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comments72.xml" ContentType="application/vnd.openxmlformats-officedocument.spreadsheetml.comments+xml"/>
  <Override PartName="/xl/comments7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E:\mnt\Data1\USDA-ALARC\GIS\PDI project\cottondata\Data\2003_F105_CO_FISE\"/>
    </mc:Choice>
  </mc:AlternateContent>
  <xr:revisionPtr revIDLastSave="0" documentId="13_ncr:1_{124E12EF-4B43-4501-88CB-F1FB6834AF88}" xr6:coauthVersionLast="47" xr6:coauthVersionMax="47" xr10:uidLastSave="{00000000-0000-0000-0000-000000000000}"/>
  <bookViews>
    <workbookView xWindow="16275" yWindow="-21615" windowWidth="18015" windowHeight="20910" xr2:uid="{218C109B-5002-43F2-BD52-CD29A5F6A747}"/>
  </bookViews>
  <sheets>
    <sheet name="PlantDF" sheetId="1" r:id="rId1"/>
    <sheet name="d147Data100" sheetId="19" r:id="rId2"/>
    <sheet name="d147Data200" sheetId="20" r:id="rId3"/>
    <sheet name="d147Data300" sheetId="21" r:id="rId4"/>
    <sheet name="d147Data400" sheetId="22" r:id="rId5"/>
    <sheet name="d147Weights" sheetId="23" r:id="rId6"/>
    <sheet name="d153Data100" sheetId="24" r:id="rId7"/>
    <sheet name="d153Data200" sheetId="25" r:id="rId8"/>
    <sheet name="d153Data300" sheetId="26" r:id="rId9"/>
    <sheet name="d153Data400" sheetId="27" r:id="rId10"/>
    <sheet name="d153Weights" sheetId="28" r:id="rId11"/>
    <sheet name="d160Data100" sheetId="29" r:id="rId12"/>
    <sheet name="d160Data200" sheetId="30" r:id="rId13"/>
    <sheet name="d160Data300" sheetId="31" r:id="rId14"/>
    <sheet name="d160Data400" sheetId="32" r:id="rId15"/>
    <sheet name="d160Weights" sheetId="33" r:id="rId16"/>
    <sheet name="d167Data100" sheetId="34" r:id="rId17"/>
    <sheet name="d167Data200" sheetId="35" r:id="rId18"/>
    <sheet name="d167Data300" sheetId="36" r:id="rId19"/>
    <sheet name="d167Data400" sheetId="37" r:id="rId20"/>
    <sheet name="d167Weights" sheetId="38" r:id="rId21"/>
    <sheet name="d174Data100" sheetId="39" r:id="rId22"/>
    <sheet name="d174Data200" sheetId="40" r:id="rId23"/>
    <sheet name="d174Data300" sheetId="41" r:id="rId24"/>
    <sheet name="d174Data400" sheetId="42" r:id="rId25"/>
    <sheet name="d174Weights" sheetId="43" r:id="rId26"/>
    <sheet name="d181Data100" sheetId="44" r:id="rId27"/>
    <sheet name="d181Data200" sheetId="45" r:id="rId28"/>
    <sheet name="d181Data300" sheetId="46" r:id="rId29"/>
    <sheet name="d181Data400" sheetId="47" r:id="rId30"/>
    <sheet name="d181Weights" sheetId="48" r:id="rId31"/>
    <sheet name="d188Data100" sheetId="49" r:id="rId32"/>
    <sheet name="d188Data200" sheetId="50" r:id="rId33"/>
    <sheet name="d188Data300" sheetId="51" r:id="rId34"/>
    <sheet name="d188Data400" sheetId="52" r:id="rId35"/>
    <sheet name="d188Weights" sheetId="53" r:id="rId36"/>
    <sheet name="d195Data100" sheetId="54" r:id="rId37"/>
    <sheet name="d195Data200" sheetId="55" r:id="rId38"/>
    <sheet name="d195Data300" sheetId="56" r:id="rId39"/>
    <sheet name="d195Data400" sheetId="57" r:id="rId40"/>
    <sheet name="d195Weights" sheetId="58" r:id="rId41"/>
    <sheet name="d202Data100" sheetId="59" r:id="rId42"/>
    <sheet name="d202Data200" sheetId="60" r:id="rId43"/>
    <sheet name="d202Data300" sheetId="61" r:id="rId44"/>
    <sheet name="d202Data400" sheetId="62" r:id="rId45"/>
    <sheet name="d202Weights" sheetId="63" r:id="rId46"/>
    <sheet name="d209Data100" sheetId="64" r:id="rId47"/>
    <sheet name="d209Data200" sheetId="65" r:id="rId48"/>
    <sheet name="d209Data300" sheetId="66" r:id="rId49"/>
    <sheet name="d209Data400" sheetId="67" r:id="rId50"/>
    <sheet name="d209Weights" sheetId="68" r:id="rId51"/>
    <sheet name="d216Data100" sheetId="69" r:id="rId52"/>
    <sheet name="d216Data200" sheetId="70" r:id="rId53"/>
    <sheet name="d216Data300" sheetId="71" r:id="rId54"/>
    <sheet name="d216Data400" sheetId="72" r:id="rId55"/>
    <sheet name="d216Weights" sheetId="73" r:id="rId56"/>
    <sheet name="d223Data100" sheetId="74" r:id="rId57"/>
    <sheet name="d223Data200" sheetId="75" r:id="rId58"/>
    <sheet name="d223Data300" sheetId="76" r:id="rId59"/>
    <sheet name="d223Data400" sheetId="77" r:id="rId60"/>
    <sheet name="d223Weights" sheetId="78" r:id="rId61"/>
    <sheet name="d230Data100" sheetId="79" r:id="rId62"/>
    <sheet name="d230Data200" sheetId="80" r:id="rId63"/>
    <sheet name="d230Data300" sheetId="81" r:id="rId64"/>
    <sheet name="d230Data400" sheetId="82" r:id="rId65"/>
    <sheet name="d237Data100" sheetId="83" r:id="rId66"/>
    <sheet name="d237Data200" sheetId="84" r:id="rId67"/>
    <sheet name="d237Data300" sheetId="85" r:id="rId68"/>
    <sheet name="d237Data400" sheetId="86" r:id="rId69"/>
    <sheet name="d245Data100" sheetId="87" r:id="rId70"/>
    <sheet name="d245Data200" sheetId="88" r:id="rId71"/>
    <sheet name="d245Data300" sheetId="89" r:id="rId72"/>
    <sheet name="d245Data400" sheetId="90" r:id="rId73"/>
    <sheet name="d245Weights" sheetId="91" r:id="rId74"/>
    <sheet name="d251Data100" sheetId="92" r:id="rId75"/>
    <sheet name="d251Data200" sheetId="93" r:id="rId76"/>
    <sheet name="d251Data300" sheetId="94" r:id="rId77"/>
    <sheet name="d251Data400" sheetId="95" r:id="rId78"/>
    <sheet name="d251Weights" sheetId="96" r:id="rId79"/>
    <sheet name="d258Data100" sheetId="97" r:id="rId80"/>
    <sheet name="d258Data200" sheetId="98" r:id="rId81"/>
    <sheet name="d258Data300" sheetId="99" r:id="rId82"/>
    <sheet name="d258Data400" sheetId="100" r:id="rId83"/>
    <sheet name="d258Weights" sheetId="101" r:id="rId84"/>
    <sheet name="d282Data100" sheetId="102" r:id="rId85"/>
    <sheet name="d282Data200" sheetId="103" r:id="rId86"/>
    <sheet name="d282Data300" sheetId="104" r:id="rId87"/>
    <sheet name="d282Data400" sheetId="105" r:id="rId88"/>
    <sheet name="d282Weights" sheetId="106" r:id="rId89"/>
  </sheets>
  <definedNames>
    <definedName name="_xlnm.Print_Area" localSheetId="1">d147Data100!$B$11:$U$22</definedName>
    <definedName name="_xlnm.Print_Area" localSheetId="2">d147Data200!$B$11:$U$22</definedName>
    <definedName name="_xlnm.Print_Area" localSheetId="3">d147Data300!$B$11:$U$22</definedName>
    <definedName name="_xlnm.Print_Area" localSheetId="4">d147Data400!$B$11:$U$22</definedName>
    <definedName name="_xlnm.Print_Area" localSheetId="6">d153Data100!$B$11:$S$22</definedName>
    <definedName name="_xlnm.Print_Area" localSheetId="7">d153Data200!$B$11:$S$22</definedName>
    <definedName name="_xlnm.Print_Area" localSheetId="8">d153Data300!$B$11:$S$22</definedName>
    <definedName name="_xlnm.Print_Area" localSheetId="9">d153Data400!$B$11:$S$22</definedName>
    <definedName name="_xlnm.Print_Area" localSheetId="11">d160Data100!$B$11:$S$22</definedName>
    <definedName name="_xlnm.Print_Area" localSheetId="12">d160Data200!$B$11:$S$22</definedName>
    <definedName name="_xlnm.Print_Area" localSheetId="13">d160Data300!$B$11:$S$22</definedName>
    <definedName name="_xlnm.Print_Area" localSheetId="14">d160Data400!$B$11:$S$22</definedName>
    <definedName name="_xlnm.Print_Area" localSheetId="16">d167Data100!$B$11:$S$22</definedName>
    <definedName name="_xlnm.Print_Area" localSheetId="17">d167Data200!$B$11:$S$22</definedName>
    <definedName name="_xlnm.Print_Area" localSheetId="18">d167Data300!$B$11:$S$22</definedName>
    <definedName name="_xlnm.Print_Area" localSheetId="19">d167Data400!$B$11:$S$22</definedName>
    <definedName name="_xlnm.Print_Area" localSheetId="21">d174Data100!$B$11:$S$22</definedName>
    <definedName name="_xlnm.Print_Area" localSheetId="22">d174Data200!$B$11:$S$22</definedName>
    <definedName name="_xlnm.Print_Area" localSheetId="23">d174Data300!$B$11:$S$22</definedName>
    <definedName name="_xlnm.Print_Area" localSheetId="24">d174Data400!$B$11:$S$22</definedName>
    <definedName name="_xlnm.Print_Area" localSheetId="26">d181Data100!$B$11:$S$22</definedName>
    <definedName name="_xlnm.Print_Area" localSheetId="27">d181Data200!$B$11:$S$22</definedName>
    <definedName name="_xlnm.Print_Area" localSheetId="28">d181Data300!$B$11:$S$22</definedName>
    <definedName name="_xlnm.Print_Area" localSheetId="29">d181Data400!$B$11:$S$22</definedName>
    <definedName name="_xlnm.Print_Area" localSheetId="31">d188Data100!$B$11:$S$22</definedName>
    <definedName name="_xlnm.Print_Area" localSheetId="32">d188Data200!$B$11:$S$22</definedName>
    <definedName name="_xlnm.Print_Area" localSheetId="33">d188Data300!$B$11:$S$22</definedName>
    <definedName name="_xlnm.Print_Area" localSheetId="34">d188Data400!$B$11:$S$22</definedName>
    <definedName name="_xlnm.Print_Area" localSheetId="36">d195Data100!$B$11:$S$22</definedName>
    <definedName name="_xlnm.Print_Area" localSheetId="37">d195Data200!$B$11:$S$22</definedName>
    <definedName name="_xlnm.Print_Area" localSheetId="38">d195Data300!$B$11:$S$22</definedName>
    <definedName name="_xlnm.Print_Area" localSheetId="39">d195Data400!$B$11:$S$22</definedName>
    <definedName name="_xlnm.Print_Area" localSheetId="41">d202Data100!$B$11:$S$22</definedName>
    <definedName name="_xlnm.Print_Area" localSheetId="42">d202Data200!$B$11:$S$22</definedName>
    <definedName name="_xlnm.Print_Area" localSheetId="43">d202Data300!$B$11:$S$22</definedName>
    <definedName name="_xlnm.Print_Area" localSheetId="44">d202Data400!$B$11:$S$22</definedName>
    <definedName name="_xlnm.Print_Area" localSheetId="46">d209Data100!$B$11:$S$22</definedName>
    <definedName name="_xlnm.Print_Area" localSheetId="47">d209Data200!$B$11:$S$22</definedName>
    <definedName name="_xlnm.Print_Area" localSheetId="48">d209Data300!$B$11:$S$22</definedName>
    <definedName name="_xlnm.Print_Area" localSheetId="49">d209Data400!$B$11:$S$22</definedName>
    <definedName name="_xlnm.Print_Area" localSheetId="51">d216Data100!$B$11:$S$22</definedName>
    <definedName name="_xlnm.Print_Area" localSheetId="52">d216Data200!$B$11:$S$22</definedName>
    <definedName name="_xlnm.Print_Area" localSheetId="53">d216Data300!$B$11:$S$22</definedName>
    <definedName name="_xlnm.Print_Area" localSheetId="54">d216Data400!$B$11:$S$22</definedName>
    <definedName name="_xlnm.Print_Area" localSheetId="56">d223Data100!$B$11:$S$22</definedName>
    <definedName name="_xlnm.Print_Area" localSheetId="57">d223Data200!$B$11:$S$22</definedName>
    <definedName name="_xlnm.Print_Area" localSheetId="58">d223Data300!$B$11:$S$22</definedName>
    <definedName name="_xlnm.Print_Area" localSheetId="59">d223Data400!$B$11:$S$22</definedName>
    <definedName name="_xlnm.Print_Area" localSheetId="61">d230Data100!$B$11:$S$22</definedName>
    <definedName name="_xlnm.Print_Area" localSheetId="62">d230Data200!$B$11:$S$22</definedName>
    <definedName name="_xlnm.Print_Area" localSheetId="63">d230Data300!$B$11:$S$22</definedName>
    <definedName name="_xlnm.Print_Area" localSheetId="64">d230Data400!$B$11:$S$22</definedName>
    <definedName name="_xlnm.Print_Area" localSheetId="65">d237Data100!$B$11:$S$22</definedName>
    <definedName name="_xlnm.Print_Area" localSheetId="66">d237Data200!$B$11:$S$22</definedName>
    <definedName name="_xlnm.Print_Area" localSheetId="67">d237Data300!$B$11:$S$22</definedName>
    <definedName name="_xlnm.Print_Area" localSheetId="68">d237Data400!$B$11:$S$22</definedName>
    <definedName name="_xlnm.Print_Area" localSheetId="69">d245Data100!$B$11:$S$22</definedName>
    <definedName name="_xlnm.Print_Area" localSheetId="70">d245Data200!$B$11:$S$22</definedName>
    <definedName name="_xlnm.Print_Area" localSheetId="71">d245Data300!$B$11:$S$22</definedName>
    <definedName name="_xlnm.Print_Area" localSheetId="72">d245Data400!$B$11:$S$22</definedName>
    <definedName name="_xlnm.Print_Area" localSheetId="74">d251Data100!$B$11:$S$22</definedName>
    <definedName name="_xlnm.Print_Area" localSheetId="75">d251Data200!$B$11:$S$22</definedName>
    <definedName name="_xlnm.Print_Area" localSheetId="76">d251Data300!$B$11:$S$22</definedName>
    <definedName name="_xlnm.Print_Area" localSheetId="77">d251Data400!$B$11:$S$22</definedName>
    <definedName name="_xlnm.Print_Area" localSheetId="79">d258Data100!$B$11:$S$22</definedName>
    <definedName name="_xlnm.Print_Area" localSheetId="80">d258Data200!$B$11:$S$22</definedName>
    <definedName name="_xlnm.Print_Area" localSheetId="81">d258Data300!$B$11:$S$22</definedName>
    <definedName name="_xlnm.Print_Area" localSheetId="82">d258Data400!$B$11:$S$22</definedName>
    <definedName name="_xlnm.Print_Area" localSheetId="84">d282Data100!$B$11:$S$22</definedName>
    <definedName name="_xlnm.Print_Area" localSheetId="85">d282Data200!$B$11:$S$22</definedName>
    <definedName name="_xlnm.Print_Area" localSheetId="86">d282Data300!$B$11:$S$22</definedName>
    <definedName name="_xlnm.Print_Area" localSheetId="87">d282Data400!$B$11:$S$22</definedName>
    <definedName name="Z_0AFA65CD_76D9_4536_8F76_4CA5506A3161_.wvu.PrintArea" localSheetId="1" hidden="1">d147Data100!$B$11:$U$22</definedName>
    <definedName name="Z_0AFA65CD_76D9_4536_8F76_4CA5506A3161_.wvu.PrintArea" localSheetId="2" hidden="1">d147Data200!$B$11:$U$22</definedName>
    <definedName name="Z_0AFA65CD_76D9_4536_8F76_4CA5506A3161_.wvu.PrintArea" localSheetId="3" hidden="1">d147Data300!$B$11:$U$22</definedName>
    <definedName name="Z_0AFA65CD_76D9_4536_8F76_4CA5506A3161_.wvu.PrintArea" localSheetId="4" hidden="1">d147Data400!$B$11:$U$22</definedName>
    <definedName name="Z_5187C4DE_9B94_4CDA_83AD_1CC2876C761A_.wvu.PrintArea" localSheetId="1" hidden="1">d147Data100!$B$11:$U$22</definedName>
    <definedName name="Z_5187C4DE_9B94_4CDA_83AD_1CC2876C761A_.wvu.PrintArea" localSheetId="2" hidden="1">d147Data200!$B$11:$U$22</definedName>
    <definedName name="Z_5187C4DE_9B94_4CDA_83AD_1CC2876C761A_.wvu.PrintArea" localSheetId="3" hidden="1">d147Data300!$B$11:$U$22</definedName>
    <definedName name="Z_5187C4DE_9B94_4CDA_83AD_1CC2876C761A_.wvu.PrintArea" localSheetId="4" hidden="1">d147Data400!$B$11:$U$22</definedName>
    <definedName name="Z_60859D81_9C13_11D7_8CEC_00C06C751676_.wvu.PrintArea" localSheetId="1" hidden="1">d147Data100!$B$11:$U$22</definedName>
    <definedName name="Z_60859D81_9C13_11D7_8CEC_00C06C751676_.wvu.PrintArea" localSheetId="2" hidden="1">d147Data200!$B$11:$U$22</definedName>
    <definedName name="Z_60859D81_9C13_11D7_8CEC_00C06C751676_.wvu.PrintArea" localSheetId="3" hidden="1">d147Data300!$B$11:$U$22</definedName>
    <definedName name="Z_60859D81_9C13_11D7_8CEC_00C06C751676_.wvu.PrintArea" localSheetId="4" hidden="1">d147Data400!$B$11:$U$22</definedName>
    <definedName name="Z_D1142CEB_43F8_4DB5_B90E_0380E15B06E4_.wvu.PrintArea" localSheetId="1" hidden="1">d147Data100!$B$11:$U$22</definedName>
    <definedName name="Z_D1142CEB_43F8_4DB5_B90E_0380E15B06E4_.wvu.PrintArea" localSheetId="2" hidden="1">d147Data200!$B$11:$U$22</definedName>
    <definedName name="Z_D1142CEB_43F8_4DB5_B90E_0380E15B06E4_.wvu.PrintArea" localSheetId="3" hidden="1">d147Data300!$B$11:$U$22</definedName>
    <definedName name="Z_D1142CEB_43F8_4DB5_B90E_0380E15B06E4_.wvu.PrintArea" localSheetId="4" hidden="1">d147Data400!$B$11:$U$22</definedName>
    <definedName name="Z_D9992E34_51EF_4F61_9E2B_A3DDBDBCE99E_.wvu.PrintArea" localSheetId="1" hidden="1">d147Data100!$B$11:$U$22</definedName>
    <definedName name="Z_D9992E34_51EF_4F61_9E2B_A3DDBDBCE99E_.wvu.PrintArea" localSheetId="2" hidden="1">d147Data200!$B$11:$U$22</definedName>
    <definedName name="Z_D9992E34_51EF_4F61_9E2B_A3DDBDBCE99E_.wvu.PrintArea" localSheetId="3" hidden="1">d147Data300!$B$11:$U$22</definedName>
    <definedName name="Z_D9992E34_51EF_4F61_9E2B_A3DDBDBCE99E_.wvu.PrintArea" localSheetId="4" hidden="1">d147Data400!$B$11:$U$22</definedName>
    <definedName name="Z_F7A6F268_F89C_4726_9784_77D0FA7CF154_.wvu.PrintArea" localSheetId="1" hidden="1">d147Data100!$B$11:$U$22</definedName>
    <definedName name="Z_F7A6F268_F89C_4726_9784_77D0FA7CF154_.wvu.PrintArea" localSheetId="2" hidden="1">d147Data200!$B$11:$U$22</definedName>
    <definedName name="Z_F7A6F268_F89C_4726_9784_77D0FA7CF154_.wvu.PrintArea" localSheetId="3" hidden="1">d147Data300!$B$11:$U$22</definedName>
    <definedName name="Z_F7A6F268_F89C_4726_9784_77D0FA7CF154_.wvu.PrintArea" localSheetId="4" hidden="1">d147Data400!$B$11:$U$22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106" l="1"/>
  <c r="R11" i="106" s="1"/>
  <c r="S11" i="106" s="1"/>
  <c r="T11" i="106" s="1"/>
  <c r="U11" i="106"/>
  <c r="V11" i="106"/>
  <c r="W11" i="106"/>
  <c r="X11" i="106"/>
  <c r="Y11" i="106"/>
  <c r="S51" i="106" s="1"/>
  <c r="Z11" i="106"/>
  <c r="S52" i="106" s="1"/>
  <c r="AA11" i="106"/>
  <c r="AB11" i="106"/>
  <c r="AC11" i="106"/>
  <c r="AD11" i="106"/>
  <c r="S56" i="106" s="1"/>
  <c r="AH11" i="106"/>
  <c r="AI11" i="106"/>
  <c r="AJ11" i="106"/>
  <c r="AK11" i="106"/>
  <c r="AL11" i="106"/>
  <c r="AM11" i="106"/>
  <c r="AN11" i="106"/>
  <c r="AO11" i="106"/>
  <c r="AP11" i="106"/>
  <c r="P12" i="106"/>
  <c r="R12" i="106"/>
  <c r="S12" i="106"/>
  <c r="T12" i="106"/>
  <c r="U12" i="106"/>
  <c r="R47" i="106" s="1"/>
  <c r="V12" i="106"/>
  <c r="R48" i="106" s="1"/>
  <c r="W12" i="106"/>
  <c r="R49" i="106" s="1"/>
  <c r="X12" i="106"/>
  <c r="Y12" i="106"/>
  <c r="Z12" i="106"/>
  <c r="AA12" i="106"/>
  <c r="AB12" i="106"/>
  <c r="AC12" i="106"/>
  <c r="AD12" i="106"/>
  <c r="R56" i="106"/>
  <c r="AH12" i="106"/>
  <c r="AI12" i="106"/>
  <c r="AJ12" i="106"/>
  <c r="AK12" i="106"/>
  <c r="AL12" i="106"/>
  <c r="AM12" i="106"/>
  <c r="AN12" i="106"/>
  <c r="AO12" i="106"/>
  <c r="AP12" i="106"/>
  <c r="P13" i="106"/>
  <c r="R13" i="106"/>
  <c r="S13" i="106"/>
  <c r="T13" i="106"/>
  <c r="U13" i="106"/>
  <c r="O47" i="106" s="1"/>
  <c r="V13" i="106"/>
  <c r="O48" i="106" s="1"/>
  <c r="W13" i="106"/>
  <c r="O49" i="106" s="1"/>
  <c r="X13" i="106"/>
  <c r="Y13" i="106"/>
  <c r="O51" i="106" s="1"/>
  <c r="Z13" i="106"/>
  <c r="O52" i="106" s="1"/>
  <c r="AA13" i="106"/>
  <c r="O53" i="106" s="1"/>
  <c r="AB13" i="106"/>
  <c r="O54" i="106" s="1"/>
  <c r="AC13" i="106"/>
  <c r="O55" i="106" s="1"/>
  <c r="O58" i="106" s="1"/>
  <c r="AD13" i="106"/>
  <c r="O56" i="106" s="1"/>
  <c r="AH13" i="106"/>
  <c r="AI13" i="106"/>
  <c r="AJ13" i="106"/>
  <c r="AK13" i="106"/>
  <c r="AL13" i="106"/>
  <c r="AM13" i="106"/>
  <c r="AN13" i="106"/>
  <c r="AO13" i="106"/>
  <c r="P14" i="106"/>
  <c r="R14" i="106" s="1"/>
  <c r="S14" i="106" s="1"/>
  <c r="T14" i="106" s="1"/>
  <c r="U14" i="106"/>
  <c r="V14" i="106"/>
  <c r="W14" i="106"/>
  <c r="X14" i="106"/>
  <c r="Y14" i="106"/>
  <c r="Z14" i="106"/>
  <c r="AA14" i="106"/>
  <c r="AB14" i="106"/>
  <c r="AC14" i="106"/>
  <c r="AD14" i="106"/>
  <c r="AP14" i="106" s="1"/>
  <c r="AH14" i="106"/>
  <c r="AI14" i="106"/>
  <c r="AJ14" i="106"/>
  <c r="AK14" i="106"/>
  <c r="AO14" i="106" s="1"/>
  <c r="AL14" i="106"/>
  <c r="AM14" i="106"/>
  <c r="AN14" i="106"/>
  <c r="P15" i="106"/>
  <c r="R15" i="106"/>
  <c r="S15" i="106"/>
  <c r="T15" i="106"/>
  <c r="U15" i="106"/>
  <c r="V15" i="106"/>
  <c r="W15" i="106"/>
  <c r="X15" i="106"/>
  <c r="Y15" i="106"/>
  <c r="Z15" i="106"/>
  <c r="AA15" i="106"/>
  <c r="AB15" i="106"/>
  <c r="AC15" i="106"/>
  <c r="AD15" i="106"/>
  <c r="AH15" i="106"/>
  <c r="AI15" i="106"/>
  <c r="AJ15" i="106"/>
  <c r="AK15" i="106"/>
  <c r="AL15" i="106"/>
  <c r="AM15" i="106"/>
  <c r="AN15" i="106"/>
  <c r="AO15" i="106"/>
  <c r="AP15" i="106"/>
  <c r="P16" i="106"/>
  <c r="R16" i="106"/>
  <c r="S16" i="106"/>
  <c r="T16" i="106" s="1"/>
  <c r="U16" i="106"/>
  <c r="V16" i="106"/>
  <c r="W16" i="106"/>
  <c r="X16" i="106"/>
  <c r="Y16" i="106"/>
  <c r="Z16" i="106"/>
  <c r="AA16" i="106"/>
  <c r="AB16" i="106"/>
  <c r="AC16" i="106"/>
  <c r="AD16" i="106"/>
  <c r="AH16" i="106"/>
  <c r="AI16" i="106"/>
  <c r="AJ16" i="106"/>
  <c r="AK16" i="106"/>
  <c r="AO16" i="106" s="1"/>
  <c r="AL16" i="106"/>
  <c r="AM16" i="106"/>
  <c r="AN16" i="106"/>
  <c r="AP16" i="106"/>
  <c r="P17" i="106"/>
  <c r="R17" i="106"/>
  <c r="S17" i="106"/>
  <c r="T17" i="106"/>
  <c r="U17" i="106"/>
  <c r="V17" i="106"/>
  <c r="W17" i="106"/>
  <c r="X17" i="106"/>
  <c r="Y17" i="106"/>
  <c r="Z17" i="106"/>
  <c r="AA17" i="106"/>
  <c r="AB17" i="106"/>
  <c r="AC17" i="106"/>
  <c r="AD17" i="106"/>
  <c r="AH17" i="106"/>
  <c r="AI17" i="106"/>
  <c r="AJ17" i="106"/>
  <c r="AK17" i="106"/>
  <c r="AL17" i="106"/>
  <c r="AM17" i="106"/>
  <c r="AN17" i="106"/>
  <c r="AO17" i="106"/>
  <c r="AP17" i="106"/>
  <c r="P18" i="106"/>
  <c r="R18" i="106"/>
  <c r="S18" i="106"/>
  <c r="T18" i="106" s="1"/>
  <c r="Q46" i="106" s="1"/>
  <c r="U18" i="106"/>
  <c r="Q47" i="106" s="1"/>
  <c r="V18" i="106"/>
  <c r="Q48" i="106" s="1"/>
  <c r="W18" i="106"/>
  <c r="X18" i="106"/>
  <c r="X48" i="106" s="1"/>
  <c r="Y18" i="106"/>
  <c r="Q51" i="106" s="1"/>
  <c r="Z18" i="106"/>
  <c r="Q52" i="106" s="1"/>
  <c r="AA18" i="106"/>
  <c r="Q53" i="106" s="1"/>
  <c r="AB18" i="106"/>
  <c r="Q54" i="106" s="1"/>
  <c r="AC18" i="106"/>
  <c r="Q55" i="106" s="1"/>
  <c r="Q58" i="106" s="1"/>
  <c r="AD18" i="106"/>
  <c r="AP18" i="106" s="1"/>
  <c r="AH18" i="106"/>
  <c r="AI18" i="106"/>
  <c r="AJ18" i="106"/>
  <c r="AK18" i="106"/>
  <c r="AL18" i="106"/>
  <c r="AM18" i="106"/>
  <c r="AN18" i="106"/>
  <c r="AO18" i="106"/>
  <c r="P19" i="106"/>
  <c r="R19" i="106" s="1"/>
  <c r="S19" i="106" s="1"/>
  <c r="T19" i="106" s="1"/>
  <c r="U19" i="106"/>
  <c r="V19" i="106"/>
  <c r="W19" i="106"/>
  <c r="X19" i="106"/>
  <c r="Y19" i="106"/>
  <c r="Z19" i="106"/>
  <c r="AA19" i="106"/>
  <c r="AB19" i="106"/>
  <c r="AC19" i="106"/>
  <c r="AD19" i="106"/>
  <c r="AP19" i="106" s="1"/>
  <c r="AH19" i="106"/>
  <c r="AI19" i="106"/>
  <c r="AJ19" i="106"/>
  <c r="AK19" i="106"/>
  <c r="AL19" i="106"/>
  <c r="AM19" i="106"/>
  <c r="AN19" i="106"/>
  <c r="AO19" i="106"/>
  <c r="P20" i="106"/>
  <c r="R20" i="106"/>
  <c r="S20" i="106"/>
  <c r="T20" i="106" s="1"/>
  <c r="U20" i="106"/>
  <c r="V20" i="106"/>
  <c r="W20" i="106"/>
  <c r="X20" i="106"/>
  <c r="Y20" i="106"/>
  <c r="Z20" i="106"/>
  <c r="AA20" i="106"/>
  <c r="AB20" i="106"/>
  <c r="AC20" i="106"/>
  <c r="AD20" i="106"/>
  <c r="AH20" i="106"/>
  <c r="AI20" i="106"/>
  <c r="AJ20" i="106"/>
  <c r="AK20" i="106"/>
  <c r="AL20" i="106"/>
  <c r="AM20" i="106"/>
  <c r="AN20" i="106"/>
  <c r="AO20" i="106"/>
  <c r="AP20" i="106"/>
  <c r="P21" i="106"/>
  <c r="R21" i="106"/>
  <c r="S21" i="106"/>
  <c r="T21" i="106"/>
  <c r="U21" i="106"/>
  <c r="V21" i="106"/>
  <c r="W21" i="106"/>
  <c r="X21" i="106"/>
  <c r="Y21" i="106"/>
  <c r="Z21" i="106"/>
  <c r="AA21" i="106"/>
  <c r="AB21" i="106"/>
  <c r="AC21" i="106"/>
  <c r="AD21" i="106"/>
  <c r="AH21" i="106"/>
  <c r="AI21" i="106"/>
  <c r="AJ21" i="106"/>
  <c r="AK21" i="106"/>
  <c r="AL21" i="106"/>
  <c r="AM21" i="106"/>
  <c r="AN21" i="106"/>
  <c r="AO21" i="106"/>
  <c r="P22" i="106"/>
  <c r="R22" i="106"/>
  <c r="S22" i="106"/>
  <c r="T22" i="106"/>
  <c r="U22" i="106"/>
  <c r="V22" i="106"/>
  <c r="W22" i="106"/>
  <c r="X22" i="106"/>
  <c r="Y22" i="106"/>
  <c r="Z22" i="106"/>
  <c r="AA22" i="106"/>
  <c r="AB22" i="106"/>
  <c r="AC22" i="106"/>
  <c r="AD22" i="106"/>
  <c r="AH22" i="106"/>
  <c r="AI22" i="106"/>
  <c r="AJ22" i="106"/>
  <c r="AK22" i="106"/>
  <c r="AO22" i="106" s="1"/>
  <c r="AL22" i="106"/>
  <c r="AM22" i="106"/>
  <c r="AN22" i="106"/>
  <c r="AP22" i="106"/>
  <c r="P23" i="106"/>
  <c r="R23" i="106"/>
  <c r="S23" i="106" s="1"/>
  <c r="T23" i="106" s="1"/>
  <c r="U23" i="106"/>
  <c r="S47" i="106" s="1"/>
  <c r="V23" i="106"/>
  <c r="S48" i="106" s="1"/>
  <c r="W23" i="106"/>
  <c r="X23" i="106"/>
  <c r="Y23" i="106"/>
  <c r="Z23" i="106"/>
  <c r="AA23" i="106"/>
  <c r="AB23" i="106"/>
  <c r="S54" i="106" s="1"/>
  <c r="AC23" i="106"/>
  <c r="AD23" i="106"/>
  <c r="AP23" i="106" s="1"/>
  <c r="AH23" i="106"/>
  <c r="AI23" i="106"/>
  <c r="AJ23" i="106"/>
  <c r="AK23" i="106"/>
  <c r="AO23" i="106" s="1"/>
  <c r="AL23" i="106"/>
  <c r="AM23" i="106"/>
  <c r="AN23" i="106"/>
  <c r="P24" i="106"/>
  <c r="R24" i="106"/>
  <c r="S24" i="106"/>
  <c r="T24" i="106" s="1"/>
  <c r="U24" i="106"/>
  <c r="V24" i="106"/>
  <c r="W24" i="106"/>
  <c r="X24" i="106"/>
  <c r="Y24" i="106"/>
  <c r="Z24" i="106"/>
  <c r="AA24" i="106"/>
  <c r="AB24" i="106"/>
  <c r="AC24" i="106"/>
  <c r="AD24" i="106"/>
  <c r="AH24" i="106"/>
  <c r="AI24" i="106"/>
  <c r="AJ24" i="106"/>
  <c r="AK24" i="106"/>
  <c r="AL24" i="106"/>
  <c r="AM24" i="106"/>
  <c r="AN24" i="106"/>
  <c r="AO24" i="106"/>
  <c r="AP24" i="106"/>
  <c r="P25" i="106"/>
  <c r="R25" i="106"/>
  <c r="S25" i="106" s="1"/>
  <c r="T25" i="106" s="1"/>
  <c r="U25" i="106"/>
  <c r="V25" i="106"/>
  <c r="W25" i="106"/>
  <c r="X25" i="106"/>
  <c r="Y25" i="106"/>
  <c r="R51" i="106" s="1"/>
  <c r="Z25" i="106"/>
  <c r="AA25" i="106"/>
  <c r="AB25" i="106"/>
  <c r="AC25" i="106"/>
  <c r="AD25" i="106"/>
  <c r="AH25" i="106"/>
  <c r="AI25" i="106"/>
  <c r="AJ25" i="106"/>
  <c r="AK25" i="106"/>
  <c r="AO25" i="106" s="1"/>
  <c r="AL25" i="106"/>
  <c r="AM25" i="106"/>
  <c r="AN25" i="106"/>
  <c r="AP25" i="106"/>
  <c r="P26" i="106"/>
  <c r="R26" i="106"/>
  <c r="S26" i="106"/>
  <c r="T26" i="106"/>
  <c r="T46" i="106" s="1"/>
  <c r="U26" i="106"/>
  <c r="T47" i="106" s="1"/>
  <c r="V26" i="106"/>
  <c r="T48" i="106" s="1"/>
  <c r="W26" i="106"/>
  <c r="T49" i="106" s="1"/>
  <c r="X26" i="106"/>
  <c r="Y26" i="106"/>
  <c r="T51" i="106" s="1"/>
  <c r="Z26" i="106"/>
  <c r="AA26" i="106"/>
  <c r="AB26" i="106"/>
  <c r="AC26" i="106"/>
  <c r="AD26" i="106"/>
  <c r="T56" i="106"/>
  <c r="AH26" i="106"/>
  <c r="AI26" i="106"/>
  <c r="AJ26" i="106"/>
  <c r="AK26" i="106"/>
  <c r="AL26" i="106"/>
  <c r="AO26" i="106" s="1"/>
  <c r="AM26" i="106"/>
  <c r="AN26" i="106"/>
  <c r="AP26" i="106"/>
  <c r="P27" i="106"/>
  <c r="R27" i="106"/>
  <c r="S27" i="106" s="1"/>
  <c r="T27" i="106" s="1"/>
  <c r="U27" i="106"/>
  <c r="V27" i="106"/>
  <c r="W27" i="106"/>
  <c r="X27" i="106"/>
  <c r="Y27" i="106"/>
  <c r="Z27" i="106"/>
  <c r="AA27" i="106"/>
  <c r="AB27" i="106"/>
  <c r="AC27" i="106"/>
  <c r="AD27" i="106"/>
  <c r="AP27" i="106" s="1"/>
  <c r="AH27" i="106"/>
  <c r="AI27" i="106"/>
  <c r="AJ27" i="106"/>
  <c r="AK27" i="106"/>
  <c r="AL27" i="106"/>
  <c r="AM27" i="106"/>
  <c r="AN27" i="106"/>
  <c r="AO27" i="106"/>
  <c r="P28" i="106"/>
  <c r="R28" i="106" s="1"/>
  <c r="S28" i="106" s="1"/>
  <c r="T28" i="106" s="1"/>
  <c r="U28" i="106"/>
  <c r="V28" i="106"/>
  <c r="W28" i="106"/>
  <c r="X28" i="106"/>
  <c r="Y28" i="106"/>
  <c r="Z28" i="106"/>
  <c r="AA28" i="106"/>
  <c r="AB28" i="106"/>
  <c r="AC28" i="106"/>
  <c r="AD28" i="106"/>
  <c r="AP28" i="106" s="1"/>
  <c r="AH28" i="106"/>
  <c r="AI28" i="106"/>
  <c r="AJ28" i="106"/>
  <c r="AK28" i="106"/>
  <c r="AO28" i="106" s="1"/>
  <c r="AL28" i="106"/>
  <c r="AM28" i="106"/>
  <c r="AN28" i="106"/>
  <c r="P29" i="106"/>
  <c r="R29" i="106"/>
  <c r="S29" i="106"/>
  <c r="T29" i="106"/>
  <c r="U29" i="106"/>
  <c r="V29" i="106"/>
  <c r="W29" i="106"/>
  <c r="X29" i="106"/>
  <c r="Y29" i="106"/>
  <c r="Z29" i="106"/>
  <c r="AA29" i="106"/>
  <c r="AB29" i="106"/>
  <c r="AC29" i="106"/>
  <c r="AD29" i="106"/>
  <c r="AH29" i="106"/>
  <c r="AI29" i="106"/>
  <c r="AJ29" i="106"/>
  <c r="AK29" i="106"/>
  <c r="AL29" i="106"/>
  <c r="AM29" i="106"/>
  <c r="AN29" i="106"/>
  <c r="AO29" i="106"/>
  <c r="AP29" i="106"/>
  <c r="P30" i="106"/>
  <c r="R30" i="106"/>
  <c r="S30" i="106"/>
  <c r="T30" i="106"/>
  <c r="U30" i="106"/>
  <c r="V30" i="106"/>
  <c r="W30" i="106"/>
  <c r="X30" i="106"/>
  <c r="Y30" i="106"/>
  <c r="Z30" i="106"/>
  <c r="AA30" i="106"/>
  <c r="AB30" i="106"/>
  <c r="AC30" i="106"/>
  <c r="AD30" i="106"/>
  <c r="AH30" i="106"/>
  <c r="AI30" i="106"/>
  <c r="AJ30" i="106"/>
  <c r="AK30" i="106"/>
  <c r="AO30" i="106" s="1"/>
  <c r="AL30" i="106"/>
  <c r="AM30" i="106"/>
  <c r="AN30" i="106"/>
  <c r="AP30" i="106"/>
  <c r="P31" i="106"/>
  <c r="R31" i="106"/>
  <c r="S31" i="106"/>
  <c r="T31" i="106"/>
  <c r="U31" i="106"/>
  <c r="V31" i="106"/>
  <c r="W31" i="106"/>
  <c r="X31" i="106"/>
  <c r="Y31" i="106"/>
  <c r="Z31" i="106"/>
  <c r="AA31" i="106"/>
  <c r="AB31" i="106"/>
  <c r="AC31" i="106"/>
  <c r="AD31" i="106"/>
  <c r="AH31" i="106"/>
  <c r="AI31" i="106"/>
  <c r="AJ31" i="106"/>
  <c r="AK31" i="106"/>
  <c r="AO31" i="106" s="1"/>
  <c r="AL31" i="106"/>
  <c r="AM31" i="106"/>
  <c r="AN31" i="106"/>
  <c r="AP31" i="106"/>
  <c r="P32" i="106"/>
  <c r="R32" i="106" s="1"/>
  <c r="S32" i="106" s="1"/>
  <c r="T32" i="106" s="1"/>
  <c r="U32" i="106"/>
  <c r="V32" i="106"/>
  <c r="W32" i="106"/>
  <c r="X32" i="106"/>
  <c r="Y32" i="106"/>
  <c r="Z32" i="106"/>
  <c r="R52" i="106" s="1"/>
  <c r="AA32" i="106"/>
  <c r="R53" i="106" s="1"/>
  <c r="AB32" i="106"/>
  <c r="R54" i="106" s="1"/>
  <c r="AC32" i="106"/>
  <c r="AD32" i="106"/>
  <c r="AP32" i="106" s="1"/>
  <c r="AH32" i="106"/>
  <c r="AI32" i="106"/>
  <c r="AJ32" i="106"/>
  <c r="AK32" i="106"/>
  <c r="AL32" i="106"/>
  <c r="AM32" i="106"/>
  <c r="AN32" i="106"/>
  <c r="AO32" i="106"/>
  <c r="P33" i="106"/>
  <c r="R33" i="106"/>
  <c r="S33" i="106" s="1"/>
  <c r="T33" i="106" s="1"/>
  <c r="U33" i="106"/>
  <c r="V33" i="106"/>
  <c r="W33" i="106"/>
  <c r="X33" i="106"/>
  <c r="Y33" i="106"/>
  <c r="Z33" i="106"/>
  <c r="AA33" i="106"/>
  <c r="AB33" i="106"/>
  <c r="AC33" i="106"/>
  <c r="AD33" i="106"/>
  <c r="AH33" i="106"/>
  <c r="AI33" i="106"/>
  <c r="AJ33" i="106"/>
  <c r="AK33" i="106"/>
  <c r="AL33" i="106"/>
  <c r="AM33" i="106"/>
  <c r="AN33" i="106"/>
  <c r="AO33" i="106"/>
  <c r="AP33" i="106"/>
  <c r="P34" i="106"/>
  <c r="R34" i="106" s="1"/>
  <c r="S34" i="106" s="1"/>
  <c r="T34" i="106" s="1"/>
  <c r="U34" i="106"/>
  <c r="V34" i="106"/>
  <c r="W34" i="106"/>
  <c r="X34" i="106"/>
  <c r="Y34" i="106"/>
  <c r="Z34" i="106"/>
  <c r="AA34" i="106"/>
  <c r="AB34" i="106"/>
  <c r="AC34" i="106"/>
  <c r="AD34" i="106"/>
  <c r="AH34" i="106"/>
  <c r="AI34" i="106"/>
  <c r="AJ34" i="106"/>
  <c r="AK34" i="106"/>
  <c r="AL34" i="106"/>
  <c r="AM34" i="106"/>
  <c r="AN34" i="106"/>
  <c r="AO34" i="106"/>
  <c r="AP34" i="106"/>
  <c r="P35" i="106"/>
  <c r="R35" i="106"/>
  <c r="S35" i="106"/>
  <c r="T35" i="106"/>
  <c r="U35" i="106"/>
  <c r="V35" i="106"/>
  <c r="W35" i="106"/>
  <c r="X35" i="106"/>
  <c r="Y35" i="106"/>
  <c r="Z35" i="106"/>
  <c r="AA35" i="106"/>
  <c r="AB35" i="106"/>
  <c r="AC35" i="106"/>
  <c r="AD35" i="106"/>
  <c r="AH35" i="106"/>
  <c r="AI35" i="106"/>
  <c r="AJ35" i="106"/>
  <c r="AK35" i="106"/>
  <c r="AL35" i="106"/>
  <c r="AM35" i="106"/>
  <c r="AN35" i="106"/>
  <c r="AO35" i="106"/>
  <c r="AP35" i="106"/>
  <c r="P36" i="106"/>
  <c r="R36" i="106" s="1"/>
  <c r="S36" i="106" s="1"/>
  <c r="T36" i="106" s="1"/>
  <c r="U36" i="106"/>
  <c r="V36" i="106"/>
  <c r="W36" i="106"/>
  <c r="X36" i="106"/>
  <c r="Y36" i="106"/>
  <c r="Z36" i="106"/>
  <c r="AA36" i="106"/>
  <c r="AB36" i="106"/>
  <c r="AC36" i="106"/>
  <c r="AD36" i="106"/>
  <c r="AP36" i="106" s="1"/>
  <c r="AH36" i="106"/>
  <c r="AI36" i="106"/>
  <c r="AJ36" i="106"/>
  <c r="AK36" i="106"/>
  <c r="AL36" i="106"/>
  <c r="AM36" i="106"/>
  <c r="AN36" i="106"/>
  <c r="AO36" i="106" s="1"/>
  <c r="P37" i="106"/>
  <c r="R37" i="106"/>
  <c r="S37" i="106" s="1"/>
  <c r="T37" i="106" s="1"/>
  <c r="P46" i="106" s="1"/>
  <c r="U37" i="106"/>
  <c r="V37" i="106"/>
  <c r="P48" i="106" s="1"/>
  <c r="W37" i="106"/>
  <c r="P49" i="106" s="1"/>
  <c r="X37" i="106"/>
  <c r="Y37" i="106"/>
  <c r="P51" i="106" s="1"/>
  <c r="Z37" i="106"/>
  <c r="P52" i="106" s="1"/>
  <c r="AA37" i="106"/>
  <c r="P53" i="106" s="1"/>
  <c r="AB37" i="106"/>
  <c r="P54" i="106" s="1"/>
  <c r="AC37" i="106"/>
  <c r="AD37" i="106"/>
  <c r="AP37" i="106" s="1"/>
  <c r="AH37" i="106"/>
  <c r="AI37" i="106"/>
  <c r="AJ37" i="106"/>
  <c r="AK37" i="106"/>
  <c r="AO37" i="106" s="1"/>
  <c r="AL37" i="106"/>
  <c r="AM37" i="106"/>
  <c r="AN37" i="106"/>
  <c r="P38" i="106"/>
  <c r="R38" i="106"/>
  <c r="S38" i="106"/>
  <c r="T38" i="106"/>
  <c r="U38" i="106"/>
  <c r="V38" i="106"/>
  <c r="W38" i="106"/>
  <c r="X38" i="106"/>
  <c r="Y38" i="106"/>
  <c r="Z38" i="106"/>
  <c r="AA38" i="106"/>
  <c r="AB38" i="106"/>
  <c r="AC38" i="106"/>
  <c r="AD38" i="106"/>
  <c r="AH38" i="106"/>
  <c r="AI38" i="106"/>
  <c r="AJ38" i="106"/>
  <c r="AK38" i="106"/>
  <c r="AL38" i="106"/>
  <c r="AM38" i="106"/>
  <c r="AN38" i="106"/>
  <c r="AO38" i="106"/>
  <c r="AP38" i="106"/>
  <c r="P39" i="106"/>
  <c r="R39" i="106"/>
  <c r="S39" i="106"/>
  <c r="T39" i="106"/>
  <c r="U39" i="106"/>
  <c r="V39" i="106"/>
  <c r="W39" i="106"/>
  <c r="X39" i="106"/>
  <c r="Y39" i="106"/>
  <c r="Z39" i="106"/>
  <c r="AA39" i="106"/>
  <c r="AB39" i="106"/>
  <c r="AC39" i="106"/>
  <c r="AD39" i="106"/>
  <c r="P56" i="106" s="1"/>
  <c r="AH39" i="106"/>
  <c r="AI39" i="106"/>
  <c r="AJ39" i="106"/>
  <c r="AK39" i="106"/>
  <c r="AO39" i="106" s="1"/>
  <c r="AL39" i="106"/>
  <c r="AM39" i="106"/>
  <c r="AN39" i="106"/>
  <c r="AP39" i="106"/>
  <c r="P40" i="106"/>
  <c r="R40" i="106"/>
  <c r="S40" i="106"/>
  <c r="T40" i="106"/>
  <c r="U40" i="106"/>
  <c r="V40" i="106"/>
  <c r="W40" i="106"/>
  <c r="Q49" i="106" s="1"/>
  <c r="X40" i="106"/>
  <c r="Y40" i="106"/>
  <c r="Z40" i="106"/>
  <c r="AA40" i="106"/>
  <c r="AB40" i="106"/>
  <c r="AC40" i="106"/>
  <c r="AD40" i="106"/>
  <c r="AH40" i="106"/>
  <c r="AI40" i="106"/>
  <c r="AJ40" i="106"/>
  <c r="AK40" i="106"/>
  <c r="AO40" i="106" s="1"/>
  <c r="AL40" i="106"/>
  <c r="AM40" i="106"/>
  <c r="AN40" i="106"/>
  <c r="AP40" i="106"/>
  <c r="P41" i="106"/>
  <c r="R41" i="106"/>
  <c r="S41" i="106"/>
  <c r="T41" i="106"/>
  <c r="U41" i="106"/>
  <c r="V41" i="106"/>
  <c r="W41" i="106"/>
  <c r="X41" i="106"/>
  <c r="Y41" i="106"/>
  <c r="Z41" i="106"/>
  <c r="AA41" i="106"/>
  <c r="AB41" i="106"/>
  <c r="AC41" i="106"/>
  <c r="AD41" i="106"/>
  <c r="AP41" i="106" s="1"/>
  <c r="AH41" i="106"/>
  <c r="AI41" i="106"/>
  <c r="AJ41" i="106"/>
  <c r="AK41" i="106"/>
  <c r="AL41" i="106"/>
  <c r="AM41" i="106"/>
  <c r="AN41" i="106"/>
  <c r="AO41" i="106"/>
  <c r="P42" i="106"/>
  <c r="R42" i="106" s="1"/>
  <c r="S42" i="106" s="1"/>
  <c r="T42" i="106" s="1"/>
  <c r="U42" i="106"/>
  <c r="V42" i="106"/>
  <c r="W42" i="106"/>
  <c r="X42" i="106"/>
  <c r="Y42" i="106"/>
  <c r="Z42" i="106"/>
  <c r="AA42" i="106"/>
  <c r="AB42" i="106"/>
  <c r="AC42" i="106"/>
  <c r="AD42" i="106"/>
  <c r="AH42" i="106"/>
  <c r="AI42" i="106"/>
  <c r="AJ42" i="106"/>
  <c r="AK42" i="106"/>
  <c r="AL42" i="106"/>
  <c r="AM42" i="106"/>
  <c r="AN42" i="106"/>
  <c r="AO42" i="106"/>
  <c r="AP42" i="106"/>
  <c r="P47" i="106"/>
  <c r="S49" i="106"/>
  <c r="O50" i="106"/>
  <c r="P50" i="106"/>
  <c r="Q50" i="106"/>
  <c r="R50" i="106"/>
  <c r="S50" i="106"/>
  <c r="T50" i="106"/>
  <c r="T52" i="106"/>
  <c r="S53" i="106"/>
  <c r="T53" i="106"/>
  <c r="T54" i="106"/>
  <c r="P55" i="106"/>
  <c r="P58" i="106" s="1"/>
  <c r="R55" i="106"/>
  <c r="S55" i="106"/>
  <c r="S58" i="106" s="1"/>
  <c r="T55" i="106"/>
  <c r="T58" i="106" s="1"/>
  <c r="V13" i="105"/>
  <c r="W13" i="105"/>
  <c r="X13" i="105"/>
  <c r="Y13" i="105"/>
  <c r="Z13" i="105"/>
  <c r="AA13" i="105"/>
  <c r="AB13" i="105"/>
  <c r="AC13" i="105"/>
  <c r="AD13" i="105" s="1"/>
  <c r="AE13" i="105"/>
  <c r="AF13" i="105"/>
  <c r="AG13" i="105"/>
  <c r="AH13" i="105"/>
  <c r="AI13" i="105"/>
  <c r="AJ13" i="105"/>
  <c r="AK13" i="105"/>
  <c r="AL13" i="105"/>
  <c r="AM13" i="105"/>
  <c r="AN13" i="105"/>
  <c r="AO13" i="105"/>
  <c r="AP13" i="105"/>
  <c r="AQ13" i="105"/>
  <c r="AR13" i="105"/>
  <c r="AS13" i="105"/>
  <c r="AT13" i="105"/>
  <c r="AU13" i="105"/>
  <c r="AV13" i="105"/>
  <c r="AW13" i="105"/>
  <c r="AX13" i="105"/>
  <c r="AY13" i="105"/>
  <c r="AZ13" i="105"/>
  <c r="BA13" i="105"/>
  <c r="BB13" i="105"/>
  <c r="BC13" i="105"/>
  <c r="BD13" i="105"/>
  <c r="BE13" i="105"/>
  <c r="BF13" i="105" s="1"/>
  <c r="BG13" i="105"/>
  <c r="BH13" i="105"/>
  <c r="BI13" i="105"/>
  <c r="BJ13" i="105"/>
  <c r="BK13" i="105"/>
  <c r="BL13" i="105"/>
  <c r="BM13" i="105"/>
  <c r="BN13" i="105"/>
  <c r="BO13" i="105"/>
  <c r="D15" i="105"/>
  <c r="E15" i="105"/>
  <c r="E20" i="105"/>
  <c r="F20" i="105"/>
  <c r="G20" i="105"/>
  <c r="H20" i="105"/>
  <c r="I20" i="105"/>
  <c r="J20" i="105"/>
  <c r="K20" i="105"/>
  <c r="L20" i="105"/>
  <c r="M20" i="105"/>
  <c r="N20" i="105"/>
  <c r="O20" i="105"/>
  <c r="P20" i="105"/>
  <c r="Q20" i="105"/>
  <c r="R20" i="105"/>
  <c r="G21" i="105"/>
  <c r="H21" i="105"/>
  <c r="I21" i="105"/>
  <c r="J21" i="105"/>
  <c r="K21" i="105"/>
  <c r="L21" i="105"/>
  <c r="M21" i="105"/>
  <c r="N21" i="105"/>
  <c r="O21" i="105"/>
  <c r="P21" i="105"/>
  <c r="Q21" i="105"/>
  <c r="R21" i="105"/>
  <c r="B23" i="105"/>
  <c r="V23" i="105"/>
  <c r="W23" i="105"/>
  <c r="X23" i="105"/>
  <c r="Y23" i="105"/>
  <c r="Z23" i="105"/>
  <c r="AA23" i="105"/>
  <c r="AB23" i="105"/>
  <c r="AC23" i="105"/>
  <c r="AD23" i="105"/>
  <c r="AE23" i="105"/>
  <c r="AF23" i="105"/>
  <c r="AG23" i="105"/>
  <c r="AH23" i="105"/>
  <c r="AI23" i="105"/>
  <c r="AJ23" i="105"/>
  <c r="AK23" i="105"/>
  <c r="AL23" i="105"/>
  <c r="AM23" i="105"/>
  <c r="AN23" i="105"/>
  <c r="AO23" i="105"/>
  <c r="AP23" i="105"/>
  <c r="AQ23" i="105"/>
  <c r="AR23" i="105"/>
  <c r="AS23" i="105"/>
  <c r="AT23" i="105"/>
  <c r="AU23" i="105"/>
  <c r="AV23" i="105"/>
  <c r="AW23" i="105"/>
  <c r="AX23" i="105"/>
  <c r="AY23" i="105" s="1"/>
  <c r="AZ23" i="105"/>
  <c r="BA23" i="105"/>
  <c r="BB23" i="105"/>
  <c r="BC23" i="105"/>
  <c r="BD23" i="105"/>
  <c r="BE23" i="105"/>
  <c r="BF23" i="105"/>
  <c r="BG23" i="105"/>
  <c r="BH23" i="105"/>
  <c r="BI23" i="105"/>
  <c r="BJ23" i="105"/>
  <c r="BK23" i="105"/>
  <c r="BL23" i="105"/>
  <c r="BM23" i="105"/>
  <c r="BN23" i="105"/>
  <c r="BO23" i="105"/>
  <c r="D25" i="105"/>
  <c r="E25" i="105"/>
  <c r="E30" i="105"/>
  <c r="F30" i="105"/>
  <c r="G30" i="105"/>
  <c r="H30" i="105"/>
  <c r="I30" i="105"/>
  <c r="J30" i="105"/>
  <c r="K30" i="105"/>
  <c r="L30" i="105"/>
  <c r="M30" i="105"/>
  <c r="N30" i="105"/>
  <c r="O30" i="105"/>
  <c r="P30" i="105"/>
  <c r="Q30" i="105"/>
  <c r="R30" i="105"/>
  <c r="G31" i="105"/>
  <c r="H31" i="105"/>
  <c r="I31" i="105"/>
  <c r="J31" i="105"/>
  <c r="K31" i="105"/>
  <c r="L31" i="105"/>
  <c r="M31" i="105"/>
  <c r="N31" i="105"/>
  <c r="O31" i="105"/>
  <c r="P31" i="105"/>
  <c r="Q31" i="105"/>
  <c r="R31" i="105"/>
  <c r="B33" i="105"/>
  <c r="B43" i="105" s="1"/>
  <c r="V33" i="105"/>
  <c r="W33" i="105"/>
  <c r="X33" i="105"/>
  <c r="Y33" i="105"/>
  <c r="Z33" i="105"/>
  <c r="AA33" i="105"/>
  <c r="AB33" i="105"/>
  <c r="AC33" i="105"/>
  <c r="AD33" i="105" s="1"/>
  <c r="AE33" i="105"/>
  <c r="AF33" i="105"/>
  <c r="AG33" i="105"/>
  <c r="AH33" i="105"/>
  <c r="AI33" i="105"/>
  <c r="AJ33" i="105"/>
  <c r="AK33" i="105"/>
  <c r="AL33" i="105"/>
  <c r="AM33" i="105"/>
  <c r="AN33" i="105"/>
  <c r="AO33" i="105"/>
  <c r="AP33" i="105"/>
  <c r="AQ33" i="105"/>
  <c r="AR33" i="105"/>
  <c r="AS33" i="105"/>
  <c r="AT33" i="105"/>
  <c r="AU33" i="105"/>
  <c r="AV33" i="105"/>
  <c r="AW33" i="105"/>
  <c r="AX33" i="105"/>
  <c r="AY33" i="105"/>
  <c r="AZ33" i="105"/>
  <c r="BA33" i="105"/>
  <c r="BB33" i="105"/>
  <c r="BC33" i="105"/>
  <c r="BD33" i="105"/>
  <c r="BE33" i="105"/>
  <c r="BF33" i="105"/>
  <c r="BG33" i="105"/>
  <c r="BH33" i="105"/>
  <c r="BI33" i="105"/>
  <c r="BJ33" i="105"/>
  <c r="BK33" i="105"/>
  <c r="BL33" i="105"/>
  <c r="BM33" i="105"/>
  <c r="BN33" i="105"/>
  <c r="BO33" i="105"/>
  <c r="D35" i="105"/>
  <c r="E35" i="105"/>
  <c r="E40" i="105" s="1"/>
  <c r="F40" i="105"/>
  <c r="G40" i="105"/>
  <c r="H40" i="105"/>
  <c r="I40" i="105"/>
  <c r="J40" i="105"/>
  <c r="K40" i="105"/>
  <c r="L40" i="105"/>
  <c r="M40" i="105"/>
  <c r="N40" i="105"/>
  <c r="O40" i="105"/>
  <c r="P40" i="105"/>
  <c r="Q40" i="105"/>
  <c r="R40" i="105"/>
  <c r="G41" i="105"/>
  <c r="H41" i="105"/>
  <c r="I41" i="105"/>
  <c r="J41" i="105"/>
  <c r="K41" i="105"/>
  <c r="L41" i="105"/>
  <c r="M41" i="105"/>
  <c r="N41" i="105"/>
  <c r="O41" i="105"/>
  <c r="P41" i="105"/>
  <c r="Q41" i="105"/>
  <c r="R41" i="105"/>
  <c r="V43" i="105"/>
  <c r="W43" i="105"/>
  <c r="X43" i="105"/>
  <c r="Y43" i="105"/>
  <c r="Z43" i="105"/>
  <c r="AA43" i="105"/>
  <c r="AB43" i="105"/>
  <c r="AC43" i="105"/>
  <c r="AD43" i="105" s="1"/>
  <c r="AE43" i="105"/>
  <c r="AF43" i="105"/>
  <c r="AG43" i="105"/>
  <c r="AH43" i="105"/>
  <c r="AI43" i="105"/>
  <c r="AJ43" i="105"/>
  <c r="AK43" i="105"/>
  <c r="AL43" i="105"/>
  <c r="AM43" i="105"/>
  <c r="AN43" i="105"/>
  <c r="AO43" i="105"/>
  <c r="AP43" i="105"/>
  <c r="AQ43" i="105"/>
  <c r="AR43" i="105"/>
  <c r="AS43" i="105"/>
  <c r="AT43" i="105"/>
  <c r="AU43" i="105"/>
  <c r="AV43" i="105"/>
  <c r="AW43" i="105"/>
  <c r="AX43" i="105"/>
  <c r="AY43" i="105"/>
  <c r="AZ43" i="105"/>
  <c r="BA43" i="105"/>
  <c r="BB43" i="105"/>
  <c r="BC43" i="105"/>
  <c r="BD43" i="105"/>
  <c r="BE43" i="105"/>
  <c r="BF43" i="105" s="1"/>
  <c r="BG43" i="105"/>
  <c r="BH43" i="105"/>
  <c r="BI43" i="105"/>
  <c r="BJ43" i="105"/>
  <c r="BK43" i="105"/>
  <c r="BL43" i="105"/>
  <c r="BM43" i="105"/>
  <c r="BN43" i="105"/>
  <c r="BO43" i="105"/>
  <c r="D45" i="105"/>
  <c r="E45" i="105"/>
  <c r="E50" i="105"/>
  <c r="F50" i="105"/>
  <c r="G50" i="105"/>
  <c r="H50" i="105"/>
  <c r="I50" i="105"/>
  <c r="J50" i="105"/>
  <c r="K50" i="105"/>
  <c r="L50" i="105"/>
  <c r="M50" i="105"/>
  <c r="N50" i="105"/>
  <c r="O50" i="105"/>
  <c r="P50" i="105"/>
  <c r="Q50" i="105"/>
  <c r="R50" i="105"/>
  <c r="G51" i="105"/>
  <c r="H51" i="105"/>
  <c r="I51" i="105"/>
  <c r="J51" i="105"/>
  <c r="K51" i="105"/>
  <c r="L51" i="105"/>
  <c r="M51" i="105"/>
  <c r="N51" i="105"/>
  <c r="O51" i="105"/>
  <c r="P51" i="105"/>
  <c r="Q51" i="105"/>
  <c r="R51" i="105"/>
  <c r="V53" i="105"/>
  <c r="W53" i="105"/>
  <c r="X53" i="105"/>
  <c r="Y53" i="105"/>
  <c r="Z53" i="105"/>
  <c r="AA53" i="105"/>
  <c r="AB53" i="105"/>
  <c r="AC53" i="105"/>
  <c r="AD53" i="105"/>
  <c r="AE53" i="105"/>
  <c r="AF53" i="105"/>
  <c r="AG53" i="105"/>
  <c r="AH53" i="105"/>
  <c r="AI53" i="105"/>
  <c r="AJ53" i="105"/>
  <c r="AK53" i="105"/>
  <c r="AL53" i="105"/>
  <c r="AM53" i="105"/>
  <c r="AN53" i="105"/>
  <c r="AO53" i="105"/>
  <c r="AP53" i="105"/>
  <c r="AQ53" i="105"/>
  <c r="AR53" i="105"/>
  <c r="AS53" i="105"/>
  <c r="AT53" i="105"/>
  <c r="AU53" i="105"/>
  <c r="AV53" i="105"/>
  <c r="AW53" i="105"/>
  <c r="AX53" i="105"/>
  <c r="AY53" i="105"/>
  <c r="AZ53" i="105"/>
  <c r="BA53" i="105"/>
  <c r="BB53" i="105"/>
  <c r="BC53" i="105"/>
  <c r="BD53" i="105"/>
  <c r="BE53" i="105"/>
  <c r="BF53" i="105"/>
  <c r="BG53" i="105"/>
  <c r="BH53" i="105"/>
  <c r="BI53" i="105"/>
  <c r="BJ53" i="105"/>
  <c r="BK53" i="105"/>
  <c r="BL53" i="105"/>
  <c r="BM53" i="105"/>
  <c r="BN53" i="105"/>
  <c r="BO53" i="105"/>
  <c r="D55" i="105"/>
  <c r="E55" i="105"/>
  <c r="E60" i="105" s="1"/>
  <c r="F60" i="105"/>
  <c r="G60" i="105"/>
  <c r="H60" i="105"/>
  <c r="I60" i="105"/>
  <c r="J60" i="105"/>
  <c r="K60" i="105"/>
  <c r="L60" i="105"/>
  <c r="M60" i="105"/>
  <c r="N60" i="105"/>
  <c r="O60" i="105"/>
  <c r="P60" i="105"/>
  <c r="Q60" i="105"/>
  <c r="R60" i="105"/>
  <c r="G61" i="105"/>
  <c r="H61" i="105"/>
  <c r="I61" i="105"/>
  <c r="J61" i="105"/>
  <c r="K61" i="105"/>
  <c r="L61" i="105"/>
  <c r="M61" i="105"/>
  <c r="N61" i="105"/>
  <c r="O61" i="105"/>
  <c r="P61" i="105"/>
  <c r="Q61" i="105"/>
  <c r="R61" i="105"/>
  <c r="V63" i="105"/>
  <c r="W63" i="105"/>
  <c r="X63" i="105"/>
  <c r="Y63" i="105"/>
  <c r="Z63" i="105"/>
  <c r="AA63" i="105"/>
  <c r="AB63" i="105"/>
  <c r="AC63" i="105"/>
  <c r="AD63" i="105" s="1"/>
  <c r="AE63" i="105"/>
  <c r="AF63" i="105"/>
  <c r="AG63" i="105"/>
  <c r="AH63" i="105"/>
  <c r="AI63" i="105"/>
  <c r="AJ63" i="105"/>
  <c r="AK63" i="105"/>
  <c r="AL63" i="105"/>
  <c r="AM63" i="105"/>
  <c r="AN63" i="105"/>
  <c r="AO63" i="105"/>
  <c r="AP63" i="105"/>
  <c r="AQ63" i="105"/>
  <c r="AR63" i="105" s="1"/>
  <c r="AS63" i="105"/>
  <c r="AT63" i="105"/>
  <c r="AU63" i="105"/>
  <c r="AV63" i="105"/>
  <c r="AW63" i="105"/>
  <c r="AX63" i="105"/>
  <c r="AY63" i="105"/>
  <c r="AZ63" i="105"/>
  <c r="BA63" i="105"/>
  <c r="BB63" i="105"/>
  <c r="BC63" i="105"/>
  <c r="BD63" i="105"/>
  <c r="BE63" i="105"/>
  <c r="BF63" i="105" s="1"/>
  <c r="BG63" i="105"/>
  <c r="BH63" i="105"/>
  <c r="BI63" i="105"/>
  <c r="BJ63" i="105"/>
  <c r="BK63" i="105"/>
  <c r="BL63" i="105"/>
  <c r="BM63" i="105"/>
  <c r="BN63" i="105"/>
  <c r="BO63" i="105"/>
  <c r="D65" i="105"/>
  <c r="E65" i="105"/>
  <c r="E70" i="105"/>
  <c r="F70" i="105"/>
  <c r="G70" i="105"/>
  <c r="H70" i="105"/>
  <c r="I70" i="105"/>
  <c r="J70" i="105"/>
  <c r="K70" i="105"/>
  <c r="L70" i="105"/>
  <c r="M70" i="105"/>
  <c r="N70" i="105"/>
  <c r="O70" i="105"/>
  <c r="P70" i="105"/>
  <c r="Q70" i="105"/>
  <c r="R70" i="105"/>
  <c r="G71" i="105"/>
  <c r="H71" i="105"/>
  <c r="I71" i="105"/>
  <c r="J71" i="105"/>
  <c r="K71" i="105"/>
  <c r="L71" i="105"/>
  <c r="M71" i="105"/>
  <c r="N71" i="105"/>
  <c r="O71" i="105"/>
  <c r="P71" i="105"/>
  <c r="Q71" i="105"/>
  <c r="R71" i="105"/>
  <c r="V73" i="105"/>
  <c r="W73" i="105" s="1"/>
  <c r="X73" i="105"/>
  <c r="Y73" i="105"/>
  <c r="Z73" i="105"/>
  <c r="AA73" i="105"/>
  <c r="AB73" i="105"/>
  <c r="AC73" i="105"/>
  <c r="AD73" i="105"/>
  <c r="AE73" i="105"/>
  <c r="AF73" i="105"/>
  <c r="AG73" i="105"/>
  <c r="AH73" i="105"/>
  <c r="AI73" i="105"/>
  <c r="AJ73" i="105"/>
  <c r="AK73" i="105"/>
  <c r="AL73" i="105"/>
  <c r="AM73" i="105"/>
  <c r="AN73" i="105"/>
  <c r="AO73" i="105"/>
  <c r="AP73" i="105"/>
  <c r="AQ73" i="105"/>
  <c r="AR73" i="105"/>
  <c r="AS73" i="105"/>
  <c r="AT73" i="105"/>
  <c r="AU73" i="105"/>
  <c r="AV73" i="105"/>
  <c r="AW73" i="105"/>
  <c r="AX73" i="105"/>
  <c r="AY73" i="105"/>
  <c r="AZ73" i="105"/>
  <c r="BA73" i="105"/>
  <c r="BB73" i="105"/>
  <c r="BC73" i="105"/>
  <c r="BD73" i="105"/>
  <c r="BE73" i="105"/>
  <c r="BF73" i="105" s="1"/>
  <c r="BG73" i="105"/>
  <c r="BH73" i="105"/>
  <c r="BI73" i="105"/>
  <c r="BJ73" i="105"/>
  <c r="BK73" i="105"/>
  <c r="BL73" i="105"/>
  <c r="BM73" i="105"/>
  <c r="BN73" i="105"/>
  <c r="BO73" i="105"/>
  <c r="D75" i="105"/>
  <c r="E75" i="105"/>
  <c r="E80" i="105"/>
  <c r="F80" i="105"/>
  <c r="G80" i="105"/>
  <c r="H80" i="105"/>
  <c r="I80" i="105"/>
  <c r="J80" i="105"/>
  <c r="K80" i="105"/>
  <c r="L80" i="105"/>
  <c r="M80" i="105"/>
  <c r="N80" i="105"/>
  <c r="O80" i="105"/>
  <c r="P80" i="105"/>
  <c r="Q80" i="105"/>
  <c r="R80" i="105"/>
  <c r="G81" i="105"/>
  <c r="H81" i="105"/>
  <c r="I81" i="105"/>
  <c r="J81" i="105"/>
  <c r="K81" i="105"/>
  <c r="L81" i="105"/>
  <c r="M81" i="105"/>
  <c r="N81" i="105"/>
  <c r="O81" i="105"/>
  <c r="P81" i="105"/>
  <c r="Q81" i="105"/>
  <c r="R81" i="105"/>
  <c r="V83" i="105"/>
  <c r="W83" i="105"/>
  <c r="X83" i="105"/>
  <c r="Y83" i="105"/>
  <c r="Z83" i="105"/>
  <c r="AA83" i="105"/>
  <c r="AB83" i="105"/>
  <c r="AC83" i="105"/>
  <c r="AD83" i="105"/>
  <c r="AE83" i="105"/>
  <c r="AF83" i="105"/>
  <c r="AG83" i="105"/>
  <c r="AH83" i="105"/>
  <c r="AI83" i="105"/>
  <c r="AJ83" i="105"/>
  <c r="AK83" i="105"/>
  <c r="AL83" i="105"/>
  <c r="AM83" i="105"/>
  <c r="AN83" i="105"/>
  <c r="AO83" i="105"/>
  <c r="AP83" i="105"/>
  <c r="AQ83" i="105"/>
  <c r="AR83" i="105" s="1"/>
  <c r="AS83" i="105"/>
  <c r="AT83" i="105"/>
  <c r="AU83" i="105"/>
  <c r="AV83" i="105"/>
  <c r="AW83" i="105"/>
  <c r="AX83" i="105"/>
  <c r="AY83" i="105"/>
  <c r="AZ83" i="105"/>
  <c r="BA83" i="105"/>
  <c r="BB83" i="105"/>
  <c r="BC83" i="105"/>
  <c r="BD83" i="105"/>
  <c r="BE83" i="105"/>
  <c r="BF83" i="105"/>
  <c r="BG83" i="105"/>
  <c r="BH83" i="105"/>
  <c r="BI83" i="105"/>
  <c r="BJ83" i="105"/>
  <c r="BK83" i="105"/>
  <c r="BL83" i="105"/>
  <c r="BM83" i="105"/>
  <c r="BN83" i="105"/>
  <c r="BO83" i="105"/>
  <c r="D85" i="105"/>
  <c r="E85" i="105"/>
  <c r="E90" i="105"/>
  <c r="F90" i="105"/>
  <c r="G90" i="105"/>
  <c r="H90" i="105"/>
  <c r="I90" i="105"/>
  <c r="J90" i="105"/>
  <c r="K90" i="105"/>
  <c r="L90" i="105"/>
  <c r="M90" i="105"/>
  <c r="N90" i="105"/>
  <c r="O90" i="105"/>
  <c r="P90" i="105"/>
  <c r="Q90" i="105"/>
  <c r="R90" i="105"/>
  <c r="G91" i="105"/>
  <c r="H91" i="105"/>
  <c r="I91" i="105"/>
  <c r="J91" i="105"/>
  <c r="K91" i="105"/>
  <c r="L91" i="105"/>
  <c r="M91" i="105"/>
  <c r="N91" i="105"/>
  <c r="O91" i="105"/>
  <c r="P91" i="105"/>
  <c r="Q91" i="105"/>
  <c r="R91" i="105"/>
  <c r="V13" i="104"/>
  <c r="W13" i="104" s="1"/>
  <c r="X13" i="104"/>
  <c r="Y13" i="104"/>
  <c r="Z13" i="104"/>
  <c r="AA13" i="104"/>
  <c r="AB13" i="104"/>
  <c r="AC13" i="104"/>
  <c r="AD13" i="104" s="1"/>
  <c r="AE13" i="104"/>
  <c r="AF13" i="104"/>
  <c r="AG13" i="104"/>
  <c r="AH13" i="104"/>
  <c r="AI13" i="104"/>
  <c r="AJ13" i="104"/>
  <c r="AK13" i="104"/>
  <c r="AL13" i="104"/>
  <c r="AM13" i="104"/>
  <c r="AN13" i="104"/>
  <c r="AO13" i="104"/>
  <c r="AP13" i="104"/>
  <c r="AQ13" i="104"/>
  <c r="AR13" i="104"/>
  <c r="AS13" i="104"/>
  <c r="AT13" i="104"/>
  <c r="AU13" i="104"/>
  <c r="AV13" i="104"/>
  <c r="AW13" i="104"/>
  <c r="AX13" i="104"/>
  <c r="AY13" i="104"/>
  <c r="AZ13" i="104"/>
  <c r="BA13" i="104"/>
  <c r="BB13" i="104"/>
  <c r="BC13" i="104"/>
  <c r="BD13" i="104"/>
  <c r="BE13" i="104"/>
  <c r="BF13" i="104"/>
  <c r="BG13" i="104"/>
  <c r="BH13" i="104"/>
  <c r="BI13" i="104"/>
  <c r="BJ13" i="104"/>
  <c r="BK13" i="104"/>
  <c r="BL13" i="104"/>
  <c r="BM13" i="104"/>
  <c r="BN13" i="104"/>
  <c r="BO13" i="104"/>
  <c r="D15" i="104"/>
  <c r="E15" i="104"/>
  <c r="E20" i="104"/>
  <c r="F20" i="104"/>
  <c r="G20" i="104"/>
  <c r="H20" i="104"/>
  <c r="I20" i="104"/>
  <c r="J20" i="104"/>
  <c r="K20" i="104"/>
  <c r="L20" i="104"/>
  <c r="M20" i="104"/>
  <c r="N20" i="104"/>
  <c r="O20" i="104"/>
  <c r="P20" i="104"/>
  <c r="Q20" i="104"/>
  <c r="R20" i="104"/>
  <c r="G21" i="104"/>
  <c r="H21" i="104"/>
  <c r="I21" i="104"/>
  <c r="J21" i="104"/>
  <c r="K21" i="104"/>
  <c r="L21" i="104"/>
  <c r="M21" i="104"/>
  <c r="N21" i="104"/>
  <c r="O21" i="104"/>
  <c r="P21" i="104"/>
  <c r="Q21" i="104"/>
  <c r="R21" i="104"/>
  <c r="B23" i="104"/>
  <c r="V23" i="104"/>
  <c r="W23" i="104"/>
  <c r="X23" i="104"/>
  <c r="Y23" i="104"/>
  <c r="Z23" i="104"/>
  <c r="AA23" i="104"/>
  <c r="AB23" i="104"/>
  <c r="AC23" i="104"/>
  <c r="AD23" i="104"/>
  <c r="AE23" i="104"/>
  <c r="AF23" i="104"/>
  <c r="AG23" i="104"/>
  <c r="AH23" i="104"/>
  <c r="AI23" i="104"/>
  <c r="AJ23" i="104"/>
  <c r="AK23" i="104"/>
  <c r="AL23" i="104"/>
  <c r="AM23" i="104"/>
  <c r="AN23" i="104"/>
  <c r="AO23" i="104"/>
  <c r="AP23" i="104"/>
  <c r="AQ23" i="104"/>
  <c r="AR23" i="104"/>
  <c r="AS23" i="104"/>
  <c r="AT23" i="104"/>
  <c r="AU23" i="104"/>
  <c r="AV23" i="104"/>
  <c r="AW23" i="104"/>
  <c r="AX23" i="104"/>
  <c r="AY23" i="104"/>
  <c r="AZ23" i="104"/>
  <c r="BA23" i="104"/>
  <c r="BB23" i="104"/>
  <c r="BC23" i="104"/>
  <c r="BD23" i="104"/>
  <c r="BE23" i="104"/>
  <c r="BF23" i="104"/>
  <c r="BG23" i="104"/>
  <c r="BH23" i="104"/>
  <c r="BI23" i="104"/>
  <c r="BJ23" i="104"/>
  <c r="BK23" i="104"/>
  <c r="BL23" i="104"/>
  <c r="BM23" i="104"/>
  <c r="BN23" i="104"/>
  <c r="BO23" i="104"/>
  <c r="D25" i="104"/>
  <c r="E25" i="104"/>
  <c r="E30" i="104"/>
  <c r="F30" i="104"/>
  <c r="G30" i="104"/>
  <c r="H30" i="104"/>
  <c r="I30" i="104"/>
  <c r="J30" i="104"/>
  <c r="K30" i="104"/>
  <c r="L30" i="104"/>
  <c r="M30" i="104"/>
  <c r="N30" i="104"/>
  <c r="O30" i="104"/>
  <c r="P30" i="104"/>
  <c r="Q30" i="104"/>
  <c r="R30" i="104"/>
  <c r="G31" i="104"/>
  <c r="H31" i="104"/>
  <c r="I31" i="104"/>
  <c r="J31" i="104"/>
  <c r="K31" i="104"/>
  <c r="L31" i="104"/>
  <c r="M31" i="104"/>
  <c r="N31" i="104"/>
  <c r="O31" i="104"/>
  <c r="P31" i="104"/>
  <c r="Q31" i="104"/>
  <c r="R31" i="104"/>
  <c r="B33" i="104"/>
  <c r="B43" i="104" s="1"/>
  <c r="V33" i="104"/>
  <c r="W33" i="104"/>
  <c r="X33" i="104"/>
  <c r="Y33" i="104"/>
  <c r="Z33" i="104"/>
  <c r="AA33" i="104"/>
  <c r="AB33" i="104"/>
  <c r="AC33" i="104"/>
  <c r="AD33" i="104" s="1"/>
  <c r="AE33" i="104"/>
  <c r="AF33" i="104"/>
  <c r="AG33" i="104"/>
  <c r="AH33" i="104"/>
  <c r="AI33" i="104"/>
  <c r="AJ33" i="104"/>
  <c r="AK33" i="104" s="1"/>
  <c r="AL33" i="104"/>
  <c r="AM33" i="104"/>
  <c r="AN33" i="104"/>
  <c r="AO33" i="104"/>
  <c r="AP33" i="104"/>
  <c r="AQ33" i="104"/>
  <c r="AR33" i="104"/>
  <c r="AS33" i="104"/>
  <c r="AT33" i="104"/>
  <c r="AU33" i="104"/>
  <c r="AV33" i="104"/>
  <c r="AW33" i="104"/>
  <c r="AX33" i="104"/>
  <c r="AY33" i="104"/>
  <c r="AZ33" i="104"/>
  <c r="BA33" i="104"/>
  <c r="BB33" i="104"/>
  <c r="BC33" i="104"/>
  <c r="BD33" i="104"/>
  <c r="BE33" i="104"/>
  <c r="BF33" i="104"/>
  <c r="BG33" i="104"/>
  <c r="BH33" i="104"/>
  <c r="BI33" i="104"/>
  <c r="BJ33" i="104"/>
  <c r="BK33" i="104"/>
  <c r="BL33" i="104"/>
  <c r="BM33" i="104"/>
  <c r="BN33" i="104"/>
  <c r="BO33" i="104"/>
  <c r="D35" i="104"/>
  <c r="E35" i="104"/>
  <c r="E40" i="104"/>
  <c r="F40" i="104"/>
  <c r="G40" i="104"/>
  <c r="H40" i="104"/>
  <c r="I40" i="104"/>
  <c r="J40" i="104"/>
  <c r="K40" i="104"/>
  <c r="L40" i="104"/>
  <c r="M40" i="104"/>
  <c r="N40" i="104"/>
  <c r="O40" i="104"/>
  <c r="P40" i="104"/>
  <c r="Q40" i="104"/>
  <c r="R40" i="104"/>
  <c r="G41" i="104"/>
  <c r="H41" i="104"/>
  <c r="I41" i="104"/>
  <c r="J41" i="104"/>
  <c r="K41" i="104"/>
  <c r="L41" i="104"/>
  <c r="M41" i="104"/>
  <c r="N41" i="104"/>
  <c r="O41" i="104"/>
  <c r="P41" i="104"/>
  <c r="Q41" i="104"/>
  <c r="R41" i="104"/>
  <c r="V43" i="104"/>
  <c r="W43" i="104" s="1"/>
  <c r="X43" i="104"/>
  <c r="Y43" i="104"/>
  <c r="Z43" i="104"/>
  <c r="AA43" i="104"/>
  <c r="AB43" i="104"/>
  <c r="AC43" i="104"/>
  <c r="AD43" i="104"/>
  <c r="AE43" i="104"/>
  <c r="AF43" i="104"/>
  <c r="AG43" i="104"/>
  <c r="AH43" i="104"/>
  <c r="AI43" i="104"/>
  <c r="AJ43" i="104"/>
  <c r="AK43" i="104"/>
  <c r="AL43" i="104"/>
  <c r="AM43" i="104"/>
  <c r="AN43" i="104"/>
  <c r="AO43" i="104"/>
  <c r="AP43" i="104"/>
  <c r="AQ43" i="104"/>
  <c r="AR43" i="104"/>
  <c r="AS43" i="104"/>
  <c r="AT43" i="104"/>
  <c r="AU43" i="104"/>
  <c r="AV43" i="104"/>
  <c r="AW43" i="104"/>
  <c r="AX43" i="104"/>
  <c r="AY43" i="104" s="1"/>
  <c r="AZ43" i="104"/>
  <c r="BA43" i="104"/>
  <c r="BB43" i="104"/>
  <c r="BC43" i="104"/>
  <c r="BD43" i="104"/>
  <c r="BE43" i="104"/>
  <c r="BF43" i="104" s="1"/>
  <c r="BG43" i="104"/>
  <c r="BH43" i="104"/>
  <c r="BI43" i="104"/>
  <c r="BJ43" i="104"/>
  <c r="BK43" i="104"/>
  <c r="BL43" i="104"/>
  <c r="BM43" i="104"/>
  <c r="BN43" i="104"/>
  <c r="BO43" i="104"/>
  <c r="D45" i="104"/>
  <c r="E45" i="104"/>
  <c r="E50" i="104"/>
  <c r="F50" i="104"/>
  <c r="G50" i="104"/>
  <c r="H50" i="104"/>
  <c r="I50" i="104"/>
  <c r="J50" i="104"/>
  <c r="K50" i="104"/>
  <c r="L50" i="104"/>
  <c r="M50" i="104"/>
  <c r="N50" i="104"/>
  <c r="O50" i="104"/>
  <c r="P50" i="104"/>
  <c r="Q50" i="104"/>
  <c r="R50" i="104"/>
  <c r="G51" i="104"/>
  <c r="H51" i="104"/>
  <c r="I51" i="104"/>
  <c r="J51" i="104"/>
  <c r="K51" i="104"/>
  <c r="L51" i="104"/>
  <c r="M51" i="104"/>
  <c r="N51" i="104"/>
  <c r="O51" i="104"/>
  <c r="P51" i="104"/>
  <c r="Q51" i="104"/>
  <c r="R51" i="104"/>
  <c r="V53" i="104"/>
  <c r="W53" i="104"/>
  <c r="X53" i="104"/>
  <c r="Y53" i="104"/>
  <c r="Z53" i="104"/>
  <c r="AA53" i="104"/>
  <c r="AB53" i="104"/>
  <c r="AC53" i="104"/>
  <c r="AD53" i="104"/>
  <c r="AE53" i="104"/>
  <c r="AF53" i="104"/>
  <c r="AG53" i="104"/>
  <c r="AH53" i="104"/>
  <c r="AI53" i="104"/>
  <c r="AJ53" i="104"/>
  <c r="AK53" i="104" s="1"/>
  <c r="AL53" i="104"/>
  <c r="AM53" i="104"/>
  <c r="AN53" i="104"/>
  <c r="AO53" i="104"/>
  <c r="AP53" i="104"/>
  <c r="AQ53" i="104"/>
  <c r="AR53" i="104"/>
  <c r="AS53" i="104"/>
  <c r="AT53" i="104"/>
  <c r="AU53" i="104"/>
  <c r="AV53" i="104"/>
  <c r="AW53" i="104"/>
  <c r="AX53" i="104"/>
  <c r="AY53" i="104"/>
  <c r="AZ53" i="104"/>
  <c r="BA53" i="104"/>
  <c r="BB53" i="104"/>
  <c r="BC53" i="104"/>
  <c r="BD53" i="104"/>
  <c r="BE53" i="104"/>
  <c r="BF53" i="104"/>
  <c r="BG53" i="104"/>
  <c r="BH53" i="104"/>
  <c r="BI53" i="104"/>
  <c r="BJ53" i="104"/>
  <c r="BK53" i="104"/>
  <c r="BL53" i="104"/>
  <c r="BM53" i="104"/>
  <c r="BN53" i="104"/>
  <c r="BO53" i="104"/>
  <c r="D55" i="104"/>
  <c r="E55" i="104"/>
  <c r="E60" i="104" s="1"/>
  <c r="F60" i="104"/>
  <c r="G60" i="104"/>
  <c r="H60" i="104"/>
  <c r="I60" i="104"/>
  <c r="J60" i="104"/>
  <c r="K60" i="104"/>
  <c r="L60" i="104"/>
  <c r="M60" i="104"/>
  <c r="N60" i="104"/>
  <c r="O60" i="104"/>
  <c r="P60" i="104"/>
  <c r="Q60" i="104"/>
  <c r="R60" i="104"/>
  <c r="G61" i="104"/>
  <c r="H61" i="104"/>
  <c r="I61" i="104"/>
  <c r="J61" i="104"/>
  <c r="K61" i="104"/>
  <c r="L61" i="104"/>
  <c r="M61" i="104"/>
  <c r="N61" i="104"/>
  <c r="O61" i="104"/>
  <c r="P61" i="104"/>
  <c r="Q61" i="104"/>
  <c r="R61" i="104"/>
  <c r="V63" i="104"/>
  <c r="W63" i="104"/>
  <c r="X63" i="104"/>
  <c r="Y63" i="104"/>
  <c r="Z63" i="104"/>
  <c r="AA63" i="104"/>
  <c r="AB63" i="104"/>
  <c r="AC63" i="104"/>
  <c r="AD63" i="104"/>
  <c r="AE63" i="104"/>
  <c r="AF63" i="104"/>
  <c r="AG63" i="104"/>
  <c r="AH63" i="104"/>
  <c r="AI63" i="104"/>
  <c r="AJ63" i="104"/>
  <c r="AK63" i="104"/>
  <c r="AL63" i="104"/>
  <c r="AM63" i="104"/>
  <c r="AN63" i="104"/>
  <c r="AO63" i="104"/>
  <c r="AP63" i="104"/>
  <c r="AQ63" i="104"/>
  <c r="AR63" i="104" s="1"/>
  <c r="AS63" i="104"/>
  <c r="AT63" i="104"/>
  <c r="AU63" i="104"/>
  <c r="AV63" i="104"/>
  <c r="AW63" i="104"/>
  <c r="AX63" i="104"/>
  <c r="AY63" i="104"/>
  <c r="AZ63" i="104"/>
  <c r="BA63" i="104"/>
  <c r="BB63" i="104"/>
  <c r="BC63" i="104"/>
  <c r="BD63" i="104"/>
  <c r="BE63" i="104"/>
  <c r="BF63" i="104" s="1"/>
  <c r="BG63" i="104"/>
  <c r="BH63" i="104"/>
  <c r="BI63" i="104"/>
  <c r="BJ63" i="104"/>
  <c r="BK63" i="104"/>
  <c r="BL63" i="104"/>
  <c r="BM63" i="104"/>
  <c r="BN63" i="104"/>
  <c r="BO63" i="104"/>
  <c r="D65" i="104"/>
  <c r="E65" i="104"/>
  <c r="E70" i="104"/>
  <c r="F70" i="104"/>
  <c r="G70" i="104"/>
  <c r="H70" i="104"/>
  <c r="I70" i="104"/>
  <c r="J70" i="104"/>
  <c r="K70" i="104"/>
  <c r="L70" i="104"/>
  <c r="M70" i="104"/>
  <c r="N70" i="104"/>
  <c r="O70" i="104"/>
  <c r="P70" i="104"/>
  <c r="Q70" i="104"/>
  <c r="R70" i="104"/>
  <c r="G71" i="104"/>
  <c r="H71" i="104"/>
  <c r="I71" i="104"/>
  <c r="J71" i="104"/>
  <c r="K71" i="104"/>
  <c r="L71" i="104"/>
  <c r="M71" i="104"/>
  <c r="N71" i="104"/>
  <c r="O71" i="104"/>
  <c r="P71" i="104"/>
  <c r="Q71" i="104"/>
  <c r="R71" i="104"/>
  <c r="V73" i="104"/>
  <c r="W73" i="104"/>
  <c r="X73" i="104"/>
  <c r="Y73" i="104"/>
  <c r="Z73" i="104"/>
  <c r="AA73" i="104"/>
  <c r="AB73" i="104"/>
  <c r="AC73" i="104"/>
  <c r="AD73" i="104"/>
  <c r="AE73" i="104"/>
  <c r="AF73" i="104"/>
  <c r="AG73" i="104"/>
  <c r="AH73" i="104"/>
  <c r="AI73" i="104"/>
  <c r="AJ73" i="104"/>
  <c r="AK73" i="104"/>
  <c r="AL73" i="104"/>
  <c r="AM73" i="104"/>
  <c r="AN73" i="104"/>
  <c r="AO73" i="104"/>
  <c r="AP73" i="104"/>
  <c r="AQ73" i="104"/>
  <c r="AR73" i="104"/>
  <c r="AS73" i="104"/>
  <c r="AT73" i="104"/>
  <c r="AU73" i="104"/>
  <c r="AV73" i="104"/>
  <c r="AW73" i="104"/>
  <c r="AX73" i="104"/>
  <c r="AY73" i="104"/>
  <c r="AZ73" i="104"/>
  <c r="BA73" i="104"/>
  <c r="BB73" i="104"/>
  <c r="BC73" i="104"/>
  <c r="BD73" i="104"/>
  <c r="BE73" i="104"/>
  <c r="BF73" i="104"/>
  <c r="BG73" i="104"/>
  <c r="BH73" i="104"/>
  <c r="BI73" i="104"/>
  <c r="BJ73" i="104"/>
  <c r="BK73" i="104"/>
  <c r="BL73" i="104"/>
  <c r="BM73" i="104"/>
  <c r="BN73" i="104"/>
  <c r="BO73" i="104"/>
  <c r="D75" i="104"/>
  <c r="E75" i="104"/>
  <c r="E80" i="104"/>
  <c r="F80" i="104"/>
  <c r="G80" i="104"/>
  <c r="H80" i="104"/>
  <c r="I80" i="104"/>
  <c r="J80" i="104"/>
  <c r="K80" i="104"/>
  <c r="L80" i="104"/>
  <c r="M80" i="104"/>
  <c r="N80" i="104"/>
  <c r="O80" i="104"/>
  <c r="P80" i="104"/>
  <c r="Q80" i="104"/>
  <c r="R80" i="104"/>
  <c r="G81" i="104"/>
  <c r="H81" i="104"/>
  <c r="I81" i="104"/>
  <c r="J81" i="104"/>
  <c r="K81" i="104"/>
  <c r="L81" i="104"/>
  <c r="M81" i="104"/>
  <c r="N81" i="104"/>
  <c r="O81" i="104"/>
  <c r="P81" i="104"/>
  <c r="Q81" i="104"/>
  <c r="R81" i="104"/>
  <c r="V83" i="104"/>
  <c r="W83" i="104"/>
  <c r="X83" i="104"/>
  <c r="Y83" i="104"/>
  <c r="Z83" i="104"/>
  <c r="AA83" i="104"/>
  <c r="AB83" i="104"/>
  <c r="AC83" i="104"/>
  <c r="AD83" i="104"/>
  <c r="AE83" i="104"/>
  <c r="AF83" i="104"/>
  <c r="AG83" i="104"/>
  <c r="AH83" i="104"/>
  <c r="AI83" i="104"/>
  <c r="AJ83" i="104"/>
  <c r="AK83" i="104" s="1"/>
  <c r="AL83" i="104"/>
  <c r="AM83" i="104"/>
  <c r="AN83" i="104"/>
  <c r="AO83" i="104"/>
  <c r="AP83" i="104"/>
  <c r="AQ83" i="104"/>
  <c r="AR83" i="104"/>
  <c r="AS83" i="104"/>
  <c r="AT83" i="104"/>
  <c r="AU83" i="104"/>
  <c r="AV83" i="104"/>
  <c r="AW83" i="104"/>
  <c r="AX83" i="104"/>
  <c r="AY83" i="104"/>
  <c r="AZ83" i="104"/>
  <c r="BA83" i="104"/>
  <c r="BB83" i="104"/>
  <c r="BC83" i="104"/>
  <c r="BD83" i="104"/>
  <c r="BE83" i="104"/>
  <c r="BF83" i="104"/>
  <c r="BG83" i="104"/>
  <c r="BH83" i="104"/>
  <c r="BI83" i="104"/>
  <c r="BJ83" i="104"/>
  <c r="BK83" i="104"/>
  <c r="BL83" i="104"/>
  <c r="BM83" i="104"/>
  <c r="BN83" i="104"/>
  <c r="BO83" i="104"/>
  <c r="D85" i="104"/>
  <c r="E85" i="104"/>
  <c r="E90" i="104"/>
  <c r="F90" i="104"/>
  <c r="G90" i="104"/>
  <c r="H90" i="104"/>
  <c r="I90" i="104"/>
  <c r="J90" i="104"/>
  <c r="K90" i="104"/>
  <c r="L90" i="104"/>
  <c r="M90" i="104"/>
  <c r="N90" i="104"/>
  <c r="O90" i="104"/>
  <c r="P90" i="104"/>
  <c r="Q90" i="104"/>
  <c r="R90" i="104"/>
  <c r="G91" i="104"/>
  <c r="H91" i="104"/>
  <c r="I91" i="104"/>
  <c r="J91" i="104"/>
  <c r="K91" i="104"/>
  <c r="L91" i="104"/>
  <c r="M91" i="104"/>
  <c r="N91" i="104"/>
  <c r="O91" i="104"/>
  <c r="P91" i="104"/>
  <c r="Q91" i="104"/>
  <c r="R91" i="104"/>
  <c r="V13" i="103"/>
  <c r="W13" i="103"/>
  <c r="X13" i="103"/>
  <c r="Y13" i="103"/>
  <c r="Z13" i="103"/>
  <c r="AA13" i="103"/>
  <c r="AB13" i="103"/>
  <c r="AC13" i="103"/>
  <c r="AD13" i="103"/>
  <c r="AE13" i="103"/>
  <c r="AF13" i="103"/>
  <c r="AG13" i="103"/>
  <c r="AH13" i="103"/>
  <c r="AI13" i="103"/>
  <c r="AJ13" i="103"/>
  <c r="AK13" i="103"/>
  <c r="AL13" i="103"/>
  <c r="AM13" i="103"/>
  <c r="AN13" i="103"/>
  <c r="AO13" i="103"/>
  <c r="AP13" i="103"/>
  <c r="AQ13" i="103"/>
  <c r="AR13" i="103"/>
  <c r="AS13" i="103"/>
  <c r="AT13" i="103"/>
  <c r="AU13" i="103"/>
  <c r="AV13" i="103"/>
  <c r="AW13" i="103"/>
  <c r="AX13" i="103"/>
  <c r="AY13" i="103"/>
  <c r="AZ13" i="103"/>
  <c r="BA13" i="103"/>
  <c r="BB13" i="103"/>
  <c r="BC13" i="103"/>
  <c r="BD13" i="103"/>
  <c r="BE13" i="103"/>
  <c r="BF13" i="103" s="1"/>
  <c r="BG13" i="103"/>
  <c r="BH13" i="103"/>
  <c r="BI13" i="103"/>
  <c r="BJ13" i="103"/>
  <c r="BK13" i="103"/>
  <c r="BL13" i="103"/>
  <c r="BM13" i="103"/>
  <c r="BN13" i="103"/>
  <c r="BO13" i="103"/>
  <c r="D15" i="103"/>
  <c r="E15" i="103"/>
  <c r="E20" i="103"/>
  <c r="F20" i="103"/>
  <c r="G20" i="103"/>
  <c r="H20" i="103"/>
  <c r="I20" i="103"/>
  <c r="J20" i="103"/>
  <c r="K20" i="103"/>
  <c r="L20" i="103"/>
  <c r="M20" i="103"/>
  <c r="N20" i="103"/>
  <c r="O20" i="103"/>
  <c r="P20" i="103"/>
  <c r="Q20" i="103"/>
  <c r="R20" i="103"/>
  <c r="G21" i="103"/>
  <c r="H21" i="103"/>
  <c r="I21" i="103"/>
  <c r="J21" i="103"/>
  <c r="K21" i="103"/>
  <c r="L21" i="103"/>
  <c r="M21" i="103"/>
  <c r="N21" i="103"/>
  <c r="O21" i="103"/>
  <c r="P21" i="103"/>
  <c r="Q21" i="103"/>
  <c r="R21" i="103"/>
  <c r="B23" i="103"/>
  <c r="V23" i="103"/>
  <c r="W23" i="103"/>
  <c r="X23" i="103"/>
  <c r="Y23" i="103"/>
  <c r="Z23" i="103"/>
  <c r="AA23" i="103"/>
  <c r="AB23" i="103"/>
  <c r="AC23" i="103"/>
  <c r="AD23" i="103"/>
  <c r="AE23" i="103"/>
  <c r="AF23" i="103"/>
  <c r="AG23" i="103"/>
  <c r="AH23" i="103"/>
  <c r="AI23" i="103"/>
  <c r="AJ23" i="103"/>
  <c r="AK23" i="103"/>
  <c r="AL23" i="103"/>
  <c r="AM23" i="103"/>
  <c r="AN23" i="103"/>
  <c r="AO23" i="103"/>
  <c r="AP23" i="103"/>
  <c r="AQ23" i="103"/>
  <c r="AR23" i="103" s="1"/>
  <c r="AS23" i="103"/>
  <c r="AT23" i="103"/>
  <c r="AU23" i="103"/>
  <c r="AV23" i="103"/>
  <c r="AW23" i="103"/>
  <c r="AX23" i="103"/>
  <c r="AY23" i="103"/>
  <c r="AZ23" i="103"/>
  <c r="BA23" i="103"/>
  <c r="BB23" i="103"/>
  <c r="BC23" i="103"/>
  <c r="BD23" i="103"/>
  <c r="BE23" i="103"/>
  <c r="BF23" i="103"/>
  <c r="BG23" i="103"/>
  <c r="BH23" i="103"/>
  <c r="BI23" i="103"/>
  <c r="BJ23" i="103"/>
  <c r="BK23" i="103"/>
  <c r="BL23" i="103"/>
  <c r="BM23" i="103"/>
  <c r="BN23" i="103"/>
  <c r="BO23" i="103"/>
  <c r="D25" i="103"/>
  <c r="E25" i="103"/>
  <c r="E30" i="103"/>
  <c r="F30" i="103"/>
  <c r="G30" i="103"/>
  <c r="H30" i="103"/>
  <c r="I30" i="103"/>
  <c r="J30" i="103"/>
  <c r="K30" i="103"/>
  <c r="L30" i="103"/>
  <c r="M30" i="103"/>
  <c r="N30" i="103"/>
  <c r="O30" i="103"/>
  <c r="P30" i="103"/>
  <c r="Q30" i="103"/>
  <c r="R30" i="103"/>
  <c r="G31" i="103"/>
  <c r="H31" i="103"/>
  <c r="I31" i="103"/>
  <c r="J31" i="103"/>
  <c r="K31" i="103"/>
  <c r="L31" i="103"/>
  <c r="M31" i="103"/>
  <c r="N31" i="103"/>
  <c r="O31" i="103"/>
  <c r="P31" i="103"/>
  <c r="Q31" i="103"/>
  <c r="R31" i="103"/>
  <c r="B33" i="103"/>
  <c r="B43" i="103" s="1"/>
  <c r="V33" i="103"/>
  <c r="W33" i="103"/>
  <c r="X33" i="103"/>
  <c r="Y33" i="103"/>
  <c r="Z33" i="103"/>
  <c r="AA33" i="103"/>
  <c r="AB33" i="103"/>
  <c r="AC33" i="103"/>
  <c r="AD33" i="103" s="1"/>
  <c r="AE33" i="103"/>
  <c r="AF33" i="103"/>
  <c r="AG33" i="103"/>
  <c r="AH33" i="103"/>
  <c r="AI33" i="103"/>
  <c r="AJ33" i="103"/>
  <c r="AK33" i="103" s="1"/>
  <c r="AL33" i="103"/>
  <c r="AM33" i="103"/>
  <c r="AN33" i="103"/>
  <c r="AO33" i="103"/>
  <c r="AP33" i="103"/>
  <c r="AQ33" i="103"/>
  <c r="AR33" i="103"/>
  <c r="AS33" i="103"/>
  <c r="AT33" i="103"/>
  <c r="AU33" i="103"/>
  <c r="AV33" i="103"/>
  <c r="AW33" i="103"/>
  <c r="AX33" i="103"/>
  <c r="AY33" i="103"/>
  <c r="AZ33" i="103"/>
  <c r="BA33" i="103"/>
  <c r="BB33" i="103"/>
  <c r="BC33" i="103"/>
  <c r="BD33" i="103"/>
  <c r="BE33" i="103"/>
  <c r="BF33" i="103"/>
  <c r="BG33" i="103"/>
  <c r="BH33" i="103"/>
  <c r="BI33" i="103"/>
  <c r="BJ33" i="103"/>
  <c r="BK33" i="103"/>
  <c r="BL33" i="103"/>
  <c r="BM33" i="103"/>
  <c r="BN33" i="103"/>
  <c r="BO33" i="103"/>
  <c r="D35" i="103"/>
  <c r="E35" i="103"/>
  <c r="E40" i="103"/>
  <c r="F40" i="103"/>
  <c r="G40" i="103"/>
  <c r="H40" i="103"/>
  <c r="I40" i="103"/>
  <c r="J40" i="103"/>
  <c r="K40" i="103"/>
  <c r="L40" i="103"/>
  <c r="M40" i="103"/>
  <c r="N40" i="103"/>
  <c r="O40" i="103"/>
  <c r="P40" i="103"/>
  <c r="Q40" i="103"/>
  <c r="R40" i="103"/>
  <c r="G41" i="103"/>
  <c r="H41" i="103"/>
  <c r="I41" i="103"/>
  <c r="J41" i="103"/>
  <c r="K41" i="103"/>
  <c r="L41" i="103"/>
  <c r="M41" i="103"/>
  <c r="N41" i="103"/>
  <c r="O41" i="103"/>
  <c r="P41" i="103"/>
  <c r="Q41" i="103"/>
  <c r="R41" i="103"/>
  <c r="V43" i="103"/>
  <c r="W43" i="103" s="1"/>
  <c r="X43" i="103"/>
  <c r="Y43" i="103"/>
  <c r="Z43" i="103"/>
  <c r="AA43" i="103"/>
  <c r="AB43" i="103"/>
  <c r="AC43" i="103"/>
  <c r="AD43" i="103"/>
  <c r="AE43" i="103"/>
  <c r="AF43" i="103"/>
  <c r="AG43" i="103"/>
  <c r="AH43" i="103"/>
  <c r="AI43" i="103"/>
  <c r="AJ43" i="103"/>
  <c r="AK43" i="103"/>
  <c r="AL43" i="103"/>
  <c r="AM43" i="103"/>
  <c r="AN43" i="103"/>
  <c r="AO43" i="103"/>
  <c r="AP43" i="103"/>
  <c r="AQ43" i="103"/>
  <c r="AR43" i="103"/>
  <c r="AS43" i="103"/>
  <c r="AT43" i="103"/>
  <c r="AU43" i="103"/>
  <c r="AV43" i="103"/>
  <c r="AW43" i="103"/>
  <c r="AX43" i="103"/>
  <c r="AY43" i="103"/>
  <c r="AZ43" i="103"/>
  <c r="BA43" i="103"/>
  <c r="BB43" i="103"/>
  <c r="BC43" i="103"/>
  <c r="BD43" i="103"/>
  <c r="BE43" i="103"/>
  <c r="BF43" i="103"/>
  <c r="BG43" i="103"/>
  <c r="BH43" i="103"/>
  <c r="BI43" i="103"/>
  <c r="BJ43" i="103"/>
  <c r="BK43" i="103"/>
  <c r="BL43" i="103"/>
  <c r="BM43" i="103"/>
  <c r="BN43" i="103"/>
  <c r="BO43" i="103"/>
  <c r="D45" i="103"/>
  <c r="E45" i="103"/>
  <c r="E50" i="103"/>
  <c r="F50" i="103"/>
  <c r="G50" i="103"/>
  <c r="H50" i="103"/>
  <c r="I50" i="103"/>
  <c r="J50" i="103"/>
  <c r="K50" i="103"/>
  <c r="L50" i="103"/>
  <c r="M50" i="103"/>
  <c r="N50" i="103"/>
  <c r="O50" i="103"/>
  <c r="P50" i="103"/>
  <c r="Q50" i="103"/>
  <c r="R50" i="103"/>
  <c r="G51" i="103"/>
  <c r="H51" i="103"/>
  <c r="I51" i="103"/>
  <c r="J51" i="103"/>
  <c r="K51" i="103"/>
  <c r="L51" i="103"/>
  <c r="M51" i="103"/>
  <c r="N51" i="103"/>
  <c r="O51" i="103"/>
  <c r="P51" i="103"/>
  <c r="Q51" i="103"/>
  <c r="R51" i="103"/>
  <c r="V53" i="103"/>
  <c r="W53" i="103"/>
  <c r="X53" i="103"/>
  <c r="Y53" i="103"/>
  <c r="Z53" i="103"/>
  <c r="AA53" i="103"/>
  <c r="AB53" i="103"/>
  <c r="AC53" i="103"/>
  <c r="AD53" i="103"/>
  <c r="AE53" i="103"/>
  <c r="AF53" i="103"/>
  <c r="AG53" i="103"/>
  <c r="AH53" i="103"/>
  <c r="AI53" i="103"/>
  <c r="AJ53" i="103"/>
  <c r="AK53" i="103"/>
  <c r="AL53" i="103"/>
  <c r="AM53" i="103"/>
  <c r="AN53" i="103"/>
  <c r="AO53" i="103"/>
  <c r="AP53" i="103"/>
  <c r="AQ53" i="103"/>
  <c r="AR53" i="103"/>
  <c r="AS53" i="103"/>
  <c r="AT53" i="103"/>
  <c r="AU53" i="103"/>
  <c r="AV53" i="103"/>
  <c r="AW53" i="103"/>
  <c r="AX53" i="103"/>
  <c r="AY53" i="103"/>
  <c r="AZ53" i="103"/>
  <c r="BA53" i="103"/>
  <c r="BB53" i="103"/>
  <c r="BC53" i="103"/>
  <c r="BD53" i="103"/>
  <c r="BE53" i="103"/>
  <c r="BF53" i="103"/>
  <c r="BG53" i="103"/>
  <c r="BH53" i="103"/>
  <c r="BI53" i="103"/>
  <c r="BJ53" i="103"/>
  <c r="BK53" i="103"/>
  <c r="BL53" i="103"/>
  <c r="BM53" i="103"/>
  <c r="BN53" i="103"/>
  <c r="BO53" i="103"/>
  <c r="D55" i="103"/>
  <c r="E55" i="103"/>
  <c r="E60" i="103" s="1"/>
  <c r="F60" i="103"/>
  <c r="G60" i="103"/>
  <c r="H60" i="103"/>
  <c r="I60" i="103"/>
  <c r="J60" i="103"/>
  <c r="K60" i="103"/>
  <c r="L60" i="103"/>
  <c r="M60" i="103"/>
  <c r="N60" i="103"/>
  <c r="O60" i="103"/>
  <c r="P60" i="103"/>
  <c r="Q60" i="103"/>
  <c r="R60" i="103"/>
  <c r="G61" i="103"/>
  <c r="H61" i="103"/>
  <c r="I61" i="103"/>
  <c r="J61" i="103"/>
  <c r="K61" i="103"/>
  <c r="L61" i="103"/>
  <c r="M61" i="103"/>
  <c r="N61" i="103"/>
  <c r="O61" i="103"/>
  <c r="P61" i="103"/>
  <c r="Q61" i="103"/>
  <c r="R61" i="103"/>
  <c r="V63" i="103"/>
  <c r="W63" i="103"/>
  <c r="X63" i="103"/>
  <c r="Y63" i="103"/>
  <c r="Z63" i="103"/>
  <c r="AA63" i="103"/>
  <c r="AB63" i="103"/>
  <c r="AC63" i="103"/>
  <c r="AD63" i="103" s="1"/>
  <c r="AE63" i="103"/>
  <c r="AF63" i="103"/>
  <c r="AG63" i="103"/>
  <c r="AH63" i="103"/>
  <c r="AI63" i="103"/>
  <c r="AJ63" i="103"/>
  <c r="AK63" i="103"/>
  <c r="AL63" i="103"/>
  <c r="AM63" i="103"/>
  <c r="AN63" i="103"/>
  <c r="AO63" i="103"/>
  <c r="AP63" i="103"/>
  <c r="AQ63" i="103"/>
  <c r="AR63" i="103"/>
  <c r="AS63" i="103"/>
  <c r="AT63" i="103"/>
  <c r="AU63" i="103"/>
  <c r="AV63" i="103"/>
  <c r="AW63" i="103"/>
  <c r="AX63" i="103"/>
  <c r="AY63" i="103"/>
  <c r="AZ63" i="103"/>
  <c r="BA63" i="103"/>
  <c r="BB63" i="103"/>
  <c r="BC63" i="103"/>
  <c r="BD63" i="103"/>
  <c r="BE63" i="103"/>
  <c r="BF63" i="103" s="1"/>
  <c r="BG63" i="103"/>
  <c r="BH63" i="103"/>
  <c r="BI63" i="103"/>
  <c r="BJ63" i="103"/>
  <c r="BK63" i="103"/>
  <c r="BL63" i="103"/>
  <c r="BM63" i="103"/>
  <c r="BN63" i="103"/>
  <c r="BO63" i="103"/>
  <c r="D65" i="103"/>
  <c r="E65" i="103"/>
  <c r="E70" i="103"/>
  <c r="F70" i="103"/>
  <c r="G70" i="103"/>
  <c r="H70" i="103"/>
  <c r="I70" i="103"/>
  <c r="J70" i="103"/>
  <c r="K70" i="103"/>
  <c r="L70" i="103"/>
  <c r="M70" i="103"/>
  <c r="N70" i="103"/>
  <c r="O70" i="103"/>
  <c r="P70" i="103"/>
  <c r="Q70" i="103"/>
  <c r="R70" i="103"/>
  <c r="G71" i="103"/>
  <c r="H71" i="103"/>
  <c r="I71" i="103"/>
  <c r="J71" i="103"/>
  <c r="K71" i="103"/>
  <c r="L71" i="103"/>
  <c r="M71" i="103"/>
  <c r="N71" i="103"/>
  <c r="O71" i="103"/>
  <c r="P71" i="103"/>
  <c r="Q71" i="103"/>
  <c r="R71" i="103"/>
  <c r="V73" i="103"/>
  <c r="W73" i="103"/>
  <c r="X73" i="103"/>
  <c r="Y73" i="103"/>
  <c r="Z73" i="103"/>
  <c r="AA73" i="103"/>
  <c r="AB73" i="103"/>
  <c r="AC73" i="103"/>
  <c r="AD73" i="103"/>
  <c r="AE73" i="103"/>
  <c r="AF73" i="103"/>
  <c r="AG73" i="103"/>
  <c r="AH73" i="103"/>
  <c r="AI73" i="103"/>
  <c r="AJ73" i="103"/>
  <c r="AK73" i="103"/>
  <c r="AL73" i="103"/>
  <c r="AM73" i="103"/>
  <c r="AN73" i="103"/>
  <c r="AO73" i="103"/>
  <c r="AP73" i="103"/>
  <c r="AQ73" i="103"/>
  <c r="AR73" i="103"/>
  <c r="AS73" i="103"/>
  <c r="AT73" i="103"/>
  <c r="AU73" i="103"/>
  <c r="AV73" i="103"/>
  <c r="AW73" i="103"/>
  <c r="AX73" i="103"/>
  <c r="AY73" i="103" s="1"/>
  <c r="AZ73" i="103"/>
  <c r="BA73" i="103"/>
  <c r="BB73" i="103"/>
  <c r="BC73" i="103"/>
  <c r="BD73" i="103"/>
  <c r="BE73" i="103"/>
  <c r="BF73" i="103"/>
  <c r="BG73" i="103"/>
  <c r="BH73" i="103"/>
  <c r="BI73" i="103"/>
  <c r="BJ73" i="103"/>
  <c r="BK73" i="103"/>
  <c r="BL73" i="103"/>
  <c r="BM73" i="103"/>
  <c r="BN73" i="103"/>
  <c r="BO73" i="103"/>
  <c r="D75" i="103"/>
  <c r="E75" i="103"/>
  <c r="E80" i="103"/>
  <c r="F80" i="103"/>
  <c r="G80" i="103"/>
  <c r="H80" i="103"/>
  <c r="I80" i="103"/>
  <c r="J80" i="103"/>
  <c r="K80" i="103"/>
  <c r="L80" i="103"/>
  <c r="M80" i="103"/>
  <c r="N80" i="103"/>
  <c r="O80" i="103"/>
  <c r="P80" i="103"/>
  <c r="Q80" i="103"/>
  <c r="R80" i="103"/>
  <c r="G81" i="103"/>
  <c r="H81" i="103"/>
  <c r="I81" i="103"/>
  <c r="J81" i="103"/>
  <c r="K81" i="103"/>
  <c r="L81" i="103"/>
  <c r="M81" i="103"/>
  <c r="N81" i="103"/>
  <c r="O81" i="103"/>
  <c r="P81" i="103"/>
  <c r="Q81" i="103"/>
  <c r="R81" i="103"/>
  <c r="V83" i="103"/>
  <c r="W83" i="103"/>
  <c r="X83" i="103"/>
  <c r="Y83" i="103"/>
  <c r="Z83" i="103"/>
  <c r="AA83" i="103"/>
  <c r="AB83" i="103"/>
  <c r="AC83" i="103"/>
  <c r="AD83" i="103"/>
  <c r="AE83" i="103"/>
  <c r="AF83" i="103"/>
  <c r="AG83" i="103"/>
  <c r="AH83" i="103"/>
  <c r="AI83" i="103"/>
  <c r="AJ83" i="103"/>
  <c r="AK83" i="103"/>
  <c r="AL83" i="103"/>
  <c r="AM83" i="103"/>
  <c r="AN83" i="103"/>
  <c r="AO83" i="103"/>
  <c r="AP83" i="103"/>
  <c r="AQ83" i="103"/>
  <c r="AR83" i="103"/>
  <c r="AS83" i="103"/>
  <c r="AT83" i="103"/>
  <c r="AU83" i="103"/>
  <c r="AV83" i="103"/>
  <c r="AW83" i="103"/>
  <c r="AX83" i="103"/>
  <c r="AY83" i="103"/>
  <c r="AZ83" i="103"/>
  <c r="BA83" i="103"/>
  <c r="BB83" i="103"/>
  <c r="BC83" i="103"/>
  <c r="BD83" i="103"/>
  <c r="BE83" i="103"/>
  <c r="BF83" i="103"/>
  <c r="BG83" i="103"/>
  <c r="BH83" i="103"/>
  <c r="BI83" i="103"/>
  <c r="BJ83" i="103"/>
  <c r="BK83" i="103"/>
  <c r="BL83" i="103"/>
  <c r="BM83" i="103"/>
  <c r="BN83" i="103"/>
  <c r="BO83" i="103"/>
  <c r="D85" i="103"/>
  <c r="E85" i="103"/>
  <c r="E90" i="103" s="1"/>
  <c r="F90" i="103"/>
  <c r="G90" i="103"/>
  <c r="H90" i="103"/>
  <c r="I90" i="103"/>
  <c r="J90" i="103"/>
  <c r="K90" i="103"/>
  <c r="L90" i="103"/>
  <c r="M90" i="103"/>
  <c r="N90" i="103"/>
  <c r="O90" i="103"/>
  <c r="P90" i="103"/>
  <c r="Q90" i="103"/>
  <c r="R90" i="103"/>
  <c r="G91" i="103"/>
  <c r="H91" i="103"/>
  <c r="I91" i="103"/>
  <c r="J91" i="103"/>
  <c r="K91" i="103"/>
  <c r="L91" i="103"/>
  <c r="M91" i="103"/>
  <c r="N91" i="103"/>
  <c r="O91" i="103"/>
  <c r="P91" i="103"/>
  <c r="Q91" i="103"/>
  <c r="R91" i="103"/>
  <c r="V13" i="102"/>
  <c r="W13" i="102"/>
  <c r="X13" i="102"/>
  <c r="Y13" i="102"/>
  <c r="Z13" i="102"/>
  <c r="AA13" i="102"/>
  <c r="AB13" i="102"/>
  <c r="AC13" i="102"/>
  <c r="AD13" i="102"/>
  <c r="AE13" i="102"/>
  <c r="AF13" i="102"/>
  <c r="AG13" i="102"/>
  <c r="AH13" i="102"/>
  <c r="AI13" i="102"/>
  <c r="AJ13" i="102"/>
  <c r="AK13" i="102"/>
  <c r="AL13" i="102"/>
  <c r="AM13" i="102"/>
  <c r="AN13" i="102"/>
  <c r="AO13" i="102"/>
  <c r="AP13" i="102"/>
  <c r="AQ13" i="102"/>
  <c r="AR13" i="102"/>
  <c r="AS13" i="102"/>
  <c r="AT13" i="102"/>
  <c r="AU13" i="102"/>
  <c r="AV13" i="102"/>
  <c r="AW13" i="102"/>
  <c r="AX13" i="102"/>
  <c r="AY13" i="102"/>
  <c r="AZ13" i="102"/>
  <c r="BA13" i="102"/>
  <c r="BB13" i="102"/>
  <c r="BC13" i="102"/>
  <c r="BD13" i="102"/>
  <c r="BE13" i="102"/>
  <c r="BF13" i="102"/>
  <c r="BG13" i="102"/>
  <c r="BH13" i="102"/>
  <c r="BI13" i="102"/>
  <c r="BJ13" i="102"/>
  <c r="BK13" i="102"/>
  <c r="BL13" i="102"/>
  <c r="BM13" i="102"/>
  <c r="BN13" i="102"/>
  <c r="BO13" i="102"/>
  <c r="D15" i="102"/>
  <c r="E15" i="102"/>
  <c r="E20" i="102"/>
  <c r="F20" i="102"/>
  <c r="G20" i="102"/>
  <c r="H20" i="102"/>
  <c r="I20" i="102"/>
  <c r="J20" i="102"/>
  <c r="K20" i="102"/>
  <c r="L20" i="102"/>
  <c r="M20" i="102"/>
  <c r="N20" i="102"/>
  <c r="O20" i="102"/>
  <c r="P20" i="102"/>
  <c r="Q20" i="102"/>
  <c r="R20" i="102"/>
  <c r="G21" i="102"/>
  <c r="H21" i="102"/>
  <c r="I21" i="102"/>
  <c r="J21" i="102"/>
  <c r="K21" i="102"/>
  <c r="L21" i="102"/>
  <c r="M21" i="102"/>
  <c r="N21" i="102"/>
  <c r="O21" i="102"/>
  <c r="P21" i="102"/>
  <c r="Q21" i="102"/>
  <c r="R21" i="102"/>
  <c r="V23" i="102"/>
  <c r="W23" i="102"/>
  <c r="X23" i="102"/>
  <c r="Y23" i="102"/>
  <c r="Z23" i="102"/>
  <c r="AA23" i="102"/>
  <c r="AB23" i="102"/>
  <c r="AC23" i="102"/>
  <c r="AD23" i="102"/>
  <c r="AE23" i="102"/>
  <c r="AF23" i="102"/>
  <c r="AG23" i="102"/>
  <c r="AH23" i="102"/>
  <c r="AI23" i="102"/>
  <c r="AJ23" i="102"/>
  <c r="AK23" i="102"/>
  <c r="AL23" i="102"/>
  <c r="AM23" i="102"/>
  <c r="AN23" i="102"/>
  <c r="AO23" i="102"/>
  <c r="AP23" i="102"/>
  <c r="AQ23" i="102"/>
  <c r="AR23" i="102"/>
  <c r="AS23" i="102"/>
  <c r="AT23" i="102"/>
  <c r="AU23" i="102"/>
  <c r="AV23" i="102"/>
  <c r="AW23" i="102"/>
  <c r="AX23" i="102"/>
  <c r="AY23" i="102"/>
  <c r="AZ23" i="102"/>
  <c r="BA23" i="102"/>
  <c r="BB23" i="102"/>
  <c r="BC23" i="102"/>
  <c r="BD23" i="102"/>
  <c r="BE23" i="102"/>
  <c r="BF23" i="102"/>
  <c r="BG23" i="102"/>
  <c r="BH23" i="102"/>
  <c r="BI23" i="102"/>
  <c r="BJ23" i="102"/>
  <c r="BK23" i="102"/>
  <c r="BL23" i="102"/>
  <c r="BM23" i="102"/>
  <c r="BN23" i="102"/>
  <c r="BO23" i="102"/>
  <c r="D25" i="102"/>
  <c r="E25" i="102"/>
  <c r="E30" i="102"/>
  <c r="F30" i="102"/>
  <c r="G30" i="102"/>
  <c r="H30" i="102"/>
  <c r="I30" i="102"/>
  <c r="J30" i="102"/>
  <c r="K30" i="102"/>
  <c r="L30" i="102"/>
  <c r="M30" i="102"/>
  <c r="N30" i="102"/>
  <c r="O30" i="102"/>
  <c r="P30" i="102"/>
  <c r="Q30" i="102"/>
  <c r="R30" i="102"/>
  <c r="G31" i="102"/>
  <c r="H31" i="102"/>
  <c r="I31" i="102"/>
  <c r="J31" i="102"/>
  <c r="K31" i="102"/>
  <c r="L31" i="102"/>
  <c r="M31" i="102"/>
  <c r="N31" i="102"/>
  <c r="O31" i="102"/>
  <c r="P31" i="102"/>
  <c r="Q31" i="102"/>
  <c r="R31" i="102"/>
  <c r="V33" i="102"/>
  <c r="W33" i="102"/>
  <c r="X33" i="102"/>
  <c r="Y33" i="102"/>
  <c r="Z33" i="102"/>
  <c r="AA33" i="102"/>
  <c r="AB33" i="102"/>
  <c r="AC33" i="102"/>
  <c r="AD33" i="102"/>
  <c r="AE33" i="102"/>
  <c r="AF33" i="102"/>
  <c r="AG33" i="102"/>
  <c r="AH33" i="102"/>
  <c r="AI33" i="102"/>
  <c r="AJ33" i="102"/>
  <c r="AK33" i="102"/>
  <c r="AL33" i="102"/>
  <c r="AM33" i="102"/>
  <c r="AN33" i="102"/>
  <c r="AO33" i="102"/>
  <c r="AP33" i="102"/>
  <c r="AQ33" i="102"/>
  <c r="AR33" i="102"/>
  <c r="AS33" i="102"/>
  <c r="AT33" i="102"/>
  <c r="AU33" i="102"/>
  <c r="AV33" i="102"/>
  <c r="AW33" i="102"/>
  <c r="AX33" i="102"/>
  <c r="AY33" i="102"/>
  <c r="AZ33" i="102"/>
  <c r="BA33" i="102"/>
  <c r="BB33" i="102"/>
  <c r="BC33" i="102"/>
  <c r="BD33" i="102"/>
  <c r="BE33" i="102"/>
  <c r="BF33" i="102"/>
  <c r="BG33" i="102"/>
  <c r="BH33" i="102"/>
  <c r="BI33" i="102"/>
  <c r="BJ33" i="102"/>
  <c r="BK33" i="102"/>
  <c r="BL33" i="102"/>
  <c r="BM33" i="102"/>
  <c r="BN33" i="102"/>
  <c r="BO33" i="102"/>
  <c r="D35" i="102"/>
  <c r="E35" i="102"/>
  <c r="E40" i="102"/>
  <c r="F40" i="102"/>
  <c r="G40" i="102"/>
  <c r="H40" i="102"/>
  <c r="I40" i="102"/>
  <c r="J40" i="102"/>
  <c r="K40" i="102"/>
  <c r="L40" i="102"/>
  <c r="M40" i="102"/>
  <c r="N40" i="102"/>
  <c r="O40" i="102"/>
  <c r="P40" i="102"/>
  <c r="Q40" i="102"/>
  <c r="R40" i="102"/>
  <c r="G41" i="102"/>
  <c r="H41" i="102"/>
  <c r="I41" i="102"/>
  <c r="J41" i="102"/>
  <c r="K41" i="102"/>
  <c r="L41" i="102"/>
  <c r="M41" i="102"/>
  <c r="N41" i="102"/>
  <c r="O41" i="102"/>
  <c r="P41" i="102"/>
  <c r="Q41" i="102"/>
  <c r="R41" i="102"/>
  <c r="V43" i="102"/>
  <c r="W43" i="102"/>
  <c r="X43" i="102"/>
  <c r="Y43" i="102"/>
  <c r="Z43" i="102"/>
  <c r="AA43" i="102"/>
  <c r="AB43" i="102"/>
  <c r="AC43" i="102"/>
  <c r="AD43" i="102"/>
  <c r="AE43" i="102"/>
  <c r="AF43" i="102"/>
  <c r="AG43" i="102"/>
  <c r="AH43" i="102"/>
  <c r="AI43" i="102"/>
  <c r="AJ43" i="102"/>
  <c r="AK43" i="102"/>
  <c r="AL43" i="102"/>
  <c r="AM43" i="102"/>
  <c r="AN43" i="102"/>
  <c r="AO43" i="102"/>
  <c r="AP43" i="102"/>
  <c r="AQ43" i="102"/>
  <c r="AR43" i="102"/>
  <c r="AS43" i="102"/>
  <c r="AT43" i="102"/>
  <c r="AU43" i="102"/>
  <c r="AV43" i="102"/>
  <c r="AW43" i="102"/>
  <c r="AX43" i="102"/>
  <c r="AY43" i="102"/>
  <c r="AZ43" i="102"/>
  <c r="BA43" i="102"/>
  <c r="BB43" i="102"/>
  <c r="BC43" i="102"/>
  <c r="BD43" i="102"/>
  <c r="BE43" i="102"/>
  <c r="BF43" i="102"/>
  <c r="BG43" i="102"/>
  <c r="BH43" i="102"/>
  <c r="BI43" i="102"/>
  <c r="BJ43" i="102"/>
  <c r="BK43" i="102"/>
  <c r="BL43" i="102"/>
  <c r="BM43" i="102"/>
  <c r="BN43" i="102"/>
  <c r="BO43" i="102"/>
  <c r="D45" i="102"/>
  <c r="E45" i="102"/>
  <c r="E50" i="102"/>
  <c r="F50" i="102"/>
  <c r="G50" i="102"/>
  <c r="H50" i="102"/>
  <c r="I50" i="102"/>
  <c r="J50" i="102"/>
  <c r="K50" i="102"/>
  <c r="L50" i="102"/>
  <c r="M50" i="102"/>
  <c r="N50" i="102"/>
  <c r="O50" i="102"/>
  <c r="P50" i="102"/>
  <c r="Q50" i="102"/>
  <c r="R50" i="102"/>
  <c r="G51" i="102"/>
  <c r="H51" i="102"/>
  <c r="I51" i="102"/>
  <c r="J51" i="102"/>
  <c r="K51" i="102"/>
  <c r="L51" i="102"/>
  <c r="M51" i="102"/>
  <c r="N51" i="102"/>
  <c r="O51" i="102"/>
  <c r="P51" i="102"/>
  <c r="Q51" i="102"/>
  <c r="R51" i="102"/>
  <c r="V53" i="102"/>
  <c r="W53" i="102"/>
  <c r="X53" i="102"/>
  <c r="Y53" i="102"/>
  <c r="Z53" i="102"/>
  <c r="AA53" i="102"/>
  <c r="AB53" i="102"/>
  <c r="AC53" i="102"/>
  <c r="AD53" i="102"/>
  <c r="AE53" i="102"/>
  <c r="AF53" i="102"/>
  <c r="AG53" i="102"/>
  <c r="AH53" i="102"/>
  <c r="AI53" i="102"/>
  <c r="AJ53" i="102"/>
  <c r="AK53" i="102"/>
  <c r="AL53" i="102"/>
  <c r="AM53" i="102"/>
  <c r="AN53" i="102"/>
  <c r="AO53" i="102"/>
  <c r="AP53" i="102"/>
  <c r="AQ53" i="102"/>
  <c r="AR53" i="102"/>
  <c r="AS53" i="102"/>
  <c r="AT53" i="102"/>
  <c r="AU53" i="102"/>
  <c r="AV53" i="102"/>
  <c r="AW53" i="102"/>
  <c r="AX53" i="102"/>
  <c r="AY53" i="102"/>
  <c r="AZ53" i="102"/>
  <c r="BA53" i="102"/>
  <c r="BB53" i="102"/>
  <c r="BC53" i="102"/>
  <c r="BD53" i="102"/>
  <c r="BE53" i="102"/>
  <c r="BF53" i="102"/>
  <c r="BG53" i="102"/>
  <c r="BH53" i="102"/>
  <c r="BI53" i="102"/>
  <c r="BJ53" i="102"/>
  <c r="BK53" i="102"/>
  <c r="BL53" i="102"/>
  <c r="BM53" i="102"/>
  <c r="BN53" i="102"/>
  <c r="BO53" i="102"/>
  <c r="D55" i="102"/>
  <c r="E55" i="102"/>
  <c r="E60" i="102"/>
  <c r="F60" i="102"/>
  <c r="G60" i="102"/>
  <c r="H60" i="102"/>
  <c r="I60" i="102"/>
  <c r="J60" i="102"/>
  <c r="K60" i="102"/>
  <c r="L60" i="102"/>
  <c r="M60" i="102"/>
  <c r="N60" i="102"/>
  <c r="O60" i="102"/>
  <c r="P60" i="102"/>
  <c r="Q60" i="102"/>
  <c r="R60" i="102"/>
  <c r="G61" i="102"/>
  <c r="H61" i="102"/>
  <c r="I61" i="102"/>
  <c r="J61" i="102"/>
  <c r="K61" i="102"/>
  <c r="L61" i="102"/>
  <c r="M61" i="102"/>
  <c r="N61" i="102"/>
  <c r="O61" i="102"/>
  <c r="P61" i="102"/>
  <c r="Q61" i="102"/>
  <c r="R61" i="102"/>
  <c r="V63" i="102"/>
  <c r="W63" i="102"/>
  <c r="X63" i="102"/>
  <c r="Y63" i="102"/>
  <c r="Z63" i="102"/>
  <c r="AA63" i="102"/>
  <c r="AB63" i="102"/>
  <c r="AC63" i="102"/>
  <c r="AD63" i="102"/>
  <c r="AE63" i="102"/>
  <c r="AF63" i="102"/>
  <c r="AG63" i="102"/>
  <c r="AH63" i="102"/>
  <c r="AI63" i="102"/>
  <c r="AJ63" i="102"/>
  <c r="AK63" i="102"/>
  <c r="AL63" i="102"/>
  <c r="AM63" i="102"/>
  <c r="AN63" i="102"/>
  <c r="AO63" i="102"/>
  <c r="AP63" i="102"/>
  <c r="AQ63" i="102"/>
  <c r="AR63" i="102"/>
  <c r="AS63" i="102"/>
  <c r="AT63" i="102"/>
  <c r="AU63" i="102"/>
  <c r="AV63" i="102"/>
  <c r="AW63" i="102"/>
  <c r="AX63" i="102"/>
  <c r="AY63" i="102"/>
  <c r="AZ63" i="102"/>
  <c r="BA63" i="102"/>
  <c r="BB63" i="102"/>
  <c r="BC63" i="102"/>
  <c r="BD63" i="102"/>
  <c r="BE63" i="102"/>
  <c r="BF63" i="102"/>
  <c r="BG63" i="102"/>
  <c r="BH63" i="102"/>
  <c r="BI63" i="102"/>
  <c r="BJ63" i="102"/>
  <c r="BK63" i="102"/>
  <c r="BL63" i="102"/>
  <c r="BM63" i="102"/>
  <c r="BN63" i="102"/>
  <c r="BO63" i="102"/>
  <c r="D65" i="102"/>
  <c r="E65" i="102"/>
  <c r="E70" i="102"/>
  <c r="F70" i="102"/>
  <c r="G70" i="102"/>
  <c r="H70" i="102"/>
  <c r="I70" i="102"/>
  <c r="J70" i="102"/>
  <c r="K70" i="102"/>
  <c r="L70" i="102"/>
  <c r="M70" i="102"/>
  <c r="N70" i="102"/>
  <c r="O70" i="102"/>
  <c r="P70" i="102"/>
  <c r="Q70" i="102"/>
  <c r="R70" i="102"/>
  <c r="G71" i="102"/>
  <c r="H71" i="102"/>
  <c r="I71" i="102"/>
  <c r="J71" i="102"/>
  <c r="K71" i="102"/>
  <c r="L71" i="102"/>
  <c r="M71" i="102"/>
  <c r="N71" i="102"/>
  <c r="O71" i="102"/>
  <c r="P71" i="102"/>
  <c r="Q71" i="102"/>
  <c r="R71" i="102"/>
  <c r="V73" i="102"/>
  <c r="W73" i="102"/>
  <c r="X73" i="102"/>
  <c r="Y73" i="102"/>
  <c r="Z73" i="102"/>
  <c r="AA73" i="102"/>
  <c r="AB73" i="102"/>
  <c r="AC73" i="102"/>
  <c r="AD73" i="102"/>
  <c r="AE73" i="102"/>
  <c r="AF73" i="102"/>
  <c r="AG73" i="102"/>
  <c r="AH73" i="102"/>
  <c r="AI73" i="102"/>
  <c r="AJ73" i="102"/>
  <c r="AK73" i="102"/>
  <c r="AL73" i="102"/>
  <c r="AM73" i="102"/>
  <c r="AN73" i="102"/>
  <c r="AO73" i="102"/>
  <c r="AP73" i="102"/>
  <c r="AQ73" i="102"/>
  <c r="AR73" i="102"/>
  <c r="AS73" i="102"/>
  <c r="AT73" i="102"/>
  <c r="AU73" i="102"/>
  <c r="AV73" i="102"/>
  <c r="AW73" i="102"/>
  <c r="AX73" i="102"/>
  <c r="AY73" i="102"/>
  <c r="AZ73" i="102"/>
  <c r="BA73" i="102"/>
  <c r="BB73" i="102"/>
  <c r="BC73" i="102"/>
  <c r="BD73" i="102"/>
  <c r="BE73" i="102"/>
  <c r="BF73" i="102"/>
  <c r="BG73" i="102"/>
  <c r="BH73" i="102"/>
  <c r="BI73" i="102"/>
  <c r="BJ73" i="102"/>
  <c r="BK73" i="102"/>
  <c r="BL73" i="102"/>
  <c r="BM73" i="102"/>
  <c r="BN73" i="102"/>
  <c r="BO73" i="102"/>
  <c r="D75" i="102"/>
  <c r="E75" i="102"/>
  <c r="E80" i="102"/>
  <c r="F80" i="102"/>
  <c r="G80" i="102"/>
  <c r="H80" i="102"/>
  <c r="I80" i="102"/>
  <c r="J80" i="102"/>
  <c r="K80" i="102"/>
  <c r="L80" i="102"/>
  <c r="M80" i="102"/>
  <c r="N80" i="102"/>
  <c r="O80" i="102"/>
  <c r="P80" i="102"/>
  <c r="Q80" i="102"/>
  <c r="R80" i="102"/>
  <c r="G81" i="102"/>
  <c r="H81" i="102"/>
  <c r="I81" i="102"/>
  <c r="J81" i="102"/>
  <c r="K81" i="102"/>
  <c r="L81" i="102"/>
  <c r="M81" i="102"/>
  <c r="N81" i="102"/>
  <c r="O81" i="102"/>
  <c r="P81" i="102"/>
  <c r="Q81" i="102"/>
  <c r="R81" i="102"/>
  <c r="V83" i="102"/>
  <c r="W83" i="102"/>
  <c r="X83" i="102"/>
  <c r="Y83" i="102"/>
  <c r="Z83" i="102"/>
  <c r="AA83" i="102"/>
  <c r="AB83" i="102"/>
  <c r="AC83" i="102"/>
  <c r="AD83" i="102"/>
  <c r="AE83" i="102"/>
  <c r="AF83" i="102"/>
  <c r="AG83" i="102"/>
  <c r="AH83" i="102"/>
  <c r="AI83" i="102"/>
  <c r="AJ83" i="102"/>
  <c r="AK83" i="102"/>
  <c r="AL83" i="102"/>
  <c r="AM83" i="102"/>
  <c r="AN83" i="102"/>
  <c r="AO83" i="102"/>
  <c r="AP83" i="102"/>
  <c r="AQ83" i="102"/>
  <c r="AR83" i="102"/>
  <c r="AS83" i="102"/>
  <c r="AT83" i="102"/>
  <c r="AU83" i="102"/>
  <c r="AV83" i="102"/>
  <c r="AW83" i="102"/>
  <c r="AX83" i="102"/>
  <c r="AY83" i="102"/>
  <c r="AZ83" i="102"/>
  <c r="BA83" i="102"/>
  <c r="BB83" i="102"/>
  <c r="BC83" i="102"/>
  <c r="BD83" i="102"/>
  <c r="BE83" i="102"/>
  <c r="BF83" i="102"/>
  <c r="BG83" i="102"/>
  <c r="BH83" i="102"/>
  <c r="BI83" i="102"/>
  <c r="BJ83" i="102"/>
  <c r="BK83" i="102"/>
  <c r="BL83" i="102"/>
  <c r="BM83" i="102"/>
  <c r="BN83" i="102"/>
  <c r="BO83" i="102"/>
  <c r="D85" i="102"/>
  <c r="E85" i="102"/>
  <c r="E90" i="102"/>
  <c r="F90" i="102"/>
  <c r="G90" i="102"/>
  <c r="H90" i="102"/>
  <c r="I90" i="102"/>
  <c r="J90" i="102"/>
  <c r="K90" i="102"/>
  <c r="L90" i="102"/>
  <c r="M90" i="102"/>
  <c r="N90" i="102"/>
  <c r="O90" i="102"/>
  <c r="P90" i="102"/>
  <c r="Q90" i="102"/>
  <c r="R90" i="102"/>
  <c r="G91" i="102"/>
  <c r="H91" i="102"/>
  <c r="I91" i="102"/>
  <c r="J91" i="102"/>
  <c r="K91" i="102"/>
  <c r="L91" i="102"/>
  <c r="M91" i="102"/>
  <c r="N91" i="102"/>
  <c r="O91" i="102"/>
  <c r="P91" i="102"/>
  <c r="Q91" i="102"/>
  <c r="R91" i="102"/>
  <c r="N5" i="101"/>
  <c r="N6" i="101"/>
  <c r="P11" i="101"/>
  <c r="R11" i="101" s="1"/>
  <c r="S11" i="101" s="1"/>
  <c r="T11" i="101" s="1"/>
  <c r="S46" i="101" s="1"/>
  <c r="U11" i="101"/>
  <c r="S47" i="101" s="1"/>
  <c r="V11" i="101"/>
  <c r="W11" i="101"/>
  <c r="X11" i="101"/>
  <c r="Y11" i="101"/>
  <c r="Z11" i="101"/>
  <c r="AA11" i="101"/>
  <c r="AB11" i="101"/>
  <c r="AC11" i="101"/>
  <c r="AD11" i="101"/>
  <c r="S56" i="101"/>
  <c r="AH11" i="101"/>
  <c r="AI11" i="101"/>
  <c r="AJ11" i="101"/>
  <c r="AK11" i="101"/>
  <c r="AL11" i="101"/>
  <c r="AM11" i="101"/>
  <c r="AN11" i="101"/>
  <c r="AO11" i="101"/>
  <c r="AP11" i="101"/>
  <c r="P12" i="101"/>
  <c r="R12" i="101"/>
  <c r="S12" i="101"/>
  <c r="T12" i="101"/>
  <c r="R46" i="101" s="1"/>
  <c r="U12" i="101"/>
  <c r="R47" i="101" s="1"/>
  <c r="V12" i="101"/>
  <c r="W12" i="101"/>
  <c r="X12" i="101"/>
  <c r="Y12" i="101"/>
  <c r="R51" i="101" s="1"/>
  <c r="Z12" i="101"/>
  <c r="AA12" i="101"/>
  <c r="AB12" i="101"/>
  <c r="AC12" i="101"/>
  <c r="AD12" i="101"/>
  <c r="R56" i="101" s="1"/>
  <c r="AH12" i="101"/>
  <c r="AI12" i="101"/>
  <c r="AJ12" i="101"/>
  <c r="AK12" i="101"/>
  <c r="AO12" i="101" s="1"/>
  <c r="AL12" i="101"/>
  <c r="AM12" i="101"/>
  <c r="AN12" i="101"/>
  <c r="AP12" i="101"/>
  <c r="P13" i="101"/>
  <c r="R13" i="101"/>
  <c r="S13" i="101"/>
  <c r="T13" i="101"/>
  <c r="U13" i="101"/>
  <c r="O47" i="101" s="1"/>
  <c r="V13" i="101"/>
  <c r="O48" i="101" s="1"/>
  <c r="W13" i="101"/>
  <c r="O49" i="101" s="1"/>
  <c r="X13" i="101"/>
  <c r="Y13" i="101"/>
  <c r="O51" i="101" s="1"/>
  <c r="Z13" i="101"/>
  <c r="O52" i="101" s="1"/>
  <c r="AA13" i="101"/>
  <c r="O53" i="101" s="1"/>
  <c r="AB13" i="101"/>
  <c r="O54" i="101" s="1"/>
  <c r="AC13" i="101"/>
  <c r="AD13" i="101"/>
  <c r="O56" i="101"/>
  <c r="AH13" i="101"/>
  <c r="AI13" i="101"/>
  <c r="AJ13" i="101"/>
  <c r="AK13" i="101"/>
  <c r="AL13" i="101"/>
  <c r="AO13" i="101" s="1"/>
  <c r="AM13" i="101"/>
  <c r="AN13" i="101"/>
  <c r="AP13" i="101"/>
  <c r="P14" i="101"/>
  <c r="R14" i="101" s="1"/>
  <c r="S14" i="101" s="1"/>
  <c r="T14" i="101" s="1"/>
  <c r="U14" i="101"/>
  <c r="V14" i="101"/>
  <c r="W14" i="101"/>
  <c r="X14" i="101"/>
  <c r="Y14" i="101"/>
  <c r="Z14" i="101"/>
  <c r="AA14" i="101"/>
  <c r="AB14" i="101"/>
  <c r="AC14" i="101"/>
  <c r="AD14" i="101"/>
  <c r="AP14" i="101" s="1"/>
  <c r="AH14" i="101"/>
  <c r="AI14" i="101"/>
  <c r="AJ14" i="101"/>
  <c r="AK14" i="101"/>
  <c r="AO14" i="101" s="1"/>
  <c r="AL14" i="101"/>
  <c r="AM14" i="101"/>
  <c r="AN14" i="101"/>
  <c r="P15" i="101"/>
  <c r="R15" i="101" s="1"/>
  <c r="S15" i="101" s="1"/>
  <c r="T15" i="101" s="1"/>
  <c r="U15" i="101"/>
  <c r="V15" i="101"/>
  <c r="W15" i="101"/>
  <c r="X15" i="101"/>
  <c r="Y15" i="101"/>
  <c r="Z15" i="101"/>
  <c r="AA15" i="101"/>
  <c r="AB15" i="101"/>
  <c r="AC15" i="101"/>
  <c r="AD15" i="101"/>
  <c r="AH15" i="101"/>
  <c r="AI15" i="101"/>
  <c r="AJ15" i="101"/>
  <c r="AK15" i="101"/>
  <c r="AL15" i="101"/>
  <c r="AM15" i="101"/>
  <c r="AN15" i="101"/>
  <c r="AO15" i="101"/>
  <c r="AP15" i="101"/>
  <c r="P16" i="101"/>
  <c r="R16" i="101" s="1"/>
  <c r="S16" i="101" s="1"/>
  <c r="T16" i="101" s="1"/>
  <c r="U16" i="101"/>
  <c r="V16" i="101"/>
  <c r="W16" i="101"/>
  <c r="X16" i="101"/>
  <c r="Y16" i="101"/>
  <c r="Z16" i="101"/>
  <c r="AA16" i="101"/>
  <c r="AB16" i="101"/>
  <c r="AC16" i="101"/>
  <c r="AD16" i="101"/>
  <c r="AH16" i="101"/>
  <c r="AI16" i="101"/>
  <c r="AJ16" i="101"/>
  <c r="AK16" i="101"/>
  <c r="AL16" i="101"/>
  <c r="AM16" i="101"/>
  <c r="AN16" i="101"/>
  <c r="AO16" i="101"/>
  <c r="AP16" i="101"/>
  <c r="P17" i="101"/>
  <c r="R17" i="101"/>
  <c r="S17" i="101"/>
  <c r="T17" i="101"/>
  <c r="U17" i="101"/>
  <c r="V17" i="101"/>
  <c r="W17" i="101"/>
  <c r="X17" i="101"/>
  <c r="Y17" i="101"/>
  <c r="Z17" i="101"/>
  <c r="AA17" i="101"/>
  <c r="AB17" i="101"/>
  <c r="AC17" i="101"/>
  <c r="AD17" i="101"/>
  <c r="AH17" i="101"/>
  <c r="AI17" i="101"/>
  <c r="AJ17" i="101"/>
  <c r="AK17" i="101"/>
  <c r="AL17" i="101"/>
  <c r="AM17" i="101"/>
  <c r="AN17" i="101"/>
  <c r="AO17" i="101"/>
  <c r="AP17" i="101"/>
  <c r="P18" i="101"/>
  <c r="R18" i="101" s="1"/>
  <c r="S18" i="101" s="1"/>
  <c r="T18" i="101" s="1"/>
  <c r="Q46" i="101" s="1"/>
  <c r="U18" i="101"/>
  <c r="Q47" i="101" s="1"/>
  <c r="V18" i="101"/>
  <c r="W18" i="101"/>
  <c r="Q49" i="101" s="1"/>
  <c r="X18" i="101"/>
  <c r="Y18" i="101"/>
  <c r="Q51" i="101" s="1"/>
  <c r="Z18" i="101"/>
  <c r="Q52" i="101" s="1"/>
  <c r="AA18" i="101"/>
  <c r="Q53" i="101" s="1"/>
  <c r="AB18" i="101"/>
  <c r="Q54" i="101" s="1"/>
  <c r="AC18" i="101"/>
  <c r="Q55" i="101" s="1"/>
  <c r="Q58" i="101" s="1"/>
  <c r="AD18" i="101"/>
  <c r="AP18" i="101" s="1"/>
  <c r="Q56" i="101"/>
  <c r="AH18" i="101"/>
  <c r="AI18" i="101"/>
  <c r="AJ18" i="101"/>
  <c r="AK18" i="101"/>
  <c r="AL18" i="101"/>
  <c r="AM18" i="101"/>
  <c r="AN18" i="101"/>
  <c r="AO18" i="101"/>
  <c r="P19" i="101"/>
  <c r="R19" i="101"/>
  <c r="S19" i="101"/>
  <c r="T19" i="101" s="1"/>
  <c r="U19" i="101"/>
  <c r="V19" i="101"/>
  <c r="W19" i="101"/>
  <c r="X19" i="101"/>
  <c r="Y19" i="101"/>
  <c r="Z19" i="101"/>
  <c r="AA19" i="101"/>
  <c r="AB19" i="101"/>
  <c r="AC19" i="101"/>
  <c r="AD19" i="101"/>
  <c r="AP19" i="101" s="1"/>
  <c r="AH19" i="101"/>
  <c r="AI19" i="101"/>
  <c r="AJ19" i="101"/>
  <c r="AK19" i="101"/>
  <c r="AO19" i="101" s="1"/>
  <c r="AL19" i="101"/>
  <c r="AM19" i="101"/>
  <c r="AN19" i="101"/>
  <c r="P20" i="101"/>
  <c r="R20" i="101" s="1"/>
  <c r="S20" i="101" s="1"/>
  <c r="T20" i="101" s="1"/>
  <c r="U20" i="101"/>
  <c r="V20" i="101"/>
  <c r="W20" i="101"/>
  <c r="X20" i="101"/>
  <c r="Y20" i="101"/>
  <c r="Z20" i="101"/>
  <c r="AA20" i="101"/>
  <c r="AB20" i="101"/>
  <c r="AC20" i="101"/>
  <c r="AD20" i="101"/>
  <c r="AH20" i="101"/>
  <c r="AI20" i="101"/>
  <c r="AJ20" i="101"/>
  <c r="AK20" i="101"/>
  <c r="AL20" i="101"/>
  <c r="AM20" i="101"/>
  <c r="AN20" i="101"/>
  <c r="AO20" i="101"/>
  <c r="AP20" i="101"/>
  <c r="P21" i="101"/>
  <c r="R21" i="101"/>
  <c r="S21" i="101"/>
  <c r="T21" i="101"/>
  <c r="U21" i="101"/>
  <c r="V21" i="101"/>
  <c r="W21" i="101"/>
  <c r="X21" i="101"/>
  <c r="Y21" i="101"/>
  <c r="Z21" i="101"/>
  <c r="AA21" i="101"/>
  <c r="AB21" i="101"/>
  <c r="AC21" i="101"/>
  <c r="AD21" i="101"/>
  <c r="AH21" i="101"/>
  <c r="AI21" i="101"/>
  <c r="AJ21" i="101"/>
  <c r="AK21" i="101"/>
  <c r="AL21" i="101"/>
  <c r="AO21" i="101" s="1"/>
  <c r="AM21" i="101"/>
  <c r="AN21" i="101"/>
  <c r="AP21" i="101"/>
  <c r="P22" i="101"/>
  <c r="R22" i="101"/>
  <c r="S22" i="101"/>
  <c r="T22" i="101"/>
  <c r="U22" i="101"/>
  <c r="V22" i="101"/>
  <c r="W22" i="101"/>
  <c r="X22" i="101"/>
  <c r="Y22" i="101"/>
  <c r="Z22" i="101"/>
  <c r="AA22" i="101"/>
  <c r="AB22" i="101"/>
  <c r="AC22" i="101"/>
  <c r="AD22" i="101"/>
  <c r="AH22" i="101"/>
  <c r="AI22" i="101"/>
  <c r="AJ22" i="101"/>
  <c r="AK22" i="101"/>
  <c r="AO22" i="101" s="1"/>
  <c r="AL22" i="101"/>
  <c r="AM22" i="101"/>
  <c r="AN22" i="101"/>
  <c r="AP22" i="101"/>
  <c r="P23" i="101"/>
  <c r="R23" i="101"/>
  <c r="S23" i="101"/>
  <c r="T23" i="101"/>
  <c r="U23" i="101"/>
  <c r="V23" i="101"/>
  <c r="W23" i="101"/>
  <c r="X23" i="101"/>
  <c r="Y23" i="101"/>
  <c r="S51" i="101" s="1"/>
  <c r="Z23" i="101"/>
  <c r="S52" i="101" s="1"/>
  <c r="AA23" i="101"/>
  <c r="S53" i="101" s="1"/>
  <c r="AB23" i="101"/>
  <c r="S54" i="101" s="1"/>
  <c r="AC23" i="101"/>
  <c r="AD23" i="101"/>
  <c r="AP23" i="101" s="1"/>
  <c r="AH23" i="101"/>
  <c r="AI23" i="101"/>
  <c r="AJ23" i="101"/>
  <c r="AK23" i="101"/>
  <c r="AL23" i="101"/>
  <c r="AM23" i="101"/>
  <c r="AN23" i="101"/>
  <c r="AO23" i="101"/>
  <c r="P24" i="101"/>
  <c r="R24" i="101"/>
  <c r="S24" i="101" s="1"/>
  <c r="T24" i="101" s="1"/>
  <c r="U24" i="101"/>
  <c r="V24" i="101"/>
  <c r="W24" i="101"/>
  <c r="X24" i="101"/>
  <c r="Y24" i="101"/>
  <c r="Z24" i="101"/>
  <c r="AA24" i="101"/>
  <c r="AB24" i="101"/>
  <c r="AC24" i="101"/>
  <c r="AD24" i="101"/>
  <c r="AH24" i="101"/>
  <c r="AI24" i="101"/>
  <c r="AJ24" i="101"/>
  <c r="AK24" i="101"/>
  <c r="AL24" i="101"/>
  <c r="AM24" i="101"/>
  <c r="AN24" i="101"/>
  <c r="AO24" i="101"/>
  <c r="AP24" i="101"/>
  <c r="P25" i="101"/>
  <c r="R25" i="101"/>
  <c r="S25" i="101"/>
  <c r="T25" i="101" s="1"/>
  <c r="U25" i="101"/>
  <c r="V25" i="101"/>
  <c r="R48" i="101" s="1"/>
  <c r="W25" i="101"/>
  <c r="X25" i="101"/>
  <c r="Y25" i="101"/>
  <c r="Z25" i="101"/>
  <c r="R52" i="101" s="1"/>
  <c r="AA25" i="101"/>
  <c r="AB25" i="101"/>
  <c r="AC25" i="101"/>
  <c r="AD25" i="101"/>
  <c r="AH25" i="101"/>
  <c r="AI25" i="101"/>
  <c r="AJ25" i="101"/>
  <c r="AK25" i="101"/>
  <c r="AL25" i="101"/>
  <c r="AM25" i="101"/>
  <c r="AN25" i="101"/>
  <c r="AO25" i="101"/>
  <c r="AP25" i="101"/>
  <c r="P26" i="101"/>
  <c r="R26" i="101"/>
  <c r="S26" i="101"/>
  <c r="T26" i="101"/>
  <c r="T46" i="101" s="1"/>
  <c r="U26" i="101"/>
  <c r="T47" i="101" s="1"/>
  <c r="V26" i="101"/>
  <c r="T48" i="101" s="1"/>
  <c r="W26" i="101"/>
  <c r="T49" i="101" s="1"/>
  <c r="X26" i="101"/>
  <c r="Y26" i="101"/>
  <c r="Z26" i="101"/>
  <c r="AA26" i="101"/>
  <c r="AB26" i="101"/>
  <c r="AC26" i="101"/>
  <c r="AD26" i="101"/>
  <c r="T56" i="101" s="1"/>
  <c r="AH26" i="101"/>
  <c r="AI26" i="101"/>
  <c r="AJ26" i="101"/>
  <c r="AK26" i="101"/>
  <c r="AL26" i="101"/>
  <c r="AM26" i="101"/>
  <c r="AN26" i="101"/>
  <c r="AO26" i="101"/>
  <c r="AP26" i="101"/>
  <c r="P27" i="101"/>
  <c r="R27" i="101"/>
  <c r="S27" i="101"/>
  <c r="T27" i="101"/>
  <c r="U27" i="101"/>
  <c r="V27" i="101"/>
  <c r="W27" i="101"/>
  <c r="X27" i="101"/>
  <c r="Y27" i="101"/>
  <c r="Z27" i="101"/>
  <c r="AA27" i="101"/>
  <c r="AB27" i="101"/>
  <c r="AC27" i="101"/>
  <c r="AD27" i="101"/>
  <c r="AH27" i="101"/>
  <c r="AI27" i="101"/>
  <c r="AJ27" i="101"/>
  <c r="AK27" i="101"/>
  <c r="AO27" i="101" s="1"/>
  <c r="AL27" i="101"/>
  <c r="AM27" i="101"/>
  <c r="AN27" i="101"/>
  <c r="P28" i="101"/>
  <c r="R28" i="101"/>
  <c r="S28" i="101" s="1"/>
  <c r="T28" i="101" s="1"/>
  <c r="U28" i="101"/>
  <c r="V28" i="101"/>
  <c r="W28" i="101"/>
  <c r="X28" i="101"/>
  <c r="Y28" i="101"/>
  <c r="Z28" i="101"/>
  <c r="AA28" i="101"/>
  <c r="R53" i="101" s="1"/>
  <c r="AB28" i="101"/>
  <c r="AC28" i="101"/>
  <c r="AD28" i="101"/>
  <c r="AP28" i="101" s="1"/>
  <c r="AH28" i="101"/>
  <c r="AI28" i="101"/>
  <c r="AJ28" i="101"/>
  <c r="AK28" i="101"/>
  <c r="AO28" i="101" s="1"/>
  <c r="AL28" i="101"/>
  <c r="AM28" i="101"/>
  <c r="AN28" i="101"/>
  <c r="P29" i="101"/>
  <c r="R29" i="101"/>
  <c r="S29" i="101"/>
  <c r="T29" i="101" s="1"/>
  <c r="U29" i="101"/>
  <c r="V29" i="101"/>
  <c r="W29" i="101"/>
  <c r="X29" i="101"/>
  <c r="Y29" i="101"/>
  <c r="Z29" i="101"/>
  <c r="AA29" i="101"/>
  <c r="AB29" i="101"/>
  <c r="AC29" i="101"/>
  <c r="AD29" i="101"/>
  <c r="AH29" i="101"/>
  <c r="AI29" i="101"/>
  <c r="AJ29" i="101"/>
  <c r="AK29" i="101"/>
  <c r="AL29" i="101"/>
  <c r="AM29" i="101"/>
  <c r="AN29" i="101"/>
  <c r="AO29" i="101"/>
  <c r="AP29" i="101"/>
  <c r="P30" i="101"/>
  <c r="R30" i="101"/>
  <c r="S30" i="101"/>
  <c r="T30" i="101" s="1"/>
  <c r="U30" i="101"/>
  <c r="V30" i="101"/>
  <c r="W30" i="101"/>
  <c r="X30" i="101"/>
  <c r="Y30" i="101"/>
  <c r="Z30" i="101"/>
  <c r="T52" i="101" s="1"/>
  <c r="AA30" i="101"/>
  <c r="T53" i="101" s="1"/>
  <c r="AB30" i="101"/>
  <c r="AC30" i="101"/>
  <c r="AD30" i="101"/>
  <c r="AH30" i="101"/>
  <c r="AI30" i="101"/>
  <c r="AJ30" i="101"/>
  <c r="AK30" i="101"/>
  <c r="AO30" i="101" s="1"/>
  <c r="AL30" i="101"/>
  <c r="AM30" i="101"/>
  <c r="AN30" i="101"/>
  <c r="AP30" i="101"/>
  <c r="P31" i="101"/>
  <c r="R31" i="101"/>
  <c r="S31" i="101"/>
  <c r="T31" i="101"/>
  <c r="U31" i="101"/>
  <c r="V31" i="101"/>
  <c r="W31" i="101"/>
  <c r="X31" i="101"/>
  <c r="Y31" i="101"/>
  <c r="Z31" i="101"/>
  <c r="AA31" i="101"/>
  <c r="AB31" i="101"/>
  <c r="AC31" i="101"/>
  <c r="AD31" i="101"/>
  <c r="AH31" i="101"/>
  <c r="AI31" i="101"/>
  <c r="AJ31" i="101"/>
  <c r="AK31" i="101"/>
  <c r="AO31" i="101" s="1"/>
  <c r="AL31" i="101"/>
  <c r="AM31" i="101"/>
  <c r="AN31" i="101"/>
  <c r="AP31" i="101"/>
  <c r="P32" i="101"/>
  <c r="R32" i="101"/>
  <c r="S32" i="101"/>
  <c r="T32" i="101" s="1"/>
  <c r="U32" i="101"/>
  <c r="V32" i="101"/>
  <c r="W32" i="101"/>
  <c r="X32" i="101"/>
  <c r="Y32" i="101"/>
  <c r="Z32" i="101"/>
  <c r="AA32" i="101"/>
  <c r="AB32" i="101"/>
  <c r="R54" i="101" s="1"/>
  <c r="AC32" i="101"/>
  <c r="AD32" i="101"/>
  <c r="AP32" i="101" s="1"/>
  <c r="AH32" i="101"/>
  <c r="AI32" i="101"/>
  <c r="AJ32" i="101"/>
  <c r="AK32" i="101"/>
  <c r="AL32" i="101"/>
  <c r="AM32" i="101"/>
  <c r="AN32" i="101"/>
  <c r="AO32" i="101"/>
  <c r="P33" i="101"/>
  <c r="R33" i="101" s="1"/>
  <c r="S33" i="101" s="1"/>
  <c r="T33" i="101" s="1"/>
  <c r="U33" i="101"/>
  <c r="V33" i="101"/>
  <c r="W33" i="101"/>
  <c r="X33" i="101"/>
  <c r="Y33" i="101"/>
  <c r="Z33" i="101"/>
  <c r="AA33" i="101"/>
  <c r="AB33" i="101"/>
  <c r="AC33" i="101"/>
  <c r="AD33" i="101"/>
  <c r="AP33" i="101" s="1"/>
  <c r="AH33" i="101"/>
  <c r="AI33" i="101"/>
  <c r="AJ33" i="101"/>
  <c r="AK33" i="101"/>
  <c r="AL33" i="101"/>
  <c r="AM33" i="101"/>
  <c r="AN33" i="101"/>
  <c r="AO33" i="101"/>
  <c r="P34" i="101"/>
  <c r="R34" i="101"/>
  <c r="S34" i="101" s="1"/>
  <c r="T34" i="101" s="1"/>
  <c r="U34" i="101"/>
  <c r="V34" i="101"/>
  <c r="W34" i="101"/>
  <c r="X34" i="101"/>
  <c r="Y34" i="101"/>
  <c r="Z34" i="101"/>
  <c r="AA34" i="101"/>
  <c r="AB34" i="101"/>
  <c r="AC34" i="101"/>
  <c r="AD34" i="101"/>
  <c r="AH34" i="101"/>
  <c r="AI34" i="101"/>
  <c r="AJ34" i="101"/>
  <c r="AK34" i="101"/>
  <c r="AL34" i="101"/>
  <c r="AM34" i="101"/>
  <c r="AN34" i="101"/>
  <c r="AO34" i="101"/>
  <c r="AP34" i="101"/>
  <c r="P35" i="101"/>
  <c r="R35" i="101"/>
  <c r="S35" i="101"/>
  <c r="T35" i="101"/>
  <c r="U35" i="101"/>
  <c r="V35" i="101"/>
  <c r="W35" i="101"/>
  <c r="X35" i="101"/>
  <c r="Y35" i="101"/>
  <c r="Z35" i="101"/>
  <c r="AA35" i="101"/>
  <c r="AB35" i="101"/>
  <c r="AC35" i="101"/>
  <c r="AD35" i="101"/>
  <c r="AP35" i="101" s="1"/>
  <c r="AH35" i="101"/>
  <c r="AI35" i="101"/>
  <c r="AJ35" i="101"/>
  <c r="AK35" i="101"/>
  <c r="AL35" i="101"/>
  <c r="AM35" i="101"/>
  <c r="AN35" i="101"/>
  <c r="AO35" i="101"/>
  <c r="P36" i="101"/>
  <c r="R36" i="101"/>
  <c r="S36" i="101"/>
  <c r="T36" i="101"/>
  <c r="U36" i="101"/>
  <c r="V36" i="101"/>
  <c r="W36" i="101"/>
  <c r="X36" i="101"/>
  <c r="Y36" i="101"/>
  <c r="Z36" i="101"/>
  <c r="AA36" i="101"/>
  <c r="AB36" i="101"/>
  <c r="AC36" i="101"/>
  <c r="AD36" i="101"/>
  <c r="AH36" i="101"/>
  <c r="AI36" i="101"/>
  <c r="AJ36" i="101"/>
  <c r="AK36" i="101"/>
  <c r="AO36" i="101" s="1"/>
  <c r="AL36" i="101"/>
  <c r="AM36" i="101"/>
  <c r="AN36" i="101"/>
  <c r="AP36" i="101"/>
  <c r="P37" i="101"/>
  <c r="R37" i="101" s="1"/>
  <c r="S37" i="101" s="1"/>
  <c r="T37" i="101" s="1"/>
  <c r="U37" i="101"/>
  <c r="P47" i="101" s="1"/>
  <c r="V37" i="101"/>
  <c r="P48" i="101" s="1"/>
  <c r="W37" i="101"/>
  <c r="X37" i="101"/>
  <c r="Y37" i="101"/>
  <c r="P51" i="101" s="1"/>
  <c r="Z37" i="101"/>
  <c r="P52" i="101" s="1"/>
  <c r="AA37" i="101"/>
  <c r="P53" i="101" s="1"/>
  <c r="AB37" i="101"/>
  <c r="P54" i="101" s="1"/>
  <c r="AC37" i="101"/>
  <c r="AD37" i="101"/>
  <c r="AP37" i="101" s="1"/>
  <c r="AH37" i="101"/>
  <c r="AI37" i="101"/>
  <c r="AJ37" i="101"/>
  <c r="AK37" i="101"/>
  <c r="AO37" i="101" s="1"/>
  <c r="AL37" i="101"/>
  <c r="AM37" i="101"/>
  <c r="AN37" i="101"/>
  <c r="P38" i="101"/>
  <c r="R38" i="101"/>
  <c r="S38" i="101" s="1"/>
  <c r="T38" i="101" s="1"/>
  <c r="U38" i="101"/>
  <c r="V38" i="101"/>
  <c r="W38" i="101"/>
  <c r="X38" i="101"/>
  <c r="Y38" i="101"/>
  <c r="Z38" i="101"/>
  <c r="AA38" i="101"/>
  <c r="AB38" i="101"/>
  <c r="AC38" i="101"/>
  <c r="AD38" i="101"/>
  <c r="AH38" i="101"/>
  <c r="AI38" i="101"/>
  <c r="AJ38" i="101"/>
  <c r="AK38" i="101"/>
  <c r="AL38" i="101"/>
  <c r="AM38" i="101"/>
  <c r="AN38" i="101"/>
  <c r="AO38" i="101"/>
  <c r="AP38" i="101"/>
  <c r="P39" i="101"/>
  <c r="R39" i="101"/>
  <c r="S39" i="101" s="1"/>
  <c r="T39" i="101" s="1"/>
  <c r="U39" i="101"/>
  <c r="V39" i="101"/>
  <c r="W39" i="101"/>
  <c r="X39" i="101"/>
  <c r="Y39" i="101"/>
  <c r="Z39" i="101"/>
  <c r="AA39" i="101"/>
  <c r="AB39" i="101"/>
  <c r="AC39" i="101"/>
  <c r="AD39" i="101"/>
  <c r="AH39" i="101"/>
  <c r="AI39" i="101"/>
  <c r="AJ39" i="101"/>
  <c r="AK39" i="101"/>
  <c r="AO39" i="101" s="1"/>
  <c r="AL39" i="101"/>
  <c r="AM39" i="101"/>
  <c r="AN39" i="101"/>
  <c r="AP39" i="101"/>
  <c r="P40" i="101"/>
  <c r="R40" i="101"/>
  <c r="S40" i="101"/>
  <c r="T40" i="101"/>
  <c r="U40" i="101"/>
  <c r="V40" i="101"/>
  <c r="Q48" i="101" s="1"/>
  <c r="W40" i="101"/>
  <c r="X40" i="101"/>
  <c r="Q50" i="101" s="1"/>
  <c r="Y40" i="101"/>
  <c r="Z40" i="101"/>
  <c r="AA40" i="101"/>
  <c r="AB40" i="101"/>
  <c r="AC40" i="101"/>
  <c r="AD40" i="101"/>
  <c r="AH40" i="101"/>
  <c r="AI40" i="101"/>
  <c r="AJ40" i="101"/>
  <c r="AK40" i="101"/>
  <c r="AL40" i="101"/>
  <c r="AO40" i="101" s="1"/>
  <c r="AM40" i="101"/>
  <c r="AN40" i="101"/>
  <c r="AP40" i="101"/>
  <c r="P41" i="101"/>
  <c r="R41" i="101"/>
  <c r="S41" i="101" s="1"/>
  <c r="T41" i="101" s="1"/>
  <c r="U41" i="101"/>
  <c r="V41" i="101"/>
  <c r="W41" i="101"/>
  <c r="X41" i="101"/>
  <c r="Y41" i="101"/>
  <c r="Z41" i="101"/>
  <c r="AA41" i="101"/>
  <c r="AB41" i="101"/>
  <c r="AC41" i="101"/>
  <c r="AD41" i="101"/>
  <c r="AP41" i="101" s="1"/>
  <c r="AH41" i="101"/>
  <c r="AI41" i="101"/>
  <c r="AJ41" i="101"/>
  <c r="AK41" i="101"/>
  <c r="AL41" i="101"/>
  <c r="AM41" i="101"/>
  <c r="AN41" i="101"/>
  <c r="AO41" i="101" s="1"/>
  <c r="P42" i="101"/>
  <c r="R42" i="101" s="1"/>
  <c r="S42" i="101" s="1"/>
  <c r="T42" i="101" s="1"/>
  <c r="U42" i="101"/>
  <c r="V42" i="101"/>
  <c r="W42" i="101"/>
  <c r="X42" i="101"/>
  <c r="Y42" i="101"/>
  <c r="Z42" i="101"/>
  <c r="AA42" i="101"/>
  <c r="AB42" i="101"/>
  <c r="AC42" i="101"/>
  <c r="AD42" i="101"/>
  <c r="AP42" i="101" s="1"/>
  <c r="AH42" i="101"/>
  <c r="AI42" i="101"/>
  <c r="AJ42" i="101"/>
  <c r="AK42" i="101"/>
  <c r="AO42" i="101" s="1"/>
  <c r="AL42" i="101"/>
  <c r="AM42" i="101"/>
  <c r="AN42" i="101"/>
  <c r="F45" i="101"/>
  <c r="S48" i="101"/>
  <c r="P49" i="101"/>
  <c r="R49" i="101"/>
  <c r="S49" i="101"/>
  <c r="O50" i="101"/>
  <c r="P50" i="101"/>
  <c r="R50" i="101"/>
  <c r="S50" i="101"/>
  <c r="T50" i="101"/>
  <c r="T51" i="101"/>
  <c r="T54" i="101"/>
  <c r="O55" i="101"/>
  <c r="P55" i="101"/>
  <c r="P58" i="101" s="1"/>
  <c r="R55" i="101"/>
  <c r="S55" i="101"/>
  <c r="S58" i="101" s="1"/>
  <c r="T55" i="101"/>
  <c r="T58" i="101" s="1"/>
  <c r="V13" i="100"/>
  <c r="W13" i="100" s="1"/>
  <c r="X13" i="100"/>
  <c r="Y13" i="100"/>
  <c r="Z13" i="100"/>
  <c r="AA13" i="100"/>
  <c r="AB13" i="100"/>
  <c r="AC13" i="100"/>
  <c r="AD13" i="100" s="1"/>
  <c r="AE13" i="100"/>
  <c r="AF13" i="100"/>
  <c r="AG13" i="100"/>
  <c r="AH13" i="100"/>
  <c r="AI13" i="100"/>
  <c r="AJ13" i="100"/>
  <c r="AK13" i="100"/>
  <c r="AL13" i="100"/>
  <c r="AM13" i="100"/>
  <c r="AN13" i="100"/>
  <c r="AO13" i="100"/>
  <c r="AP13" i="100"/>
  <c r="AQ13" i="100"/>
  <c r="AR13" i="100"/>
  <c r="AS13" i="100"/>
  <c r="AT13" i="100"/>
  <c r="AU13" i="100"/>
  <c r="AV13" i="100"/>
  <c r="AW13" i="100"/>
  <c r="AX13" i="100"/>
  <c r="AY13" i="100"/>
  <c r="AZ13" i="100"/>
  <c r="BA13" i="100"/>
  <c r="BB13" i="100"/>
  <c r="BC13" i="100"/>
  <c r="BD13" i="100"/>
  <c r="BE13" i="100"/>
  <c r="BF13" i="100" s="1"/>
  <c r="BG13" i="100"/>
  <c r="BH13" i="100"/>
  <c r="BI13" i="100"/>
  <c r="BJ13" i="100"/>
  <c r="BK13" i="100"/>
  <c r="BL13" i="100"/>
  <c r="BM13" i="100"/>
  <c r="BN13" i="100"/>
  <c r="BO13" i="100"/>
  <c r="D15" i="100"/>
  <c r="E15" i="100"/>
  <c r="E20" i="100"/>
  <c r="F20" i="100"/>
  <c r="G20" i="100"/>
  <c r="H20" i="100"/>
  <c r="I20" i="100"/>
  <c r="J20" i="100"/>
  <c r="K20" i="100"/>
  <c r="L20" i="100"/>
  <c r="M20" i="100"/>
  <c r="N20" i="100"/>
  <c r="O20" i="100"/>
  <c r="P20" i="100"/>
  <c r="Q20" i="100"/>
  <c r="R20" i="100"/>
  <c r="G21" i="100"/>
  <c r="H21" i="100"/>
  <c r="I21" i="100"/>
  <c r="J21" i="100"/>
  <c r="K21" i="100"/>
  <c r="L21" i="100"/>
  <c r="M21" i="100"/>
  <c r="N21" i="100"/>
  <c r="O21" i="100"/>
  <c r="P21" i="100"/>
  <c r="Q21" i="100"/>
  <c r="R21" i="100"/>
  <c r="B23" i="100"/>
  <c r="V23" i="100"/>
  <c r="W23" i="100"/>
  <c r="X23" i="100"/>
  <c r="Y23" i="100"/>
  <c r="Z23" i="100"/>
  <c r="AA23" i="100"/>
  <c r="AB23" i="100"/>
  <c r="AC23" i="100"/>
  <c r="AD23" i="100"/>
  <c r="AE23" i="100"/>
  <c r="AF23" i="100"/>
  <c r="AG23" i="100"/>
  <c r="AH23" i="100"/>
  <c r="AI23" i="100"/>
  <c r="AJ23" i="100"/>
  <c r="AK23" i="100"/>
  <c r="AL23" i="100"/>
  <c r="AM23" i="100"/>
  <c r="AN23" i="100"/>
  <c r="AO23" i="100"/>
  <c r="AP23" i="100"/>
  <c r="AQ23" i="100"/>
  <c r="AR23" i="100"/>
  <c r="AS23" i="100"/>
  <c r="AT23" i="100"/>
  <c r="AU23" i="100"/>
  <c r="AV23" i="100"/>
  <c r="AW23" i="100"/>
  <c r="AX23" i="100"/>
  <c r="AY23" i="100"/>
  <c r="AZ23" i="100"/>
  <c r="BA23" i="100"/>
  <c r="BB23" i="100"/>
  <c r="BC23" i="100"/>
  <c r="BD23" i="100"/>
  <c r="BE23" i="100"/>
  <c r="BF23" i="100"/>
  <c r="BG23" i="100"/>
  <c r="BH23" i="100"/>
  <c r="BI23" i="100"/>
  <c r="BJ23" i="100"/>
  <c r="BK23" i="100"/>
  <c r="BL23" i="100"/>
  <c r="BM23" i="100"/>
  <c r="BN23" i="100"/>
  <c r="BO23" i="100"/>
  <c r="D25" i="100"/>
  <c r="E25" i="100"/>
  <c r="E30" i="100"/>
  <c r="F30" i="100"/>
  <c r="G30" i="100"/>
  <c r="H30" i="100"/>
  <c r="I30" i="100"/>
  <c r="J30" i="100"/>
  <c r="K30" i="100"/>
  <c r="L30" i="100"/>
  <c r="M30" i="100"/>
  <c r="N30" i="100"/>
  <c r="O30" i="100"/>
  <c r="P30" i="100"/>
  <c r="Q30" i="100"/>
  <c r="R30" i="100"/>
  <c r="G31" i="100"/>
  <c r="H31" i="100"/>
  <c r="I31" i="100"/>
  <c r="J31" i="100"/>
  <c r="K31" i="100"/>
  <c r="L31" i="100"/>
  <c r="M31" i="100"/>
  <c r="N31" i="100"/>
  <c r="O31" i="100"/>
  <c r="P31" i="100"/>
  <c r="Q31" i="100"/>
  <c r="R31" i="100"/>
  <c r="B33" i="100"/>
  <c r="B43" i="100" s="1"/>
  <c r="V33" i="100"/>
  <c r="W33" i="100"/>
  <c r="X33" i="100"/>
  <c r="Y33" i="100"/>
  <c r="Z33" i="100"/>
  <c r="AA33" i="100"/>
  <c r="AB33" i="100"/>
  <c r="AC33" i="100"/>
  <c r="AD33" i="100" s="1"/>
  <c r="AE33" i="100"/>
  <c r="AF33" i="100"/>
  <c r="AG33" i="100"/>
  <c r="AH33" i="100"/>
  <c r="AI33" i="100"/>
  <c r="AJ33" i="100"/>
  <c r="AK33" i="100"/>
  <c r="AL33" i="100"/>
  <c r="AM33" i="100"/>
  <c r="AN33" i="100"/>
  <c r="AO33" i="100"/>
  <c r="AP33" i="100"/>
  <c r="AQ33" i="100"/>
  <c r="AR33" i="100"/>
  <c r="AS33" i="100"/>
  <c r="AT33" i="100"/>
  <c r="AU33" i="100"/>
  <c r="AV33" i="100"/>
  <c r="AW33" i="100"/>
  <c r="AX33" i="100"/>
  <c r="AY33" i="100"/>
  <c r="AZ33" i="100"/>
  <c r="BA33" i="100"/>
  <c r="BB33" i="100"/>
  <c r="BC33" i="100"/>
  <c r="BD33" i="100"/>
  <c r="BE33" i="100"/>
  <c r="BF33" i="100"/>
  <c r="BG33" i="100"/>
  <c r="BH33" i="100"/>
  <c r="BI33" i="100"/>
  <c r="BJ33" i="100"/>
  <c r="BK33" i="100"/>
  <c r="BL33" i="100"/>
  <c r="BM33" i="100"/>
  <c r="BN33" i="100"/>
  <c r="BO33" i="100"/>
  <c r="D35" i="100"/>
  <c r="E35" i="100"/>
  <c r="E40" i="100" s="1"/>
  <c r="F40" i="100"/>
  <c r="G40" i="100"/>
  <c r="H40" i="100"/>
  <c r="I40" i="100"/>
  <c r="J40" i="100"/>
  <c r="K40" i="100"/>
  <c r="L40" i="100"/>
  <c r="M40" i="100"/>
  <c r="N40" i="100"/>
  <c r="O40" i="100"/>
  <c r="P40" i="100"/>
  <c r="Q40" i="100"/>
  <c r="R40" i="100"/>
  <c r="G41" i="100"/>
  <c r="H41" i="100"/>
  <c r="I41" i="100"/>
  <c r="J41" i="100"/>
  <c r="K41" i="100"/>
  <c r="L41" i="100"/>
  <c r="M41" i="100"/>
  <c r="N41" i="100"/>
  <c r="O41" i="100"/>
  <c r="P41" i="100"/>
  <c r="Q41" i="100"/>
  <c r="R41" i="100"/>
  <c r="V43" i="100"/>
  <c r="W43" i="100"/>
  <c r="X43" i="100"/>
  <c r="Y43" i="100"/>
  <c r="Z43" i="100"/>
  <c r="AA43" i="100"/>
  <c r="AB43" i="100"/>
  <c r="AC43" i="100"/>
  <c r="AD43" i="100" s="1"/>
  <c r="AE43" i="100"/>
  <c r="AF43" i="100"/>
  <c r="AG43" i="100"/>
  <c r="AH43" i="100"/>
  <c r="AI43" i="100"/>
  <c r="AJ43" i="100"/>
  <c r="AK43" i="100"/>
  <c r="AL43" i="100"/>
  <c r="AM43" i="100"/>
  <c r="AN43" i="100"/>
  <c r="AO43" i="100"/>
  <c r="AP43" i="100"/>
  <c r="AQ43" i="100"/>
  <c r="AR43" i="100"/>
  <c r="AS43" i="100"/>
  <c r="AT43" i="100"/>
  <c r="AU43" i="100"/>
  <c r="AV43" i="100"/>
  <c r="AW43" i="100"/>
  <c r="AX43" i="100"/>
  <c r="AY43" i="100"/>
  <c r="AZ43" i="100"/>
  <c r="BA43" i="100"/>
  <c r="BB43" i="100"/>
  <c r="BC43" i="100"/>
  <c r="BD43" i="100"/>
  <c r="BE43" i="100"/>
  <c r="BF43" i="100" s="1"/>
  <c r="BG43" i="100"/>
  <c r="BH43" i="100"/>
  <c r="BI43" i="100"/>
  <c r="BJ43" i="100"/>
  <c r="BK43" i="100"/>
  <c r="BL43" i="100"/>
  <c r="BM43" i="100"/>
  <c r="BN43" i="100"/>
  <c r="BO43" i="100"/>
  <c r="D45" i="100"/>
  <c r="E45" i="100"/>
  <c r="E50" i="100"/>
  <c r="F50" i="100"/>
  <c r="G50" i="100"/>
  <c r="H50" i="100"/>
  <c r="I50" i="100"/>
  <c r="J50" i="100"/>
  <c r="K50" i="100"/>
  <c r="L50" i="100"/>
  <c r="M50" i="100"/>
  <c r="N50" i="100"/>
  <c r="O50" i="100"/>
  <c r="P50" i="100"/>
  <c r="Q50" i="100"/>
  <c r="R50" i="100"/>
  <c r="G51" i="100"/>
  <c r="H51" i="100"/>
  <c r="I51" i="100"/>
  <c r="J51" i="100"/>
  <c r="K51" i="100"/>
  <c r="L51" i="100"/>
  <c r="M51" i="100"/>
  <c r="N51" i="100"/>
  <c r="O51" i="100"/>
  <c r="P51" i="100"/>
  <c r="Q51" i="100"/>
  <c r="R51" i="100"/>
  <c r="V53" i="100"/>
  <c r="W53" i="100"/>
  <c r="X53" i="100"/>
  <c r="Y53" i="100"/>
  <c r="Z53" i="100"/>
  <c r="AA53" i="100"/>
  <c r="AB53" i="100"/>
  <c r="AC53" i="100"/>
  <c r="AD53" i="100"/>
  <c r="AE53" i="100"/>
  <c r="AF53" i="100"/>
  <c r="AG53" i="100"/>
  <c r="AH53" i="100"/>
  <c r="AI53" i="100"/>
  <c r="AJ53" i="100"/>
  <c r="AK53" i="100"/>
  <c r="AL53" i="100"/>
  <c r="AM53" i="100"/>
  <c r="AN53" i="100"/>
  <c r="AO53" i="100"/>
  <c r="AP53" i="100"/>
  <c r="AQ53" i="100"/>
  <c r="AR53" i="100"/>
  <c r="AS53" i="100"/>
  <c r="AT53" i="100"/>
  <c r="AU53" i="100"/>
  <c r="AV53" i="100"/>
  <c r="AW53" i="100"/>
  <c r="AX53" i="100"/>
  <c r="AY53" i="100"/>
  <c r="AZ53" i="100"/>
  <c r="BA53" i="100"/>
  <c r="BB53" i="100"/>
  <c r="BC53" i="100"/>
  <c r="BD53" i="100"/>
  <c r="BE53" i="100"/>
  <c r="BF53" i="100"/>
  <c r="BG53" i="100"/>
  <c r="BH53" i="100"/>
  <c r="BI53" i="100"/>
  <c r="BJ53" i="100"/>
  <c r="BK53" i="100"/>
  <c r="BL53" i="100"/>
  <c r="BM53" i="100"/>
  <c r="BN53" i="100"/>
  <c r="BO53" i="100"/>
  <c r="D55" i="100"/>
  <c r="E55" i="100"/>
  <c r="E60" i="100" s="1"/>
  <c r="F60" i="100"/>
  <c r="G60" i="100"/>
  <c r="H60" i="100"/>
  <c r="I60" i="100"/>
  <c r="J60" i="100"/>
  <c r="K60" i="100"/>
  <c r="L60" i="100"/>
  <c r="M60" i="100"/>
  <c r="N60" i="100"/>
  <c r="O60" i="100"/>
  <c r="P60" i="100"/>
  <c r="Q60" i="100"/>
  <c r="R60" i="100"/>
  <c r="G61" i="100"/>
  <c r="H61" i="100"/>
  <c r="I61" i="100"/>
  <c r="J61" i="100"/>
  <c r="K61" i="100"/>
  <c r="L61" i="100"/>
  <c r="M61" i="100"/>
  <c r="N61" i="100"/>
  <c r="O61" i="100"/>
  <c r="P61" i="100"/>
  <c r="Q61" i="100"/>
  <c r="R61" i="100"/>
  <c r="V63" i="100"/>
  <c r="W63" i="100"/>
  <c r="X63" i="100"/>
  <c r="Y63" i="100"/>
  <c r="Z63" i="100"/>
  <c r="AA63" i="100"/>
  <c r="AB63" i="100"/>
  <c r="AC63" i="100"/>
  <c r="AD63" i="100" s="1"/>
  <c r="AE63" i="100"/>
  <c r="AF63" i="100"/>
  <c r="AG63" i="100"/>
  <c r="AH63" i="100"/>
  <c r="AI63" i="100"/>
  <c r="AJ63" i="100"/>
  <c r="AK63" i="100"/>
  <c r="AL63" i="100"/>
  <c r="AM63" i="100"/>
  <c r="AN63" i="100"/>
  <c r="AO63" i="100"/>
  <c r="AP63" i="100"/>
  <c r="AQ63" i="100"/>
  <c r="AR63" i="100" s="1"/>
  <c r="AS63" i="100"/>
  <c r="AT63" i="100"/>
  <c r="AU63" i="100"/>
  <c r="AV63" i="100"/>
  <c r="AW63" i="100"/>
  <c r="AX63" i="100"/>
  <c r="AY63" i="100"/>
  <c r="AZ63" i="100"/>
  <c r="BA63" i="100"/>
  <c r="BB63" i="100"/>
  <c r="BC63" i="100"/>
  <c r="BD63" i="100"/>
  <c r="BE63" i="100"/>
  <c r="BF63" i="100" s="1"/>
  <c r="BG63" i="100"/>
  <c r="BH63" i="100"/>
  <c r="BI63" i="100"/>
  <c r="BJ63" i="100"/>
  <c r="BK63" i="100"/>
  <c r="BL63" i="100"/>
  <c r="BM63" i="100"/>
  <c r="BN63" i="100"/>
  <c r="BO63" i="100"/>
  <c r="D65" i="100"/>
  <c r="E65" i="100"/>
  <c r="E70" i="100"/>
  <c r="F70" i="100"/>
  <c r="G70" i="100"/>
  <c r="H70" i="100"/>
  <c r="I70" i="100"/>
  <c r="J70" i="100"/>
  <c r="K70" i="100"/>
  <c r="L70" i="100"/>
  <c r="M70" i="100"/>
  <c r="N70" i="100"/>
  <c r="O70" i="100"/>
  <c r="P70" i="100"/>
  <c r="Q70" i="100"/>
  <c r="R70" i="100"/>
  <c r="G71" i="100"/>
  <c r="H71" i="100"/>
  <c r="I71" i="100"/>
  <c r="J71" i="100"/>
  <c r="K71" i="100"/>
  <c r="L71" i="100"/>
  <c r="M71" i="100"/>
  <c r="N71" i="100"/>
  <c r="O71" i="100"/>
  <c r="P71" i="100"/>
  <c r="Q71" i="100"/>
  <c r="R71" i="100"/>
  <c r="V73" i="100"/>
  <c r="W73" i="100"/>
  <c r="X73" i="100"/>
  <c r="Y73" i="100"/>
  <c r="Z73" i="100"/>
  <c r="AA73" i="100"/>
  <c r="AB73" i="100"/>
  <c r="AC73" i="100"/>
  <c r="AD73" i="100"/>
  <c r="AE73" i="100"/>
  <c r="AF73" i="100"/>
  <c r="AG73" i="100"/>
  <c r="AH73" i="100"/>
  <c r="AI73" i="100"/>
  <c r="AJ73" i="100"/>
  <c r="AK73" i="100"/>
  <c r="AL73" i="100"/>
  <c r="AM73" i="100"/>
  <c r="AN73" i="100"/>
  <c r="AO73" i="100"/>
  <c r="AP73" i="100"/>
  <c r="AQ73" i="100"/>
  <c r="AR73" i="100"/>
  <c r="AS73" i="100"/>
  <c r="AT73" i="100"/>
  <c r="AU73" i="100"/>
  <c r="AV73" i="100"/>
  <c r="AW73" i="100"/>
  <c r="AX73" i="100"/>
  <c r="AY73" i="100"/>
  <c r="AZ73" i="100"/>
  <c r="BA73" i="100"/>
  <c r="BB73" i="100"/>
  <c r="BC73" i="100"/>
  <c r="BD73" i="100"/>
  <c r="BE73" i="100"/>
  <c r="BF73" i="100" s="1"/>
  <c r="BG73" i="100"/>
  <c r="BH73" i="100"/>
  <c r="BI73" i="100"/>
  <c r="BJ73" i="100"/>
  <c r="BK73" i="100"/>
  <c r="BL73" i="100"/>
  <c r="BM73" i="100"/>
  <c r="BN73" i="100"/>
  <c r="BO73" i="100"/>
  <c r="D75" i="100"/>
  <c r="E75" i="100"/>
  <c r="E80" i="100"/>
  <c r="F80" i="100"/>
  <c r="G80" i="100"/>
  <c r="H80" i="100"/>
  <c r="I80" i="100"/>
  <c r="J80" i="100"/>
  <c r="K80" i="100"/>
  <c r="L80" i="100"/>
  <c r="M80" i="100"/>
  <c r="N80" i="100"/>
  <c r="O80" i="100"/>
  <c r="P80" i="100"/>
  <c r="Q80" i="100"/>
  <c r="R80" i="100"/>
  <c r="G81" i="100"/>
  <c r="H81" i="100"/>
  <c r="I81" i="100"/>
  <c r="J81" i="100"/>
  <c r="K81" i="100"/>
  <c r="L81" i="100"/>
  <c r="M81" i="100"/>
  <c r="N81" i="100"/>
  <c r="O81" i="100"/>
  <c r="P81" i="100"/>
  <c r="Q81" i="100"/>
  <c r="R81" i="100"/>
  <c r="V83" i="100"/>
  <c r="W83" i="100"/>
  <c r="X83" i="100"/>
  <c r="Y83" i="100"/>
  <c r="Z83" i="100"/>
  <c r="AA83" i="100"/>
  <c r="AB83" i="100"/>
  <c r="AC83" i="100"/>
  <c r="AD83" i="100"/>
  <c r="AE83" i="100"/>
  <c r="AF83" i="100"/>
  <c r="AG83" i="100"/>
  <c r="AH83" i="100"/>
  <c r="AI83" i="100"/>
  <c r="AJ83" i="100"/>
  <c r="AK83" i="100" s="1"/>
  <c r="AL83" i="100"/>
  <c r="AM83" i="100"/>
  <c r="AN83" i="100"/>
  <c r="AO83" i="100"/>
  <c r="AP83" i="100"/>
  <c r="AQ83" i="100"/>
  <c r="AR83" i="100" s="1"/>
  <c r="AS83" i="100"/>
  <c r="AT83" i="100"/>
  <c r="AU83" i="100"/>
  <c r="AV83" i="100"/>
  <c r="AW83" i="100"/>
  <c r="AX83" i="100"/>
  <c r="AY83" i="100"/>
  <c r="AZ83" i="100"/>
  <c r="BA83" i="100"/>
  <c r="BB83" i="100"/>
  <c r="BC83" i="100"/>
  <c r="BD83" i="100"/>
  <c r="BE83" i="100"/>
  <c r="BF83" i="100"/>
  <c r="BG83" i="100"/>
  <c r="BH83" i="100"/>
  <c r="BI83" i="100"/>
  <c r="BJ83" i="100"/>
  <c r="BK83" i="100"/>
  <c r="BL83" i="100"/>
  <c r="BM83" i="100"/>
  <c r="BN83" i="100"/>
  <c r="BO83" i="100"/>
  <c r="D85" i="100"/>
  <c r="E85" i="100"/>
  <c r="E90" i="100"/>
  <c r="F90" i="100"/>
  <c r="G90" i="100"/>
  <c r="H90" i="100"/>
  <c r="I90" i="100"/>
  <c r="J90" i="100"/>
  <c r="K90" i="100"/>
  <c r="L90" i="100"/>
  <c r="M90" i="100"/>
  <c r="N90" i="100"/>
  <c r="O90" i="100"/>
  <c r="P90" i="100"/>
  <c r="Q90" i="100"/>
  <c r="R90" i="100"/>
  <c r="G91" i="100"/>
  <c r="H91" i="100"/>
  <c r="I91" i="100"/>
  <c r="J91" i="100"/>
  <c r="K91" i="100"/>
  <c r="L91" i="100"/>
  <c r="M91" i="100"/>
  <c r="N91" i="100"/>
  <c r="O91" i="100"/>
  <c r="P91" i="100"/>
  <c r="Q91" i="100"/>
  <c r="R91" i="100"/>
  <c r="V13" i="99"/>
  <c r="W13" i="99" s="1"/>
  <c r="X13" i="99"/>
  <c r="Y13" i="99"/>
  <c r="Z13" i="99"/>
  <c r="AA13" i="99"/>
  <c r="AB13" i="99"/>
  <c r="AC13" i="99"/>
  <c r="AD13" i="99" s="1"/>
  <c r="AE13" i="99"/>
  <c r="AF13" i="99"/>
  <c r="AG13" i="99"/>
  <c r="AH13" i="99"/>
  <c r="AI13" i="99"/>
  <c r="AJ13" i="99"/>
  <c r="AK13" i="99"/>
  <c r="AL13" i="99"/>
  <c r="AM13" i="99"/>
  <c r="AN13" i="99"/>
  <c r="AO13" i="99"/>
  <c r="AP13" i="99"/>
  <c r="AQ13" i="99"/>
  <c r="AR13" i="99"/>
  <c r="AS13" i="99"/>
  <c r="AT13" i="99"/>
  <c r="AU13" i="99"/>
  <c r="AV13" i="99"/>
  <c r="AW13" i="99"/>
  <c r="AX13" i="99"/>
  <c r="AY13" i="99"/>
  <c r="AZ13" i="99"/>
  <c r="BA13" i="99"/>
  <c r="BB13" i="99"/>
  <c r="BC13" i="99"/>
  <c r="BD13" i="99"/>
  <c r="BE13" i="99"/>
  <c r="BF13" i="99" s="1"/>
  <c r="BG13" i="99"/>
  <c r="BH13" i="99"/>
  <c r="BI13" i="99"/>
  <c r="BJ13" i="99"/>
  <c r="BK13" i="99"/>
  <c r="BL13" i="99"/>
  <c r="BM13" i="99"/>
  <c r="BN13" i="99"/>
  <c r="BO13" i="99"/>
  <c r="D15" i="99"/>
  <c r="E15" i="99"/>
  <c r="E20" i="99"/>
  <c r="F20" i="99"/>
  <c r="G20" i="99"/>
  <c r="H20" i="99"/>
  <c r="I20" i="99"/>
  <c r="J20" i="99"/>
  <c r="K20" i="99"/>
  <c r="L20" i="99"/>
  <c r="M20" i="99"/>
  <c r="N20" i="99"/>
  <c r="O20" i="99"/>
  <c r="P20" i="99"/>
  <c r="Q20" i="99"/>
  <c r="R20" i="99"/>
  <c r="G21" i="99"/>
  <c r="H21" i="99"/>
  <c r="I21" i="99"/>
  <c r="J21" i="99"/>
  <c r="K21" i="99"/>
  <c r="L21" i="99"/>
  <c r="M21" i="99"/>
  <c r="N21" i="99"/>
  <c r="O21" i="99"/>
  <c r="P21" i="99"/>
  <c r="Q21" i="99"/>
  <c r="R21" i="99"/>
  <c r="B23" i="99"/>
  <c r="B33" i="99" s="1"/>
  <c r="V23" i="99"/>
  <c r="W23" i="99"/>
  <c r="X23" i="99"/>
  <c r="Y23" i="99"/>
  <c r="Z23" i="99"/>
  <c r="AA23" i="99"/>
  <c r="AB23" i="99"/>
  <c r="AC23" i="99"/>
  <c r="AD23" i="99"/>
  <c r="AE23" i="99"/>
  <c r="AF23" i="99"/>
  <c r="AG23" i="99"/>
  <c r="AH23" i="99"/>
  <c r="AI23" i="99"/>
  <c r="AJ23" i="99"/>
  <c r="AK23" i="99"/>
  <c r="AL23" i="99"/>
  <c r="AM23" i="99"/>
  <c r="AN23" i="99"/>
  <c r="AO23" i="99"/>
  <c r="AP23" i="99"/>
  <c r="AQ23" i="99"/>
  <c r="AR23" i="99" s="1"/>
  <c r="AS23" i="99"/>
  <c r="AT23" i="99"/>
  <c r="AU23" i="99"/>
  <c r="AV23" i="99"/>
  <c r="AW23" i="99"/>
  <c r="AX23" i="99"/>
  <c r="AY23" i="99" s="1"/>
  <c r="AZ23" i="99"/>
  <c r="BA23" i="99"/>
  <c r="BB23" i="99"/>
  <c r="BC23" i="99"/>
  <c r="BD23" i="99"/>
  <c r="BE23" i="99"/>
  <c r="BF23" i="99"/>
  <c r="BG23" i="99"/>
  <c r="BH23" i="99"/>
  <c r="BI23" i="99"/>
  <c r="BJ23" i="99"/>
  <c r="BK23" i="99"/>
  <c r="BL23" i="99"/>
  <c r="BM23" i="99"/>
  <c r="BN23" i="99"/>
  <c r="BO23" i="99"/>
  <c r="D25" i="99"/>
  <c r="E25" i="99"/>
  <c r="E30" i="99"/>
  <c r="F30" i="99"/>
  <c r="G30" i="99"/>
  <c r="H30" i="99"/>
  <c r="I30" i="99"/>
  <c r="J30" i="99"/>
  <c r="K30" i="99"/>
  <c r="L30" i="99"/>
  <c r="M30" i="99"/>
  <c r="N30" i="99"/>
  <c r="O30" i="99"/>
  <c r="P30" i="99"/>
  <c r="Q30" i="99"/>
  <c r="R30" i="99"/>
  <c r="G31" i="99"/>
  <c r="H31" i="99"/>
  <c r="I31" i="99"/>
  <c r="J31" i="99"/>
  <c r="K31" i="99"/>
  <c r="L31" i="99"/>
  <c r="M31" i="99"/>
  <c r="N31" i="99"/>
  <c r="O31" i="99"/>
  <c r="P31" i="99"/>
  <c r="Q31" i="99"/>
  <c r="R31" i="99"/>
  <c r="V33" i="99"/>
  <c r="W33" i="99"/>
  <c r="X33" i="99"/>
  <c r="Y33" i="99"/>
  <c r="Z33" i="99"/>
  <c r="AA33" i="99"/>
  <c r="AB33" i="99"/>
  <c r="AC33" i="99"/>
  <c r="AD33" i="99" s="1"/>
  <c r="AE33" i="99"/>
  <c r="AF33" i="99"/>
  <c r="AG33" i="99"/>
  <c r="AH33" i="99"/>
  <c r="AI33" i="99"/>
  <c r="AJ33" i="99"/>
  <c r="AK33" i="99" s="1"/>
  <c r="AL33" i="99"/>
  <c r="AM33" i="99"/>
  <c r="AN33" i="99"/>
  <c r="AO33" i="99"/>
  <c r="AP33" i="99"/>
  <c r="AQ33" i="99"/>
  <c r="AR33" i="99"/>
  <c r="AS33" i="99"/>
  <c r="AT33" i="99"/>
  <c r="AU33" i="99"/>
  <c r="AV33" i="99"/>
  <c r="AW33" i="99"/>
  <c r="AX33" i="99"/>
  <c r="AY33" i="99"/>
  <c r="AZ33" i="99"/>
  <c r="BA33" i="99"/>
  <c r="BB33" i="99"/>
  <c r="BC33" i="99"/>
  <c r="BD33" i="99"/>
  <c r="BE33" i="99"/>
  <c r="BF33" i="99"/>
  <c r="BG33" i="99"/>
  <c r="BH33" i="99"/>
  <c r="BI33" i="99"/>
  <c r="BJ33" i="99"/>
  <c r="BK33" i="99"/>
  <c r="BL33" i="99"/>
  <c r="BM33" i="99"/>
  <c r="BN33" i="99"/>
  <c r="BO33" i="99"/>
  <c r="D35" i="99"/>
  <c r="E35" i="99"/>
  <c r="E40" i="99" s="1"/>
  <c r="F40" i="99"/>
  <c r="G40" i="99"/>
  <c r="H40" i="99"/>
  <c r="I40" i="99"/>
  <c r="J40" i="99"/>
  <c r="K40" i="99"/>
  <c r="L40" i="99"/>
  <c r="M40" i="99"/>
  <c r="N40" i="99"/>
  <c r="O40" i="99"/>
  <c r="P40" i="99"/>
  <c r="Q40" i="99"/>
  <c r="R40" i="99"/>
  <c r="G41" i="99"/>
  <c r="H41" i="99"/>
  <c r="I41" i="99"/>
  <c r="J41" i="99"/>
  <c r="K41" i="99"/>
  <c r="L41" i="99"/>
  <c r="M41" i="99"/>
  <c r="N41" i="99"/>
  <c r="O41" i="99"/>
  <c r="P41" i="99"/>
  <c r="Q41" i="99"/>
  <c r="R41" i="99"/>
  <c r="V43" i="99"/>
  <c r="W43" i="99"/>
  <c r="X43" i="99"/>
  <c r="Y43" i="99"/>
  <c r="Z43" i="99"/>
  <c r="AA43" i="99"/>
  <c r="AB43" i="99"/>
  <c r="AC43" i="99"/>
  <c r="AD43" i="99"/>
  <c r="AE43" i="99"/>
  <c r="AF43" i="99"/>
  <c r="AG43" i="99"/>
  <c r="AH43" i="99"/>
  <c r="AI43" i="99"/>
  <c r="AJ43" i="99"/>
  <c r="AK43" i="99"/>
  <c r="AL43" i="99"/>
  <c r="AM43" i="99"/>
  <c r="AN43" i="99"/>
  <c r="AO43" i="99"/>
  <c r="AP43" i="99"/>
  <c r="AQ43" i="99"/>
  <c r="AR43" i="99"/>
  <c r="AS43" i="99"/>
  <c r="AT43" i="99"/>
  <c r="AU43" i="99"/>
  <c r="AV43" i="99"/>
  <c r="AW43" i="99"/>
  <c r="AX43" i="99"/>
  <c r="AY43" i="99"/>
  <c r="AZ43" i="99"/>
  <c r="BA43" i="99"/>
  <c r="BB43" i="99"/>
  <c r="BC43" i="99"/>
  <c r="BD43" i="99"/>
  <c r="BE43" i="99"/>
  <c r="BF43" i="99" s="1"/>
  <c r="BG43" i="99"/>
  <c r="BH43" i="99"/>
  <c r="BI43" i="99"/>
  <c r="BJ43" i="99"/>
  <c r="BK43" i="99"/>
  <c r="BL43" i="99"/>
  <c r="BM43" i="99"/>
  <c r="BN43" i="99"/>
  <c r="BO43" i="99"/>
  <c r="D45" i="99"/>
  <c r="E45" i="99"/>
  <c r="E50" i="99"/>
  <c r="F50" i="99"/>
  <c r="G50" i="99"/>
  <c r="H50" i="99"/>
  <c r="I50" i="99"/>
  <c r="J50" i="99"/>
  <c r="K50" i="99"/>
  <c r="L50" i="99"/>
  <c r="M50" i="99"/>
  <c r="N50" i="99"/>
  <c r="O50" i="99"/>
  <c r="P50" i="99"/>
  <c r="Q50" i="99"/>
  <c r="R50" i="99"/>
  <c r="G51" i="99"/>
  <c r="H51" i="99"/>
  <c r="I51" i="99"/>
  <c r="J51" i="99"/>
  <c r="K51" i="99"/>
  <c r="L51" i="99"/>
  <c r="M51" i="99"/>
  <c r="N51" i="99"/>
  <c r="O51" i="99"/>
  <c r="P51" i="99"/>
  <c r="Q51" i="99"/>
  <c r="R51" i="99"/>
  <c r="V53" i="99"/>
  <c r="W53" i="99"/>
  <c r="X53" i="99"/>
  <c r="Y53" i="99"/>
  <c r="Z53" i="99"/>
  <c r="AA53" i="99"/>
  <c r="AB53" i="99"/>
  <c r="AC53" i="99"/>
  <c r="AD53" i="99"/>
  <c r="AE53" i="99"/>
  <c r="AF53" i="99"/>
  <c r="AG53" i="99"/>
  <c r="AH53" i="99"/>
  <c r="AI53" i="99"/>
  <c r="AJ53" i="99"/>
  <c r="AK53" i="99"/>
  <c r="AL53" i="99"/>
  <c r="AM53" i="99"/>
  <c r="AN53" i="99"/>
  <c r="AO53" i="99"/>
  <c r="AP53" i="99"/>
  <c r="AQ53" i="99"/>
  <c r="AR53" i="99"/>
  <c r="AS53" i="99"/>
  <c r="AT53" i="99"/>
  <c r="AU53" i="99"/>
  <c r="AV53" i="99"/>
  <c r="AW53" i="99"/>
  <c r="AX53" i="99"/>
  <c r="AY53" i="99"/>
  <c r="AZ53" i="99"/>
  <c r="BA53" i="99"/>
  <c r="BB53" i="99"/>
  <c r="BC53" i="99"/>
  <c r="BD53" i="99"/>
  <c r="BE53" i="99"/>
  <c r="BF53" i="99"/>
  <c r="BG53" i="99"/>
  <c r="BH53" i="99"/>
  <c r="BI53" i="99"/>
  <c r="BJ53" i="99"/>
  <c r="BK53" i="99"/>
  <c r="BL53" i="99"/>
  <c r="BM53" i="99"/>
  <c r="BN53" i="99"/>
  <c r="BO53" i="99"/>
  <c r="D55" i="99"/>
  <c r="E55" i="99"/>
  <c r="E60" i="99" s="1"/>
  <c r="F60" i="99"/>
  <c r="G60" i="99"/>
  <c r="H60" i="99"/>
  <c r="I60" i="99"/>
  <c r="J60" i="99"/>
  <c r="K60" i="99"/>
  <c r="L60" i="99"/>
  <c r="M60" i="99"/>
  <c r="N60" i="99"/>
  <c r="O60" i="99"/>
  <c r="P60" i="99"/>
  <c r="Q60" i="99"/>
  <c r="R60" i="99"/>
  <c r="G61" i="99"/>
  <c r="H61" i="99"/>
  <c r="I61" i="99"/>
  <c r="J61" i="99"/>
  <c r="K61" i="99"/>
  <c r="L61" i="99"/>
  <c r="M61" i="99"/>
  <c r="N61" i="99"/>
  <c r="O61" i="99"/>
  <c r="P61" i="99"/>
  <c r="Q61" i="99"/>
  <c r="R61" i="99"/>
  <c r="V63" i="99"/>
  <c r="W63" i="99"/>
  <c r="X63" i="99"/>
  <c r="Y63" i="99"/>
  <c r="Z63" i="99"/>
  <c r="AA63" i="99"/>
  <c r="AB63" i="99"/>
  <c r="AC63" i="99"/>
  <c r="AD63" i="99"/>
  <c r="AE63" i="99"/>
  <c r="AF63" i="99"/>
  <c r="AG63" i="99"/>
  <c r="AH63" i="99"/>
  <c r="AI63" i="99"/>
  <c r="AJ63" i="99"/>
  <c r="AK63" i="99"/>
  <c r="AL63" i="99"/>
  <c r="AM63" i="99"/>
  <c r="AN63" i="99"/>
  <c r="AO63" i="99"/>
  <c r="AP63" i="99"/>
  <c r="AQ63" i="99"/>
  <c r="AR63" i="99" s="1"/>
  <c r="AS63" i="99"/>
  <c r="AT63" i="99"/>
  <c r="AU63" i="99"/>
  <c r="AV63" i="99"/>
  <c r="AW63" i="99"/>
  <c r="AX63" i="99"/>
  <c r="AY63" i="99"/>
  <c r="AZ63" i="99"/>
  <c r="BA63" i="99"/>
  <c r="BB63" i="99"/>
  <c r="BC63" i="99"/>
  <c r="BD63" i="99"/>
  <c r="BE63" i="99"/>
  <c r="BF63" i="99" s="1"/>
  <c r="BG63" i="99"/>
  <c r="BH63" i="99"/>
  <c r="BI63" i="99"/>
  <c r="BJ63" i="99"/>
  <c r="BK63" i="99"/>
  <c r="BL63" i="99"/>
  <c r="BM63" i="99"/>
  <c r="BN63" i="99"/>
  <c r="BO63" i="99"/>
  <c r="D65" i="99"/>
  <c r="E65" i="99"/>
  <c r="E70" i="99"/>
  <c r="F70" i="99"/>
  <c r="G70" i="99"/>
  <c r="H70" i="99"/>
  <c r="I70" i="99"/>
  <c r="J70" i="99"/>
  <c r="K70" i="99"/>
  <c r="L70" i="99"/>
  <c r="M70" i="99"/>
  <c r="N70" i="99"/>
  <c r="O70" i="99"/>
  <c r="P70" i="99"/>
  <c r="Q70" i="99"/>
  <c r="R70" i="99"/>
  <c r="G71" i="99"/>
  <c r="H71" i="99"/>
  <c r="I71" i="99"/>
  <c r="J71" i="99"/>
  <c r="K71" i="99"/>
  <c r="L71" i="99"/>
  <c r="M71" i="99"/>
  <c r="N71" i="99"/>
  <c r="O71" i="99"/>
  <c r="P71" i="99"/>
  <c r="Q71" i="99"/>
  <c r="R71" i="99"/>
  <c r="V73" i="99"/>
  <c r="W73" i="99" s="1"/>
  <c r="X73" i="99"/>
  <c r="Y73" i="99"/>
  <c r="Z73" i="99"/>
  <c r="AA73" i="99"/>
  <c r="AB73" i="99"/>
  <c r="AC73" i="99"/>
  <c r="AD73" i="99"/>
  <c r="AE73" i="99"/>
  <c r="AF73" i="99"/>
  <c r="AG73" i="99"/>
  <c r="AH73" i="99"/>
  <c r="AI73" i="99"/>
  <c r="AJ73" i="99"/>
  <c r="AK73" i="99"/>
  <c r="AL73" i="99"/>
  <c r="AM73" i="99"/>
  <c r="AN73" i="99"/>
  <c r="AO73" i="99"/>
  <c r="AP73" i="99"/>
  <c r="AQ73" i="99"/>
  <c r="AR73" i="99"/>
  <c r="AS73" i="99"/>
  <c r="AT73" i="99"/>
  <c r="AU73" i="99"/>
  <c r="AV73" i="99"/>
  <c r="AW73" i="99"/>
  <c r="AX73" i="99"/>
  <c r="AY73" i="99"/>
  <c r="AZ73" i="99"/>
  <c r="BA73" i="99"/>
  <c r="BB73" i="99"/>
  <c r="BC73" i="99"/>
  <c r="BD73" i="99"/>
  <c r="BE73" i="99"/>
  <c r="BF73" i="99"/>
  <c r="BG73" i="99"/>
  <c r="BH73" i="99"/>
  <c r="BI73" i="99"/>
  <c r="BJ73" i="99"/>
  <c r="BK73" i="99"/>
  <c r="BL73" i="99"/>
  <c r="BM73" i="99"/>
  <c r="BN73" i="99"/>
  <c r="BO73" i="99"/>
  <c r="D75" i="99"/>
  <c r="E75" i="99"/>
  <c r="E80" i="99"/>
  <c r="F80" i="99"/>
  <c r="G80" i="99"/>
  <c r="H80" i="99"/>
  <c r="I80" i="99"/>
  <c r="J80" i="99"/>
  <c r="K80" i="99"/>
  <c r="L80" i="99"/>
  <c r="M80" i="99"/>
  <c r="N80" i="99"/>
  <c r="O80" i="99"/>
  <c r="P80" i="99"/>
  <c r="Q80" i="99"/>
  <c r="R80" i="99"/>
  <c r="G81" i="99"/>
  <c r="H81" i="99"/>
  <c r="I81" i="99"/>
  <c r="J81" i="99"/>
  <c r="K81" i="99"/>
  <c r="L81" i="99"/>
  <c r="M81" i="99"/>
  <c r="N81" i="99"/>
  <c r="O81" i="99"/>
  <c r="P81" i="99"/>
  <c r="Q81" i="99"/>
  <c r="R81" i="99"/>
  <c r="V83" i="99"/>
  <c r="W83" i="99"/>
  <c r="X83" i="99"/>
  <c r="Y83" i="99"/>
  <c r="Z83" i="99"/>
  <c r="AA83" i="99"/>
  <c r="AB83" i="99"/>
  <c r="AC83" i="99"/>
  <c r="AD83" i="99"/>
  <c r="AE83" i="99"/>
  <c r="AF83" i="99"/>
  <c r="AG83" i="99"/>
  <c r="AH83" i="99"/>
  <c r="AI83" i="99"/>
  <c r="AJ83" i="99"/>
  <c r="AK83" i="99"/>
  <c r="AL83" i="99"/>
  <c r="AM83" i="99"/>
  <c r="AN83" i="99"/>
  <c r="AO83" i="99"/>
  <c r="AP83" i="99"/>
  <c r="AQ83" i="99"/>
  <c r="AR83" i="99"/>
  <c r="AS83" i="99"/>
  <c r="AT83" i="99"/>
  <c r="AU83" i="99"/>
  <c r="AV83" i="99"/>
  <c r="AW83" i="99"/>
  <c r="AX83" i="99"/>
  <c r="AY83" i="99"/>
  <c r="AZ83" i="99"/>
  <c r="BA83" i="99"/>
  <c r="BB83" i="99"/>
  <c r="BC83" i="99"/>
  <c r="BD83" i="99"/>
  <c r="BE83" i="99"/>
  <c r="BF83" i="99"/>
  <c r="BG83" i="99"/>
  <c r="BH83" i="99"/>
  <c r="BI83" i="99"/>
  <c r="BJ83" i="99"/>
  <c r="BK83" i="99"/>
  <c r="BL83" i="99"/>
  <c r="BM83" i="99"/>
  <c r="BN83" i="99"/>
  <c r="BO83" i="99"/>
  <c r="D85" i="99"/>
  <c r="E85" i="99"/>
  <c r="E90" i="99"/>
  <c r="F90" i="99"/>
  <c r="G90" i="99"/>
  <c r="H90" i="99"/>
  <c r="I90" i="99"/>
  <c r="J90" i="99"/>
  <c r="K90" i="99"/>
  <c r="L90" i="99"/>
  <c r="M90" i="99"/>
  <c r="N90" i="99"/>
  <c r="O90" i="99"/>
  <c r="P90" i="99"/>
  <c r="Q90" i="99"/>
  <c r="R90" i="99"/>
  <c r="G91" i="99"/>
  <c r="H91" i="99"/>
  <c r="I91" i="99"/>
  <c r="J91" i="99"/>
  <c r="K91" i="99"/>
  <c r="L91" i="99"/>
  <c r="M91" i="99"/>
  <c r="N91" i="99"/>
  <c r="O91" i="99"/>
  <c r="P91" i="99"/>
  <c r="Q91" i="99"/>
  <c r="R91" i="99"/>
  <c r="V13" i="98"/>
  <c r="W13" i="98" s="1"/>
  <c r="X13" i="98"/>
  <c r="Y13" i="98"/>
  <c r="Z13" i="98"/>
  <c r="AA13" i="98"/>
  <c r="AB13" i="98"/>
  <c r="AC13" i="98"/>
  <c r="AD13" i="98"/>
  <c r="AE13" i="98"/>
  <c r="AF13" i="98"/>
  <c r="AG13" i="98"/>
  <c r="AH13" i="98"/>
  <c r="AI13" i="98"/>
  <c r="AJ13" i="98"/>
  <c r="AK13" i="98"/>
  <c r="AL13" i="98"/>
  <c r="AM13" i="98"/>
  <c r="AN13" i="98"/>
  <c r="AO13" i="98"/>
  <c r="AP13" i="98"/>
  <c r="AQ13" i="98"/>
  <c r="AR13" i="98"/>
  <c r="AS13" i="98"/>
  <c r="AT13" i="98"/>
  <c r="AU13" i="98"/>
  <c r="AV13" i="98"/>
  <c r="AW13" i="98"/>
  <c r="AX13" i="98"/>
  <c r="AY13" i="98"/>
  <c r="AZ13" i="98"/>
  <c r="BA13" i="98"/>
  <c r="BB13" i="98"/>
  <c r="BC13" i="98"/>
  <c r="BD13" i="98"/>
  <c r="BE13" i="98"/>
  <c r="BF13" i="98"/>
  <c r="BG13" i="98"/>
  <c r="BH13" i="98"/>
  <c r="BI13" i="98"/>
  <c r="BJ13" i="98"/>
  <c r="BK13" i="98"/>
  <c r="BL13" i="98"/>
  <c r="BM13" i="98"/>
  <c r="BN13" i="98"/>
  <c r="BO13" i="98"/>
  <c r="D15" i="98"/>
  <c r="E15" i="98"/>
  <c r="E20" i="98"/>
  <c r="F20" i="98"/>
  <c r="G20" i="98"/>
  <c r="H20" i="98"/>
  <c r="I20" i="98"/>
  <c r="J20" i="98"/>
  <c r="K20" i="98"/>
  <c r="L20" i="98"/>
  <c r="M20" i="98"/>
  <c r="N20" i="98"/>
  <c r="O20" i="98"/>
  <c r="P20" i="98"/>
  <c r="Q20" i="98"/>
  <c r="R20" i="98"/>
  <c r="G21" i="98"/>
  <c r="H21" i="98"/>
  <c r="I21" i="98"/>
  <c r="J21" i="98"/>
  <c r="K21" i="98"/>
  <c r="L21" i="98"/>
  <c r="M21" i="98"/>
  <c r="N21" i="98"/>
  <c r="O21" i="98"/>
  <c r="P21" i="98"/>
  <c r="Q21" i="98"/>
  <c r="R21" i="98"/>
  <c r="B23" i="98"/>
  <c r="B33" i="98" s="1"/>
  <c r="V23" i="98"/>
  <c r="W23" i="98"/>
  <c r="X23" i="98"/>
  <c r="Y23" i="98"/>
  <c r="Z23" i="98"/>
  <c r="AA23" i="98"/>
  <c r="AB23" i="98"/>
  <c r="AC23" i="98"/>
  <c r="AD23" i="98"/>
  <c r="AE23" i="98"/>
  <c r="AF23" i="98"/>
  <c r="AG23" i="98"/>
  <c r="AH23" i="98"/>
  <c r="AI23" i="98"/>
  <c r="AJ23" i="98"/>
  <c r="AK23" i="98"/>
  <c r="AL23" i="98"/>
  <c r="AM23" i="98"/>
  <c r="AN23" i="98"/>
  <c r="AO23" i="98"/>
  <c r="AP23" i="98"/>
  <c r="AQ23" i="98"/>
  <c r="AR23" i="98"/>
  <c r="AS23" i="98"/>
  <c r="AT23" i="98"/>
  <c r="AU23" i="98"/>
  <c r="AV23" i="98"/>
  <c r="AW23" i="98"/>
  <c r="AX23" i="98"/>
  <c r="AY23" i="98"/>
  <c r="AZ23" i="98"/>
  <c r="BA23" i="98"/>
  <c r="BB23" i="98"/>
  <c r="BC23" i="98"/>
  <c r="BD23" i="98"/>
  <c r="BE23" i="98"/>
  <c r="BF23" i="98"/>
  <c r="BG23" i="98"/>
  <c r="BH23" i="98"/>
  <c r="BI23" i="98"/>
  <c r="BJ23" i="98"/>
  <c r="BK23" i="98"/>
  <c r="BL23" i="98"/>
  <c r="BM23" i="98"/>
  <c r="BN23" i="98"/>
  <c r="BO23" i="98"/>
  <c r="D25" i="98"/>
  <c r="E25" i="98"/>
  <c r="E30" i="98"/>
  <c r="F30" i="98"/>
  <c r="G30" i="98"/>
  <c r="H30" i="98"/>
  <c r="I30" i="98"/>
  <c r="J30" i="98"/>
  <c r="K30" i="98"/>
  <c r="L30" i="98"/>
  <c r="M30" i="98"/>
  <c r="N30" i="98"/>
  <c r="O30" i="98"/>
  <c r="P30" i="98"/>
  <c r="Q30" i="98"/>
  <c r="R30" i="98"/>
  <c r="G31" i="98"/>
  <c r="H31" i="98"/>
  <c r="I31" i="98"/>
  <c r="J31" i="98"/>
  <c r="K31" i="98"/>
  <c r="L31" i="98"/>
  <c r="M31" i="98"/>
  <c r="N31" i="98"/>
  <c r="O31" i="98"/>
  <c r="P31" i="98"/>
  <c r="Q31" i="98"/>
  <c r="R31" i="98"/>
  <c r="V33" i="98"/>
  <c r="W33" i="98"/>
  <c r="X33" i="98"/>
  <c r="Y33" i="98"/>
  <c r="Z33" i="98"/>
  <c r="AA33" i="98"/>
  <c r="AB33" i="98"/>
  <c r="AC33" i="98"/>
  <c r="AD33" i="98"/>
  <c r="AE33" i="98"/>
  <c r="AF33" i="98"/>
  <c r="AG33" i="98"/>
  <c r="AH33" i="98"/>
  <c r="AI33" i="98"/>
  <c r="AJ33" i="98"/>
  <c r="AK33" i="98" s="1"/>
  <c r="AL33" i="98"/>
  <c r="AM33" i="98"/>
  <c r="AN33" i="98"/>
  <c r="AO33" i="98"/>
  <c r="AP33" i="98"/>
  <c r="AQ33" i="98"/>
  <c r="AR33" i="98"/>
  <c r="AS33" i="98"/>
  <c r="AT33" i="98"/>
  <c r="AU33" i="98"/>
  <c r="AV33" i="98"/>
  <c r="AW33" i="98"/>
  <c r="AX33" i="98"/>
  <c r="AY33" i="98"/>
  <c r="AZ33" i="98"/>
  <c r="BA33" i="98"/>
  <c r="BB33" i="98"/>
  <c r="BC33" i="98"/>
  <c r="BD33" i="98"/>
  <c r="BE33" i="98"/>
  <c r="BF33" i="98"/>
  <c r="BG33" i="98"/>
  <c r="BH33" i="98"/>
  <c r="BI33" i="98"/>
  <c r="BJ33" i="98"/>
  <c r="BK33" i="98"/>
  <c r="BL33" i="98"/>
  <c r="BM33" i="98"/>
  <c r="BN33" i="98"/>
  <c r="BO33" i="98"/>
  <c r="D35" i="98"/>
  <c r="E35" i="98"/>
  <c r="E40" i="98"/>
  <c r="F40" i="98"/>
  <c r="G40" i="98"/>
  <c r="H40" i="98"/>
  <c r="I40" i="98"/>
  <c r="J40" i="98"/>
  <c r="K40" i="98"/>
  <c r="L40" i="98"/>
  <c r="M40" i="98"/>
  <c r="N40" i="98"/>
  <c r="O40" i="98"/>
  <c r="P40" i="98"/>
  <c r="Q40" i="98"/>
  <c r="R40" i="98"/>
  <c r="G41" i="98"/>
  <c r="H41" i="98"/>
  <c r="I41" i="98"/>
  <c r="J41" i="98"/>
  <c r="K41" i="98"/>
  <c r="L41" i="98"/>
  <c r="M41" i="98"/>
  <c r="N41" i="98"/>
  <c r="O41" i="98"/>
  <c r="P41" i="98"/>
  <c r="Q41" i="98"/>
  <c r="R41" i="98"/>
  <c r="V43" i="98"/>
  <c r="W43" i="98"/>
  <c r="X43" i="98"/>
  <c r="Y43" i="98"/>
  <c r="Z43" i="98"/>
  <c r="AA43" i="98"/>
  <c r="AB43" i="98"/>
  <c r="AC43" i="98"/>
  <c r="AD43" i="98"/>
  <c r="AE43" i="98"/>
  <c r="AF43" i="98"/>
  <c r="AG43" i="98"/>
  <c r="AH43" i="98"/>
  <c r="AI43" i="98"/>
  <c r="AJ43" i="98"/>
  <c r="AK43" i="98"/>
  <c r="AL43" i="98"/>
  <c r="AM43" i="98"/>
  <c r="AN43" i="98"/>
  <c r="AO43" i="98"/>
  <c r="AP43" i="98"/>
  <c r="AQ43" i="98"/>
  <c r="AR43" i="98"/>
  <c r="AS43" i="98"/>
  <c r="AT43" i="98"/>
  <c r="AU43" i="98"/>
  <c r="AV43" i="98"/>
  <c r="AW43" i="98"/>
  <c r="AX43" i="98"/>
  <c r="AY43" i="98" s="1"/>
  <c r="AZ43" i="98"/>
  <c r="BA43" i="98"/>
  <c r="BB43" i="98"/>
  <c r="BC43" i="98"/>
  <c r="BD43" i="98"/>
  <c r="BE43" i="98"/>
  <c r="BF43" i="98"/>
  <c r="BG43" i="98"/>
  <c r="BH43" i="98"/>
  <c r="BI43" i="98"/>
  <c r="BJ43" i="98"/>
  <c r="BK43" i="98"/>
  <c r="BL43" i="98"/>
  <c r="BM43" i="98"/>
  <c r="BN43" i="98"/>
  <c r="BO43" i="98"/>
  <c r="D45" i="98"/>
  <c r="E45" i="98"/>
  <c r="E50" i="98"/>
  <c r="F50" i="98"/>
  <c r="G50" i="98"/>
  <c r="H50" i="98"/>
  <c r="I50" i="98"/>
  <c r="J50" i="98"/>
  <c r="K50" i="98"/>
  <c r="L50" i="98"/>
  <c r="M50" i="98"/>
  <c r="N50" i="98"/>
  <c r="O50" i="98"/>
  <c r="P50" i="98"/>
  <c r="Q50" i="98"/>
  <c r="R50" i="98"/>
  <c r="G51" i="98"/>
  <c r="H51" i="98"/>
  <c r="I51" i="98"/>
  <c r="J51" i="98"/>
  <c r="K51" i="98"/>
  <c r="L51" i="98"/>
  <c r="M51" i="98"/>
  <c r="N51" i="98"/>
  <c r="O51" i="98"/>
  <c r="P51" i="98"/>
  <c r="Q51" i="98"/>
  <c r="R51" i="98"/>
  <c r="V53" i="98"/>
  <c r="W53" i="98"/>
  <c r="X53" i="98"/>
  <c r="Y53" i="98"/>
  <c r="Z53" i="98"/>
  <c r="AA53" i="98"/>
  <c r="AB53" i="98"/>
  <c r="AC53" i="98"/>
  <c r="AD53" i="98"/>
  <c r="AE53" i="98"/>
  <c r="AF53" i="98"/>
  <c r="AG53" i="98"/>
  <c r="AH53" i="98"/>
  <c r="AI53" i="98"/>
  <c r="AJ53" i="98"/>
  <c r="AK53" i="98"/>
  <c r="AL53" i="98"/>
  <c r="AM53" i="98"/>
  <c r="AN53" i="98"/>
  <c r="AO53" i="98"/>
  <c r="AP53" i="98"/>
  <c r="AQ53" i="98"/>
  <c r="AR53" i="98"/>
  <c r="AS53" i="98"/>
  <c r="AT53" i="98"/>
  <c r="AU53" i="98"/>
  <c r="AV53" i="98"/>
  <c r="AW53" i="98"/>
  <c r="AX53" i="98"/>
  <c r="AY53" i="98"/>
  <c r="AZ53" i="98"/>
  <c r="BA53" i="98"/>
  <c r="BB53" i="98"/>
  <c r="BC53" i="98"/>
  <c r="BD53" i="98"/>
  <c r="BE53" i="98"/>
  <c r="BF53" i="98"/>
  <c r="BG53" i="98"/>
  <c r="BH53" i="98"/>
  <c r="BI53" i="98"/>
  <c r="BJ53" i="98"/>
  <c r="BK53" i="98"/>
  <c r="BL53" i="98"/>
  <c r="BM53" i="98"/>
  <c r="BN53" i="98"/>
  <c r="BO53" i="98"/>
  <c r="E55" i="98"/>
  <c r="E60" i="98"/>
  <c r="F60" i="98"/>
  <c r="G60" i="98"/>
  <c r="H60" i="98"/>
  <c r="I60" i="98"/>
  <c r="J60" i="98"/>
  <c r="K60" i="98"/>
  <c r="L60" i="98"/>
  <c r="M60" i="98"/>
  <c r="N60" i="98"/>
  <c r="O60" i="98"/>
  <c r="P60" i="98"/>
  <c r="Q60" i="98"/>
  <c r="R60" i="98"/>
  <c r="G61" i="98"/>
  <c r="H61" i="98"/>
  <c r="I61" i="98"/>
  <c r="J61" i="98"/>
  <c r="K61" i="98"/>
  <c r="L61" i="98"/>
  <c r="M61" i="98"/>
  <c r="N61" i="98"/>
  <c r="O61" i="98"/>
  <c r="P61" i="98"/>
  <c r="Q61" i="98"/>
  <c r="R61" i="98"/>
  <c r="V63" i="98"/>
  <c r="W63" i="98"/>
  <c r="X63" i="98"/>
  <c r="Y63" i="98"/>
  <c r="Z63" i="98"/>
  <c r="AA63" i="98"/>
  <c r="AB63" i="98"/>
  <c r="AC63" i="98"/>
  <c r="AD63" i="98" s="1"/>
  <c r="AE63" i="98"/>
  <c r="AF63" i="98"/>
  <c r="AG63" i="98"/>
  <c r="AH63" i="98"/>
  <c r="AI63" i="98"/>
  <c r="AJ63" i="98"/>
  <c r="AK63" i="98"/>
  <c r="AL63" i="98"/>
  <c r="AM63" i="98"/>
  <c r="AN63" i="98"/>
  <c r="AO63" i="98"/>
  <c r="AP63" i="98"/>
  <c r="AQ63" i="98"/>
  <c r="AR63" i="98"/>
  <c r="AS63" i="98"/>
  <c r="AT63" i="98"/>
  <c r="AU63" i="98"/>
  <c r="AV63" i="98"/>
  <c r="AW63" i="98"/>
  <c r="AX63" i="98"/>
  <c r="AY63" i="98"/>
  <c r="AZ63" i="98"/>
  <c r="BA63" i="98"/>
  <c r="BB63" i="98"/>
  <c r="BC63" i="98"/>
  <c r="BD63" i="98"/>
  <c r="BE63" i="98"/>
  <c r="BF63" i="98"/>
  <c r="BG63" i="98"/>
  <c r="BH63" i="98"/>
  <c r="BI63" i="98"/>
  <c r="BJ63" i="98"/>
  <c r="BK63" i="98"/>
  <c r="BL63" i="98"/>
  <c r="BM63" i="98"/>
  <c r="BN63" i="98"/>
  <c r="BO63" i="98"/>
  <c r="D65" i="98"/>
  <c r="E65" i="98"/>
  <c r="E70" i="98"/>
  <c r="F70" i="98"/>
  <c r="G70" i="98"/>
  <c r="H70" i="98"/>
  <c r="I70" i="98"/>
  <c r="J70" i="98"/>
  <c r="K70" i="98"/>
  <c r="L70" i="98"/>
  <c r="M70" i="98"/>
  <c r="N70" i="98"/>
  <c r="O70" i="98"/>
  <c r="P70" i="98"/>
  <c r="Q70" i="98"/>
  <c r="R70" i="98"/>
  <c r="G71" i="98"/>
  <c r="H71" i="98"/>
  <c r="I71" i="98"/>
  <c r="J71" i="98"/>
  <c r="K71" i="98"/>
  <c r="L71" i="98"/>
  <c r="M71" i="98"/>
  <c r="N71" i="98"/>
  <c r="O71" i="98"/>
  <c r="P71" i="98"/>
  <c r="Q71" i="98"/>
  <c r="R71" i="98"/>
  <c r="V73" i="98"/>
  <c r="W73" i="98"/>
  <c r="X73" i="98"/>
  <c r="Y73" i="98"/>
  <c r="Z73" i="98"/>
  <c r="AA73" i="98"/>
  <c r="AB73" i="98"/>
  <c r="AC73" i="98"/>
  <c r="AD73" i="98"/>
  <c r="AE73" i="98"/>
  <c r="AF73" i="98"/>
  <c r="AG73" i="98"/>
  <c r="AH73" i="98"/>
  <c r="AI73" i="98"/>
  <c r="AJ73" i="98"/>
  <c r="AK73" i="98"/>
  <c r="AL73" i="98"/>
  <c r="AM73" i="98"/>
  <c r="AN73" i="98"/>
  <c r="AO73" i="98"/>
  <c r="AP73" i="98"/>
  <c r="AQ73" i="98"/>
  <c r="AR73" i="98"/>
  <c r="AS73" i="98"/>
  <c r="AT73" i="98"/>
  <c r="AU73" i="98"/>
  <c r="AV73" i="98"/>
  <c r="AW73" i="98"/>
  <c r="AX73" i="98"/>
  <c r="AY73" i="98"/>
  <c r="AZ73" i="98"/>
  <c r="BA73" i="98"/>
  <c r="BB73" i="98"/>
  <c r="BC73" i="98"/>
  <c r="BD73" i="98"/>
  <c r="BE73" i="98"/>
  <c r="BF73" i="98"/>
  <c r="BG73" i="98"/>
  <c r="BH73" i="98"/>
  <c r="BI73" i="98"/>
  <c r="BJ73" i="98"/>
  <c r="BK73" i="98"/>
  <c r="BL73" i="98"/>
  <c r="BM73" i="98"/>
  <c r="BN73" i="98"/>
  <c r="BO73" i="98"/>
  <c r="D75" i="98"/>
  <c r="E75" i="98"/>
  <c r="E80" i="98"/>
  <c r="F80" i="98"/>
  <c r="G80" i="98"/>
  <c r="H80" i="98"/>
  <c r="I80" i="98"/>
  <c r="J80" i="98"/>
  <c r="K80" i="98"/>
  <c r="L80" i="98"/>
  <c r="M80" i="98"/>
  <c r="N80" i="98"/>
  <c r="O80" i="98"/>
  <c r="P80" i="98"/>
  <c r="Q80" i="98"/>
  <c r="R80" i="98"/>
  <c r="G81" i="98"/>
  <c r="H81" i="98"/>
  <c r="I81" i="98"/>
  <c r="J81" i="98"/>
  <c r="K81" i="98"/>
  <c r="L81" i="98"/>
  <c r="M81" i="98"/>
  <c r="N81" i="98"/>
  <c r="O81" i="98"/>
  <c r="P81" i="98"/>
  <c r="Q81" i="98"/>
  <c r="R81" i="98"/>
  <c r="V83" i="98"/>
  <c r="W83" i="98"/>
  <c r="X83" i="98"/>
  <c r="Y83" i="98"/>
  <c r="Z83" i="98"/>
  <c r="AA83" i="98"/>
  <c r="AB83" i="98"/>
  <c r="AC83" i="98"/>
  <c r="AD83" i="98"/>
  <c r="AE83" i="98"/>
  <c r="AF83" i="98"/>
  <c r="AG83" i="98"/>
  <c r="AH83" i="98"/>
  <c r="AI83" i="98"/>
  <c r="AJ83" i="98"/>
  <c r="AK83" i="98"/>
  <c r="AL83" i="98"/>
  <c r="AM83" i="98"/>
  <c r="AN83" i="98"/>
  <c r="AO83" i="98"/>
  <c r="AP83" i="98"/>
  <c r="AQ83" i="98"/>
  <c r="AR83" i="98"/>
  <c r="AS83" i="98"/>
  <c r="AT83" i="98"/>
  <c r="AU83" i="98"/>
  <c r="AV83" i="98"/>
  <c r="AW83" i="98"/>
  <c r="AX83" i="98"/>
  <c r="AY83" i="98"/>
  <c r="AZ83" i="98"/>
  <c r="BA83" i="98"/>
  <c r="BB83" i="98"/>
  <c r="BC83" i="98"/>
  <c r="BD83" i="98"/>
  <c r="BE83" i="98"/>
  <c r="BF83" i="98"/>
  <c r="BG83" i="98"/>
  <c r="BH83" i="98"/>
  <c r="BI83" i="98"/>
  <c r="BJ83" i="98"/>
  <c r="BK83" i="98"/>
  <c r="BL83" i="98"/>
  <c r="BM83" i="98"/>
  <c r="BN83" i="98"/>
  <c r="BO83" i="98"/>
  <c r="D85" i="98"/>
  <c r="E85" i="98"/>
  <c r="E90" i="98"/>
  <c r="F90" i="98"/>
  <c r="G90" i="98"/>
  <c r="H90" i="98"/>
  <c r="I90" i="98"/>
  <c r="J90" i="98"/>
  <c r="K90" i="98"/>
  <c r="L90" i="98"/>
  <c r="M90" i="98"/>
  <c r="N90" i="98"/>
  <c r="O90" i="98"/>
  <c r="P90" i="98"/>
  <c r="Q90" i="98"/>
  <c r="R90" i="98"/>
  <c r="G91" i="98"/>
  <c r="H91" i="98"/>
  <c r="I91" i="98"/>
  <c r="J91" i="98"/>
  <c r="K91" i="98"/>
  <c r="L91" i="98"/>
  <c r="M91" i="98"/>
  <c r="N91" i="98"/>
  <c r="O91" i="98"/>
  <c r="P91" i="98"/>
  <c r="Q91" i="98"/>
  <c r="R91" i="98"/>
  <c r="V13" i="97"/>
  <c r="W13" i="97"/>
  <c r="X13" i="97"/>
  <c r="Y13" i="97"/>
  <c r="Z13" i="97"/>
  <c r="AA13" i="97"/>
  <c r="AB13" i="97"/>
  <c r="AC13" i="97"/>
  <c r="AD13" i="97"/>
  <c r="AE13" i="97"/>
  <c r="AF13" i="97"/>
  <c r="AG13" i="97"/>
  <c r="AH13" i="97"/>
  <c r="AI13" i="97"/>
  <c r="AJ13" i="97"/>
  <c r="AK13" i="97"/>
  <c r="AL13" i="97"/>
  <c r="AM13" i="97"/>
  <c r="AN13" i="97"/>
  <c r="AO13" i="97"/>
  <c r="AP13" i="97"/>
  <c r="AQ13" i="97"/>
  <c r="AR13" i="97"/>
  <c r="AS13" i="97"/>
  <c r="AT13" i="97"/>
  <c r="AU13" i="97"/>
  <c r="AV13" i="97"/>
  <c r="AW13" i="97"/>
  <c r="AX13" i="97"/>
  <c r="AY13" i="97"/>
  <c r="AZ13" i="97"/>
  <c r="BA13" i="97"/>
  <c r="BB13" i="97"/>
  <c r="BC13" i="97"/>
  <c r="BD13" i="97"/>
  <c r="BE13" i="97"/>
  <c r="BF13" i="97"/>
  <c r="BG13" i="97"/>
  <c r="BH13" i="97"/>
  <c r="BI13" i="97"/>
  <c r="BJ13" i="97"/>
  <c r="BK13" i="97"/>
  <c r="BL13" i="97"/>
  <c r="BM13" i="97"/>
  <c r="BN13" i="97"/>
  <c r="BO13" i="97"/>
  <c r="D15" i="97"/>
  <c r="E15" i="97"/>
  <c r="E20" i="97" s="1"/>
  <c r="F20" i="97"/>
  <c r="G20" i="97"/>
  <c r="H20" i="97"/>
  <c r="I20" i="97"/>
  <c r="J20" i="97"/>
  <c r="K20" i="97"/>
  <c r="L20" i="97"/>
  <c r="M20" i="97"/>
  <c r="N20" i="97"/>
  <c r="O20" i="97"/>
  <c r="P20" i="97"/>
  <c r="Q20" i="97"/>
  <c r="R20" i="97"/>
  <c r="G21" i="97"/>
  <c r="H21" i="97"/>
  <c r="I21" i="97"/>
  <c r="J21" i="97"/>
  <c r="K21" i="97"/>
  <c r="L21" i="97"/>
  <c r="M21" i="97"/>
  <c r="N21" i="97"/>
  <c r="O21" i="97"/>
  <c r="P21" i="97"/>
  <c r="Q21" i="97"/>
  <c r="R21" i="97"/>
  <c r="V23" i="97"/>
  <c r="W23" i="97"/>
  <c r="X23" i="97"/>
  <c r="Y23" i="97"/>
  <c r="Z23" i="97"/>
  <c r="AA23" i="97"/>
  <c r="AB23" i="97"/>
  <c r="AC23" i="97"/>
  <c r="AD23" i="97"/>
  <c r="AE23" i="97"/>
  <c r="AF23" i="97"/>
  <c r="AG23" i="97"/>
  <c r="AH23" i="97"/>
  <c r="AI23" i="97"/>
  <c r="AJ23" i="97"/>
  <c r="AK23" i="97"/>
  <c r="AL23" i="97"/>
  <c r="AM23" i="97"/>
  <c r="AN23" i="97"/>
  <c r="AO23" i="97"/>
  <c r="AP23" i="97"/>
  <c r="AQ23" i="97"/>
  <c r="AR23" i="97"/>
  <c r="AS23" i="97"/>
  <c r="AT23" i="97"/>
  <c r="AU23" i="97"/>
  <c r="AV23" i="97"/>
  <c r="AW23" i="97"/>
  <c r="AX23" i="97"/>
  <c r="AY23" i="97"/>
  <c r="AZ23" i="97"/>
  <c r="BA23" i="97"/>
  <c r="BB23" i="97"/>
  <c r="BC23" i="97"/>
  <c r="BD23" i="97"/>
  <c r="BE23" i="97"/>
  <c r="BF23" i="97"/>
  <c r="BG23" i="97"/>
  <c r="BH23" i="97"/>
  <c r="BI23" i="97"/>
  <c r="BJ23" i="97"/>
  <c r="BK23" i="97"/>
  <c r="BL23" i="97"/>
  <c r="BM23" i="97"/>
  <c r="BN23" i="97"/>
  <c r="BO23" i="97"/>
  <c r="D25" i="97"/>
  <c r="E25" i="97"/>
  <c r="E30" i="97"/>
  <c r="F30" i="97"/>
  <c r="G30" i="97"/>
  <c r="H30" i="97"/>
  <c r="I30" i="97"/>
  <c r="J30" i="97"/>
  <c r="K30" i="97"/>
  <c r="L30" i="97"/>
  <c r="M30" i="97"/>
  <c r="N30" i="97"/>
  <c r="O30" i="97"/>
  <c r="P30" i="97"/>
  <c r="Q30" i="97"/>
  <c r="R30" i="97"/>
  <c r="G31" i="97"/>
  <c r="H31" i="97"/>
  <c r="I31" i="97"/>
  <c r="J31" i="97"/>
  <c r="K31" i="97"/>
  <c r="L31" i="97"/>
  <c r="M31" i="97"/>
  <c r="N31" i="97"/>
  <c r="O31" i="97"/>
  <c r="P31" i="97"/>
  <c r="Q31" i="97"/>
  <c r="R31" i="97"/>
  <c r="V33" i="97"/>
  <c r="W33" i="97"/>
  <c r="X33" i="97"/>
  <c r="Y33" i="97"/>
  <c r="Z33" i="97"/>
  <c r="AA33" i="97"/>
  <c r="AB33" i="97"/>
  <c r="AC33" i="97"/>
  <c r="AD33" i="97"/>
  <c r="AE33" i="97"/>
  <c r="AF33" i="97"/>
  <c r="AG33" i="97"/>
  <c r="AH33" i="97"/>
  <c r="AI33" i="97"/>
  <c r="AJ33" i="97"/>
  <c r="AK33" i="97"/>
  <c r="AL33" i="97"/>
  <c r="AM33" i="97"/>
  <c r="AN33" i="97"/>
  <c r="AO33" i="97"/>
  <c r="AP33" i="97"/>
  <c r="AQ33" i="97"/>
  <c r="AR33" i="97"/>
  <c r="AS33" i="97"/>
  <c r="AT33" i="97"/>
  <c r="AU33" i="97"/>
  <c r="AV33" i="97"/>
  <c r="AW33" i="97"/>
  <c r="AX33" i="97"/>
  <c r="AY33" i="97"/>
  <c r="AZ33" i="97"/>
  <c r="BA33" i="97"/>
  <c r="BB33" i="97"/>
  <c r="BC33" i="97"/>
  <c r="BD33" i="97"/>
  <c r="BE33" i="97"/>
  <c r="BF33" i="97"/>
  <c r="BG33" i="97"/>
  <c r="BH33" i="97"/>
  <c r="BI33" i="97"/>
  <c r="BJ33" i="97"/>
  <c r="BK33" i="97"/>
  <c r="BL33" i="97"/>
  <c r="BM33" i="97"/>
  <c r="BN33" i="97"/>
  <c r="BO33" i="97"/>
  <c r="D35" i="97"/>
  <c r="E35" i="97"/>
  <c r="E40" i="97"/>
  <c r="F40" i="97"/>
  <c r="G40" i="97"/>
  <c r="H40" i="97"/>
  <c r="I40" i="97"/>
  <c r="J40" i="97"/>
  <c r="K40" i="97"/>
  <c r="L40" i="97"/>
  <c r="M40" i="97"/>
  <c r="N40" i="97"/>
  <c r="O40" i="97"/>
  <c r="P40" i="97"/>
  <c r="Q40" i="97"/>
  <c r="R40" i="97"/>
  <c r="G41" i="97"/>
  <c r="H41" i="97"/>
  <c r="I41" i="97"/>
  <c r="J41" i="97"/>
  <c r="K41" i="97"/>
  <c r="L41" i="97"/>
  <c r="M41" i="97"/>
  <c r="N41" i="97"/>
  <c r="O41" i="97"/>
  <c r="P41" i="97"/>
  <c r="Q41" i="97"/>
  <c r="R41" i="97"/>
  <c r="V43" i="97"/>
  <c r="W43" i="97"/>
  <c r="X43" i="97"/>
  <c r="Y43" i="97"/>
  <c r="Z43" i="97"/>
  <c r="AA43" i="97"/>
  <c r="AB43" i="97"/>
  <c r="AC43" i="97"/>
  <c r="AD43" i="97"/>
  <c r="AE43" i="97"/>
  <c r="AF43" i="97"/>
  <c r="AG43" i="97"/>
  <c r="AH43" i="97"/>
  <c r="AI43" i="97"/>
  <c r="AJ43" i="97"/>
  <c r="AK43" i="97" s="1"/>
  <c r="AL43" i="97"/>
  <c r="AM43" i="97"/>
  <c r="AN43" i="97"/>
  <c r="AO43" i="97"/>
  <c r="AP43" i="97"/>
  <c r="AQ43" i="97"/>
  <c r="AR43" i="97"/>
  <c r="AS43" i="97"/>
  <c r="AT43" i="97"/>
  <c r="AU43" i="97"/>
  <c r="AV43" i="97"/>
  <c r="AW43" i="97"/>
  <c r="AX43" i="97"/>
  <c r="AY43" i="97"/>
  <c r="AZ43" i="97"/>
  <c r="BA43" i="97"/>
  <c r="BB43" i="97"/>
  <c r="BC43" i="97"/>
  <c r="BD43" i="97"/>
  <c r="BE43" i="97"/>
  <c r="BF43" i="97"/>
  <c r="BG43" i="97"/>
  <c r="BH43" i="97"/>
  <c r="BI43" i="97"/>
  <c r="BJ43" i="97"/>
  <c r="BK43" i="97"/>
  <c r="BL43" i="97"/>
  <c r="BM43" i="97"/>
  <c r="BN43" i="97"/>
  <c r="BO43" i="97"/>
  <c r="D45" i="97"/>
  <c r="E45" i="97"/>
  <c r="E50" i="97"/>
  <c r="F50" i="97"/>
  <c r="G50" i="97"/>
  <c r="H50" i="97"/>
  <c r="I50" i="97"/>
  <c r="J50" i="97"/>
  <c r="K50" i="97"/>
  <c r="L50" i="97"/>
  <c r="M50" i="97"/>
  <c r="N50" i="97"/>
  <c r="O50" i="97"/>
  <c r="P50" i="97"/>
  <c r="Q50" i="97"/>
  <c r="R50" i="97"/>
  <c r="G51" i="97"/>
  <c r="H51" i="97"/>
  <c r="I51" i="97"/>
  <c r="J51" i="97"/>
  <c r="K51" i="97"/>
  <c r="L51" i="97"/>
  <c r="M51" i="97"/>
  <c r="N51" i="97"/>
  <c r="O51" i="97"/>
  <c r="P51" i="97"/>
  <c r="Q51" i="97"/>
  <c r="R51" i="97"/>
  <c r="V53" i="97"/>
  <c r="W53" i="97"/>
  <c r="X53" i="97"/>
  <c r="Y53" i="97"/>
  <c r="Z53" i="97"/>
  <c r="AA53" i="97"/>
  <c r="AB53" i="97"/>
  <c r="AC53" i="97"/>
  <c r="AD53" i="97"/>
  <c r="AE53" i="97"/>
  <c r="AF53" i="97"/>
  <c r="AG53" i="97"/>
  <c r="AH53" i="97"/>
  <c r="AI53" i="97"/>
  <c r="AJ53" i="97"/>
  <c r="AK53" i="97"/>
  <c r="AL53" i="97"/>
  <c r="AM53" i="97"/>
  <c r="AN53" i="97"/>
  <c r="AO53" i="97"/>
  <c r="AP53" i="97"/>
  <c r="AQ53" i="97"/>
  <c r="AR53" i="97"/>
  <c r="AS53" i="97"/>
  <c r="AT53" i="97"/>
  <c r="AU53" i="97"/>
  <c r="AV53" i="97"/>
  <c r="AW53" i="97"/>
  <c r="AX53" i="97"/>
  <c r="AY53" i="97"/>
  <c r="AZ53" i="97"/>
  <c r="BA53" i="97"/>
  <c r="BB53" i="97"/>
  <c r="BC53" i="97"/>
  <c r="BD53" i="97"/>
  <c r="BE53" i="97"/>
  <c r="BF53" i="97" s="1"/>
  <c r="BG53" i="97"/>
  <c r="BH53" i="97"/>
  <c r="BI53" i="97"/>
  <c r="BJ53" i="97"/>
  <c r="BK53" i="97"/>
  <c r="BL53" i="97"/>
  <c r="BM53" i="97"/>
  <c r="BN53" i="97"/>
  <c r="BO53" i="97"/>
  <c r="D55" i="97"/>
  <c r="E55" i="97"/>
  <c r="E60" i="97"/>
  <c r="F60" i="97"/>
  <c r="G60" i="97"/>
  <c r="H60" i="97"/>
  <c r="I60" i="97"/>
  <c r="J60" i="97"/>
  <c r="K60" i="97"/>
  <c r="L60" i="97"/>
  <c r="M60" i="97"/>
  <c r="N60" i="97"/>
  <c r="O60" i="97"/>
  <c r="P60" i="97"/>
  <c r="Q60" i="97"/>
  <c r="R60" i="97"/>
  <c r="G61" i="97"/>
  <c r="H61" i="97"/>
  <c r="I61" i="97"/>
  <c r="J61" i="97"/>
  <c r="K61" i="97"/>
  <c r="L61" i="97"/>
  <c r="M61" i="97"/>
  <c r="N61" i="97"/>
  <c r="O61" i="97"/>
  <c r="P61" i="97"/>
  <c r="Q61" i="97"/>
  <c r="R61" i="97"/>
  <c r="V63" i="97"/>
  <c r="W63" i="97"/>
  <c r="X63" i="97"/>
  <c r="Y63" i="97"/>
  <c r="Z63" i="97"/>
  <c r="AA63" i="97"/>
  <c r="AB63" i="97"/>
  <c r="AC63" i="97"/>
  <c r="AD63" i="97"/>
  <c r="AE63" i="97"/>
  <c r="AF63" i="97"/>
  <c r="AG63" i="97"/>
  <c r="AH63" i="97"/>
  <c r="AI63" i="97"/>
  <c r="AJ63" i="97"/>
  <c r="AK63" i="97"/>
  <c r="AL63" i="97"/>
  <c r="AM63" i="97"/>
  <c r="AN63" i="97"/>
  <c r="AO63" i="97"/>
  <c r="AP63" i="97"/>
  <c r="AQ63" i="97"/>
  <c r="AR63" i="97"/>
  <c r="AS63" i="97"/>
  <c r="AT63" i="97"/>
  <c r="AU63" i="97"/>
  <c r="AV63" i="97"/>
  <c r="AW63" i="97"/>
  <c r="AX63" i="97"/>
  <c r="AY63" i="97"/>
  <c r="AZ63" i="97"/>
  <c r="BA63" i="97"/>
  <c r="BB63" i="97"/>
  <c r="BC63" i="97"/>
  <c r="BD63" i="97"/>
  <c r="BE63" i="97"/>
  <c r="BF63" i="97"/>
  <c r="BG63" i="97"/>
  <c r="BH63" i="97"/>
  <c r="BI63" i="97"/>
  <c r="BJ63" i="97"/>
  <c r="BK63" i="97"/>
  <c r="BL63" i="97"/>
  <c r="BM63" i="97"/>
  <c r="BN63" i="97"/>
  <c r="BO63" i="97"/>
  <c r="D65" i="97"/>
  <c r="E65" i="97"/>
  <c r="E70" i="97"/>
  <c r="F70" i="97"/>
  <c r="G70" i="97"/>
  <c r="H70" i="97"/>
  <c r="I70" i="97"/>
  <c r="J70" i="97"/>
  <c r="K70" i="97"/>
  <c r="L70" i="97"/>
  <c r="M70" i="97"/>
  <c r="N70" i="97"/>
  <c r="O70" i="97"/>
  <c r="P70" i="97"/>
  <c r="Q70" i="97"/>
  <c r="R70" i="97"/>
  <c r="G71" i="97"/>
  <c r="H71" i="97"/>
  <c r="I71" i="97"/>
  <c r="J71" i="97"/>
  <c r="K71" i="97"/>
  <c r="L71" i="97"/>
  <c r="M71" i="97"/>
  <c r="N71" i="97"/>
  <c r="O71" i="97"/>
  <c r="P71" i="97"/>
  <c r="Q71" i="97"/>
  <c r="R71" i="97"/>
  <c r="V73" i="97"/>
  <c r="W73" i="97"/>
  <c r="X73" i="97"/>
  <c r="Y73" i="97"/>
  <c r="Z73" i="97"/>
  <c r="AA73" i="97"/>
  <c r="AB73" i="97"/>
  <c r="AC73" i="97"/>
  <c r="AD73" i="97"/>
  <c r="AE73" i="97"/>
  <c r="AF73" i="97"/>
  <c r="AG73" i="97"/>
  <c r="AH73" i="97"/>
  <c r="AI73" i="97"/>
  <c r="AJ73" i="97"/>
  <c r="AK73" i="97"/>
  <c r="AL73" i="97"/>
  <c r="AM73" i="97"/>
  <c r="AN73" i="97"/>
  <c r="AO73" i="97"/>
  <c r="AP73" i="97"/>
  <c r="AQ73" i="97"/>
  <c r="AR73" i="97"/>
  <c r="AS73" i="97"/>
  <c r="AT73" i="97"/>
  <c r="AU73" i="97"/>
  <c r="AV73" i="97"/>
  <c r="AW73" i="97"/>
  <c r="AX73" i="97"/>
  <c r="AY73" i="97"/>
  <c r="AZ73" i="97"/>
  <c r="BA73" i="97"/>
  <c r="BB73" i="97"/>
  <c r="BC73" i="97"/>
  <c r="BD73" i="97"/>
  <c r="BE73" i="97"/>
  <c r="BF73" i="97"/>
  <c r="BG73" i="97"/>
  <c r="BH73" i="97"/>
  <c r="BI73" i="97"/>
  <c r="BJ73" i="97"/>
  <c r="BK73" i="97"/>
  <c r="BL73" i="97"/>
  <c r="BM73" i="97"/>
  <c r="BN73" i="97"/>
  <c r="BO73" i="97"/>
  <c r="D75" i="97"/>
  <c r="E75" i="97"/>
  <c r="E80" i="97"/>
  <c r="F80" i="97"/>
  <c r="G80" i="97"/>
  <c r="H80" i="97"/>
  <c r="I80" i="97"/>
  <c r="J80" i="97"/>
  <c r="K80" i="97"/>
  <c r="L80" i="97"/>
  <c r="M80" i="97"/>
  <c r="N80" i="97"/>
  <c r="O80" i="97"/>
  <c r="P80" i="97"/>
  <c r="Q80" i="97"/>
  <c r="R80" i="97"/>
  <c r="G81" i="97"/>
  <c r="H81" i="97"/>
  <c r="I81" i="97"/>
  <c r="J81" i="97"/>
  <c r="K81" i="97"/>
  <c r="L81" i="97"/>
  <c r="M81" i="97"/>
  <c r="N81" i="97"/>
  <c r="O81" i="97"/>
  <c r="P81" i="97"/>
  <c r="Q81" i="97"/>
  <c r="R81" i="97"/>
  <c r="V83" i="97"/>
  <c r="W83" i="97"/>
  <c r="X83" i="97"/>
  <c r="Y83" i="97"/>
  <c r="Z83" i="97"/>
  <c r="AA83" i="97"/>
  <c r="AB83" i="97"/>
  <c r="AC83" i="97"/>
  <c r="AD83" i="97"/>
  <c r="AE83" i="97"/>
  <c r="AF83" i="97"/>
  <c r="AG83" i="97"/>
  <c r="AH83" i="97"/>
  <c r="AI83" i="97"/>
  <c r="AJ83" i="97"/>
  <c r="AK83" i="97"/>
  <c r="AL83" i="97"/>
  <c r="AM83" i="97"/>
  <c r="AN83" i="97"/>
  <c r="AO83" i="97"/>
  <c r="AP83" i="97"/>
  <c r="AQ83" i="97"/>
  <c r="AR83" i="97"/>
  <c r="AS83" i="97"/>
  <c r="AT83" i="97"/>
  <c r="AU83" i="97"/>
  <c r="AV83" i="97"/>
  <c r="AW83" i="97"/>
  <c r="AX83" i="97"/>
  <c r="AY83" i="97"/>
  <c r="AZ83" i="97"/>
  <c r="BA83" i="97"/>
  <c r="BB83" i="97"/>
  <c r="BC83" i="97"/>
  <c r="BD83" i="97"/>
  <c r="BE83" i="97"/>
  <c r="BF83" i="97"/>
  <c r="BG83" i="97"/>
  <c r="BH83" i="97"/>
  <c r="BI83" i="97"/>
  <c r="BJ83" i="97"/>
  <c r="BK83" i="97"/>
  <c r="BL83" i="97"/>
  <c r="BM83" i="97"/>
  <c r="BN83" i="97"/>
  <c r="BO83" i="97"/>
  <c r="D85" i="97"/>
  <c r="E85" i="97"/>
  <c r="E90" i="97"/>
  <c r="F90" i="97"/>
  <c r="G90" i="97"/>
  <c r="H90" i="97"/>
  <c r="I90" i="97"/>
  <c r="J90" i="97"/>
  <c r="K90" i="97"/>
  <c r="L90" i="97"/>
  <c r="M90" i="97"/>
  <c r="N90" i="97"/>
  <c r="O90" i="97"/>
  <c r="P90" i="97"/>
  <c r="Q90" i="97"/>
  <c r="R90" i="97"/>
  <c r="G91" i="97"/>
  <c r="H91" i="97"/>
  <c r="I91" i="97"/>
  <c r="J91" i="97"/>
  <c r="K91" i="97"/>
  <c r="L91" i="97"/>
  <c r="M91" i="97"/>
  <c r="N91" i="97"/>
  <c r="O91" i="97"/>
  <c r="P91" i="97"/>
  <c r="Q91" i="97"/>
  <c r="R91" i="97"/>
  <c r="P11" i="96"/>
  <c r="R11" i="96"/>
  <c r="S11" i="96" s="1"/>
  <c r="T11" i="96" s="1"/>
  <c r="S46" i="96" s="1"/>
  <c r="U11" i="96"/>
  <c r="V11" i="96"/>
  <c r="W11" i="96"/>
  <c r="X11" i="96"/>
  <c r="Y11" i="96"/>
  <c r="S51" i="96" s="1"/>
  <c r="Z11" i="96"/>
  <c r="AA11" i="96"/>
  <c r="AB11" i="96"/>
  <c r="S54" i="96" s="1"/>
  <c r="AC11" i="96"/>
  <c r="AD11" i="96"/>
  <c r="S56" i="96"/>
  <c r="AH11" i="96"/>
  <c r="AI11" i="96"/>
  <c r="AJ11" i="96"/>
  <c r="AK11" i="96"/>
  <c r="AO11" i="96" s="1"/>
  <c r="AL11" i="96"/>
  <c r="AM11" i="96"/>
  <c r="AN11" i="96"/>
  <c r="AP11" i="96"/>
  <c r="P12" i="96"/>
  <c r="R12" i="96"/>
  <c r="S12" i="96"/>
  <c r="T12" i="96"/>
  <c r="U12" i="96"/>
  <c r="R47" i="96" s="1"/>
  <c r="V12" i="96"/>
  <c r="R48" i="96" s="1"/>
  <c r="W12" i="96"/>
  <c r="R49" i="96" s="1"/>
  <c r="X12" i="96"/>
  <c r="Y12" i="96"/>
  <c r="Z12" i="96"/>
  <c r="AA12" i="96"/>
  <c r="AB12" i="96"/>
  <c r="AC12" i="96"/>
  <c r="AD12" i="96"/>
  <c r="AH12" i="96"/>
  <c r="AI12" i="96"/>
  <c r="AJ12" i="96"/>
  <c r="AK12" i="96"/>
  <c r="AL12" i="96"/>
  <c r="AM12" i="96"/>
  <c r="AN12" i="96"/>
  <c r="AO12" i="96" s="1"/>
  <c r="AP12" i="96"/>
  <c r="P13" i="96"/>
  <c r="R13" i="96"/>
  <c r="S13" i="96" s="1"/>
  <c r="T13" i="96" s="1"/>
  <c r="O46" i="96" s="1"/>
  <c r="U13" i="96"/>
  <c r="O47" i="96" s="1"/>
  <c r="V13" i="96"/>
  <c r="W13" i="96"/>
  <c r="O49" i="96" s="1"/>
  <c r="X13" i="96"/>
  <c r="O50" i="96" s="1"/>
  <c r="Y13" i="96"/>
  <c r="Z13" i="96"/>
  <c r="O52" i="96" s="1"/>
  <c r="AA13" i="96"/>
  <c r="O53" i="96" s="1"/>
  <c r="AB13" i="96"/>
  <c r="O54" i="96" s="1"/>
  <c r="AC13" i="96"/>
  <c r="O55" i="96" s="1"/>
  <c r="AD13" i="96"/>
  <c r="O56" i="96" s="1"/>
  <c r="AH13" i="96"/>
  <c r="AI13" i="96"/>
  <c r="AJ13" i="96"/>
  <c r="AK13" i="96"/>
  <c r="AL13" i="96"/>
  <c r="AM13" i="96"/>
  <c r="AN13" i="96"/>
  <c r="AO13" i="96" s="1"/>
  <c r="P14" i="96"/>
  <c r="R14" i="96" s="1"/>
  <c r="S14" i="96" s="1"/>
  <c r="T14" i="96" s="1"/>
  <c r="U14" i="96"/>
  <c r="V14" i="96"/>
  <c r="W14" i="96"/>
  <c r="X14" i="96"/>
  <c r="Y14" i="96"/>
  <c r="Z14" i="96"/>
  <c r="AA14" i="96"/>
  <c r="AB14" i="96"/>
  <c r="AC14" i="96"/>
  <c r="AD14" i="96"/>
  <c r="AP14" i="96" s="1"/>
  <c r="AH14" i="96"/>
  <c r="AI14" i="96"/>
  <c r="AJ14" i="96"/>
  <c r="AK14" i="96"/>
  <c r="AO14" i="96" s="1"/>
  <c r="AL14" i="96"/>
  <c r="AM14" i="96"/>
  <c r="AN14" i="96"/>
  <c r="P15" i="96"/>
  <c r="R15" i="96" s="1"/>
  <c r="S15" i="96" s="1"/>
  <c r="T15" i="96" s="1"/>
  <c r="U15" i="96"/>
  <c r="V15" i="96"/>
  <c r="W15" i="96"/>
  <c r="X15" i="96"/>
  <c r="Y15" i="96"/>
  <c r="Z15" i="96"/>
  <c r="AA15" i="96"/>
  <c r="AB15" i="96"/>
  <c r="AC15" i="96"/>
  <c r="AD15" i="96"/>
  <c r="AH15" i="96"/>
  <c r="AI15" i="96"/>
  <c r="AJ15" i="96"/>
  <c r="AK15" i="96"/>
  <c r="AL15" i="96"/>
  <c r="AM15" i="96"/>
  <c r="AN15" i="96"/>
  <c r="AO15" i="96"/>
  <c r="AP15" i="96"/>
  <c r="P16" i="96"/>
  <c r="R16" i="96"/>
  <c r="S16" i="96"/>
  <c r="T16" i="96" s="1"/>
  <c r="U16" i="96"/>
  <c r="V16" i="96"/>
  <c r="W16" i="96"/>
  <c r="X16" i="96"/>
  <c r="Y16" i="96"/>
  <c r="Z16" i="96"/>
  <c r="AA16" i="96"/>
  <c r="AB16" i="96"/>
  <c r="AC16" i="96"/>
  <c r="AD16" i="96"/>
  <c r="AH16" i="96"/>
  <c r="AI16" i="96"/>
  <c r="AJ16" i="96"/>
  <c r="AK16" i="96"/>
  <c r="AO16" i="96" s="1"/>
  <c r="AL16" i="96"/>
  <c r="AM16" i="96"/>
  <c r="AN16" i="96"/>
  <c r="AP16" i="96"/>
  <c r="P17" i="96"/>
  <c r="R17" i="96" s="1"/>
  <c r="S17" i="96" s="1"/>
  <c r="T17" i="96" s="1"/>
  <c r="U17" i="96"/>
  <c r="V17" i="96"/>
  <c r="W17" i="96"/>
  <c r="X17" i="96"/>
  <c r="Y17" i="96"/>
  <c r="Z17" i="96"/>
  <c r="AA17" i="96"/>
  <c r="AB17" i="96"/>
  <c r="AC17" i="96"/>
  <c r="AD17" i="96"/>
  <c r="AH17" i="96"/>
  <c r="AI17" i="96"/>
  <c r="AJ17" i="96"/>
  <c r="AK17" i="96"/>
  <c r="AO17" i="96" s="1"/>
  <c r="AL17" i="96"/>
  <c r="AM17" i="96"/>
  <c r="AN17" i="96"/>
  <c r="AP17" i="96"/>
  <c r="P18" i="96"/>
  <c r="R18" i="96" s="1"/>
  <c r="S18" i="96" s="1"/>
  <c r="T18" i="96" s="1"/>
  <c r="Q46" i="96" s="1"/>
  <c r="U18" i="96"/>
  <c r="V18" i="96"/>
  <c r="W18" i="96"/>
  <c r="Q49" i="96" s="1"/>
  <c r="X18" i="96"/>
  <c r="Y18" i="96"/>
  <c r="Q51" i="96" s="1"/>
  <c r="Z18" i="96"/>
  <c r="Q52" i="96" s="1"/>
  <c r="AA18" i="96"/>
  <c r="Q53" i="96" s="1"/>
  <c r="AB18" i="96"/>
  <c r="Q54" i="96" s="1"/>
  <c r="AC18" i="96"/>
  <c r="Q55" i="96" s="1"/>
  <c r="AD18" i="96"/>
  <c r="AP18" i="96" s="1"/>
  <c r="AH18" i="96"/>
  <c r="AI18" i="96"/>
  <c r="AJ18" i="96"/>
  <c r="AK18" i="96"/>
  <c r="AL18" i="96"/>
  <c r="AM18" i="96"/>
  <c r="AN18" i="96"/>
  <c r="AO18" i="96"/>
  <c r="P19" i="96"/>
  <c r="R19" i="96" s="1"/>
  <c r="S19" i="96" s="1"/>
  <c r="T19" i="96" s="1"/>
  <c r="U19" i="96"/>
  <c r="V19" i="96"/>
  <c r="W19" i="96"/>
  <c r="X19" i="96"/>
  <c r="Y19" i="96"/>
  <c r="Z19" i="96"/>
  <c r="AA19" i="96"/>
  <c r="AB19" i="96"/>
  <c r="AC19" i="96"/>
  <c r="AD19" i="96"/>
  <c r="AP19" i="96" s="1"/>
  <c r="AH19" i="96"/>
  <c r="AI19" i="96"/>
  <c r="AJ19" i="96"/>
  <c r="AK19" i="96"/>
  <c r="AL19" i="96"/>
  <c r="AM19" i="96"/>
  <c r="AN19" i="96"/>
  <c r="AO19" i="96"/>
  <c r="P20" i="96"/>
  <c r="R20" i="96" s="1"/>
  <c r="S20" i="96" s="1"/>
  <c r="T20" i="96" s="1"/>
  <c r="U20" i="96"/>
  <c r="V20" i="96"/>
  <c r="W20" i="96"/>
  <c r="X20" i="96"/>
  <c r="Y20" i="96"/>
  <c r="Z20" i="96"/>
  <c r="AA20" i="96"/>
  <c r="AB20" i="96"/>
  <c r="AC20" i="96"/>
  <c r="AD20" i="96"/>
  <c r="AH20" i="96"/>
  <c r="AI20" i="96"/>
  <c r="AJ20" i="96"/>
  <c r="AK20" i="96"/>
  <c r="AL20" i="96"/>
  <c r="AO20" i="96" s="1"/>
  <c r="AM20" i="96"/>
  <c r="AN20" i="96"/>
  <c r="AP20" i="96"/>
  <c r="P21" i="96"/>
  <c r="R21" i="96"/>
  <c r="S21" i="96"/>
  <c r="T21" i="96"/>
  <c r="U21" i="96"/>
  <c r="Q47" i="96" s="1"/>
  <c r="V21" i="96"/>
  <c r="Q48" i="96" s="1"/>
  <c r="W21" i="96"/>
  <c r="X21" i="96"/>
  <c r="Y21" i="96"/>
  <c r="Z21" i="96"/>
  <c r="AA21" i="96"/>
  <c r="AB21" i="96"/>
  <c r="AC21" i="96"/>
  <c r="AD21" i="96"/>
  <c r="AP21" i="96" s="1"/>
  <c r="AH21" i="96"/>
  <c r="AI21" i="96"/>
  <c r="AJ21" i="96"/>
  <c r="AK21" i="96"/>
  <c r="AO21" i="96" s="1"/>
  <c r="AL21" i="96"/>
  <c r="AM21" i="96"/>
  <c r="AN21" i="96"/>
  <c r="P22" i="96"/>
  <c r="R22" i="96" s="1"/>
  <c r="S22" i="96" s="1"/>
  <c r="T22" i="96" s="1"/>
  <c r="U22" i="96"/>
  <c r="V22" i="96"/>
  <c r="W22" i="96"/>
  <c r="X22" i="96"/>
  <c r="Y22" i="96"/>
  <c r="Z22" i="96"/>
  <c r="AA22" i="96"/>
  <c r="AB22" i="96"/>
  <c r="AC22" i="96"/>
  <c r="AD22" i="96"/>
  <c r="AH22" i="96"/>
  <c r="AI22" i="96"/>
  <c r="AJ22" i="96"/>
  <c r="AK22" i="96"/>
  <c r="AL22" i="96"/>
  <c r="AM22" i="96"/>
  <c r="AN22" i="96"/>
  <c r="AO22" i="96"/>
  <c r="AP22" i="96"/>
  <c r="P23" i="96"/>
  <c r="R23" i="96"/>
  <c r="S23" i="96"/>
  <c r="T23" i="96"/>
  <c r="U23" i="96"/>
  <c r="V23" i="96"/>
  <c r="W23" i="96"/>
  <c r="X23" i="96"/>
  <c r="Y23" i="96"/>
  <c r="Z23" i="96"/>
  <c r="S52" i="96" s="1"/>
  <c r="AA23" i="96"/>
  <c r="S53" i="96" s="1"/>
  <c r="AB23" i="96"/>
  <c r="AC23" i="96"/>
  <c r="AD23" i="96"/>
  <c r="AP23" i="96" s="1"/>
  <c r="AH23" i="96"/>
  <c r="AI23" i="96"/>
  <c r="AJ23" i="96"/>
  <c r="AK23" i="96"/>
  <c r="AO23" i="96" s="1"/>
  <c r="AL23" i="96"/>
  <c r="AM23" i="96"/>
  <c r="AN23" i="96"/>
  <c r="P24" i="96"/>
  <c r="R24" i="96"/>
  <c r="S24" i="96"/>
  <c r="T24" i="96"/>
  <c r="U24" i="96"/>
  <c r="V24" i="96"/>
  <c r="W24" i="96"/>
  <c r="X24" i="96"/>
  <c r="Y24" i="96"/>
  <c r="Z24" i="96"/>
  <c r="AA24" i="96"/>
  <c r="AB24" i="96"/>
  <c r="AC24" i="96"/>
  <c r="AD24" i="96"/>
  <c r="AH24" i="96"/>
  <c r="AI24" i="96"/>
  <c r="AJ24" i="96"/>
  <c r="AK24" i="96"/>
  <c r="AL24" i="96"/>
  <c r="AM24" i="96"/>
  <c r="AN24" i="96"/>
  <c r="AO24" i="96"/>
  <c r="AP24" i="96"/>
  <c r="P25" i="96"/>
  <c r="R25" i="96"/>
  <c r="S25" i="96" s="1"/>
  <c r="T25" i="96" s="1"/>
  <c r="U25" i="96"/>
  <c r="V25" i="96"/>
  <c r="W25" i="96"/>
  <c r="X25" i="96"/>
  <c r="Y25" i="96"/>
  <c r="R51" i="96" s="1"/>
  <c r="Z25" i="96"/>
  <c r="AA25" i="96"/>
  <c r="AB25" i="96"/>
  <c r="AC25" i="96"/>
  <c r="AD25" i="96"/>
  <c r="AH25" i="96"/>
  <c r="AI25" i="96"/>
  <c r="AJ25" i="96"/>
  <c r="AK25" i="96"/>
  <c r="AL25" i="96"/>
  <c r="AM25" i="96"/>
  <c r="AN25" i="96"/>
  <c r="AO25" i="96"/>
  <c r="AP25" i="96"/>
  <c r="P26" i="96"/>
  <c r="R26" i="96"/>
  <c r="S26" i="96"/>
  <c r="T26" i="96"/>
  <c r="T46" i="96" s="1"/>
  <c r="U26" i="96"/>
  <c r="T47" i="96" s="1"/>
  <c r="V26" i="96"/>
  <c r="T48" i="96" s="1"/>
  <c r="W26" i="96"/>
  <c r="T49" i="96" s="1"/>
  <c r="X26" i="96"/>
  <c r="T50" i="96" s="1"/>
  <c r="Y26" i="96"/>
  <c r="T51" i="96" s="1"/>
  <c r="Z26" i="96"/>
  <c r="AA26" i="96"/>
  <c r="AB26" i="96"/>
  <c r="AC26" i="96"/>
  <c r="AD26" i="96"/>
  <c r="AH26" i="96"/>
  <c r="AI26" i="96"/>
  <c r="AJ26" i="96"/>
  <c r="AK26" i="96"/>
  <c r="AO26" i="96" s="1"/>
  <c r="AL26" i="96"/>
  <c r="AM26" i="96"/>
  <c r="AN26" i="96"/>
  <c r="AP26" i="96"/>
  <c r="P27" i="96"/>
  <c r="R27" i="96" s="1"/>
  <c r="S27" i="96" s="1"/>
  <c r="T27" i="96" s="1"/>
  <c r="U27" i="96"/>
  <c r="V27" i="96"/>
  <c r="W27" i="96"/>
  <c r="X27" i="96"/>
  <c r="Y27" i="96"/>
  <c r="Z27" i="96"/>
  <c r="AA27" i="96"/>
  <c r="AB27" i="96"/>
  <c r="AC27" i="96"/>
  <c r="AD27" i="96"/>
  <c r="AP27" i="96" s="1"/>
  <c r="AH27" i="96"/>
  <c r="AI27" i="96"/>
  <c r="AJ27" i="96"/>
  <c r="AK27" i="96"/>
  <c r="AL27" i="96"/>
  <c r="AM27" i="96"/>
  <c r="AN27" i="96"/>
  <c r="AO27" i="96"/>
  <c r="P28" i="96"/>
  <c r="R28" i="96"/>
  <c r="S28" i="96" s="1"/>
  <c r="T28" i="96" s="1"/>
  <c r="U28" i="96"/>
  <c r="V28" i="96"/>
  <c r="W28" i="96"/>
  <c r="X28" i="96"/>
  <c r="Y28" i="96"/>
  <c r="Z28" i="96"/>
  <c r="AA28" i="96"/>
  <c r="AB28" i="96"/>
  <c r="AC28" i="96"/>
  <c r="R55" i="96" s="1"/>
  <c r="AD28" i="96"/>
  <c r="AP28" i="96" s="1"/>
  <c r="AH28" i="96"/>
  <c r="AI28" i="96"/>
  <c r="AJ28" i="96"/>
  <c r="AK28" i="96"/>
  <c r="AO28" i="96" s="1"/>
  <c r="AL28" i="96"/>
  <c r="AM28" i="96"/>
  <c r="AN28" i="96"/>
  <c r="P29" i="96"/>
  <c r="R29" i="96" s="1"/>
  <c r="S29" i="96" s="1"/>
  <c r="T29" i="96" s="1"/>
  <c r="U29" i="96"/>
  <c r="V29" i="96"/>
  <c r="W29" i="96"/>
  <c r="X29" i="96"/>
  <c r="Y29" i="96"/>
  <c r="Z29" i="96"/>
  <c r="AA29" i="96"/>
  <c r="AB29" i="96"/>
  <c r="AC29" i="96"/>
  <c r="AD29" i="96"/>
  <c r="AH29" i="96"/>
  <c r="AI29" i="96"/>
  <c r="AJ29" i="96"/>
  <c r="AK29" i="96"/>
  <c r="AO29" i="96" s="1"/>
  <c r="AL29" i="96"/>
  <c r="AM29" i="96"/>
  <c r="AN29" i="96"/>
  <c r="AP29" i="96"/>
  <c r="P30" i="96"/>
  <c r="R30" i="96"/>
  <c r="S30" i="96"/>
  <c r="T30" i="96"/>
  <c r="U30" i="96"/>
  <c r="V30" i="96"/>
  <c r="W30" i="96"/>
  <c r="X30" i="96"/>
  <c r="Y30" i="96"/>
  <c r="Z30" i="96"/>
  <c r="AA30" i="96"/>
  <c r="AB30" i="96"/>
  <c r="AC30" i="96"/>
  <c r="AD30" i="96"/>
  <c r="AH30" i="96"/>
  <c r="AI30" i="96"/>
  <c r="AJ30" i="96"/>
  <c r="AK30" i="96"/>
  <c r="AO30" i="96" s="1"/>
  <c r="AL30" i="96"/>
  <c r="AM30" i="96"/>
  <c r="AN30" i="96"/>
  <c r="P31" i="96"/>
  <c r="R31" i="96"/>
  <c r="S31" i="96"/>
  <c r="T31" i="96" s="1"/>
  <c r="U31" i="96"/>
  <c r="V31" i="96"/>
  <c r="W31" i="96"/>
  <c r="X31" i="96"/>
  <c r="Y31" i="96"/>
  <c r="Z31" i="96"/>
  <c r="AA31" i="96"/>
  <c r="AB31" i="96"/>
  <c r="AC31" i="96"/>
  <c r="AD31" i="96"/>
  <c r="AH31" i="96"/>
  <c r="AI31" i="96"/>
  <c r="AJ31" i="96"/>
  <c r="AK31" i="96"/>
  <c r="AO31" i="96" s="1"/>
  <c r="AL31" i="96"/>
  <c r="AM31" i="96"/>
  <c r="AN31" i="96"/>
  <c r="AP31" i="96"/>
  <c r="P32" i="96"/>
  <c r="R32" i="96"/>
  <c r="S32" i="96"/>
  <c r="T32" i="96" s="1"/>
  <c r="U32" i="96"/>
  <c r="V32" i="96"/>
  <c r="W32" i="96"/>
  <c r="X32" i="96"/>
  <c r="Y32" i="96"/>
  <c r="Z32" i="96"/>
  <c r="R52" i="96" s="1"/>
  <c r="AA32" i="96"/>
  <c r="AB32" i="96"/>
  <c r="R54" i="96" s="1"/>
  <c r="AC32" i="96"/>
  <c r="AD32" i="96"/>
  <c r="AP32" i="96" s="1"/>
  <c r="AH32" i="96"/>
  <c r="AI32" i="96"/>
  <c r="AJ32" i="96"/>
  <c r="AK32" i="96"/>
  <c r="AL32" i="96"/>
  <c r="AM32" i="96"/>
  <c r="AN32" i="96"/>
  <c r="AO32" i="96"/>
  <c r="P33" i="96"/>
  <c r="R33" i="96"/>
  <c r="S33" i="96"/>
  <c r="T33" i="96" s="1"/>
  <c r="U33" i="96"/>
  <c r="V33" i="96"/>
  <c r="W33" i="96"/>
  <c r="X33" i="96"/>
  <c r="Y33" i="96"/>
  <c r="Z33" i="96"/>
  <c r="AA33" i="96"/>
  <c r="AB33" i="96"/>
  <c r="AC33" i="96"/>
  <c r="AD33" i="96"/>
  <c r="AH33" i="96"/>
  <c r="AI33" i="96"/>
  <c r="AJ33" i="96"/>
  <c r="AK33" i="96"/>
  <c r="AL33" i="96"/>
  <c r="AM33" i="96"/>
  <c r="AN33" i="96"/>
  <c r="AO33" i="96"/>
  <c r="AP33" i="96"/>
  <c r="P34" i="96"/>
  <c r="R34" i="96" s="1"/>
  <c r="S34" i="96" s="1"/>
  <c r="T34" i="96" s="1"/>
  <c r="U34" i="96"/>
  <c r="V34" i="96"/>
  <c r="W34" i="96"/>
  <c r="X34" i="96"/>
  <c r="Y34" i="96"/>
  <c r="Z34" i="96"/>
  <c r="AA34" i="96"/>
  <c r="AB34" i="96"/>
  <c r="AC34" i="96"/>
  <c r="AD34" i="96"/>
  <c r="AP34" i="96" s="1"/>
  <c r="AH34" i="96"/>
  <c r="AI34" i="96"/>
  <c r="AJ34" i="96"/>
  <c r="AK34" i="96"/>
  <c r="AL34" i="96"/>
  <c r="AM34" i="96"/>
  <c r="AN34" i="96"/>
  <c r="AO34" i="96"/>
  <c r="P35" i="96"/>
  <c r="R35" i="96"/>
  <c r="S35" i="96"/>
  <c r="T35" i="96"/>
  <c r="U35" i="96"/>
  <c r="V35" i="96"/>
  <c r="W35" i="96"/>
  <c r="X35" i="96"/>
  <c r="Y35" i="96"/>
  <c r="Z35" i="96"/>
  <c r="AA35" i="96"/>
  <c r="AB35" i="96"/>
  <c r="AC35" i="96"/>
  <c r="AD35" i="96"/>
  <c r="AH35" i="96"/>
  <c r="AI35" i="96"/>
  <c r="AJ35" i="96"/>
  <c r="AK35" i="96"/>
  <c r="AL35" i="96"/>
  <c r="AM35" i="96"/>
  <c r="AN35" i="96"/>
  <c r="AO35" i="96"/>
  <c r="AP35" i="96"/>
  <c r="P36" i="96"/>
  <c r="R36" i="96"/>
  <c r="S36" i="96"/>
  <c r="T36" i="96" s="1"/>
  <c r="U36" i="96"/>
  <c r="V36" i="96"/>
  <c r="W36" i="96"/>
  <c r="X36" i="96"/>
  <c r="Y36" i="96"/>
  <c r="Z36" i="96"/>
  <c r="AA36" i="96"/>
  <c r="AB36" i="96"/>
  <c r="AC36" i="96"/>
  <c r="AD36" i="96"/>
  <c r="AP36" i="96" s="1"/>
  <c r="AH36" i="96"/>
  <c r="AI36" i="96"/>
  <c r="AJ36" i="96"/>
  <c r="AK36" i="96"/>
  <c r="AL36" i="96"/>
  <c r="AM36" i="96"/>
  <c r="AN36" i="96"/>
  <c r="AO36" i="96"/>
  <c r="P37" i="96"/>
  <c r="R37" i="96" s="1"/>
  <c r="S37" i="96" s="1"/>
  <c r="T37" i="96" s="1"/>
  <c r="P46" i="96" s="1"/>
  <c r="U37" i="96"/>
  <c r="V37" i="96"/>
  <c r="P48" i="96" s="1"/>
  <c r="W37" i="96"/>
  <c r="X37" i="96"/>
  <c r="Y37" i="96"/>
  <c r="Z37" i="96"/>
  <c r="P52" i="96" s="1"/>
  <c r="AA37" i="96"/>
  <c r="AB37" i="96"/>
  <c r="P54" i="96" s="1"/>
  <c r="AC37" i="96"/>
  <c r="P55" i="96" s="1"/>
  <c r="AD37" i="96"/>
  <c r="AH37" i="96"/>
  <c r="AI37" i="96"/>
  <c r="AJ37" i="96"/>
  <c r="AK37" i="96"/>
  <c r="AO37" i="96" s="1"/>
  <c r="AL37" i="96"/>
  <c r="AM37" i="96"/>
  <c r="AN37" i="96"/>
  <c r="AP37" i="96"/>
  <c r="P38" i="96"/>
  <c r="R38" i="96"/>
  <c r="S38" i="96" s="1"/>
  <c r="T38" i="96" s="1"/>
  <c r="U38" i="96"/>
  <c r="V38" i="96"/>
  <c r="W38" i="96"/>
  <c r="Y38" i="96"/>
  <c r="Z38" i="96"/>
  <c r="AA38" i="96"/>
  <c r="AB38" i="96"/>
  <c r="AC38" i="96"/>
  <c r="AD38" i="96"/>
  <c r="AH38" i="96"/>
  <c r="AI38" i="96"/>
  <c r="AJ38" i="96"/>
  <c r="AK38" i="96"/>
  <c r="AO38" i="96" s="1"/>
  <c r="AL38" i="96"/>
  <c r="AM38" i="96"/>
  <c r="AN38" i="96"/>
  <c r="AP38" i="96"/>
  <c r="P39" i="96"/>
  <c r="R39" i="96"/>
  <c r="S39" i="96"/>
  <c r="T39" i="96"/>
  <c r="U39" i="96"/>
  <c r="P47" i="96" s="1"/>
  <c r="V39" i="96"/>
  <c r="W39" i="96"/>
  <c r="X39" i="96"/>
  <c r="Y39" i="96"/>
  <c r="Z39" i="96"/>
  <c r="AA39" i="96"/>
  <c r="AB39" i="96"/>
  <c r="AC39" i="96"/>
  <c r="AD39" i="96"/>
  <c r="P56" i="96" s="1"/>
  <c r="AH39" i="96"/>
  <c r="AI39" i="96"/>
  <c r="AJ39" i="96"/>
  <c r="AK39" i="96"/>
  <c r="AO39" i="96" s="1"/>
  <c r="AL39" i="96"/>
  <c r="AM39" i="96"/>
  <c r="AN39" i="96"/>
  <c r="P40" i="96"/>
  <c r="R40" i="96"/>
  <c r="S40" i="96"/>
  <c r="T40" i="96" s="1"/>
  <c r="U40" i="96"/>
  <c r="V40" i="96"/>
  <c r="W40" i="96"/>
  <c r="X40" i="96"/>
  <c r="Q50" i="96" s="1"/>
  <c r="Y40" i="96"/>
  <c r="Z40" i="96"/>
  <c r="AA40" i="96"/>
  <c r="AB40" i="96"/>
  <c r="AC40" i="96"/>
  <c r="AD40" i="96"/>
  <c r="AH40" i="96"/>
  <c r="AI40" i="96"/>
  <c r="AJ40" i="96"/>
  <c r="AK40" i="96"/>
  <c r="AO40" i="96" s="1"/>
  <c r="AL40" i="96"/>
  <c r="AM40" i="96"/>
  <c r="AN40" i="96"/>
  <c r="AP40" i="96"/>
  <c r="P41" i="96"/>
  <c r="R41" i="96"/>
  <c r="S41" i="96"/>
  <c r="T41" i="96" s="1"/>
  <c r="U41" i="96"/>
  <c r="V41" i="96"/>
  <c r="W41" i="96"/>
  <c r="X41" i="96"/>
  <c r="Y41" i="96"/>
  <c r="Z41" i="96"/>
  <c r="AA41" i="96"/>
  <c r="AB41" i="96"/>
  <c r="AC41" i="96"/>
  <c r="AD41" i="96"/>
  <c r="AP41" i="96" s="1"/>
  <c r="AH41" i="96"/>
  <c r="AI41" i="96"/>
  <c r="AJ41" i="96"/>
  <c r="AK41" i="96"/>
  <c r="AL41" i="96"/>
  <c r="AM41" i="96"/>
  <c r="AN41" i="96"/>
  <c r="AO41" i="96"/>
  <c r="P42" i="96"/>
  <c r="R42" i="96"/>
  <c r="S42" i="96"/>
  <c r="T42" i="96" s="1"/>
  <c r="U42" i="96"/>
  <c r="V42" i="96"/>
  <c r="W42" i="96"/>
  <c r="X42" i="96"/>
  <c r="Y42" i="96"/>
  <c r="Z42" i="96"/>
  <c r="AA42" i="96"/>
  <c r="AB42" i="96"/>
  <c r="AC42" i="96"/>
  <c r="AD42" i="96"/>
  <c r="AH42" i="96"/>
  <c r="AI42" i="96"/>
  <c r="AJ42" i="96"/>
  <c r="AK42" i="96"/>
  <c r="AL42" i="96"/>
  <c r="AM42" i="96"/>
  <c r="AN42" i="96"/>
  <c r="AO42" i="96"/>
  <c r="AP42" i="96"/>
  <c r="F44" i="96"/>
  <c r="S47" i="96"/>
  <c r="O48" i="96"/>
  <c r="S48" i="96"/>
  <c r="P49" i="96"/>
  <c r="S49" i="96"/>
  <c r="P50" i="96"/>
  <c r="R50" i="96"/>
  <c r="S50" i="96"/>
  <c r="O51" i="96"/>
  <c r="P51" i="96"/>
  <c r="T52" i="96"/>
  <c r="P53" i="96"/>
  <c r="R53" i="96"/>
  <c r="T53" i="96"/>
  <c r="T54" i="96"/>
  <c r="S55" i="96"/>
  <c r="T55" i="96"/>
  <c r="V13" i="95"/>
  <c r="W13" i="95"/>
  <c r="X13" i="95"/>
  <c r="Y13" i="95"/>
  <c r="Z13" i="95"/>
  <c r="AA13" i="95"/>
  <c r="AB13" i="95"/>
  <c r="AC13" i="95"/>
  <c r="AD13" i="95" s="1"/>
  <c r="AE13" i="95"/>
  <c r="AF13" i="95"/>
  <c r="AG13" i="95"/>
  <c r="AH13" i="95"/>
  <c r="AI13" i="95"/>
  <c r="AJ13" i="95"/>
  <c r="AK13" i="95" s="1"/>
  <c r="AL13" i="95"/>
  <c r="AM13" i="95"/>
  <c r="AN13" i="95"/>
  <c r="AO13" i="95"/>
  <c r="AP13" i="95"/>
  <c r="AQ13" i="95"/>
  <c r="AR13" i="95"/>
  <c r="AS13" i="95"/>
  <c r="AT13" i="95"/>
  <c r="AU13" i="95"/>
  <c r="AV13" i="95"/>
  <c r="AW13" i="95"/>
  <c r="AX13" i="95"/>
  <c r="AY13" i="95"/>
  <c r="AZ13" i="95"/>
  <c r="BA13" i="95"/>
  <c r="BB13" i="95"/>
  <c r="BC13" i="95"/>
  <c r="BD13" i="95"/>
  <c r="BE13" i="95"/>
  <c r="BF13" i="95" s="1"/>
  <c r="BG13" i="95"/>
  <c r="BH13" i="95"/>
  <c r="BI13" i="95"/>
  <c r="BJ13" i="95"/>
  <c r="BK13" i="95"/>
  <c r="BL13" i="95"/>
  <c r="BM13" i="95"/>
  <c r="BN13" i="95"/>
  <c r="BO13" i="95"/>
  <c r="D15" i="95"/>
  <c r="E15" i="95"/>
  <c r="E20" i="95"/>
  <c r="F20" i="95"/>
  <c r="G20" i="95"/>
  <c r="H20" i="95"/>
  <c r="I20" i="95"/>
  <c r="J20" i="95"/>
  <c r="K20" i="95"/>
  <c r="L20" i="95"/>
  <c r="M20" i="95"/>
  <c r="N20" i="95"/>
  <c r="O20" i="95"/>
  <c r="P20" i="95"/>
  <c r="Q20" i="95"/>
  <c r="R20" i="95"/>
  <c r="G21" i="95"/>
  <c r="H21" i="95"/>
  <c r="I21" i="95"/>
  <c r="J21" i="95"/>
  <c r="K21" i="95"/>
  <c r="L21" i="95"/>
  <c r="M21" i="95"/>
  <c r="N21" i="95"/>
  <c r="O21" i="95"/>
  <c r="P21" i="95"/>
  <c r="Q21" i="95"/>
  <c r="R21" i="95"/>
  <c r="B23" i="95"/>
  <c r="V23" i="95"/>
  <c r="W23" i="95"/>
  <c r="X23" i="95"/>
  <c r="Y23" i="95"/>
  <c r="Z23" i="95"/>
  <c r="AA23" i="95"/>
  <c r="AB23" i="95"/>
  <c r="AC23" i="95"/>
  <c r="AD23" i="95"/>
  <c r="AE23" i="95"/>
  <c r="AF23" i="95"/>
  <c r="AG23" i="95"/>
  <c r="AH23" i="95"/>
  <c r="AI23" i="95"/>
  <c r="AJ23" i="95"/>
  <c r="AK23" i="95"/>
  <c r="AL23" i="95"/>
  <c r="AM23" i="95"/>
  <c r="AN23" i="95"/>
  <c r="AO23" i="95"/>
  <c r="AP23" i="95"/>
  <c r="AQ23" i="95"/>
  <c r="AR23" i="95" s="1"/>
  <c r="AS23" i="95"/>
  <c r="AT23" i="95"/>
  <c r="AU23" i="95"/>
  <c r="AV23" i="95"/>
  <c r="AW23" i="95"/>
  <c r="AX23" i="95"/>
  <c r="AY23" i="95"/>
  <c r="AZ23" i="95"/>
  <c r="BA23" i="95"/>
  <c r="BB23" i="95"/>
  <c r="BC23" i="95"/>
  <c r="BD23" i="95"/>
  <c r="BE23" i="95"/>
  <c r="BF23" i="95"/>
  <c r="BG23" i="95"/>
  <c r="BH23" i="95"/>
  <c r="BI23" i="95"/>
  <c r="BJ23" i="95"/>
  <c r="BK23" i="95"/>
  <c r="BL23" i="95"/>
  <c r="BM23" i="95"/>
  <c r="BN23" i="95"/>
  <c r="BO23" i="95"/>
  <c r="D25" i="95"/>
  <c r="E25" i="95"/>
  <c r="E30" i="95"/>
  <c r="F30" i="95"/>
  <c r="G30" i="95"/>
  <c r="H30" i="95"/>
  <c r="I30" i="95"/>
  <c r="J30" i="95"/>
  <c r="K30" i="95"/>
  <c r="L30" i="95"/>
  <c r="M30" i="95"/>
  <c r="N30" i="95"/>
  <c r="O30" i="95"/>
  <c r="P30" i="95"/>
  <c r="Q30" i="95"/>
  <c r="R30" i="95"/>
  <c r="G31" i="95"/>
  <c r="H31" i="95"/>
  <c r="I31" i="95"/>
  <c r="J31" i="95"/>
  <c r="K31" i="95"/>
  <c r="L31" i="95"/>
  <c r="M31" i="95"/>
  <c r="N31" i="95"/>
  <c r="O31" i="95"/>
  <c r="P31" i="95"/>
  <c r="Q31" i="95"/>
  <c r="R31" i="95"/>
  <c r="B33" i="95"/>
  <c r="B43" i="95" s="1"/>
  <c r="V33" i="95"/>
  <c r="W33" i="95"/>
  <c r="X33" i="95"/>
  <c r="Y33" i="95"/>
  <c r="Z33" i="95"/>
  <c r="AA33" i="95"/>
  <c r="AB33" i="95"/>
  <c r="AC33" i="95"/>
  <c r="AD33" i="95" s="1"/>
  <c r="AE33" i="95"/>
  <c r="AF33" i="95"/>
  <c r="AG33" i="95"/>
  <c r="AH33" i="95"/>
  <c r="AI33" i="95"/>
  <c r="AJ33" i="95"/>
  <c r="AK33" i="95"/>
  <c r="AL33" i="95"/>
  <c r="AM33" i="95"/>
  <c r="AN33" i="95"/>
  <c r="AO33" i="95"/>
  <c r="AP33" i="95"/>
  <c r="AQ33" i="95"/>
  <c r="AR33" i="95" s="1"/>
  <c r="AS33" i="95"/>
  <c r="AT33" i="95"/>
  <c r="AU33" i="95"/>
  <c r="AV33" i="95"/>
  <c r="AW33" i="95"/>
  <c r="AX33" i="95"/>
  <c r="AY33" i="95"/>
  <c r="AZ33" i="95"/>
  <c r="BA33" i="95"/>
  <c r="BB33" i="95"/>
  <c r="BC33" i="95"/>
  <c r="BD33" i="95"/>
  <c r="BE33" i="95"/>
  <c r="BF33" i="95"/>
  <c r="BG33" i="95"/>
  <c r="BH33" i="95"/>
  <c r="BI33" i="95"/>
  <c r="BJ33" i="95"/>
  <c r="BK33" i="95"/>
  <c r="BL33" i="95"/>
  <c r="BM33" i="95"/>
  <c r="BN33" i="95"/>
  <c r="BO33" i="95"/>
  <c r="D35" i="95"/>
  <c r="E35" i="95"/>
  <c r="E40" i="95"/>
  <c r="F40" i="95"/>
  <c r="G40" i="95"/>
  <c r="H40" i="95"/>
  <c r="I40" i="95"/>
  <c r="J40" i="95"/>
  <c r="K40" i="95"/>
  <c r="L40" i="95"/>
  <c r="M40" i="95"/>
  <c r="N40" i="95"/>
  <c r="O40" i="95"/>
  <c r="P40" i="95"/>
  <c r="Q40" i="95"/>
  <c r="R40" i="95"/>
  <c r="G41" i="95"/>
  <c r="H41" i="95"/>
  <c r="I41" i="95"/>
  <c r="J41" i="95"/>
  <c r="K41" i="95"/>
  <c r="L41" i="95"/>
  <c r="M41" i="95"/>
  <c r="N41" i="95"/>
  <c r="O41" i="95"/>
  <c r="P41" i="95"/>
  <c r="Q41" i="95"/>
  <c r="R41" i="95"/>
  <c r="V43" i="95"/>
  <c r="W43" i="95" s="1"/>
  <c r="X43" i="95"/>
  <c r="Y43" i="95"/>
  <c r="Z43" i="95"/>
  <c r="AA43" i="95"/>
  <c r="AB43" i="95"/>
  <c r="AC43" i="95"/>
  <c r="AD43" i="95"/>
  <c r="AE43" i="95"/>
  <c r="AF43" i="95"/>
  <c r="AG43" i="95"/>
  <c r="AH43" i="95"/>
  <c r="AI43" i="95"/>
  <c r="AJ43" i="95"/>
  <c r="AK43" i="95" s="1"/>
  <c r="AL43" i="95"/>
  <c r="AM43" i="95"/>
  <c r="AN43" i="95"/>
  <c r="AO43" i="95"/>
  <c r="AP43" i="95"/>
  <c r="AQ43" i="95"/>
  <c r="AR43" i="95"/>
  <c r="AS43" i="95"/>
  <c r="AT43" i="95"/>
  <c r="AU43" i="95"/>
  <c r="AV43" i="95"/>
  <c r="AW43" i="95"/>
  <c r="AX43" i="95"/>
  <c r="AY43" i="95"/>
  <c r="AZ43" i="95"/>
  <c r="BA43" i="95"/>
  <c r="BB43" i="95"/>
  <c r="BC43" i="95"/>
  <c r="BD43" i="95"/>
  <c r="BE43" i="95"/>
  <c r="BF43" i="95" s="1"/>
  <c r="BG43" i="95"/>
  <c r="BH43" i="95"/>
  <c r="BI43" i="95"/>
  <c r="BJ43" i="95"/>
  <c r="BK43" i="95"/>
  <c r="BL43" i="95"/>
  <c r="BM43" i="95"/>
  <c r="BN43" i="95"/>
  <c r="BO43" i="95"/>
  <c r="D45" i="95"/>
  <c r="E45" i="95"/>
  <c r="E50" i="95"/>
  <c r="F50" i="95"/>
  <c r="G50" i="95"/>
  <c r="H50" i="95"/>
  <c r="I50" i="95"/>
  <c r="J50" i="95"/>
  <c r="K50" i="95"/>
  <c r="L50" i="95"/>
  <c r="M50" i="95"/>
  <c r="N50" i="95"/>
  <c r="O50" i="95"/>
  <c r="P50" i="95"/>
  <c r="Q50" i="95"/>
  <c r="R50" i="95"/>
  <c r="G51" i="95"/>
  <c r="H51" i="95"/>
  <c r="I51" i="95"/>
  <c r="J51" i="95"/>
  <c r="K51" i="95"/>
  <c r="L51" i="95"/>
  <c r="M51" i="95"/>
  <c r="N51" i="95"/>
  <c r="O51" i="95"/>
  <c r="P51" i="95"/>
  <c r="Q51" i="95"/>
  <c r="R51" i="95"/>
  <c r="V53" i="95"/>
  <c r="W53" i="95" s="1"/>
  <c r="X53" i="95"/>
  <c r="Y53" i="95"/>
  <c r="Z53" i="95"/>
  <c r="AA53" i="95"/>
  <c r="AB53" i="95"/>
  <c r="AC53" i="95"/>
  <c r="AD53" i="95"/>
  <c r="AE53" i="95"/>
  <c r="AF53" i="95"/>
  <c r="AG53" i="95"/>
  <c r="AH53" i="95"/>
  <c r="AI53" i="95"/>
  <c r="AJ53" i="95"/>
  <c r="AK53" i="95"/>
  <c r="AL53" i="95"/>
  <c r="AM53" i="95"/>
  <c r="AN53" i="95"/>
  <c r="AO53" i="95"/>
  <c r="AP53" i="95"/>
  <c r="AQ53" i="95"/>
  <c r="AR53" i="95"/>
  <c r="AS53" i="95"/>
  <c r="AT53" i="95"/>
  <c r="AU53" i="95"/>
  <c r="AV53" i="95"/>
  <c r="AW53" i="95"/>
  <c r="AX53" i="95"/>
  <c r="AY53" i="95"/>
  <c r="AZ53" i="95"/>
  <c r="BA53" i="95"/>
  <c r="BB53" i="95"/>
  <c r="BC53" i="95"/>
  <c r="BD53" i="95"/>
  <c r="BE53" i="95"/>
  <c r="BF53" i="95"/>
  <c r="BG53" i="95"/>
  <c r="BH53" i="95"/>
  <c r="BI53" i="95"/>
  <c r="BJ53" i="95"/>
  <c r="BK53" i="95"/>
  <c r="BL53" i="95"/>
  <c r="BM53" i="95"/>
  <c r="BN53" i="95"/>
  <c r="BO53" i="95"/>
  <c r="D55" i="95"/>
  <c r="E55" i="95"/>
  <c r="E60" i="95" s="1"/>
  <c r="F60" i="95"/>
  <c r="G60" i="95"/>
  <c r="H60" i="95"/>
  <c r="I60" i="95"/>
  <c r="J60" i="95"/>
  <c r="K60" i="95"/>
  <c r="L60" i="95"/>
  <c r="M60" i="95"/>
  <c r="N60" i="95"/>
  <c r="O60" i="95"/>
  <c r="P60" i="95"/>
  <c r="Q60" i="95"/>
  <c r="R60" i="95"/>
  <c r="G61" i="95"/>
  <c r="H61" i="95"/>
  <c r="I61" i="95"/>
  <c r="J61" i="95"/>
  <c r="K61" i="95"/>
  <c r="L61" i="95"/>
  <c r="M61" i="95"/>
  <c r="N61" i="95"/>
  <c r="O61" i="95"/>
  <c r="P61" i="95"/>
  <c r="Q61" i="95"/>
  <c r="R61" i="95"/>
  <c r="V63" i="95"/>
  <c r="W63" i="95"/>
  <c r="X63" i="95"/>
  <c r="Y63" i="95"/>
  <c r="Z63" i="95"/>
  <c r="AA63" i="95"/>
  <c r="AB63" i="95"/>
  <c r="AC63" i="95"/>
  <c r="AD63" i="95" s="1"/>
  <c r="AE63" i="95"/>
  <c r="AF63" i="95"/>
  <c r="AG63" i="95"/>
  <c r="AH63" i="95"/>
  <c r="AI63" i="95"/>
  <c r="AJ63" i="95"/>
  <c r="AK63" i="95" s="1"/>
  <c r="AL63" i="95"/>
  <c r="AM63" i="95"/>
  <c r="AN63" i="95"/>
  <c r="AO63" i="95"/>
  <c r="AP63" i="95"/>
  <c r="AQ63" i="95"/>
  <c r="AR63" i="95"/>
  <c r="AS63" i="95"/>
  <c r="AT63" i="95"/>
  <c r="AU63" i="95"/>
  <c r="AV63" i="95"/>
  <c r="AW63" i="95"/>
  <c r="AX63" i="95"/>
  <c r="AY63" i="95"/>
  <c r="AZ63" i="95"/>
  <c r="BA63" i="95"/>
  <c r="BB63" i="95"/>
  <c r="BC63" i="95"/>
  <c r="BD63" i="95"/>
  <c r="BE63" i="95"/>
  <c r="BF63" i="95" s="1"/>
  <c r="BG63" i="95"/>
  <c r="BH63" i="95"/>
  <c r="BI63" i="95"/>
  <c r="BJ63" i="95"/>
  <c r="BK63" i="95"/>
  <c r="BL63" i="95"/>
  <c r="BM63" i="95"/>
  <c r="BN63" i="95"/>
  <c r="BO63" i="95"/>
  <c r="D65" i="95"/>
  <c r="E65" i="95"/>
  <c r="E70" i="95"/>
  <c r="F70" i="95"/>
  <c r="G70" i="95"/>
  <c r="H70" i="95"/>
  <c r="I70" i="95"/>
  <c r="J70" i="95"/>
  <c r="K70" i="95"/>
  <c r="L70" i="95"/>
  <c r="M70" i="95"/>
  <c r="N70" i="95"/>
  <c r="O70" i="95"/>
  <c r="P70" i="95"/>
  <c r="Q70" i="95"/>
  <c r="R70" i="95"/>
  <c r="G71" i="95"/>
  <c r="H71" i="95"/>
  <c r="I71" i="95"/>
  <c r="J71" i="95"/>
  <c r="K71" i="95"/>
  <c r="L71" i="95"/>
  <c r="M71" i="95"/>
  <c r="N71" i="95"/>
  <c r="O71" i="95"/>
  <c r="P71" i="95"/>
  <c r="Q71" i="95"/>
  <c r="R71" i="95"/>
  <c r="V73" i="95"/>
  <c r="W73" i="95"/>
  <c r="X73" i="95"/>
  <c r="Y73" i="95"/>
  <c r="Z73" i="95"/>
  <c r="AA73" i="95"/>
  <c r="AB73" i="95"/>
  <c r="AC73" i="95"/>
  <c r="AD73" i="95" s="1"/>
  <c r="AE73" i="95"/>
  <c r="AF73" i="95"/>
  <c r="AG73" i="95"/>
  <c r="AH73" i="95"/>
  <c r="AI73" i="95"/>
  <c r="AJ73" i="95"/>
  <c r="AK73" i="95"/>
  <c r="AL73" i="95"/>
  <c r="AM73" i="95"/>
  <c r="AN73" i="95"/>
  <c r="AO73" i="95"/>
  <c r="AP73" i="95"/>
  <c r="AQ73" i="95"/>
  <c r="AR73" i="95"/>
  <c r="AS73" i="95"/>
  <c r="AT73" i="95"/>
  <c r="AU73" i="95"/>
  <c r="AV73" i="95"/>
  <c r="AW73" i="95"/>
  <c r="AX73" i="95"/>
  <c r="AY73" i="95" s="1"/>
  <c r="AZ73" i="95"/>
  <c r="BA73" i="95"/>
  <c r="BB73" i="95"/>
  <c r="BC73" i="95"/>
  <c r="BD73" i="95"/>
  <c r="BE73" i="95"/>
  <c r="BF73" i="95"/>
  <c r="BG73" i="95"/>
  <c r="BH73" i="95"/>
  <c r="BI73" i="95"/>
  <c r="BJ73" i="95"/>
  <c r="BK73" i="95"/>
  <c r="BL73" i="95"/>
  <c r="BM73" i="95"/>
  <c r="BN73" i="95"/>
  <c r="BO73" i="95"/>
  <c r="D75" i="95"/>
  <c r="E75" i="95"/>
  <c r="E80" i="95"/>
  <c r="F80" i="95"/>
  <c r="G80" i="95"/>
  <c r="H80" i="95"/>
  <c r="I80" i="95"/>
  <c r="J80" i="95"/>
  <c r="K80" i="95"/>
  <c r="L80" i="95"/>
  <c r="M80" i="95"/>
  <c r="N80" i="95"/>
  <c r="O80" i="95"/>
  <c r="P80" i="95"/>
  <c r="Q80" i="95"/>
  <c r="R80" i="95"/>
  <c r="G81" i="95"/>
  <c r="H81" i="95"/>
  <c r="I81" i="95"/>
  <c r="J81" i="95"/>
  <c r="K81" i="95"/>
  <c r="L81" i="95"/>
  <c r="M81" i="95"/>
  <c r="N81" i="95"/>
  <c r="O81" i="95"/>
  <c r="P81" i="95"/>
  <c r="Q81" i="95"/>
  <c r="R81" i="95"/>
  <c r="V83" i="95"/>
  <c r="W83" i="95"/>
  <c r="X83" i="95"/>
  <c r="Y83" i="95"/>
  <c r="Z83" i="95"/>
  <c r="AA83" i="95"/>
  <c r="AB83" i="95"/>
  <c r="AC83" i="95"/>
  <c r="AD83" i="95"/>
  <c r="AE83" i="95"/>
  <c r="AF83" i="95"/>
  <c r="AG83" i="95"/>
  <c r="AH83" i="95"/>
  <c r="AI83" i="95"/>
  <c r="AJ83" i="95"/>
  <c r="AK83" i="95"/>
  <c r="AL83" i="95"/>
  <c r="AM83" i="95"/>
  <c r="AN83" i="95"/>
  <c r="AO83" i="95"/>
  <c r="AP83" i="95"/>
  <c r="AQ83" i="95"/>
  <c r="AR83" i="95" s="1"/>
  <c r="AS83" i="95"/>
  <c r="AT83" i="95"/>
  <c r="AU83" i="95"/>
  <c r="AV83" i="95"/>
  <c r="AW83" i="95"/>
  <c r="AX83" i="95"/>
  <c r="AY83" i="95" s="1"/>
  <c r="AZ83" i="95"/>
  <c r="BA83" i="95"/>
  <c r="BB83" i="95"/>
  <c r="BC83" i="95"/>
  <c r="BD83" i="95"/>
  <c r="BE83" i="95"/>
  <c r="BF83" i="95"/>
  <c r="BG83" i="95"/>
  <c r="BH83" i="95"/>
  <c r="BI83" i="95"/>
  <c r="BJ83" i="95"/>
  <c r="BK83" i="95"/>
  <c r="BL83" i="95"/>
  <c r="BM83" i="95"/>
  <c r="BN83" i="95"/>
  <c r="BO83" i="95"/>
  <c r="D85" i="95"/>
  <c r="E85" i="95"/>
  <c r="E90" i="95" s="1"/>
  <c r="F90" i="95"/>
  <c r="G90" i="95"/>
  <c r="H90" i="95"/>
  <c r="I90" i="95"/>
  <c r="J90" i="95"/>
  <c r="K90" i="95"/>
  <c r="L90" i="95"/>
  <c r="M90" i="95"/>
  <c r="N90" i="95"/>
  <c r="O90" i="95"/>
  <c r="P90" i="95"/>
  <c r="Q90" i="95"/>
  <c r="R90" i="95"/>
  <c r="G91" i="95"/>
  <c r="H91" i="95"/>
  <c r="I91" i="95"/>
  <c r="J91" i="95"/>
  <c r="K91" i="95"/>
  <c r="L91" i="95"/>
  <c r="M91" i="95"/>
  <c r="N91" i="95"/>
  <c r="O91" i="95"/>
  <c r="P91" i="95"/>
  <c r="Q91" i="95"/>
  <c r="R91" i="95"/>
  <c r="V13" i="94"/>
  <c r="W13" i="94"/>
  <c r="X13" i="94"/>
  <c r="Y13" i="94"/>
  <c r="Z13" i="94"/>
  <c r="AA13" i="94"/>
  <c r="AB13" i="94"/>
  <c r="AC13" i="94"/>
  <c r="AD13" i="94" s="1"/>
  <c r="AE13" i="94"/>
  <c r="AF13" i="94"/>
  <c r="AG13" i="94"/>
  <c r="AH13" i="94"/>
  <c r="AI13" i="94"/>
  <c r="AJ13" i="94"/>
  <c r="AK13" i="94"/>
  <c r="AL13" i="94"/>
  <c r="AM13" i="94"/>
  <c r="AN13" i="94"/>
  <c r="AO13" i="94"/>
  <c r="AP13" i="94"/>
  <c r="AQ13" i="94"/>
  <c r="AR13" i="94"/>
  <c r="AS13" i="94"/>
  <c r="AT13" i="94"/>
  <c r="AU13" i="94"/>
  <c r="AV13" i="94"/>
  <c r="AW13" i="94"/>
  <c r="AX13" i="94"/>
  <c r="AY13" i="94"/>
  <c r="AZ13" i="94"/>
  <c r="BA13" i="94"/>
  <c r="BB13" i="94"/>
  <c r="BC13" i="94"/>
  <c r="BD13" i="94"/>
  <c r="BE13" i="94"/>
  <c r="BF13" i="94"/>
  <c r="BG13" i="94"/>
  <c r="BH13" i="94"/>
  <c r="BI13" i="94"/>
  <c r="BJ13" i="94"/>
  <c r="BK13" i="94"/>
  <c r="BL13" i="94"/>
  <c r="BM13" i="94"/>
  <c r="BN13" i="94"/>
  <c r="BO13" i="94"/>
  <c r="D15" i="94"/>
  <c r="E15" i="94"/>
  <c r="E20" i="94"/>
  <c r="F20" i="94"/>
  <c r="G20" i="94"/>
  <c r="H20" i="94"/>
  <c r="I20" i="94"/>
  <c r="J20" i="94"/>
  <c r="K20" i="94"/>
  <c r="L20" i="94"/>
  <c r="M20" i="94"/>
  <c r="N20" i="94"/>
  <c r="O20" i="94"/>
  <c r="P20" i="94"/>
  <c r="Q20" i="94"/>
  <c r="R20" i="94"/>
  <c r="G21" i="94"/>
  <c r="H21" i="94"/>
  <c r="I21" i="94"/>
  <c r="J21" i="94"/>
  <c r="K21" i="94"/>
  <c r="L21" i="94"/>
  <c r="M21" i="94"/>
  <c r="N21" i="94"/>
  <c r="O21" i="94"/>
  <c r="P21" i="94"/>
  <c r="Q21" i="94"/>
  <c r="R21" i="94"/>
  <c r="B23" i="94"/>
  <c r="V23" i="94"/>
  <c r="W23" i="94" s="1"/>
  <c r="X23" i="94"/>
  <c r="Y23" i="94"/>
  <c r="Z23" i="94"/>
  <c r="AA23" i="94"/>
  <c r="AB23" i="94"/>
  <c r="AC23" i="94"/>
  <c r="AD23" i="94"/>
  <c r="AE23" i="94"/>
  <c r="AF23" i="94"/>
  <c r="AG23" i="94"/>
  <c r="AH23" i="94"/>
  <c r="AI23" i="94"/>
  <c r="AJ23" i="94"/>
  <c r="AK23" i="94"/>
  <c r="AL23" i="94"/>
  <c r="AM23" i="94"/>
  <c r="AN23" i="94"/>
  <c r="AO23" i="94"/>
  <c r="AP23" i="94"/>
  <c r="AQ23" i="94"/>
  <c r="AR23" i="94" s="1"/>
  <c r="AS23" i="94"/>
  <c r="AT23" i="94"/>
  <c r="AU23" i="94"/>
  <c r="AV23" i="94"/>
  <c r="AW23" i="94"/>
  <c r="AX23" i="94"/>
  <c r="AY23" i="94"/>
  <c r="AZ23" i="94"/>
  <c r="BA23" i="94"/>
  <c r="BB23" i="94"/>
  <c r="BC23" i="94"/>
  <c r="BD23" i="94"/>
  <c r="BE23" i="94"/>
  <c r="BF23" i="94"/>
  <c r="BG23" i="94"/>
  <c r="BH23" i="94"/>
  <c r="BI23" i="94"/>
  <c r="BJ23" i="94"/>
  <c r="BK23" i="94"/>
  <c r="BL23" i="94"/>
  <c r="BM23" i="94"/>
  <c r="BN23" i="94"/>
  <c r="BO23" i="94"/>
  <c r="D25" i="94"/>
  <c r="E25" i="94"/>
  <c r="E30" i="94"/>
  <c r="F30" i="94"/>
  <c r="G30" i="94"/>
  <c r="H30" i="94"/>
  <c r="I30" i="94"/>
  <c r="J30" i="94"/>
  <c r="K30" i="94"/>
  <c r="L30" i="94"/>
  <c r="M30" i="94"/>
  <c r="N30" i="94"/>
  <c r="O30" i="94"/>
  <c r="P30" i="94"/>
  <c r="Q30" i="94"/>
  <c r="R30" i="94"/>
  <c r="G31" i="94"/>
  <c r="H31" i="94"/>
  <c r="I31" i="94"/>
  <c r="J31" i="94"/>
  <c r="K31" i="94"/>
  <c r="L31" i="94"/>
  <c r="M31" i="94"/>
  <c r="N31" i="94"/>
  <c r="O31" i="94"/>
  <c r="P31" i="94"/>
  <c r="Q31" i="94"/>
  <c r="R31" i="94"/>
  <c r="B33" i="94"/>
  <c r="B43" i="94" s="1"/>
  <c r="V33" i="94"/>
  <c r="W33" i="94"/>
  <c r="X33" i="94"/>
  <c r="Y33" i="94"/>
  <c r="Z33" i="94"/>
  <c r="AA33" i="94"/>
  <c r="AB33" i="94"/>
  <c r="AC33" i="94"/>
  <c r="AD33" i="94" s="1"/>
  <c r="AE33" i="94"/>
  <c r="AF33" i="94"/>
  <c r="AG33" i="94"/>
  <c r="AH33" i="94"/>
  <c r="AI33" i="94"/>
  <c r="AJ33" i="94"/>
  <c r="AK33" i="94" s="1"/>
  <c r="AL33" i="94"/>
  <c r="AM33" i="94"/>
  <c r="AN33" i="94"/>
  <c r="AO33" i="94"/>
  <c r="AP33" i="94"/>
  <c r="AQ33" i="94"/>
  <c r="AR33" i="94"/>
  <c r="AS33" i="94"/>
  <c r="AT33" i="94"/>
  <c r="AU33" i="94"/>
  <c r="AV33" i="94"/>
  <c r="AW33" i="94"/>
  <c r="AX33" i="94"/>
  <c r="AY33" i="94"/>
  <c r="AZ33" i="94"/>
  <c r="BA33" i="94"/>
  <c r="BB33" i="94"/>
  <c r="BC33" i="94"/>
  <c r="BD33" i="94"/>
  <c r="BE33" i="94"/>
  <c r="BF33" i="94"/>
  <c r="BG33" i="94"/>
  <c r="BH33" i="94"/>
  <c r="BI33" i="94"/>
  <c r="BJ33" i="94"/>
  <c r="BK33" i="94"/>
  <c r="BL33" i="94"/>
  <c r="BM33" i="94"/>
  <c r="BN33" i="94"/>
  <c r="BO33" i="94"/>
  <c r="D35" i="94"/>
  <c r="E35" i="94"/>
  <c r="E40" i="94"/>
  <c r="F40" i="94"/>
  <c r="G40" i="94"/>
  <c r="H40" i="94"/>
  <c r="I40" i="94"/>
  <c r="J40" i="94"/>
  <c r="K40" i="94"/>
  <c r="L40" i="94"/>
  <c r="M40" i="94"/>
  <c r="N40" i="94"/>
  <c r="O40" i="94"/>
  <c r="P40" i="94"/>
  <c r="Q40" i="94"/>
  <c r="R40" i="94"/>
  <c r="G41" i="94"/>
  <c r="H41" i="94"/>
  <c r="I41" i="94"/>
  <c r="J41" i="94"/>
  <c r="K41" i="94"/>
  <c r="L41" i="94"/>
  <c r="M41" i="94"/>
  <c r="N41" i="94"/>
  <c r="O41" i="94"/>
  <c r="P41" i="94"/>
  <c r="Q41" i="94"/>
  <c r="R41" i="94"/>
  <c r="V43" i="94"/>
  <c r="W43" i="94"/>
  <c r="X43" i="94"/>
  <c r="Y43" i="94"/>
  <c r="Z43" i="94"/>
  <c r="AA43" i="94"/>
  <c r="AB43" i="94"/>
  <c r="AC43" i="94"/>
  <c r="AD43" i="94"/>
  <c r="AE43" i="94"/>
  <c r="AF43" i="94"/>
  <c r="AG43" i="94"/>
  <c r="AH43" i="94"/>
  <c r="AI43" i="94"/>
  <c r="AJ43" i="94"/>
  <c r="AK43" i="94"/>
  <c r="AL43" i="94"/>
  <c r="AM43" i="94"/>
  <c r="AN43" i="94"/>
  <c r="AO43" i="94"/>
  <c r="AP43" i="94"/>
  <c r="AQ43" i="94"/>
  <c r="AR43" i="94"/>
  <c r="AS43" i="94"/>
  <c r="AT43" i="94"/>
  <c r="AU43" i="94"/>
  <c r="AV43" i="94"/>
  <c r="AW43" i="94"/>
  <c r="AX43" i="94"/>
  <c r="AY43" i="94"/>
  <c r="AZ43" i="94"/>
  <c r="BA43" i="94"/>
  <c r="BB43" i="94"/>
  <c r="BC43" i="94"/>
  <c r="BD43" i="94"/>
  <c r="BE43" i="94"/>
  <c r="BF43" i="94" s="1"/>
  <c r="BG43" i="94"/>
  <c r="BH43" i="94"/>
  <c r="BI43" i="94"/>
  <c r="BJ43" i="94"/>
  <c r="BK43" i="94"/>
  <c r="BL43" i="94"/>
  <c r="BM43" i="94"/>
  <c r="BN43" i="94"/>
  <c r="BO43" i="94"/>
  <c r="D45" i="94"/>
  <c r="E45" i="94"/>
  <c r="E50" i="94"/>
  <c r="F50" i="94"/>
  <c r="G50" i="94"/>
  <c r="H50" i="94"/>
  <c r="I50" i="94"/>
  <c r="J50" i="94"/>
  <c r="K50" i="94"/>
  <c r="L50" i="94"/>
  <c r="M50" i="94"/>
  <c r="N50" i="94"/>
  <c r="O50" i="94"/>
  <c r="P50" i="94"/>
  <c r="Q50" i="94"/>
  <c r="R50" i="94"/>
  <c r="G51" i="94"/>
  <c r="H51" i="94"/>
  <c r="I51" i="94"/>
  <c r="J51" i="94"/>
  <c r="K51" i="94"/>
  <c r="L51" i="94"/>
  <c r="M51" i="94"/>
  <c r="N51" i="94"/>
  <c r="O51" i="94"/>
  <c r="P51" i="94"/>
  <c r="Q51" i="94"/>
  <c r="R51" i="94"/>
  <c r="V53" i="94"/>
  <c r="W53" i="94"/>
  <c r="X53" i="94"/>
  <c r="Y53" i="94"/>
  <c r="Z53" i="94"/>
  <c r="AA53" i="94"/>
  <c r="AB53" i="94"/>
  <c r="AC53" i="94"/>
  <c r="AD53" i="94"/>
  <c r="AE53" i="94"/>
  <c r="AF53" i="94"/>
  <c r="AG53" i="94"/>
  <c r="AH53" i="94"/>
  <c r="AI53" i="94"/>
  <c r="AJ53" i="94"/>
  <c r="AK53" i="94"/>
  <c r="AL53" i="94"/>
  <c r="AM53" i="94"/>
  <c r="AN53" i="94"/>
  <c r="AO53" i="94"/>
  <c r="AP53" i="94"/>
  <c r="AQ53" i="94"/>
  <c r="AR53" i="94"/>
  <c r="AS53" i="94"/>
  <c r="AT53" i="94"/>
  <c r="AU53" i="94"/>
  <c r="AV53" i="94"/>
  <c r="AW53" i="94"/>
  <c r="AX53" i="94"/>
  <c r="AY53" i="94" s="1"/>
  <c r="AZ53" i="94"/>
  <c r="BA53" i="94"/>
  <c r="BB53" i="94"/>
  <c r="BC53" i="94"/>
  <c r="BD53" i="94"/>
  <c r="BE53" i="94"/>
  <c r="BF53" i="94"/>
  <c r="BG53" i="94"/>
  <c r="BH53" i="94"/>
  <c r="BI53" i="94"/>
  <c r="BJ53" i="94"/>
  <c r="BK53" i="94"/>
  <c r="BL53" i="94"/>
  <c r="BM53" i="94"/>
  <c r="BN53" i="94"/>
  <c r="BO53" i="94"/>
  <c r="D55" i="94"/>
  <c r="E55" i="94"/>
  <c r="E60" i="94" s="1"/>
  <c r="F60" i="94"/>
  <c r="G60" i="94"/>
  <c r="H60" i="94"/>
  <c r="I60" i="94"/>
  <c r="J60" i="94"/>
  <c r="K60" i="94"/>
  <c r="L60" i="94"/>
  <c r="M60" i="94"/>
  <c r="N60" i="94"/>
  <c r="O60" i="94"/>
  <c r="P60" i="94"/>
  <c r="Q60" i="94"/>
  <c r="R60" i="94"/>
  <c r="G61" i="94"/>
  <c r="H61" i="94"/>
  <c r="I61" i="94"/>
  <c r="J61" i="94"/>
  <c r="K61" i="94"/>
  <c r="L61" i="94"/>
  <c r="M61" i="94"/>
  <c r="N61" i="94"/>
  <c r="O61" i="94"/>
  <c r="P61" i="94"/>
  <c r="Q61" i="94"/>
  <c r="R61" i="94"/>
  <c r="V63" i="94"/>
  <c r="W63" i="94"/>
  <c r="X63" i="94"/>
  <c r="Y63" i="94"/>
  <c r="Z63" i="94"/>
  <c r="AA63" i="94"/>
  <c r="AB63" i="94"/>
  <c r="AC63" i="94"/>
  <c r="AD63" i="94"/>
  <c r="AE63" i="94"/>
  <c r="AF63" i="94"/>
  <c r="AG63" i="94"/>
  <c r="AH63" i="94"/>
  <c r="AI63" i="94"/>
  <c r="AJ63" i="94"/>
  <c r="AK63" i="94" s="1"/>
  <c r="AL63" i="94"/>
  <c r="AM63" i="94"/>
  <c r="AN63" i="94"/>
  <c r="AO63" i="94"/>
  <c r="AP63" i="94"/>
  <c r="AQ63" i="94"/>
  <c r="AR63" i="94" s="1"/>
  <c r="AS63" i="94"/>
  <c r="AT63" i="94"/>
  <c r="AU63" i="94"/>
  <c r="AV63" i="94"/>
  <c r="AW63" i="94"/>
  <c r="AX63" i="94"/>
  <c r="AY63" i="94"/>
  <c r="AZ63" i="94"/>
  <c r="BA63" i="94"/>
  <c r="BB63" i="94"/>
  <c r="BC63" i="94"/>
  <c r="BD63" i="94"/>
  <c r="BE63" i="94"/>
  <c r="BF63" i="94" s="1"/>
  <c r="BG63" i="94"/>
  <c r="BH63" i="94"/>
  <c r="BI63" i="94"/>
  <c r="BJ63" i="94"/>
  <c r="BK63" i="94"/>
  <c r="BL63" i="94"/>
  <c r="BM63" i="94"/>
  <c r="BN63" i="94"/>
  <c r="BO63" i="94"/>
  <c r="D65" i="94"/>
  <c r="E65" i="94"/>
  <c r="E70" i="94" s="1"/>
  <c r="F70" i="94"/>
  <c r="G70" i="94"/>
  <c r="H70" i="94"/>
  <c r="I70" i="94"/>
  <c r="J70" i="94"/>
  <c r="K70" i="94"/>
  <c r="L70" i="94"/>
  <c r="M70" i="94"/>
  <c r="N70" i="94"/>
  <c r="O70" i="94"/>
  <c r="P70" i="94"/>
  <c r="Q70" i="94"/>
  <c r="R70" i="94"/>
  <c r="G71" i="94"/>
  <c r="H71" i="94"/>
  <c r="I71" i="94"/>
  <c r="J71" i="94"/>
  <c r="K71" i="94"/>
  <c r="L71" i="94"/>
  <c r="M71" i="94"/>
  <c r="N71" i="94"/>
  <c r="O71" i="94"/>
  <c r="P71" i="94"/>
  <c r="Q71" i="94"/>
  <c r="R71" i="94"/>
  <c r="V73" i="94"/>
  <c r="W73" i="94"/>
  <c r="X73" i="94"/>
  <c r="Y73" i="94"/>
  <c r="Z73" i="94"/>
  <c r="AA73" i="94"/>
  <c r="AB73" i="94"/>
  <c r="AC73" i="94"/>
  <c r="AD73" i="94"/>
  <c r="AE73" i="94"/>
  <c r="AF73" i="94"/>
  <c r="AG73" i="94"/>
  <c r="AH73" i="94"/>
  <c r="AI73" i="94"/>
  <c r="AJ73" i="94"/>
  <c r="AK73" i="94"/>
  <c r="AL73" i="94"/>
  <c r="AM73" i="94"/>
  <c r="AN73" i="94"/>
  <c r="AO73" i="94"/>
  <c r="AP73" i="94"/>
  <c r="AQ73" i="94"/>
  <c r="AR73" i="94"/>
  <c r="AS73" i="94"/>
  <c r="AT73" i="94"/>
  <c r="AU73" i="94"/>
  <c r="AV73" i="94"/>
  <c r="AW73" i="94"/>
  <c r="AX73" i="94"/>
  <c r="AY73" i="94"/>
  <c r="AZ73" i="94"/>
  <c r="BA73" i="94"/>
  <c r="BB73" i="94"/>
  <c r="BC73" i="94"/>
  <c r="BD73" i="94"/>
  <c r="BE73" i="94"/>
  <c r="BF73" i="94"/>
  <c r="BG73" i="94"/>
  <c r="BH73" i="94"/>
  <c r="BI73" i="94"/>
  <c r="BJ73" i="94"/>
  <c r="BK73" i="94"/>
  <c r="BL73" i="94"/>
  <c r="BM73" i="94"/>
  <c r="BN73" i="94"/>
  <c r="BO73" i="94"/>
  <c r="D75" i="94"/>
  <c r="E75" i="94"/>
  <c r="E80" i="94"/>
  <c r="F80" i="94"/>
  <c r="G80" i="94"/>
  <c r="H80" i="94"/>
  <c r="I80" i="94"/>
  <c r="J80" i="94"/>
  <c r="K80" i="94"/>
  <c r="L80" i="94"/>
  <c r="M80" i="94"/>
  <c r="N80" i="94"/>
  <c r="O80" i="94"/>
  <c r="P80" i="94"/>
  <c r="Q80" i="94"/>
  <c r="R80" i="94"/>
  <c r="G81" i="94"/>
  <c r="H81" i="94"/>
  <c r="I81" i="94"/>
  <c r="J81" i="94"/>
  <c r="K81" i="94"/>
  <c r="L81" i="94"/>
  <c r="M81" i="94"/>
  <c r="N81" i="94"/>
  <c r="O81" i="94"/>
  <c r="P81" i="94"/>
  <c r="Q81" i="94"/>
  <c r="R81" i="94"/>
  <c r="V83" i="94"/>
  <c r="W83" i="94"/>
  <c r="X83" i="94"/>
  <c r="Y83" i="94"/>
  <c r="Z83" i="94"/>
  <c r="AA83" i="94"/>
  <c r="AB83" i="94"/>
  <c r="AC83" i="94"/>
  <c r="AD83" i="94"/>
  <c r="AE83" i="94"/>
  <c r="AF83" i="94"/>
  <c r="AG83" i="94"/>
  <c r="AH83" i="94"/>
  <c r="AI83" i="94"/>
  <c r="AJ83" i="94"/>
  <c r="AK83" i="94" s="1"/>
  <c r="AL83" i="94"/>
  <c r="AM83" i="94"/>
  <c r="AN83" i="94"/>
  <c r="AO83" i="94"/>
  <c r="AP83" i="94"/>
  <c r="AQ83" i="94"/>
  <c r="AR83" i="94" s="1"/>
  <c r="AS83" i="94"/>
  <c r="AT83" i="94"/>
  <c r="AU83" i="94"/>
  <c r="AV83" i="94"/>
  <c r="AW83" i="94"/>
  <c r="AX83" i="94"/>
  <c r="AY83" i="94"/>
  <c r="AZ83" i="94"/>
  <c r="BA83" i="94"/>
  <c r="BB83" i="94"/>
  <c r="BC83" i="94"/>
  <c r="BD83" i="94"/>
  <c r="BE83" i="94"/>
  <c r="BF83" i="94"/>
  <c r="BG83" i="94"/>
  <c r="BH83" i="94"/>
  <c r="BI83" i="94"/>
  <c r="BJ83" i="94"/>
  <c r="BK83" i="94"/>
  <c r="BL83" i="94"/>
  <c r="BM83" i="94"/>
  <c r="BN83" i="94"/>
  <c r="BO83" i="94"/>
  <c r="D85" i="94"/>
  <c r="E85" i="94"/>
  <c r="E90" i="94"/>
  <c r="F90" i="94"/>
  <c r="G90" i="94"/>
  <c r="H90" i="94"/>
  <c r="I90" i="94"/>
  <c r="J90" i="94"/>
  <c r="K90" i="94"/>
  <c r="L90" i="94"/>
  <c r="M90" i="94"/>
  <c r="N90" i="94"/>
  <c r="O90" i="94"/>
  <c r="P90" i="94"/>
  <c r="Q90" i="94"/>
  <c r="R90" i="94"/>
  <c r="G91" i="94"/>
  <c r="H91" i="94"/>
  <c r="I91" i="94"/>
  <c r="J91" i="94"/>
  <c r="K91" i="94"/>
  <c r="L91" i="94"/>
  <c r="M91" i="94"/>
  <c r="N91" i="94"/>
  <c r="O91" i="94"/>
  <c r="P91" i="94"/>
  <c r="Q91" i="94"/>
  <c r="R91" i="94"/>
  <c r="V13" i="93"/>
  <c r="W13" i="93"/>
  <c r="X13" i="93"/>
  <c r="Y13" i="93"/>
  <c r="Z13" i="93"/>
  <c r="AA13" i="93"/>
  <c r="AB13" i="93"/>
  <c r="AC13" i="93"/>
  <c r="AD13" i="93" s="1"/>
  <c r="AE13" i="93"/>
  <c r="AF13" i="93"/>
  <c r="AG13" i="93"/>
  <c r="AH13" i="93"/>
  <c r="AI13" i="93"/>
  <c r="AJ13" i="93"/>
  <c r="AK13" i="93"/>
  <c r="AL13" i="93"/>
  <c r="AM13" i="93"/>
  <c r="AN13" i="93"/>
  <c r="AO13" i="93"/>
  <c r="AP13" i="93"/>
  <c r="AQ13" i="93"/>
  <c r="AR13" i="93" s="1"/>
  <c r="AS13" i="93"/>
  <c r="AT13" i="93"/>
  <c r="AU13" i="93"/>
  <c r="AV13" i="93"/>
  <c r="AW13" i="93"/>
  <c r="AX13" i="93"/>
  <c r="AY13" i="93"/>
  <c r="AZ13" i="93"/>
  <c r="BA13" i="93"/>
  <c r="BB13" i="93"/>
  <c r="BC13" i="93"/>
  <c r="BD13" i="93"/>
  <c r="BE13" i="93"/>
  <c r="BF13" i="93" s="1"/>
  <c r="BG13" i="93"/>
  <c r="BH13" i="93"/>
  <c r="BI13" i="93"/>
  <c r="BJ13" i="93"/>
  <c r="BK13" i="93"/>
  <c r="BL13" i="93"/>
  <c r="BM13" i="93"/>
  <c r="BN13" i="93"/>
  <c r="BO13" i="93"/>
  <c r="D15" i="93"/>
  <c r="E15" i="93"/>
  <c r="E20" i="93"/>
  <c r="F20" i="93"/>
  <c r="G20" i="93"/>
  <c r="H20" i="93"/>
  <c r="I20" i="93"/>
  <c r="J20" i="93"/>
  <c r="K20" i="93"/>
  <c r="L20" i="93"/>
  <c r="M20" i="93"/>
  <c r="N20" i="93"/>
  <c r="O20" i="93"/>
  <c r="P20" i="93"/>
  <c r="Q20" i="93"/>
  <c r="R20" i="93"/>
  <c r="G21" i="93"/>
  <c r="H21" i="93"/>
  <c r="I21" i="93"/>
  <c r="J21" i="93"/>
  <c r="K21" i="93"/>
  <c r="L21" i="93"/>
  <c r="M21" i="93"/>
  <c r="N21" i="93"/>
  <c r="O21" i="93"/>
  <c r="P21" i="93"/>
  <c r="Q21" i="93"/>
  <c r="R21" i="93"/>
  <c r="B23" i="93"/>
  <c r="B33" i="93" s="1"/>
  <c r="V23" i="93"/>
  <c r="W23" i="93" s="1"/>
  <c r="X23" i="93"/>
  <c r="Y23" i="93"/>
  <c r="Z23" i="93"/>
  <c r="AA23" i="93"/>
  <c r="AB23" i="93"/>
  <c r="AC23" i="93"/>
  <c r="AD23" i="93"/>
  <c r="AE23" i="93"/>
  <c r="AF23" i="93"/>
  <c r="AG23" i="93"/>
  <c r="AH23" i="93"/>
  <c r="AI23" i="93"/>
  <c r="AJ23" i="93"/>
  <c r="AK23" i="93"/>
  <c r="AL23" i="93"/>
  <c r="AM23" i="93"/>
  <c r="AN23" i="93"/>
  <c r="AO23" i="93"/>
  <c r="AP23" i="93"/>
  <c r="AQ23" i="93"/>
  <c r="AR23" i="93"/>
  <c r="AS23" i="93"/>
  <c r="AT23" i="93"/>
  <c r="AU23" i="93"/>
  <c r="AV23" i="93"/>
  <c r="AW23" i="93"/>
  <c r="AX23" i="93"/>
  <c r="AY23" i="93"/>
  <c r="AZ23" i="93"/>
  <c r="BA23" i="93"/>
  <c r="BB23" i="93"/>
  <c r="BC23" i="93"/>
  <c r="BD23" i="93"/>
  <c r="BE23" i="93"/>
  <c r="BF23" i="93"/>
  <c r="BG23" i="93"/>
  <c r="BH23" i="93"/>
  <c r="BI23" i="93"/>
  <c r="BJ23" i="93"/>
  <c r="BK23" i="93"/>
  <c r="BL23" i="93"/>
  <c r="BM23" i="93"/>
  <c r="BN23" i="93"/>
  <c r="BO23" i="93"/>
  <c r="D25" i="93"/>
  <c r="E25" i="93"/>
  <c r="E30" i="93"/>
  <c r="F30" i="93"/>
  <c r="G30" i="93"/>
  <c r="H30" i="93"/>
  <c r="I30" i="93"/>
  <c r="J30" i="93"/>
  <c r="K30" i="93"/>
  <c r="L30" i="93"/>
  <c r="M30" i="93"/>
  <c r="N30" i="93"/>
  <c r="O30" i="93"/>
  <c r="P30" i="93"/>
  <c r="Q30" i="93"/>
  <c r="R30" i="93"/>
  <c r="G31" i="93"/>
  <c r="H31" i="93"/>
  <c r="I31" i="93"/>
  <c r="J31" i="93"/>
  <c r="K31" i="93"/>
  <c r="L31" i="93"/>
  <c r="M31" i="93"/>
  <c r="N31" i="93"/>
  <c r="O31" i="93"/>
  <c r="P31" i="93"/>
  <c r="Q31" i="93"/>
  <c r="R31" i="93"/>
  <c r="V33" i="93"/>
  <c r="W33" i="93"/>
  <c r="X33" i="93"/>
  <c r="Y33" i="93"/>
  <c r="Z33" i="93"/>
  <c r="AA33" i="93"/>
  <c r="AB33" i="93"/>
  <c r="AC33" i="93"/>
  <c r="AD33" i="93" s="1"/>
  <c r="AE33" i="93"/>
  <c r="AF33" i="93"/>
  <c r="AG33" i="93"/>
  <c r="AH33" i="93"/>
  <c r="AI33" i="93"/>
  <c r="AJ33" i="93"/>
  <c r="AK33" i="93" s="1"/>
  <c r="AL33" i="93"/>
  <c r="AM33" i="93"/>
  <c r="AN33" i="93"/>
  <c r="AO33" i="93"/>
  <c r="AP33" i="93"/>
  <c r="AQ33" i="93"/>
  <c r="AR33" i="93"/>
  <c r="AS33" i="93"/>
  <c r="AT33" i="93"/>
  <c r="AU33" i="93"/>
  <c r="AV33" i="93"/>
  <c r="AW33" i="93"/>
  <c r="AX33" i="93"/>
  <c r="AY33" i="93"/>
  <c r="AZ33" i="93"/>
  <c r="BA33" i="93"/>
  <c r="BB33" i="93"/>
  <c r="BC33" i="93"/>
  <c r="BD33" i="93"/>
  <c r="BE33" i="93"/>
  <c r="BF33" i="93"/>
  <c r="BG33" i="93"/>
  <c r="BH33" i="93"/>
  <c r="BI33" i="93"/>
  <c r="BJ33" i="93"/>
  <c r="BK33" i="93"/>
  <c r="BL33" i="93"/>
  <c r="BM33" i="93"/>
  <c r="BN33" i="93"/>
  <c r="BO33" i="93"/>
  <c r="D35" i="93"/>
  <c r="E35" i="93"/>
  <c r="E40" i="93"/>
  <c r="F40" i="93"/>
  <c r="G40" i="93"/>
  <c r="H40" i="93"/>
  <c r="I40" i="93"/>
  <c r="J40" i="93"/>
  <c r="K40" i="93"/>
  <c r="L40" i="93"/>
  <c r="M40" i="93"/>
  <c r="N40" i="93"/>
  <c r="O40" i="93"/>
  <c r="P40" i="93"/>
  <c r="Q40" i="93"/>
  <c r="R40" i="93"/>
  <c r="G41" i="93"/>
  <c r="H41" i="93"/>
  <c r="I41" i="93"/>
  <c r="J41" i="93"/>
  <c r="K41" i="93"/>
  <c r="L41" i="93"/>
  <c r="M41" i="93"/>
  <c r="N41" i="93"/>
  <c r="O41" i="93"/>
  <c r="P41" i="93"/>
  <c r="Q41" i="93"/>
  <c r="R41" i="93"/>
  <c r="V43" i="93"/>
  <c r="W43" i="93"/>
  <c r="X43" i="93"/>
  <c r="Y43" i="93"/>
  <c r="Z43" i="93"/>
  <c r="AA43" i="93"/>
  <c r="AB43" i="93"/>
  <c r="AC43" i="93"/>
  <c r="AD43" i="93"/>
  <c r="AE43" i="93"/>
  <c r="AF43" i="93"/>
  <c r="AG43" i="93"/>
  <c r="AH43" i="93"/>
  <c r="AI43" i="93"/>
  <c r="AJ43" i="93"/>
  <c r="AK43" i="93"/>
  <c r="AL43" i="93"/>
  <c r="AM43" i="93"/>
  <c r="AN43" i="93"/>
  <c r="AO43" i="93"/>
  <c r="AP43" i="93"/>
  <c r="AQ43" i="93"/>
  <c r="AR43" i="93"/>
  <c r="AS43" i="93"/>
  <c r="AT43" i="93"/>
  <c r="AU43" i="93"/>
  <c r="AV43" i="93"/>
  <c r="AW43" i="93"/>
  <c r="AX43" i="93"/>
  <c r="AY43" i="93"/>
  <c r="AZ43" i="93"/>
  <c r="BA43" i="93"/>
  <c r="BB43" i="93"/>
  <c r="BC43" i="93"/>
  <c r="BD43" i="93"/>
  <c r="BE43" i="93"/>
  <c r="BF43" i="93" s="1"/>
  <c r="BG43" i="93"/>
  <c r="BH43" i="93"/>
  <c r="BI43" i="93"/>
  <c r="BJ43" i="93"/>
  <c r="BK43" i="93"/>
  <c r="BL43" i="93"/>
  <c r="BM43" i="93"/>
  <c r="BN43" i="93"/>
  <c r="BO43" i="93"/>
  <c r="D45" i="93"/>
  <c r="E45" i="93"/>
  <c r="E50" i="93"/>
  <c r="F50" i="93"/>
  <c r="G50" i="93"/>
  <c r="H50" i="93"/>
  <c r="I50" i="93"/>
  <c r="J50" i="93"/>
  <c r="K50" i="93"/>
  <c r="L50" i="93"/>
  <c r="M50" i="93"/>
  <c r="N50" i="93"/>
  <c r="O50" i="93"/>
  <c r="P50" i="93"/>
  <c r="Q50" i="93"/>
  <c r="R50" i="93"/>
  <c r="G51" i="93"/>
  <c r="H51" i="93"/>
  <c r="I51" i="93"/>
  <c r="J51" i="93"/>
  <c r="K51" i="93"/>
  <c r="L51" i="93"/>
  <c r="M51" i="93"/>
  <c r="N51" i="93"/>
  <c r="O51" i="93"/>
  <c r="P51" i="93"/>
  <c r="Q51" i="93"/>
  <c r="R51" i="93"/>
  <c r="V53" i="93"/>
  <c r="W53" i="93"/>
  <c r="X53" i="93"/>
  <c r="Y53" i="93"/>
  <c r="Z53" i="93"/>
  <c r="AA53" i="93"/>
  <c r="AB53" i="93"/>
  <c r="AC53" i="93"/>
  <c r="AD53" i="93"/>
  <c r="AE53" i="93"/>
  <c r="AF53" i="93"/>
  <c r="AG53" i="93"/>
  <c r="AH53" i="93"/>
  <c r="AI53" i="93"/>
  <c r="AJ53" i="93"/>
  <c r="AK53" i="93"/>
  <c r="AL53" i="93"/>
  <c r="AM53" i="93"/>
  <c r="AN53" i="93"/>
  <c r="AO53" i="93"/>
  <c r="AP53" i="93"/>
  <c r="AQ53" i="93"/>
  <c r="AR53" i="93" s="1"/>
  <c r="AS53" i="93"/>
  <c r="AT53" i="93"/>
  <c r="AU53" i="93"/>
  <c r="AV53" i="93"/>
  <c r="AW53" i="93"/>
  <c r="AX53" i="93"/>
  <c r="AY53" i="93" s="1"/>
  <c r="AZ53" i="93"/>
  <c r="BA53" i="93"/>
  <c r="BB53" i="93"/>
  <c r="BC53" i="93"/>
  <c r="BD53" i="93"/>
  <c r="BE53" i="93"/>
  <c r="BF53" i="93"/>
  <c r="BG53" i="93"/>
  <c r="BH53" i="93"/>
  <c r="BI53" i="93"/>
  <c r="BJ53" i="93"/>
  <c r="BK53" i="93"/>
  <c r="BL53" i="93"/>
  <c r="BM53" i="93"/>
  <c r="BN53" i="93"/>
  <c r="BO53" i="93"/>
  <c r="D55" i="93"/>
  <c r="E55" i="93"/>
  <c r="E60" i="93" s="1"/>
  <c r="F60" i="93"/>
  <c r="G60" i="93"/>
  <c r="H60" i="93"/>
  <c r="I60" i="93"/>
  <c r="J60" i="93"/>
  <c r="K60" i="93"/>
  <c r="L60" i="93"/>
  <c r="M60" i="93"/>
  <c r="N60" i="93"/>
  <c r="O60" i="93"/>
  <c r="P60" i="93"/>
  <c r="Q60" i="93"/>
  <c r="R60" i="93"/>
  <c r="G61" i="93"/>
  <c r="H61" i="93"/>
  <c r="I61" i="93"/>
  <c r="J61" i="93"/>
  <c r="K61" i="93"/>
  <c r="L61" i="93"/>
  <c r="M61" i="93"/>
  <c r="N61" i="93"/>
  <c r="O61" i="93"/>
  <c r="P61" i="93"/>
  <c r="Q61" i="93"/>
  <c r="R61" i="93"/>
  <c r="V63" i="93"/>
  <c r="W63" i="93"/>
  <c r="X63" i="93"/>
  <c r="Y63" i="93"/>
  <c r="Z63" i="93"/>
  <c r="AA63" i="93"/>
  <c r="AB63" i="93"/>
  <c r="AC63" i="93"/>
  <c r="AD63" i="93" s="1"/>
  <c r="AE63" i="93"/>
  <c r="AF63" i="93"/>
  <c r="AG63" i="93"/>
  <c r="AH63" i="93"/>
  <c r="AI63" i="93"/>
  <c r="AJ63" i="93"/>
  <c r="AK63" i="93"/>
  <c r="AL63" i="93"/>
  <c r="AM63" i="93"/>
  <c r="AN63" i="93"/>
  <c r="AO63" i="93"/>
  <c r="AP63" i="93"/>
  <c r="AQ63" i="93"/>
  <c r="AR63" i="93" s="1"/>
  <c r="AS63" i="93"/>
  <c r="AT63" i="93"/>
  <c r="AU63" i="93"/>
  <c r="AV63" i="93"/>
  <c r="AW63" i="93"/>
  <c r="AX63" i="93"/>
  <c r="AY63" i="93"/>
  <c r="AZ63" i="93"/>
  <c r="BA63" i="93"/>
  <c r="BB63" i="93"/>
  <c r="BC63" i="93"/>
  <c r="BD63" i="93"/>
  <c r="BE63" i="93"/>
  <c r="BF63" i="93" s="1"/>
  <c r="BG63" i="93"/>
  <c r="BH63" i="93"/>
  <c r="BI63" i="93"/>
  <c r="BJ63" i="93"/>
  <c r="BK63" i="93"/>
  <c r="BL63" i="93"/>
  <c r="BM63" i="93"/>
  <c r="BN63" i="93"/>
  <c r="BO63" i="93"/>
  <c r="D65" i="93"/>
  <c r="E65" i="93"/>
  <c r="E70" i="93" s="1"/>
  <c r="F70" i="93"/>
  <c r="G70" i="93"/>
  <c r="H70" i="93"/>
  <c r="I70" i="93"/>
  <c r="J70" i="93"/>
  <c r="K70" i="93"/>
  <c r="L70" i="93"/>
  <c r="M70" i="93"/>
  <c r="N70" i="93"/>
  <c r="O70" i="93"/>
  <c r="P70" i="93"/>
  <c r="Q70" i="93"/>
  <c r="R70" i="93"/>
  <c r="G71" i="93"/>
  <c r="H71" i="93"/>
  <c r="I71" i="93"/>
  <c r="J71" i="93"/>
  <c r="K71" i="93"/>
  <c r="L71" i="93"/>
  <c r="M71" i="93"/>
  <c r="N71" i="93"/>
  <c r="O71" i="93"/>
  <c r="P71" i="93"/>
  <c r="Q71" i="93"/>
  <c r="R71" i="93"/>
  <c r="V73" i="93"/>
  <c r="W73" i="93"/>
  <c r="X73" i="93"/>
  <c r="Y73" i="93"/>
  <c r="Z73" i="93"/>
  <c r="AA73" i="93"/>
  <c r="AB73" i="93"/>
  <c r="AC73" i="93"/>
  <c r="AD73" i="93"/>
  <c r="AE73" i="93"/>
  <c r="AF73" i="93"/>
  <c r="AG73" i="93"/>
  <c r="AH73" i="93"/>
  <c r="AI73" i="93"/>
  <c r="AJ73" i="93"/>
  <c r="AK73" i="93"/>
  <c r="AL73" i="93"/>
  <c r="AM73" i="93"/>
  <c r="AN73" i="93"/>
  <c r="AO73" i="93"/>
  <c r="AP73" i="93"/>
  <c r="AQ73" i="93"/>
  <c r="AR73" i="93"/>
  <c r="AS73" i="93"/>
  <c r="AT73" i="93"/>
  <c r="AU73" i="93"/>
  <c r="AV73" i="93"/>
  <c r="AW73" i="93"/>
  <c r="AX73" i="93"/>
  <c r="AY73" i="93"/>
  <c r="AZ73" i="93"/>
  <c r="BA73" i="93"/>
  <c r="BB73" i="93"/>
  <c r="BC73" i="93"/>
  <c r="BD73" i="93"/>
  <c r="BE73" i="93"/>
  <c r="BF73" i="93"/>
  <c r="BG73" i="93"/>
  <c r="BH73" i="93"/>
  <c r="BI73" i="93"/>
  <c r="BJ73" i="93"/>
  <c r="BK73" i="93"/>
  <c r="BL73" i="93"/>
  <c r="BM73" i="93"/>
  <c r="BN73" i="93"/>
  <c r="BO73" i="93"/>
  <c r="D75" i="93"/>
  <c r="E75" i="93"/>
  <c r="E80" i="93"/>
  <c r="F80" i="93"/>
  <c r="G80" i="93"/>
  <c r="H80" i="93"/>
  <c r="I80" i="93"/>
  <c r="J80" i="93"/>
  <c r="K80" i="93"/>
  <c r="L80" i="93"/>
  <c r="M80" i="93"/>
  <c r="N80" i="93"/>
  <c r="O80" i="93"/>
  <c r="P80" i="93"/>
  <c r="Q80" i="93"/>
  <c r="R80" i="93"/>
  <c r="G81" i="93"/>
  <c r="H81" i="93"/>
  <c r="I81" i="93"/>
  <c r="J81" i="93"/>
  <c r="K81" i="93"/>
  <c r="L81" i="93"/>
  <c r="M81" i="93"/>
  <c r="N81" i="93"/>
  <c r="O81" i="93"/>
  <c r="P81" i="93"/>
  <c r="Q81" i="93"/>
  <c r="R81" i="93"/>
  <c r="V83" i="93"/>
  <c r="W83" i="93"/>
  <c r="X83" i="93"/>
  <c r="Y83" i="93"/>
  <c r="Z83" i="93"/>
  <c r="AA83" i="93"/>
  <c r="AB83" i="93"/>
  <c r="AC83" i="93"/>
  <c r="AD83" i="93"/>
  <c r="AE83" i="93"/>
  <c r="AF83" i="93"/>
  <c r="AG83" i="93"/>
  <c r="AH83" i="93"/>
  <c r="AI83" i="93"/>
  <c r="AJ83" i="93"/>
  <c r="AK83" i="93"/>
  <c r="AL83" i="93"/>
  <c r="AM83" i="93"/>
  <c r="AN83" i="93"/>
  <c r="AO83" i="93"/>
  <c r="AP83" i="93"/>
  <c r="AQ83" i="93"/>
  <c r="AR83" i="93"/>
  <c r="AS83" i="93"/>
  <c r="AT83" i="93"/>
  <c r="AU83" i="93"/>
  <c r="AV83" i="93"/>
  <c r="AW83" i="93"/>
  <c r="AX83" i="93"/>
  <c r="AY83" i="93"/>
  <c r="AZ83" i="93"/>
  <c r="BA83" i="93"/>
  <c r="BB83" i="93"/>
  <c r="BC83" i="93"/>
  <c r="BD83" i="93"/>
  <c r="BE83" i="93"/>
  <c r="BF83" i="93"/>
  <c r="BG83" i="93"/>
  <c r="BH83" i="93"/>
  <c r="BI83" i="93"/>
  <c r="BJ83" i="93"/>
  <c r="BK83" i="93"/>
  <c r="BL83" i="93"/>
  <c r="BM83" i="93"/>
  <c r="BN83" i="93"/>
  <c r="BO83" i="93"/>
  <c r="D85" i="93"/>
  <c r="E85" i="93"/>
  <c r="E90" i="93"/>
  <c r="F90" i="93"/>
  <c r="G90" i="93"/>
  <c r="H90" i="93"/>
  <c r="I90" i="93"/>
  <c r="J90" i="93"/>
  <c r="K90" i="93"/>
  <c r="L90" i="93"/>
  <c r="M90" i="93"/>
  <c r="N90" i="93"/>
  <c r="O90" i="93"/>
  <c r="P90" i="93"/>
  <c r="Q90" i="93"/>
  <c r="R90" i="93"/>
  <c r="G91" i="93"/>
  <c r="H91" i="93"/>
  <c r="I91" i="93"/>
  <c r="J91" i="93"/>
  <c r="K91" i="93"/>
  <c r="L91" i="93"/>
  <c r="M91" i="93"/>
  <c r="N91" i="93"/>
  <c r="O91" i="93"/>
  <c r="P91" i="93"/>
  <c r="Q91" i="93"/>
  <c r="R91" i="93"/>
  <c r="V13" i="92"/>
  <c r="W13" i="92" s="1"/>
  <c r="X13" i="92"/>
  <c r="Y13" i="92"/>
  <c r="Z13" i="92"/>
  <c r="AA13" i="92"/>
  <c r="AB13" i="92"/>
  <c r="AC13" i="92"/>
  <c r="AD13" i="92"/>
  <c r="AE13" i="92"/>
  <c r="AF13" i="92"/>
  <c r="AG13" i="92"/>
  <c r="AH13" i="92"/>
  <c r="AI13" i="92"/>
  <c r="AJ13" i="92"/>
  <c r="AK13" i="92"/>
  <c r="AL13" i="92"/>
  <c r="AM13" i="92"/>
  <c r="AN13" i="92"/>
  <c r="AO13" i="92"/>
  <c r="AP13" i="92"/>
  <c r="AQ13" i="92"/>
  <c r="AR13" i="92"/>
  <c r="AS13" i="92"/>
  <c r="AT13" i="92"/>
  <c r="AU13" i="92"/>
  <c r="AV13" i="92"/>
  <c r="AW13" i="92"/>
  <c r="AX13" i="92"/>
  <c r="AY13" i="92"/>
  <c r="AZ13" i="92"/>
  <c r="BA13" i="92"/>
  <c r="BB13" i="92"/>
  <c r="BC13" i="92"/>
  <c r="BD13" i="92"/>
  <c r="BE13" i="92"/>
  <c r="BF13" i="92"/>
  <c r="BG13" i="92"/>
  <c r="BH13" i="92"/>
  <c r="BI13" i="92"/>
  <c r="BJ13" i="92"/>
  <c r="BK13" i="92"/>
  <c r="BL13" i="92"/>
  <c r="BM13" i="92"/>
  <c r="BN13" i="92"/>
  <c r="BO13" i="92"/>
  <c r="D15" i="92"/>
  <c r="E15" i="92"/>
  <c r="E20" i="92"/>
  <c r="F20" i="92"/>
  <c r="G20" i="92"/>
  <c r="H20" i="92"/>
  <c r="I20" i="92"/>
  <c r="J20" i="92"/>
  <c r="K20" i="92"/>
  <c r="L20" i="92"/>
  <c r="M20" i="92"/>
  <c r="N20" i="92"/>
  <c r="O20" i="92"/>
  <c r="P20" i="92"/>
  <c r="Q20" i="92"/>
  <c r="R20" i="92"/>
  <c r="G21" i="92"/>
  <c r="H21" i="92"/>
  <c r="I21" i="92"/>
  <c r="J21" i="92"/>
  <c r="K21" i="92"/>
  <c r="L21" i="92"/>
  <c r="M21" i="92"/>
  <c r="N21" i="92"/>
  <c r="O21" i="92"/>
  <c r="P21" i="92"/>
  <c r="Q21" i="92"/>
  <c r="R21" i="92"/>
  <c r="V23" i="92"/>
  <c r="W23" i="92"/>
  <c r="X23" i="92"/>
  <c r="Y23" i="92"/>
  <c r="Z23" i="92"/>
  <c r="AA23" i="92"/>
  <c r="AB23" i="92"/>
  <c r="AC23" i="92"/>
  <c r="AD23" i="92"/>
  <c r="AE23" i="92"/>
  <c r="AF23" i="92"/>
  <c r="AG23" i="92"/>
  <c r="AH23" i="92"/>
  <c r="AI23" i="92"/>
  <c r="AJ23" i="92"/>
  <c r="AK23" i="92"/>
  <c r="AL23" i="92"/>
  <c r="AM23" i="92"/>
  <c r="AN23" i="92"/>
  <c r="AO23" i="92"/>
  <c r="AP23" i="92"/>
  <c r="AQ23" i="92"/>
  <c r="AR23" i="92"/>
  <c r="AS23" i="92"/>
  <c r="AT23" i="92"/>
  <c r="AU23" i="92"/>
  <c r="AV23" i="92"/>
  <c r="AW23" i="92"/>
  <c r="AX23" i="92"/>
  <c r="AY23" i="92"/>
  <c r="AZ23" i="92"/>
  <c r="BA23" i="92"/>
  <c r="BB23" i="92"/>
  <c r="BC23" i="92"/>
  <c r="BD23" i="92"/>
  <c r="BE23" i="92"/>
  <c r="BF23" i="92"/>
  <c r="BG23" i="92"/>
  <c r="BH23" i="92"/>
  <c r="BI23" i="92"/>
  <c r="BJ23" i="92"/>
  <c r="BK23" i="92"/>
  <c r="BL23" i="92"/>
  <c r="BM23" i="92"/>
  <c r="BN23" i="92"/>
  <c r="BO23" i="92"/>
  <c r="D25" i="92"/>
  <c r="E25" i="92"/>
  <c r="E30" i="92"/>
  <c r="F30" i="92"/>
  <c r="G30" i="92"/>
  <c r="H30" i="92"/>
  <c r="I30" i="92"/>
  <c r="J30" i="92"/>
  <c r="K30" i="92"/>
  <c r="L30" i="92"/>
  <c r="M30" i="92"/>
  <c r="N30" i="92"/>
  <c r="O30" i="92"/>
  <c r="P30" i="92"/>
  <c r="Q30" i="92"/>
  <c r="R30" i="92"/>
  <c r="G31" i="92"/>
  <c r="H31" i="92"/>
  <c r="I31" i="92"/>
  <c r="J31" i="92"/>
  <c r="K31" i="92"/>
  <c r="L31" i="92"/>
  <c r="M31" i="92"/>
  <c r="N31" i="92"/>
  <c r="O31" i="92"/>
  <c r="P31" i="92"/>
  <c r="Q31" i="92"/>
  <c r="R31" i="92"/>
  <c r="V33" i="92"/>
  <c r="W33" i="92"/>
  <c r="X33" i="92"/>
  <c r="Y33" i="92"/>
  <c r="Z33" i="92"/>
  <c r="AA33" i="92"/>
  <c r="AB33" i="92"/>
  <c r="AC33" i="92"/>
  <c r="AD33" i="92"/>
  <c r="AE33" i="92"/>
  <c r="AF33" i="92"/>
  <c r="AG33" i="92"/>
  <c r="AH33" i="92"/>
  <c r="AI33" i="92"/>
  <c r="AJ33" i="92"/>
  <c r="AK33" i="92"/>
  <c r="AL33" i="92"/>
  <c r="AM33" i="92"/>
  <c r="AN33" i="92"/>
  <c r="AO33" i="92"/>
  <c r="AP33" i="92"/>
  <c r="AQ33" i="92"/>
  <c r="AR33" i="92"/>
  <c r="AS33" i="92"/>
  <c r="AT33" i="92"/>
  <c r="AU33" i="92"/>
  <c r="AV33" i="92"/>
  <c r="AW33" i="92"/>
  <c r="AX33" i="92"/>
  <c r="AY33" i="92"/>
  <c r="AZ33" i="92"/>
  <c r="BA33" i="92"/>
  <c r="BB33" i="92"/>
  <c r="BC33" i="92"/>
  <c r="BD33" i="92"/>
  <c r="BE33" i="92"/>
  <c r="BF33" i="92"/>
  <c r="BG33" i="92"/>
  <c r="BH33" i="92"/>
  <c r="BI33" i="92"/>
  <c r="BJ33" i="92"/>
  <c r="BK33" i="92"/>
  <c r="BL33" i="92"/>
  <c r="BM33" i="92"/>
  <c r="BN33" i="92"/>
  <c r="BO33" i="92"/>
  <c r="D35" i="92"/>
  <c r="E35" i="92"/>
  <c r="E40" i="92"/>
  <c r="F40" i="92"/>
  <c r="G40" i="92"/>
  <c r="H40" i="92"/>
  <c r="I40" i="92"/>
  <c r="J40" i="92"/>
  <c r="K40" i="92"/>
  <c r="L40" i="92"/>
  <c r="M40" i="92"/>
  <c r="N40" i="92"/>
  <c r="O40" i="92"/>
  <c r="P40" i="92"/>
  <c r="Q40" i="92"/>
  <c r="R40" i="92"/>
  <c r="G41" i="92"/>
  <c r="H41" i="92"/>
  <c r="I41" i="92"/>
  <c r="J41" i="92"/>
  <c r="K41" i="92"/>
  <c r="L41" i="92"/>
  <c r="M41" i="92"/>
  <c r="N41" i="92"/>
  <c r="O41" i="92"/>
  <c r="P41" i="92"/>
  <c r="Q41" i="92"/>
  <c r="R41" i="92"/>
  <c r="V43" i="92"/>
  <c r="W43" i="92" s="1"/>
  <c r="X43" i="92"/>
  <c r="Y43" i="92"/>
  <c r="Z43" i="92"/>
  <c r="AA43" i="92"/>
  <c r="AB43" i="92"/>
  <c r="AC43" i="92"/>
  <c r="AD43" i="92"/>
  <c r="AE43" i="92"/>
  <c r="AF43" i="92"/>
  <c r="AG43" i="92"/>
  <c r="AH43" i="92"/>
  <c r="AI43" i="92"/>
  <c r="AJ43" i="92"/>
  <c r="AK43" i="92"/>
  <c r="AL43" i="92"/>
  <c r="AM43" i="92"/>
  <c r="AN43" i="92"/>
  <c r="AO43" i="92"/>
  <c r="AP43" i="92"/>
  <c r="AQ43" i="92"/>
  <c r="AR43" i="92"/>
  <c r="AS43" i="92"/>
  <c r="AT43" i="92"/>
  <c r="AU43" i="92"/>
  <c r="AV43" i="92"/>
  <c r="AW43" i="92"/>
  <c r="AX43" i="92"/>
  <c r="AY43" i="92"/>
  <c r="AZ43" i="92"/>
  <c r="BA43" i="92"/>
  <c r="BB43" i="92"/>
  <c r="BC43" i="92"/>
  <c r="BD43" i="92"/>
  <c r="BE43" i="92"/>
  <c r="BF43" i="92"/>
  <c r="BG43" i="92"/>
  <c r="BH43" i="92"/>
  <c r="BI43" i="92"/>
  <c r="BJ43" i="92"/>
  <c r="BK43" i="92"/>
  <c r="BL43" i="92"/>
  <c r="BM43" i="92"/>
  <c r="BN43" i="92"/>
  <c r="BO43" i="92"/>
  <c r="D45" i="92"/>
  <c r="E45" i="92"/>
  <c r="E50" i="92" s="1"/>
  <c r="F50" i="92"/>
  <c r="G50" i="92"/>
  <c r="H50" i="92"/>
  <c r="I50" i="92"/>
  <c r="J50" i="92"/>
  <c r="K50" i="92"/>
  <c r="L50" i="92"/>
  <c r="M50" i="92"/>
  <c r="N50" i="92"/>
  <c r="O50" i="92"/>
  <c r="P50" i="92"/>
  <c r="Q50" i="92"/>
  <c r="R50" i="92"/>
  <c r="G51" i="92"/>
  <c r="H51" i="92"/>
  <c r="I51" i="92"/>
  <c r="J51" i="92"/>
  <c r="K51" i="92"/>
  <c r="L51" i="92"/>
  <c r="M51" i="92"/>
  <c r="N51" i="92"/>
  <c r="O51" i="92"/>
  <c r="P51" i="92"/>
  <c r="Q51" i="92"/>
  <c r="R51" i="92"/>
  <c r="V53" i="92"/>
  <c r="W53" i="92"/>
  <c r="X53" i="92"/>
  <c r="Y53" i="92"/>
  <c r="Z53" i="92"/>
  <c r="AA53" i="92"/>
  <c r="AB53" i="92"/>
  <c r="AC53" i="92"/>
  <c r="AD53" i="92"/>
  <c r="AE53" i="92"/>
  <c r="AF53" i="92"/>
  <c r="AG53" i="92"/>
  <c r="AH53" i="92"/>
  <c r="AI53" i="92"/>
  <c r="AJ53" i="92"/>
  <c r="AK53" i="92"/>
  <c r="AL53" i="92"/>
  <c r="AM53" i="92"/>
  <c r="AN53" i="92"/>
  <c r="AO53" i="92"/>
  <c r="AP53" i="92"/>
  <c r="AQ53" i="92"/>
  <c r="AR53" i="92" s="1"/>
  <c r="AS53" i="92"/>
  <c r="AT53" i="92"/>
  <c r="AU53" i="92"/>
  <c r="AV53" i="92"/>
  <c r="AW53" i="92"/>
  <c r="AX53" i="92"/>
  <c r="AY53" i="92"/>
  <c r="AZ53" i="92"/>
  <c r="BA53" i="92"/>
  <c r="BB53" i="92"/>
  <c r="BC53" i="92"/>
  <c r="BD53" i="92"/>
  <c r="BE53" i="92"/>
  <c r="BF53" i="92"/>
  <c r="BG53" i="92"/>
  <c r="BH53" i="92"/>
  <c r="BI53" i="92"/>
  <c r="BJ53" i="92"/>
  <c r="BK53" i="92"/>
  <c r="BL53" i="92"/>
  <c r="BM53" i="92"/>
  <c r="BN53" i="92"/>
  <c r="BO53" i="92"/>
  <c r="D55" i="92"/>
  <c r="E55" i="92"/>
  <c r="E60" i="92"/>
  <c r="F60" i="92"/>
  <c r="G60" i="92"/>
  <c r="H60" i="92"/>
  <c r="I60" i="92"/>
  <c r="J60" i="92"/>
  <c r="K60" i="92"/>
  <c r="L60" i="92"/>
  <c r="M60" i="92"/>
  <c r="N60" i="92"/>
  <c r="O60" i="92"/>
  <c r="P60" i="92"/>
  <c r="Q60" i="92"/>
  <c r="R60" i="92"/>
  <c r="G61" i="92"/>
  <c r="H61" i="92"/>
  <c r="I61" i="92"/>
  <c r="J61" i="92"/>
  <c r="K61" i="92"/>
  <c r="L61" i="92"/>
  <c r="M61" i="92"/>
  <c r="N61" i="92"/>
  <c r="O61" i="92"/>
  <c r="P61" i="92"/>
  <c r="Q61" i="92"/>
  <c r="R61" i="92"/>
  <c r="V63" i="92"/>
  <c r="W63" i="92"/>
  <c r="X63" i="92"/>
  <c r="Y63" i="92"/>
  <c r="Z63" i="92"/>
  <c r="AA63" i="92"/>
  <c r="AB63" i="92"/>
  <c r="AC63" i="92"/>
  <c r="AD63" i="92"/>
  <c r="AE63" i="92"/>
  <c r="AF63" i="92"/>
  <c r="AG63" i="92"/>
  <c r="AH63" i="92"/>
  <c r="AI63" i="92"/>
  <c r="AJ63" i="92"/>
  <c r="AK63" i="92"/>
  <c r="AL63" i="92"/>
  <c r="AM63" i="92"/>
  <c r="AN63" i="92"/>
  <c r="AO63" i="92"/>
  <c r="AP63" i="92"/>
  <c r="AQ63" i="92"/>
  <c r="AR63" i="92"/>
  <c r="AS63" i="92"/>
  <c r="AT63" i="92"/>
  <c r="AU63" i="92"/>
  <c r="AV63" i="92"/>
  <c r="AW63" i="92"/>
  <c r="AX63" i="92"/>
  <c r="AY63" i="92"/>
  <c r="AZ63" i="92"/>
  <c r="BA63" i="92"/>
  <c r="BB63" i="92"/>
  <c r="BC63" i="92"/>
  <c r="BD63" i="92"/>
  <c r="BE63" i="92"/>
  <c r="BF63" i="92"/>
  <c r="BG63" i="92"/>
  <c r="BH63" i="92"/>
  <c r="BI63" i="92"/>
  <c r="BJ63" i="92"/>
  <c r="BK63" i="92"/>
  <c r="BL63" i="92"/>
  <c r="BM63" i="92"/>
  <c r="BN63" i="92"/>
  <c r="BO63" i="92"/>
  <c r="D65" i="92"/>
  <c r="E65" i="92"/>
  <c r="E70" i="92"/>
  <c r="F70" i="92"/>
  <c r="G70" i="92"/>
  <c r="H70" i="92"/>
  <c r="I70" i="92"/>
  <c r="J70" i="92"/>
  <c r="K70" i="92"/>
  <c r="L70" i="92"/>
  <c r="M70" i="92"/>
  <c r="N70" i="92"/>
  <c r="O70" i="92"/>
  <c r="P70" i="92"/>
  <c r="Q70" i="92"/>
  <c r="R70" i="92"/>
  <c r="G71" i="92"/>
  <c r="H71" i="92"/>
  <c r="I71" i="92"/>
  <c r="J71" i="92"/>
  <c r="K71" i="92"/>
  <c r="L71" i="92"/>
  <c r="M71" i="92"/>
  <c r="N71" i="92"/>
  <c r="O71" i="92"/>
  <c r="P71" i="92"/>
  <c r="Q71" i="92"/>
  <c r="R71" i="92"/>
  <c r="V73" i="92"/>
  <c r="W73" i="92" s="1"/>
  <c r="X73" i="92"/>
  <c r="Y73" i="92"/>
  <c r="Z73" i="92"/>
  <c r="AA73" i="92"/>
  <c r="AB73" i="92"/>
  <c r="AC73" i="92"/>
  <c r="AD73" i="92"/>
  <c r="AE73" i="92"/>
  <c r="AF73" i="92"/>
  <c r="AG73" i="92"/>
  <c r="AH73" i="92"/>
  <c r="AI73" i="92"/>
  <c r="AJ73" i="92"/>
  <c r="AK73" i="92"/>
  <c r="AL73" i="92"/>
  <c r="AM73" i="92"/>
  <c r="AN73" i="92"/>
  <c r="AO73" i="92"/>
  <c r="AP73" i="92"/>
  <c r="AQ73" i="92"/>
  <c r="AR73" i="92"/>
  <c r="AS73" i="92"/>
  <c r="AT73" i="92"/>
  <c r="AU73" i="92"/>
  <c r="AV73" i="92"/>
  <c r="AW73" i="92"/>
  <c r="AX73" i="92"/>
  <c r="AY73" i="92"/>
  <c r="AZ73" i="92"/>
  <c r="BA73" i="92"/>
  <c r="BB73" i="92"/>
  <c r="BC73" i="92"/>
  <c r="BD73" i="92"/>
  <c r="BE73" i="92"/>
  <c r="BF73" i="92"/>
  <c r="BG73" i="92"/>
  <c r="BH73" i="92"/>
  <c r="BI73" i="92"/>
  <c r="BJ73" i="92"/>
  <c r="BK73" i="92"/>
  <c r="BL73" i="92"/>
  <c r="BM73" i="92"/>
  <c r="BN73" i="92"/>
  <c r="BO73" i="92"/>
  <c r="D75" i="92"/>
  <c r="E75" i="92"/>
  <c r="E80" i="92" s="1"/>
  <c r="F80" i="92"/>
  <c r="G80" i="92"/>
  <c r="H80" i="92"/>
  <c r="I80" i="92"/>
  <c r="J80" i="92"/>
  <c r="K80" i="92"/>
  <c r="L80" i="92"/>
  <c r="M80" i="92"/>
  <c r="N80" i="92"/>
  <c r="O80" i="92"/>
  <c r="P80" i="92"/>
  <c r="Q80" i="92"/>
  <c r="R80" i="92"/>
  <c r="G81" i="92"/>
  <c r="H81" i="92"/>
  <c r="I81" i="92"/>
  <c r="J81" i="92"/>
  <c r="K81" i="92"/>
  <c r="L81" i="92"/>
  <c r="M81" i="92"/>
  <c r="N81" i="92"/>
  <c r="O81" i="92"/>
  <c r="P81" i="92"/>
  <c r="Q81" i="92"/>
  <c r="R81" i="92"/>
  <c r="V83" i="92"/>
  <c r="W83" i="92"/>
  <c r="X83" i="92"/>
  <c r="Y83" i="92"/>
  <c r="Z83" i="92"/>
  <c r="AA83" i="92"/>
  <c r="AB83" i="92"/>
  <c r="AC83" i="92"/>
  <c r="AD83" i="92"/>
  <c r="AE83" i="92"/>
  <c r="AF83" i="92"/>
  <c r="AG83" i="92"/>
  <c r="AH83" i="92"/>
  <c r="AI83" i="92"/>
  <c r="AJ83" i="92"/>
  <c r="AK83" i="92"/>
  <c r="AL83" i="92"/>
  <c r="AM83" i="92"/>
  <c r="AN83" i="92"/>
  <c r="AO83" i="92"/>
  <c r="AP83" i="92"/>
  <c r="AQ83" i="92"/>
  <c r="AR83" i="92" s="1"/>
  <c r="AS83" i="92"/>
  <c r="AT83" i="92"/>
  <c r="AU83" i="92"/>
  <c r="AV83" i="92"/>
  <c r="AW83" i="92"/>
  <c r="AX83" i="92"/>
  <c r="AY83" i="92"/>
  <c r="AZ83" i="92"/>
  <c r="BA83" i="92"/>
  <c r="BB83" i="92"/>
  <c r="BC83" i="92"/>
  <c r="BD83" i="92"/>
  <c r="BE83" i="92"/>
  <c r="BF83" i="92"/>
  <c r="BG83" i="92"/>
  <c r="BH83" i="92"/>
  <c r="BI83" i="92"/>
  <c r="BJ83" i="92"/>
  <c r="BK83" i="92"/>
  <c r="BL83" i="92"/>
  <c r="BM83" i="92"/>
  <c r="BN83" i="92"/>
  <c r="BO83" i="92"/>
  <c r="D85" i="92"/>
  <c r="E85" i="92"/>
  <c r="E90" i="92"/>
  <c r="F90" i="92"/>
  <c r="G90" i="92"/>
  <c r="H90" i="92"/>
  <c r="I90" i="92"/>
  <c r="J90" i="92"/>
  <c r="K90" i="92"/>
  <c r="L90" i="92"/>
  <c r="M90" i="92"/>
  <c r="N90" i="92"/>
  <c r="O90" i="92"/>
  <c r="P90" i="92"/>
  <c r="Q90" i="92"/>
  <c r="R90" i="92"/>
  <c r="G91" i="92"/>
  <c r="H91" i="92"/>
  <c r="I91" i="92"/>
  <c r="J91" i="92"/>
  <c r="K91" i="92"/>
  <c r="L91" i="92"/>
  <c r="M91" i="92"/>
  <c r="N91" i="92"/>
  <c r="O91" i="92"/>
  <c r="P91" i="92"/>
  <c r="Q91" i="92"/>
  <c r="R91" i="92"/>
  <c r="T105" i="92"/>
  <c r="P11" i="91"/>
  <c r="R11" i="91" s="1"/>
  <c r="S11" i="91" s="1"/>
  <c r="T11" i="91" s="1"/>
  <c r="U11" i="91"/>
  <c r="V11" i="91"/>
  <c r="W11" i="91"/>
  <c r="S49" i="91" s="1"/>
  <c r="X11" i="91"/>
  <c r="Y11" i="91"/>
  <c r="S51" i="91" s="1"/>
  <c r="Z11" i="91"/>
  <c r="S52" i="91" s="1"/>
  <c r="AA11" i="91"/>
  <c r="S53" i="91" s="1"/>
  <c r="AB11" i="91"/>
  <c r="AC11" i="91"/>
  <c r="AD11" i="91"/>
  <c r="AH11" i="91"/>
  <c r="AI11" i="91"/>
  <c r="AJ11" i="91"/>
  <c r="AK11" i="91"/>
  <c r="AL11" i="91"/>
  <c r="AM11" i="91"/>
  <c r="AN11" i="91"/>
  <c r="AO11" i="91"/>
  <c r="AP11" i="91"/>
  <c r="P12" i="91"/>
  <c r="R12" i="91"/>
  <c r="S12" i="91"/>
  <c r="T12" i="91"/>
  <c r="R46" i="91" s="1"/>
  <c r="U12" i="91"/>
  <c r="R47" i="91" s="1"/>
  <c r="V12" i="91"/>
  <c r="R48" i="91" s="1"/>
  <c r="W12" i="91"/>
  <c r="R49" i="91" s="1"/>
  <c r="X12" i="91"/>
  <c r="Y12" i="91"/>
  <c r="Z12" i="91"/>
  <c r="AA12" i="91"/>
  <c r="AB12" i="91"/>
  <c r="AC12" i="91"/>
  <c r="AD12" i="91"/>
  <c r="AH12" i="91"/>
  <c r="AI12" i="91"/>
  <c r="AJ12" i="91"/>
  <c r="AK12" i="91"/>
  <c r="AL12" i="91"/>
  <c r="AM12" i="91"/>
  <c r="AN12" i="91"/>
  <c r="AO12" i="91" s="1"/>
  <c r="AP12" i="91"/>
  <c r="P13" i="91"/>
  <c r="R13" i="91" s="1"/>
  <c r="S13" i="91" s="1"/>
  <c r="T13" i="91" s="1"/>
  <c r="O46" i="91" s="1"/>
  <c r="U13" i="91"/>
  <c r="O47" i="91" s="1"/>
  <c r="V13" i="91"/>
  <c r="O48" i="91" s="1"/>
  <c r="W13" i="91"/>
  <c r="O49" i="91" s="1"/>
  <c r="X13" i="91"/>
  <c r="O50" i="91" s="1"/>
  <c r="Y13" i="91"/>
  <c r="Z13" i="91"/>
  <c r="O52" i="91" s="1"/>
  <c r="AA13" i="91"/>
  <c r="O53" i="91" s="1"/>
  <c r="AB13" i="91"/>
  <c r="O54" i="91" s="1"/>
  <c r="AC13" i="91"/>
  <c r="O55" i="91" s="1"/>
  <c r="AD13" i="91"/>
  <c r="AH13" i="91"/>
  <c r="AI13" i="91"/>
  <c r="AJ13" i="91"/>
  <c r="AK13" i="91"/>
  <c r="AL13" i="91"/>
  <c r="AM13" i="91"/>
  <c r="AN13" i="91"/>
  <c r="AO13" i="91" s="1"/>
  <c r="P14" i="91"/>
  <c r="R14" i="91"/>
  <c r="S14" i="91" s="1"/>
  <c r="T14" i="91" s="1"/>
  <c r="U14" i="91"/>
  <c r="V14" i="91"/>
  <c r="W14" i="91"/>
  <c r="X14" i="91"/>
  <c r="Y14" i="91"/>
  <c r="Z14" i="91"/>
  <c r="AA14" i="91"/>
  <c r="AB14" i="91"/>
  <c r="AC14" i="91"/>
  <c r="AD14" i="91"/>
  <c r="AP14" i="91" s="1"/>
  <c r="AH14" i="91"/>
  <c r="AI14" i="91"/>
  <c r="AJ14" i="91"/>
  <c r="AK14" i="91"/>
  <c r="AO14" i="91" s="1"/>
  <c r="AL14" i="91"/>
  <c r="AM14" i="91"/>
  <c r="AN14" i="91"/>
  <c r="P15" i="91"/>
  <c r="R15" i="91"/>
  <c r="S15" i="91" s="1"/>
  <c r="T15" i="91" s="1"/>
  <c r="U15" i="91"/>
  <c r="V15" i="91"/>
  <c r="W15" i="91"/>
  <c r="X15" i="91"/>
  <c r="Y15" i="91"/>
  <c r="Z15" i="91"/>
  <c r="AA15" i="91"/>
  <c r="AB15" i="91"/>
  <c r="AC15" i="91"/>
  <c r="AD15" i="91"/>
  <c r="AH15" i="91"/>
  <c r="AI15" i="91"/>
  <c r="AJ15" i="91"/>
  <c r="AK15" i="91"/>
  <c r="AL15" i="91"/>
  <c r="AM15" i="91"/>
  <c r="AN15" i="91"/>
  <c r="AO15" i="91"/>
  <c r="AP15" i="91"/>
  <c r="P16" i="91"/>
  <c r="R16" i="91"/>
  <c r="S16" i="91"/>
  <c r="T16" i="91" s="1"/>
  <c r="U16" i="91"/>
  <c r="V16" i="91"/>
  <c r="W16" i="91"/>
  <c r="X16" i="91"/>
  <c r="Y16" i="91"/>
  <c r="Z16" i="91"/>
  <c r="AA16" i="91"/>
  <c r="AB16" i="91"/>
  <c r="AC16" i="91"/>
  <c r="AD16" i="91"/>
  <c r="AH16" i="91"/>
  <c r="AI16" i="91"/>
  <c r="AJ16" i="91"/>
  <c r="AK16" i="91"/>
  <c r="AO16" i="91" s="1"/>
  <c r="AL16" i="91"/>
  <c r="AM16" i="91"/>
  <c r="AN16" i="91"/>
  <c r="P17" i="91"/>
  <c r="R17" i="91"/>
  <c r="S17" i="91"/>
  <c r="T17" i="91"/>
  <c r="U17" i="91"/>
  <c r="V17" i="91"/>
  <c r="W17" i="91"/>
  <c r="X17" i="91"/>
  <c r="Y17" i="91"/>
  <c r="Z17" i="91"/>
  <c r="AA17" i="91"/>
  <c r="AB17" i="91"/>
  <c r="AC17" i="91"/>
  <c r="AD17" i="91"/>
  <c r="AH17" i="91"/>
  <c r="AI17" i="91"/>
  <c r="AJ17" i="91"/>
  <c r="AK17" i="91"/>
  <c r="AO17" i="91" s="1"/>
  <c r="AL17" i="91"/>
  <c r="AM17" i="91"/>
  <c r="AN17" i="91"/>
  <c r="AP17" i="91"/>
  <c r="P18" i="91"/>
  <c r="R18" i="91" s="1"/>
  <c r="S18" i="91" s="1"/>
  <c r="T18" i="91" s="1"/>
  <c r="Q46" i="91" s="1"/>
  <c r="U18" i="91"/>
  <c r="Q47" i="91" s="1"/>
  <c r="V18" i="91"/>
  <c r="W18" i="91"/>
  <c r="X18" i="91"/>
  <c r="Y18" i="91"/>
  <c r="Z18" i="91"/>
  <c r="Q52" i="91" s="1"/>
  <c r="AA18" i="91"/>
  <c r="Q53" i="91" s="1"/>
  <c r="AB18" i="91"/>
  <c r="Q54" i="91" s="1"/>
  <c r="AC18" i="91"/>
  <c r="Q55" i="91" s="1"/>
  <c r="AD18" i="91"/>
  <c r="AP18" i="91" s="1"/>
  <c r="AH18" i="91"/>
  <c r="AI18" i="91"/>
  <c r="AJ18" i="91"/>
  <c r="AK18" i="91"/>
  <c r="AL18" i="91"/>
  <c r="AM18" i="91"/>
  <c r="AN18" i="91"/>
  <c r="AO18" i="91"/>
  <c r="P19" i="91"/>
  <c r="R19" i="91" s="1"/>
  <c r="S19" i="91" s="1"/>
  <c r="T19" i="91" s="1"/>
  <c r="U19" i="91"/>
  <c r="V19" i="91"/>
  <c r="W19" i="91"/>
  <c r="X19" i="91"/>
  <c r="Y19" i="91"/>
  <c r="Z19" i="91"/>
  <c r="AA19" i="91"/>
  <c r="AB19" i="91"/>
  <c r="AC19" i="91"/>
  <c r="AD19" i="91"/>
  <c r="AP19" i="91" s="1"/>
  <c r="AH19" i="91"/>
  <c r="AI19" i="91"/>
  <c r="AJ19" i="91"/>
  <c r="AK19" i="91"/>
  <c r="AL19" i="91"/>
  <c r="AM19" i="91"/>
  <c r="AN19" i="91"/>
  <c r="AO19" i="91"/>
  <c r="P20" i="91"/>
  <c r="R20" i="91"/>
  <c r="S20" i="91" s="1"/>
  <c r="T20" i="91" s="1"/>
  <c r="U20" i="91"/>
  <c r="V20" i="91"/>
  <c r="W20" i="91"/>
  <c r="X20" i="91"/>
  <c r="Y20" i="91"/>
  <c r="Z20" i="91"/>
  <c r="AA20" i="91"/>
  <c r="AB20" i="91"/>
  <c r="AC20" i="91"/>
  <c r="AD20" i="91"/>
  <c r="AH20" i="91"/>
  <c r="AI20" i="91"/>
  <c r="AJ20" i="91"/>
  <c r="AK20" i="91"/>
  <c r="AL20" i="91"/>
  <c r="AM20" i="91"/>
  <c r="AN20" i="91"/>
  <c r="AO20" i="91"/>
  <c r="AP20" i="91"/>
  <c r="P21" i="91"/>
  <c r="R21" i="91"/>
  <c r="S21" i="91"/>
  <c r="T21" i="91"/>
  <c r="U21" i="91"/>
  <c r="V21" i="91"/>
  <c r="Q48" i="91" s="1"/>
  <c r="W21" i="91"/>
  <c r="X21" i="91"/>
  <c r="Y21" i="91"/>
  <c r="Z21" i="91"/>
  <c r="AA21" i="91"/>
  <c r="AB21" i="91"/>
  <c r="AC21" i="91"/>
  <c r="AD21" i="91"/>
  <c r="AH21" i="91"/>
  <c r="AI21" i="91"/>
  <c r="AJ21" i="91"/>
  <c r="AK21" i="91"/>
  <c r="AO21" i="91" s="1"/>
  <c r="AL21" i="91"/>
  <c r="AM21" i="91"/>
  <c r="AN21" i="91"/>
  <c r="AP21" i="91"/>
  <c r="P22" i="91"/>
  <c r="R22" i="91" s="1"/>
  <c r="S22" i="91" s="1"/>
  <c r="T22" i="91" s="1"/>
  <c r="U22" i="91"/>
  <c r="V22" i="91"/>
  <c r="W22" i="91"/>
  <c r="X22" i="91"/>
  <c r="Y22" i="91"/>
  <c r="Z22" i="91"/>
  <c r="AA22" i="91"/>
  <c r="AB22" i="91"/>
  <c r="AC22" i="91"/>
  <c r="AD22" i="91"/>
  <c r="AH22" i="91"/>
  <c r="AI22" i="91"/>
  <c r="AJ22" i="91"/>
  <c r="AK22" i="91"/>
  <c r="AL22" i="91"/>
  <c r="AM22" i="91"/>
  <c r="AN22" i="91"/>
  <c r="AO22" i="91"/>
  <c r="AP22" i="91"/>
  <c r="P23" i="91"/>
  <c r="R23" i="91" s="1"/>
  <c r="S23" i="91" s="1"/>
  <c r="T23" i="91" s="1"/>
  <c r="U23" i="91"/>
  <c r="V23" i="91"/>
  <c r="W23" i="91"/>
  <c r="X23" i="91"/>
  <c r="Y23" i="91"/>
  <c r="Z23" i="91"/>
  <c r="AA23" i="91"/>
  <c r="AB23" i="91"/>
  <c r="S54" i="91" s="1"/>
  <c r="AC23" i="91"/>
  <c r="AD23" i="91"/>
  <c r="AP23" i="91" s="1"/>
  <c r="AH23" i="91"/>
  <c r="AI23" i="91"/>
  <c r="AJ23" i="91"/>
  <c r="AK23" i="91"/>
  <c r="AO23" i="91" s="1"/>
  <c r="AL23" i="91"/>
  <c r="AM23" i="91"/>
  <c r="AN23" i="91"/>
  <c r="P24" i="91"/>
  <c r="R24" i="91"/>
  <c r="S24" i="91" s="1"/>
  <c r="T24" i="91" s="1"/>
  <c r="U24" i="91"/>
  <c r="V24" i="91"/>
  <c r="W24" i="91"/>
  <c r="X24" i="91"/>
  <c r="Y24" i="91"/>
  <c r="Z24" i="91"/>
  <c r="AA24" i="91"/>
  <c r="AB24" i="91"/>
  <c r="AC24" i="91"/>
  <c r="AD24" i="91"/>
  <c r="AH24" i="91"/>
  <c r="AI24" i="91"/>
  <c r="AJ24" i="91"/>
  <c r="AK24" i="91"/>
  <c r="AL24" i="91"/>
  <c r="AM24" i="91"/>
  <c r="AN24" i="91"/>
  <c r="AO24" i="91"/>
  <c r="AP24" i="91"/>
  <c r="P25" i="91"/>
  <c r="R25" i="91"/>
  <c r="S25" i="91" s="1"/>
  <c r="T25" i="91" s="1"/>
  <c r="U25" i="91"/>
  <c r="V25" i="91"/>
  <c r="W25" i="91"/>
  <c r="X25" i="91"/>
  <c r="Y25" i="91"/>
  <c r="R51" i="91" s="1"/>
  <c r="Z25" i="91"/>
  <c r="AA25" i="91"/>
  <c r="R53" i="91" s="1"/>
  <c r="AB25" i="91"/>
  <c r="AC25" i="91"/>
  <c r="AD25" i="91"/>
  <c r="AH25" i="91"/>
  <c r="AI25" i="91"/>
  <c r="AJ25" i="91"/>
  <c r="AK25" i="91"/>
  <c r="AO25" i="91" s="1"/>
  <c r="AL25" i="91"/>
  <c r="AM25" i="91"/>
  <c r="AN25" i="91"/>
  <c r="AP25" i="91"/>
  <c r="P26" i="91"/>
  <c r="R26" i="91"/>
  <c r="S26" i="91"/>
  <c r="T26" i="91"/>
  <c r="T46" i="91" s="1"/>
  <c r="U26" i="91"/>
  <c r="T47" i="91" s="1"/>
  <c r="V26" i="91"/>
  <c r="T48" i="91" s="1"/>
  <c r="W26" i="91"/>
  <c r="T49" i="91" s="1"/>
  <c r="X26" i="91"/>
  <c r="T50" i="91" s="1"/>
  <c r="Y26" i="91"/>
  <c r="T51" i="91" s="1"/>
  <c r="Z26" i="91"/>
  <c r="AA26" i="91"/>
  <c r="AB26" i="91"/>
  <c r="T54" i="91" s="1"/>
  <c r="AC26" i="91"/>
  <c r="AD26" i="91"/>
  <c r="T56" i="91"/>
  <c r="AH26" i="91"/>
  <c r="AI26" i="91"/>
  <c r="AJ26" i="91"/>
  <c r="AK26" i="91"/>
  <c r="AO26" i="91" s="1"/>
  <c r="AL26" i="91"/>
  <c r="AM26" i="91"/>
  <c r="AN26" i="91"/>
  <c r="AP26" i="91"/>
  <c r="P27" i="91"/>
  <c r="R27" i="91" s="1"/>
  <c r="S27" i="91" s="1"/>
  <c r="T27" i="91" s="1"/>
  <c r="U27" i="91"/>
  <c r="V27" i="91"/>
  <c r="W27" i="91"/>
  <c r="X27" i="91"/>
  <c r="Y27" i="91"/>
  <c r="Z27" i="91"/>
  <c r="AA27" i="91"/>
  <c r="AB27" i="91"/>
  <c r="AC27" i="91"/>
  <c r="AD27" i="91"/>
  <c r="AP27" i="91" s="1"/>
  <c r="AH27" i="91"/>
  <c r="AI27" i="91"/>
  <c r="AJ27" i="91"/>
  <c r="AK27" i="91"/>
  <c r="AL27" i="91"/>
  <c r="AM27" i="91"/>
  <c r="AN27" i="91"/>
  <c r="AO27" i="91" s="1"/>
  <c r="P28" i="91"/>
  <c r="R28" i="91"/>
  <c r="S28" i="91" s="1"/>
  <c r="T28" i="91" s="1"/>
  <c r="U28" i="91"/>
  <c r="V28" i="91"/>
  <c r="W28" i="91"/>
  <c r="X28" i="91"/>
  <c r="Y28" i="91"/>
  <c r="Z28" i="91"/>
  <c r="R52" i="91" s="1"/>
  <c r="AA28" i="91"/>
  <c r="AB28" i="91"/>
  <c r="AC28" i="91"/>
  <c r="AD28" i="91"/>
  <c r="AP28" i="91" s="1"/>
  <c r="AH28" i="91"/>
  <c r="AI28" i="91"/>
  <c r="AJ28" i="91"/>
  <c r="AK28" i="91"/>
  <c r="AO28" i="91" s="1"/>
  <c r="AL28" i="91"/>
  <c r="AM28" i="91"/>
  <c r="AN28" i="91"/>
  <c r="P29" i="91"/>
  <c r="R29" i="91" s="1"/>
  <c r="S29" i="91" s="1"/>
  <c r="T29" i="91" s="1"/>
  <c r="U29" i="91"/>
  <c r="V29" i="91"/>
  <c r="W29" i="91"/>
  <c r="X29" i="91"/>
  <c r="Y29" i="91"/>
  <c r="Z29" i="91"/>
  <c r="AA29" i="91"/>
  <c r="AB29" i="91"/>
  <c r="AC29" i="91"/>
  <c r="AD29" i="91"/>
  <c r="AH29" i="91"/>
  <c r="AI29" i="91"/>
  <c r="AJ29" i="91"/>
  <c r="AK29" i="91"/>
  <c r="AL29" i="91"/>
  <c r="AM29" i="91"/>
  <c r="AN29" i="91"/>
  <c r="AO29" i="91"/>
  <c r="AP29" i="91"/>
  <c r="P30" i="91"/>
  <c r="R30" i="91"/>
  <c r="S30" i="91"/>
  <c r="T30" i="91"/>
  <c r="U30" i="91"/>
  <c r="V30" i="91"/>
  <c r="W30" i="91"/>
  <c r="X30" i="91"/>
  <c r="Y30" i="91"/>
  <c r="Z30" i="91"/>
  <c r="AA30" i="91"/>
  <c r="AB30" i="91"/>
  <c r="AC30" i="91"/>
  <c r="AD30" i="91"/>
  <c r="AH30" i="91"/>
  <c r="AI30" i="91"/>
  <c r="AJ30" i="91"/>
  <c r="AK30" i="91"/>
  <c r="AL30" i="91"/>
  <c r="AM30" i="91"/>
  <c r="AN30" i="91"/>
  <c r="AO30" i="91"/>
  <c r="P31" i="91"/>
  <c r="R31" i="91" s="1"/>
  <c r="S31" i="91" s="1"/>
  <c r="T31" i="91" s="1"/>
  <c r="U31" i="91"/>
  <c r="V31" i="91"/>
  <c r="W31" i="91"/>
  <c r="X31" i="91"/>
  <c r="Y31" i="91"/>
  <c r="Z31" i="91"/>
  <c r="AA31" i="91"/>
  <c r="AB31" i="91"/>
  <c r="AC31" i="91"/>
  <c r="AD31" i="91"/>
  <c r="AH31" i="91"/>
  <c r="AI31" i="91"/>
  <c r="AJ31" i="91"/>
  <c r="AK31" i="91"/>
  <c r="AL31" i="91"/>
  <c r="AO31" i="91" s="1"/>
  <c r="AM31" i="91"/>
  <c r="AN31" i="91"/>
  <c r="AP31" i="91"/>
  <c r="P32" i="91"/>
  <c r="R32" i="91"/>
  <c r="S32" i="91"/>
  <c r="T32" i="91" s="1"/>
  <c r="U32" i="91"/>
  <c r="V32" i="91"/>
  <c r="W32" i="91"/>
  <c r="X32" i="91"/>
  <c r="Y32" i="91"/>
  <c r="Z32" i="91"/>
  <c r="AA32" i="91"/>
  <c r="AB32" i="91"/>
  <c r="R54" i="91" s="1"/>
  <c r="AC32" i="91"/>
  <c r="R55" i="91" s="1"/>
  <c r="AD32" i="91"/>
  <c r="AP32" i="91" s="1"/>
  <c r="AH32" i="91"/>
  <c r="AI32" i="91"/>
  <c r="AJ32" i="91"/>
  <c r="AK32" i="91"/>
  <c r="AO32" i="91" s="1"/>
  <c r="AL32" i="91"/>
  <c r="AM32" i="91"/>
  <c r="AN32" i="91"/>
  <c r="P33" i="91"/>
  <c r="R33" i="91" s="1"/>
  <c r="S33" i="91" s="1"/>
  <c r="T33" i="91" s="1"/>
  <c r="U33" i="91"/>
  <c r="V33" i="91"/>
  <c r="W33" i="91"/>
  <c r="X33" i="91"/>
  <c r="Y33" i="91"/>
  <c r="Z33" i="91"/>
  <c r="AA33" i="91"/>
  <c r="AB33" i="91"/>
  <c r="AC33" i="91"/>
  <c r="AD33" i="91"/>
  <c r="AH33" i="91"/>
  <c r="AI33" i="91"/>
  <c r="AJ33" i="91"/>
  <c r="AK33" i="91"/>
  <c r="AL33" i="91"/>
  <c r="AM33" i="91"/>
  <c r="AN33" i="91"/>
  <c r="AO33" i="91"/>
  <c r="AP33" i="91"/>
  <c r="P34" i="91"/>
  <c r="R34" i="91" s="1"/>
  <c r="S34" i="91" s="1"/>
  <c r="T34" i="91" s="1"/>
  <c r="U34" i="91"/>
  <c r="V34" i="91"/>
  <c r="W34" i="91"/>
  <c r="X34" i="91"/>
  <c r="Y34" i="91"/>
  <c r="Z34" i="91"/>
  <c r="AA34" i="91"/>
  <c r="AB34" i="91"/>
  <c r="AC34" i="91"/>
  <c r="AD34" i="91"/>
  <c r="AH34" i="91"/>
  <c r="AI34" i="91"/>
  <c r="AJ34" i="91"/>
  <c r="AK34" i="91"/>
  <c r="AO34" i="91" s="1"/>
  <c r="AL34" i="91"/>
  <c r="AM34" i="91"/>
  <c r="AN34" i="91"/>
  <c r="AP34" i="91"/>
  <c r="P35" i="91"/>
  <c r="R35" i="91"/>
  <c r="S35" i="91"/>
  <c r="T35" i="91"/>
  <c r="U35" i="91"/>
  <c r="V35" i="91"/>
  <c r="W35" i="91"/>
  <c r="X35" i="91"/>
  <c r="Y35" i="91"/>
  <c r="Z35" i="91"/>
  <c r="AA35" i="91"/>
  <c r="AB35" i="91"/>
  <c r="AC35" i="91"/>
  <c r="AD35" i="91"/>
  <c r="AH35" i="91"/>
  <c r="AI35" i="91"/>
  <c r="AJ35" i="91"/>
  <c r="AK35" i="91"/>
  <c r="AL35" i="91"/>
  <c r="AM35" i="91"/>
  <c r="AN35" i="91"/>
  <c r="AO35" i="91"/>
  <c r="AP35" i="91"/>
  <c r="P36" i="91"/>
  <c r="R36" i="91"/>
  <c r="S36" i="91" s="1"/>
  <c r="T36" i="91" s="1"/>
  <c r="U36" i="91"/>
  <c r="V36" i="91"/>
  <c r="W36" i="91"/>
  <c r="X36" i="91"/>
  <c r="Y36" i="91"/>
  <c r="Z36" i="91"/>
  <c r="AA36" i="91"/>
  <c r="AB36" i="91"/>
  <c r="AC36" i="91"/>
  <c r="AD36" i="91"/>
  <c r="AP36" i="91" s="1"/>
  <c r="AH36" i="91"/>
  <c r="AI36" i="91"/>
  <c r="AJ36" i="91"/>
  <c r="AK36" i="91"/>
  <c r="AL36" i="91"/>
  <c r="AM36" i="91"/>
  <c r="AN36" i="91"/>
  <c r="AO36" i="91"/>
  <c r="P37" i="91"/>
  <c r="R37" i="91" s="1"/>
  <c r="S37" i="91" s="1"/>
  <c r="T37" i="91" s="1"/>
  <c r="P46" i="91" s="1"/>
  <c r="U37" i="91"/>
  <c r="P47" i="91" s="1"/>
  <c r="V37" i="91"/>
  <c r="P48" i="91" s="1"/>
  <c r="W37" i="91"/>
  <c r="X37" i="91"/>
  <c r="Y37" i="91"/>
  <c r="Z37" i="91"/>
  <c r="P52" i="91" s="1"/>
  <c r="AA37" i="91"/>
  <c r="AB37" i="91"/>
  <c r="AC37" i="91"/>
  <c r="P55" i="91" s="1"/>
  <c r="AD37" i="91"/>
  <c r="AP37" i="91" s="1"/>
  <c r="AH37" i="91"/>
  <c r="AI37" i="91"/>
  <c r="AJ37" i="91"/>
  <c r="AK37" i="91"/>
  <c r="AO37" i="91" s="1"/>
  <c r="AL37" i="91"/>
  <c r="AM37" i="91"/>
  <c r="AN37" i="91"/>
  <c r="P38" i="91"/>
  <c r="R38" i="91"/>
  <c r="S38" i="91"/>
  <c r="T38" i="91"/>
  <c r="U38" i="91"/>
  <c r="V38" i="91"/>
  <c r="W38" i="91"/>
  <c r="X38" i="91"/>
  <c r="Y38" i="91"/>
  <c r="Z38" i="91"/>
  <c r="AA38" i="91"/>
  <c r="AB38" i="91"/>
  <c r="AC38" i="91"/>
  <c r="AD38" i="91"/>
  <c r="AH38" i="91"/>
  <c r="AI38" i="91"/>
  <c r="AJ38" i="91"/>
  <c r="AK38" i="91"/>
  <c r="AL38" i="91"/>
  <c r="AM38" i="91"/>
  <c r="AN38" i="91"/>
  <c r="AO38" i="91"/>
  <c r="AP38" i="91"/>
  <c r="P39" i="91"/>
  <c r="R39" i="91"/>
  <c r="S39" i="91"/>
  <c r="T39" i="91"/>
  <c r="U39" i="91"/>
  <c r="V39" i="91"/>
  <c r="W39" i="91"/>
  <c r="X39" i="91"/>
  <c r="Y39" i="91"/>
  <c r="Z39" i="91"/>
  <c r="AA39" i="91"/>
  <c r="AB39" i="91"/>
  <c r="AC39" i="91"/>
  <c r="AD39" i="91"/>
  <c r="AP39" i="91" s="1"/>
  <c r="AH39" i="91"/>
  <c r="AI39" i="91"/>
  <c r="AJ39" i="91"/>
  <c r="AK39" i="91"/>
  <c r="AL39" i="91"/>
  <c r="AM39" i="91"/>
  <c r="AN39" i="91"/>
  <c r="AO39" i="91"/>
  <c r="P40" i="91"/>
  <c r="R40" i="91" s="1"/>
  <c r="S40" i="91" s="1"/>
  <c r="T40" i="91" s="1"/>
  <c r="U40" i="91"/>
  <c r="V40" i="91"/>
  <c r="W40" i="91"/>
  <c r="Q49" i="91" s="1"/>
  <c r="X40" i="91"/>
  <c r="Q50" i="91" s="1"/>
  <c r="Y40" i="91"/>
  <c r="Z40" i="91"/>
  <c r="AA40" i="91"/>
  <c r="AB40" i="91"/>
  <c r="AC40" i="91"/>
  <c r="AD40" i="91"/>
  <c r="AH40" i="91"/>
  <c r="AI40" i="91"/>
  <c r="AJ40" i="91"/>
  <c r="AK40" i="91"/>
  <c r="AL40" i="91"/>
  <c r="AO40" i="91" s="1"/>
  <c r="AM40" i="91"/>
  <c r="AN40" i="91"/>
  <c r="AP40" i="91"/>
  <c r="P41" i="91"/>
  <c r="R41" i="91"/>
  <c r="S41" i="91"/>
  <c r="T41" i="91" s="1"/>
  <c r="U41" i="91"/>
  <c r="V41" i="91"/>
  <c r="W41" i="91"/>
  <c r="X41" i="91"/>
  <c r="Y41" i="91"/>
  <c r="Z41" i="91"/>
  <c r="AA41" i="91"/>
  <c r="AB41" i="91"/>
  <c r="AC41" i="91"/>
  <c r="AD41" i="91"/>
  <c r="AP41" i="91" s="1"/>
  <c r="AH41" i="91"/>
  <c r="AI41" i="91"/>
  <c r="AJ41" i="91"/>
  <c r="AK41" i="91"/>
  <c r="AO41" i="91" s="1"/>
  <c r="AL41" i="91"/>
  <c r="AM41" i="91"/>
  <c r="AN41" i="91"/>
  <c r="P42" i="91"/>
  <c r="R42" i="91" s="1"/>
  <c r="S42" i="91" s="1"/>
  <c r="T42" i="91" s="1"/>
  <c r="U42" i="91"/>
  <c r="V42" i="91"/>
  <c r="W42" i="91"/>
  <c r="X42" i="91"/>
  <c r="Y42" i="91"/>
  <c r="Z42" i="91"/>
  <c r="AA42" i="91"/>
  <c r="AB42" i="91"/>
  <c r="AC42" i="91"/>
  <c r="AD42" i="91"/>
  <c r="AH42" i="91"/>
  <c r="AI42" i="91"/>
  <c r="AJ42" i="91"/>
  <c r="AK42" i="91"/>
  <c r="AL42" i="91"/>
  <c r="AM42" i="91"/>
  <c r="AN42" i="91"/>
  <c r="AO42" i="91"/>
  <c r="AP42" i="91"/>
  <c r="S47" i="91"/>
  <c r="S48" i="91"/>
  <c r="P49" i="91"/>
  <c r="P50" i="91"/>
  <c r="R50" i="91"/>
  <c r="S50" i="91"/>
  <c r="O51" i="91"/>
  <c r="P51" i="91"/>
  <c r="Q51" i="91"/>
  <c r="T52" i="91"/>
  <c r="P53" i="91"/>
  <c r="T53" i="91"/>
  <c r="P54" i="91"/>
  <c r="S55" i="91"/>
  <c r="T55" i="91"/>
  <c r="P56" i="91"/>
  <c r="S56" i="91"/>
  <c r="V13" i="90"/>
  <c r="W13" i="90" s="1"/>
  <c r="X13" i="90"/>
  <c r="Y13" i="90"/>
  <c r="Z13" i="90"/>
  <c r="AA13" i="90"/>
  <c r="AB13" i="90"/>
  <c r="AC13" i="90"/>
  <c r="AD13" i="90"/>
  <c r="AE13" i="90"/>
  <c r="AF13" i="90"/>
  <c r="AG13" i="90"/>
  <c r="AH13" i="90"/>
  <c r="AI13" i="90"/>
  <c r="AJ13" i="90"/>
  <c r="AK13" i="90"/>
  <c r="AL13" i="90"/>
  <c r="AM13" i="90"/>
  <c r="AN13" i="90"/>
  <c r="AO13" i="90"/>
  <c r="AP13" i="90"/>
  <c r="AQ13" i="90"/>
  <c r="AR13" i="90"/>
  <c r="AS13" i="90"/>
  <c r="AT13" i="90"/>
  <c r="AU13" i="90"/>
  <c r="AV13" i="90"/>
  <c r="AW13" i="90"/>
  <c r="AX13" i="90"/>
  <c r="AY13" i="90"/>
  <c r="AZ13" i="90"/>
  <c r="BA13" i="90"/>
  <c r="BB13" i="90"/>
  <c r="BC13" i="90"/>
  <c r="BD13" i="90"/>
  <c r="BE13" i="90"/>
  <c r="BF13" i="90" s="1"/>
  <c r="BG13" i="90"/>
  <c r="BH13" i="90"/>
  <c r="BI13" i="90"/>
  <c r="BJ13" i="90"/>
  <c r="BK13" i="90"/>
  <c r="BL13" i="90"/>
  <c r="BM13" i="90"/>
  <c r="BN13" i="90"/>
  <c r="BO13" i="90"/>
  <c r="D15" i="90"/>
  <c r="E15" i="90"/>
  <c r="E20" i="90" s="1"/>
  <c r="F20" i="90"/>
  <c r="G20" i="90"/>
  <c r="H20" i="90"/>
  <c r="I20" i="90"/>
  <c r="J20" i="90"/>
  <c r="K20" i="90"/>
  <c r="L20" i="90"/>
  <c r="M20" i="90"/>
  <c r="N20" i="90"/>
  <c r="O20" i="90"/>
  <c r="P20" i="90"/>
  <c r="Q20" i="90"/>
  <c r="R20" i="90"/>
  <c r="G21" i="90"/>
  <c r="H21" i="90"/>
  <c r="I21" i="90"/>
  <c r="J21" i="90"/>
  <c r="K21" i="90"/>
  <c r="L21" i="90"/>
  <c r="M21" i="90"/>
  <c r="N21" i="90"/>
  <c r="O21" i="90"/>
  <c r="P21" i="90"/>
  <c r="Q21" i="90"/>
  <c r="R21" i="90"/>
  <c r="B23" i="90"/>
  <c r="V23" i="90"/>
  <c r="W23" i="90" s="1"/>
  <c r="X23" i="90"/>
  <c r="Y23" i="90"/>
  <c r="Z23" i="90"/>
  <c r="AA23" i="90"/>
  <c r="AB23" i="90"/>
  <c r="AC23" i="90"/>
  <c r="AD23" i="90" s="1"/>
  <c r="AE23" i="90"/>
  <c r="AF23" i="90"/>
  <c r="AG23" i="90"/>
  <c r="AH23" i="90"/>
  <c r="AI23" i="90"/>
  <c r="AJ23" i="90"/>
  <c r="AK23" i="90" s="1"/>
  <c r="AL23" i="90"/>
  <c r="AM23" i="90"/>
  <c r="AN23" i="90"/>
  <c r="AO23" i="90"/>
  <c r="AP23" i="90"/>
  <c r="AQ23" i="90"/>
  <c r="AR23" i="90"/>
  <c r="AS23" i="90"/>
  <c r="AT23" i="90"/>
  <c r="AU23" i="90"/>
  <c r="AV23" i="90"/>
  <c r="AW23" i="90"/>
  <c r="AX23" i="90"/>
  <c r="AY23" i="90"/>
  <c r="AZ23" i="90"/>
  <c r="BA23" i="90"/>
  <c r="BB23" i="90"/>
  <c r="BC23" i="90"/>
  <c r="BD23" i="90"/>
  <c r="BE23" i="90"/>
  <c r="BF23" i="90" s="1"/>
  <c r="BG23" i="90"/>
  <c r="BH23" i="90"/>
  <c r="BI23" i="90"/>
  <c r="BJ23" i="90"/>
  <c r="BK23" i="90"/>
  <c r="BL23" i="90"/>
  <c r="BM23" i="90"/>
  <c r="BN23" i="90"/>
  <c r="BO23" i="90"/>
  <c r="D25" i="90"/>
  <c r="E25" i="90"/>
  <c r="E30" i="90"/>
  <c r="F30" i="90"/>
  <c r="G30" i="90"/>
  <c r="H30" i="90"/>
  <c r="I30" i="90"/>
  <c r="J30" i="90"/>
  <c r="K30" i="90"/>
  <c r="L30" i="90"/>
  <c r="M30" i="90"/>
  <c r="N30" i="90"/>
  <c r="O30" i="90"/>
  <c r="P30" i="90"/>
  <c r="Q30" i="90"/>
  <c r="R30" i="90"/>
  <c r="G31" i="90"/>
  <c r="H31" i="90"/>
  <c r="I31" i="90"/>
  <c r="J31" i="90"/>
  <c r="K31" i="90"/>
  <c r="L31" i="90"/>
  <c r="M31" i="90"/>
  <c r="N31" i="90"/>
  <c r="O31" i="90"/>
  <c r="P31" i="90"/>
  <c r="Q31" i="90"/>
  <c r="R31" i="90"/>
  <c r="B33" i="90"/>
  <c r="B43" i="90" s="1"/>
  <c r="V33" i="90"/>
  <c r="W33" i="90"/>
  <c r="X33" i="90"/>
  <c r="Y33" i="90"/>
  <c r="Z33" i="90"/>
  <c r="AA33" i="90"/>
  <c r="AB33" i="90"/>
  <c r="AC33" i="90"/>
  <c r="AD33" i="90" s="1"/>
  <c r="AE33" i="90"/>
  <c r="AF33" i="90"/>
  <c r="AG33" i="90"/>
  <c r="AH33" i="90"/>
  <c r="AI33" i="90"/>
  <c r="AJ33" i="90"/>
  <c r="AK33" i="90"/>
  <c r="AL33" i="90"/>
  <c r="AM33" i="90"/>
  <c r="AN33" i="90"/>
  <c r="AO33" i="90"/>
  <c r="AP33" i="90"/>
  <c r="AQ33" i="90"/>
  <c r="AR33" i="90"/>
  <c r="AS33" i="90"/>
  <c r="AT33" i="90"/>
  <c r="AU33" i="90"/>
  <c r="AV33" i="90"/>
  <c r="AW33" i="90"/>
  <c r="AX33" i="90"/>
  <c r="AY33" i="90" s="1"/>
  <c r="AZ33" i="90"/>
  <c r="BA33" i="90"/>
  <c r="BB33" i="90"/>
  <c r="BC33" i="90"/>
  <c r="BD33" i="90"/>
  <c r="BE33" i="90"/>
  <c r="BF33" i="90"/>
  <c r="BG33" i="90"/>
  <c r="BH33" i="90"/>
  <c r="BI33" i="90"/>
  <c r="BJ33" i="90"/>
  <c r="BK33" i="90"/>
  <c r="BL33" i="90"/>
  <c r="BM33" i="90"/>
  <c r="BN33" i="90"/>
  <c r="BO33" i="90"/>
  <c r="D35" i="90"/>
  <c r="E35" i="90"/>
  <c r="E40" i="90"/>
  <c r="F40" i="90"/>
  <c r="G40" i="90"/>
  <c r="H40" i="90"/>
  <c r="I40" i="90"/>
  <c r="J40" i="90"/>
  <c r="K40" i="90"/>
  <c r="L40" i="90"/>
  <c r="M40" i="90"/>
  <c r="N40" i="90"/>
  <c r="O40" i="90"/>
  <c r="P40" i="90"/>
  <c r="Q40" i="90"/>
  <c r="R40" i="90"/>
  <c r="G41" i="90"/>
  <c r="H41" i="90"/>
  <c r="I41" i="90"/>
  <c r="J41" i="90"/>
  <c r="K41" i="90"/>
  <c r="L41" i="90"/>
  <c r="M41" i="90"/>
  <c r="N41" i="90"/>
  <c r="O41" i="90"/>
  <c r="P41" i="90"/>
  <c r="Q41" i="90"/>
  <c r="R41" i="90"/>
  <c r="V43" i="90"/>
  <c r="W43" i="90" s="1"/>
  <c r="X43" i="90"/>
  <c r="Y43" i="90"/>
  <c r="Z43" i="90"/>
  <c r="AA43" i="90"/>
  <c r="AB43" i="90"/>
  <c r="AC43" i="90"/>
  <c r="AD43" i="90"/>
  <c r="AE43" i="90"/>
  <c r="AF43" i="90"/>
  <c r="AG43" i="90"/>
  <c r="AH43" i="90"/>
  <c r="AI43" i="90"/>
  <c r="AJ43" i="90"/>
  <c r="AK43" i="90"/>
  <c r="AL43" i="90"/>
  <c r="AM43" i="90"/>
  <c r="AN43" i="90"/>
  <c r="AO43" i="90"/>
  <c r="AP43" i="90"/>
  <c r="AQ43" i="90"/>
  <c r="AR43" i="90"/>
  <c r="AS43" i="90"/>
  <c r="AT43" i="90"/>
  <c r="AU43" i="90"/>
  <c r="AV43" i="90"/>
  <c r="AW43" i="90"/>
  <c r="AX43" i="90"/>
  <c r="AY43" i="90"/>
  <c r="AZ43" i="90"/>
  <c r="BA43" i="90"/>
  <c r="BB43" i="90"/>
  <c r="BC43" i="90"/>
  <c r="BD43" i="90"/>
  <c r="BE43" i="90"/>
  <c r="BF43" i="90"/>
  <c r="BG43" i="90"/>
  <c r="BH43" i="90"/>
  <c r="BI43" i="90"/>
  <c r="BJ43" i="90"/>
  <c r="BK43" i="90"/>
  <c r="BL43" i="90"/>
  <c r="BM43" i="90"/>
  <c r="BN43" i="90"/>
  <c r="BO43" i="90"/>
  <c r="D45" i="90"/>
  <c r="E45" i="90"/>
  <c r="E50" i="90" s="1"/>
  <c r="F50" i="90"/>
  <c r="G50" i="90"/>
  <c r="H50" i="90"/>
  <c r="I50" i="90"/>
  <c r="J50" i="90"/>
  <c r="K50" i="90"/>
  <c r="L50" i="90"/>
  <c r="M50" i="90"/>
  <c r="N50" i="90"/>
  <c r="O50" i="90"/>
  <c r="P50" i="90"/>
  <c r="Q50" i="90"/>
  <c r="R50" i="90"/>
  <c r="G51" i="90"/>
  <c r="H51" i="90"/>
  <c r="I51" i="90"/>
  <c r="J51" i="90"/>
  <c r="K51" i="90"/>
  <c r="L51" i="90"/>
  <c r="M51" i="90"/>
  <c r="N51" i="90"/>
  <c r="O51" i="90"/>
  <c r="P51" i="90"/>
  <c r="Q51" i="90"/>
  <c r="R51" i="90"/>
  <c r="V53" i="90"/>
  <c r="W53" i="90" s="1"/>
  <c r="X53" i="90"/>
  <c r="Y53" i="90"/>
  <c r="Z53" i="90"/>
  <c r="AA53" i="90"/>
  <c r="AB53" i="90"/>
  <c r="AC53" i="90"/>
  <c r="AD53" i="90"/>
  <c r="AE53" i="90"/>
  <c r="AF53" i="90"/>
  <c r="AG53" i="90"/>
  <c r="AH53" i="90"/>
  <c r="AI53" i="90"/>
  <c r="AJ53" i="90"/>
  <c r="AK53" i="90"/>
  <c r="AL53" i="90"/>
  <c r="AM53" i="90"/>
  <c r="AN53" i="90"/>
  <c r="AO53" i="90"/>
  <c r="AP53" i="90"/>
  <c r="AQ53" i="90"/>
  <c r="AR53" i="90"/>
  <c r="AS53" i="90"/>
  <c r="AT53" i="90"/>
  <c r="AU53" i="90"/>
  <c r="AV53" i="90"/>
  <c r="AW53" i="90"/>
  <c r="AX53" i="90"/>
  <c r="AY53" i="90" s="1"/>
  <c r="AZ53" i="90"/>
  <c r="BA53" i="90"/>
  <c r="BB53" i="90"/>
  <c r="BC53" i="90"/>
  <c r="BD53" i="90"/>
  <c r="BE53" i="90"/>
  <c r="BF53" i="90" s="1"/>
  <c r="BG53" i="90"/>
  <c r="BH53" i="90"/>
  <c r="BI53" i="90"/>
  <c r="BJ53" i="90"/>
  <c r="BK53" i="90"/>
  <c r="BL53" i="90"/>
  <c r="BM53" i="90"/>
  <c r="BN53" i="90"/>
  <c r="BO53" i="90"/>
  <c r="D55" i="90"/>
  <c r="E55" i="90"/>
  <c r="E60" i="90" s="1"/>
  <c r="F60" i="90"/>
  <c r="G60" i="90"/>
  <c r="H60" i="90"/>
  <c r="I60" i="90"/>
  <c r="J60" i="90"/>
  <c r="K60" i="90"/>
  <c r="L60" i="90"/>
  <c r="M60" i="90"/>
  <c r="N60" i="90"/>
  <c r="O60" i="90"/>
  <c r="P60" i="90"/>
  <c r="Q60" i="90"/>
  <c r="R60" i="90"/>
  <c r="G61" i="90"/>
  <c r="H61" i="90"/>
  <c r="I61" i="90"/>
  <c r="J61" i="90"/>
  <c r="K61" i="90"/>
  <c r="L61" i="90"/>
  <c r="M61" i="90"/>
  <c r="N61" i="90"/>
  <c r="O61" i="90"/>
  <c r="P61" i="90"/>
  <c r="Q61" i="90"/>
  <c r="R61" i="90"/>
  <c r="V63" i="90"/>
  <c r="W63" i="90"/>
  <c r="X63" i="90"/>
  <c r="Y63" i="90"/>
  <c r="Z63" i="90"/>
  <c r="AA63" i="90"/>
  <c r="AB63" i="90"/>
  <c r="AC63" i="90"/>
  <c r="AD63" i="90" s="1"/>
  <c r="AE63" i="90"/>
  <c r="AF63" i="90"/>
  <c r="AG63" i="90"/>
  <c r="AH63" i="90"/>
  <c r="AI63" i="90"/>
  <c r="AJ63" i="90"/>
  <c r="AK63" i="90"/>
  <c r="AL63" i="90"/>
  <c r="AM63" i="90"/>
  <c r="AN63" i="90"/>
  <c r="AO63" i="90"/>
  <c r="AP63" i="90"/>
  <c r="AQ63" i="90"/>
  <c r="AR63" i="90" s="1"/>
  <c r="AS63" i="90"/>
  <c r="AT63" i="90"/>
  <c r="AU63" i="90"/>
  <c r="AV63" i="90"/>
  <c r="AW63" i="90"/>
  <c r="AX63" i="90"/>
  <c r="AY63" i="90"/>
  <c r="AZ63" i="90"/>
  <c r="BA63" i="90"/>
  <c r="BB63" i="90"/>
  <c r="BC63" i="90"/>
  <c r="BD63" i="90"/>
  <c r="BE63" i="90"/>
  <c r="BF63" i="90" s="1"/>
  <c r="BG63" i="90"/>
  <c r="BH63" i="90"/>
  <c r="BI63" i="90"/>
  <c r="BJ63" i="90"/>
  <c r="BK63" i="90"/>
  <c r="BL63" i="90"/>
  <c r="BM63" i="90"/>
  <c r="BN63" i="90"/>
  <c r="BO63" i="90"/>
  <c r="E65" i="90"/>
  <c r="E70" i="90"/>
  <c r="F70" i="90"/>
  <c r="G70" i="90"/>
  <c r="H70" i="90"/>
  <c r="I70" i="90"/>
  <c r="J70" i="90"/>
  <c r="K70" i="90"/>
  <c r="L70" i="90"/>
  <c r="M70" i="90"/>
  <c r="N70" i="90"/>
  <c r="O70" i="90"/>
  <c r="P70" i="90"/>
  <c r="Q70" i="90"/>
  <c r="R70" i="90"/>
  <c r="G71" i="90"/>
  <c r="H71" i="90"/>
  <c r="I71" i="90"/>
  <c r="J71" i="90"/>
  <c r="K71" i="90"/>
  <c r="L71" i="90"/>
  <c r="M71" i="90"/>
  <c r="N71" i="90"/>
  <c r="O71" i="90"/>
  <c r="P71" i="90"/>
  <c r="Q71" i="90"/>
  <c r="R71" i="90"/>
  <c r="V73" i="90"/>
  <c r="W73" i="90"/>
  <c r="X73" i="90"/>
  <c r="Y73" i="90"/>
  <c r="Z73" i="90"/>
  <c r="AA73" i="90"/>
  <c r="AB73" i="90"/>
  <c r="AC73" i="90"/>
  <c r="AD73" i="90"/>
  <c r="AE73" i="90"/>
  <c r="AF73" i="90"/>
  <c r="AG73" i="90"/>
  <c r="AH73" i="90"/>
  <c r="AI73" i="90"/>
  <c r="AJ73" i="90"/>
  <c r="AK73" i="90"/>
  <c r="AL73" i="90"/>
  <c r="AM73" i="90"/>
  <c r="AN73" i="90"/>
  <c r="AO73" i="90"/>
  <c r="AP73" i="90"/>
  <c r="AQ73" i="90"/>
  <c r="AR73" i="90"/>
  <c r="AS73" i="90"/>
  <c r="AT73" i="90"/>
  <c r="AU73" i="90"/>
  <c r="AV73" i="90"/>
  <c r="AW73" i="90"/>
  <c r="AX73" i="90"/>
  <c r="AY73" i="90" s="1"/>
  <c r="AZ73" i="90"/>
  <c r="BA73" i="90"/>
  <c r="BB73" i="90"/>
  <c r="BC73" i="90"/>
  <c r="BD73" i="90"/>
  <c r="BE73" i="90"/>
  <c r="BF73" i="90"/>
  <c r="BG73" i="90"/>
  <c r="BH73" i="90"/>
  <c r="BI73" i="90"/>
  <c r="BJ73" i="90"/>
  <c r="BK73" i="90"/>
  <c r="BL73" i="90"/>
  <c r="BM73" i="90"/>
  <c r="BN73" i="90"/>
  <c r="BO73" i="90"/>
  <c r="D75" i="90"/>
  <c r="E75" i="90"/>
  <c r="E80" i="90"/>
  <c r="F80" i="90"/>
  <c r="G80" i="90"/>
  <c r="H80" i="90"/>
  <c r="I80" i="90"/>
  <c r="J80" i="90"/>
  <c r="K80" i="90"/>
  <c r="L80" i="90"/>
  <c r="M80" i="90"/>
  <c r="N80" i="90"/>
  <c r="O80" i="90"/>
  <c r="P80" i="90"/>
  <c r="Q80" i="90"/>
  <c r="R80" i="90"/>
  <c r="G81" i="90"/>
  <c r="H81" i="90"/>
  <c r="I81" i="90"/>
  <c r="J81" i="90"/>
  <c r="K81" i="90"/>
  <c r="L81" i="90"/>
  <c r="M81" i="90"/>
  <c r="N81" i="90"/>
  <c r="O81" i="90"/>
  <c r="P81" i="90"/>
  <c r="Q81" i="90"/>
  <c r="R81" i="90"/>
  <c r="V83" i="90"/>
  <c r="W83" i="90"/>
  <c r="X83" i="90"/>
  <c r="Y83" i="90"/>
  <c r="Z83" i="90"/>
  <c r="AA83" i="90"/>
  <c r="AB83" i="90"/>
  <c r="AC83" i="90"/>
  <c r="AD83" i="90" s="1"/>
  <c r="AE83" i="90"/>
  <c r="AF83" i="90"/>
  <c r="AG83" i="90"/>
  <c r="AH83" i="90"/>
  <c r="AI83" i="90"/>
  <c r="AJ83" i="90"/>
  <c r="AK83" i="90"/>
  <c r="AL83" i="90"/>
  <c r="AM83" i="90"/>
  <c r="AN83" i="90"/>
  <c r="AO83" i="90"/>
  <c r="AP83" i="90"/>
  <c r="AQ83" i="90"/>
  <c r="AR83" i="90" s="1"/>
  <c r="AS83" i="90"/>
  <c r="AT83" i="90"/>
  <c r="AU83" i="90"/>
  <c r="AV83" i="90"/>
  <c r="AW83" i="90"/>
  <c r="AX83" i="90"/>
  <c r="AY83" i="90" s="1"/>
  <c r="AZ83" i="90"/>
  <c r="BA83" i="90"/>
  <c r="BB83" i="90"/>
  <c r="BC83" i="90"/>
  <c r="BD83" i="90"/>
  <c r="BE83" i="90"/>
  <c r="BF83" i="90"/>
  <c r="BG83" i="90"/>
  <c r="BH83" i="90"/>
  <c r="BI83" i="90"/>
  <c r="BJ83" i="90"/>
  <c r="BK83" i="90"/>
  <c r="BL83" i="90"/>
  <c r="BM83" i="90"/>
  <c r="BN83" i="90"/>
  <c r="BO83" i="90"/>
  <c r="D85" i="90"/>
  <c r="E85" i="90"/>
  <c r="E90" i="90"/>
  <c r="F90" i="90"/>
  <c r="G90" i="90"/>
  <c r="H90" i="90"/>
  <c r="I90" i="90"/>
  <c r="J90" i="90"/>
  <c r="K90" i="90"/>
  <c r="L90" i="90"/>
  <c r="M90" i="90"/>
  <c r="N90" i="90"/>
  <c r="O90" i="90"/>
  <c r="P90" i="90"/>
  <c r="Q90" i="90"/>
  <c r="R90" i="90"/>
  <c r="G91" i="90"/>
  <c r="H91" i="90"/>
  <c r="I91" i="90"/>
  <c r="J91" i="90"/>
  <c r="K91" i="90"/>
  <c r="L91" i="90"/>
  <c r="M91" i="90"/>
  <c r="N91" i="90"/>
  <c r="O91" i="90"/>
  <c r="P91" i="90"/>
  <c r="Q91" i="90"/>
  <c r="R91" i="90"/>
  <c r="V13" i="89"/>
  <c r="W13" i="89"/>
  <c r="X13" i="89"/>
  <c r="Y13" i="89"/>
  <c r="Z13" i="89"/>
  <c r="AA13" i="89"/>
  <c r="AB13" i="89"/>
  <c r="AC13" i="89"/>
  <c r="AD13" i="89" s="1"/>
  <c r="AE13" i="89"/>
  <c r="AF13" i="89"/>
  <c r="AG13" i="89"/>
  <c r="AH13" i="89"/>
  <c r="AI13" i="89"/>
  <c r="AJ13" i="89"/>
  <c r="AK13" i="89"/>
  <c r="AL13" i="89"/>
  <c r="AM13" i="89"/>
  <c r="AN13" i="89"/>
  <c r="AO13" i="89"/>
  <c r="AP13" i="89"/>
  <c r="AQ13" i="89"/>
  <c r="AR13" i="89"/>
  <c r="AS13" i="89"/>
  <c r="AT13" i="89"/>
  <c r="AU13" i="89"/>
  <c r="AV13" i="89"/>
  <c r="AW13" i="89"/>
  <c r="AX13" i="89"/>
  <c r="AY13" i="89"/>
  <c r="AZ13" i="89"/>
  <c r="BA13" i="89"/>
  <c r="BB13" i="89"/>
  <c r="BC13" i="89"/>
  <c r="BD13" i="89"/>
  <c r="BE13" i="89"/>
  <c r="BF13" i="89" s="1"/>
  <c r="BG13" i="89"/>
  <c r="BH13" i="89"/>
  <c r="BI13" i="89"/>
  <c r="BJ13" i="89"/>
  <c r="BK13" i="89"/>
  <c r="BL13" i="89"/>
  <c r="BM13" i="89"/>
  <c r="BN13" i="89"/>
  <c r="BO13" i="89"/>
  <c r="D15" i="89"/>
  <c r="E15" i="89"/>
  <c r="E20" i="89"/>
  <c r="F20" i="89"/>
  <c r="G20" i="89"/>
  <c r="H20" i="89"/>
  <c r="I20" i="89"/>
  <c r="J20" i="89"/>
  <c r="K20" i="89"/>
  <c r="L20" i="89"/>
  <c r="M20" i="89"/>
  <c r="N20" i="89"/>
  <c r="O20" i="89"/>
  <c r="P20" i="89"/>
  <c r="Q20" i="89"/>
  <c r="R20" i="89"/>
  <c r="G21" i="89"/>
  <c r="H21" i="89"/>
  <c r="I21" i="89"/>
  <c r="J21" i="89"/>
  <c r="K21" i="89"/>
  <c r="L21" i="89"/>
  <c r="M21" i="89"/>
  <c r="N21" i="89"/>
  <c r="O21" i="89"/>
  <c r="P21" i="89"/>
  <c r="Q21" i="89"/>
  <c r="R21" i="89"/>
  <c r="B23" i="89"/>
  <c r="V23" i="89"/>
  <c r="W23" i="89"/>
  <c r="X23" i="89"/>
  <c r="Y23" i="89"/>
  <c r="Z23" i="89"/>
  <c r="AA23" i="89"/>
  <c r="AB23" i="89"/>
  <c r="AC23" i="89"/>
  <c r="AD23" i="89"/>
  <c r="AE23" i="89"/>
  <c r="AF23" i="89"/>
  <c r="AG23" i="89"/>
  <c r="AH23" i="89"/>
  <c r="AI23" i="89"/>
  <c r="AJ23" i="89"/>
  <c r="AK23" i="89"/>
  <c r="AL23" i="89"/>
  <c r="AM23" i="89"/>
  <c r="AN23" i="89"/>
  <c r="AO23" i="89"/>
  <c r="AP23" i="89"/>
  <c r="AQ23" i="89"/>
  <c r="AR23" i="89"/>
  <c r="AS23" i="89"/>
  <c r="AT23" i="89"/>
  <c r="AU23" i="89"/>
  <c r="AV23" i="89"/>
  <c r="AW23" i="89"/>
  <c r="AX23" i="89"/>
  <c r="AY23" i="89"/>
  <c r="AZ23" i="89"/>
  <c r="BA23" i="89"/>
  <c r="BB23" i="89"/>
  <c r="BC23" i="89"/>
  <c r="BD23" i="89"/>
  <c r="BE23" i="89"/>
  <c r="BF23" i="89"/>
  <c r="BG23" i="89"/>
  <c r="BH23" i="89"/>
  <c r="BI23" i="89"/>
  <c r="BJ23" i="89"/>
  <c r="BK23" i="89"/>
  <c r="BL23" i="89"/>
  <c r="BM23" i="89"/>
  <c r="BN23" i="89"/>
  <c r="BO23" i="89"/>
  <c r="D25" i="89"/>
  <c r="E25" i="89"/>
  <c r="E30" i="89"/>
  <c r="F30" i="89"/>
  <c r="G30" i="89"/>
  <c r="H30" i="89"/>
  <c r="I30" i="89"/>
  <c r="J30" i="89"/>
  <c r="K30" i="89"/>
  <c r="L30" i="89"/>
  <c r="M30" i="89"/>
  <c r="N30" i="89"/>
  <c r="O30" i="89"/>
  <c r="P30" i="89"/>
  <c r="Q30" i="89"/>
  <c r="R30" i="89"/>
  <c r="G31" i="89"/>
  <c r="H31" i="89"/>
  <c r="I31" i="89"/>
  <c r="J31" i="89"/>
  <c r="K31" i="89"/>
  <c r="L31" i="89"/>
  <c r="M31" i="89"/>
  <c r="N31" i="89"/>
  <c r="O31" i="89"/>
  <c r="P31" i="89"/>
  <c r="Q31" i="89"/>
  <c r="R31" i="89"/>
  <c r="B33" i="89"/>
  <c r="B43" i="89" s="1"/>
  <c r="V33" i="89"/>
  <c r="W33" i="89"/>
  <c r="X33" i="89"/>
  <c r="Y33" i="89"/>
  <c r="Z33" i="89"/>
  <c r="AA33" i="89"/>
  <c r="AB33" i="89"/>
  <c r="AC33" i="89"/>
  <c r="AD33" i="89" s="1"/>
  <c r="AE33" i="89"/>
  <c r="AF33" i="89"/>
  <c r="AG33" i="89"/>
  <c r="AH33" i="89"/>
  <c r="AI33" i="89"/>
  <c r="AJ33" i="89"/>
  <c r="AK33" i="89"/>
  <c r="AL33" i="89"/>
  <c r="AM33" i="89"/>
  <c r="AN33" i="89"/>
  <c r="AO33" i="89"/>
  <c r="AP33" i="89"/>
  <c r="AQ33" i="89"/>
  <c r="AR33" i="89" s="1"/>
  <c r="AS33" i="89"/>
  <c r="AT33" i="89"/>
  <c r="AU33" i="89"/>
  <c r="AV33" i="89"/>
  <c r="AW33" i="89"/>
  <c r="AX33" i="89"/>
  <c r="AY33" i="89"/>
  <c r="AZ33" i="89"/>
  <c r="BA33" i="89"/>
  <c r="BB33" i="89"/>
  <c r="BC33" i="89"/>
  <c r="BD33" i="89"/>
  <c r="BE33" i="89"/>
  <c r="BF33" i="89"/>
  <c r="BG33" i="89"/>
  <c r="BH33" i="89"/>
  <c r="BI33" i="89"/>
  <c r="BJ33" i="89"/>
  <c r="BK33" i="89"/>
  <c r="BL33" i="89"/>
  <c r="BM33" i="89"/>
  <c r="BN33" i="89"/>
  <c r="BO33" i="89"/>
  <c r="D35" i="89"/>
  <c r="E35" i="89"/>
  <c r="E40" i="89"/>
  <c r="F40" i="89"/>
  <c r="G40" i="89"/>
  <c r="H40" i="89"/>
  <c r="I40" i="89"/>
  <c r="J40" i="89"/>
  <c r="K40" i="89"/>
  <c r="L40" i="89"/>
  <c r="M40" i="89"/>
  <c r="N40" i="89"/>
  <c r="O40" i="89"/>
  <c r="P40" i="89"/>
  <c r="Q40" i="89"/>
  <c r="R40" i="89"/>
  <c r="G41" i="89"/>
  <c r="H41" i="89"/>
  <c r="I41" i="89"/>
  <c r="J41" i="89"/>
  <c r="K41" i="89"/>
  <c r="L41" i="89"/>
  <c r="M41" i="89"/>
  <c r="N41" i="89"/>
  <c r="O41" i="89"/>
  <c r="P41" i="89"/>
  <c r="Q41" i="89"/>
  <c r="R41" i="89"/>
  <c r="V43" i="89"/>
  <c r="W43" i="89"/>
  <c r="X43" i="89"/>
  <c r="Y43" i="89"/>
  <c r="Z43" i="89"/>
  <c r="AA43" i="89"/>
  <c r="AB43" i="89"/>
  <c r="AC43" i="89"/>
  <c r="AD43" i="89" s="1"/>
  <c r="AE43" i="89"/>
  <c r="AF43" i="89"/>
  <c r="AG43" i="89"/>
  <c r="AH43" i="89"/>
  <c r="AI43" i="89"/>
  <c r="AJ43" i="89"/>
  <c r="AK43" i="89"/>
  <c r="AL43" i="89"/>
  <c r="AM43" i="89"/>
  <c r="AN43" i="89"/>
  <c r="AO43" i="89"/>
  <c r="AP43" i="89"/>
  <c r="AQ43" i="89"/>
  <c r="AR43" i="89"/>
  <c r="AS43" i="89"/>
  <c r="AT43" i="89"/>
  <c r="AU43" i="89"/>
  <c r="AV43" i="89"/>
  <c r="AW43" i="89"/>
  <c r="AX43" i="89"/>
  <c r="AY43" i="89"/>
  <c r="AZ43" i="89"/>
  <c r="BA43" i="89"/>
  <c r="BB43" i="89"/>
  <c r="BC43" i="89"/>
  <c r="BD43" i="89"/>
  <c r="BE43" i="89"/>
  <c r="BF43" i="89" s="1"/>
  <c r="BG43" i="89"/>
  <c r="BH43" i="89"/>
  <c r="BI43" i="89"/>
  <c r="BJ43" i="89"/>
  <c r="BK43" i="89"/>
  <c r="BL43" i="89"/>
  <c r="BM43" i="89"/>
  <c r="BN43" i="89"/>
  <c r="BO43" i="89"/>
  <c r="D45" i="89"/>
  <c r="E45" i="89"/>
  <c r="E50" i="89"/>
  <c r="F50" i="89"/>
  <c r="G50" i="89"/>
  <c r="H50" i="89"/>
  <c r="I50" i="89"/>
  <c r="J50" i="89"/>
  <c r="K50" i="89"/>
  <c r="L50" i="89"/>
  <c r="M50" i="89"/>
  <c r="N50" i="89"/>
  <c r="O50" i="89"/>
  <c r="P50" i="89"/>
  <c r="Q50" i="89"/>
  <c r="R50" i="89"/>
  <c r="G51" i="89"/>
  <c r="H51" i="89"/>
  <c r="I51" i="89"/>
  <c r="J51" i="89"/>
  <c r="K51" i="89"/>
  <c r="L51" i="89"/>
  <c r="M51" i="89"/>
  <c r="N51" i="89"/>
  <c r="O51" i="89"/>
  <c r="P51" i="89"/>
  <c r="Q51" i="89"/>
  <c r="R51" i="89"/>
  <c r="V53" i="89"/>
  <c r="W53" i="89"/>
  <c r="X53" i="89"/>
  <c r="Y53" i="89"/>
  <c r="Z53" i="89"/>
  <c r="AA53" i="89"/>
  <c r="AB53" i="89"/>
  <c r="AC53" i="89"/>
  <c r="AD53" i="89"/>
  <c r="AE53" i="89"/>
  <c r="AF53" i="89"/>
  <c r="AG53" i="89"/>
  <c r="AH53" i="89"/>
  <c r="AI53" i="89"/>
  <c r="AJ53" i="89"/>
  <c r="AK53" i="89"/>
  <c r="AL53" i="89"/>
  <c r="AM53" i="89"/>
  <c r="AN53" i="89"/>
  <c r="AO53" i="89"/>
  <c r="AP53" i="89"/>
  <c r="AQ53" i="89"/>
  <c r="AR53" i="89"/>
  <c r="AS53" i="89"/>
  <c r="AT53" i="89"/>
  <c r="AU53" i="89"/>
  <c r="AV53" i="89"/>
  <c r="AW53" i="89"/>
  <c r="AX53" i="89"/>
  <c r="AY53" i="89"/>
  <c r="AZ53" i="89"/>
  <c r="BA53" i="89"/>
  <c r="BB53" i="89"/>
  <c r="BC53" i="89"/>
  <c r="BD53" i="89"/>
  <c r="BE53" i="89"/>
  <c r="BF53" i="89"/>
  <c r="BG53" i="89"/>
  <c r="BH53" i="89"/>
  <c r="BI53" i="89"/>
  <c r="BJ53" i="89"/>
  <c r="BK53" i="89"/>
  <c r="BL53" i="89"/>
  <c r="BM53" i="89"/>
  <c r="BN53" i="89"/>
  <c r="BO53" i="89"/>
  <c r="D55" i="89"/>
  <c r="E55" i="89"/>
  <c r="E60" i="89" s="1"/>
  <c r="F60" i="89"/>
  <c r="G60" i="89"/>
  <c r="H60" i="89"/>
  <c r="I60" i="89"/>
  <c r="J60" i="89"/>
  <c r="K60" i="89"/>
  <c r="L60" i="89"/>
  <c r="M60" i="89"/>
  <c r="N60" i="89"/>
  <c r="O60" i="89"/>
  <c r="P60" i="89"/>
  <c r="Q60" i="89"/>
  <c r="R60" i="89"/>
  <c r="G61" i="89"/>
  <c r="H61" i="89"/>
  <c r="I61" i="89"/>
  <c r="J61" i="89"/>
  <c r="K61" i="89"/>
  <c r="L61" i="89"/>
  <c r="M61" i="89"/>
  <c r="N61" i="89"/>
  <c r="O61" i="89"/>
  <c r="P61" i="89"/>
  <c r="Q61" i="89"/>
  <c r="R61" i="89"/>
  <c r="V63" i="89"/>
  <c r="W63" i="89"/>
  <c r="X63" i="89"/>
  <c r="Y63" i="89"/>
  <c r="Z63" i="89"/>
  <c r="AA63" i="89"/>
  <c r="AB63" i="89"/>
  <c r="AC63" i="89"/>
  <c r="AD63" i="89" s="1"/>
  <c r="AE63" i="89"/>
  <c r="AF63" i="89"/>
  <c r="AG63" i="89"/>
  <c r="AH63" i="89"/>
  <c r="AI63" i="89"/>
  <c r="AJ63" i="89"/>
  <c r="AK63" i="89"/>
  <c r="AL63" i="89"/>
  <c r="AM63" i="89"/>
  <c r="AN63" i="89"/>
  <c r="AO63" i="89"/>
  <c r="AP63" i="89"/>
  <c r="AQ63" i="89"/>
  <c r="AR63" i="89" s="1"/>
  <c r="AS63" i="89"/>
  <c r="AT63" i="89"/>
  <c r="AU63" i="89"/>
  <c r="AV63" i="89"/>
  <c r="AW63" i="89"/>
  <c r="AX63" i="89"/>
  <c r="AY63" i="89"/>
  <c r="AZ63" i="89"/>
  <c r="BA63" i="89"/>
  <c r="BB63" i="89"/>
  <c r="BC63" i="89"/>
  <c r="BD63" i="89"/>
  <c r="BE63" i="89"/>
  <c r="BF63" i="89" s="1"/>
  <c r="BG63" i="89"/>
  <c r="BH63" i="89"/>
  <c r="BI63" i="89"/>
  <c r="BJ63" i="89"/>
  <c r="BK63" i="89"/>
  <c r="BL63" i="89"/>
  <c r="BM63" i="89"/>
  <c r="BN63" i="89"/>
  <c r="BO63" i="89"/>
  <c r="D65" i="89"/>
  <c r="E65" i="89"/>
  <c r="E70" i="89"/>
  <c r="F70" i="89"/>
  <c r="G70" i="89"/>
  <c r="H70" i="89"/>
  <c r="I70" i="89"/>
  <c r="J70" i="89"/>
  <c r="K70" i="89"/>
  <c r="L70" i="89"/>
  <c r="M70" i="89"/>
  <c r="N70" i="89"/>
  <c r="O70" i="89"/>
  <c r="P70" i="89"/>
  <c r="Q70" i="89"/>
  <c r="R70" i="89"/>
  <c r="G71" i="89"/>
  <c r="H71" i="89"/>
  <c r="I71" i="89"/>
  <c r="J71" i="89"/>
  <c r="K71" i="89"/>
  <c r="L71" i="89"/>
  <c r="M71" i="89"/>
  <c r="N71" i="89"/>
  <c r="O71" i="89"/>
  <c r="P71" i="89"/>
  <c r="Q71" i="89"/>
  <c r="R71" i="89"/>
  <c r="V73" i="89"/>
  <c r="W73" i="89"/>
  <c r="X73" i="89"/>
  <c r="Y73" i="89"/>
  <c r="Z73" i="89"/>
  <c r="AA73" i="89"/>
  <c r="AB73" i="89"/>
  <c r="AC73" i="89"/>
  <c r="AD73" i="89"/>
  <c r="AE73" i="89"/>
  <c r="AF73" i="89"/>
  <c r="AG73" i="89"/>
  <c r="AH73" i="89"/>
  <c r="AI73" i="89"/>
  <c r="AJ73" i="89"/>
  <c r="AK73" i="89"/>
  <c r="AL73" i="89"/>
  <c r="AM73" i="89"/>
  <c r="AN73" i="89"/>
  <c r="AO73" i="89"/>
  <c r="AP73" i="89"/>
  <c r="AQ73" i="89"/>
  <c r="AR73" i="89"/>
  <c r="AS73" i="89"/>
  <c r="AT73" i="89"/>
  <c r="AU73" i="89"/>
  <c r="AV73" i="89"/>
  <c r="AW73" i="89"/>
  <c r="AX73" i="89"/>
  <c r="AY73" i="89"/>
  <c r="AZ73" i="89"/>
  <c r="BA73" i="89"/>
  <c r="BB73" i="89"/>
  <c r="BC73" i="89"/>
  <c r="BD73" i="89"/>
  <c r="BE73" i="89"/>
  <c r="BF73" i="89" s="1"/>
  <c r="BG73" i="89"/>
  <c r="BH73" i="89"/>
  <c r="BI73" i="89"/>
  <c r="BJ73" i="89"/>
  <c r="BK73" i="89"/>
  <c r="BL73" i="89"/>
  <c r="BM73" i="89"/>
  <c r="BN73" i="89"/>
  <c r="BO73" i="89"/>
  <c r="D75" i="89"/>
  <c r="E75" i="89"/>
  <c r="E80" i="89"/>
  <c r="F80" i="89"/>
  <c r="G80" i="89"/>
  <c r="H80" i="89"/>
  <c r="I80" i="89"/>
  <c r="J80" i="89"/>
  <c r="K80" i="89"/>
  <c r="L80" i="89"/>
  <c r="M80" i="89"/>
  <c r="N80" i="89"/>
  <c r="O80" i="89"/>
  <c r="P80" i="89"/>
  <c r="Q80" i="89"/>
  <c r="R80" i="89"/>
  <c r="G81" i="89"/>
  <c r="H81" i="89"/>
  <c r="I81" i="89"/>
  <c r="J81" i="89"/>
  <c r="K81" i="89"/>
  <c r="L81" i="89"/>
  <c r="M81" i="89"/>
  <c r="N81" i="89"/>
  <c r="O81" i="89"/>
  <c r="P81" i="89"/>
  <c r="Q81" i="89"/>
  <c r="R81" i="89"/>
  <c r="V83" i="89"/>
  <c r="W83" i="89"/>
  <c r="X83" i="89"/>
  <c r="Y83" i="89"/>
  <c r="Z83" i="89"/>
  <c r="AA83" i="89"/>
  <c r="AB83" i="89"/>
  <c r="AC83" i="89"/>
  <c r="AD83" i="89"/>
  <c r="AE83" i="89"/>
  <c r="AF83" i="89"/>
  <c r="AG83" i="89"/>
  <c r="AH83" i="89"/>
  <c r="AI83" i="89"/>
  <c r="AJ83" i="89"/>
  <c r="AK83" i="89" s="1"/>
  <c r="AL83" i="89"/>
  <c r="AM83" i="89"/>
  <c r="AN83" i="89"/>
  <c r="AO83" i="89"/>
  <c r="AP83" i="89"/>
  <c r="AQ83" i="89"/>
  <c r="AR83" i="89" s="1"/>
  <c r="AS83" i="89"/>
  <c r="AT83" i="89"/>
  <c r="AU83" i="89"/>
  <c r="AV83" i="89"/>
  <c r="AW83" i="89"/>
  <c r="AX83" i="89"/>
  <c r="AY83" i="89"/>
  <c r="AZ83" i="89"/>
  <c r="BA83" i="89"/>
  <c r="BB83" i="89"/>
  <c r="BC83" i="89"/>
  <c r="BD83" i="89"/>
  <c r="BE83" i="89"/>
  <c r="BF83" i="89"/>
  <c r="BG83" i="89"/>
  <c r="BH83" i="89"/>
  <c r="BI83" i="89"/>
  <c r="BJ83" i="89"/>
  <c r="BK83" i="89"/>
  <c r="BL83" i="89"/>
  <c r="BM83" i="89"/>
  <c r="BN83" i="89"/>
  <c r="BO83" i="89"/>
  <c r="D85" i="89"/>
  <c r="E85" i="89"/>
  <c r="E90" i="89"/>
  <c r="F90" i="89"/>
  <c r="G90" i="89"/>
  <c r="H90" i="89"/>
  <c r="I90" i="89"/>
  <c r="J90" i="89"/>
  <c r="K90" i="89"/>
  <c r="L90" i="89"/>
  <c r="M90" i="89"/>
  <c r="N90" i="89"/>
  <c r="O90" i="89"/>
  <c r="P90" i="89"/>
  <c r="Q90" i="89"/>
  <c r="R90" i="89"/>
  <c r="G91" i="89"/>
  <c r="H91" i="89"/>
  <c r="I91" i="89"/>
  <c r="J91" i="89"/>
  <c r="K91" i="89"/>
  <c r="L91" i="89"/>
  <c r="M91" i="89"/>
  <c r="N91" i="89"/>
  <c r="O91" i="89"/>
  <c r="P91" i="89"/>
  <c r="Q91" i="89"/>
  <c r="R91" i="89"/>
  <c r="V13" i="88"/>
  <c r="W13" i="88" s="1"/>
  <c r="X13" i="88"/>
  <c r="Y13" i="88"/>
  <c r="Z13" i="88"/>
  <c r="AA13" i="88"/>
  <c r="AB13" i="88"/>
  <c r="AC13" i="88"/>
  <c r="AD13" i="88"/>
  <c r="AE13" i="88"/>
  <c r="AF13" i="88"/>
  <c r="AG13" i="88"/>
  <c r="AH13" i="88"/>
  <c r="AI13" i="88"/>
  <c r="AJ13" i="88"/>
  <c r="AK13" i="88"/>
  <c r="AL13" i="88"/>
  <c r="AM13" i="88"/>
  <c r="AN13" i="88"/>
  <c r="AO13" i="88"/>
  <c r="AP13" i="88"/>
  <c r="AQ13" i="88"/>
  <c r="AR13" i="88" s="1"/>
  <c r="AS13" i="88"/>
  <c r="AT13" i="88"/>
  <c r="AU13" i="88"/>
  <c r="AV13" i="88"/>
  <c r="AW13" i="88"/>
  <c r="AX13" i="88"/>
  <c r="AY13" i="88"/>
  <c r="AZ13" i="88"/>
  <c r="BA13" i="88"/>
  <c r="BB13" i="88"/>
  <c r="BC13" i="88"/>
  <c r="BD13" i="88"/>
  <c r="BE13" i="88"/>
  <c r="BF13" i="88" s="1"/>
  <c r="BG13" i="88"/>
  <c r="BH13" i="88"/>
  <c r="BI13" i="88"/>
  <c r="BJ13" i="88"/>
  <c r="BK13" i="88"/>
  <c r="BL13" i="88"/>
  <c r="BM13" i="88"/>
  <c r="BN13" i="88"/>
  <c r="BO13" i="88"/>
  <c r="D15" i="88"/>
  <c r="E15" i="88"/>
  <c r="E20" i="88"/>
  <c r="F20" i="88"/>
  <c r="G20" i="88"/>
  <c r="H20" i="88"/>
  <c r="I20" i="88"/>
  <c r="J20" i="88"/>
  <c r="K20" i="88"/>
  <c r="L20" i="88"/>
  <c r="M20" i="88"/>
  <c r="N20" i="88"/>
  <c r="O20" i="88"/>
  <c r="P20" i="88"/>
  <c r="Q20" i="88"/>
  <c r="R20" i="88"/>
  <c r="G21" i="88"/>
  <c r="H21" i="88"/>
  <c r="I21" i="88"/>
  <c r="J21" i="88"/>
  <c r="K21" i="88"/>
  <c r="L21" i="88"/>
  <c r="M21" i="88"/>
  <c r="N21" i="88"/>
  <c r="O21" i="88"/>
  <c r="P21" i="88"/>
  <c r="Q21" i="88"/>
  <c r="R21" i="88"/>
  <c r="B23" i="88"/>
  <c r="V23" i="88"/>
  <c r="W23" i="88"/>
  <c r="X23" i="88"/>
  <c r="Y23" i="88"/>
  <c r="Z23" i="88"/>
  <c r="AA23" i="88"/>
  <c r="AB23" i="88"/>
  <c r="AC23" i="88"/>
  <c r="AD23" i="88"/>
  <c r="AE23" i="88"/>
  <c r="AF23" i="88"/>
  <c r="AG23" i="88"/>
  <c r="AH23" i="88"/>
  <c r="AI23" i="88"/>
  <c r="AJ23" i="88"/>
  <c r="AK23" i="88"/>
  <c r="AL23" i="88"/>
  <c r="AM23" i="88"/>
  <c r="AN23" i="88"/>
  <c r="AO23" i="88"/>
  <c r="AP23" i="88"/>
  <c r="AQ23" i="88"/>
  <c r="AR23" i="88"/>
  <c r="AS23" i="88"/>
  <c r="AT23" i="88"/>
  <c r="AU23" i="88"/>
  <c r="AV23" i="88"/>
  <c r="AW23" i="88"/>
  <c r="AX23" i="88"/>
  <c r="AY23" i="88"/>
  <c r="AZ23" i="88"/>
  <c r="BA23" i="88"/>
  <c r="BB23" i="88"/>
  <c r="BC23" i="88"/>
  <c r="BD23" i="88"/>
  <c r="BE23" i="88"/>
  <c r="BF23" i="88"/>
  <c r="BG23" i="88"/>
  <c r="BH23" i="88"/>
  <c r="BI23" i="88"/>
  <c r="BJ23" i="88"/>
  <c r="BK23" i="88"/>
  <c r="BL23" i="88"/>
  <c r="BM23" i="88"/>
  <c r="BN23" i="88"/>
  <c r="BO23" i="88"/>
  <c r="D25" i="88"/>
  <c r="E25" i="88"/>
  <c r="E30" i="88"/>
  <c r="F30" i="88"/>
  <c r="G30" i="88"/>
  <c r="H30" i="88"/>
  <c r="I30" i="88"/>
  <c r="J30" i="88"/>
  <c r="K30" i="88"/>
  <c r="L30" i="88"/>
  <c r="M30" i="88"/>
  <c r="N30" i="88"/>
  <c r="O30" i="88"/>
  <c r="P30" i="88"/>
  <c r="Q30" i="88"/>
  <c r="R30" i="88"/>
  <c r="G31" i="88"/>
  <c r="H31" i="88"/>
  <c r="I31" i="88"/>
  <c r="J31" i="88"/>
  <c r="K31" i="88"/>
  <c r="L31" i="88"/>
  <c r="M31" i="88"/>
  <c r="N31" i="88"/>
  <c r="O31" i="88"/>
  <c r="P31" i="88"/>
  <c r="Q31" i="88"/>
  <c r="R31" i="88"/>
  <c r="V33" i="88"/>
  <c r="W33" i="88"/>
  <c r="X33" i="88"/>
  <c r="Y33" i="88"/>
  <c r="Z33" i="88"/>
  <c r="AA33" i="88"/>
  <c r="AB33" i="88"/>
  <c r="AC33" i="88"/>
  <c r="AD33" i="88" s="1"/>
  <c r="AE33" i="88"/>
  <c r="AF33" i="88"/>
  <c r="AG33" i="88"/>
  <c r="AH33" i="88"/>
  <c r="AI33" i="88"/>
  <c r="AJ33" i="88"/>
  <c r="AK33" i="88" s="1"/>
  <c r="AL33" i="88"/>
  <c r="AM33" i="88"/>
  <c r="AN33" i="88"/>
  <c r="AO33" i="88"/>
  <c r="AP33" i="88"/>
  <c r="AQ33" i="88"/>
  <c r="AR33" i="88"/>
  <c r="AS33" i="88"/>
  <c r="AT33" i="88"/>
  <c r="AU33" i="88"/>
  <c r="AV33" i="88"/>
  <c r="AW33" i="88"/>
  <c r="AX33" i="88"/>
  <c r="AY33" i="88"/>
  <c r="AZ33" i="88"/>
  <c r="BA33" i="88"/>
  <c r="BB33" i="88"/>
  <c r="BC33" i="88"/>
  <c r="BD33" i="88"/>
  <c r="BE33" i="88"/>
  <c r="BF33" i="88"/>
  <c r="BG33" i="88"/>
  <c r="BH33" i="88"/>
  <c r="BI33" i="88"/>
  <c r="BJ33" i="88"/>
  <c r="BK33" i="88"/>
  <c r="BL33" i="88"/>
  <c r="BM33" i="88"/>
  <c r="BN33" i="88"/>
  <c r="BO33" i="88"/>
  <c r="D35" i="88"/>
  <c r="E35" i="88"/>
  <c r="E40" i="88"/>
  <c r="F40" i="88"/>
  <c r="G40" i="88"/>
  <c r="H40" i="88"/>
  <c r="I40" i="88"/>
  <c r="J40" i="88"/>
  <c r="K40" i="88"/>
  <c r="L40" i="88"/>
  <c r="M40" i="88"/>
  <c r="N40" i="88"/>
  <c r="O40" i="88"/>
  <c r="P40" i="88"/>
  <c r="Q40" i="88"/>
  <c r="R40" i="88"/>
  <c r="G41" i="88"/>
  <c r="H41" i="88"/>
  <c r="I41" i="88"/>
  <c r="J41" i="88"/>
  <c r="K41" i="88"/>
  <c r="L41" i="88"/>
  <c r="M41" i="88"/>
  <c r="N41" i="88"/>
  <c r="O41" i="88"/>
  <c r="P41" i="88"/>
  <c r="Q41" i="88"/>
  <c r="R41" i="88"/>
  <c r="V43" i="88"/>
  <c r="W43" i="88" s="1"/>
  <c r="X43" i="88"/>
  <c r="Y43" i="88"/>
  <c r="Z43" i="88"/>
  <c r="AA43" i="88"/>
  <c r="AB43" i="88"/>
  <c r="AC43" i="88"/>
  <c r="AD43" i="88"/>
  <c r="AE43" i="88"/>
  <c r="AF43" i="88"/>
  <c r="AG43" i="88"/>
  <c r="AH43" i="88"/>
  <c r="AI43" i="88"/>
  <c r="AJ43" i="88"/>
  <c r="AK43" i="88"/>
  <c r="AL43" i="88"/>
  <c r="AM43" i="88"/>
  <c r="AN43" i="88"/>
  <c r="AO43" i="88"/>
  <c r="AP43" i="88"/>
  <c r="AQ43" i="88"/>
  <c r="AR43" i="88"/>
  <c r="AS43" i="88"/>
  <c r="AT43" i="88"/>
  <c r="AU43" i="88"/>
  <c r="AV43" i="88"/>
  <c r="AW43" i="88"/>
  <c r="AX43" i="88"/>
  <c r="AY43" i="88" s="1"/>
  <c r="AZ43" i="88"/>
  <c r="BA43" i="88"/>
  <c r="BB43" i="88"/>
  <c r="BC43" i="88"/>
  <c r="BD43" i="88"/>
  <c r="BE43" i="88"/>
  <c r="BF43" i="88"/>
  <c r="BG43" i="88"/>
  <c r="BH43" i="88"/>
  <c r="BI43" i="88"/>
  <c r="BJ43" i="88"/>
  <c r="BK43" i="88"/>
  <c r="BL43" i="88"/>
  <c r="BM43" i="88"/>
  <c r="BN43" i="88"/>
  <c r="BO43" i="88"/>
  <c r="D45" i="88"/>
  <c r="E45" i="88"/>
  <c r="E50" i="88"/>
  <c r="F50" i="88"/>
  <c r="G50" i="88"/>
  <c r="H50" i="88"/>
  <c r="I50" i="88"/>
  <c r="J50" i="88"/>
  <c r="K50" i="88"/>
  <c r="L50" i="88"/>
  <c r="M50" i="88"/>
  <c r="N50" i="88"/>
  <c r="O50" i="88"/>
  <c r="P50" i="88"/>
  <c r="Q50" i="88"/>
  <c r="R50" i="88"/>
  <c r="G51" i="88"/>
  <c r="H51" i="88"/>
  <c r="I51" i="88"/>
  <c r="J51" i="88"/>
  <c r="K51" i="88"/>
  <c r="L51" i="88"/>
  <c r="M51" i="88"/>
  <c r="N51" i="88"/>
  <c r="O51" i="88"/>
  <c r="P51" i="88"/>
  <c r="Q51" i="88"/>
  <c r="R51" i="88"/>
  <c r="V53" i="88"/>
  <c r="W53" i="88"/>
  <c r="X53" i="88"/>
  <c r="Y53" i="88"/>
  <c r="Z53" i="88"/>
  <c r="AA53" i="88"/>
  <c r="AB53" i="88"/>
  <c r="AC53" i="88"/>
  <c r="AD53" i="88"/>
  <c r="AE53" i="88"/>
  <c r="AF53" i="88"/>
  <c r="AG53" i="88"/>
  <c r="AH53" i="88"/>
  <c r="AI53" i="88"/>
  <c r="AJ53" i="88"/>
  <c r="AK53" i="88"/>
  <c r="AL53" i="88"/>
  <c r="AM53" i="88"/>
  <c r="AN53" i="88"/>
  <c r="AO53" i="88"/>
  <c r="AP53" i="88"/>
  <c r="AQ53" i="88"/>
  <c r="AR53" i="88" s="1"/>
  <c r="AS53" i="88"/>
  <c r="AT53" i="88"/>
  <c r="AU53" i="88"/>
  <c r="AV53" i="88"/>
  <c r="AW53" i="88"/>
  <c r="AX53" i="88"/>
  <c r="AY53" i="88"/>
  <c r="AZ53" i="88"/>
  <c r="BA53" i="88"/>
  <c r="BB53" i="88"/>
  <c r="BC53" i="88"/>
  <c r="BD53" i="88"/>
  <c r="BE53" i="88"/>
  <c r="BF53" i="88"/>
  <c r="BG53" i="88"/>
  <c r="BH53" i="88"/>
  <c r="BI53" i="88"/>
  <c r="BJ53" i="88"/>
  <c r="BK53" i="88"/>
  <c r="BL53" i="88"/>
  <c r="BM53" i="88"/>
  <c r="BN53" i="88"/>
  <c r="BO53" i="88"/>
  <c r="D55" i="88"/>
  <c r="E55" i="88"/>
  <c r="E60" i="88" s="1"/>
  <c r="F60" i="88"/>
  <c r="G60" i="88"/>
  <c r="H60" i="88"/>
  <c r="I60" i="88"/>
  <c r="J60" i="88"/>
  <c r="K60" i="88"/>
  <c r="L60" i="88"/>
  <c r="M60" i="88"/>
  <c r="N60" i="88"/>
  <c r="O60" i="88"/>
  <c r="P60" i="88"/>
  <c r="Q60" i="88"/>
  <c r="R60" i="88"/>
  <c r="G61" i="88"/>
  <c r="H61" i="88"/>
  <c r="I61" i="88"/>
  <c r="J61" i="88"/>
  <c r="K61" i="88"/>
  <c r="L61" i="88"/>
  <c r="M61" i="88"/>
  <c r="N61" i="88"/>
  <c r="O61" i="88"/>
  <c r="P61" i="88"/>
  <c r="Q61" i="88"/>
  <c r="R61" i="88"/>
  <c r="V63" i="88"/>
  <c r="W63" i="88"/>
  <c r="X63" i="88"/>
  <c r="Y63" i="88"/>
  <c r="Z63" i="88"/>
  <c r="AA63" i="88"/>
  <c r="AB63" i="88"/>
  <c r="AC63" i="88"/>
  <c r="AD63" i="88" s="1"/>
  <c r="AE63" i="88"/>
  <c r="AF63" i="88"/>
  <c r="AG63" i="88"/>
  <c r="AH63" i="88"/>
  <c r="AI63" i="88"/>
  <c r="AJ63" i="88"/>
  <c r="AK63" i="88"/>
  <c r="AL63" i="88"/>
  <c r="AM63" i="88"/>
  <c r="AN63" i="88"/>
  <c r="AO63" i="88"/>
  <c r="AP63" i="88"/>
  <c r="AQ63" i="88"/>
  <c r="AR63" i="88" s="1"/>
  <c r="AS63" i="88"/>
  <c r="AT63" i="88"/>
  <c r="AU63" i="88"/>
  <c r="AV63" i="88"/>
  <c r="AW63" i="88"/>
  <c r="AX63" i="88"/>
  <c r="AY63" i="88"/>
  <c r="AZ63" i="88"/>
  <c r="BA63" i="88"/>
  <c r="BB63" i="88"/>
  <c r="BC63" i="88"/>
  <c r="BD63" i="88"/>
  <c r="BE63" i="88"/>
  <c r="BF63" i="88" s="1"/>
  <c r="BG63" i="88"/>
  <c r="BH63" i="88"/>
  <c r="BI63" i="88"/>
  <c r="BJ63" i="88"/>
  <c r="BK63" i="88"/>
  <c r="BL63" i="88"/>
  <c r="BM63" i="88"/>
  <c r="BN63" i="88"/>
  <c r="BO63" i="88"/>
  <c r="D65" i="88"/>
  <c r="E65" i="88"/>
  <c r="E70" i="88"/>
  <c r="F70" i="88"/>
  <c r="G70" i="88"/>
  <c r="H70" i="88"/>
  <c r="I70" i="88"/>
  <c r="J70" i="88"/>
  <c r="K70" i="88"/>
  <c r="L70" i="88"/>
  <c r="M70" i="88"/>
  <c r="N70" i="88"/>
  <c r="O70" i="88"/>
  <c r="P70" i="88"/>
  <c r="Q70" i="88"/>
  <c r="R70" i="88"/>
  <c r="G71" i="88"/>
  <c r="H71" i="88"/>
  <c r="I71" i="88"/>
  <c r="J71" i="88"/>
  <c r="K71" i="88"/>
  <c r="L71" i="88"/>
  <c r="M71" i="88"/>
  <c r="N71" i="88"/>
  <c r="O71" i="88"/>
  <c r="P71" i="88"/>
  <c r="Q71" i="88"/>
  <c r="R71" i="88"/>
  <c r="V73" i="88"/>
  <c r="W73" i="88"/>
  <c r="X73" i="88"/>
  <c r="Y73" i="88"/>
  <c r="Z73" i="88"/>
  <c r="AA73" i="88"/>
  <c r="AB73" i="88"/>
  <c r="AC73" i="88"/>
  <c r="AD73" i="88"/>
  <c r="AE73" i="88"/>
  <c r="AF73" i="88"/>
  <c r="AG73" i="88"/>
  <c r="AH73" i="88"/>
  <c r="AI73" i="88"/>
  <c r="AJ73" i="88"/>
  <c r="AK73" i="88"/>
  <c r="AL73" i="88"/>
  <c r="AM73" i="88"/>
  <c r="AN73" i="88"/>
  <c r="AO73" i="88"/>
  <c r="AP73" i="88"/>
  <c r="AQ73" i="88"/>
  <c r="AR73" i="88"/>
  <c r="AS73" i="88"/>
  <c r="AT73" i="88"/>
  <c r="AU73" i="88"/>
  <c r="AV73" i="88"/>
  <c r="AW73" i="88"/>
  <c r="AX73" i="88"/>
  <c r="AY73" i="88" s="1"/>
  <c r="AZ73" i="88"/>
  <c r="BA73" i="88"/>
  <c r="BB73" i="88"/>
  <c r="BC73" i="88"/>
  <c r="BD73" i="88"/>
  <c r="BE73" i="88"/>
  <c r="BF73" i="88"/>
  <c r="BG73" i="88"/>
  <c r="BH73" i="88"/>
  <c r="BI73" i="88"/>
  <c r="BJ73" i="88"/>
  <c r="BK73" i="88"/>
  <c r="BL73" i="88"/>
  <c r="BM73" i="88"/>
  <c r="BN73" i="88"/>
  <c r="BO73" i="88"/>
  <c r="D75" i="88"/>
  <c r="E75" i="88"/>
  <c r="E80" i="88"/>
  <c r="F80" i="88"/>
  <c r="G80" i="88"/>
  <c r="H80" i="88"/>
  <c r="I80" i="88"/>
  <c r="J80" i="88"/>
  <c r="K80" i="88"/>
  <c r="L80" i="88"/>
  <c r="M80" i="88"/>
  <c r="N80" i="88"/>
  <c r="O80" i="88"/>
  <c r="P80" i="88"/>
  <c r="Q80" i="88"/>
  <c r="R80" i="88"/>
  <c r="G81" i="88"/>
  <c r="H81" i="88"/>
  <c r="I81" i="88"/>
  <c r="J81" i="88"/>
  <c r="K81" i="88"/>
  <c r="L81" i="88"/>
  <c r="M81" i="88"/>
  <c r="N81" i="88"/>
  <c r="O81" i="88"/>
  <c r="P81" i="88"/>
  <c r="Q81" i="88"/>
  <c r="R81" i="88"/>
  <c r="V83" i="88"/>
  <c r="W83" i="88"/>
  <c r="X83" i="88"/>
  <c r="Y83" i="88"/>
  <c r="Z83" i="88"/>
  <c r="AA83" i="88"/>
  <c r="AB83" i="88"/>
  <c r="AC83" i="88"/>
  <c r="AD83" i="88"/>
  <c r="AE83" i="88"/>
  <c r="AF83" i="88"/>
  <c r="AG83" i="88"/>
  <c r="AH83" i="88"/>
  <c r="AI83" i="88"/>
  <c r="AJ83" i="88"/>
  <c r="AK83" i="88"/>
  <c r="AL83" i="88"/>
  <c r="AM83" i="88"/>
  <c r="AN83" i="88"/>
  <c r="AO83" i="88"/>
  <c r="AP83" i="88"/>
  <c r="AQ83" i="88"/>
  <c r="AR83" i="88"/>
  <c r="AS83" i="88"/>
  <c r="AT83" i="88"/>
  <c r="AU83" i="88"/>
  <c r="AV83" i="88"/>
  <c r="AW83" i="88"/>
  <c r="AX83" i="88"/>
  <c r="AY83" i="88"/>
  <c r="AZ83" i="88"/>
  <c r="BA83" i="88"/>
  <c r="BB83" i="88"/>
  <c r="BC83" i="88"/>
  <c r="BD83" i="88"/>
  <c r="BE83" i="88"/>
  <c r="BF83" i="88"/>
  <c r="BG83" i="88"/>
  <c r="BH83" i="88"/>
  <c r="BI83" i="88"/>
  <c r="BJ83" i="88"/>
  <c r="BK83" i="88"/>
  <c r="BL83" i="88"/>
  <c r="BM83" i="88"/>
  <c r="BN83" i="88"/>
  <c r="BO83" i="88"/>
  <c r="D85" i="88"/>
  <c r="E85" i="88"/>
  <c r="E90" i="88" s="1"/>
  <c r="F90" i="88"/>
  <c r="G90" i="88"/>
  <c r="H90" i="88"/>
  <c r="I90" i="88"/>
  <c r="J90" i="88"/>
  <c r="K90" i="88"/>
  <c r="L90" i="88"/>
  <c r="M90" i="88"/>
  <c r="N90" i="88"/>
  <c r="O90" i="88"/>
  <c r="P90" i="88"/>
  <c r="Q90" i="88"/>
  <c r="R90" i="88"/>
  <c r="G91" i="88"/>
  <c r="H91" i="88"/>
  <c r="I91" i="88"/>
  <c r="J91" i="88"/>
  <c r="K91" i="88"/>
  <c r="L91" i="88"/>
  <c r="M91" i="88"/>
  <c r="N91" i="88"/>
  <c r="O91" i="88"/>
  <c r="P91" i="88"/>
  <c r="Q91" i="88"/>
  <c r="R91" i="88"/>
  <c r="V13" i="87"/>
  <c r="W13" i="87" s="1"/>
  <c r="X13" i="87"/>
  <c r="Y13" i="87"/>
  <c r="Z13" i="87"/>
  <c r="AA13" i="87"/>
  <c r="AB13" i="87"/>
  <c r="AC13" i="87"/>
  <c r="AD13" i="87"/>
  <c r="AE13" i="87"/>
  <c r="AF13" i="87"/>
  <c r="AG13" i="87"/>
  <c r="AH13" i="87"/>
  <c r="AI13" i="87"/>
  <c r="AJ13" i="87"/>
  <c r="AK13" i="87"/>
  <c r="AL13" i="87"/>
  <c r="AM13" i="87"/>
  <c r="AN13" i="87"/>
  <c r="AO13" i="87"/>
  <c r="AP13" i="87"/>
  <c r="AQ13" i="87"/>
  <c r="AR13" i="87"/>
  <c r="AS13" i="87"/>
  <c r="AT13" i="87"/>
  <c r="AU13" i="87"/>
  <c r="AV13" i="87"/>
  <c r="AW13" i="87"/>
  <c r="AX13" i="87"/>
  <c r="AY13" i="87"/>
  <c r="AZ13" i="87"/>
  <c r="BA13" i="87"/>
  <c r="BB13" i="87"/>
  <c r="BC13" i="87"/>
  <c r="BD13" i="87"/>
  <c r="BE13" i="87"/>
  <c r="BF13" i="87"/>
  <c r="BG13" i="87"/>
  <c r="BH13" i="87"/>
  <c r="BI13" i="87"/>
  <c r="BJ13" i="87"/>
  <c r="BK13" i="87"/>
  <c r="BL13" i="87"/>
  <c r="BM13" i="87"/>
  <c r="BN13" i="87"/>
  <c r="BO13" i="87"/>
  <c r="D15" i="87"/>
  <c r="E15" i="87"/>
  <c r="E20" i="87"/>
  <c r="F20" i="87"/>
  <c r="G20" i="87"/>
  <c r="H20" i="87"/>
  <c r="I20" i="87"/>
  <c r="J20" i="87"/>
  <c r="K20" i="87"/>
  <c r="L20" i="87"/>
  <c r="M20" i="87"/>
  <c r="N20" i="87"/>
  <c r="O20" i="87"/>
  <c r="P20" i="87"/>
  <c r="Q20" i="87"/>
  <c r="R20" i="87"/>
  <c r="G21" i="87"/>
  <c r="H21" i="87"/>
  <c r="I21" i="87"/>
  <c r="J21" i="87"/>
  <c r="K21" i="87"/>
  <c r="L21" i="87"/>
  <c r="M21" i="87"/>
  <c r="N21" i="87"/>
  <c r="O21" i="87"/>
  <c r="P21" i="87"/>
  <c r="Q21" i="87"/>
  <c r="R21" i="87"/>
  <c r="V23" i="87"/>
  <c r="W23" i="87"/>
  <c r="X23" i="87"/>
  <c r="Y23" i="87"/>
  <c r="Z23" i="87"/>
  <c r="AA23" i="87"/>
  <c r="AB23" i="87"/>
  <c r="AC23" i="87"/>
  <c r="AD23" i="87"/>
  <c r="AE23" i="87"/>
  <c r="AF23" i="87"/>
  <c r="AG23" i="87"/>
  <c r="AH23" i="87"/>
  <c r="AI23" i="87"/>
  <c r="AJ23" i="87"/>
  <c r="AK23" i="87"/>
  <c r="AL23" i="87"/>
  <c r="AM23" i="87"/>
  <c r="AN23" i="87"/>
  <c r="AO23" i="87"/>
  <c r="AP23" i="87"/>
  <c r="AQ23" i="87"/>
  <c r="AR23" i="87" s="1"/>
  <c r="AS23" i="87"/>
  <c r="AT23" i="87"/>
  <c r="AU23" i="87"/>
  <c r="AV23" i="87"/>
  <c r="AW23" i="87"/>
  <c r="AX23" i="87"/>
  <c r="AY23" i="87"/>
  <c r="AZ23" i="87"/>
  <c r="BA23" i="87"/>
  <c r="BB23" i="87"/>
  <c r="BC23" i="87"/>
  <c r="BD23" i="87"/>
  <c r="BE23" i="87"/>
  <c r="BF23" i="87"/>
  <c r="BG23" i="87"/>
  <c r="BH23" i="87"/>
  <c r="BI23" i="87"/>
  <c r="BJ23" i="87"/>
  <c r="BK23" i="87"/>
  <c r="BL23" i="87"/>
  <c r="BM23" i="87"/>
  <c r="BN23" i="87"/>
  <c r="BO23" i="87"/>
  <c r="D25" i="87"/>
  <c r="E25" i="87"/>
  <c r="E30" i="87"/>
  <c r="F30" i="87"/>
  <c r="G30" i="87"/>
  <c r="H30" i="87"/>
  <c r="I30" i="87"/>
  <c r="J30" i="87"/>
  <c r="K30" i="87"/>
  <c r="L30" i="87"/>
  <c r="M30" i="87"/>
  <c r="N30" i="87"/>
  <c r="O30" i="87"/>
  <c r="P30" i="87"/>
  <c r="Q30" i="87"/>
  <c r="R30" i="87"/>
  <c r="G31" i="87"/>
  <c r="H31" i="87"/>
  <c r="I31" i="87"/>
  <c r="J31" i="87"/>
  <c r="K31" i="87"/>
  <c r="L31" i="87"/>
  <c r="M31" i="87"/>
  <c r="N31" i="87"/>
  <c r="O31" i="87"/>
  <c r="P31" i="87"/>
  <c r="Q31" i="87"/>
  <c r="R31" i="87"/>
  <c r="V33" i="87"/>
  <c r="W33" i="87"/>
  <c r="X33" i="87"/>
  <c r="Y33" i="87"/>
  <c r="Z33" i="87"/>
  <c r="AA33" i="87"/>
  <c r="AB33" i="87"/>
  <c r="AC33" i="87"/>
  <c r="AD33" i="87"/>
  <c r="AE33" i="87"/>
  <c r="AF33" i="87"/>
  <c r="AG33" i="87"/>
  <c r="AH33" i="87"/>
  <c r="AI33" i="87"/>
  <c r="AJ33" i="87"/>
  <c r="AK33" i="87"/>
  <c r="AL33" i="87"/>
  <c r="AM33" i="87"/>
  <c r="AN33" i="87"/>
  <c r="AO33" i="87"/>
  <c r="AP33" i="87"/>
  <c r="AQ33" i="87"/>
  <c r="AR33" i="87"/>
  <c r="AS33" i="87"/>
  <c r="AT33" i="87"/>
  <c r="AU33" i="87"/>
  <c r="AV33" i="87"/>
  <c r="AW33" i="87"/>
  <c r="AX33" i="87"/>
  <c r="AY33" i="87"/>
  <c r="AZ33" i="87"/>
  <c r="BA33" i="87"/>
  <c r="BB33" i="87"/>
  <c r="BC33" i="87"/>
  <c r="BD33" i="87"/>
  <c r="BE33" i="87"/>
  <c r="BF33" i="87"/>
  <c r="BG33" i="87"/>
  <c r="BH33" i="87"/>
  <c r="BI33" i="87"/>
  <c r="BJ33" i="87"/>
  <c r="BK33" i="87"/>
  <c r="BL33" i="87"/>
  <c r="BM33" i="87"/>
  <c r="BN33" i="87"/>
  <c r="BO33" i="87"/>
  <c r="D35" i="87"/>
  <c r="E35" i="87"/>
  <c r="E40" i="87"/>
  <c r="F40" i="87"/>
  <c r="G40" i="87"/>
  <c r="H40" i="87"/>
  <c r="I40" i="87"/>
  <c r="J40" i="87"/>
  <c r="K40" i="87"/>
  <c r="L40" i="87"/>
  <c r="M40" i="87"/>
  <c r="N40" i="87"/>
  <c r="O40" i="87"/>
  <c r="P40" i="87"/>
  <c r="Q40" i="87"/>
  <c r="R40" i="87"/>
  <c r="G41" i="87"/>
  <c r="H41" i="87"/>
  <c r="I41" i="87"/>
  <c r="J41" i="87"/>
  <c r="K41" i="87"/>
  <c r="L41" i="87"/>
  <c r="M41" i="87"/>
  <c r="N41" i="87"/>
  <c r="O41" i="87"/>
  <c r="P41" i="87"/>
  <c r="Q41" i="87"/>
  <c r="R41" i="87"/>
  <c r="V43" i="87"/>
  <c r="W43" i="87"/>
  <c r="X43" i="87"/>
  <c r="Y43" i="87"/>
  <c r="Z43" i="87"/>
  <c r="AA43" i="87"/>
  <c r="AB43" i="87"/>
  <c r="AC43" i="87"/>
  <c r="AD43" i="87"/>
  <c r="AE43" i="87"/>
  <c r="AF43" i="87"/>
  <c r="AG43" i="87"/>
  <c r="AH43" i="87"/>
  <c r="AI43" i="87"/>
  <c r="AJ43" i="87"/>
  <c r="AK43" i="87"/>
  <c r="AL43" i="87"/>
  <c r="AM43" i="87"/>
  <c r="AN43" i="87"/>
  <c r="AO43" i="87"/>
  <c r="AP43" i="87"/>
  <c r="AQ43" i="87"/>
  <c r="AR43" i="87"/>
  <c r="AS43" i="87"/>
  <c r="AT43" i="87"/>
  <c r="AU43" i="87"/>
  <c r="AV43" i="87"/>
  <c r="AW43" i="87"/>
  <c r="AX43" i="87"/>
  <c r="AY43" i="87"/>
  <c r="AZ43" i="87"/>
  <c r="BA43" i="87"/>
  <c r="BB43" i="87"/>
  <c r="BC43" i="87"/>
  <c r="BD43" i="87"/>
  <c r="BE43" i="87"/>
  <c r="BF43" i="87"/>
  <c r="BG43" i="87"/>
  <c r="BH43" i="87"/>
  <c r="BI43" i="87"/>
  <c r="BJ43" i="87"/>
  <c r="BK43" i="87"/>
  <c r="BL43" i="87"/>
  <c r="BM43" i="87"/>
  <c r="BN43" i="87"/>
  <c r="BO43" i="87"/>
  <c r="D45" i="87"/>
  <c r="E45" i="87"/>
  <c r="E50" i="87"/>
  <c r="F50" i="87"/>
  <c r="G50" i="87"/>
  <c r="H50" i="87"/>
  <c r="I50" i="87"/>
  <c r="J50" i="87"/>
  <c r="K50" i="87"/>
  <c r="L50" i="87"/>
  <c r="M50" i="87"/>
  <c r="N50" i="87"/>
  <c r="O50" i="87"/>
  <c r="P50" i="87"/>
  <c r="Q50" i="87"/>
  <c r="R50" i="87"/>
  <c r="G51" i="87"/>
  <c r="H51" i="87"/>
  <c r="I51" i="87"/>
  <c r="J51" i="87"/>
  <c r="K51" i="87"/>
  <c r="L51" i="87"/>
  <c r="M51" i="87"/>
  <c r="N51" i="87"/>
  <c r="O51" i="87"/>
  <c r="P51" i="87"/>
  <c r="Q51" i="87"/>
  <c r="R51" i="87"/>
  <c r="V53" i="87"/>
  <c r="W53" i="87"/>
  <c r="X53" i="87"/>
  <c r="Y53" i="87"/>
  <c r="Z53" i="87"/>
  <c r="AA53" i="87"/>
  <c r="AB53" i="87"/>
  <c r="AC53" i="87"/>
  <c r="AD53" i="87"/>
  <c r="AE53" i="87"/>
  <c r="AF53" i="87"/>
  <c r="AG53" i="87"/>
  <c r="AH53" i="87"/>
  <c r="AI53" i="87"/>
  <c r="AJ53" i="87"/>
  <c r="AK53" i="87"/>
  <c r="AL53" i="87"/>
  <c r="AM53" i="87"/>
  <c r="AN53" i="87"/>
  <c r="AO53" i="87"/>
  <c r="AP53" i="87"/>
  <c r="AQ53" i="87"/>
  <c r="AR53" i="87"/>
  <c r="AS53" i="87"/>
  <c r="AT53" i="87"/>
  <c r="AU53" i="87"/>
  <c r="AV53" i="87"/>
  <c r="AW53" i="87"/>
  <c r="AX53" i="87"/>
  <c r="AY53" i="87"/>
  <c r="AZ53" i="87"/>
  <c r="BA53" i="87"/>
  <c r="BB53" i="87"/>
  <c r="BC53" i="87"/>
  <c r="BD53" i="87"/>
  <c r="BE53" i="87"/>
  <c r="BF53" i="87"/>
  <c r="BG53" i="87"/>
  <c r="BH53" i="87"/>
  <c r="BI53" i="87"/>
  <c r="BJ53" i="87"/>
  <c r="BK53" i="87"/>
  <c r="BL53" i="87"/>
  <c r="BM53" i="87"/>
  <c r="BN53" i="87"/>
  <c r="BO53" i="87"/>
  <c r="D55" i="87"/>
  <c r="E55" i="87"/>
  <c r="E60" i="87"/>
  <c r="F60" i="87"/>
  <c r="G60" i="87"/>
  <c r="H60" i="87"/>
  <c r="I60" i="87"/>
  <c r="J60" i="87"/>
  <c r="K60" i="87"/>
  <c r="L60" i="87"/>
  <c r="M60" i="87"/>
  <c r="N60" i="87"/>
  <c r="O60" i="87"/>
  <c r="P60" i="87"/>
  <c r="Q60" i="87"/>
  <c r="R60" i="87"/>
  <c r="G61" i="87"/>
  <c r="H61" i="87"/>
  <c r="I61" i="87"/>
  <c r="J61" i="87"/>
  <c r="K61" i="87"/>
  <c r="L61" i="87"/>
  <c r="M61" i="87"/>
  <c r="N61" i="87"/>
  <c r="O61" i="87"/>
  <c r="P61" i="87"/>
  <c r="Q61" i="87"/>
  <c r="R61" i="87"/>
  <c r="V63" i="87"/>
  <c r="W63" i="87"/>
  <c r="X63" i="87"/>
  <c r="Y63" i="87"/>
  <c r="Z63" i="87"/>
  <c r="AA63" i="87"/>
  <c r="AB63" i="87"/>
  <c r="AC63" i="87"/>
  <c r="AD63" i="87"/>
  <c r="AE63" i="87"/>
  <c r="AF63" i="87"/>
  <c r="AG63" i="87"/>
  <c r="AH63" i="87"/>
  <c r="AI63" i="87"/>
  <c r="AJ63" i="87"/>
  <c r="AK63" i="87"/>
  <c r="AL63" i="87"/>
  <c r="AM63" i="87"/>
  <c r="AN63" i="87"/>
  <c r="AO63" i="87"/>
  <c r="AP63" i="87"/>
  <c r="AQ63" i="87"/>
  <c r="AR63" i="87"/>
  <c r="AS63" i="87"/>
  <c r="AT63" i="87"/>
  <c r="AU63" i="87"/>
  <c r="AV63" i="87"/>
  <c r="AW63" i="87"/>
  <c r="AX63" i="87"/>
  <c r="AY63" i="87"/>
  <c r="AZ63" i="87"/>
  <c r="BA63" i="87"/>
  <c r="BB63" i="87"/>
  <c r="BC63" i="87"/>
  <c r="BD63" i="87"/>
  <c r="BE63" i="87"/>
  <c r="BF63" i="87"/>
  <c r="BG63" i="87"/>
  <c r="BH63" i="87"/>
  <c r="BI63" i="87"/>
  <c r="BJ63" i="87"/>
  <c r="BK63" i="87"/>
  <c r="BL63" i="87"/>
  <c r="BM63" i="87"/>
  <c r="BN63" i="87"/>
  <c r="BO63" i="87"/>
  <c r="D65" i="87"/>
  <c r="E65" i="87"/>
  <c r="E70" i="87"/>
  <c r="F70" i="87"/>
  <c r="G70" i="87"/>
  <c r="H70" i="87"/>
  <c r="I70" i="87"/>
  <c r="J70" i="87"/>
  <c r="K70" i="87"/>
  <c r="L70" i="87"/>
  <c r="M70" i="87"/>
  <c r="N70" i="87"/>
  <c r="O70" i="87"/>
  <c r="P70" i="87"/>
  <c r="Q70" i="87"/>
  <c r="R70" i="87"/>
  <c r="G71" i="87"/>
  <c r="H71" i="87"/>
  <c r="I71" i="87"/>
  <c r="J71" i="87"/>
  <c r="K71" i="87"/>
  <c r="L71" i="87"/>
  <c r="M71" i="87"/>
  <c r="N71" i="87"/>
  <c r="O71" i="87"/>
  <c r="P71" i="87"/>
  <c r="Q71" i="87"/>
  <c r="R71" i="87"/>
  <c r="V73" i="87"/>
  <c r="W73" i="87"/>
  <c r="X73" i="87"/>
  <c r="Y73" i="87"/>
  <c r="Z73" i="87"/>
  <c r="AA73" i="87"/>
  <c r="AB73" i="87"/>
  <c r="AC73" i="87"/>
  <c r="AD73" i="87"/>
  <c r="AE73" i="87"/>
  <c r="AF73" i="87"/>
  <c r="AG73" i="87"/>
  <c r="AH73" i="87"/>
  <c r="AI73" i="87"/>
  <c r="AJ73" i="87"/>
  <c r="AK73" i="87"/>
  <c r="AL73" i="87"/>
  <c r="AM73" i="87"/>
  <c r="AN73" i="87"/>
  <c r="AO73" i="87"/>
  <c r="AP73" i="87"/>
  <c r="AQ73" i="87"/>
  <c r="AR73" i="87"/>
  <c r="AS73" i="87"/>
  <c r="AT73" i="87"/>
  <c r="AU73" i="87"/>
  <c r="AV73" i="87"/>
  <c r="AW73" i="87"/>
  <c r="AX73" i="87"/>
  <c r="AY73" i="87"/>
  <c r="AZ73" i="87"/>
  <c r="BA73" i="87"/>
  <c r="BB73" i="87"/>
  <c r="BC73" i="87"/>
  <c r="BD73" i="87"/>
  <c r="BE73" i="87"/>
  <c r="BF73" i="87"/>
  <c r="BG73" i="87"/>
  <c r="BH73" i="87"/>
  <c r="BI73" i="87"/>
  <c r="BJ73" i="87"/>
  <c r="BK73" i="87"/>
  <c r="BL73" i="87"/>
  <c r="BM73" i="87"/>
  <c r="BN73" i="87"/>
  <c r="BO73" i="87"/>
  <c r="D75" i="87"/>
  <c r="E75" i="87"/>
  <c r="E80" i="87"/>
  <c r="F80" i="87"/>
  <c r="G80" i="87"/>
  <c r="H80" i="87"/>
  <c r="I80" i="87"/>
  <c r="J80" i="87"/>
  <c r="K80" i="87"/>
  <c r="L80" i="87"/>
  <c r="M80" i="87"/>
  <c r="N80" i="87"/>
  <c r="O80" i="87"/>
  <c r="P80" i="87"/>
  <c r="Q80" i="87"/>
  <c r="R80" i="87"/>
  <c r="G81" i="87"/>
  <c r="H81" i="87"/>
  <c r="I81" i="87"/>
  <c r="J81" i="87"/>
  <c r="K81" i="87"/>
  <c r="L81" i="87"/>
  <c r="M81" i="87"/>
  <c r="N81" i="87"/>
  <c r="O81" i="87"/>
  <c r="P81" i="87"/>
  <c r="Q81" i="87"/>
  <c r="R81" i="87"/>
  <c r="V83" i="87"/>
  <c r="W83" i="87"/>
  <c r="X83" i="87"/>
  <c r="Y83" i="87"/>
  <c r="Z83" i="87"/>
  <c r="AA83" i="87"/>
  <c r="AB83" i="87"/>
  <c r="AC83" i="87"/>
  <c r="AD83" i="87"/>
  <c r="AE83" i="87"/>
  <c r="AF83" i="87"/>
  <c r="AG83" i="87"/>
  <c r="AH83" i="87"/>
  <c r="AI83" i="87"/>
  <c r="AJ83" i="87"/>
  <c r="AK83" i="87"/>
  <c r="AL83" i="87"/>
  <c r="AM83" i="87"/>
  <c r="AN83" i="87"/>
  <c r="AO83" i="87"/>
  <c r="AP83" i="87"/>
  <c r="AQ83" i="87"/>
  <c r="AR83" i="87"/>
  <c r="AS83" i="87"/>
  <c r="AT83" i="87"/>
  <c r="AU83" i="87"/>
  <c r="AV83" i="87"/>
  <c r="AW83" i="87"/>
  <c r="AX83" i="87"/>
  <c r="AY83" i="87"/>
  <c r="AZ83" i="87"/>
  <c r="BA83" i="87"/>
  <c r="BB83" i="87"/>
  <c r="BC83" i="87"/>
  <c r="BD83" i="87"/>
  <c r="BE83" i="87"/>
  <c r="BF83" i="87"/>
  <c r="BG83" i="87"/>
  <c r="BH83" i="87"/>
  <c r="BI83" i="87"/>
  <c r="BJ83" i="87"/>
  <c r="BK83" i="87"/>
  <c r="BL83" i="87"/>
  <c r="BM83" i="87"/>
  <c r="BN83" i="87"/>
  <c r="BO83" i="87"/>
  <c r="D85" i="87"/>
  <c r="E85" i="87"/>
  <c r="E90" i="87"/>
  <c r="F90" i="87"/>
  <c r="G90" i="87"/>
  <c r="H90" i="87"/>
  <c r="I90" i="87"/>
  <c r="J90" i="87"/>
  <c r="K90" i="87"/>
  <c r="L90" i="87"/>
  <c r="M90" i="87"/>
  <c r="N90" i="87"/>
  <c r="O90" i="87"/>
  <c r="P90" i="87"/>
  <c r="Q90" i="87"/>
  <c r="R90" i="87"/>
  <c r="G91" i="87"/>
  <c r="H91" i="87"/>
  <c r="I91" i="87"/>
  <c r="J91" i="87"/>
  <c r="K91" i="87"/>
  <c r="L91" i="87"/>
  <c r="M91" i="87"/>
  <c r="N91" i="87"/>
  <c r="O91" i="87"/>
  <c r="P91" i="87"/>
  <c r="Q91" i="87"/>
  <c r="R91" i="87"/>
  <c r="V13" i="86"/>
  <c r="W13" i="86" s="1"/>
  <c r="X13" i="86"/>
  <c r="Y13" i="86"/>
  <c r="Z13" i="86"/>
  <c r="AA13" i="86"/>
  <c r="AB13" i="86"/>
  <c r="AC13" i="86"/>
  <c r="AD13" i="86" s="1"/>
  <c r="AE13" i="86"/>
  <c r="AF13" i="86"/>
  <c r="AG13" i="86"/>
  <c r="AH13" i="86"/>
  <c r="AI13" i="86"/>
  <c r="AJ13" i="86"/>
  <c r="AK13" i="86" s="1"/>
  <c r="AL13" i="86"/>
  <c r="AM13" i="86"/>
  <c r="AN13" i="86"/>
  <c r="AO13" i="86"/>
  <c r="AP13" i="86"/>
  <c r="AQ13" i="86"/>
  <c r="AR13" i="86"/>
  <c r="AS13" i="86"/>
  <c r="AT13" i="86"/>
  <c r="AU13" i="86"/>
  <c r="AV13" i="86"/>
  <c r="AW13" i="86"/>
  <c r="AX13" i="86"/>
  <c r="AY13" i="86"/>
  <c r="AZ13" i="86"/>
  <c r="BA13" i="86"/>
  <c r="BB13" i="86"/>
  <c r="BC13" i="86"/>
  <c r="BD13" i="86"/>
  <c r="BE13" i="86"/>
  <c r="BF13" i="86"/>
  <c r="BG13" i="86"/>
  <c r="BH13" i="86"/>
  <c r="BI13" i="86"/>
  <c r="BJ13" i="86"/>
  <c r="BK13" i="86"/>
  <c r="BL13" i="86"/>
  <c r="BM13" i="86"/>
  <c r="BN13" i="86"/>
  <c r="BO13" i="86"/>
  <c r="D15" i="86"/>
  <c r="E15" i="86"/>
  <c r="E20" i="86" s="1"/>
  <c r="F20" i="86"/>
  <c r="G20" i="86"/>
  <c r="H20" i="86"/>
  <c r="I20" i="86"/>
  <c r="J20" i="86"/>
  <c r="K20" i="86"/>
  <c r="L20" i="86"/>
  <c r="M20" i="86"/>
  <c r="N20" i="86"/>
  <c r="O20" i="86"/>
  <c r="P20" i="86"/>
  <c r="Q20" i="86"/>
  <c r="R20" i="86"/>
  <c r="G21" i="86"/>
  <c r="H21" i="86"/>
  <c r="I21" i="86"/>
  <c r="J21" i="86"/>
  <c r="K21" i="86"/>
  <c r="L21" i="86"/>
  <c r="M21" i="86"/>
  <c r="N21" i="86"/>
  <c r="O21" i="86"/>
  <c r="P21" i="86"/>
  <c r="Q21" i="86"/>
  <c r="R21" i="86"/>
  <c r="B23" i="86"/>
  <c r="V23" i="86"/>
  <c r="W23" i="86" s="1"/>
  <c r="X23" i="86"/>
  <c r="Y23" i="86"/>
  <c r="Z23" i="86"/>
  <c r="AA23" i="86"/>
  <c r="AB23" i="86"/>
  <c r="AC23" i="86"/>
  <c r="AD23" i="86"/>
  <c r="AE23" i="86"/>
  <c r="AF23" i="86"/>
  <c r="AG23" i="86"/>
  <c r="AH23" i="86"/>
  <c r="AI23" i="86"/>
  <c r="AJ23" i="86"/>
  <c r="AK23" i="86" s="1"/>
  <c r="AL23" i="86"/>
  <c r="AM23" i="86"/>
  <c r="AN23" i="86"/>
  <c r="AO23" i="86"/>
  <c r="AP23" i="86"/>
  <c r="AQ23" i="86"/>
  <c r="AR23" i="86"/>
  <c r="AS23" i="86"/>
  <c r="AT23" i="86"/>
  <c r="AU23" i="86"/>
  <c r="AV23" i="86"/>
  <c r="AW23" i="86"/>
  <c r="AX23" i="86"/>
  <c r="AY23" i="86" s="1"/>
  <c r="AZ23" i="86"/>
  <c r="BA23" i="86"/>
  <c r="BB23" i="86"/>
  <c r="BC23" i="86"/>
  <c r="BD23" i="86"/>
  <c r="BE23" i="86"/>
  <c r="BF23" i="86"/>
  <c r="BG23" i="86"/>
  <c r="BH23" i="86"/>
  <c r="BI23" i="86"/>
  <c r="BJ23" i="86"/>
  <c r="BK23" i="86"/>
  <c r="BL23" i="86"/>
  <c r="BM23" i="86"/>
  <c r="BN23" i="86"/>
  <c r="BO23" i="86"/>
  <c r="D25" i="86"/>
  <c r="E25" i="86"/>
  <c r="E30" i="86"/>
  <c r="F30" i="86"/>
  <c r="G30" i="86"/>
  <c r="H30" i="86"/>
  <c r="I30" i="86"/>
  <c r="J30" i="86"/>
  <c r="K30" i="86"/>
  <c r="L30" i="86"/>
  <c r="M30" i="86"/>
  <c r="N30" i="86"/>
  <c r="O30" i="86"/>
  <c r="P30" i="86"/>
  <c r="Q30" i="86"/>
  <c r="R30" i="86"/>
  <c r="G31" i="86"/>
  <c r="H31" i="86"/>
  <c r="I31" i="86"/>
  <c r="J31" i="86"/>
  <c r="K31" i="86"/>
  <c r="L31" i="86"/>
  <c r="M31" i="86"/>
  <c r="N31" i="86"/>
  <c r="O31" i="86"/>
  <c r="P31" i="86"/>
  <c r="Q31" i="86"/>
  <c r="R31" i="86"/>
  <c r="B33" i="86"/>
  <c r="B43" i="86" s="1"/>
  <c r="V33" i="86"/>
  <c r="W33" i="86"/>
  <c r="X33" i="86"/>
  <c r="Y33" i="86"/>
  <c r="Z33" i="86"/>
  <c r="AA33" i="86"/>
  <c r="AB33" i="86"/>
  <c r="AC33" i="86"/>
  <c r="AD33" i="86" s="1"/>
  <c r="AE33" i="86"/>
  <c r="AF33" i="86"/>
  <c r="AG33" i="86"/>
  <c r="AH33" i="86"/>
  <c r="AI33" i="86"/>
  <c r="AJ33" i="86"/>
  <c r="AK33" i="86"/>
  <c r="AL33" i="86"/>
  <c r="AM33" i="86"/>
  <c r="AN33" i="86"/>
  <c r="AO33" i="86"/>
  <c r="AP33" i="86"/>
  <c r="AQ33" i="86"/>
  <c r="AR33" i="86"/>
  <c r="AS33" i="86"/>
  <c r="AT33" i="86"/>
  <c r="AU33" i="86"/>
  <c r="AV33" i="86"/>
  <c r="AW33" i="86"/>
  <c r="AX33" i="86"/>
  <c r="AY33" i="86" s="1"/>
  <c r="AZ33" i="86"/>
  <c r="BA33" i="86"/>
  <c r="BB33" i="86"/>
  <c r="BC33" i="86"/>
  <c r="BD33" i="86"/>
  <c r="BE33" i="86"/>
  <c r="BF33" i="86"/>
  <c r="BG33" i="86"/>
  <c r="BH33" i="86"/>
  <c r="BI33" i="86"/>
  <c r="BJ33" i="86"/>
  <c r="BK33" i="86"/>
  <c r="BL33" i="86"/>
  <c r="BM33" i="86"/>
  <c r="BN33" i="86"/>
  <c r="BO33" i="86"/>
  <c r="D35" i="86"/>
  <c r="E35" i="86"/>
  <c r="E40" i="86"/>
  <c r="F40" i="86"/>
  <c r="G40" i="86"/>
  <c r="H40" i="86"/>
  <c r="I40" i="86"/>
  <c r="J40" i="86"/>
  <c r="K40" i="86"/>
  <c r="L40" i="86"/>
  <c r="M40" i="86"/>
  <c r="N40" i="86"/>
  <c r="O40" i="86"/>
  <c r="P40" i="86"/>
  <c r="Q40" i="86"/>
  <c r="R40" i="86"/>
  <c r="G41" i="86"/>
  <c r="H41" i="86"/>
  <c r="I41" i="86"/>
  <c r="J41" i="86"/>
  <c r="K41" i="86"/>
  <c r="L41" i="86"/>
  <c r="M41" i="86"/>
  <c r="N41" i="86"/>
  <c r="O41" i="86"/>
  <c r="P41" i="86"/>
  <c r="Q41" i="86"/>
  <c r="R41" i="86"/>
  <c r="V43" i="86"/>
  <c r="W43" i="86" s="1"/>
  <c r="X43" i="86"/>
  <c r="Y43" i="86"/>
  <c r="Z43" i="86"/>
  <c r="AA43" i="86"/>
  <c r="AB43" i="86"/>
  <c r="AC43" i="86"/>
  <c r="AD43" i="86"/>
  <c r="AE43" i="86"/>
  <c r="AF43" i="86"/>
  <c r="AG43" i="86"/>
  <c r="AH43" i="86"/>
  <c r="AI43" i="86"/>
  <c r="AJ43" i="86"/>
  <c r="AK43" i="86" s="1"/>
  <c r="AL43" i="86"/>
  <c r="AM43" i="86"/>
  <c r="AN43" i="86"/>
  <c r="AO43" i="86"/>
  <c r="AP43" i="86"/>
  <c r="AQ43" i="86"/>
  <c r="AR43" i="86"/>
  <c r="AS43" i="86"/>
  <c r="AT43" i="86"/>
  <c r="AU43" i="86"/>
  <c r="AV43" i="86"/>
  <c r="AW43" i="86"/>
  <c r="AX43" i="86"/>
  <c r="AY43" i="86" s="1"/>
  <c r="AZ43" i="86"/>
  <c r="BA43" i="86"/>
  <c r="BB43" i="86"/>
  <c r="BC43" i="86"/>
  <c r="BD43" i="86"/>
  <c r="BE43" i="86"/>
  <c r="BF43" i="86"/>
  <c r="BG43" i="86"/>
  <c r="BH43" i="86"/>
  <c r="BI43" i="86"/>
  <c r="BJ43" i="86"/>
  <c r="BK43" i="86"/>
  <c r="BL43" i="86"/>
  <c r="BM43" i="86"/>
  <c r="BN43" i="86"/>
  <c r="BO43" i="86"/>
  <c r="D45" i="86"/>
  <c r="E45" i="86"/>
  <c r="E50" i="86" s="1"/>
  <c r="F50" i="86"/>
  <c r="G50" i="86"/>
  <c r="H50" i="86"/>
  <c r="I50" i="86"/>
  <c r="J50" i="86"/>
  <c r="K50" i="86"/>
  <c r="L50" i="86"/>
  <c r="M50" i="86"/>
  <c r="N50" i="86"/>
  <c r="O50" i="86"/>
  <c r="P50" i="86"/>
  <c r="Q50" i="86"/>
  <c r="R50" i="86"/>
  <c r="G51" i="86"/>
  <c r="H51" i="86"/>
  <c r="I51" i="86"/>
  <c r="J51" i="86"/>
  <c r="K51" i="86"/>
  <c r="L51" i="86"/>
  <c r="M51" i="86"/>
  <c r="N51" i="86"/>
  <c r="O51" i="86"/>
  <c r="P51" i="86"/>
  <c r="Q51" i="86"/>
  <c r="R51" i="86"/>
  <c r="V53" i="86"/>
  <c r="W53" i="86" s="1"/>
  <c r="X53" i="86"/>
  <c r="Y53" i="86"/>
  <c r="Z53" i="86"/>
  <c r="AA53" i="86"/>
  <c r="AB53" i="86"/>
  <c r="AC53" i="86"/>
  <c r="AD53" i="86"/>
  <c r="AE53" i="86"/>
  <c r="AF53" i="86"/>
  <c r="AG53" i="86"/>
  <c r="AH53" i="86"/>
  <c r="AI53" i="86"/>
  <c r="AJ53" i="86"/>
  <c r="AK53" i="86" s="1"/>
  <c r="AL53" i="86"/>
  <c r="AM53" i="86"/>
  <c r="AN53" i="86"/>
  <c r="AO53" i="86"/>
  <c r="AP53" i="86"/>
  <c r="AQ53" i="86"/>
  <c r="AR53" i="86"/>
  <c r="AS53" i="86"/>
  <c r="AT53" i="86"/>
  <c r="AU53" i="86"/>
  <c r="AV53" i="86"/>
  <c r="AW53" i="86"/>
  <c r="AX53" i="86"/>
  <c r="AY53" i="86" s="1"/>
  <c r="AZ53" i="86"/>
  <c r="BA53" i="86"/>
  <c r="BB53" i="86"/>
  <c r="BC53" i="86"/>
  <c r="BD53" i="86"/>
  <c r="BE53" i="86"/>
  <c r="BF53" i="86"/>
  <c r="BG53" i="86"/>
  <c r="BH53" i="86"/>
  <c r="BI53" i="86"/>
  <c r="BJ53" i="86"/>
  <c r="BK53" i="86"/>
  <c r="BL53" i="86"/>
  <c r="BM53" i="86"/>
  <c r="BN53" i="86"/>
  <c r="BO53" i="86"/>
  <c r="D55" i="86"/>
  <c r="E55" i="86"/>
  <c r="E60" i="86" s="1"/>
  <c r="F60" i="86"/>
  <c r="G60" i="86"/>
  <c r="H60" i="86"/>
  <c r="I60" i="86"/>
  <c r="J60" i="86"/>
  <c r="K60" i="86"/>
  <c r="L60" i="86"/>
  <c r="M60" i="86"/>
  <c r="N60" i="86"/>
  <c r="O60" i="86"/>
  <c r="P60" i="86"/>
  <c r="Q60" i="86"/>
  <c r="R60" i="86"/>
  <c r="G61" i="86"/>
  <c r="H61" i="86"/>
  <c r="I61" i="86"/>
  <c r="J61" i="86"/>
  <c r="K61" i="86"/>
  <c r="L61" i="86"/>
  <c r="M61" i="86"/>
  <c r="N61" i="86"/>
  <c r="O61" i="86"/>
  <c r="P61" i="86"/>
  <c r="Q61" i="86"/>
  <c r="R61" i="86"/>
  <c r="V63" i="86"/>
  <c r="W63" i="86"/>
  <c r="X63" i="86"/>
  <c r="Y63" i="86"/>
  <c r="Z63" i="86"/>
  <c r="AA63" i="86"/>
  <c r="AB63" i="86"/>
  <c r="AC63" i="86"/>
  <c r="AD63" i="86"/>
  <c r="AE63" i="86"/>
  <c r="AF63" i="86"/>
  <c r="AG63" i="86"/>
  <c r="AH63" i="86"/>
  <c r="AI63" i="86"/>
  <c r="AJ63" i="86"/>
  <c r="AK63" i="86" s="1"/>
  <c r="AL63" i="86"/>
  <c r="AM63" i="86"/>
  <c r="AN63" i="86"/>
  <c r="AO63" i="86"/>
  <c r="AP63" i="86"/>
  <c r="AQ63" i="86"/>
  <c r="AR63" i="86"/>
  <c r="AS63" i="86"/>
  <c r="AT63" i="86"/>
  <c r="AU63" i="86"/>
  <c r="AV63" i="86"/>
  <c r="AW63" i="86"/>
  <c r="AX63" i="86"/>
  <c r="AY63" i="86"/>
  <c r="AZ63" i="86"/>
  <c r="BA63" i="86"/>
  <c r="BB63" i="86"/>
  <c r="BC63" i="86"/>
  <c r="BD63" i="86"/>
  <c r="BE63" i="86"/>
  <c r="BF63" i="86" s="1"/>
  <c r="BG63" i="86"/>
  <c r="BH63" i="86"/>
  <c r="BI63" i="86"/>
  <c r="BJ63" i="86"/>
  <c r="BK63" i="86"/>
  <c r="BL63" i="86"/>
  <c r="BM63" i="86"/>
  <c r="BN63" i="86"/>
  <c r="BO63" i="86"/>
  <c r="D65" i="86"/>
  <c r="E65" i="86"/>
  <c r="E70" i="86"/>
  <c r="F70" i="86"/>
  <c r="G70" i="86"/>
  <c r="H70" i="86"/>
  <c r="I70" i="86"/>
  <c r="J70" i="86"/>
  <c r="K70" i="86"/>
  <c r="L70" i="86"/>
  <c r="M70" i="86"/>
  <c r="N70" i="86"/>
  <c r="O70" i="86"/>
  <c r="P70" i="86"/>
  <c r="Q70" i="86"/>
  <c r="R70" i="86"/>
  <c r="G71" i="86"/>
  <c r="H71" i="86"/>
  <c r="I71" i="86"/>
  <c r="J71" i="86"/>
  <c r="K71" i="86"/>
  <c r="L71" i="86"/>
  <c r="M71" i="86"/>
  <c r="N71" i="86"/>
  <c r="O71" i="86"/>
  <c r="P71" i="86"/>
  <c r="Q71" i="86"/>
  <c r="R71" i="86"/>
  <c r="V73" i="86"/>
  <c r="W73" i="86" s="1"/>
  <c r="X73" i="86"/>
  <c r="Y73" i="86"/>
  <c r="Z73" i="86"/>
  <c r="AA73" i="86"/>
  <c r="AB73" i="86"/>
  <c r="AC73" i="86"/>
  <c r="AD73" i="86"/>
  <c r="AE73" i="86"/>
  <c r="AF73" i="86"/>
  <c r="AG73" i="86"/>
  <c r="AH73" i="86"/>
  <c r="AI73" i="86"/>
  <c r="AJ73" i="86"/>
  <c r="AK73" i="86"/>
  <c r="AL73" i="86"/>
  <c r="AM73" i="86"/>
  <c r="AN73" i="86"/>
  <c r="AO73" i="86"/>
  <c r="AP73" i="86"/>
  <c r="AQ73" i="86"/>
  <c r="AR73" i="86"/>
  <c r="AS73" i="86"/>
  <c r="AT73" i="86"/>
  <c r="AU73" i="86"/>
  <c r="AV73" i="86"/>
  <c r="AW73" i="86"/>
  <c r="AX73" i="86"/>
  <c r="AY73" i="86" s="1"/>
  <c r="AZ73" i="86"/>
  <c r="BA73" i="86"/>
  <c r="BB73" i="86"/>
  <c r="BC73" i="86"/>
  <c r="BD73" i="86"/>
  <c r="BE73" i="86"/>
  <c r="BF73" i="86"/>
  <c r="BG73" i="86"/>
  <c r="BH73" i="86"/>
  <c r="BI73" i="86"/>
  <c r="BJ73" i="86"/>
  <c r="BK73" i="86"/>
  <c r="BL73" i="86"/>
  <c r="BM73" i="86"/>
  <c r="BN73" i="86"/>
  <c r="BO73" i="86"/>
  <c r="D75" i="86"/>
  <c r="E75" i="86"/>
  <c r="E80" i="86"/>
  <c r="F80" i="86"/>
  <c r="G80" i="86"/>
  <c r="H80" i="86"/>
  <c r="I80" i="86"/>
  <c r="J80" i="86"/>
  <c r="K80" i="86"/>
  <c r="L80" i="86"/>
  <c r="M80" i="86"/>
  <c r="N80" i="86"/>
  <c r="O80" i="86"/>
  <c r="P80" i="86"/>
  <c r="Q80" i="86"/>
  <c r="R80" i="86"/>
  <c r="G81" i="86"/>
  <c r="H81" i="86"/>
  <c r="I81" i="86"/>
  <c r="J81" i="86"/>
  <c r="K81" i="86"/>
  <c r="L81" i="86"/>
  <c r="M81" i="86"/>
  <c r="N81" i="86"/>
  <c r="O81" i="86"/>
  <c r="P81" i="86"/>
  <c r="Q81" i="86"/>
  <c r="R81" i="86"/>
  <c r="V83" i="86"/>
  <c r="W83" i="86" s="1"/>
  <c r="X83" i="86"/>
  <c r="Y83" i="86"/>
  <c r="Z83" i="86"/>
  <c r="AA83" i="86"/>
  <c r="AB83" i="86"/>
  <c r="AC83" i="86"/>
  <c r="AD83" i="86"/>
  <c r="AE83" i="86"/>
  <c r="AF83" i="86"/>
  <c r="AG83" i="86"/>
  <c r="AH83" i="86"/>
  <c r="AI83" i="86"/>
  <c r="AJ83" i="86"/>
  <c r="AK83" i="86" s="1"/>
  <c r="AL83" i="86"/>
  <c r="AM83" i="86"/>
  <c r="AN83" i="86"/>
  <c r="AO83" i="86"/>
  <c r="AP83" i="86"/>
  <c r="AQ83" i="86"/>
  <c r="AR83" i="86" s="1"/>
  <c r="AS83" i="86"/>
  <c r="AT83" i="86"/>
  <c r="AU83" i="86"/>
  <c r="AV83" i="86"/>
  <c r="AW83" i="86"/>
  <c r="AX83" i="86"/>
  <c r="AY83" i="86" s="1"/>
  <c r="AZ83" i="86"/>
  <c r="BA83" i="86"/>
  <c r="BB83" i="86"/>
  <c r="BC83" i="86"/>
  <c r="BD83" i="86"/>
  <c r="BE83" i="86"/>
  <c r="BF83" i="86"/>
  <c r="BG83" i="86"/>
  <c r="BH83" i="86"/>
  <c r="BI83" i="86"/>
  <c r="BJ83" i="86"/>
  <c r="BK83" i="86"/>
  <c r="BL83" i="86"/>
  <c r="BM83" i="86"/>
  <c r="BN83" i="86"/>
  <c r="BO83" i="86"/>
  <c r="D85" i="86"/>
  <c r="E85" i="86"/>
  <c r="E90" i="86"/>
  <c r="F90" i="86"/>
  <c r="G90" i="86"/>
  <c r="H90" i="86"/>
  <c r="I90" i="86"/>
  <c r="J90" i="86"/>
  <c r="K90" i="86"/>
  <c r="L90" i="86"/>
  <c r="M90" i="86"/>
  <c r="N90" i="86"/>
  <c r="O90" i="86"/>
  <c r="P90" i="86"/>
  <c r="Q90" i="86"/>
  <c r="R90" i="86"/>
  <c r="G91" i="86"/>
  <c r="H91" i="86"/>
  <c r="I91" i="86"/>
  <c r="J91" i="86"/>
  <c r="K91" i="86"/>
  <c r="L91" i="86"/>
  <c r="M91" i="86"/>
  <c r="N91" i="86"/>
  <c r="O91" i="86"/>
  <c r="P91" i="86"/>
  <c r="Q91" i="86"/>
  <c r="R91" i="86"/>
  <c r="V13" i="85"/>
  <c r="W13" i="85" s="1"/>
  <c r="X13" i="85"/>
  <c r="Y13" i="85"/>
  <c r="Z13" i="85"/>
  <c r="AA13" i="85"/>
  <c r="AB13" i="85"/>
  <c r="AC13" i="85"/>
  <c r="AD13" i="85" s="1"/>
  <c r="AE13" i="85"/>
  <c r="AF13" i="85"/>
  <c r="AG13" i="85"/>
  <c r="AH13" i="85"/>
  <c r="AI13" i="85"/>
  <c r="AJ13" i="85"/>
  <c r="AK13" i="85"/>
  <c r="AL13" i="85"/>
  <c r="AM13" i="85"/>
  <c r="AN13" i="85"/>
  <c r="AO13" i="85"/>
  <c r="AP13" i="85"/>
  <c r="AQ13" i="85"/>
  <c r="AR13" i="85"/>
  <c r="AS13" i="85"/>
  <c r="AT13" i="85"/>
  <c r="AU13" i="85"/>
  <c r="AV13" i="85"/>
  <c r="AW13" i="85"/>
  <c r="AX13" i="85"/>
  <c r="AY13" i="85"/>
  <c r="AZ13" i="85"/>
  <c r="BA13" i="85"/>
  <c r="BB13" i="85"/>
  <c r="BC13" i="85"/>
  <c r="BD13" i="85"/>
  <c r="BE13" i="85"/>
  <c r="BF13" i="85"/>
  <c r="BG13" i="85"/>
  <c r="BH13" i="85"/>
  <c r="BI13" i="85"/>
  <c r="BJ13" i="85"/>
  <c r="BK13" i="85"/>
  <c r="BL13" i="85"/>
  <c r="BM13" i="85"/>
  <c r="BN13" i="85"/>
  <c r="BO13" i="85"/>
  <c r="D15" i="85"/>
  <c r="E15" i="85"/>
  <c r="E20" i="85" s="1"/>
  <c r="F20" i="85"/>
  <c r="G20" i="85"/>
  <c r="H20" i="85"/>
  <c r="I20" i="85"/>
  <c r="J20" i="85"/>
  <c r="K20" i="85"/>
  <c r="L20" i="85"/>
  <c r="M20" i="85"/>
  <c r="N20" i="85"/>
  <c r="O20" i="85"/>
  <c r="P20" i="85"/>
  <c r="Q20" i="85"/>
  <c r="R20" i="85"/>
  <c r="G21" i="85"/>
  <c r="H21" i="85"/>
  <c r="I21" i="85"/>
  <c r="J21" i="85"/>
  <c r="K21" i="85"/>
  <c r="L21" i="85"/>
  <c r="M21" i="85"/>
  <c r="N21" i="85"/>
  <c r="O21" i="85"/>
  <c r="P21" i="85"/>
  <c r="Q21" i="85"/>
  <c r="R21" i="85"/>
  <c r="B23" i="85"/>
  <c r="V23" i="85"/>
  <c r="W23" i="85"/>
  <c r="X23" i="85"/>
  <c r="Y23" i="85"/>
  <c r="Z23" i="85"/>
  <c r="AA23" i="85"/>
  <c r="AB23" i="85"/>
  <c r="AC23" i="85"/>
  <c r="AD23" i="85" s="1"/>
  <c r="AE23" i="85"/>
  <c r="AF23" i="85"/>
  <c r="AG23" i="85"/>
  <c r="AH23" i="85"/>
  <c r="AI23" i="85"/>
  <c r="AJ23" i="85"/>
  <c r="AK23" i="85"/>
  <c r="AL23" i="85"/>
  <c r="AM23" i="85"/>
  <c r="AN23" i="85"/>
  <c r="AO23" i="85"/>
  <c r="AP23" i="85"/>
  <c r="AQ23" i="85"/>
  <c r="AR23" i="85"/>
  <c r="AS23" i="85"/>
  <c r="AT23" i="85"/>
  <c r="AU23" i="85"/>
  <c r="AV23" i="85"/>
  <c r="AW23" i="85"/>
  <c r="AX23" i="85"/>
  <c r="AY23" i="85"/>
  <c r="AZ23" i="85"/>
  <c r="BA23" i="85"/>
  <c r="BB23" i="85"/>
  <c r="BC23" i="85"/>
  <c r="BD23" i="85"/>
  <c r="BE23" i="85"/>
  <c r="BF23" i="85" s="1"/>
  <c r="BG23" i="85"/>
  <c r="BH23" i="85"/>
  <c r="BI23" i="85"/>
  <c r="BJ23" i="85"/>
  <c r="BK23" i="85"/>
  <c r="BL23" i="85"/>
  <c r="BM23" i="85"/>
  <c r="BN23" i="85"/>
  <c r="BO23" i="85"/>
  <c r="D25" i="85"/>
  <c r="E25" i="85"/>
  <c r="E30" i="85"/>
  <c r="F30" i="85"/>
  <c r="G30" i="85"/>
  <c r="H30" i="85"/>
  <c r="I30" i="85"/>
  <c r="J30" i="85"/>
  <c r="K30" i="85"/>
  <c r="L30" i="85"/>
  <c r="M30" i="85"/>
  <c r="N30" i="85"/>
  <c r="O30" i="85"/>
  <c r="P30" i="85"/>
  <c r="Q30" i="85"/>
  <c r="R30" i="85"/>
  <c r="G31" i="85"/>
  <c r="H31" i="85"/>
  <c r="I31" i="85"/>
  <c r="J31" i="85"/>
  <c r="K31" i="85"/>
  <c r="L31" i="85"/>
  <c r="M31" i="85"/>
  <c r="N31" i="85"/>
  <c r="O31" i="85"/>
  <c r="P31" i="85"/>
  <c r="Q31" i="85"/>
  <c r="R31" i="85"/>
  <c r="B33" i="85"/>
  <c r="B43" i="85" s="1"/>
  <c r="V33" i="85"/>
  <c r="W33" i="85"/>
  <c r="X33" i="85"/>
  <c r="Y33" i="85"/>
  <c r="Z33" i="85"/>
  <c r="AA33" i="85"/>
  <c r="AB33" i="85"/>
  <c r="AC33" i="85"/>
  <c r="AD33" i="85" s="1"/>
  <c r="AE33" i="85"/>
  <c r="AF33" i="85"/>
  <c r="AG33" i="85"/>
  <c r="AH33" i="85"/>
  <c r="AI33" i="85"/>
  <c r="AJ33" i="85"/>
  <c r="AK33" i="85"/>
  <c r="AL33" i="85"/>
  <c r="AM33" i="85"/>
  <c r="AN33" i="85"/>
  <c r="AO33" i="85"/>
  <c r="AP33" i="85"/>
  <c r="AQ33" i="85"/>
  <c r="AR33" i="85" s="1"/>
  <c r="AS33" i="85"/>
  <c r="AT33" i="85"/>
  <c r="AU33" i="85"/>
  <c r="AV33" i="85"/>
  <c r="AW33" i="85"/>
  <c r="AX33" i="85"/>
  <c r="AY33" i="85" s="1"/>
  <c r="AZ33" i="85"/>
  <c r="BA33" i="85"/>
  <c r="BB33" i="85"/>
  <c r="BC33" i="85"/>
  <c r="BD33" i="85"/>
  <c r="BE33" i="85"/>
  <c r="BF33" i="85"/>
  <c r="BG33" i="85"/>
  <c r="BH33" i="85"/>
  <c r="BI33" i="85"/>
  <c r="BJ33" i="85"/>
  <c r="BK33" i="85"/>
  <c r="BL33" i="85"/>
  <c r="BM33" i="85"/>
  <c r="BN33" i="85"/>
  <c r="BO33" i="85"/>
  <c r="D35" i="85"/>
  <c r="E40" i="85"/>
  <c r="F40" i="85"/>
  <c r="G40" i="85"/>
  <c r="H40" i="85"/>
  <c r="I40" i="85"/>
  <c r="J40" i="85"/>
  <c r="K40" i="85"/>
  <c r="L40" i="85"/>
  <c r="M40" i="85"/>
  <c r="N40" i="85"/>
  <c r="O40" i="85"/>
  <c r="P40" i="85"/>
  <c r="Q40" i="85"/>
  <c r="R40" i="85"/>
  <c r="G41" i="85"/>
  <c r="H41" i="85"/>
  <c r="I41" i="85"/>
  <c r="J41" i="85"/>
  <c r="K41" i="85"/>
  <c r="L41" i="85"/>
  <c r="M41" i="85"/>
  <c r="N41" i="85"/>
  <c r="O41" i="85"/>
  <c r="P41" i="85"/>
  <c r="Q41" i="85"/>
  <c r="R41" i="85"/>
  <c r="V43" i="85"/>
  <c r="W43" i="85"/>
  <c r="X43" i="85"/>
  <c r="Y43" i="85"/>
  <c r="Z43" i="85"/>
  <c r="AA43" i="85"/>
  <c r="AB43" i="85"/>
  <c r="AC43" i="85"/>
  <c r="AD43" i="85"/>
  <c r="AE43" i="85"/>
  <c r="AF43" i="85"/>
  <c r="AG43" i="85"/>
  <c r="AH43" i="85"/>
  <c r="AI43" i="85"/>
  <c r="AJ43" i="85"/>
  <c r="AK43" i="85"/>
  <c r="AL43" i="85"/>
  <c r="AM43" i="85"/>
  <c r="AN43" i="85"/>
  <c r="AO43" i="85"/>
  <c r="AP43" i="85"/>
  <c r="AQ43" i="85"/>
  <c r="AR43" i="85"/>
  <c r="AS43" i="85"/>
  <c r="AT43" i="85"/>
  <c r="AU43" i="85"/>
  <c r="AV43" i="85"/>
  <c r="AW43" i="85"/>
  <c r="AX43" i="85"/>
  <c r="AY43" i="85" s="1"/>
  <c r="AZ43" i="85"/>
  <c r="BA43" i="85"/>
  <c r="BB43" i="85"/>
  <c r="BC43" i="85"/>
  <c r="BD43" i="85"/>
  <c r="BE43" i="85"/>
  <c r="BF43" i="85"/>
  <c r="BG43" i="85"/>
  <c r="BH43" i="85"/>
  <c r="BI43" i="85"/>
  <c r="BJ43" i="85"/>
  <c r="BK43" i="85"/>
  <c r="BL43" i="85"/>
  <c r="BM43" i="85"/>
  <c r="BN43" i="85"/>
  <c r="BO43" i="85"/>
  <c r="D45" i="85"/>
  <c r="E45" i="85"/>
  <c r="E50" i="85" s="1"/>
  <c r="F50" i="85"/>
  <c r="G50" i="85"/>
  <c r="H50" i="85"/>
  <c r="I50" i="85"/>
  <c r="J50" i="85"/>
  <c r="K50" i="85"/>
  <c r="L50" i="85"/>
  <c r="M50" i="85"/>
  <c r="N50" i="85"/>
  <c r="O50" i="85"/>
  <c r="P50" i="85"/>
  <c r="Q50" i="85"/>
  <c r="R50" i="85"/>
  <c r="G51" i="85"/>
  <c r="H51" i="85"/>
  <c r="I51" i="85"/>
  <c r="J51" i="85"/>
  <c r="K51" i="85"/>
  <c r="L51" i="85"/>
  <c r="M51" i="85"/>
  <c r="N51" i="85"/>
  <c r="O51" i="85"/>
  <c r="P51" i="85"/>
  <c r="Q51" i="85"/>
  <c r="R51" i="85"/>
  <c r="V53" i="85"/>
  <c r="W53" i="85" s="1"/>
  <c r="X53" i="85"/>
  <c r="Y53" i="85"/>
  <c r="Z53" i="85"/>
  <c r="AA53" i="85"/>
  <c r="AB53" i="85"/>
  <c r="AC53" i="85"/>
  <c r="AD53" i="85"/>
  <c r="AE53" i="85"/>
  <c r="AF53" i="85"/>
  <c r="AG53" i="85"/>
  <c r="AH53" i="85"/>
  <c r="AI53" i="85"/>
  <c r="AJ53" i="85"/>
  <c r="AK53" i="85"/>
  <c r="AL53" i="85"/>
  <c r="AM53" i="85"/>
  <c r="AN53" i="85"/>
  <c r="AO53" i="85"/>
  <c r="AP53" i="85"/>
  <c r="AQ53" i="85"/>
  <c r="AR53" i="85"/>
  <c r="AS53" i="85"/>
  <c r="AT53" i="85"/>
  <c r="AU53" i="85"/>
  <c r="AV53" i="85"/>
  <c r="AW53" i="85"/>
  <c r="AX53" i="85"/>
  <c r="AY53" i="85" s="1"/>
  <c r="AZ53" i="85"/>
  <c r="BA53" i="85"/>
  <c r="BB53" i="85"/>
  <c r="BC53" i="85"/>
  <c r="BD53" i="85"/>
  <c r="BE53" i="85"/>
  <c r="BF53" i="85" s="1"/>
  <c r="BG53" i="85"/>
  <c r="BH53" i="85"/>
  <c r="BI53" i="85"/>
  <c r="BJ53" i="85"/>
  <c r="BK53" i="85"/>
  <c r="BL53" i="85"/>
  <c r="BM53" i="85"/>
  <c r="BN53" i="85"/>
  <c r="BO53" i="85"/>
  <c r="D55" i="85"/>
  <c r="E55" i="85"/>
  <c r="E60" i="85" s="1"/>
  <c r="F60" i="85"/>
  <c r="G60" i="85"/>
  <c r="H60" i="85"/>
  <c r="I60" i="85"/>
  <c r="J60" i="85"/>
  <c r="K60" i="85"/>
  <c r="L60" i="85"/>
  <c r="M60" i="85"/>
  <c r="N60" i="85"/>
  <c r="O60" i="85"/>
  <c r="P60" i="85"/>
  <c r="Q60" i="85"/>
  <c r="R60" i="85"/>
  <c r="G61" i="85"/>
  <c r="H61" i="85"/>
  <c r="I61" i="85"/>
  <c r="J61" i="85"/>
  <c r="K61" i="85"/>
  <c r="L61" i="85"/>
  <c r="M61" i="85"/>
  <c r="N61" i="85"/>
  <c r="O61" i="85"/>
  <c r="P61" i="85"/>
  <c r="Q61" i="85"/>
  <c r="R61" i="85"/>
  <c r="V63" i="85"/>
  <c r="W63" i="85"/>
  <c r="X63" i="85"/>
  <c r="Y63" i="85"/>
  <c r="Z63" i="85"/>
  <c r="AA63" i="85"/>
  <c r="AB63" i="85"/>
  <c r="AC63" i="85"/>
  <c r="AD63" i="85" s="1"/>
  <c r="AE63" i="85"/>
  <c r="AF63" i="85"/>
  <c r="AG63" i="85"/>
  <c r="AH63" i="85"/>
  <c r="AI63" i="85"/>
  <c r="AJ63" i="85"/>
  <c r="AK63" i="85" s="1"/>
  <c r="AL63" i="85"/>
  <c r="AM63" i="85"/>
  <c r="AN63" i="85"/>
  <c r="AO63" i="85"/>
  <c r="AP63" i="85"/>
  <c r="AQ63" i="85"/>
  <c r="AR63" i="85" s="1"/>
  <c r="AS63" i="85"/>
  <c r="AT63" i="85"/>
  <c r="AU63" i="85"/>
  <c r="AV63" i="85"/>
  <c r="AW63" i="85"/>
  <c r="AX63" i="85"/>
  <c r="AY63" i="85"/>
  <c r="AZ63" i="85"/>
  <c r="BA63" i="85"/>
  <c r="BB63" i="85"/>
  <c r="BC63" i="85"/>
  <c r="BD63" i="85"/>
  <c r="BE63" i="85"/>
  <c r="BF63" i="85"/>
  <c r="BG63" i="85"/>
  <c r="BH63" i="85"/>
  <c r="BI63" i="85"/>
  <c r="BJ63" i="85"/>
  <c r="BK63" i="85"/>
  <c r="BL63" i="85"/>
  <c r="BM63" i="85"/>
  <c r="BN63" i="85"/>
  <c r="BO63" i="85"/>
  <c r="D65" i="85"/>
  <c r="E65" i="85"/>
  <c r="E70" i="85" s="1"/>
  <c r="F70" i="85"/>
  <c r="G70" i="85"/>
  <c r="H70" i="85"/>
  <c r="I70" i="85"/>
  <c r="J70" i="85"/>
  <c r="K70" i="85"/>
  <c r="L70" i="85"/>
  <c r="M70" i="85"/>
  <c r="N70" i="85"/>
  <c r="O70" i="85"/>
  <c r="P70" i="85"/>
  <c r="Q70" i="85"/>
  <c r="R70" i="85"/>
  <c r="G71" i="85"/>
  <c r="H71" i="85"/>
  <c r="I71" i="85"/>
  <c r="J71" i="85"/>
  <c r="K71" i="85"/>
  <c r="L71" i="85"/>
  <c r="M71" i="85"/>
  <c r="N71" i="85"/>
  <c r="O71" i="85"/>
  <c r="P71" i="85"/>
  <c r="Q71" i="85"/>
  <c r="R71" i="85"/>
  <c r="V73" i="85"/>
  <c r="W73" i="85" s="1"/>
  <c r="X73" i="85"/>
  <c r="Y73" i="85"/>
  <c r="Z73" i="85"/>
  <c r="AA73" i="85"/>
  <c r="AB73" i="85"/>
  <c r="AC73" i="85"/>
  <c r="AD73" i="85"/>
  <c r="AE73" i="85"/>
  <c r="AF73" i="85"/>
  <c r="AG73" i="85"/>
  <c r="AH73" i="85"/>
  <c r="AI73" i="85"/>
  <c r="AJ73" i="85"/>
  <c r="AK73" i="85"/>
  <c r="AL73" i="85"/>
  <c r="AM73" i="85"/>
  <c r="AN73" i="85"/>
  <c r="AO73" i="85"/>
  <c r="AP73" i="85"/>
  <c r="AQ73" i="85"/>
  <c r="AR73" i="85"/>
  <c r="AS73" i="85"/>
  <c r="AT73" i="85"/>
  <c r="AU73" i="85"/>
  <c r="AV73" i="85"/>
  <c r="AW73" i="85"/>
  <c r="AX73" i="85"/>
  <c r="AY73" i="85"/>
  <c r="AZ73" i="85"/>
  <c r="BA73" i="85"/>
  <c r="BB73" i="85"/>
  <c r="BC73" i="85"/>
  <c r="BD73" i="85"/>
  <c r="BE73" i="85"/>
  <c r="BF73" i="85"/>
  <c r="BG73" i="85"/>
  <c r="BH73" i="85"/>
  <c r="BI73" i="85"/>
  <c r="BJ73" i="85"/>
  <c r="BK73" i="85"/>
  <c r="BL73" i="85"/>
  <c r="BM73" i="85"/>
  <c r="BN73" i="85"/>
  <c r="BO73" i="85"/>
  <c r="D75" i="85"/>
  <c r="E75" i="85"/>
  <c r="E80" i="85"/>
  <c r="F80" i="85"/>
  <c r="G80" i="85"/>
  <c r="H80" i="85"/>
  <c r="I80" i="85"/>
  <c r="J80" i="85"/>
  <c r="K80" i="85"/>
  <c r="L80" i="85"/>
  <c r="M80" i="85"/>
  <c r="N80" i="85"/>
  <c r="O80" i="85"/>
  <c r="P80" i="85"/>
  <c r="Q80" i="85"/>
  <c r="R80" i="85"/>
  <c r="G81" i="85"/>
  <c r="H81" i="85"/>
  <c r="I81" i="85"/>
  <c r="J81" i="85"/>
  <c r="K81" i="85"/>
  <c r="L81" i="85"/>
  <c r="M81" i="85"/>
  <c r="N81" i="85"/>
  <c r="O81" i="85"/>
  <c r="P81" i="85"/>
  <c r="Q81" i="85"/>
  <c r="R81" i="85"/>
  <c r="V83" i="85"/>
  <c r="W83" i="85" s="1"/>
  <c r="X83" i="85"/>
  <c r="Y83" i="85"/>
  <c r="Z83" i="85"/>
  <c r="AA83" i="85"/>
  <c r="AB83" i="85"/>
  <c r="AC83" i="85"/>
  <c r="AD83" i="85"/>
  <c r="AE83" i="85"/>
  <c r="AF83" i="85"/>
  <c r="AG83" i="85"/>
  <c r="AH83" i="85"/>
  <c r="AI83" i="85"/>
  <c r="AJ83" i="85"/>
  <c r="AK83" i="85"/>
  <c r="AL83" i="85"/>
  <c r="AM83" i="85"/>
  <c r="AN83" i="85"/>
  <c r="AO83" i="85"/>
  <c r="AP83" i="85"/>
  <c r="AQ83" i="85"/>
  <c r="AR83" i="85"/>
  <c r="AS83" i="85"/>
  <c r="AT83" i="85"/>
  <c r="AU83" i="85"/>
  <c r="AV83" i="85"/>
  <c r="AW83" i="85"/>
  <c r="AX83" i="85"/>
  <c r="AY83" i="85" s="1"/>
  <c r="AZ83" i="85"/>
  <c r="BA83" i="85"/>
  <c r="BB83" i="85"/>
  <c r="BC83" i="85"/>
  <c r="BD83" i="85"/>
  <c r="BE83" i="85"/>
  <c r="BF83" i="85"/>
  <c r="BG83" i="85"/>
  <c r="BH83" i="85"/>
  <c r="BI83" i="85"/>
  <c r="BJ83" i="85"/>
  <c r="BK83" i="85"/>
  <c r="BL83" i="85"/>
  <c r="BM83" i="85"/>
  <c r="BN83" i="85"/>
  <c r="BO83" i="85"/>
  <c r="D85" i="85"/>
  <c r="E85" i="85"/>
  <c r="E90" i="85"/>
  <c r="F90" i="85"/>
  <c r="G90" i="85"/>
  <c r="H90" i="85"/>
  <c r="I90" i="85"/>
  <c r="J90" i="85"/>
  <c r="K90" i="85"/>
  <c r="L90" i="85"/>
  <c r="M90" i="85"/>
  <c r="N90" i="85"/>
  <c r="O90" i="85"/>
  <c r="P90" i="85"/>
  <c r="Q90" i="85"/>
  <c r="R90" i="85"/>
  <c r="G91" i="85"/>
  <c r="H91" i="85"/>
  <c r="I91" i="85"/>
  <c r="J91" i="85"/>
  <c r="K91" i="85"/>
  <c r="L91" i="85"/>
  <c r="M91" i="85"/>
  <c r="N91" i="85"/>
  <c r="O91" i="85"/>
  <c r="P91" i="85"/>
  <c r="Q91" i="85"/>
  <c r="R91" i="85"/>
  <c r="V13" i="84"/>
  <c r="W13" i="84" s="1"/>
  <c r="X13" i="84"/>
  <c r="Y13" i="84"/>
  <c r="Z13" i="84"/>
  <c r="AA13" i="84"/>
  <c r="AB13" i="84"/>
  <c r="AC13" i="84"/>
  <c r="AD13" i="84" s="1"/>
  <c r="AE13" i="84"/>
  <c r="AF13" i="84"/>
  <c r="AG13" i="84"/>
  <c r="AH13" i="84"/>
  <c r="AI13" i="84"/>
  <c r="AJ13" i="84"/>
  <c r="AK13" i="84" s="1"/>
  <c r="AL13" i="84"/>
  <c r="AM13" i="84"/>
  <c r="AN13" i="84"/>
  <c r="AO13" i="84"/>
  <c r="AP13" i="84"/>
  <c r="AQ13" i="84"/>
  <c r="AR13" i="84" s="1"/>
  <c r="AS13" i="84"/>
  <c r="AT13" i="84"/>
  <c r="AU13" i="84"/>
  <c r="AV13" i="84"/>
  <c r="AW13" i="84"/>
  <c r="AX13" i="84"/>
  <c r="AY13" i="84"/>
  <c r="AZ13" i="84"/>
  <c r="BA13" i="84"/>
  <c r="BB13" i="84"/>
  <c r="BC13" i="84"/>
  <c r="BD13" i="84"/>
  <c r="BE13" i="84"/>
  <c r="BF13" i="84"/>
  <c r="BG13" i="84"/>
  <c r="BH13" i="84"/>
  <c r="BI13" i="84"/>
  <c r="BJ13" i="84"/>
  <c r="BK13" i="84"/>
  <c r="BL13" i="84"/>
  <c r="BM13" i="84"/>
  <c r="BN13" i="84"/>
  <c r="BO13" i="84"/>
  <c r="D15" i="84"/>
  <c r="E15" i="84"/>
  <c r="E20" i="84"/>
  <c r="F20" i="84"/>
  <c r="G20" i="84"/>
  <c r="H20" i="84"/>
  <c r="I20" i="84"/>
  <c r="J20" i="84"/>
  <c r="K20" i="84"/>
  <c r="L20" i="84"/>
  <c r="M20" i="84"/>
  <c r="N20" i="84"/>
  <c r="O20" i="84"/>
  <c r="P20" i="84"/>
  <c r="Q20" i="84"/>
  <c r="R20" i="84"/>
  <c r="G21" i="84"/>
  <c r="H21" i="84"/>
  <c r="I21" i="84"/>
  <c r="J21" i="84"/>
  <c r="K21" i="84"/>
  <c r="L21" i="84"/>
  <c r="M21" i="84"/>
  <c r="N21" i="84"/>
  <c r="O21" i="84"/>
  <c r="P21" i="84"/>
  <c r="Q21" i="84"/>
  <c r="R21" i="84"/>
  <c r="B23" i="84"/>
  <c r="B33" i="84" s="1"/>
  <c r="V23" i="84"/>
  <c r="W23" i="84" s="1"/>
  <c r="X23" i="84"/>
  <c r="Y23" i="84"/>
  <c r="Z23" i="84"/>
  <c r="AA23" i="84"/>
  <c r="AB23" i="84"/>
  <c r="AC23" i="84"/>
  <c r="AD23" i="84"/>
  <c r="AE23" i="84"/>
  <c r="AF23" i="84"/>
  <c r="AG23" i="84"/>
  <c r="AH23" i="84"/>
  <c r="AI23" i="84"/>
  <c r="AJ23" i="84"/>
  <c r="AK23" i="84"/>
  <c r="AL23" i="84"/>
  <c r="AM23" i="84"/>
  <c r="AN23" i="84"/>
  <c r="AO23" i="84"/>
  <c r="AP23" i="84"/>
  <c r="AQ23" i="84"/>
  <c r="AR23" i="84"/>
  <c r="AS23" i="84"/>
  <c r="AT23" i="84"/>
  <c r="AU23" i="84"/>
  <c r="AV23" i="84"/>
  <c r="AW23" i="84"/>
  <c r="AX23" i="84"/>
  <c r="AY23" i="84"/>
  <c r="AZ23" i="84"/>
  <c r="BA23" i="84"/>
  <c r="BB23" i="84"/>
  <c r="BC23" i="84"/>
  <c r="BD23" i="84"/>
  <c r="BE23" i="84"/>
  <c r="BF23" i="84"/>
  <c r="BG23" i="84"/>
  <c r="BH23" i="84"/>
  <c r="BI23" i="84"/>
  <c r="BJ23" i="84"/>
  <c r="BK23" i="84"/>
  <c r="BL23" i="84"/>
  <c r="BM23" i="84"/>
  <c r="BN23" i="84"/>
  <c r="BO23" i="84"/>
  <c r="D25" i="84"/>
  <c r="E25" i="84"/>
  <c r="E30" i="84"/>
  <c r="F30" i="84"/>
  <c r="G30" i="84"/>
  <c r="H30" i="84"/>
  <c r="I30" i="84"/>
  <c r="J30" i="84"/>
  <c r="K30" i="84"/>
  <c r="L30" i="84"/>
  <c r="M30" i="84"/>
  <c r="N30" i="84"/>
  <c r="O30" i="84"/>
  <c r="P30" i="84"/>
  <c r="Q30" i="84"/>
  <c r="R30" i="84"/>
  <c r="G31" i="84"/>
  <c r="H31" i="84"/>
  <c r="I31" i="84"/>
  <c r="J31" i="84"/>
  <c r="K31" i="84"/>
  <c r="L31" i="84"/>
  <c r="M31" i="84"/>
  <c r="N31" i="84"/>
  <c r="O31" i="84"/>
  <c r="P31" i="84"/>
  <c r="Q31" i="84"/>
  <c r="R31" i="84"/>
  <c r="V33" i="84"/>
  <c r="W33" i="84"/>
  <c r="X33" i="84"/>
  <c r="Y33" i="84"/>
  <c r="Z33" i="84"/>
  <c r="AA33" i="84"/>
  <c r="AB33" i="84"/>
  <c r="AC33" i="84"/>
  <c r="AD33" i="84" s="1"/>
  <c r="AE33" i="84"/>
  <c r="AF33" i="84"/>
  <c r="AG33" i="84"/>
  <c r="AH33" i="84"/>
  <c r="AI33" i="84"/>
  <c r="AJ33" i="84"/>
  <c r="AK33" i="84"/>
  <c r="AL33" i="84"/>
  <c r="AM33" i="84"/>
  <c r="AN33" i="84"/>
  <c r="AO33" i="84"/>
  <c r="AP33" i="84"/>
  <c r="AQ33" i="84"/>
  <c r="AR33" i="84"/>
  <c r="AS33" i="84"/>
  <c r="AT33" i="84"/>
  <c r="AU33" i="84"/>
  <c r="AV33" i="84"/>
  <c r="AW33" i="84"/>
  <c r="AX33" i="84"/>
  <c r="AY33" i="84"/>
  <c r="AZ33" i="84"/>
  <c r="BA33" i="84"/>
  <c r="BB33" i="84"/>
  <c r="BC33" i="84"/>
  <c r="BD33" i="84"/>
  <c r="BE33" i="84"/>
  <c r="BF33" i="84"/>
  <c r="BG33" i="84"/>
  <c r="BH33" i="84"/>
  <c r="BI33" i="84"/>
  <c r="BJ33" i="84"/>
  <c r="BK33" i="84"/>
  <c r="BL33" i="84"/>
  <c r="BM33" i="84"/>
  <c r="BN33" i="84"/>
  <c r="BO33" i="84"/>
  <c r="D35" i="84"/>
  <c r="E35" i="84"/>
  <c r="E40" i="84"/>
  <c r="F40" i="84"/>
  <c r="G40" i="84"/>
  <c r="H40" i="84"/>
  <c r="I40" i="84"/>
  <c r="J40" i="84"/>
  <c r="K40" i="84"/>
  <c r="L40" i="84"/>
  <c r="M40" i="84"/>
  <c r="N40" i="84"/>
  <c r="O40" i="84"/>
  <c r="P40" i="84"/>
  <c r="Q40" i="84"/>
  <c r="R40" i="84"/>
  <c r="G41" i="84"/>
  <c r="H41" i="84"/>
  <c r="I41" i="84"/>
  <c r="J41" i="84"/>
  <c r="K41" i="84"/>
  <c r="L41" i="84"/>
  <c r="M41" i="84"/>
  <c r="N41" i="84"/>
  <c r="O41" i="84"/>
  <c r="P41" i="84"/>
  <c r="Q41" i="84"/>
  <c r="R41" i="84"/>
  <c r="V43" i="84"/>
  <c r="W43" i="84" s="1"/>
  <c r="X43" i="84"/>
  <c r="Y43" i="84"/>
  <c r="Z43" i="84"/>
  <c r="AA43" i="84"/>
  <c r="AB43" i="84"/>
  <c r="AC43" i="84"/>
  <c r="AD43" i="84"/>
  <c r="AE43" i="84"/>
  <c r="AF43" i="84"/>
  <c r="AG43" i="84"/>
  <c r="AH43" i="84"/>
  <c r="AI43" i="84"/>
  <c r="AJ43" i="84"/>
  <c r="AK43" i="84"/>
  <c r="AL43" i="84"/>
  <c r="AM43" i="84"/>
  <c r="AN43" i="84"/>
  <c r="AO43" i="84"/>
  <c r="AP43" i="84"/>
  <c r="AQ43" i="84"/>
  <c r="AR43" i="84"/>
  <c r="AS43" i="84"/>
  <c r="AT43" i="84"/>
  <c r="AU43" i="84"/>
  <c r="AV43" i="84"/>
  <c r="AW43" i="84"/>
  <c r="AX43" i="84"/>
  <c r="AY43" i="84"/>
  <c r="AZ43" i="84"/>
  <c r="BA43" i="84"/>
  <c r="BB43" i="84"/>
  <c r="BC43" i="84"/>
  <c r="BD43" i="84"/>
  <c r="BE43" i="84"/>
  <c r="BF43" i="84" s="1"/>
  <c r="BG43" i="84"/>
  <c r="BH43" i="84"/>
  <c r="BI43" i="84"/>
  <c r="BJ43" i="84"/>
  <c r="BK43" i="84"/>
  <c r="BL43" i="84"/>
  <c r="BM43" i="84"/>
  <c r="BN43" i="84"/>
  <c r="BO43" i="84"/>
  <c r="D45" i="84"/>
  <c r="E45" i="84"/>
  <c r="E50" i="84"/>
  <c r="F50" i="84"/>
  <c r="G50" i="84"/>
  <c r="H50" i="84"/>
  <c r="I50" i="84"/>
  <c r="J50" i="84"/>
  <c r="K50" i="84"/>
  <c r="L50" i="84"/>
  <c r="M50" i="84"/>
  <c r="N50" i="84"/>
  <c r="O50" i="84"/>
  <c r="P50" i="84"/>
  <c r="Q50" i="84"/>
  <c r="R50" i="84"/>
  <c r="G51" i="84"/>
  <c r="H51" i="84"/>
  <c r="I51" i="84"/>
  <c r="J51" i="84"/>
  <c r="K51" i="84"/>
  <c r="L51" i="84"/>
  <c r="M51" i="84"/>
  <c r="N51" i="84"/>
  <c r="O51" i="84"/>
  <c r="P51" i="84"/>
  <c r="Q51" i="84"/>
  <c r="R51" i="84"/>
  <c r="V53" i="84"/>
  <c r="W53" i="84"/>
  <c r="X53" i="84"/>
  <c r="Y53" i="84"/>
  <c r="Z53" i="84"/>
  <c r="AA53" i="84"/>
  <c r="AB53" i="84"/>
  <c r="AC53" i="84"/>
  <c r="AD53" i="84"/>
  <c r="AE53" i="84"/>
  <c r="AF53" i="84"/>
  <c r="AG53" i="84"/>
  <c r="AH53" i="84"/>
  <c r="AI53" i="84"/>
  <c r="AJ53" i="84"/>
  <c r="AK53" i="84" s="1"/>
  <c r="AL53" i="84"/>
  <c r="AM53" i="84"/>
  <c r="AN53" i="84"/>
  <c r="AO53" i="84"/>
  <c r="AP53" i="84"/>
  <c r="AQ53" i="84"/>
  <c r="AR53" i="84"/>
  <c r="AS53" i="84"/>
  <c r="AT53" i="84"/>
  <c r="AU53" i="84"/>
  <c r="AV53" i="84"/>
  <c r="AW53" i="84"/>
  <c r="AX53" i="84"/>
  <c r="AY53" i="84" s="1"/>
  <c r="AZ53" i="84"/>
  <c r="BA53" i="84"/>
  <c r="BB53" i="84"/>
  <c r="BC53" i="84"/>
  <c r="BD53" i="84"/>
  <c r="BE53" i="84"/>
  <c r="BF53" i="84"/>
  <c r="BG53" i="84"/>
  <c r="BH53" i="84"/>
  <c r="BI53" i="84"/>
  <c r="BJ53" i="84"/>
  <c r="BK53" i="84"/>
  <c r="BL53" i="84"/>
  <c r="BM53" i="84"/>
  <c r="BN53" i="84"/>
  <c r="BO53" i="84"/>
  <c r="D55" i="84"/>
  <c r="E55" i="84"/>
  <c r="E60" i="84" s="1"/>
  <c r="F60" i="84"/>
  <c r="G60" i="84"/>
  <c r="H60" i="84"/>
  <c r="I60" i="84"/>
  <c r="J60" i="84"/>
  <c r="K60" i="84"/>
  <c r="L60" i="84"/>
  <c r="M60" i="84"/>
  <c r="N60" i="84"/>
  <c r="O60" i="84"/>
  <c r="P60" i="84"/>
  <c r="Q60" i="84"/>
  <c r="R60" i="84"/>
  <c r="G61" i="84"/>
  <c r="H61" i="84"/>
  <c r="I61" i="84"/>
  <c r="J61" i="84"/>
  <c r="K61" i="84"/>
  <c r="L61" i="84"/>
  <c r="M61" i="84"/>
  <c r="N61" i="84"/>
  <c r="O61" i="84"/>
  <c r="P61" i="84"/>
  <c r="Q61" i="84"/>
  <c r="R61" i="84"/>
  <c r="V63" i="84"/>
  <c r="W63" i="84"/>
  <c r="X63" i="84"/>
  <c r="Y63" i="84"/>
  <c r="Z63" i="84"/>
  <c r="AA63" i="84"/>
  <c r="AB63" i="84"/>
  <c r="AC63" i="84"/>
  <c r="AD63" i="84"/>
  <c r="AE63" i="84"/>
  <c r="AF63" i="84"/>
  <c r="AG63" i="84"/>
  <c r="AH63" i="84"/>
  <c r="AI63" i="84"/>
  <c r="AJ63" i="84"/>
  <c r="AK63" i="84"/>
  <c r="AL63" i="84"/>
  <c r="AM63" i="84"/>
  <c r="AN63" i="84"/>
  <c r="AO63" i="84"/>
  <c r="AP63" i="84"/>
  <c r="AQ63" i="84"/>
  <c r="AR63" i="84"/>
  <c r="AS63" i="84"/>
  <c r="AT63" i="84"/>
  <c r="AU63" i="84"/>
  <c r="AV63" i="84"/>
  <c r="AW63" i="84"/>
  <c r="AX63" i="84"/>
  <c r="AY63" i="84"/>
  <c r="AZ63" i="84"/>
  <c r="BA63" i="84"/>
  <c r="BB63" i="84"/>
  <c r="BC63" i="84"/>
  <c r="BD63" i="84"/>
  <c r="BE63" i="84"/>
  <c r="BF63" i="84" s="1"/>
  <c r="BG63" i="84"/>
  <c r="BH63" i="84"/>
  <c r="BI63" i="84"/>
  <c r="BJ63" i="84"/>
  <c r="BK63" i="84"/>
  <c r="BL63" i="84"/>
  <c r="BM63" i="84"/>
  <c r="BN63" i="84"/>
  <c r="BO63" i="84"/>
  <c r="D65" i="84"/>
  <c r="E65" i="84"/>
  <c r="E70" i="84"/>
  <c r="F70" i="84"/>
  <c r="G70" i="84"/>
  <c r="H70" i="84"/>
  <c r="I70" i="84"/>
  <c r="J70" i="84"/>
  <c r="K70" i="84"/>
  <c r="L70" i="84"/>
  <c r="M70" i="84"/>
  <c r="N70" i="84"/>
  <c r="O70" i="84"/>
  <c r="P70" i="84"/>
  <c r="Q70" i="84"/>
  <c r="R70" i="84"/>
  <c r="G71" i="84"/>
  <c r="H71" i="84"/>
  <c r="I71" i="84"/>
  <c r="J71" i="84"/>
  <c r="K71" i="84"/>
  <c r="L71" i="84"/>
  <c r="M71" i="84"/>
  <c r="N71" i="84"/>
  <c r="O71" i="84"/>
  <c r="P71" i="84"/>
  <c r="Q71" i="84"/>
  <c r="R71" i="84"/>
  <c r="V73" i="84"/>
  <c r="W73" i="84"/>
  <c r="X73" i="84"/>
  <c r="Y73" i="84"/>
  <c r="Z73" i="84"/>
  <c r="AA73" i="84"/>
  <c r="AB73" i="84"/>
  <c r="AC73" i="84"/>
  <c r="AD73" i="84"/>
  <c r="AE73" i="84"/>
  <c r="AF73" i="84"/>
  <c r="AG73" i="84"/>
  <c r="AH73" i="84"/>
  <c r="AI73" i="84"/>
  <c r="AJ73" i="84"/>
  <c r="AK73" i="84" s="1"/>
  <c r="AL73" i="84"/>
  <c r="AM73" i="84"/>
  <c r="AN73" i="84"/>
  <c r="AO73" i="84"/>
  <c r="AP73" i="84"/>
  <c r="AQ73" i="84"/>
  <c r="AR73" i="84"/>
  <c r="AS73" i="84"/>
  <c r="AT73" i="84"/>
  <c r="AU73" i="84"/>
  <c r="AV73" i="84"/>
  <c r="AW73" i="84"/>
  <c r="AX73" i="84"/>
  <c r="AY73" i="84" s="1"/>
  <c r="AZ73" i="84"/>
  <c r="BA73" i="84"/>
  <c r="BB73" i="84"/>
  <c r="BC73" i="84"/>
  <c r="BD73" i="84"/>
  <c r="BE73" i="84"/>
  <c r="BF73" i="84" s="1"/>
  <c r="BG73" i="84"/>
  <c r="BH73" i="84"/>
  <c r="BI73" i="84"/>
  <c r="BJ73" i="84"/>
  <c r="BK73" i="84"/>
  <c r="BL73" i="84"/>
  <c r="BM73" i="84"/>
  <c r="BN73" i="84"/>
  <c r="BO73" i="84"/>
  <c r="D75" i="84"/>
  <c r="E75" i="84"/>
  <c r="E80" i="84"/>
  <c r="F80" i="84"/>
  <c r="G80" i="84"/>
  <c r="H80" i="84"/>
  <c r="I80" i="84"/>
  <c r="J80" i="84"/>
  <c r="K80" i="84"/>
  <c r="L80" i="84"/>
  <c r="M80" i="84"/>
  <c r="N80" i="84"/>
  <c r="O80" i="84"/>
  <c r="P80" i="84"/>
  <c r="Q80" i="84"/>
  <c r="R80" i="84"/>
  <c r="G81" i="84"/>
  <c r="H81" i="84"/>
  <c r="I81" i="84"/>
  <c r="J81" i="84"/>
  <c r="K81" i="84"/>
  <c r="L81" i="84"/>
  <c r="M81" i="84"/>
  <c r="N81" i="84"/>
  <c r="O81" i="84"/>
  <c r="P81" i="84"/>
  <c r="Q81" i="84"/>
  <c r="R81" i="84"/>
  <c r="V83" i="84"/>
  <c r="W83" i="84"/>
  <c r="X83" i="84"/>
  <c r="Y83" i="84"/>
  <c r="Z83" i="84"/>
  <c r="AA83" i="84"/>
  <c r="AB83" i="84"/>
  <c r="AC83" i="84"/>
  <c r="AD83" i="84"/>
  <c r="AE83" i="84"/>
  <c r="AF83" i="84"/>
  <c r="AG83" i="84"/>
  <c r="AH83" i="84"/>
  <c r="AI83" i="84"/>
  <c r="AJ83" i="84"/>
  <c r="AK83" i="84" s="1"/>
  <c r="AL83" i="84"/>
  <c r="AM83" i="84"/>
  <c r="AN83" i="84"/>
  <c r="AO83" i="84"/>
  <c r="AP83" i="84"/>
  <c r="AQ83" i="84"/>
  <c r="AR83" i="84" s="1"/>
  <c r="AS83" i="84"/>
  <c r="AT83" i="84"/>
  <c r="AU83" i="84"/>
  <c r="AV83" i="84"/>
  <c r="AW83" i="84"/>
  <c r="AX83" i="84"/>
  <c r="AY83" i="84"/>
  <c r="AZ83" i="84"/>
  <c r="BA83" i="84"/>
  <c r="BB83" i="84"/>
  <c r="BC83" i="84"/>
  <c r="BD83" i="84"/>
  <c r="BE83" i="84"/>
  <c r="BF83" i="84"/>
  <c r="BG83" i="84"/>
  <c r="BH83" i="84"/>
  <c r="BI83" i="84"/>
  <c r="BJ83" i="84"/>
  <c r="BK83" i="84"/>
  <c r="BL83" i="84"/>
  <c r="BM83" i="84"/>
  <c r="BN83" i="84"/>
  <c r="BO83" i="84"/>
  <c r="D85" i="84"/>
  <c r="E85" i="84"/>
  <c r="E90" i="84"/>
  <c r="F90" i="84"/>
  <c r="G90" i="84"/>
  <c r="H90" i="84"/>
  <c r="I90" i="84"/>
  <c r="J90" i="84"/>
  <c r="K90" i="84"/>
  <c r="L90" i="84"/>
  <c r="M90" i="84"/>
  <c r="N90" i="84"/>
  <c r="O90" i="84"/>
  <c r="P90" i="84"/>
  <c r="Q90" i="84"/>
  <c r="R90" i="84"/>
  <c r="G91" i="84"/>
  <c r="H91" i="84"/>
  <c r="I91" i="84"/>
  <c r="J91" i="84"/>
  <c r="K91" i="84"/>
  <c r="L91" i="84"/>
  <c r="M91" i="84"/>
  <c r="N91" i="84"/>
  <c r="O91" i="84"/>
  <c r="P91" i="84"/>
  <c r="Q91" i="84"/>
  <c r="R91" i="84"/>
  <c r="V13" i="83"/>
  <c r="W13" i="83"/>
  <c r="X13" i="83"/>
  <c r="Y13" i="83"/>
  <c r="Z13" i="83"/>
  <c r="AA13" i="83"/>
  <c r="AB13" i="83"/>
  <c r="AC13" i="83"/>
  <c r="AD13" i="83" s="1"/>
  <c r="AE13" i="83"/>
  <c r="AF13" i="83"/>
  <c r="AG13" i="83"/>
  <c r="AH13" i="83"/>
  <c r="AI13" i="83"/>
  <c r="AJ13" i="83"/>
  <c r="AK13" i="83"/>
  <c r="AL13" i="83"/>
  <c r="AM13" i="83"/>
  <c r="AN13" i="83"/>
  <c r="AO13" i="83"/>
  <c r="AP13" i="83"/>
  <c r="AQ13" i="83"/>
  <c r="AR13" i="83" s="1"/>
  <c r="AS13" i="83"/>
  <c r="AT13" i="83"/>
  <c r="AU13" i="83"/>
  <c r="AV13" i="83"/>
  <c r="AW13" i="83"/>
  <c r="AX13" i="83"/>
  <c r="AY13" i="83"/>
  <c r="AZ13" i="83"/>
  <c r="BA13" i="83"/>
  <c r="BB13" i="83"/>
  <c r="BC13" i="83"/>
  <c r="BD13" i="83"/>
  <c r="BE13" i="83"/>
  <c r="BF13" i="83"/>
  <c r="BG13" i="83"/>
  <c r="BH13" i="83"/>
  <c r="BI13" i="83"/>
  <c r="BJ13" i="83"/>
  <c r="BK13" i="83"/>
  <c r="BL13" i="83"/>
  <c r="BM13" i="83"/>
  <c r="BN13" i="83"/>
  <c r="BO13" i="83"/>
  <c r="D14" i="83"/>
  <c r="D15" i="83"/>
  <c r="E15" i="83"/>
  <c r="E20" i="83" s="1"/>
  <c r="F20" i="83"/>
  <c r="G20" i="83"/>
  <c r="H20" i="83"/>
  <c r="I20" i="83"/>
  <c r="J20" i="83"/>
  <c r="K20" i="83"/>
  <c r="L20" i="83"/>
  <c r="M20" i="83"/>
  <c r="N20" i="83"/>
  <c r="O20" i="83"/>
  <c r="P20" i="83"/>
  <c r="Q20" i="83"/>
  <c r="R20" i="83"/>
  <c r="G21" i="83"/>
  <c r="H21" i="83"/>
  <c r="I21" i="83"/>
  <c r="J21" i="83"/>
  <c r="K21" i="83"/>
  <c r="L21" i="83"/>
  <c r="M21" i="83"/>
  <c r="N21" i="83"/>
  <c r="O21" i="83"/>
  <c r="P21" i="83"/>
  <c r="Q21" i="83"/>
  <c r="R21" i="83"/>
  <c r="V23" i="83"/>
  <c r="W23" i="83" s="1"/>
  <c r="X23" i="83"/>
  <c r="Y23" i="83"/>
  <c r="Z23" i="83"/>
  <c r="AA23" i="83"/>
  <c r="AB23" i="83"/>
  <c r="AC23" i="83"/>
  <c r="AD23" i="83" s="1"/>
  <c r="AE23" i="83"/>
  <c r="AF23" i="83"/>
  <c r="AG23" i="83"/>
  <c r="AH23" i="83"/>
  <c r="AI23" i="83"/>
  <c r="AJ23" i="83"/>
  <c r="AK23" i="83"/>
  <c r="AL23" i="83"/>
  <c r="AM23" i="83"/>
  <c r="AN23" i="83"/>
  <c r="AO23" i="83"/>
  <c r="AP23" i="83"/>
  <c r="AQ23" i="83"/>
  <c r="AR23" i="83"/>
  <c r="AS23" i="83"/>
  <c r="AT23" i="83"/>
  <c r="AU23" i="83"/>
  <c r="AV23" i="83"/>
  <c r="AW23" i="83"/>
  <c r="AX23" i="83"/>
  <c r="AY23" i="83"/>
  <c r="AZ23" i="83"/>
  <c r="BA23" i="83"/>
  <c r="BB23" i="83"/>
  <c r="BC23" i="83"/>
  <c r="BD23" i="83"/>
  <c r="BE23" i="83"/>
  <c r="BF23" i="83"/>
  <c r="BG23" i="83"/>
  <c r="BH23" i="83"/>
  <c r="BI23" i="83"/>
  <c r="BJ23" i="83"/>
  <c r="BK23" i="83"/>
  <c r="BL23" i="83"/>
  <c r="BM23" i="83"/>
  <c r="BN23" i="83"/>
  <c r="BO23" i="83"/>
  <c r="D24" i="83"/>
  <c r="D25" i="83"/>
  <c r="E25" i="83"/>
  <c r="E30" i="83"/>
  <c r="F30" i="83"/>
  <c r="G30" i="83"/>
  <c r="H30" i="83"/>
  <c r="I30" i="83"/>
  <c r="J30" i="83"/>
  <c r="K30" i="83"/>
  <c r="L30" i="83"/>
  <c r="M30" i="83"/>
  <c r="N30" i="83"/>
  <c r="O30" i="83"/>
  <c r="P30" i="83"/>
  <c r="Q30" i="83"/>
  <c r="R30" i="83"/>
  <c r="G31" i="83"/>
  <c r="H31" i="83"/>
  <c r="I31" i="83"/>
  <c r="J31" i="83"/>
  <c r="K31" i="83"/>
  <c r="L31" i="83"/>
  <c r="M31" i="83"/>
  <c r="N31" i="83"/>
  <c r="O31" i="83"/>
  <c r="P31" i="83"/>
  <c r="Q31" i="83"/>
  <c r="R31" i="83"/>
  <c r="V33" i="83"/>
  <c r="W33" i="83"/>
  <c r="X33" i="83"/>
  <c r="Y33" i="83"/>
  <c r="Z33" i="83"/>
  <c r="AA33" i="83"/>
  <c r="AB33" i="83"/>
  <c r="AC33" i="83"/>
  <c r="AD33" i="83" s="1"/>
  <c r="AE33" i="83"/>
  <c r="AF33" i="83"/>
  <c r="AG33" i="83"/>
  <c r="AH33" i="83"/>
  <c r="AI33" i="83"/>
  <c r="AJ33" i="83"/>
  <c r="AK33" i="83"/>
  <c r="AL33" i="83"/>
  <c r="AM33" i="83"/>
  <c r="AN33" i="83"/>
  <c r="AO33" i="83"/>
  <c r="AP33" i="83"/>
  <c r="AQ33" i="83"/>
  <c r="AR33" i="83" s="1"/>
  <c r="AS33" i="83"/>
  <c r="AT33" i="83"/>
  <c r="AU33" i="83"/>
  <c r="AV33" i="83"/>
  <c r="AW33" i="83"/>
  <c r="AX33" i="83"/>
  <c r="AY33" i="83"/>
  <c r="AZ33" i="83"/>
  <c r="BA33" i="83"/>
  <c r="BB33" i="83"/>
  <c r="BC33" i="83"/>
  <c r="BD33" i="83"/>
  <c r="BE33" i="83"/>
  <c r="BF33" i="83"/>
  <c r="BG33" i="83"/>
  <c r="BH33" i="83"/>
  <c r="BI33" i="83"/>
  <c r="BJ33" i="83"/>
  <c r="BK33" i="83"/>
  <c r="BL33" i="83"/>
  <c r="BM33" i="83"/>
  <c r="BN33" i="83"/>
  <c r="BO33" i="83"/>
  <c r="D34" i="83"/>
  <c r="D35" i="83"/>
  <c r="E35" i="83"/>
  <c r="E40" i="83"/>
  <c r="F40" i="83"/>
  <c r="G40" i="83"/>
  <c r="H40" i="83"/>
  <c r="I40" i="83"/>
  <c r="J40" i="83"/>
  <c r="K40" i="83"/>
  <c r="L40" i="83"/>
  <c r="M40" i="83"/>
  <c r="N40" i="83"/>
  <c r="O40" i="83"/>
  <c r="P40" i="83"/>
  <c r="Q40" i="83"/>
  <c r="R40" i="83"/>
  <c r="G41" i="83"/>
  <c r="H41" i="83"/>
  <c r="I41" i="83"/>
  <c r="J41" i="83"/>
  <c r="K41" i="83"/>
  <c r="L41" i="83"/>
  <c r="M41" i="83"/>
  <c r="N41" i="83"/>
  <c r="O41" i="83"/>
  <c r="P41" i="83"/>
  <c r="Q41" i="83"/>
  <c r="R41" i="83"/>
  <c r="V43" i="83"/>
  <c r="W43" i="83" s="1"/>
  <c r="X43" i="83"/>
  <c r="Y43" i="83"/>
  <c r="Z43" i="83"/>
  <c r="AA43" i="83"/>
  <c r="AB43" i="83"/>
  <c r="AC43" i="83"/>
  <c r="AD43" i="83" s="1"/>
  <c r="AE43" i="83"/>
  <c r="AF43" i="83"/>
  <c r="AG43" i="83"/>
  <c r="AH43" i="83"/>
  <c r="AI43" i="83"/>
  <c r="AJ43" i="83"/>
  <c r="AK43" i="83"/>
  <c r="AL43" i="83"/>
  <c r="AM43" i="83"/>
  <c r="AN43" i="83"/>
  <c r="AO43" i="83"/>
  <c r="AP43" i="83"/>
  <c r="AQ43" i="83"/>
  <c r="AR43" i="83"/>
  <c r="AS43" i="83"/>
  <c r="AT43" i="83"/>
  <c r="AU43" i="83"/>
  <c r="AV43" i="83"/>
  <c r="AW43" i="83"/>
  <c r="AX43" i="83"/>
  <c r="AY43" i="83"/>
  <c r="AZ43" i="83"/>
  <c r="BA43" i="83"/>
  <c r="BB43" i="83"/>
  <c r="BC43" i="83"/>
  <c r="BD43" i="83"/>
  <c r="BE43" i="83"/>
  <c r="BF43" i="83" s="1"/>
  <c r="BG43" i="83"/>
  <c r="BH43" i="83"/>
  <c r="BI43" i="83"/>
  <c r="BJ43" i="83"/>
  <c r="BK43" i="83"/>
  <c r="BL43" i="83"/>
  <c r="BM43" i="83"/>
  <c r="BN43" i="83"/>
  <c r="BO43" i="83"/>
  <c r="D44" i="83"/>
  <c r="D45" i="83"/>
  <c r="E45" i="83"/>
  <c r="E50" i="83"/>
  <c r="F50" i="83"/>
  <c r="G50" i="83"/>
  <c r="H50" i="83"/>
  <c r="I50" i="83"/>
  <c r="J50" i="83"/>
  <c r="K50" i="83"/>
  <c r="L50" i="83"/>
  <c r="M50" i="83"/>
  <c r="N50" i="83"/>
  <c r="O50" i="83"/>
  <c r="P50" i="83"/>
  <c r="Q50" i="83"/>
  <c r="R50" i="83"/>
  <c r="G51" i="83"/>
  <c r="H51" i="83"/>
  <c r="I51" i="83"/>
  <c r="J51" i="83"/>
  <c r="K51" i="83"/>
  <c r="L51" i="83"/>
  <c r="M51" i="83"/>
  <c r="N51" i="83"/>
  <c r="O51" i="83"/>
  <c r="P51" i="83"/>
  <c r="Q51" i="83"/>
  <c r="R51" i="83"/>
  <c r="V53" i="83"/>
  <c r="W53" i="83"/>
  <c r="X53" i="83"/>
  <c r="Y53" i="83"/>
  <c r="Z53" i="83"/>
  <c r="AA53" i="83"/>
  <c r="AB53" i="83"/>
  <c r="AC53" i="83"/>
  <c r="AD53" i="83" s="1"/>
  <c r="AE53" i="83"/>
  <c r="AF53" i="83"/>
  <c r="AG53" i="83"/>
  <c r="AH53" i="83"/>
  <c r="AI53" i="83"/>
  <c r="AJ53" i="83"/>
  <c r="AK53" i="83"/>
  <c r="AL53" i="83"/>
  <c r="AM53" i="83"/>
  <c r="AN53" i="83"/>
  <c r="AO53" i="83"/>
  <c r="AP53" i="83"/>
  <c r="AQ53" i="83"/>
  <c r="AR53" i="83"/>
  <c r="AS53" i="83"/>
  <c r="AT53" i="83"/>
  <c r="AU53" i="83"/>
  <c r="AV53" i="83"/>
  <c r="AW53" i="83"/>
  <c r="AX53" i="83"/>
  <c r="AY53" i="83" s="1"/>
  <c r="AZ53" i="83"/>
  <c r="BA53" i="83"/>
  <c r="BB53" i="83"/>
  <c r="BC53" i="83"/>
  <c r="BD53" i="83"/>
  <c r="BE53" i="83"/>
  <c r="BF53" i="83" s="1"/>
  <c r="BG53" i="83"/>
  <c r="BH53" i="83"/>
  <c r="BI53" i="83"/>
  <c r="BJ53" i="83"/>
  <c r="BK53" i="83"/>
  <c r="BL53" i="83"/>
  <c r="BM53" i="83"/>
  <c r="BN53" i="83"/>
  <c r="BO53" i="83"/>
  <c r="D55" i="83"/>
  <c r="E55" i="83"/>
  <c r="E60" i="83" s="1"/>
  <c r="F60" i="83"/>
  <c r="G60" i="83"/>
  <c r="H60" i="83"/>
  <c r="I60" i="83"/>
  <c r="J60" i="83"/>
  <c r="K60" i="83"/>
  <c r="L60" i="83"/>
  <c r="M60" i="83"/>
  <c r="N60" i="83"/>
  <c r="O60" i="83"/>
  <c r="P60" i="83"/>
  <c r="Q60" i="83"/>
  <c r="R60" i="83"/>
  <c r="G61" i="83"/>
  <c r="H61" i="83"/>
  <c r="I61" i="83"/>
  <c r="J61" i="83"/>
  <c r="K61" i="83"/>
  <c r="L61" i="83"/>
  <c r="M61" i="83"/>
  <c r="N61" i="83"/>
  <c r="O61" i="83"/>
  <c r="P61" i="83"/>
  <c r="Q61" i="83"/>
  <c r="R61" i="83"/>
  <c r="V63" i="83"/>
  <c r="W63" i="83"/>
  <c r="X63" i="83"/>
  <c r="Y63" i="83"/>
  <c r="Z63" i="83"/>
  <c r="AA63" i="83"/>
  <c r="AB63" i="83"/>
  <c r="AC63" i="83"/>
  <c r="AD63" i="83" s="1"/>
  <c r="AE63" i="83"/>
  <c r="AF63" i="83"/>
  <c r="AG63" i="83"/>
  <c r="AH63" i="83"/>
  <c r="AI63" i="83"/>
  <c r="AJ63" i="83"/>
  <c r="AK63" i="83" s="1"/>
  <c r="AL63" i="83"/>
  <c r="AM63" i="83"/>
  <c r="AN63" i="83"/>
  <c r="AO63" i="83"/>
  <c r="AP63" i="83"/>
  <c r="AQ63" i="83"/>
  <c r="AR63" i="83"/>
  <c r="AS63" i="83"/>
  <c r="AT63" i="83"/>
  <c r="AU63" i="83"/>
  <c r="AV63" i="83"/>
  <c r="AW63" i="83"/>
  <c r="AX63" i="83"/>
  <c r="AY63" i="83" s="1"/>
  <c r="AZ63" i="83"/>
  <c r="BA63" i="83"/>
  <c r="BB63" i="83"/>
  <c r="BC63" i="83"/>
  <c r="BD63" i="83"/>
  <c r="BE63" i="83"/>
  <c r="BF63" i="83"/>
  <c r="BG63" i="83"/>
  <c r="BH63" i="83"/>
  <c r="BI63" i="83"/>
  <c r="BJ63" i="83"/>
  <c r="BK63" i="83"/>
  <c r="BL63" i="83"/>
  <c r="BM63" i="83"/>
  <c r="BN63" i="83"/>
  <c r="BO63" i="83"/>
  <c r="D65" i="83"/>
  <c r="E65" i="83"/>
  <c r="E70" i="83" s="1"/>
  <c r="F70" i="83"/>
  <c r="G70" i="83"/>
  <c r="H70" i="83"/>
  <c r="I70" i="83"/>
  <c r="J70" i="83"/>
  <c r="K70" i="83"/>
  <c r="L70" i="83"/>
  <c r="M70" i="83"/>
  <c r="N70" i="83"/>
  <c r="O70" i="83"/>
  <c r="P70" i="83"/>
  <c r="Q70" i="83"/>
  <c r="R70" i="83"/>
  <c r="G71" i="83"/>
  <c r="H71" i="83"/>
  <c r="I71" i="83"/>
  <c r="J71" i="83"/>
  <c r="K71" i="83"/>
  <c r="L71" i="83"/>
  <c r="M71" i="83"/>
  <c r="N71" i="83"/>
  <c r="O71" i="83"/>
  <c r="P71" i="83"/>
  <c r="Q71" i="83"/>
  <c r="R71" i="83"/>
  <c r="V73" i="83"/>
  <c r="W73" i="83"/>
  <c r="X73" i="83"/>
  <c r="Y73" i="83"/>
  <c r="Z73" i="83"/>
  <c r="AA73" i="83"/>
  <c r="AB73" i="83"/>
  <c r="AC73" i="83"/>
  <c r="AD73" i="83" s="1"/>
  <c r="AE73" i="83"/>
  <c r="AF73" i="83"/>
  <c r="AG73" i="83"/>
  <c r="AH73" i="83"/>
  <c r="AI73" i="83"/>
  <c r="AJ73" i="83"/>
  <c r="AK73" i="83"/>
  <c r="AL73" i="83"/>
  <c r="AM73" i="83"/>
  <c r="AN73" i="83"/>
  <c r="AO73" i="83"/>
  <c r="AP73" i="83"/>
  <c r="AQ73" i="83"/>
  <c r="AR73" i="83"/>
  <c r="AS73" i="83"/>
  <c r="AT73" i="83"/>
  <c r="AU73" i="83"/>
  <c r="AV73" i="83"/>
  <c r="AW73" i="83"/>
  <c r="AX73" i="83"/>
  <c r="AY73" i="83" s="1"/>
  <c r="AZ73" i="83"/>
  <c r="BA73" i="83"/>
  <c r="BB73" i="83"/>
  <c r="BC73" i="83"/>
  <c r="BD73" i="83"/>
  <c r="BE73" i="83"/>
  <c r="BF73" i="83" s="1"/>
  <c r="BG73" i="83"/>
  <c r="BH73" i="83"/>
  <c r="BI73" i="83"/>
  <c r="BJ73" i="83"/>
  <c r="BK73" i="83"/>
  <c r="BL73" i="83"/>
  <c r="BM73" i="83"/>
  <c r="BN73" i="83"/>
  <c r="BO73" i="83"/>
  <c r="D75" i="83"/>
  <c r="E75" i="83"/>
  <c r="E80" i="83"/>
  <c r="F80" i="83"/>
  <c r="G80" i="83"/>
  <c r="H80" i="83"/>
  <c r="I80" i="83"/>
  <c r="J80" i="83"/>
  <c r="K80" i="83"/>
  <c r="L80" i="83"/>
  <c r="M80" i="83"/>
  <c r="N80" i="83"/>
  <c r="O80" i="83"/>
  <c r="P80" i="83"/>
  <c r="Q80" i="83"/>
  <c r="R80" i="83"/>
  <c r="G81" i="83"/>
  <c r="H81" i="83"/>
  <c r="I81" i="83"/>
  <c r="J81" i="83"/>
  <c r="K81" i="83"/>
  <c r="L81" i="83"/>
  <c r="M81" i="83"/>
  <c r="N81" i="83"/>
  <c r="O81" i="83"/>
  <c r="P81" i="83"/>
  <c r="Q81" i="83"/>
  <c r="R81" i="83"/>
  <c r="V83" i="83"/>
  <c r="W83" i="83" s="1"/>
  <c r="X83" i="83"/>
  <c r="Y83" i="83"/>
  <c r="Z83" i="83"/>
  <c r="AA83" i="83"/>
  <c r="AB83" i="83"/>
  <c r="AC83" i="83"/>
  <c r="AD83" i="83"/>
  <c r="AE83" i="83"/>
  <c r="AF83" i="83"/>
  <c r="AG83" i="83"/>
  <c r="AH83" i="83"/>
  <c r="AI83" i="83"/>
  <c r="AJ83" i="83"/>
  <c r="AK83" i="83" s="1"/>
  <c r="AL83" i="83"/>
  <c r="AM83" i="83"/>
  <c r="AN83" i="83"/>
  <c r="AO83" i="83"/>
  <c r="AP83" i="83"/>
  <c r="AQ83" i="83"/>
  <c r="AR83" i="83"/>
  <c r="AS83" i="83"/>
  <c r="AT83" i="83"/>
  <c r="AU83" i="83"/>
  <c r="AV83" i="83"/>
  <c r="AW83" i="83"/>
  <c r="AX83" i="83"/>
  <c r="AY83" i="83" s="1"/>
  <c r="AZ83" i="83"/>
  <c r="BA83" i="83"/>
  <c r="BB83" i="83"/>
  <c r="BC83" i="83"/>
  <c r="BD83" i="83"/>
  <c r="BE83" i="83"/>
  <c r="BF83" i="83"/>
  <c r="BG83" i="83"/>
  <c r="BH83" i="83"/>
  <c r="BI83" i="83"/>
  <c r="BJ83" i="83"/>
  <c r="BK83" i="83"/>
  <c r="BL83" i="83"/>
  <c r="BM83" i="83"/>
  <c r="BN83" i="83"/>
  <c r="BO83" i="83"/>
  <c r="D85" i="83"/>
  <c r="E85" i="83"/>
  <c r="E90" i="83"/>
  <c r="F90" i="83"/>
  <c r="G90" i="83"/>
  <c r="H90" i="83"/>
  <c r="I90" i="83"/>
  <c r="J90" i="83"/>
  <c r="K90" i="83"/>
  <c r="L90" i="83"/>
  <c r="M90" i="83"/>
  <c r="N90" i="83"/>
  <c r="O90" i="83"/>
  <c r="P90" i="83"/>
  <c r="Q90" i="83"/>
  <c r="R90" i="83"/>
  <c r="G91" i="83"/>
  <c r="H91" i="83"/>
  <c r="I91" i="83"/>
  <c r="J91" i="83"/>
  <c r="K91" i="83"/>
  <c r="L91" i="83"/>
  <c r="M91" i="83"/>
  <c r="N91" i="83"/>
  <c r="O91" i="83"/>
  <c r="P91" i="83"/>
  <c r="Q91" i="83"/>
  <c r="R91" i="83"/>
  <c r="V13" i="82"/>
  <c r="W13" i="82" s="1"/>
  <c r="X13" i="82"/>
  <c r="Y13" i="82"/>
  <c r="Z13" i="82"/>
  <c r="AA13" i="82"/>
  <c r="AB13" i="82"/>
  <c r="AC13" i="82"/>
  <c r="AD13" i="82"/>
  <c r="AE13" i="82"/>
  <c r="AF13" i="82"/>
  <c r="AG13" i="82"/>
  <c r="AH13" i="82"/>
  <c r="AI13" i="82"/>
  <c r="AJ13" i="82"/>
  <c r="AK13" i="82"/>
  <c r="AL13" i="82"/>
  <c r="AM13" i="82"/>
  <c r="AN13" i="82"/>
  <c r="AO13" i="82"/>
  <c r="AP13" i="82"/>
  <c r="AQ13" i="82"/>
  <c r="AR13" i="82"/>
  <c r="AS13" i="82"/>
  <c r="AT13" i="82"/>
  <c r="AU13" i="82"/>
  <c r="AV13" i="82"/>
  <c r="AW13" i="82"/>
  <c r="AX13" i="82"/>
  <c r="AY13" i="82"/>
  <c r="AZ13" i="82"/>
  <c r="BA13" i="82"/>
  <c r="BB13" i="82"/>
  <c r="BC13" i="82"/>
  <c r="BD13" i="82"/>
  <c r="BE13" i="82"/>
  <c r="BF13" i="82" s="1"/>
  <c r="BG13" i="82"/>
  <c r="BH13" i="82"/>
  <c r="BI13" i="82"/>
  <c r="BJ13" i="82"/>
  <c r="BK13" i="82"/>
  <c r="BL13" i="82"/>
  <c r="BM13" i="82"/>
  <c r="BN13" i="82"/>
  <c r="BO13" i="82"/>
  <c r="D15" i="82"/>
  <c r="E15" i="82"/>
  <c r="D16" i="82"/>
  <c r="E16" i="82"/>
  <c r="D17" i="82"/>
  <c r="E17" i="82"/>
  <c r="D18" i="82"/>
  <c r="E18" i="82"/>
  <c r="E20" i="82"/>
  <c r="F20" i="82"/>
  <c r="G20" i="82"/>
  <c r="H20" i="82"/>
  <c r="I20" i="82"/>
  <c r="J20" i="82"/>
  <c r="K20" i="82"/>
  <c r="L20" i="82"/>
  <c r="M20" i="82"/>
  <c r="N20" i="82"/>
  <c r="O20" i="82"/>
  <c r="P20" i="82"/>
  <c r="Q20" i="82"/>
  <c r="R20" i="82"/>
  <c r="G21" i="82"/>
  <c r="H21" i="82"/>
  <c r="I21" i="82"/>
  <c r="J21" i="82"/>
  <c r="K21" i="82"/>
  <c r="L21" i="82"/>
  <c r="M21" i="82"/>
  <c r="N21" i="82"/>
  <c r="O21" i="82"/>
  <c r="P21" i="82"/>
  <c r="Q21" i="82"/>
  <c r="R21" i="82"/>
  <c r="B23" i="82"/>
  <c r="B33" i="82" s="1"/>
  <c r="V23" i="82"/>
  <c r="W23" i="82"/>
  <c r="X23" i="82"/>
  <c r="Y23" i="82"/>
  <c r="Z23" i="82"/>
  <c r="AA23" i="82"/>
  <c r="AB23" i="82"/>
  <c r="AC23" i="82"/>
  <c r="AD23" i="82"/>
  <c r="AE23" i="82"/>
  <c r="AF23" i="82"/>
  <c r="AG23" i="82"/>
  <c r="AH23" i="82"/>
  <c r="AI23" i="82"/>
  <c r="AJ23" i="82"/>
  <c r="AK23" i="82"/>
  <c r="AL23" i="82"/>
  <c r="AM23" i="82"/>
  <c r="AN23" i="82"/>
  <c r="AO23" i="82"/>
  <c r="AP23" i="82"/>
  <c r="AQ23" i="82"/>
  <c r="AR23" i="82"/>
  <c r="AS23" i="82"/>
  <c r="AT23" i="82"/>
  <c r="AU23" i="82"/>
  <c r="AV23" i="82"/>
  <c r="AW23" i="82"/>
  <c r="AX23" i="82"/>
  <c r="AY23" i="82"/>
  <c r="AZ23" i="82"/>
  <c r="BA23" i="82"/>
  <c r="BB23" i="82"/>
  <c r="BC23" i="82"/>
  <c r="BD23" i="82"/>
  <c r="BE23" i="82"/>
  <c r="BF23" i="82"/>
  <c r="BG23" i="82"/>
  <c r="BH23" i="82"/>
  <c r="BI23" i="82"/>
  <c r="BJ23" i="82"/>
  <c r="BK23" i="82"/>
  <c r="BL23" i="82"/>
  <c r="BM23" i="82"/>
  <c r="BN23" i="82"/>
  <c r="BO23" i="82"/>
  <c r="D25" i="82"/>
  <c r="E25" i="82"/>
  <c r="D26" i="82"/>
  <c r="D27" i="82" s="1"/>
  <c r="D28" i="82" s="1"/>
  <c r="E26" i="82"/>
  <c r="E27" i="82" s="1"/>
  <c r="F30" i="82"/>
  <c r="G30" i="82"/>
  <c r="H30" i="82"/>
  <c r="I30" i="82"/>
  <c r="J30" i="82"/>
  <c r="K30" i="82"/>
  <c r="L30" i="82"/>
  <c r="M30" i="82"/>
  <c r="N30" i="82"/>
  <c r="O30" i="82"/>
  <c r="P30" i="82"/>
  <c r="Q30" i="82"/>
  <c r="R30" i="82"/>
  <c r="G31" i="82"/>
  <c r="H31" i="82"/>
  <c r="I31" i="82"/>
  <c r="J31" i="82"/>
  <c r="K31" i="82"/>
  <c r="L31" i="82"/>
  <c r="M31" i="82"/>
  <c r="N31" i="82"/>
  <c r="O31" i="82"/>
  <c r="P31" i="82"/>
  <c r="Q31" i="82"/>
  <c r="R31" i="82"/>
  <c r="V33" i="82"/>
  <c r="W33" i="82" s="1"/>
  <c r="X33" i="82"/>
  <c r="Y33" i="82"/>
  <c r="Z33" i="82"/>
  <c r="AA33" i="82"/>
  <c r="AB33" i="82"/>
  <c r="AC33" i="82"/>
  <c r="AD33" i="82"/>
  <c r="AE33" i="82"/>
  <c r="AF33" i="82"/>
  <c r="AG33" i="82"/>
  <c r="AH33" i="82"/>
  <c r="AI33" i="82"/>
  <c r="AJ33" i="82"/>
  <c r="AK33" i="82"/>
  <c r="AL33" i="82"/>
  <c r="AM33" i="82"/>
  <c r="AN33" i="82"/>
  <c r="AO33" i="82"/>
  <c r="AP33" i="82"/>
  <c r="AQ33" i="82"/>
  <c r="AR33" i="82"/>
  <c r="AS33" i="82"/>
  <c r="AT33" i="82"/>
  <c r="AU33" i="82"/>
  <c r="AV33" i="82"/>
  <c r="AW33" i="82"/>
  <c r="AX33" i="82"/>
  <c r="AY33" i="82" s="1"/>
  <c r="AZ33" i="82"/>
  <c r="BA33" i="82"/>
  <c r="BB33" i="82"/>
  <c r="BC33" i="82"/>
  <c r="BD33" i="82"/>
  <c r="BE33" i="82"/>
  <c r="BF33" i="82"/>
  <c r="BG33" i="82"/>
  <c r="BH33" i="82"/>
  <c r="BI33" i="82"/>
  <c r="BJ33" i="82"/>
  <c r="BK33" i="82"/>
  <c r="BL33" i="82"/>
  <c r="BM33" i="82"/>
  <c r="BN33" i="82"/>
  <c r="BO33" i="82"/>
  <c r="D35" i="82"/>
  <c r="E35" i="82"/>
  <c r="E40" i="82"/>
  <c r="F40" i="82"/>
  <c r="G40" i="82"/>
  <c r="H40" i="82"/>
  <c r="I40" i="82"/>
  <c r="J40" i="82"/>
  <c r="K40" i="82"/>
  <c r="L40" i="82"/>
  <c r="M40" i="82"/>
  <c r="N40" i="82"/>
  <c r="O40" i="82"/>
  <c r="P40" i="82"/>
  <c r="Q40" i="82"/>
  <c r="R40" i="82"/>
  <c r="G41" i="82"/>
  <c r="H41" i="82"/>
  <c r="I41" i="82"/>
  <c r="J41" i="82"/>
  <c r="K41" i="82"/>
  <c r="L41" i="82"/>
  <c r="M41" i="82"/>
  <c r="N41" i="82"/>
  <c r="O41" i="82"/>
  <c r="P41" i="82"/>
  <c r="Q41" i="82"/>
  <c r="R41" i="82"/>
  <c r="V43" i="82"/>
  <c r="W43" i="82"/>
  <c r="X43" i="82"/>
  <c r="Y43" i="82"/>
  <c r="Z43" i="82"/>
  <c r="AA43" i="82"/>
  <c r="AB43" i="82"/>
  <c r="AC43" i="82"/>
  <c r="AD43" i="82"/>
  <c r="AE43" i="82"/>
  <c r="AF43" i="82"/>
  <c r="AG43" i="82"/>
  <c r="AH43" i="82"/>
  <c r="AI43" i="82"/>
  <c r="AJ43" i="82"/>
  <c r="AK43" i="82" s="1"/>
  <c r="AL43" i="82"/>
  <c r="AM43" i="82"/>
  <c r="AN43" i="82"/>
  <c r="AO43" i="82"/>
  <c r="AP43" i="82"/>
  <c r="AQ43" i="82"/>
  <c r="AR43" i="82"/>
  <c r="AS43" i="82"/>
  <c r="AT43" i="82"/>
  <c r="AU43" i="82"/>
  <c r="AV43" i="82"/>
  <c r="AW43" i="82"/>
  <c r="AX43" i="82"/>
  <c r="AY43" i="82"/>
  <c r="AZ43" i="82"/>
  <c r="BA43" i="82"/>
  <c r="BB43" i="82"/>
  <c r="BC43" i="82"/>
  <c r="BD43" i="82"/>
  <c r="BE43" i="82"/>
  <c r="BF43" i="82"/>
  <c r="BG43" i="82"/>
  <c r="BH43" i="82"/>
  <c r="BI43" i="82"/>
  <c r="BJ43" i="82"/>
  <c r="BK43" i="82"/>
  <c r="BL43" i="82"/>
  <c r="BM43" i="82"/>
  <c r="BN43" i="82"/>
  <c r="BO43" i="82"/>
  <c r="D45" i="82"/>
  <c r="E45" i="82"/>
  <c r="E50" i="82" s="1"/>
  <c r="F50" i="82"/>
  <c r="G50" i="82"/>
  <c r="H50" i="82"/>
  <c r="I50" i="82"/>
  <c r="J50" i="82"/>
  <c r="K50" i="82"/>
  <c r="L50" i="82"/>
  <c r="M50" i="82"/>
  <c r="N50" i="82"/>
  <c r="O50" i="82"/>
  <c r="P50" i="82"/>
  <c r="Q50" i="82"/>
  <c r="R50" i="82"/>
  <c r="G51" i="82"/>
  <c r="H51" i="82"/>
  <c r="I51" i="82"/>
  <c r="J51" i="82"/>
  <c r="K51" i="82"/>
  <c r="L51" i="82"/>
  <c r="M51" i="82"/>
  <c r="N51" i="82"/>
  <c r="O51" i="82"/>
  <c r="P51" i="82"/>
  <c r="Q51" i="82"/>
  <c r="R51" i="82"/>
  <c r="V53" i="82"/>
  <c r="W53" i="82"/>
  <c r="X53" i="82"/>
  <c r="Y53" i="82"/>
  <c r="Z53" i="82"/>
  <c r="AA53" i="82"/>
  <c r="AB53" i="82"/>
  <c r="AC53" i="82"/>
  <c r="AD53" i="82" s="1"/>
  <c r="AE53" i="82"/>
  <c r="AF53" i="82"/>
  <c r="AG53" i="82"/>
  <c r="AH53" i="82"/>
  <c r="AI53" i="82"/>
  <c r="AJ53" i="82"/>
  <c r="AK53" i="82"/>
  <c r="AL53" i="82"/>
  <c r="AM53" i="82"/>
  <c r="AN53" i="82"/>
  <c r="AO53" i="82"/>
  <c r="AP53" i="82"/>
  <c r="AQ53" i="82"/>
  <c r="AR53" i="82"/>
  <c r="AS53" i="82"/>
  <c r="AT53" i="82"/>
  <c r="AU53" i="82"/>
  <c r="AV53" i="82"/>
  <c r="AW53" i="82"/>
  <c r="AX53" i="82"/>
  <c r="AY53" i="82"/>
  <c r="AZ53" i="82"/>
  <c r="BA53" i="82"/>
  <c r="BB53" i="82"/>
  <c r="BC53" i="82"/>
  <c r="BD53" i="82"/>
  <c r="BE53" i="82"/>
  <c r="BF53" i="82" s="1"/>
  <c r="BG53" i="82"/>
  <c r="BH53" i="82"/>
  <c r="BI53" i="82"/>
  <c r="BJ53" i="82"/>
  <c r="BK53" i="82"/>
  <c r="BL53" i="82"/>
  <c r="BM53" i="82"/>
  <c r="BN53" i="82"/>
  <c r="BO53" i="82"/>
  <c r="D55" i="82"/>
  <c r="E55" i="82"/>
  <c r="E60" i="82"/>
  <c r="F60" i="82"/>
  <c r="G60" i="82"/>
  <c r="H60" i="82"/>
  <c r="I60" i="82"/>
  <c r="J60" i="82"/>
  <c r="K60" i="82"/>
  <c r="L60" i="82"/>
  <c r="M60" i="82"/>
  <c r="N60" i="82"/>
  <c r="O60" i="82"/>
  <c r="P60" i="82"/>
  <c r="Q60" i="82"/>
  <c r="R60" i="82"/>
  <c r="G61" i="82"/>
  <c r="H61" i="82"/>
  <c r="I61" i="82"/>
  <c r="J61" i="82"/>
  <c r="K61" i="82"/>
  <c r="L61" i="82"/>
  <c r="M61" i="82"/>
  <c r="N61" i="82"/>
  <c r="O61" i="82"/>
  <c r="P61" i="82"/>
  <c r="Q61" i="82"/>
  <c r="R61" i="82"/>
  <c r="V63" i="82"/>
  <c r="W63" i="82" s="1"/>
  <c r="X63" i="82"/>
  <c r="Y63" i="82"/>
  <c r="Z63" i="82"/>
  <c r="AA63" i="82"/>
  <c r="AB63" i="82"/>
  <c r="AC63" i="82"/>
  <c r="AD63" i="82"/>
  <c r="AE63" i="82"/>
  <c r="AF63" i="82"/>
  <c r="AG63" i="82"/>
  <c r="AH63" i="82"/>
  <c r="AI63" i="82"/>
  <c r="AJ63" i="82"/>
  <c r="AK63" i="82"/>
  <c r="AL63" i="82"/>
  <c r="AM63" i="82"/>
  <c r="AN63" i="82"/>
  <c r="AO63" i="82"/>
  <c r="AP63" i="82"/>
  <c r="AQ63" i="82"/>
  <c r="AR63" i="82"/>
  <c r="AS63" i="82"/>
  <c r="AT63" i="82"/>
  <c r="AU63" i="82"/>
  <c r="AV63" i="82"/>
  <c r="AW63" i="82"/>
  <c r="AX63" i="82"/>
  <c r="AY63" i="82" s="1"/>
  <c r="AZ63" i="82"/>
  <c r="BA63" i="82"/>
  <c r="BB63" i="82"/>
  <c r="BC63" i="82"/>
  <c r="BD63" i="82"/>
  <c r="BE63" i="82"/>
  <c r="BF63" i="82"/>
  <c r="BG63" i="82"/>
  <c r="BH63" i="82"/>
  <c r="BI63" i="82"/>
  <c r="BJ63" i="82"/>
  <c r="BK63" i="82"/>
  <c r="BL63" i="82"/>
  <c r="BM63" i="82"/>
  <c r="BN63" i="82"/>
  <c r="BO63" i="82"/>
  <c r="D65" i="82"/>
  <c r="E65" i="82"/>
  <c r="E70" i="82"/>
  <c r="F70" i="82"/>
  <c r="G70" i="82"/>
  <c r="H70" i="82"/>
  <c r="I70" i="82"/>
  <c r="J70" i="82"/>
  <c r="K70" i="82"/>
  <c r="L70" i="82"/>
  <c r="M70" i="82"/>
  <c r="N70" i="82"/>
  <c r="O70" i="82"/>
  <c r="P70" i="82"/>
  <c r="Q70" i="82"/>
  <c r="R70" i="82"/>
  <c r="G71" i="82"/>
  <c r="H71" i="82"/>
  <c r="I71" i="82"/>
  <c r="J71" i="82"/>
  <c r="K71" i="82"/>
  <c r="L71" i="82"/>
  <c r="M71" i="82"/>
  <c r="N71" i="82"/>
  <c r="O71" i="82"/>
  <c r="P71" i="82"/>
  <c r="Q71" i="82"/>
  <c r="R71" i="82"/>
  <c r="V73" i="82"/>
  <c r="W73" i="82"/>
  <c r="X73" i="82"/>
  <c r="Y73" i="82"/>
  <c r="Z73" i="82"/>
  <c r="AA73" i="82"/>
  <c r="AB73" i="82"/>
  <c r="AC73" i="82"/>
  <c r="AD73" i="82"/>
  <c r="AE73" i="82"/>
  <c r="AF73" i="82"/>
  <c r="AG73" i="82"/>
  <c r="AH73" i="82"/>
  <c r="AI73" i="82"/>
  <c r="AJ73" i="82"/>
  <c r="AK73" i="82"/>
  <c r="AL73" i="82"/>
  <c r="AM73" i="82"/>
  <c r="AN73" i="82"/>
  <c r="AO73" i="82"/>
  <c r="AP73" i="82"/>
  <c r="AQ73" i="82"/>
  <c r="AR73" i="82" s="1"/>
  <c r="AS73" i="82"/>
  <c r="AT73" i="82"/>
  <c r="AU73" i="82"/>
  <c r="AV73" i="82"/>
  <c r="AW73" i="82"/>
  <c r="AX73" i="82"/>
  <c r="AY73" i="82"/>
  <c r="AZ73" i="82"/>
  <c r="BA73" i="82"/>
  <c r="BB73" i="82"/>
  <c r="BC73" i="82"/>
  <c r="BD73" i="82"/>
  <c r="BE73" i="82"/>
  <c r="BF73" i="82"/>
  <c r="BG73" i="82"/>
  <c r="BH73" i="82"/>
  <c r="BI73" i="82"/>
  <c r="BJ73" i="82"/>
  <c r="BK73" i="82"/>
  <c r="BL73" i="82"/>
  <c r="BM73" i="82"/>
  <c r="BN73" i="82"/>
  <c r="BO73" i="82"/>
  <c r="D75" i="82"/>
  <c r="E75" i="82"/>
  <c r="E80" i="82" s="1"/>
  <c r="F80" i="82"/>
  <c r="G80" i="82"/>
  <c r="H80" i="82"/>
  <c r="I80" i="82"/>
  <c r="J80" i="82"/>
  <c r="K80" i="82"/>
  <c r="L80" i="82"/>
  <c r="M80" i="82"/>
  <c r="N80" i="82"/>
  <c r="O80" i="82"/>
  <c r="P80" i="82"/>
  <c r="Q80" i="82"/>
  <c r="R80" i="82"/>
  <c r="G81" i="82"/>
  <c r="H81" i="82"/>
  <c r="I81" i="82"/>
  <c r="J81" i="82"/>
  <c r="K81" i="82"/>
  <c r="L81" i="82"/>
  <c r="M81" i="82"/>
  <c r="N81" i="82"/>
  <c r="O81" i="82"/>
  <c r="P81" i="82"/>
  <c r="Q81" i="82"/>
  <c r="R81" i="82"/>
  <c r="V83" i="82"/>
  <c r="W83" i="82" s="1"/>
  <c r="X83" i="82"/>
  <c r="Y83" i="82"/>
  <c r="Z83" i="82"/>
  <c r="AA83" i="82"/>
  <c r="AB83" i="82"/>
  <c r="AC83" i="82"/>
  <c r="AD83" i="82"/>
  <c r="AE83" i="82"/>
  <c r="AF83" i="82"/>
  <c r="AG83" i="82"/>
  <c r="AH83" i="82"/>
  <c r="AI83" i="82"/>
  <c r="AJ83" i="82"/>
  <c r="AK83" i="82"/>
  <c r="AL83" i="82"/>
  <c r="AM83" i="82"/>
  <c r="AN83" i="82"/>
  <c r="AO83" i="82"/>
  <c r="AP83" i="82"/>
  <c r="AQ83" i="82"/>
  <c r="AR83" i="82"/>
  <c r="AS83" i="82"/>
  <c r="AT83" i="82"/>
  <c r="AU83" i="82"/>
  <c r="AV83" i="82"/>
  <c r="AW83" i="82"/>
  <c r="AX83" i="82"/>
  <c r="AY83" i="82"/>
  <c r="AZ83" i="82"/>
  <c r="BA83" i="82"/>
  <c r="BB83" i="82"/>
  <c r="BC83" i="82"/>
  <c r="BD83" i="82"/>
  <c r="BE83" i="82"/>
  <c r="BF83" i="82" s="1"/>
  <c r="BG83" i="82"/>
  <c r="BH83" i="82"/>
  <c r="BI83" i="82"/>
  <c r="BJ83" i="82"/>
  <c r="BK83" i="82"/>
  <c r="BL83" i="82"/>
  <c r="BM83" i="82"/>
  <c r="BN83" i="82"/>
  <c r="BO83" i="82"/>
  <c r="D85" i="82"/>
  <c r="E85" i="82"/>
  <c r="E90" i="82"/>
  <c r="F90" i="82"/>
  <c r="G90" i="82"/>
  <c r="H90" i="82"/>
  <c r="I90" i="82"/>
  <c r="J90" i="82"/>
  <c r="K90" i="82"/>
  <c r="L90" i="82"/>
  <c r="M90" i="82"/>
  <c r="N90" i="82"/>
  <c r="O90" i="82"/>
  <c r="P90" i="82"/>
  <c r="Q90" i="82"/>
  <c r="R90" i="82"/>
  <c r="G91" i="82"/>
  <c r="H91" i="82"/>
  <c r="I91" i="82"/>
  <c r="J91" i="82"/>
  <c r="K91" i="82"/>
  <c r="L91" i="82"/>
  <c r="M91" i="82"/>
  <c r="N91" i="82"/>
  <c r="O91" i="82"/>
  <c r="P91" i="82"/>
  <c r="Q91" i="82"/>
  <c r="R91" i="82"/>
  <c r="V13" i="81"/>
  <c r="W13" i="81"/>
  <c r="X13" i="81"/>
  <c r="Y13" i="81"/>
  <c r="Z13" i="81"/>
  <c r="AA13" i="81"/>
  <c r="AB13" i="81"/>
  <c r="AC13" i="81"/>
  <c r="AD13" i="81"/>
  <c r="AE13" i="81"/>
  <c r="AF13" i="81"/>
  <c r="AG13" i="81"/>
  <c r="AH13" i="81"/>
  <c r="AI13" i="81"/>
  <c r="AJ13" i="81"/>
  <c r="AK13" i="81"/>
  <c r="AL13" i="81"/>
  <c r="AM13" i="81"/>
  <c r="AN13" i="81"/>
  <c r="AO13" i="81"/>
  <c r="AP13" i="81"/>
  <c r="AQ13" i="81"/>
  <c r="AR13" i="81"/>
  <c r="AS13" i="81"/>
  <c r="AT13" i="81"/>
  <c r="AU13" i="81"/>
  <c r="AV13" i="81"/>
  <c r="AW13" i="81"/>
  <c r="AX13" i="81"/>
  <c r="AY13" i="81"/>
  <c r="AZ13" i="81"/>
  <c r="BA13" i="81"/>
  <c r="BB13" i="81"/>
  <c r="BC13" i="81"/>
  <c r="BD13" i="81"/>
  <c r="BE13" i="81"/>
  <c r="BF13" i="81" s="1"/>
  <c r="BG13" i="81"/>
  <c r="BH13" i="81"/>
  <c r="BI13" i="81"/>
  <c r="BJ13" i="81"/>
  <c r="BK13" i="81"/>
  <c r="BL13" i="81"/>
  <c r="BM13" i="81"/>
  <c r="BN13" i="81"/>
  <c r="BO13" i="81"/>
  <c r="D15" i="81"/>
  <c r="E15" i="81"/>
  <c r="E20" i="81"/>
  <c r="F20" i="81"/>
  <c r="G20" i="81"/>
  <c r="H20" i="81"/>
  <c r="I20" i="81"/>
  <c r="J20" i="81"/>
  <c r="K20" i="81"/>
  <c r="L20" i="81"/>
  <c r="M20" i="81"/>
  <c r="N20" i="81"/>
  <c r="O20" i="81"/>
  <c r="P20" i="81"/>
  <c r="Q20" i="81"/>
  <c r="R20" i="81"/>
  <c r="G21" i="81"/>
  <c r="H21" i="81"/>
  <c r="I21" i="81"/>
  <c r="J21" i="81"/>
  <c r="K21" i="81"/>
  <c r="L21" i="81"/>
  <c r="M21" i="81"/>
  <c r="N21" i="81"/>
  <c r="O21" i="81"/>
  <c r="P21" i="81"/>
  <c r="Q21" i="81"/>
  <c r="R21" i="81"/>
  <c r="B23" i="81"/>
  <c r="V23" i="81"/>
  <c r="W23" i="81"/>
  <c r="X23" i="81"/>
  <c r="Y23" i="81"/>
  <c r="Z23" i="81"/>
  <c r="AA23" i="81"/>
  <c r="AB23" i="81"/>
  <c r="AC23" i="81"/>
  <c r="AD23" i="81"/>
  <c r="AE23" i="81"/>
  <c r="AF23" i="81"/>
  <c r="AG23" i="81"/>
  <c r="AH23" i="81"/>
  <c r="AI23" i="81"/>
  <c r="AJ23" i="81"/>
  <c r="AK23" i="81"/>
  <c r="AL23" i="81"/>
  <c r="AM23" i="81"/>
  <c r="AN23" i="81"/>
  <c r="AO23" i="81"/>
  <c r="AP23" i="81"/>
  <c r="AQ23" i="81"/>
  <c r="AR23" i="81"/>
  <c r="AS23" i="81"/>
  <c r="AT23" i="81"/>
  <c r="AU23" i="81"/>
  <c r="AV23" i="81"/>
  <c r="AW23" i="81"/>
  <c r="AX23" i="81"/>
  <c r="AY23" i="81"/>
  <c r="AZ23" i="81"/>
  <c r="BA23" i="81"/>
  <c r="BB23" i="81"/>
  <c r="BC23" i="81"/>
  <c r="BD23" i="81"/>
  <c r="BE23" i="81"/>
  <c r="BF23" i="81"/>
  <c r="BG23" i="81"/>
  <c r="BH23" i="81"/>
  <c r="BI23" i="81"/>
  <c r="BJ23" i="81"/>
  <c r="BK23" i="81"/>
  <c r="BL23" i="81"/>
  <c r="BM23" i="81"/>
  <c r="BN23" i="81"/>
  <c r="BO23" i="81"/>
  <c r="D25" i="81"/>
  <c r="E25" i="81"/>
  <c r="E30" i="81"/>
  <c r="F30" i="81"/>
  <c r="G30" i="81"/>
  <c r="H30" i="81"/>
  <c r="I30" i="81"/>
  <c r="J30" i="81"/>
  <c r="K30" i="81"/>
  <c r="L30" i="81"/>
  <c r="M30" i="81"/>
  <c r="N30" i="81"/>
  <c r="O30" i="81"/>
  <c r="P30" i="81"/>
  <c r="Q30" i="81"/>
  <c r="R30" i="81"/>
  <c r="G31" i="81"/>
  <c r="H31" i="81"/>
  <c r="I31" i="81"/>
  <c r="J31" i="81"/>
  <c r="K31" i="81"/>
  <c r="L31" i="81"/>
  <c r="M31" i="81"/>
  <c r="N31" i="81"/>
  <c r="O31" i="81"/>
  <c r="P31" i="81"/>
  <c r="Q31" i="81"/>
  <c r="R31" i="81"/>
  <c r="B33" i="81"/>
  <c r="B43" i="81" s="1"/>
  <c r="V33" i="81"/>
  <c r="W33" i="81"/>
  <c r="X33" i="81"/>
  <c r="Y33" i="81"/>
  <c r="Z33" i="81"/>
  <c r="AA33" i="81"/>
  <c r="AB33" i="81"/>
  <c r="AC33" i="81"/>
  <c r="AD33" i="81" s="1"/>
  <c r="AE33" i="81"/>
  <c r="AF33" i="81"/>
  <c r="AG33" i="81"/>
  <c r="AH33" i="81"/>
  <c r="AI33" i="81"/>
  <c r="AJ33" i="81"/>
  <c r="AK33" i="81"/>
  <c r="AL33" i="81"/>
  <c r="AM33" i="81"/>
  <c r="AN33" i="81"/>
  <c r="AO33" i="81"/>
  <c r="AP33" i="81"/>
  <c r="AQ33" i="81"/>
  <c r="AR33" i="81"/>
  <c r="AS33" i="81"/>
  <c r="AT33" i="81"/>
  <c r="AU33" i="81"/>
  <c r="AV33" i="81"/>
  <c r="AW33" i="81"/>
  <c r="AX33" i="81"/>
  <c r="AY33" i="81"/>
  <c r="AZ33" i="81"/>
  <c r="BA33" i="81"/>
  <c r="BB33" i="81"/>
  <c r="BC33" i="81"/>
  <c r="BD33" i="81"/>
  <c r="BE33" i="81"/>
  <c r="BF33" i="81"/>
  <c r="BG33" i="81"/>
  <c r="BH33" i="81"/>
  <c r="BI33" i="81"/>
  <c r="BJ33" i="81"/>
  <c r="BK33" i="81"/>
  <c r="BL33" i="81"/>
  <c r="BM33" i="81"/>
  <c r="BN33" i="81"/>
  <c r="BO33" i="81"/>
  <c r="D35" i="81"/>
  <c r="E35" i="81"/>
  <c r="E40" i="81"/>
  <c r="F40" i="81"/>
  <c r="G40" i="81"/>
  <c r="H40" i="81"/>
  <c r="I40" i="81"/>
  <c r="J40" i="81"/>
  <c r="K40" i="81"/>
  <c r="L40" i="81"/>
  <c r="M40" i="81"/>
  <c r="N40" i="81"/>
  <c r="O40" i="81"/>
  <c r="P40" i="81"/>
  <c r="Q40" i="81"/>
  <c r="R40" i="81"/>
  <c r="G41" i="81"/>
  <c r="H41" i="81"/>
  <c r="I41" i="81"/>
  <c r="J41" i="81"/>
  <c r="K41" i="81"/>
  <c r="L41" i="81"/>
  <c r="M41" i="81"/>
  <c r="N41" i="81"/>
  <c r="O41" i="81"/>
  <c r="P41" i="81"/>
  <c r="Q41" i="81"/>
  <c r="R41" i="81"/>
  <c r="V43" i="81"/>
  <c r="W43" i="81"/>
  <c r="X43" i="81"/>
  <c r="Y43" i="81"/>
  <c r="Z43" i="81"/>
  <c r="AA43" i="81"/>
  <c r="AB43" i="81"/>
  <c r="AC43" i="81"/>
  <c r="AD43" i="81"/>
  <c r="AE43" i="81"/>
  <c r="AF43" i="81"/>
  <c r="AG43" i="81"/>
  <c r="AH43" i="81"/>
  <c r="AI43" i="81"/>
  <c r="AJ43" i="81"/>
  <c r="AK43" i="81"/>
  <c r="AL43" i="81"/>
  <c r="AM43" i="81"/>
  <c r="AN43" i="81"/>
  <c r="AO43" i="81"/>
  <c r="AP43" i="81"/>
  <c r="AQ43" i="81"/>
  <c r="AR43" i="81"/>
  <c r="AS43" i="81"/>
  <c r="AT43" i="81"/>
  <c r="AU43" i="81"/>
  <c r="AV43" i="81"/>
  <c r="AW43" i="81"/>
  <c r="AX43" i="81"/>
  <c r="AY43" i="81"/>
  <c r="AZ43" i="81"/>
  <c r="BA43" i="81"/>
  <c r="BB43" i="81"/>
  <c r="BC43" i="81"/>
  <c r="BD43" i="81"/>
  <c r="BE43" i="81"/>
  <c r="BF43" i="81"/>
  <c r="BG43" i="81"/>
  <c r="BH43" i="81"/>
  <c r="BI43" i="81"/>
  <c r="BJ43" i="81"/>
  <c r="BK43" i="81"/>
  <c r="BL43" i="81"/>
  <c r="BM43" i="81"/>
  <c r="BN43" i="81"/>
  <c r="BO43" i="81"/>
  <c r="D45" i="81"/>
  <c r="E45" i="81"/>
  <c r="E50" i="81"/>
  <c r="F50" i="81"/>
  <c r="G50" i="81"/>
  <c r="H50" i="81"/>
  <c r="I50" i="81"/>
  <c r="J50" i="81"/>
  <c r="K50" i="81"/>
  <c r="L50" i="81"/>
  <c r="M50" i="81"/>
  <c r="N50" i="81"/>
  <c r="O50" i="81"/>
  <c r="P50" i="81"/>
  <c r="Q50" i="81"/>
  <c r="R50" i="81"/>
  <c r="G51" i="81"/>
  <c r="H51" i="81"/>
  <c r="I51" i="81"/>
  <c r="J51" i="81"/>
  <c r="K51" i="81"/>
  <c r="L51" i="81"/>
  <c r="M51" i="81"/>
  <c r="N51" i="81"/>
  <c r="O51" i="81"/>
  <c r="P51" i="81"/>
  <c r="Q51" i="81"/>
  <c r="R51" i="81"/>
  <c r="V53" i="81"/>
  <c r="W53" i="81"/>
  <c r="X53" i="81"/>
  <c r="Y53" i="81"/>
  <c r="Z53" i="81"/>
  <c r="AA53" i="81"/>
  <c r="AB53" i="81"/>
  <c r="AC53" i="81"/>
  <c r="AD53" i="81"/>
  <c r="AE53" i="81"/>
  <c r="AF53" i="81"/>
  <c r="AG53" i="81"/>
  <c r="AH53" i="81"/>
  <c r="AI53" i="81"/>
  <c r="AJ53" i="81"/>
  <c r="AK53" i="81"/>
  <c r="AL53" i="81"/>
  <c r="AM53" i="81"/>
  <c r="AN53" i="81"/>
  <c r="AO53" i="81"/>
  <c r="AP53" i="81"/>
  <c r="AQ53" i="81"/>
  <c r="AR53" i="81"/>
  <c r="AS53" i="81"/>
  <c r="AT53" i="81"/>
  <c r="AU53" i="81"/>
  <c r="AV53" i="81"/>
  <c r="AW53" i="81"/>
  <c r="AX53" i="81"/>
  <c r="AY53" i="81"/>
  <c r="AZ53" i="81"/>
  <c r="BA53" i="81"/>
  <c r="BB53" i="81"/>
  <c r="BC53" i="81"/>
  <c r="BD53" i="81"/>
  <c r="BE53" i="81"/>
  <c r="BF53" i="81"/>
  <c r="BG53" i="81"/>
  <c r="BH53" i="81"/>
  <c r="BI53" i="81"/>
  <c r="BJ53" i="81"/>
  <c r="BK53" i="81"/>
  <c r="BL53" i="81"/>
  <c r="BM53" i="81"/>
  <c r="BN53" i="81"/>
  <c r="BO53" i="81"/>
  <c r="D55" i="81"/>
  <c r="E55" i="81"/>
  <c r="E60" i="81" s="1"/>
  <c r="F60" i="81"/>
  <c r="G60" i="81"/>
  <c r="H60" i="81"/>
  <c r="I60" i="81"/>
  <c r="J60" i="81"/>
  <c r="K60" i="81"/>
  <c r="L60" i="81"/>
  <c r="M60" i="81"/>
  <c r="N60" i="81"/>
  <c r="O60" i="81"/>
  <c r="P60" i="81"/>
  <c r="Q60" i="81"/>
  <c r="R60" i="81"/>
  <c r="G61" i="81"/>
  <c r="H61" i="81"/>
  <c r="I61" i="81"/>
  <c r="J61" i="81"/>
  <c r="K61" i="81"/>
  <c r="L61" i="81"/>
  <c r="M61" i="81"/>
  <c r="N61" i="81"/>
  <c r="O61" i="81"/>
  <c r="P61" i="81"/>
  <c r="Q61" i="81"/>
  <c r="R61" i="81"/>
  <c r="V63" i="81"/>
  <c r="W63" i="81"/>
  <c r="X63" i="81"/>
  <c r="Y63" i="81"/>
  <c r="Z63" i="81"/>
  <c r="AA63" i="81"/>
  <c r="AB63" i="81"/>
  <c r="AC63" i="81"/>
  <c r="AD63" i="81" s="1"/>
  <c r="AE63" i="81"/>
  <c r="AF63" i="81"/>
  <c r="AG63" i="81"/>
  <c r="AH63" i="81"/>
  <c r="AI63" i="81"/>
  <c r="AJ63" i="81"/>
  <c r="AK63" i="81"/>
  <c r="AL63" i="81"/>
  <c r="AM63" i="81"/>
  <c r="AN63" i="81"/>
  <c r="AO63" i="81"/>
  <c r="AP63" i="81"/>
  <c r="AQ63" i="81"/>
  <c r="AR63" i="81" s="1"/>
  <c r="AS63" i="81"/>
  <c r="AT63" i="81"/>
  <c r="AU63" i="81"/>
  <c r="AV63" i="81"/>
  <c r="AW63" i="81"/>
  <c r="AX63" i="81"/>
  <c r="AY63" i="81"/>
  <c r="AZ63" i="81"/>
  <c r="BA63" i="81"/>
  <c r="BB63" i="81"/>
  <c r="BC63" i="81"/>
  <c r="BD63" i="81"/>
  <c r="BE63" i="81"/>
  <c r="BF63" i="81" s="1"/>
  <c r="BG63" i="81"/>
  <c r="BH63" i="81"/>
  <c r="BI63" i="81"/>
  <c r="BJ63" i="81"/>
  <c r="BK63" i="81"/>
  <c r="BL63" i="81"/>
  <c r="BM63" i="81"/>
  <c r="BN63" i="81"/>
  <c r="BO63" i="81"/>
  <c r="D65" i="81"/>
  <c r="E65" i="81"/>
  <c r="E70" i="81"/>
  <c r="F70" i="81"/>
  <c r="G70" i="81"/>
  <c r="H70" i="81"/>
  <c r="I70" i="81"/>
  <c r="J70" i="81"/>
  <c r="K70" i="81"/>
  <c r="L70" i="81"/>
  <c r="M70" i="81"/>
  <c r="N70" i="81"/>
  <c r="O70" i="81"/>
  <c r="P70" i="81"/>
  <c r="Q70" i="81"/>
  <c r="R70" i="81"/>
  <c r="G71" i="81"/>
  <c r="H71" i="81"/>
  <c r="I71" i="81"/>
  <c r="J71" i="81"/>
  <c r="K71" i="81"/>
  <c r="L71" i="81"/>
  <c r="M71" i="81"/>
  <c r="N71" i="81"/>
  <c r="O71" i="81"/>
  <c r="P71" i="81"/>
  <c r="Q71" i="81"/>
  <c r="R71" i="81"/>
  <c r="V73" i="81"/>
  <c r="W73" i="81"/>
  <c r="X73" i="81"/>
  <c r="Y73" i="81"/>
  <c r="Z73" i="81"/>
  <c r="AA73" i="81"/>
  <c r="AB73" i="81"/>
  <c r="AC73" i="81"/>
  <c r="AD73" i="81"/>
  <c r="AE73" i="81"/>
  <c r="AF73" i="81"/>
  <c r="AG73" i="81"/>
  <c r="AH73" i="81"/>
  <c r="AI73" i="81"/>
  <c r="AJ73" i="81"/>
  <c r="AK73" i="81"/>
  <c r="AL73" i="81"/>
  <c r="AM73" i="81"/>
  <c r="AN73" i="81"/>
  <c r="AO73" i="81"/>
  <c r="AP73" i="81"/>
  <c r="AQ73" i="81"/>
  <c r="AR73" i="81"/>
  <c r="AS73" i="81"/>
  <c r="AT73" i="81"/>
  <c r="AU73" i="81"/>
  <c r="AV73" i="81"/>
  <c r="AW73" i="81"/>
  <c r="AX73" i="81"/>
  <c r="AY73" i="81"/>
  <c r="AZ73" i="81"/>
  <c r="BA73" i="81"/>
  <c r="BB73" i="81"/>
  <c r="BC73" i="81"/>
  <c r="BD73" i="81"/>
  <c r="BE73" i="81"/>
  <c r="BF73" i="81"/>
  <c r="BG73" i="81"/>
  <c r="BH73" i="81"/>
  <c r="BI73" i="81"/>
  <c r="BJ73" i="81"/>
  <c r="BK73" i="81"/>
  <c r="BL73" i="81"/>
  <c r="BM73" i="81"/>
  <c r="BN73" i="81"/>
  <c r="BO73" i="81"/>
  <c r="E75" i="81"/>
  <c r="E80" i="81"/>
  <c r="F80" i="81"/>
  <c r="G80" i="81"/>
  <c r="H80" i="81"/>
  <c r="I80" i="81"/>
  <c r="J80" i="81"/>
  <c r="K80" i="81"/>
  <c r="L80" i="81"/>
  <c r="M80" i="81"/>
  <c r="N80" i="81"/>
  <c r="O80" i="81"/>
  <c r="P80" i="81"/>
  <c r="Q80" i="81"/>
  <c r="R80" i="81"/>
  <c r="G81" i="81"/>
  <c r="H81" i="81"/>
  <c r="I81" i="81"/>
  <c r="J81" i="81"/>
  <c r="K81" i="81"/>
  <c r="L81" i="81"/>
  <c r="M81" i="81"/>
  <c r="N81" i="81"/>
  <c r="O81" i="81"/>
  <c r="P81" i="81"/>
  <c r="Q81" i="81"/>
  <c r="R81" i="81"/>
  <c r="V83" i="81"/>
  <c r="W83" i="81"/>
  <c r="X83" i="81"/>
  <c r="Y83" i="81"/>
  <c r="Z83" i="81"/>
  <c r="AA83" i="81"/>
  <c r="AB83" i="81"/>
  <c r="AC83" i="81"/>
  <c r="AD83" i="81"/>
  <c r="AE83" i="81"/>
  <c r="AF83" i="81"/>
  <c r="AG83" i="81"/>
  <c r="AH83" i="81"/>
  <c r="AI83" i="81"/>
  <c r="AJ83" i="81"/>
  <c r="AK83" i="81" s="1"/>
  <c r="AL83" i="81"/>
  <c r="AM83" i="81"/>
  <c r="AN83" i="81"/>
  <c r="AO83" i="81"/>
  <c r="AP83" i="81"/>
  <c r="AQ83" i="81"/>
  <c r="AR83" i="81"/>
  <c r="AS83" i="81"/>
  <c r="AT83" i="81"/>
  <c r="AU83" i="81"/>
  <c r="AV83" i="81"/>
  <c r="AW83" i="81"/>
  <c r="AX83" i="81"/>
  <c r="AY83" i="81"/>
  <c r="AZ83" i="81"/>
  <c r="BA83" i="81"/>
  <c r="BB83" i="81"/>
  <c r="BC83" i="81"/>
  <c r="BD83" i="81"/>
  <c r="BE83" i="81"/>
  <c r="BF83" i="81"/>
  <c r="BG83" i="81"/>
  <c r="BH83" i="81"/>
  <c r="BI83" i="81"/>
  <c r="BJ83" i="81"/>
  <c r="BK83" i="81"/>
  <c r="BL83" i="81"/>
  <c r="BM83" i="81"/>
  <c r="BN83" i="81"/>
  <c r="BO83" i="81"/>
  <c r="D85" i="81"/>
  <c r="E85" i="81"/>
  <c r="E90" i="81" s="1"/>
  <c r="F90" i="81"/>
  <c r="G90" i="81"/>
  <c r="H90" i="81"/>
  <c r="I90" i="81"/>
  <c r="J90" i="81"/>
  <c r="K90" i="81"/>
  <c r="L90" i="81"/>
  <c r="M90" i="81"/>
  <c r="N90" i="81"/>
  <c r="O90" i="81"/>
  <c r="P90" i="81"/>
  <c r="Q90" i="81"/>
  <c r="R90" i="81"/>
  <c r="G91" i="81"/>
  <c r="H91" i="81"/>
  <c r="I91" i="81"/>
  <c r="J91" i="81"/>
  <c r="K91" i="81"/>
  <c r="L91" i="81"/>
  <c r="M91" i="81"/>
  <c r="N91" i="81"/>
  <c r="O91" i="81"/>
  <c r="P91" i="81"/>
  <c r="Q91" i="81"/>
  <c r="R91" i="81"/>
  <c r="V13" i="80"/>
  <c r="W13" i="80"/>
  <c r="X13" i="80"/>
  <c r="Y13" i="80"/>
  <c r="Z13" i="80"/>
  <c r="AA13" i="80"/>
  <c r="AB13" i="80"/>
  <c r="AC13" i="80"/>
  <c r="AD13" i="80"/>
  <c r="AE13" i="80"/>
  <c r="AF13" i="80"/>
  <c r="AG13" i="80"/>
  <c r="AH13" i="80"/>
  <c r="AI13" i="80"/>
  <c r="AJ13" i="80"/>
  <c r="AK13" i="80"/>
  <c r="AL13" i="80"/>
  <c r="AM13" i="80"/>
  <c r="AN13" i="80"/>
  <c r="AO13" i="80"/>
  <c r="AP13" i="80"/>
  <c r="AQ13" i="80"/>
  <c r="AR13" i="80"/>
  <c r="AS13" i="80"/>
  <c r="AT13" i="80"/>
  <c r="AU13" i="80"/>
  <c r="AV13" i="80"/>
  <c r="AW13" i="80"/>
  <c r="AX13" i="80"/>
  <c r="AY13" i="80"/>
  <c r="AZ13" i="80"/>
  <c r="BA13" i="80"/>
  <c r="BB13" i="80"/>
  <c r="BC13" i="80"/>
  <c r="BD13" i="80"/>
  <c r="BE13" i="80"/>
  <c r="BF13" i="80"/>
  <c r="BG13" i="80"/>
  <c r="BH13" i="80"/>
  <c r="BI13" i="80"/>
  <c r="BJ13" i="80"/>
  <c r="BK13" i="80"/>
  <c r="BL13" i="80"/>
  <c r="BM13" i="80"/>
  <c r="BN13" i="80"/>
  <c r="BO13" i="80"/>
  <c r="D15" i="80"/>
  <c r="E15" i="80"/>
  <c r="E20" i="80" s="1"/>
  <c r="F20" i="80"/>
  <c r="G20" i="80"/>
  <c r="H20" i="80"/>
  <c r="I20" i="80"/>
  <c r="J20" i="80"/>
  <c r="K20" i="80"/>
  <c r="L20" i="80"/>
  <c r="M20" i="80"/>
  <c r="N20" i="80"/>
  <c r="O20" i="80"/>
  <c r="P20" i="80"/>
  <c r="Q20" i="80"/>
  <c r="R20" i="80"/>
  <c r="G21" i="80"/>
  <c r="H21" i="80"/>
  <c r="I21" i="80"/>
  <c r="J21" i="80"/>
  <c r="K21" i="80"/>
  <c r="L21" i="80"/>
  <c r="M21" i="80"/>
  <c r="N21" i="80"/>
  <c r="O21" i="80"/>
  <c r="P21" i="80"/>
  <c r="Q21" i="80"/>
  <c r="R21" i="80"/>
  <c r="B23" i="80"/>
  <c r="B33" i="80" s="1"/>
  <c r="V23" i="80"/>
  <c r="W23" i="80"/>
  <c r="X23" i="80"/>
  <c r="Y23" i="80"/>
  <c r="Z23" i="80"/>
  <c r="AA23" i="80"/>
  <c r="AB23" i="80"/>
  <c r="AC23" i="80"/>
  <c r="AD23" i="80"/>
  <c r="AE23" i="80"/>
  <c r="AF23" i="80"/>
  <c r="AG23" i="80"/>
  <c r="AH23" i="80"/>
  <c r="AI23" i="80"/>
  <c r="AJ23" i="80"/>
  <c r="AK23" i="80"/>
  <c r="AL23" i="80"/>
  <c r="AM23" i="80"/>
  <c r="AN23" i="80"/>
  <c r="AO23" i="80"/>
  <c r="AP23" i="80"/>
  <c r="AQ23" i="80"/>
  <c r="AR23" i="80"/>
  <c r="AS23" i="80"/>
  <c r="AT23" i="80"/>
  <c r="AU23" i="80"/>
  <c r="AV23" i="80"/>
  <c r="AW23" i="80"/>
  <c r="AX23" i="80"/>
  <c r="AY23" i="80"/>
  <c r="AZ23" i="80"/>
  <c r="BA23" i="80"/>
  <c r="BB23" i="80"/>
  <c r="BC23" i="80"/>
  <c r="BD23" i="80"/>
  <c r="BE23" i="80"/>
  <c r="BF23" i="80"/>
  <c r="BG23" i="80"/>
  <c r="BH23" i="80"/>
  <c r="BI23" i="80"/>
  <c r="BJ23" i="80"/>
  <c r="BK23" i="80"/>
  <c r="BL23" i="80"/>
  <c r="BM23" i="80"/>
  <c r="BN23" i="80"/>
  <c r="BO23" i="80"/>
  <c r="E25" i="80"/>
  <c r="E30" i="80"/>
  <c r="F30" i="80"/>
  <c r="G30" i="80"/>
  <c r="H30" i="80"/>
  <c r="I30" i="80"/>
  <c r="J30" i="80"/>
  <c r="K30" i="80"/>
  <c r="L30" i="80"/>
  <c r="M30" i="80"/>
  <c r="N30" i="80"/>
  <c r="O30" i="80"/>
  <c r="P30" i="80"/>
  <c r="Q30" i="80"/>
  <c r="R30" i="80"/>
  <c r="G31" i="80"/>
  <c r="H31" i="80"/>
  <c r="I31" i="80"/>
  <c r="J31" i="80"/>
  <c r="K31" i="80"/>
  <c r="L31" i="80"/>
  <c r="M31" i="80"/>
  <c r="N31" i="80"/>
  <c r="O31" i="80"/>
  <c r="P31" i="80"/>
  <c r="Q31" i="80"/>
  <c r="R31" i="80"/>
  <c r="V33" i="80"/>
  <c r="W33" i="80"/>
  <c r="X33" i="80"/>
  <c r="Y33" i="80"/>
  <c r="Z33" i="80"/>
  <c r="AA33" i="80"/>
  <c r="AB33" i="80"/>
  <c r="AC33" i="80"/>
  <c r="AD33" i="80"/>
  <c r="AE33" i="80"/>
  <c r="AF33" i="80"/>
  <c r="AG33" i="80"/>
  <c r="AH33" i="80"/>
  <c r="AI33" i="80"/>
  <c r="AJ33" i="80"/>
  <c r="AK33" i="80"/>
  <c r="AL33" i="80"/>
  <c r="AM33" i="80"/>
  <c r="AN33" i="80"/>
  <c r="AO33" i="80"/>
  <c r="AP33" i="80"/>
  <c r="AQ33" i="80"/>
  <c r="AR33" i="80"/>
  <c r="AS33" i="80"/>
  <c r="AT33" i="80"/>
  <c r="AU33" i="80"/>
  <c r="AV33" i="80"/>
  <c r="AW33" i="80"/>
  <c r="AX33" i="80"/>
  <c r="AY33" i="80"/>
  <c r="AZ33" i="80"/>
  <c r="BA33" i="80"/>
  <c r="BB33" i="80"/>
  <c r="BC33" i="80"/>
  <c r="BD33" i="80"/>
  <c r="BE33" i="80"/>
  <c r="BF33" i="80"/>
  <c r="BG33" i="80"/>
  <c r="BH33" i="80"/>
  <c r="BI33" i="80"/>
  <c r="BJ33" i="80"/>
  <c r="BK33" i="80"/>
  <c r="BL33" i="80"/>
  <c r="BM33" i="80"/>
  <c r="BN33" i="80"/>
  <c r="BO33" i="80"/>
  <c r="E35" i="80"/>
  <c r="E40" i="80"/>
  <c r="F40" i="80"/>
  <c r="G40" i="80"/>
  <c r="H40" i="80"/>
  <c r="I40" i="80"/>
  <c r="J40" i="80"/>
  <c r="K40" i="80"/>
  <c r="L40" i="80"/>
  <c r="M40" i="80"/>
  <c r="N40" i="80"/>
  <c r="O40" i="80"/>
  <c r="P40" i="80"/>
  <c r="Q40" i="80"/>
  <c r="R40" i="80"/>
  <c r="G41" i="80"/>
  <c r="H41" i="80"/>
  <c r="I41" i="80"/>
  <c r="J41" i="80"/>
  <c r="K41" i="80"/>
  <c r="L41" i="80"/>
  <c r="M41" i="80"/>
  <c r="N41" i="80"/>
  <c r="O41" i="80"/>
  <c r="P41" i="80"/>
  <c r="Q41" i="80"/>
  <c r="R41" i="80"/>
  <c r="V43" i="80"/>
  <c r="W43" i="80" s="1"/>
  <c r="X43" i="80"/>
  <c r="Y43" i="80"/>
  <c r="Z43" i="80"/>
  <c r="AA43" i="80"/>
  <c r="AB43" i="80"/>
  <c r="AC43" i="80"/>
  <c r="AD43" i="80"/>
  <c r="AE43" i="80"/>
  <c r="AF43" i="80"/>
  <c r="AG43" i="80"/>
  <c r="AH43" i="80"/>
  <c r="AI43" i="80"/>
  <c r="AJ43" i="80"/>
  <c r="AK43" i="80" s="1"/>
  <c r="AL43" i="80"/>
  <c r="AM43" i="80"/>
  <c r="AN43" i="80"/>
  <c r="AO43" i="80"/>
  <c r="AP43" i="80"/>
  <c r="AQ43" i="80"/>
  <c r="AR43" i="80"/>
  <c r="AS43" i="80"/>
  <c r="AT43" i="80"/>
  <c r="AU43" i="80"/>
  <c r="AV43" i="80"/>
  <c r="AW43" i="80"/>
  <c r="AX43" i="80"/>
  <c r="AY43" i="80"/>
  <c r="AZ43" i="80"/>
  <c r="BA43" i="80"/>
  <c r="BB43" i="80"/>
  <c r="BC43" i="80"/>
  <c r="BD43" i="80"/>
  <c r="BE43" i="80"/>
  <c r="BF43" i="80"/>
  <c r="BG43" i="80"/>
  <c r="BH43" i="80"/>
  <c r="BI43" i="80"/>
  <c r="BJ43" i="80"/>
  <c r="BK43" i="80"/>
  <c r="BL43" i="80"/>
  <c r="BM43" i="80"/>
  <c r="BN43" i="80"/>
  <c r="BO43" i="80"/>
  <c r="D45" i="80"/>
  <c r="E45" i="80"/>
  <c r="E50" i="80"/>
  <c r="F50" i="80"/>
  <c r="G50" i="80"/>
  <c r="H50" i="80"/>
  <c r="I50" i="80"/>
  <c r="J50" i="80"/>
  <c r="K50" i="80"/>
  <c r="L50" i="80"/>
  <c r="M50" i="80"/>
  <c r="N50" i="80"/>
  <c r="O50" i="80"/>
  <c r="P50" i="80"/>
  <c r="Q50" i="80"/>
  <c r="R50" i="80"/>
  <c r="G51" i="80"/>
  <c r="H51" i="80"/>
  <c r="I51" i="80"/>
  <c r="J51" i="80"/>
  <c r="K51" i="80"/>
  <c r="L51" i="80"/>
  <c r="M51" i="80"/>
  <c r="N51" i="80"/>
  <c r="O51" i="80"/>
  <c r="P51" i="80"/>
  <c r="Q51" i="80"/>
  <c r="R51" i="80"/>
  <c r="V53" i="80"/>
  <c r="W53" i="80"/>
  <c r="X53" i="80"/>
  <c r="Y53" i="80"/>
  <c r="Z53" i="80"/>
  <c r="AA53" i="80"/>
  <c r="AB53" i="80"/>
  <c r="AC53" i="80"/>
  <c r="AD53" i="80"/>
  <c r="AE53" i="80"/>
  <c r="AF53" i="80"/>
  <c r="AG53" i="80"/>
  <c r="AH53" i="80"/>
  <c r="AI53" i="80"/>
  <c r="AJ53" i="80"/>
  <c r="AK53" i="80"/>
  <c r="AL53" i="80"/>
  <c r="AM53" i="80"/>
  <c r="AN53" i="80"/>
  <c r="AO53" i="80"/>
  <c r="AP53" i="80"/>
  <c r="AQ53" i="80"/>
  <c r="AR53" i="80"/>
  <c r="AS53" i="80"/>
  <c r="AT53" i="80"/>
  <c r="AU53" i="80"/>
  <c r="AV53" i="80"/>
  <c r="AW53" i="80"/>
  <c r="AX53" i="80"/>
  <c r="AY53" i="80"/>
  <c r="AZ53" i="80"/>
  <c r="BA53" i="80"/>
  <c r="BB53" i="80"/>
  <c r="BC53" i="80"/>
  <c r="BD53" i="80"/>
  <c r="BE53" i="80"/>
  <c r="BF53" i="80"/>
  <c r="BG53" i="80"/>
  <c r="BH53" i="80"/>
  <c r="BI53" i="80"/>
  <c r="BJ53" i="80"/>
  <c r="BK53" i="80"/>
  <c r="BL53" i="80"/>
  <c r="BM53" i="80"/>
  <c r="BN53" i="80"/>
  <c r="BO53" i="80"/>
  <c r="D55" i="80"/>
  <c r="E55" i="80"/>
  <c r="E60" i="80"/>
  <c r="F60" i="80"/>
  <c r="G60" i="80"/>
  <c r="H60" i="80"/>
  <c r="I60" i="80"/>
  <c r="J60" i="80"/>
  <c r="K60" i="80"/>
  <c r="L60" i="80"/>
  <c r="M60" i="80"/>
  <c r="N60" i="80"/>
  <c r="O60" i="80"/>
  <c r="P60" i="80"/>
  <c r="Q60" i="80"/>
  <c r="R60" i="80"/>
  <c r="G61" i="80"/>
  <c r="H61" i="80"/>
  <c r="I61" i="80"/>
  <c r="J61" i="80"/>
  <c r="K61" i="80"/>
  <c r="L61" i="80"/>
  <c r="M61" i="80"/>
  <c r="N61" i="80"/>
  <c r="O61" i="80"/>
  <c r="P61" i="80"/>
  <c r="Q61" i="80"/>
  <c r="R61" i="80"/>
  <c r="V63" i="80"/>
  <c r="W63" i="80"/>
  <c r="X63" i="80"/>
  <c r="Y63" i="80"/>
  <c r="Z63" i="80"/>
  <c r="AA63" i="80"/>
  <c r="AB63" i="80"/>
  <c r="AC63" i="80"/>
  <c r="AD63" i="80"/>
  <c r="AE63" i="80"/>
  <c r="AF63" i="80"/>
  <c r="AG63" i="80"/>
  <c r="AH63" i="80"/>
  <c r="AI63" i="80"/>
  <c r="AJ63" i="80"/>
  <c r="AK63" i="80"/>
  <c r="AL63" i="80"/>
  <c r="AM63" i="80"/>
  <c r="AN63" i="80"/>
  <c r="AO63" i="80"/>
  <c r="AP63" i="80"/>
  <c r="AQ63" i="80"/>
  <c r="AR63" i="80"/>
  <c r="AS63" i="80"/>
  <c r="AT63" i="80"/>
  <c r="AU63" i="80"/>
  <c r="AV63" i="80"/>
  <c r="AW63" i="80"/>
  <c r="AX63" i="80"/>
  <c r="AY63" i="80"/>
  <c r="AZ63" i="80"/>
  <c r="BA63" i="80"/>
  <c r="BB63" i="80"/>
  <c r="BC63" i="80"/>
  <c r="BD63" i="80"/>
  <c r="BE63" i="80"/>
  <c r="BF63" i="80"/>
  <c r="BG63" i="80"/>
  <c r="BH63" i="80"/>
  <c r="BI63" i="80"/>
  <c r="BJ63" i="80"/>
  <c r="BK63" i="80"/>
  <c r="BL63" i="80"/>
  <c r="BM63" i="80"/>
  <c r="BN63" i="80"/>
  <c r="BO63" i="80"/>
  <c r="D65" i="80"/>
  <c r="E65" i="80"/>
  <c r="E70" i="80"/>
  <c r="F70" i="80"/>
  <c r="G70" i="80"/>
  <c r="H70" i="80"/>
  <c r="I70" i="80"/>
  <c r="J70" i="80"/>
  <c r="K70" i="80"/>
  <c r="L70" i="80"/>
  <c r="M70" i="80"/>
  <c r="N70" i="80"/>
  <c r="O70" i="80"/>
  <c r="P70" i="80"/>
  <c r="Q70" i="80"/>
  <c r="R70" i="80"/>
  <c r="G71" i="80"/>
  <c r="H71" i="80"/>
  <c r="I71" i="80"/>
  <c r="J71" i="80"/>
  <c r="K71" i="80"/>
  <c r="L71" i="80"/>
  <c r="M71" i="80"/>
  <c r="N71" i="80"/>
  <c r="O71" i="80"/>
  <c r="P71" i="80"/>
  <c r="Q71" i="80"/>
  <c r="R71" i="80"/>
  <c r="V73" i="80"/>
  <c r="W73" i="80"/>
  <c r="X73" i="80"/>
  <c r="Y73" i="80"/>
  <c r="Z73" i="80"/>
  <c r="AA73" i="80"/>
  <c r="AB73" i="80"/>
  <c r="AC73" i="80"/>
  <c r="AD73" i="80"/>
  <c r="AE73" i="80"/>
  <c r="AF73" i="80"/>
  <c r="AG73" i="80"/>
  <c r="AH73" i="80"/>
  <c r="AI73" i="80"/>
  <c r="AJ73" i="80"/>
  <c r="AK73" i="80"/>
  <c r="AL73" i="80"/>
  <c r="AM73" i="80"/>
  <c r="AN73" i="80"/>
  <c r="AO73" i="80"/>
  <c r="AP73" i="80"/>
  <c r="AQ73" i="80"/>
  <c r="AR73" i="80"/>
  <c r="AS73" i="80"/>
  <c r="AT73" i="80"/>
  <c r="AU73" i="80"/>
  <c r="AV73" i="80"/>
  <c r="AW73" i="80"/>
  <c r="AX73" i="80"/>
  <c r="AY73" i="80" s="1"/>
  <c r="AZ73" i="80"/>
  <c r="BA73" i="80"/>
  <c r="BB73" i="80"/>
  <c r="BC73" i="80"/>
  <c r="BD73" i="80"/>
  <c r="BE73" i="80"/>
  <c r="BF73" i="80"/>
  <c r="BG73" i="80"/>
  <c r="BH73" i="80"/>
  <c r="BI73" i="80"/>
  <c r="BJ73" i="80"/>
  <c r="BK73" i="80"/>
  <c r="BL73" i="80"/>
  <c r="BM73" i="80"/>
  <c r="BN73" i="80"/>
  <c r="BO73" i="80"/>
  <c r="D75" i="80"/>
  <c r="E75" i="80"/>
  <c r="E80" i="80"/>
  <c r="F80" i="80"/>
  <c r="G80" i="80"/>
  <c r="H80" i="80"/>
  <c r="I80" i="80"/>
  <c r="J80" i="80"/>
  <c r="K80" i="80"/>
  <c r="L80" i="80"/>
  <c r="M80" i="80"/>
  <c r="N80" i="80"/>
  <c r="O80" i="80"/>
  <c r="P80" i="80"/>
  <c r="Q80" i="80"/>
  <c r="R80" i="80"/>
  <c r="G81" i="80"/>
  <c r="H81" i="80"/>
  <c r="I81" i="80"/>
  <c r="J81" i="80"/>
  <c r="K81" i="80"/>
  <c r="L81" i="80"/>
  <c r="M81" i="80"/>
  <c r="N81" i="80"/>
  <c r="O81" i="80"/>
  <c r="P81" i="80"/>
  <c r="Q81" i="80"/>
  <c r="R81" i="80"/>
  <c r="V83" i="80"/>
  <c r="W83" i="80"/>
  <c r="X83" i="80"/>
  <c r="Y83" i="80"/>
  <c r="Z83" i="80"/>
  <c r="AA83" i="80"/>
  <c r="AB83" i="80"/>
  <c r="AC83" i="80"/>
  <c r="AD83" i="80"/>
  <c r="AE83" i="80"/>
  <c r="AF83" i="80"/>
  <c r="AG83" i="80"/>
  <c r="AH83" i="80"/>
  <c r="AI83" i="80"/>
  <c r="AJ83" i="80"/>
  <c r="AK83" i="80"/>
  <c r="AL83" i="80"/>
  <c r="AM83" i="80"/>
  <c r="AN83" i="80"/>
  <c r="AO83" i="80"/>
  <c r="AP83" i="80"/>
  <c r="AQ83" i="80"/>
  <c r="AR83" i="80"/>
  <c r="AS83" i="80"/>
  <c r="AT83" i="80"/>
  <c r="AU83" i="80"/>
  <c r="AV83" i="80"/>
  <c r="AW83" i="80"/>
  <c r="AX83" i="80"/>
  <c r="AY83" i="80"/>
  <c r="AZ83" i="80"/>
  <c r="BA83" i="80"/>
  <c r="BB83" i="80"/>
  <c r="BC83" i="80"/>
  <c r="BD83" i="80"/>
  <c r="BE83" i="80"/>
  <c r="BF83" i="80"/>
  <c r="BG83" i="80"/>
  <c r="BH83" i="80"/>
  <c r="BI83" i="80"/>
  <c r="BJ83" i="80"/>
  <c r="BK83" i="80"/>
  <c r="BL83" i="80"/>
  <c r="BM83" i="80"/>
  <c r="BN83" i="80"/>
  <c r="BO83" i="80"/>
  <c r="D85" i="80"/>
  <c r="E85" i="80"/>
  <c r="E90" i="80" s="1"/>
  <c r="F90" i="80"/>
  <c r="G90" i="80"/>
  <c r="H90" i="80"/>
  <c r="I90" i="80"/>
  <c r="J90" i="80"/>
  <c r="K90" i="80"/>
  <c r="L90" i="80"/>
  <c r="M90" i="80"/>
  <c r="N90" i="80"/>
  <c r="O90" i="80"/>
  <c r="P90" i="80"/>
  <c r="Q90" i="80"/>
  <c r="R90" i="80"/>
  <c r="G91" i="80"/>
  <c r="H91" i="80"/>
  <c r="I91" i="80"/>
  <c r="J91" i="80"/>
  <c r="K91" i="80"/>
  <c r="L91" i="80"/>
  <c r="M91" i="80"/>
  <c r="N91" i="80"/>
  <c r="O91" i="80"/>
  <c r="P91" i="80"/>
  <c r="Q91" i="80"/>
  <c r="R91" i="80"/>
  <c r="V13" i="79"/>
  <c r="W13" i="79"/>
  <c r="X13" i="79"/>
  <c r="Y13" i="79"/>
  <c r="Z13" i="79"/>
  <c r="AA13" i="79"/>
  <c r="AB13" i="79"/>
  <c r="AC13" i="79"/>
  <c r="AD13" i="79"/>
  <c r="AE13" i="79"/>
  <c r="AF13" i="79"/>
  <c r="AG13" i="79"/>
  <c r="AH13" i="79"/>
  <c r="AI13" i="79"/>
  <c r="AJ13" i="79"/>
  <c r="AK13" i="79"/>
  <c r="AL13" i="79"/>
  <c r="AM13" i="79"/>
  <c r="AN13" i="79"/>
  <c r="AO13" i="79"/>
  <c r="AP13" i="79"/>
  <c r="AQ13" i="79"/>
  <c r="AR13" i="79"/>
  <c r="AS13" i="79"/>
  <c r="AT13" i="79"/>
  <c r="AU13" i="79"/>
  <c r="AV13" i="79"/>
  <c r="AW13" i="79"/>
  <c r="AX13" i="79"/>
  <c r="AY13" i="79"/>
  <c r="AZ13" i="79"/>
  <c r="BA13" i="79"/>
  <c r="BB13" i="79"/>
  <c r="BC13" i="79"/>
  <c r="BD13" i="79"/>
  <c r="BE13" i="79"/>
  <c r="BF13" i="79" s="1"/>
  <c r="BG13" i="79"/>
  <c r="BH13" i="79"/>
  <c r="BI13" i="79"/>
  <c r="BJ13" i="79"/>
  <c r="BK13" i="79"/>
  <c r="BL13" i="79"/>
  <c r="BM13" i="79"/>
  <c r="BN13" i="79"/>
  <c r="BO13" i="79"/>
  <c r="D15" i="79"/>
  <c r="E15" i="79"/>
  <c r="E20" i="79"/>
  <c r="F20" i="79"/>
  <c r="G20" i="79"/>
  <c r="H20" i="79"/>
  <c r="I20" i="79"/>
  <c r="J20" i="79"/>
  <c r="K20" i="79"/>
  <c r="L20" i="79"/>
  <c r="M20" i="79"/>
  <c r="N20" i="79"/>
  <c r="O20" i="79"/>
  <c r="P20" i="79"/>
  <c r="Q20" i="79"/>
  <c r="R20" i="79"/>
  <c r="G21" i="79"/>
  <c r="H21" i="79"/>
  <c r="I21" i="79"/>
  <c r="J21" i="79"/>
  <c r="K21" i="79"/>
  <c r="L21" i="79"/>
  <c r="M21" i="79"/>
  <c r="N21" i="79"/>
  <c r="O21" i="79"/>
  <c r="P21" i="79"/>
  <c r="Q21" i="79"/>
  <c r="R21" i="79"/>
  <c r="V23" i="79"/>
  <c r="W23" i="79"/>
  <c r="X23" i="79"/>
  <c r="Y23" i="79"/>
  <c r="Z23" i="79"/>
  <c r="AA23" i="79"/>
  <c r="AB23" i="79"/>
  <c r="AC23" i="79"/>
  <c r="AD23" i="79"/>
  <c r="AE23" i="79"/>
  <c r="AF23" i="79"/>
  <c r="AG23" i="79"/>
  <c r="AH23" i="79"/>
  <c r="AI23" i="79"/>
  <c r="AJ23" i="79"/>
  <c r="AK23" i="79"/>
  <c r="AL23" i="79"/>
  <c r="AM23" i="79"/>
  <c r="AN23" i="79"/>
  <c r="AO23" i="79"/>
  <c r="AP23" i="79"/>
  <c r="AQ23" i="79"/>
  <c r="AR23" i="79"/>
  <c r="AS23" i="79"/>
  <c r="AT23" i="79"/>
  <c r="AU23" i="79"/>
  <c r="AV23" i="79"/>
  <c r="AW23" i="79"/>
  <c r="AX23" i="79"/>
  <c r="AY23" i="79"/>
  <c r="AZ23" i="79"/>
  <c r="BA23" i="79"/>
  <c r="BB23" i="79"/>
  <c r="BC23" i="79"/>
  <c r="BD23" i="79"/>
  <c r="BE23" i="79"/>
  <c r="BF23" i="79"/>
  <c r="BG23" i="79"/>
  <c r="BH23" i="79"/>
  <c r="BI23" i="79"/>
  <c r="BJ23" i="79"/>
  <c r="BK23" i="79"/>
  <c r="BL23" i="79"/>
  <c r="BM23" i="79"/>
  <c r="BN23" i="79"/>
  <c r="BO23" i="79"/>
  <c r="D25" i="79"/>
  <c r="E25" i="79"/>
  <c r="E30" i="79"/>
  <c r="F30" i="79"/>
  <c r="G30" i="79"/>
  <c r="H30" i="79"/>
  <c r="I30" i="79"/>
  <c r="J30" i="79"/>
  <c r="K30" i="79"/>
  <c r="L30" i="79"/>
  <c r="M30" i="79"/>
  <c r="N30" i="79"/>
  <c r="O30" i="79"/>
  <c r="P30" i="79"/>
  <c r="Q30" i="79"/>
  <c r="R30" i="79"/>
  <c r="G31" i="79"/>
  <c r="H31" i="79"/>
  <c r="I31" i="79"/>
  <c r="J31" i="79"/>
  <c r="K31" i="79"/>
  <c r="L31" i="79"/>
  <c r="M31" i="79"/>
  <c r="N31" i="79"/>
  <c r="O31" i="79"/>
  <c r="P31" i="79"/>
  <c r="Q31" i="79"/>
  <c r="R31" i="79"/>
  <c r="V33" i="79"/>
  <c r="W33" i="79"/>
  <c r="X33" i="79"/>
  <c r="Y33" i="79"/>
  <c r="Z33" i="79"/>
  <c r="AA33" i="79"/>
  <c r="AB33" i="79"/>
  <c r="AC33" i="79"/>
  <c r="AD33" i="79"/>
  <c r="AE33" i="79"/>
  <c r="AF33" i="79"/>
  <c r="AG33" i="79"/>
  <c r="AH33" i="79"/>
  <c r="AI33" i="79"/>
  <c r="AJ33" i="79"/>
  <c r="AK33" i="79"/>
  <c r="AL33" i="79"/>
  <c r="AM33" i="79"/>
  <c r="AN33" i="79"/>
  <c r="AO33" i="79"/>
  <c r="AP33" i="79"/>
  <c r="AQ33" i="79"/>
  <c r="AR33" i="79"/>
  <c r="AS33" i="79"/>
  <c r="AT33" i="79"/>
  <c r="AU33" i="79"/>
  <c r="AV33" i="79"/>
  <c r="AW33" i="79"/>
  <c r="AX33" i="79"/>
  <c r="AY33" i="79"/>
  <c r="AZ33" i="79"/>
  <c r="BA33" i="79"/>
  <c r="BB33" i="79"/>
  <c r="BC33" i="79"/>
  <c r="BD33" i="79"/>
  <c r="BE33" i="79"/>
  <c r="BF33" i="79"/>
  <c r="BG33" i="79"/>
  <c r="BH33" i="79"/>
  <c r="BI33" i="79"/>
  <c r="BJ33" i="79"/>
  <c r="BK33" i="79"/>
  <c r="BL33" i="79"/>
  <c r="BM33" i="79"/>
  <c r="BN33" i="79"/>
  <c r="BO33" i="79"/>
  <c r="D35" i="79"/>
  <c r="E35" i="79"/>
  <c r="E40" i="79"/>
  <c r="F40" i="79"/>
  <c r="G40" i="79"/>
  <c r="H40" i="79"/>
  <c r="I40" i="79"/>
  <c r="J40" i="79"/>
  <c r="K40" i="79"/>
  <c r="L40" i="79"/>
  <c r="M40" i="79"/>
  <c r="N40" i="79"/>
  <c r="O40" i="79"/>
  <c r="P40" i="79"/>
  <c r="Q40" i="79"/>
  <c r="R40" i="79"/>
  <c r="G41" i="79"/>
  <c r="H41" i="79"/>
  <c r="I41" i="79"/>
  <c r="J41" i="79"/>
  <c r="K41" i="79"/>
  <c r="L41" i="79"/>
  <c r="M41" i="79"/>
  <c r="N41" i="79"/>
  <c r="O41" i="79"/>
  <c r="P41" i="79"/>
  <c r="Q41" i="79"/>
  <c r="R41" i="79"/>
  <c r="V43" i="79"/>
  <c r="W43" i="79"/>
  <c r="X43" i="79"/>
  <c r="Y43" i="79"/>
  <c r="Z43" i="79"/>
  <c r="AA43" i="79"/>
  <c r="AB43" i="79"/>
  <c r="AC43" i="79"/>
  <c r="AD43" i="79"/>
  <c r="AE43" i="79"/>
  <c r="AF43" i="79"/>
  <c r="AG43" i="79"/>
  <c r="AH43" i="79"/>
  <c r="AI43" i="79"/>
  <c r="AJ43" i="79"/>
  <c r="AK43" i="79"/>
  <c r="AL43" i="79"/>
  <c r="AM43" i="79"/>
  <c r="AN43" i="79"/>
  <c r="AO43" i="79"/>
  <c r="AP43" i="79"/>
  <c r="AQ43" i="79"/>
  <c r="AR43" i="79"/>
  <c r="AS43" i="79"/>
  <c r="AT43" i="79"/>
  <c r="AU43" i="79"/>
  <c r="AV43" i="79"/>
  <c r="AW43" i="79"/>
  <c r="AX43" i="79"/>
  <c r="AY43" i="79"/>
  <c r="AZ43" i="79"/>
  <c r="BA43" i="79"/>
  <c r="BB43" i="79"/>
  <c r="BC43" i="79"/>
  <c r="BD43" i="79"/>
  <c r="BE43" i="79"/>
  <c r="BF43" i="79"/>
  <c r="BG43" i="79"/>
  <c r="BH43" i="79"/>
  <c r="BI43" i="79"/>
  <c r="BJ43" i="79"/>
  <c r="BK43" i="79"/>
  <c r="BL43" i="79"/>
  <c r="BM43" i="79"/>
  <c r="BN43" i="79"/>
  <c r="BO43" i="79"/>
  <c r="D45" i="79"/>
  <c r="E45" i="79"/>
  <c r="E50" i="79"/>
  <c r="F50" i="79"/>
  <c r="G50" i="79"/>
  <c r="H50" i="79"/>
  <c r="I50" i="79"/>
  <c r="J50" i="79"/>
  <c r="K50" i="79"/>
  <c r="L50" i="79"/>
  <c r="M50" i="79"/>
  <c r="N50" i="79"/>
  <c r="O50" i="79"/>
  <c r="P50" i="79"/>
  <c r="Q50" i="79"/>
  <c r="R50" i="79"/>
  <c r="G51" i="79"/>
  <c r="H51" i="79"/>
  <c r="I51" i="79"/>
  <c r="J51" i="79"/>
  <c r="K51" i="79"/>
  <c r="L51" i="79"/>
  <c r="M51" i="79"/>
  <c r="N51" i="79"/>
  <c r="O51" i="79"/>
  <c r="P51" i="79"/>
  <c r="Q51" i="79"/>
  <c r="R51" i="79"/>
  <c r="V53" i="79"/>
  <c r="W53" i="79"/>
  <c r="X53" i="79"/>
  <c r="Y53" i="79"/>
  <c r="Z53" i="79"/>
  <c r="AA53" i="79"/>
  <c r="AB53" i="79"/>
  <c r="AC53" i="79"/>
  <c r="AD53" i="79"/>
  <c r="AE53" i="79"/>
  <c r="AF53" i="79"/>
  <c r="AG53" i="79"/>
  <c r="AH53" i="79"/>
  <c r="AI53" i="79"/>
  <c r="AJ53" i="79"/>
  <c r="AK53" i="79"/>
  <c r="AL53" i="79"/>
  <c r="AM53" i="79"/>
  <c r="AN53" i="79"/>
  <c r="AO53" i="79"/>
  <c r="AP53" i="79"/>
  <c r="AQ53" i="79"/>
  <c r="AR53" i="79"/>
  <c r="AS53" i="79"/>
  <c r="AT53" i="79"/>
  <c r="AU53" i="79"/>
  <c r="AV53" i="79"/>
  <c r="AW53" i="79"/>
  <c r="AX53" i="79"/>
  <c r="AY53" i="79"/>
  <c r="AZ53" i="79"/>
  <c r="BA53" i="79"/>
  <c r="BB53" i="79"/>
  <c r="BC53" i="79"/>
  <c r="BD53" i="79"/>
  <c r="BE53" i="79"/>
  <c r="BF53" i="79"/>
  <c r="BG53" i="79"/>
  <c r="BH53" i="79"/>
  <c r="BI53" i="79"/>
  <c r="BJ53" i="79"/>
  <c r="BK53" i="79"/>
  <c r="BL53" i="79"/>
  <c r="BM53" i="79"/>
  <c r="BN53" i="79"/>
  <c r="BO53" i="79"/>
  <c r="D55" i="79"/>
  <c r="E55" i="79"/>
  <c r="E60" i="79"/>
  <c r="F60" i="79"/>
  <c r="G60" i="79"/>
  <c r="H60" i="79"/>
  <c r="I60" i="79"/>
  <c r="J60" i="79"/>
  <c r="K60" i="79"/>
  <c r="L60" i="79"/>
  <c r="M60" i="79"/>
  <c r="N60" i="79"/>
  <c r="O60" i="79"/>
  <c r="P60" i="79"/>
  <c r="Q60" i="79"/>
  <c r="R60" i="79"/>
  <c r="G61" i="79"/>
  <c r="H61" i="79"/>
  <c r="I61" i="79"/>
  <c r="J61" i="79"/>
  <c r="K61" i="79"/>
  <c r="L61" i="79"/>
  <c r="M61" i="79"/>
  <c r="N61" i="79"/>
  <c r="O61" i="79"/>
  <c r="P61" i="79"/>
  <c r="Q61" i="79"/>
  <c r="R61" i="79"/>
  <c r="V63" i="79"/>
  <c r="W63" i="79"/>
  <c r="X63" i="79"/>
  <c r="Y63" i="79"/>
  <c r="Z63" i="79"/>
  <c r="AA63" i="79"/>
  <c r="AB63" i="79"/>
  <c r="AC63" i="79"/>
  <c r="AD63" i="79"/>
  <c r="AE63" i="79"/>
  <c r="AF63" i="79"/>
  <c r="AG63" i="79"/>
  <c r="AH63" i="79"/>
  <c r="AI63" i="79"/>
  <c r="AJ63" i="79"/>
  <c r="AK63" i="79"/>
  <c r="AL63" i="79"/>
  <c r="AM63" i="79"/>
  <c r="AN63" i="79"/>
  <c r="AO63" i="79"/>
  <c r="AP63" i="79"/>
  <c r="AQ63" i="79"/>
  <c r="AR63" i="79"/>
  <c r="AS63" i="79"/>
  <c r="AT63" i="79"/>
  <c r="AU63" i="79"/>
  <c r="AV63" i="79"/>
  <c r="AW63" i="79"/>
  <c r="AX63" i="79"/>
  <c r="AY63" i="79"/>
  <c r="AZ63" i="79"/>
  <c r="BA63" i="79"/>
  <c r="BB63" i="79"/>
  <c r="BC63" i="79"/>
  <c r="BD63" i="79"/>
  <c r="BE63" i="79"/>
  <c r="BF63" i="79"/>
  <c r="BG63" i="79"/>
  <c r="BH63" i="79"/>
  <c r="BI63" i="79"/>
  <c r="BJ63" i="79"/>
  <c r="BK63" i="79"/>
  <c r="BL63" i="79"/>
  <c r="BM63" i="79"/>
  <c r="BN63" i="79"/>
  <c r="BO63" i="79"/>
  <c r="D65" i="79"/>
  <c r="E65" i="79"/>
  <c r="E70" i="79"/>
  <c r="F70" i="79"/>
  <c r="G70" i="79"/>
  <c r="H70" i="79"/>
  <c r="I70" i="79"/>
  <c r="J70" i="79"/>
  <c r="K70" i="79"/>
  <c r="L70" i="79"/>
  <c r="M70" i="79"/>
  <c r="N70" i="79"/>
  <c r="O70" i="79"/>
  <c r="P70" i="79"/>
  <c r="Q70" i="79"/>
  <c r="R70" i="79"/>
  <c r="G71" i="79"/>
  <c r="H71" i="79"/>
  <c r="I71" i="79"/>
  <c r="J71" i="79"/>
  <c r="K71" i="79"/>
  <c r="L71" i="79"/>
  <c r="M71" i="79"/>
  <c r="N71" i="79"/>
  <c r="O71" i="79"/>
  <c r="P71" i="79"/>
  <c r="Q71" i="79"/>
  <c r="R71" i="79"/>
  <c r="V73" i="79"/>
  <c r="W73" i="79"/>
  <c r="X73" i="79"/>
  <c r="Y73" i="79"/>
  <c r="Z73" i="79"/>
  <c r="AA73" i="79"/>
  <c r="AB73" i="79"/>
  <c r="AC73" i="79"/>
  <c r="AD73" i="79"/>
  <c r="AE73" i="79"/>
  <c r="AF73" i="79"/>
  <c r="AG73" i="79"/>
  <c r="AH73" i="79"/>
  <c r="AI73" i="79"/>
  <c r="AJ73" i="79"/>
  <c r="AK73" i="79"/>
  <c r="AL73" i="79"/>
  <c r="AM73" i="79"/>
  <c r="AN73" i="79"/>
  <c r="AO73" i="79"/>
  <c r="AP73" i="79"/>
  <c r="AQ73" i="79"/>
  <c r="AR73" i="79"/>
  <c r="AS73" i="79"/>
  <c r="AT73" i="79"/>
  <c r="AU73" i="79"/>
  <c r="AV73" i="79"/>
  <c r="AW73" i="79"/>
  <c r="AX73" i="79"/>
  <c r="AY73" i="79"/>
  <c r="AZ73" i="79"/>
  <c r="BA73" i="79"/>
  <c r="BB73" i="79"/>
  <c r="BC73" i="79"/>
  <c r="BD73" i="79"/>
  <c r="BE73" i="79"/>
  <c r="BF73" i="79"/>
  <c r="BG73" i="79"/>
  <c r="BH73" i="79"/>
  <c r="BI73" i="79"/>
  <c r="BJ73" i="79"/>
  <c r="BK73" i="79"/>
  <c r="BL73" i="79"/>
  <c r="BM73" i="79"/>
  <c r="BN73" i="79"/>
  <c r="BO73" i="79"/>
  <c r="D75" i="79"/>
  <c r="E75" i="79"/>
  <c r="E80" i="79"/>
  <c r="F80" i="79"/>
  <c r="G80" i="79"/>
  <c r="H80" i="79"/>
  <c r="I80" i="79"/>
  <c r="J80" i="79"/>
  <c r="K80" i="79"/>
  <c r="L80" i="79"/>
  <c r="M80" i="79"/>
  <c r="N80" i="79"/>
  <c r="O80" i="79"/>
  <c r="P80" i="79"/>
  <c r="Q80" i="79"/>
  <c r="R80" i="79"/>
  <c r="G81" i="79"/>
  <c r="H81" i="79"/>
  <c r="I81" i="79"/>
  <c r="J81" i="79"/>
  <c r="K81" i="79"/>
  <c r="L81" i="79"/>
  <c r="M81" i="79"/>
  <c r="N81" i="79"/>
  <c r="O81" i="79"/>
  <c r="P81" i="79"/>
  <c r="Q81" i="79"/>
  <c r="R81" i="79"/>
  <c r="V83" i="79"/>
  <c r="W83" i="79"/>
  <c r="X83" i="79"/>
  <c r="Y83" i="79"/>
  <c r="Z83" i="79"/>
  <c r="AA83" i="79"/>
  <c r="AB83" i="79"/>
  <c r="AC83" i="79"/>
  <c r="AD83" i="79"/>
  <c r="AE83" i="79"/>
  <c r="AF83" i="79"/>
  <c r="AG83" i="79"/>
  <c r="AH83" i="79"/>
  <c r="AI83" i="79"/>
  <c r="AJ83" i="79"/>
  <c r="AK83" i="79"/>
  <c r="AL83" i="79"/>
  <c r="AM83" i="79"/>
  <c r="AN83" i="79"/>
  <c r="AO83" i="79"/>
  <c r="AP83" i="79"/>
  <c r="AQ83" i="79"/>
  <c r="AR83" i="79"/>
  <c r="AS83" i="79"/>
  <c r="AT83" i="79"/>
  <c r="AU83" i="79"/>
  <c r="AV83" i="79"/>
  <c r="AW83" i="79"/>
  <c r="AX83" i="79"/>
  <c r="AY83" i="79"/>
  <c r="AZ83" i="79"/>
  <c r="BA83" i="79"/>
  <c r="BB83" i="79"/>
  <c r="BC83" i="79"/>
  <c r="BD83" i="79"/>
  <c r="BE83" i="79"/>
  <c r="BF83" i="79"/>
  <c r="BG83" i="79"/>
  <c r="BH83" i="79"/>
  <c r="BI83" i="79"/>
  <c r="BJ83" i="79"/>
  <c r="BK83" i="79"/>
  <c r="BL83" i="79"/>
  <c r="BM83" i="79"/>
  <c r="BN83" i="79"/>
  <c r="BO83" i="79"/>
  <c r="D85" i="79"/>
  <c r="E85" i="79"/>
  <c r="E90" i="79"/>
  <c r="F90" i="79"/>
  <c r="G90" i="79"/>
  <c r="H90" i="79"/>
  <c r="I90" i="79"/>
  <c r="J90" i="79"/>
  <c r="K90" i="79"/>
  <c r="L90" i="79"/>
  <c r="M90" i="79"/>
  <c r="N90" i="79"/>
  <c r="O90" i="79"/>
  <c r="P90" i="79"/>
  <c r="Q90" i="79"/>
  <c r="R90" i="79"/>
  <c r="G91" i="79"/>
  <c r="H91" i="79"/>
  <c r="I91" i="79"/>
  <c r="J91" i="79"/>
  <c r="K91" i="79"/>
  <c r="L91" i="79"/>
  <c r="M91" i="79"/>
  <c r="N91" i="79"/>
  <c r="O91" i="79"/>
  <c r="P91" i="79"/>
  <c r="Q91" i="79"/>
  <c r="R91" i="79"/>
  <c r="P11" i="78"/>
  <c r="R11" i="78" s="1"/>
  <c r="S11" i="78" s="1"/>
  <c r="T11" i="78" s="1"/>
  <c r="S46" i="78" s="1"/>
  <c r="U11" i="78"/>
  <c r="V11" i="78"/>
  <c r="W11" i="78"/>
  <c r="X11" i="78"/>
  <c r="Y11" i="78"/>
  <c r="S51" i="78" s="1"/>
  <c r="Z11" i="78"/>
  <c r="S52" i="78" s="1"/>
  <c r="AA11" i="78"/>
  <c r="AB11" i="78"/>
  <c r="S54" i="78" s="1"/>
  <c r="AC11" i="78"/>
  <c r="AD11" i="78"/>
  <c r="S56" i="78"/>
  <c r="AH11" i="78"/>
  <c r="AI11" i="78"/>
  <c r="AJ11" i="78"/>
  <c r="AK11" i="78"/>
  <c r="AL11" i="78"/>
  <c r="AM11" i="78"/>
  <c r="AN11" i="78"/>
  <c r="AO11" i="78"/>
  <c r="AP11" i="78"/>
  <c r="P12" i="78"/>
  <c r="R12" i="78"/>
  <c r="S12" i="78"/>
  <c r="T12" i="78"/>
  <c r="U12" i="78"/>
  <c r="R47" i="78" s="1"/>
  <c r="V12" i="78"/>
  <c r="R48" i="78" s="1"/>
  <c r="W12" i="78"/>
  <c r="R49" i="78" s="1"/>
  <c r="X12" i="78"/>
  <c r="Y12" i="78"/>
  <c r="Z12" i="78"/>
  <c r="AA12" i="78"/>
  <c r="AB12" i="78"/>
  <c r="R54" i="78" s="1"/>
  <c r="AC12" i="78"/>
  <c r="AD12" i="78"/>
  <c r="R56" i="78" s="1"/>
  <c r="AH12" i="78"/>
  <c r="AI12" i="78"/>
  <c r="AJ12" i="78"/>
  <c r="AK12" i="78"/>
  <c r="AL12" i="78"/>
  <c r="AM12" i="78"/>
  <c r="AN12" i="78"/>
  <c r="AO12" i="78"/>
  <c r="AP12" i="78"/>
  <c r="P13" i="78"/>
  <c r="R13" i="78" s="1"/>
  <c r="S13" i="78" s="1"/>
  <c r="T13" i="78" s="1"/>
  <c r="O46" i="78" s="1"/>
  <c r="U13" i="78"/>
  <c r="O47" i="78" s="1"/>
  <c r="V13" i="78"/>
  <c r="O48" i="78" s="1"/>
  <c r="W13" i="78"/>
  <c r="X13" i="78"/>
  <c r="O50" i="78" s="1"/>
  <c r="Y13" i="78"/>
  <c r="Z13" i="78"/>
  <c r="O52" i="78" s="1"/>
  <c r="AA13" i="78"/>
  <c r="O53" i="78" s="1"/>
  <c r="AB13" i="78"/>
  <c r="O54" i="78" s="1"/>
  <c r="AC13" i="78"/>
  <c r="O55" i="78" s="1"/>
  <c r="AD13" i="78"/>
  <c r="O56" i="78" s="1"/>
  <c r="AH13" i="78"/>
  <c r="AI13" i="78"/>
  <c r="AJ13" i="78"/>
  <c r="AK13" i="78"/>
  <c r="AO13" i="78" s="1"/>
  <c r="AL13" i="78"/>
  <c r="AM13" i="78"/>
  <c r="AN13" i="78"/>
  <c r="P14" i="78"/>
  <c r="R14" i="78"/>
  <c r="S14" i="78"/>
  <c r="T14" i="78"/>
  <c r="U14" i="78"/>
  <c r="V14" i="78"/>
  <c r="W14" i="78"/>
  <c r="X14" i="78"/>
  <c r="Y14" i="78"/>
  <c r="Z14" i="78"/>
  <c r="AA14" i="78"/>
  <c r="AB14" i="78"/>
  <c r="AC14" i="78"/>
  <c r="AD14" i="78"/>
  <c r="AP14" i="78" s="1"/>
  <c r="AH14" i="78"/>
  <c r="AI14" i="78"/>
  <c r="AJ14" i="78"/>
  <c r="AK14" i="78"/>
  <c r="AO14" i="78" s="1"/>
  <c r="AL14" i="78"/>
  <c r="AM14" i="78"/>
  <c r="AN14" i="78"/>
  <c r="P15" i="78"/>
  <c r="R15" i="78" s="1"/>
  <c r="S15" i="78" s="1"/>
  <c r="T15" i="78" s="1"/>
  <c r="U15" i="78"/>
  <c r="V15" i="78"/>
  <c r="W15" i="78"/>
  <c r="X15" i="78"/>
  <c r="Y15" i="78"/>
  <c r="Z15" i="78"/>
  <c r="AA15" i="78"/>
  <c r="AB15" i="78"/>
  <c r="AC15" i="78"/>
  <c r="AD15" i="78"/>
  <c r="AH15" i="78"/>
  <c r="AI15" i="78"/>
  <c r="AJ15" i="78"/>
  <c r="AK15" i="78"/>
  <c r="AL15" i="78"/>
  <c r="AM15" i="78"/>
  <c r="AN15" i="78"/>
  <c r="AO15" i="78"/>
  <c r="AP15" i="78"/>
  <c r="P16" i="78"/>
  <c r="R16" i="78"/>
  <c r="S16" i="78"/>
  <c r="T16" i="78" s="1"/>
  <c r="U16" i="78"/>
  <c r="V16" i="78"/>
  <c r="W16" i="78"/>
  <c r="X16" i="78"/>
  <c r="Y16" i="78"/>
  <c r="Z16" i="78"/>
  <c r="AA16" i="78"/>
  <c r="AB16" i="78"/>
  <c r="AC16" i="78"/>
  <c r="AD16" i="78"/>
  <c r="AP16" i="78" s="1"/>
  <c r="AH16" i="78"/>
  <c r="AI16" i="78"/>
  <c r="AJ16" i="78"/>
  <c r="AK16" i="78"/>
  <c r="AO16" i="78" s="1"/>
  <c r="AL16" i="78"/>
  <c r="AM16" i="78"/>
  <c r="AN16" i="78"/>
  <c r="P17" i="78"/>
  <c r="R17" i="78"/>
  <c r="S17" i="78"/>
  <c r="T17" i="78"/>
  <c r="U17" i="78"/>
  <c r="V17" i="78"/>
  <c r="W17" i="78"/>
  <c r="X17" i="78"/>
  <c r="Y17" i="78"/>
  <c r="Z17" i="78"/>
  <c r="AA17" i="78"/>
  <c r="AB17" i="78"/>
  <c r="AC17" i="78"/>
  <c r="AD17" i="78"/>
  <c r="AH17" i="78"/>
  <c r="AI17" i="78"/>
  <c r="AJ17" i="78"/>
  <c r="AK17" i="78"/>
  <c r="AL17" i="78"/>
  <c r="AM17" i="78"/>
  <c r="AN17" i="78"/>
  <c r="AO17" i="78"/>
  <c r="AP17" i="78"/>
  <c r="P18" i="78"/>
  <c r="R18" i="78"/>
  <c r="S18" i="78"/>
  <c r="T18" i="78"/>
  <c r="Q46" i="78" s="1"/>
  <c r="U18" i="78"/>
  <c r="V18" i="78"/>
  <c r="W18" i="78"/>
  <c r="Q49" i="78" s="1"/>
  <c r="X18" i="78"/>
  <c r="Y18" i="78"/>
  <c r="Q51" i="78" s="1"/>
  <c r="Z18" i="78"/>
  <c r="Q52" i="78" s="1"/>
  <c r="AA18" i="78"/>
  <c r="Q53" i="78" s="1"/>
  <c r="AB18" i="78"/>
  <c r="AC18" i="78"/>
  <c r="Q55" i="78" s="1"/>
  <c r="AD18" i="78"/>
  <c r="AP18" i="78" s="1"/>
  <c r="AH18" i="78"/>
  <c r="AI18" i="78"/>
  <c r="AJ18" i="78"/>
  <c r="AK18" i="78"/>
  <c r="AL18" i="78"/>
  <c r="AM18" i="78"/>
  <c r="AN18" i="78"/>
  <c r="AO18" i="78"/>
  <c r="P19" i="78"/>
  <c r="R19" i="78"/>
  <c r="S19" i="78"/>
  <c r="T19" i="78"/>
  <c r="U19" i="78"/>
  <c r="V19" i="78"/>
  <c r="W19" i="78"/>
  <c r="X19" i="78"/>
  <c r="Y19" i="78"/>
  <c r="Z19" i="78"/>
  <c r="AA19" i="78"/>
  <c r="AB19" i="78"/>
  <c r="AC19" i="78"/>
  <c r="AD19" i="78"/>
  <c r="AP19" i="78" s="1"/>
  <c r="AH19" i="78"/>
  <c r="AI19" i="78"/>
  <c r="AJ19" i="78"/>
  <c r="AK19" i="78"/>
  <c r="AL19" i="78"/>
  <c r="AM19" i="78"/>
  <c r="AN19" i="78"/>
  <c r="AO19" i="78"/>
  <c r="P20" i="78"/>
  <c r="R20" i="78" s="1"/>
  <c r="S20" i="78" s="1"/>
  <c r="T20" i="78" s="1"/>
  <c r="U20" i="78"/>
  <c r="V20" i="78"/>
  <c r="W20" i="78"/>
  <c r="X20" i="78"/>
  <c r="Y20" i="78"/>
  <c r="Z20" i="78"/>
  <c r="AA20" i="78"/>
  <c r="AB20" i="78"/>
  <c r="AC20" i="78"/>
  <c r="AD20" i="78"/>
  <c r="AH20" i="78"/>
  <c r="AI20" i="78"/>
  <c r="AJ20" i="78"/>
  <c r="AK20" i="78"/>
  <c r="AL20" i="78"/>
  <c r="AM20" i="78"/>
  <c r="AN20" i="78"/>
  <c r="AO20" i="78"/>
  <c r="AP20" i="78"/>
  <c r="P21" i="78"/>
  <c r="R21" i="78"/>
  <c r="S21" i="78"/>
  <c r="T21" i="78"/>
  <c r="U21" i="78"/>
  <c r="Q47" i="78" s="1"/>
  <c r="V21" i="78"/>
  <c r="Q48" i="78" s="1"/>
  <c r="W21" i="78"/>
  <c r="X21" i="78"/>
  <c r="Y21" i="78"/>
  <c r="Z21" i="78"/>
  <c r="AA21" i="78"/>
  <c r="AB21" i="78"/>
  <c r="AC21" i="78"/>
  <c r="AD21" i="78"/>
  <c r="AH21" i="78"/>
  <c r="AI21" i="78"/>
  <c r="AJ21" i="78"/>
  <c r="AK21" i="78"/>
  <c r="AL21" i="78"/>
  <c r="AM21" i="78"/>
  <c r="AN21" i="78"/>
  <c r="AO21" i="78"/>
  <c r="AP21" i="78"/>
  <c r="P22" i="78"/>
  <c r="R22" i="78"/>
  <c r="S22" i="78"/>
  <c r="T22" i="78"/>
  <c r="U22" i="78"/>
  <c r="V22" i="78"/>
  <c r="W22" i="78"/>
  <c r="X22" i="78"/>
  <c r="Y22" i="78"/>
  <c r="Z22" i="78"/>
  <c r="AA22" i="78"/>
  <c r="AB22" i="78"/>
  <c r="AC22" i="78"/>
  <c r="AD22" i="78"/>
  <c r="AH22" i="78"/>
  <c r="AI22" i="78"/>
  <c r="AJ22" i="78"/>
  <c r="AK22" i="78"/>
  <c r="AL22" i="78"/>
  <c r="AM22" i="78"/>
  <c r="AN22" i="78"/>
  <c r="AO22" i="78"/>
  <c r="AP22" i="78"/>
  <c r="P23" i="78"/>
  <c r="R23" i="78"/>
  <c r="S23" i="78"/>
  <c r="T23" i="78"/>
  <c r="U23" i="78"/>
  <c r="S47" i="78" s="1"/>
  <c r="V23" i="78"/>
  <c r="S48" i="78" s="1"/>
  <c r="W23" i="78"/>
  <c r="S49" i="78" s="1"/>
  <c r="X23" i="78"/>
  <c r="Y23" i="78"/>
  <c r="Z23" i="78"/>
  <c r="AA23" i="78"/>
  <c r="AB23" i="78"/>
  <c r="AC23" i="78"/>
  <c r="AD23" i="78"/>
  <c r="AP23" i="78" s="1"/>
  <c r="AH23" i="78"/>
  <c r="AI23" i="78"/>
  <c r="AJ23" i="78"/>
  <c r="AK23" i="78"/>
  <c r="AO23" i="78" s="1"/>
  <c r="AL23" i="78"/>
  <c r="AM23" i="78"/>
  <c r="AN23" i="78"/>
  <c r="P24" i="78"/>
  <c r="R24" i="78"/>
  <c r="S24" i="78" s="1"/>
  <c r="T24" i="78" s="1"/>
  <c r="U24" i="78"/>
  <c r="V24" i="78"/>
  <c r="W24" i="78"/>
  <c r="X24" i="78"/>
  <c r="Y24" i="78"/>
  <c r="Z24" i="78"/>
  <c r="AA24" i="78"/>
  <c r="AB24" i="78"/>
  <c r="AC24" i="78"/>
  <c r="AD24" i="78"/>
  <c r="AH24" i="78"/>
  <c r="AI24" i="78"/>
  <c r="AJ24" i="78"/>
  <c r="AK24" i="78"/>
  <c r="AL24" i="78"/>
  <c r="AM24" i="78"/>
  <c r="AN24" i="78"/>
  <c r="AO24" i="78"/>
  <c r="AP24" i="78"/>
  <c r="P25" i="78"/>
  <c r="R25" i="78"/>
  <c r="S25" i="78" s="1"/>
  <c r="T25" i="78" s="1"/>
  <c r="U25" i="78"/>
  <c r="V25" i="78"/>
  <c r="W25" i="78"/>
  <c r="X25" i="78"/>
  <c r="Y25" i="78"/>
  <c r="R51" i="78" s="1"/>
  <c r="Z25" i="78"/>
  <c r="AA25" i="78"/>
  <c r="AB25" i="78"/>
  <c r="AC25" i="78"/>
  <c r="AD25" i="78"/>
  <c r="AP25" i="78" s="1"/>
  <c r="AH25" i="78"/>
  <c r="AI25" i="78"/>
  <c r="AJ25" i="78"/>
  <c r="AK25" i="78"/>
  <c r="AO25" i="78" s="1"/>
  <c r="AL25" i="78"/>
  <c r="AM25" i="78"/>
  <c r="AN25" i="78"/>
  <c r="P26" i="78"/>
  <c r="R26" i="78"/>
  <c r="S26" i="78"/>
  <c r="T26" i="78"/>
  <c r="T46" i="78" s="1"/>
  <c r="U26" i="78"/>
  <c r="T47" i="78" s="1"/>
  <c r="V26" i="78"/>
  <c r="T48" i="78" s="1"/>
  <c r="W26" i="78"/>
  <c r="T49" i="78" s="1"/>
  <c r="X26" i="78"/>
  <c r="T50" i="78" s="1"/>
  <c r="Y26" i="78"/>
  <c r="T51" i="78" s="1"/>
  <c r="Z26" i="78"/>
  <c r="AA26" i="78"/>
  <c r="AB26" i="78"/>
  <c r="AC26" i="78"/>
  <c r="AD26" i="78"/>
  <c r="T56" i="78" s="1"/>
  <c r="AH26" i="78"/>
  <c r="AI26" i="78"/>
  <c r="AJ26" i="78"/>
  <c r="AK26" i="78"/>
  <c r="AL26" i="78"/>
  <c r="AM26" i="78"/>
  <c r="AN26" i="78"/>
  <c r="AO26" i="78"/>
  <c r="AP26" i="78"/>
  <c r="P27" i="78"/>
  <c r="R27" i="78"/>
  <c r="S27" i="78"/>
  <c r="T27" i="78" s="1"/>
  <c r="U27" i="78"/>
  <c r="V27" i="78"/>
  <c r="W27" i="78"/>
  <c r="X27" i="78"/>
  <c r="Y27" i="78"/>
  <c r="Z27" i="78"/>
  <c r="AA27" i="78"/>
  <c r="AB27" i="78"/>
  <c r="AC27" i="78"/>
  <c r="AD27" i="78"/>
  <c r="AP27" i="78" s="1"/>
  <c r="AH27" i="78"/>
  <c r="AI27" i="78"/>
  <c r="AJ27" i="78"/>
  <c r="AK27" i="78"/>
  <c r="AL27" i="78"/>
  <c r="AO27" i="78" s="1"/>
  <c r="AM27" i="78"/>
  <c r="AN27" i="78"/>
  <c r="P28" i="78"/>
  <c r="R28" i="78"/>
  <c r="S28" i="78"/>
  <c r="T28" i="78"/>
  <c r="U28" i="78"/>
  <c r="V28" i="78"/>
  <c r="W28" i="78"/>
  <c r="X28" i="78"/>
  <c r="Y28" i="78"/>
  <c r="Z28" i="78"/>
  <c r="R52" i="78" s="1"/>
  <c r="AA28" i="78"/>
  <c r="AB28" i="78"/>
  <c r="AC28" i="78"/>
  <c r="AD28" i="78"/>
  <c r="AP28" i="78" s="1"/>
  <c r="AH28" i="78"/>
  <c r="AI28" i="78"/>
  <c r="AJ28" i="78"/>
  <c r="AK28" i="78"/>
  <c r="AO28" i="78" s="1"/>
  <c r="AL28" i="78"/>
  <c r="AM28" i="78"/>
  <c r="AN28" i="78"/>
  <c r="P29" i="78"/>
  <c r="R29" i="78"/>
  <c r="S29" i="78"/>
  <c r="T29" i="78" s="1"/>
  <c r="U29" i="78"/>
  <c r="V29" i="78"/>
  <c r="W29" i="78"/>
  <c r="X29" i="78"/>
  <c r="Y29" i="78"/>
  <c r="Z29" i="78"/>
  <c r="AA29" i="78"/>
  <c r="AB29" i="78"/>
  <c r="AC29" i="78"/>
  <c r="AD29" i="78"/>
  <c r="AH29" i="78"/>
  <c r="AI29" i="78"/>
  <c r="AJ29" i="78"/>
  <c r="AK29" i="78"/>
  <c r="AL29" i="78"/>
  <c r="AM29" i="78"/>
  <c r="AN29" i="78"/>
  <c r="AO29" i="78"/>
  <c r="AP29" i="78"/>
  <c r="P30" i="78"/>
  <c r="R30" i="78"/>
  <c r="S30" i="78"/>
  <c r="T30" i="78"/>
  <c r="U30" i="78"/>
  <c r="V30" i="78"/>
  <c r="W30" i="78"/>
  <c r="X30" i="78"/>
  <c r="Y30" i="78"/>
  <c r="Z30" i="78"/>
  <c r="T52" i="78" s="1"/>
  <c r="AA30" i="78"/>
  <c r="AB30" i="78"/>
  <c r="AC30" i="78"/>
  <c r="AD30" i="78"/>
  <c r="AP30" i="78" s="1"/>
  <c r="AH30" i="78"/>
  <c r="AI30" i="78"/>
  <c r="AJ30" i="78"/>
  <c r="AK30" i="78"/>
  <c r="AL30" i="78"/>
  <c r="AM30" i="78"/>
  <c r="AN30" i="78"/>
  <c r="AO30" i="78"/>
  <c r="P31" i="78"/>
  <c r="R31" i="78"/>
  <c r="S31" i="78"/>
  <c r="T31" i="78"/>
  <c r="U31" i="78"/>
  <c r="V31" i="78"/>
  <c r="W31" i="78"/>
  <c r="X31" i="78"/>
  <c r="Y31" i="78"/>
  <c r="Z31" i="78"/>
  <c r="AA31" i="78"/>
  <c r="AB31" i="78"/>
  <c r="AC31" i="78"/>
  <c r="AD31" i="78"/>
  <c r="AH31" i="78"/>
  <c r="AI31" i="78"/>
  <c r="AJ31" i="78"/>
  <c r="AK31" i="78"/>
  <c r="AL31" i="78"/>
  <c r="AM31" i="78"/>
  <c r="AN31" i="78"/>
  <c r="AO31" i="78"/>
  <c r="AP31" i="78"/>
  <c r="P32" i="78"/>
  <c r="R32" i="78"/>
  <c r="S32" i="78"/>
  <c r="T32" i="78"/>
  <c r="U32" i="78"/>
  <c r="V32" i="78"/>
  <c r="W32" i="78"/>
  <c r="X32" i="78"/>
  <c r="Y32" i="78"/>
  <c r="Z32" i="78"/>
  <c r="AA32" i="78"/>
  <c r="AB32" i="78"/>
  <c r="AC32" i="78"/>
  <c r="AD32" i="78"/>
  <c r="AP32" i="78" s="1"/>
  <c r="AH32" i="78"/>
  <c r="AI32" i="78"/>
  <c r="AJ32" i="78"/>
  <c r="AK32" i="78"/>
  <c r="AL32" i="78"/>
  <c r="AM32" i="78"/>
  <c r="AN32" i="78"/>
  <c r="AO32" i="78"/>
  <c r="P33" i="78"/>
  <c r="R33" i="78" s="1"/>
  <c r="S33" i="78" s="1"/>
  <c r="T33" i="78" s="1"/>
  <c r="U33" i="78"/>
  <c r="V33" i="78"/>
  <c r="W33" i="78"/>
  <c r="X33" i="78"/>
  <c r="Y33" i="78"/>
  <c r="Z33" i="78"/>
  <c r="AA33" i="78"/>
  <c r="AB33" i="78"/>
  <c r="AC33" i="78"/>
  <c r="AD33" i="78"/>
  <c r="AH33" i="78"/>
  <c r="AI33" i="78"/>
  <c r="AJ33" i="78"/>
  <c r="AK33" i="78"/>
  <c r="AL33" i="78"/>
  <c r="AM33" i="78"/>
  <c r="AN33" i="78"/>
  <c r="AO33" i="78"/>
  <c r="AP33" i="78"/>
  <c r="P34" i="78"/>
  <c r="R34" i="78" s="1"/>
  <c r="S34" i="78" s="1"/>
  <c r="T34" i="78" s="1"/>
  <c r="U34" i="78"/>
  <c r="V34" i="78"/>
  <c r="W34" i="78"/>
  <c r="X34" i="78"/>
  <c r="Y34" i="78"/>
  <c r="Z34" i="78"/>
  <c r="AA34" i="78"/>
  <c r="AB34" i="78"/>
  <c r="AC34" i="78"/>
  <c r="AD34" i="78"/>
  <c r="AH34" i="78"/>
  <c r="AI34" i="78"/>
  <c r="AJ34" i="78"/>
  <c r="AK34" i="78"/>
  <c r="AO34" i="78" s="1"/>
  <c r="AL34" i="78"/>
  <c r="AM34" i="78"/>
  <c r="AN34" i="78"/>
  <c r="AP34" i="78"/>
  <c r="P35" i="78"/>
  <c r="R35" i="78"/>
  <c r="S35" i="78"/>
  <c r="T35" i="78"/>
  <c r="U35" i="78"/>
  <c r="V35" i="78"/>
  <c r="W35" i="78"/>
  <c r="X35" i="78"/>
  <c r="Y35" i="78"/>
  <c r="Z35" i="78"/>
  <c r="AA35" i="78"/>
  <c r="AB35" i="78"/>
  <c r="AC35" i="78"/>
  <c r="AD35" i="78"/>
  <c r="AH35" i="78"/>
  <c r="AI35" i="78"/>
  <c r="AJ35" i="78"/>
  <c r="AK35" i="78"/>
  <c r="AL35" i="78"/>
  <c r="AM35" i="78"/>
  <c r="AN35" i="78"/>
  <c r="AO35" i="78"/>
  <c r="AP35" i="78"/>
  <c r="P36" i="78"/>
  <c r="R36" i="78"/>
  <c r="S36" i="78" s="1"/>
  <c r="T36" i="78" s="1"/>
  <c r="U36" i="78"/>
  <c r="V36" i="78"/>
  <c r="W36" i="78"/>
  <c r="X36" i="78"/>
  <c r="Y36" i="78"/>
  <c r="Z36" i="78"/>
  <c r="AA36" i="78"/>
  <c r="AB36" i="78"/>
  <c r="AC36" i="78"/>
  <c r="AD36" i="78"/>
  <c r="AP36" i="78" s="1"/>
  <c r="AH36" i="78"/>
  <c r="AI36" i="78"/>
  <c r="AJ36" i="78"/>
  <c r="AK36" i="78"/>
  <c r="AO36" i="78" s="1"/>
  <c r="AL36" i="78"/>
  <c r="AM36" i="78"/>
  <c r="AN36" i="78"/>
  <c r="P37" i="78"/>
  <c r="R37" i="78"/>
  <c r="S37" i="78"/>
  <c r="T37" i="78"/>
  <c r="P46" i="78" s="1"/>
  <c r="U37" i="78"/>
  <c r="P47" i="78" s="1"/>
  <c r="V37" i="78"/>
  <c r="P48" i="78" s="1"/>
  <c r="W37" i="78"/>
  <c r="P49" i="78" s="1"/>
  <c r="X37" i="78"/>
  <c r="P50" i="78" s="1"/>
  <c r="Y37" i="78"/>
  <c r="Z37" i="78"/>
  <c r="AA37" i="78"/>
  <c r="AB37" i="78"/>
  <c r="AC37" i="78"/>
  <c r="AD37" i="78"/>
  <c r="AP37" i="78" s="1"/>
  <c r="AH37" i="78"/>
  <c r="AI37" i="78"/>
  <c r="AJ37" i="78"/>
  <c r="AK37" i="78"/>
  <c r="AO37" i="78" s="1"/>
  <c r="AL37" i="78"/>
  <c r="AM37" i="78"/>
  <c r="AN37" i="78"/>
  <c r="P38" i="78"/>
  <c r="R38" i="78"/>
  <c r="S38" i="78" s="1"/>
  <c r="T38" i="78" s="1"/>
  <c r="U38" i="78"/>
  <c r="V38" i="78"/>
  <c r="W38" i="78"/>
  <c r="X38" i="78"/>
  <c r="Y38" i="78"/>
  <c r="Z38" i="78"/>
  <c r="AA38" i="78"/>
  <c r="AB38" i="78"/>
  <c r="AC38" i="78"/>
  <c r="AD38" i="78"/>
  <c r="AH38" i="78"/>
  <c r="AI38" i="78"/>
  <c r="AJ38" i="78"/>
  <c r="AK38" i="78"/>
  <c r="AL38" i="78"/>
  <c r="AM38" i="78"/>
  <c r="AN38" i="78"/>
  <c r="AO38" i="78"/>
  <c r="AP38" i="78"/>
  <c r="P39" i="78"/>
  <c r="R39" i="78"/>
  <c r="S39" i="78"/>
  <c r="T39" i="78"/>
  <c r="U39" i="78"/>
  <c r="V39" i="78"/>
  <c r="W39" i="78"/>
  <c r="X39" i="78"/>
  <c r="Y39" i="78"/>
  <c r="Z39" i="78"/>
  <c r="AA39" i="78"/>
  <c r="AB39" i="78"/>
  <c r="AC39" i="78"/>
  <c r="AD39" i="78"/>
  <c r="AH39" i="78"/>
  <c r="AI39" i="78"/>
  <c r="AJ39" i="78"/>
  <c r="AK39" i="78"/>
  <c r="AO39" i="78" s="1"/>
  <c r="AL39" i="78"/>
  <c r="AM39" i="78"/>
  <c r="AN39" i="78"/>
  <c r="AP39" i="78"/>
  <c r="P40" i="78"/>
  <c r="R40" i="78"/>
  <c r="S40" i="78"/>
  <c r="T40" i="78"/>
  <c r="U40" i="78"/>
  <c r="V40" i="78"/>
  <c r="W40" i="78"/>
  <c r="X40" i="78"/>
  <c r="Q50" i="78" s="1"/>
  <c r="Y40" i="78"/>
  <c r="Z40" i="78"/>
  <c r="AA40" i="78"/>
  <c r="AB40" i="78"/>
  <c r="AC40" i="78"/>
  <c r="AD40" i="78"/>
  <c r="AH40" i="78"/>
  <c r="AI40" i="78"/>
  <c r="AJ40" i="78"/>
  <c r="AK40" i="78"/>
  <c r="AL40" i="78"/>
  <c r="AM40" i="78"/>
  <c r="AN40" i="78"/>
  <c r="AO40" i="78"/>
  <c r="AP40" i="78"/>
  <c r="P41" i="78"/>
  <c r="R41" i="78"/>
  <c r="S41" i="78"/>
  <c r="T41" i="78"/>
  <c r="U41" i="78"/>
  <c r="V41" i="78"/>
  <c r="W41" i="78"/>
  <c r="X41" i="78"/>
  <c r="Y41" i="78"/>
  <c r="Z41" i="78"/>
  <c r="AA41" i="78"/>
  <c r="AB41" i="78"/>
  <c r="AC41" i="78"/>
  <c r="AD41" i="78"/>
  <c r="AP41" i="78" s="1"/>
  <c r="AH41" i="78"/>
  <c r="AI41" i="78"/>
  <c r="AJ41" i="78"/>
  <c r="AK41" i="78"/>
  <c r="AL41" i="78"/>
  <c r="AM41" i="78"/>
  <c r="AN41" i="78"/>
  <c r="AO41" i="78" s="1"/>
  <c r="P42" i="78"/>
  <c r="R42" i="78" s="1"/>
  <c r="S42" i="78" s="1"/>
  <c r="T42" i="78" s="1"/>
  <c r="U42" i="78"/>
  <c r="V42" i="78"/>
  <c r="W42" i="78"/>
  <c r="X42" i="78"/>
  <c r="Y42" i="78"/>
  <c r="Z42" i="78"/>
  <c r="AA42" i="78"/>
  <c r="AB42" i="78"/>
  <c r="AC42" i="78"/>
  <c r="AD42" i="78"/>
  <c r="AH42" i="78"/>
  <c r="AI42" i="78"/>
  <c r="AJ42" i="78"/>
  <c r="AK42" i="78"/>
  <c r="AL42" i="78"/>
  <c r="AM42" i="78"/>
  <c r="AN42" i="78"/>
  <c r="AO42" i="78"/>
  <c r="AP42" i="78"/>
  <c r="O49" i="78"/>
  <c r="R50" i="78"/>
  <c r="S50" i="78"/>
  <c r="O51" i="78"/>
  <c r="P51" i="78"/>
  <c r="P52" i="78"/>
  <c r="P53" i="78"/>
  <c r="R53" i="78"/>
  <c r="S53" i="78"/>
  <c r="T53" i="78"/>
  <c r="P54" i="78"/>
  <c r="Q54" i="78"/>
  <c r="T54" i="78"/>
  <c r="P55" i="78"/>
  <c r="R55" i="78"/>
  <c r="S55" i="78"/>
  <c r="T55" i="78"/>
  <c r="P56" i="78"/>
  <c r="V13" i="77"/>
  <c r="W13" i="77" s="1"/>
  <c r="X13" i="77"/>
  <c r="Y13" i="77"/>
  <c r="Z13" i="77"/>
  <c r="AA13" i="77"/>
  <c r="AB13" i="77"/>
  <c r="AC13" i="77"/>
  <c r="AD13" i="77"/>
  <c r="AE13" i="77"/>
  <c r="AF13" i="77"/>
  <c r="AG13" i="77"/>
  <c r="AH13" i="77"/>
  <c r="AI13" i="77"/>
  <c r="AJ13" i="77"/>
  <c r="AK13" i="77"/>
  <c r="AL13" i="77"/>
  <c r="AM13" i="77"/>
  <c r="AN13" i="77"/>
  <c r="AO13" i="77"/>
  <c r="AP13" i="77"/>
  <c r="AQ13" i="77"/>
  <c r="AR13" i="77"/>
  <c r="AS13" i="77"/>
  <c r="AT13" i="77"/>
  <c r="AU13" i="77"/>
  <c r="AV13" i="77"/>
  <c r="AW13" i="77"/>
  <c r="AX13" i="77"/>
  <c r="AY13" i="77"/>
  <c r="AZ13" i="77"/>
  <c r="BA13" i="77"/>
  <c r="BB13" i="77"/>
  <c r="BC13" i="77"/>
  <c r="BD13" i="77"/>
  <c r="BE13" i="77"/>
  <c r="BF13" i="77" s="1"/>
  <c r="BG13" i="77"/>
  <c r="BH13" i="77"/>
  <c r="BI13" i="77"/>
  <c r="BJ13" i="77"/>
  <c r="BK13" i="77"/>
  <c r="BL13" i="77"/>
  <c r="BM13" i="77"/>
  <c r="BN13" i="77"/>
  <c r="BO13" i="77"/>
  <c r="D15" i="77"/>
  <c r="E15" i="77"/>
  <c r="E20" i="77"/>
  <c r="F20" i="77"/>
  <c r="G20" i="77"/>
  <c r="H20" i="77"/>
  <c r="I20" i="77"/>
  <c r="J20" i="77"/>
  <c r="K20" i="77"/>
  <c r="L20" i="77"/>
  <c r="M20" i="77"/>
  <c r="N20" i="77"/>
  <c r="O20" i="77"/>
  <c r="P20" i="77"/>
  <c r="Q20" i="77"/>
  <c r="R20" i="77"/>
  <c r="G21" i="77"/>
  <c r="H21" i="77"/>
  <c r="I21" i="77"/>
  <c r="J21" i="77"/>
  <c r="K21" i="77"/>
  <c r="L21" i="77"/>
  <c r="M21" i="77"/>
  <c r="N21" i="77"/>
  <c r="O21" i="77"/>
  <c r="P21" i="77"/>
  <c r="Q21" i="77"/>
  <c r="R21" i="77"/>
  <c r="B23" i="77"/>
  <c r="B33" i="77" s="1"/>
  <c r="V23" i="77"/>
  <c r="W23" i="77"/>
  <c r="X23" i="77"/>
  <c r="Y23" i="77"/>
  <c r="Z23" i="77"/>
  <c r="AA23" i="77"/>
  <c r="AB23" i="77"/>
  <c r="AC23" i="77"/>
  <c r="AD23" i="77"/>
  <c r="AE23" i="77"/>
  <c r="AF23" i="77"/>
  <c r="AG23" i="77"/>
  <c r="AH23" i="77"/>
  <c r="AI23" i="77"/>
  <c r="AJ23" i="77"/>
  <c r="AK23" i="77"/>
  <c r="AL23" i="77"/>
  <c r="AM23" i="77"/>
  <c r="AN23" i="77"/>
  <c r="AO23" i="77"/>
  <c r="AP23" i="77"/>
  <c r="AQ23" i="77"/>
  <c r="AR23" i="77" s="1"/>
  <c r="AS23" i="77"/>
  <c r="AT23" i="77"/>
  <c r="AU23" i="77"/>
  <c r="AV23" i="77"/>
  <c r="AW23" i="77"/>
  <c r="AX23" i="77"/>
  <c r="AY23" i="77"/>
  <c r="AZ23" i="77"/>
  <c r="BA23" i="77"/>
  <c r="BB23" i="77"/>
  <c r="BC23" i="77"/>
  <c r="BD23" i="77"/>
  <c r="BE23" i="77"/>
  <c r="BF23" i="77"/>
  <c r="BG23" i="77"/>
  <c r="BH23" i="77"/>
  <c r="BI23" i="77"/>
  <c r="BJ23" i="77"/>
  <c r="BK23" i="77"/>
  <c r="BL23" i="77"/>
  <c r="BM23" i="77"/>
  <c r="BN23" i="77"/>
  <c r="BO23" i="77"/>
  <c r="D25" i="77"/>
  <c r="E25" i="77"/>
  <c r="E30" i="77"/>
  <c r="F30" i="77"/>
  <c r="G30" i="77"/>
  <c r="H30" i="77"/>
  <c r="I30" i="77"/>
  <c r="J30" i="77"/>
  <c r="K30" i="77"/>
  <c r="L30" i="77"/>
  <c r="M30" i="77"/>
  <c r="N30" i="77"/>
  <c r="O30" i="77"/>
  <c r="P30" i="77"/>
  <c r="Q30" i="77"/>
  <c r="R30" i="77"/>
  <c r="G31" i="77"/>
  <c r="H31" i="77"/>
  <c r="I31" i="77"/>
  <c r="J31" i="77"/>
  <c r="K31" i="77"/>
  <c r="L31" i="77"/>
  <c r="M31" i="77"/>
  <c r="N31" i="77"/>
  <c r="O31" i="77"/>
  <c r="P31" i="77"/>
  <c r="Q31" i="77"/>
  <c r="R31" i="77"/>
  <c r="V33" i="77"/>
  <c r="W33" i="77"/>
  <c r="X33" i="77"/>
  <c r="Y33" i="77"/>
  <c r="Z33" i="77"/>
  <c r="AA33" i="77"/>
  <c r="AB33" i="77"/>
  <c r="AC33" i="77"/>
  <c r="AD33" i="77" s="1"/>
  <c r="AE33" i="77"/>
  <c r="AF33" i="77"/>
  <c r="AG33" i="77"/>
  <c r="AH33" i="77"/>
  <c r="AI33" i="77"/>
  <c r="AJ33" i="77"/>
  <c r="AK33" i="77"/>
  <c r="AL33" i="77"/>
  <c r="AM33" i="77"/>
  <c r="AN33" i="77"/>
  <c r="AO33" i="77"/>
  <c r="AP33" i="77"/>
  <c r="AQ33" i="77"/>
  <c r="AR33" i="77"/>
  <c r="AS33" i="77"/>
  <c r="AT33" i="77"/>
  <c r="AU33" i="77"/>
  <c r="AV33" i="77"/>
  <c r="AW33" i="77"/>
  <c r="AX33" i="77"/>
  <c r="AY33" i="77"/>
  <c r="AZ33" i="77"/>
  <c r="BA33" i="77"/>
  <c r="BB33" i="77"/>
  <c r="BC33" i="77"/>
  <c r="BD33" i="77"/>
  <c r="BE33" i="77"/>
  <c r="BF33" i="77"/>
  <c r="BG33" i="77"/>
  <c r="BH33" i="77"/>
  <c r="BI33" i="77"/>
  <c r="BJ33" i="77"/>
  <c r="BK33" i="77"/>
  <c r="BL33" i="77"/>
  <c r="BM33" i="77"/>
  <c r="BN33" i="77"/>
  <c r="BO33" i="77"/>
  <c r="D35" i="77"/>
  <c r="E35" i="77"/>
  <c r="E40" i="77"/>
  <c r="F40" i="77"/>
  <c r="G40" i="77"/>
  <c r="H40" i="77"/>
  <c r="I40" i="77"/>
  <c r="J40" i="77"/>
  <c r="K40" i="77"/>
  <c r="L40" i="77"/>
  <c r="M40" i="77"/>
  <c r="N40" i="77"/>
  <c r="O40" i="77"/>
  <c r="P40" i="77"/>
  <c r="Q40" i="77"/>
  <c r="R40" i="77"/>
  <c r="G41" i="77"/>
  <c r="H41" i="77"/>
  <c r="I41" i="77"/>
  <c r="J41" i="77"/>
  <c r="K41" i="77"/>
  <c r="L41" i="77"/>
  <c r="M41" i="77"/>
  <c r="N41" i="77"/>
  <c r="O41" i="77"/>
  <c r="P41" i="77"/>
  <c r="Q41" i="77"/>
  <c r="R41" i="77"/>
  <c r="V43" i="77"/>
  <c r="W43" i="77"/>
  <c r="X43" i="77"/>
  <c r="Y43" i="77"/>
  <c r="Z43" i="77"/>
  <c r="AA43" i="77"/>
  <c r="AB43" i="77"/>
  <c r="AC43" i="77"/>
  <c r="AD43" i="77"/>
  <c r="AE43" i="77"/>
  <c r="AF43" i="77"/>
  <c r="AG43" i="77"/>
  <c r="AH43" i="77"/>
  <c r="AI43" i="77"/>
  <c r="AJ43" i="77"/>
  <c r="AK43" i="77" s="1"/>
  <c r="AL43" i="77"/>
  <c r="AM43" i="77"/>
  <c r="AN43" i="77"/>
  <c r="AO43" i="77"/>
  <c r="AP43" i="77"/>
  <c r="AQ43" i="77"/>
  <c r="AR43" i="77"/>
  <c r="AS43" i="77"/>
  <c r="AT43" i="77"/>
  <c r="AU43" i="77"/>
  <c r="AV43" i="77"/>
  <c r="AW43" i="77"/>
  <c r="AX43" i="77"/>
  <c r="AY43" i="77" s="1"/>
  <c r="AZ43" i="77"/>
  <c r="BA43" i="77"/>
  <c r="BB43" i="77"/>
  <c r="BC43" i="77"/>
  <c r="BD43" i="77"/>
  <c r="BE43" i="77"/>
  <c r="BF43" i="77"/>
  <c r="BG43" i="77"/>
  <c r="BH43" i="77"/>
  <c r="BI43" i="77"/>
  <c r="BJ43" i="77"/>
  <c r="BK43" i="77"/>
  <c r="BL43" i="77"/>
  <c r="BM43" i="77"/>
  <c r="BN43" i="77"/>
  <c r="BO43" i="77"/>
  <c r="D45" i="77"/>
  <c r="E45" i="77"/>
  <c r="E50" i="77"/>
  <c r="F50" i="77"/>
  <c r="G50" i="77"/>
  <c r="H50" i="77"/>
  <c r="I50" i="77"/>
  <c r="J50" i="77"/>
  <c r="K50" i="77"/>
  <c r="L50" i="77"/>
  <c r="M50" i="77"/>
  <c r="N50" i="77"/>
  <c r="O50" i="77"/>
  <c r="O60" i="77" s="1"/>
  <c r="P50" i="77"/>
  <c r="Q50" i="77"/>
  <c r="R50" i="77"/>
  <c r="G51" i="77"/>
  <c r="H51" i="77"/>
  <c r="I51" i="77"/>
  <c r="J51" i="77"/>
  <c r="K51" i="77"/>
  <c r="L51" i="77"/>
  <c r="M51" i="77"/>
  <c r="N51" i="77"/>
  <c r="O51" i="77"/>
  <c r="P51" i="77"/>
  <c r="P61" i="77" s="1"/>
  <c r="Q51" i="77"/>
  <c r="Q60" i="77" s="1"/>
  <c r="R51" i="77"/>
  <c r="R61" i="77" s="1"/>
  <c r="V53" i="77"/>
  <c r="W53" i="77"/>
  <c r="X53" i="77"/>
  <c r="Y53" i="77"/>
  <c r="Z53" i="77"/>
  <c r="AA53" i="77"/>
  <c r="AB53" i="77"/>
  <c r="AC53" i="77"/>
  <c r="AD53" i="77"/>
  <c r="AE53" i="77"/>
  <c r="AF53" i="77"/>
  <c r="AG53" i="77"/>
  <c r="AH53" i="77"/>
  <c r="AI53" i="77"/>
  <c r="AJ53" i="77"/>
  <c r="AK53" i="77"/>
  <c r="AL53" i="77"/>
  <c r="AM53" i="77"/>
  <c r="AN53" i="77"/>
  <c r="AO53" i="77"/>
  <c r="AP53" i="77"/>
  <c r="AQ53" i="77"/>
  <c r="AR53" i="77"/>
  <c r="AS53" i="77"/>
  <c r="AT53" i="77"/>
  <c r="AU53" i="77"/>
  <c r="AV53" i="77"/>
  <c r="AW53" i="77"/>
  <c r="AX53" i="77"/>
  <c r="AY53" i="77"/>
  <c r="AZ53" i="77"/>
  <c r="BA53" i="77"/>
  <c r="BB53" i="77"/>
  <c r="BC53" i="77"/>
  <c r="BD53" i="77"/>
  <c r="BE53" i="77"/>
  <c r="BF53" i="77"/>
  <c r="BG53" i="77"/>
  <c r="BH53" i="77"/>
  <c r="BI53" i="77"/>
  <c r="BJ53" i="77"/>
  <c r="BK53" i="77"/>
  <c r="BL53" i="77"/>
  <c r="BM53" i="77"/>
  <c r="BN53" i="77"/>
  <c r="BO53" i="77"/>
  <c r="D55" i="77"/>
  <c r="E55" i="77"/>
  <c r="E60" i="77" s="1"/>
  <c r="F60" i="77"/>
  <c r="G60" i="77"/>
  <c r="H60" i="77"/>
  <c r="I60" i="77"/>
  <c r="J60" i="77"/>
  <c r="K60" i="77"/>
  <c r="L60" i="77"/>
  <c r="M60" i="77"/>
  <c r="N60" i="77"/>
  <c r="P60" i="77"/>
  <c r="R60" i="77"/>
  <c r="G61" i="77"/>
  <c r="H61" i="77"/>
  <c r="I61" i="77"/>
  <c r="J61" i="77"/>
  <c r="K61" i="77"/>
  <c r="L61" i="77"/>
  <c r="M61" i="77"/>
  <c r="N61" i="77"/>
  <c r="V63" i="77"/>
  <c r="W63" i="77"/>
  <c r="X63" i="77"/>
  <c r="Y63" i="77"/>
  <c r="Z63" i="77"/>
  <c r="AA63" i="77"/>
  <c r="AB63" i="77"/>
  <c r="AC63" i="77"/>
  <c r="AD63" i="77" s="1"/>
  <c r="AE63" i="77"/>
  <c r="AF63" i="77"/>
  <c r="AG63" i="77"/>
  <c r="AH63" i="77"/>
  <c r="AI63" i="77"/>
  <c r="AJ63" i="77"/>
  <c r="AK63" i="77"/>
  <c r="AL63" i="77"/>
  <c r="AM63" i="77"/>
  <c r="AN63" i="77"/>
  <c r="AO63" i="77"/>
  <c r="AP63" i="77"/>
  <c r="AQ63" i="77"/>
  <c r="AR63" i="77"/>
  <c r="AS63" i="77"/>
  <c r="AT63" i="77"/>
  <c r="AU63" i="77"/>
  <c r="AV63" i="77"/>
  <c r="AW63" i="77"/>
  <c r="AX63" i="77"/>
  <c r="AY63" i="77"/>
  <c r="AZ63" i="77"/>
  <c r="BA63" i="77"/>
  <c r="BB63" i="77"/>
  <c r="BC63" i="77"/>
  <c r="BD63" i="77"/>
  <c r="BE63" i="77"/>
  <c r="BF63" i="77" s="1"/>
  <c r="BG63" i="77"/>
  <c r="BH63" i="77"/>
  <c r="BI63" i="77"/>
  <c r="BJ63" i="77"/>
  <c r="BK63" i="77"/>
  <c r="BL63" i="77"/>
  <c r="BM63" i="77"/>
  <c r="BN63" i="77"/>
  <c r="BO63" i="77"/>
  <c r="D65" i="77"/>
  <c r="E65" i="77"/>
  <c r="E70" i="77"/>
  <c r="F70" i="77"/>
  <c r="G70" i="77"/>
  <c r="H70" i="77"/>
  <c r="I70" i="77"/>
  <c r="J70" i="77"/>
  <c r="K70" i="77"/>
  <c r="L70" i="77"/>
  <c r="M70" i="77"/>
  <c r="N70" i="77"/>
  <c r="O70" i="77"/>
  <c r="P70" i="77"/>
  <c r="Q70" i="77"/>
  <c r="R70" i="77"/>
  <c r="G71" i="77"/>
  <c r="H71" i="77"/>
  <c r="I71" i="77"/>
  <c r="J71" i="77"/>
  <c r="K71" i="77"/>
  <c r="L71" i="77"/>
  <c r="M71" i="77"/>
  <c r="N71" i="77"/>
  <c r="O71" i="77"/>
  <c r="P71" i="77"/>
  <c r="Q71" i="77"/>
  <c r="R71" i="77"/>
  <c r="V73" i="77"/>
  <c r="W73" i="77"/>
  <c r="X73" i="77"/>
  <c r="Y73" i="77"/>
  <c r="Z73" i="77"/>
  <c r="AA73" i="77"/>
  <c r="AB73" i="77"/>
  <c r="AC73" i="77"/>
  <c r="AD73" i="77"/>
  <c r="AE73" i="77"/>
  <c r="AF73" i="77"/>
  <c r="AG73" i="77"/>
  <c r="AH73" i="77"/>
  <c r="AI73" i="77"/>
  <c r="AJ73" i="77"/>
  <c r="AK73" i="77"/>
  <c r="AL73" i="77"/>
  <c r="AM73" i="77"/>
  <c r="AN73" i="77"/>
  <c r="AO73" i="77"/>
  <c r="AP73" i="77"/>
  <c r="AQ73" i="77"/>
  <c r="AR73" i="77"/>
  <c r="AS73" i="77"/>
  <c r="AT73" i="77"/>
  <c r="AU73" i="77"/>
  <c r="AV73" i="77"/>
  <c r="AW73" i="77"/>
  <c r="AX73" i="77"/>
  <c r="AY73" i="77"/>
  <c r="AZ73" i="77"/>
  <c r="BA73" i="77"/>
  <c r="BB73" i="77"/>
  <c r="BC73" i="77"/>
  <c r="BD73" i="77"/>
  <c r="BE73" i="77"/>
  <c r="BF73" i="77"/>
  <c r="BG73" i="77"/>
  <c r="BH73" i="77"/>
  <c r="BI73" i="77"/>
  <c r="BJ73" i="77"/>
  <c r="BK73" i="77"/>
  <c r="BL73" i="77"/>
  <c r="BM73" i="77"/>
  <c r="BN73" i="77"/>
  <c r="BO73" i="77"/>
  <c r="D75" i="77"/>
  <c r="E75" i="77"/>
  <c r="E80" i="77"/>
  <c r="F80" i="77"/>
  <c r="G80" i="77"/>
  <c r="H80" i="77"/>
  <c r="I80" i="77"/>
  <c r="J80" i="77"/>
  <c r="K80" i="77"/>
  <c r="L80" i="77"/>
  <c r="M80" i="77"/>
  <c r="N80" i="77"/>
  <c r="O80" i="77"/>
  <c r="P80" i="77"/>
  <c r="Q80" i="77"/>
  <c r="R80" i="77"/>
  <c r="G81" i="77"/>
  <c r="H81" i="77"/>
  <c r="I81" i="77"/>
  <c r="J81" i="77"/>
  <c r="K81" i="77"/>
  <c r="L81" i="77"/>
  <c r="M81" i="77"/>
  <c r="N81" i="77"/>
  <c r="O81" i="77"/>
  <c r="P81" i="77"/>
  <c r="Q81" i="77"/>
  <c r="R81" i="77"/>
  <c r="V83" i="77"/>
  <c r="W83" i="77"/>
  <c r="X83" i="77"/>
  <c r="Y83" i="77"/>
  <c r="Z83" i="77"/>
  <c r="AA83" i="77"/>
  <c r="AB83" i="77"/>
  <c r="AC83" i="77"/>
  <c r="AD83" i="77"/>
  <c r="AE83" i="77"/>
  <c r="AF83" i="77"/>
  <c r="AG83" i="77"/>
  <c r="AH83" i="77"/>
  <c r="AI83" i="77"/>
  <c r="AJ83" i="77"/>
  <c r="AK83" i="77" s="1"/>
  <c r="AL83" i="77"/>
  <c r="AM83" i="77"/>
  <c r="AN83" i="77"/>
  <c r="AO83" i="77"/>
  <c r="AP83" i="77"/>
  <c r="AQ83" i="77"/>
  <c r="AR83" i="77"/>
  <c r="AS83" i="77"/>
  <c r="AT83" i="77"/>
  <c r="AU83" i="77"/>
  <c r="AV83" i="77"/>
  <c r="AW83" i="77"/>
  <c r="AX83" i="77"/>
  <c r="AY83" i="77"/>
  <c r="AZ83" i="77"/>
  <c r="BA83" i="77"/>
  <c r="BB83" i="77"/>
  <c r="BC83" i="77"/>
  <c r="BD83" i="77"/>
  <c r="BE83" i="77"/>
  <c r="BF83" i="77"/>
  <c r="BG83" i="77"/>
  <c r="BH83" i="77"/>
  <c r="BI83" i="77"/>
  <c r="BJ83" i="77"/>
  <c r="BK83" i="77"/>
  <c r="BL83" i="77"/>
  <c r="BM83" i="77"/>
  <c r="BN83" i="77"/>
  <c r="BO83" i="77"/>
  <c r="D85" i="77"/>
  <c r="E85" i="77"/>
  <c r="E90" i="77"/>
  <c r="F90" i="77"/>
  <c r="G90" i="77"/>
  <c r="H90" i="77"/>
  <c r="I90" i="77"/>
  <c r="J90" i="77"/>
  <c r="K90" i="77"/>
  <c r="L90" i="77"/>
  <c r="M90" i="77"/>
  <c r="N90" i="77"/>
  <c r="O90" i="77"/>
  <c r="P90" i="77"/>
  <c r="Q90" i="77"/>
  <c r="R90" i="77"/>
  <c r="G91" i="77"/>
  <c r="H91" i="77"/>
  <c r="I91" i="77"/>
  <c r="J91" i="77"/>
  <c r="K91" i="77"/>
  <c r="L91" i="77"/>
  <c r="M91" i="77"/>
  <c r="N91" i="77"/>
  <c r="O91" i="77"/>
  <c r="P91" i="77"/>
  <c r="Q91" i="77"/>
  <c r="R91" i="77"/>
  <c r="V13" i="76"/>
  <c r="W13" i="76"/>
  <c r="X13" i="76"/>
  <c r="Y13" i="76"/>
  <c r="Z13" i="76"/>
  <c r="AA13" i="76"/>
  <c r="AB13" i="76"/>
  <c r="AC13" i="76"/>
  <c r="AD13" i="76"/>
  <c r="AE13" i="76"/>
  <c r="AF13" i="76"/>
  <c r="AG13" i="76"/>
  <c r="AH13" i="76"/>
  <c r="AI13" i="76"/>
  <c r="AJ13" i="76"/>
  <c r="AK13" i="76"/>
  <c r="AL13" i="76"/>
  <c r="AM13" i="76"/>
  <c r="AN13" i="76"/>
  <c r="AO13" i="76"/>
  <c r="AP13" i="76"/>
  <c r="AQ13" i="76"/>
  <c r="AR13" i="76"/>
  <c r="AS13" i="76"/>
  <c r="AT13" i="76"/>
  <c r="AU13" i="76"/>
  <c r="AV13" i="76"/>
  <c r="AW13" i="76"/>
  <c r="AX13" i="76"/>
  <c r="AY13" i="76"/>
  <c r="AZ13" i="76"/>
  <c r="BA13" i="76"/>
  <c r="BB13" i="76"/>
  <c r="BC13" i="76"/>
  <c r="BD13" i="76"/>
  <c r="BE13" i="76"/>
  <c r="BF13" i="76"/>
  <c r="BG13" i="76"/>
  <c r="BH13" i="76"/>
  <c r="BI13" i="76"/>
  <c r="BJ13" i="76"/>
  <c r="BK13" i="76"/>
  <c r="BL13" i="76"/>
  <c r="BM13" i="76"/>
  <c r="BN13" i="76"/>
  <c r="BO13" i="76"/>
  <c r="D15" i="76"/>
  <c r="E15" i="76"/>
  <c r="E20" i="76"/>
  <c r="F20" i="76"/>
  <c r="G20" i="76"/>
  <c r="H20" i="76"/>
  <c r="I20" i="76"/>
  <c r="J20" i="76"/>
  <c r="K20" i="76"/>
  <c r="L20" i="76"/>
  <c r="M20" i="76"/>
  <c r="N20" i="76"/>
  <c r="O20" i="76"/>
  <c r="P20" i="76"/>
  <c r="Q20" i="76"/>
  <c r="R20" i="76"/>
  <c r="G21" i="76"/>
  <c r="H21" i="76"/>
  <c r="I21" i="76"/>
  <c r="J21" i="76"/>
  <c r="K21" i="76"/>
  <c r="L21" i="76"/>
  <c r="M21" i="76"/>
  <c r="N21" i="76"/>
  <c r="O21" i="76"/>
  <c r="P21" i="76"/>
  <c r="Q21" i="76"/>
  <c r="R21" i="76"/>
  <c r="B23" i="76"/>
  <c r="B33" i="76" s="1"/>
  <c r="V23" i="76"/>
  <c r="W23" i="76"/>
  <c r="X23" i="76"/>
  <c r="Y23" i="76"/>
  <c r="Z23" i="76"/>
  <c r="AA23" i="76"/>
  <c r="AB23" i="76"/>
  <c r="AC23" i="76"/>
  <c r="AD23" i="76"/>
  <c r="AE23" i="76"/>
  <c r="AF23" i="76"/>
  <c r="AG23" i="76"/>
  <c r="AH23" i="76"/>
  <c r="AI23" i="76"/>
  <c r="AJ23" i="76"/>
  <c r="AK23" i="76"/>
  <c r="AL23" i="76"/>
  <c r="AM23" i="76"/>
  <c r="AN23" i="76"/>
  <c r="AO23" i="76"/>
  <c r="AP23" i="76"/>
  <c r="AQ23" i="76"/>
  <c r="AR23" i="76" s="1"/>
  <c r="AS23" i="76"/>
  <c r="AT23" i="76"/>
  <c r="AU23" i="76"/>
  <c r="AV23" i="76"/>
  <c r="AW23" i="76"/>
  <c r="AX23" i="76"/>
  <c r="AY23" i="76"/>
  <c r="AZ23" i="76"/>
  <c r="BA23" i="76"/>
  <c r="BB23" i="76"/>
  <c r="BC23" i="76"/>
  <c r="BD23" i="76"/>
  <c r="BE23" i="76"/>
  <c r="BF23" i="76"/>
  <c r="BG23" i="76"/>
  <c r="BH23" i="76"/>
  <c r="BI23" i="76"/>
  <c r="BJ23" i="76"/>
  <c r="BK23" i="76"/>
  <c r="BL23" i="76"/>
  <c r="BM23" i="76"/>
  <c r="BN23" i="76"/>
  <c r="BO23" i="76"/>
  <c r="D25" i="76"/>
  <c r="E25" i="76"/>
  <c r="E30" i="76"/>
  <c r="F30" i="76"/>
  <c r="G30" i="76"/>
  <c r="H30" i="76"/>
  <c r="I30" i="76"/>
  <c r="J30" i="76"/>
  <c r="K30" i="76"/>
  <c r="L30" i="76"/>
  <c r="M30" i="76"/>
  <c r="N30" i="76"/>
  <c r="O30" i="76"/>
  <c r="P30" i="76"/>
  <c r="Q30" i="76"/>
  <c r="R30" i="76"/>
  <c r="G31" i="76"/>
  <c r="H31" i="76"/>
  <c r="I31" i="76"/>
  <c r="J31" i="76"/>
  <c r="K31" i="76"/>
  <c r="L31" i="76"/>
  <c r="M31" i="76"/>
  <c r="N31" i="76"/>
  <c r="O31" i="76"/>
  <c r="P31" i="76"/>
  <c r="Q31" i="76"/>
  <c r="R31" i="76"/>
  <c r="V33" i="76"/>
  <c r="W33" i="76"/>
  <c r="X33" i="76"/>
  <c r="Y33" i="76"/>
  <c r="Z33" i="76"/>
  <c r="AA33" i="76"/>
  <c r="AB33" i="76"/>
  <c r="AC33" i="76"/>
  <c r="AD33" i="76" s="1"/>
  <c r="AE33" i="76"/>
  <c r="AF33" i="76"/>
  <c r="AG33" i="76"/>
  <c r="AH33" i="76"/>
  <c r="AI33" i="76"/>
  <c r="AJ33" i="76"/>
  <c r="AK33" i="76"/>
  <c r="AL33" i="76"/>
  <c r="AM33" i="76"/>
  <c r="AN33" i="76"/>
  <c r="AO33" i="76"/>
  <c r="AP33" i="76"/>
  <c r="AQ33" i="76"/>
  <c r="AR33" i="76"/>
  <c r="AS33" i="76"/>
  <c r="AT33" i="76"/>
  <c r="AU33" i="76"/>
  <c r="AV33" i="76"/>
  <c r="AW33" i="76"/>
  <c r="AX33" i="76"/>
  <c r="AY33" i="76"/>
  <c r="AZ33" i="76"/>
  <c r="BA33" i="76"/>
  <c r="BB33" i="76"/>
  <c r="BC33" i="76"/>
  <c r="BD33" i="76"/>
  <c r="BE33" i="76"/>
  <c r="BF33" i="76"/>
  <c r="BG33" i="76"/>
  <c r="BH33" i="76"/>
  <c r="BI33" i="76"/>
  <c r="BJ33" i="76"/>
  <c r="BK33" i="76"/>
  <c r="BL33" i="76"/>
  <c r="BM33" i="76"/>
  <c r="BN33" i="76"/>
  <c r="BO33" i="76"/>
  <c r="D35" i="76"/>
  <c r="E35" i="76"/>
  <c r="E40" i="76"/>
  <c r="F40" i="76"/>
  <c r="G40" i="76"/>
  <c r="H40" i="76"/>
  <c r="I40" i="76"/>
  <c r="J40" i="76"/>
  <c r="K40" i="76"/>
  <c r="L40" i="76"/>
  <c r="M40" i="76"/>
  <c r="N40" i="76"/>
  <c r="O40" i="76"/>
  <c r="P40" i="76"/>
  <c r="Q40" i="76"/>
  <c r="R40" i="76"/>
  <c r="G41" i="76"/>
  <c r="H41" i="76"/>
  <c r="I41" i="76"/>
  <c r="J41" i="76"/>
  <c r="K41" i="76"/>
  <c r="L41" i="76"/>
  <c r="M41" i="76"/>
  <c r="N41" i="76"/>
  <c r="O41" i="76"/>
  <c r="P41" i="76"/>
  <c r="Q41" i="76"/>
  <c r="R41" i="76"/>
  <c r="V43" i="76"/>
  <c r="W43" i="76" s="1"/>
  <c r="X43" i="76"/>
  <c r="Y43" i="76"/>
  <c r="Z43" i="76"/>
  <c r="AA43" i="76"/>
  <c r="AB43" i="76"/>
  <c r="AC43" i="76"/>
  <c r="AD43" i="76"/>
  <c r="AE43" i="76"/>
  <c r="AF43" i="76"/>
  <c r="AG43" i="76"/>
  <c r="AH43" i="76"/>
  <c r="AI43" i="76"/>
  <c r="AJ43" i="76"/>
  <c r="AK43" i="76" s="1"/>
  <c r="AL43" i="76"/>
  <c r="AM43" i="76"/>
  <c r="AN43" i="76"/>
  <c r="AO43" i="76"/>
  <c r="AP43" i="76"/>
  <c r="AQ43" i="76"/>
  <c r="AR43" i="76"/>
  <c r="AS43" i="76"/>
  <c r="AT43" i="76"/>
  <c r="AU43" i="76"/>
  <c r="AV43" i="76"/>
  <c r="AW43" i="76"/>
  <c r="AX43" i="76"/>
  <c r="AY43" i="76"/>
  <c r="AZ43" i="76"/>
  <c r="BA43" i="76"/>
  <c r="BB43" i="76"/>
  <c r="BC43" i="76"/>
  <c r="BD43" i="76"/>
  <c r="BE43" i="76"/>
  <c r="BF43" i="76"/>
  <c r="BG43" i="76"/>
  <c r="BH43" i="76"/>
  <c r="BI43" i="76"/>
  <c r="BJ43" i="76"/>
  <c r="BK43" i="76"/>
  <c r="BL43" i="76"/>
  <c r="BM43" i="76"/>
  <c r="BN43" i="76"/>
  <c r="BO43" i="76"/>
  <c r="D45" i="76"/>
  <c r="E45" i="76"/>
  <c r="E50" i="76"/>
  <c r="F50" i="76"/>
  <c r="G50" i="76"/>
  <c r="H50" i="76"/>
  <c r="I50" i="76"/>
  <c r="J50" i="76"/>
  <c r="K50" i="76"/>
  <c r="L50" i="76"/>
  <c r="M50" i="76"/>
  <c r="N50" i="76"/>
  <c r="O50" i="76"/>
  <c r="P50" i="76"/>
  <c r="Q50" i="76"/>
  <c r="R50" i="76"/>
  <c r="G51" i="76"/>
  <c r="H51" i="76"/>
  <c r="I51" i="76"/>
  <c r="J51" i="76"/>
  <c r="K51" i="76"/>
  <c r="L51" i="76"/>
  <c r="M51" i="76"/>
  <c r="N51" i="76"/>
  <c r="O51" i="76"/>
  <c r="P51" i="76"/>
  <c r="Q51" i="76"/>
  <c r="R51" i="76"/>
  <c r="V53" i="76"/>
  <c r="W53" i="76"/>
  <c r="X53" i="76"/>
  <c r="Y53" i="76"/>
  <c r="Z53" i="76"/>
  <c r="AA53" i="76"/>
  <c r="AB53" i="76"/>
  <c r="AC53" i="76"/>
  <c r="AD53" i="76"/>
  <c r="AE53" i="76"/>
  <c r="AF53" i="76"/>
  <c r="AG53" i="76"/>
  <c r="AH53" i="76"/>
  <c r="AI53" i="76"/>
  <c r="AJ53" i="76"/>
  <c r="AK53" i="76"/>
  <c r="AL53" i="76"/>
  <c r="AM53" i="76"/>
  <c r="AN53" i="76"/>
  <c r="AO53" i="76"/>
  <c r="AP53" i="76"/>
  <c r="AQ53" i="76"/>
  <c r="AR53" i="76"/>
  <c r="AS53" i="76"/>
  <c r="AT53" i="76"/>
  <c r="AU53" i="76"/>
  <c r="AV53" i="76"/>
  <c r="AW53" i="76"/>
  <c r="AX53" i="76"/>
  <c r="AY53" i="76"/>
  <c r="AZ53" i="76"/>
  <c r="BA53" i="76"/>
  <c r="BB53" i="76"/>
  <c r="BC53" i="76"/>
  <c r="BD53" i="76"/>
  <c r="BE53" i="76"/>
  <c r="BF53" i="76"/>
  <c r="BG53" i="76"/>
  <c r="BH53" i="76"/>
  <c r="BI53" i="76"/>
  <c r="BJ53" i="76"/>
  <c r="BK53" i="76"/>
  <c r="BL53" i="76"/>
  <c r="BM53" i="76"/>
  <c r="BN53" i="76"/>
  <c r="BO53" i="76"/>
  <c r="D55" i="76"/>
  <c r="E55" i="76"/>
  <c r="E60" i="76" s="1"/>
  <c r="F60" i="76"/>
  <c r="G60" i="76"/>
  <c r="H60" i="76"/>
  <c r="I60" i="76"/>
  <c r="J60" i="76"/>
  <c r="K60" i="76"/>
  <c r="L60" i="76"/>
  <c r="M60" i="76"/>
  <c r="N60" i="76"/>
  <c r="O60" i="76"/>
  <c r="P60" i="76"/>
  <c r="Q60" i="76"/>
  <c r="R60" i="76"/>
  <c r="G61" i="76"/>
  <c r="H61" i="76"/>
  <c r="I61" i="76"/>
  <c r="J61" i="76"/>
  <c r="K61" i="76"/>
  <c r="L61" i="76"/>
  <c r="M61" i="76"/>
  <c r="N61" i="76"/>
  <c r="O61" i="76"/>
  <c r="P61" i="76"/>
  <c r="Q61" i="76"/>
  <c r="R61" i="76"/>
  <c r="V63" i="76"/>
  <c r="W63" i="76"/>
  <c r="X63" i="76"/>
  <c r="Y63" i="76"/>
  <c r="Z63" i="76"/>
  <c r="AA63" i="76"/>
  <c r="AB63" i="76"/>
  <c r="AC63" i="76"/>
  <c r="AD63" i="76"/>
  <c r="AE63" i="76"/>
  <c r="AF63" i="76"/>
  <c r="AG63" i="76"/>
  <c r="AH63" i="76"/>
  <c r="AI63" i="76"/>
  <c r="AJ63" i="76"/>
  <c r="AK63" i="76"/>
  <c r="AL63" i="76"/>
  <c r="AM63" i="76"/>
  <c r="AN63" i="76"/>
  <c r="AO63" i="76"/>
  <c r="AP63" i="76"/>
  <c r="AQ63" i="76"/>
  <c r="AR63" i="76"/>
  <c r="AS63" i="76"/>
  <c r="AT63" i="76"/>
  <c r="AU63" i="76"/>
  <c r="AV63" i="76"/>
  <c r="AW63" i="76"/>
  <c r="AX63" i="76"/>
  <c r="AY63" i="76"/>
  <c r="AZ63" i="76"/>
  <c r="BA63" i="76"/>
  <c r="BB63" i="76"/>
  <c r="BC63" i="76"/>
  <c r="BD63" i="76"/>
  <c r="BE63" i="76"/>
  <c r="BF63" i="76" s="1"/>
  <c r="BG63" i="76"/>
  <c r="BH63" i="76"/>
  <c r="BI63" i="76"/>
  <c r="BJ63" i="76"/>
  <c r="BK63" i="76"/>
  <c r="BL63" i="76"/>
  <c r="BM63" i="76"/>
  <c r="BN63" i="76"/>
  <c r="BO63" i="76"/>
  <c r="D65" i="76"/>
  <c r="E65" i="76"/>
  <c r="E70" i="76"/>
  <c r="F70" i="76"/>
  <c r="G70" i="76"/>
  <c r="H70" i="76"/>
  <c r="I70" i="76"/>
  <c r="J70" i="76"/>
  <c r="K70" i="76"/>
  <c r="L70" i="76"/>
  <c r="M70" i="76"/>
  <c r="N70" i="76"/>
  <c r="O70" i="76"/>
  <c r="P70" i="76"/>
  <c r="Q70" i="76"/>
  <c r="R70" i="76"/>
  <c r="G71" i="76"/>
  <c r="H71" i="76"/>
  <c r="I71" i="76"/>
  <c r="J71" i="76"/>
  <c r="K71" i="76"/>
  <c r="L71" i="76"/>
  <c r="M71" i="76"/>
  <c r="N71" i="76"/>
  <c r="O71" i="76"/>
  <c r="P71" i="76"/>
  <c r="Q71" i="76"/>
  <c r="R71" i="76"/>
  <c r="V73" i="76"/>
  <c r="W73" i="76"/>
  <c r="X73" i="76"/>
  <c r="Y73" i="76"/>
  <c r="Z73" i="76"/>
  <c r="AA73" i="76"/>
  <c r="AB73" i="76"/>
  <c r="AC73" i="76"/>
  <c r="AD73" i="76"/>
  <c r="AE73" i="76"/>
  <c r="AF73" i="76"/>
  <c r="AG73" i="76"/>
  <c r="AH73" i="76"/>
  <c r="AI73" i="76"/>
  <c r="AJ73" i="76"/>
  <c r="AK73" i="76"/>
  <c r="AL73" i="76"/>
  <c r="AM73" i="76"/>
  <c r="AN73" i="76"/>
  <c r="AO73" i="76"/>
  <c r="AP73" i="76"/>
  <c r="AQ73" i="76"/>
  <c r="AR73" i="76"/>
  <c r="AS73" i="76"/>
  <c r="AT73" i="76"/>
  <c r="AU73" i="76"/>
  <c r="AV73" i="76"/>
  <c r="AW73" i="76"/>
  <c r="AX73" i="76"/>
  <c r="AY73" i="76" s="1"/>
  <c r="AZ73" i="76"/>
  <c r="BA73" i="76"/>
  <c r="BB73" i="76"/>
  <c r="BC73" i="76"/>
  <c r="BD73" i="76"/>
  <c r="BE73" i="76"/>
  <c r="BF73" i="76"/>
  <c r="BG73" i="76"/>
  <c r="BH73" i="76"/>
  <c r="BI73" i="76"/>
  <c r="BJ73" i="76"/>
  <c r="BK73" i="76"/>
  <c r="BL73" i="76"/>
  <c r="BM73" i="76"/>
  <c r="BN73" i="76"/>
  <c r="BO73" i="76"/>
  <c r="D75" i="76"/>
  <c r="E75" i="76"/>
  <c r="E80" i="76"/>
  <c r="F80" i="76"/>
  <c r="G80" i="76"/>
  <c r="H80" i="76"/>
  <c r="I80" i="76"/>
  <c r="J80" i="76"/>
  <c r="K80" i="76"/>
  <c r="L80" i="76"/>
  <c r="M80" i="76"/>
  <c r="N80" i="76"/>
  <c r="O80" i="76"/>
  <c r="P80" i="76"/>
  <c r="Q80" i="76"/>
  <c r="R80" i="76"/>
  <c r="G81" i="76"/>
  <c r="H81" i="76"/>
  <c r="I81" i="76"/>
  <c r="J81" i="76"/>
  <c r="K81" i="76"/>
  <c r="L81" i="76"/>
  <c r="M81" i="76"/>
  <c r="N81" i="76"/>
  <c r="O81" i="76"/>
  <c r="P81" i="76"/>
  <c r="Q81" i="76"/>
  <c r="R81" i="76"/>
  <c r="V83" i="76"/>
  <c r="W83" i="76"/>
  <c r="X83" i="76"/>
  <c r="Y83" i="76"/>
  <c r="Z83" i="76"/>
  <c r="AA83" i="76"/>
  <c r="AB83" i="76"/>
  <c r="AC83" i="76"/>
  <c r="AD83" i="76"/>
  <c r="AE83" i="76"/>
  <c r="AF83" i="76"/>
  <c r="AG83" i="76"/>
  <c r="AH83" i="76"/>
  <c r="AI83" i="76"/>
  <c r="AJ83" i="76"/>
  <c r="AK83" i="76" s="1"/>
  <c r="AL83" i="76"/>
  <c r="AM83" i="76"/>
  <c r="AN83" i="76"/>
  <c r="AO83" i="76"/>
  <c r="AP83" i="76"/>
  <c r="AQ83" i="76"/>
  <c r="AR83" i="76"/>
  <c r="AS83" i="76"/>
  <c r="AT83" i="76"/>
  <c r="AU83" i="76"/>
  <c r="AV83" i="76"/>
  <c r="AW83" i="76"/>
  <c r="AX83" i="76"/>
  <c r="AY83" i="76"/>
  <c r="AZ83" i="76"/>
  <c r="BA83" i="76"/>
  <c r="BB83" i="76"/>
  <c r="BC83" i="76"/>
  <c r="BD83" i="76"/>
  <c r="BE83" i="76"/>
  <c r="BF83" i="76"/>
  <c r="BG83" i="76"/>
  <c r="BH83" i="76"/>
  <c r="BI83" i="76"/>
  <c r="BJ83" i="76"/>
  <c r="BK83" i="76"/>
  <c r="BL83" i="76"/>
  <c r="BM83" i="76"/>
  <c r="BN83" i="76"/>
  <c r="BO83" i="76"/>
  <c r="D85" i="76"/>
  <c r="E85" i="76"/>
  <c r="E90" i="76"/>
  <c r="F90" i="76"/>
  <c r="G90" i="76"/>
  <c r="H90" i="76"/>
  <c r="I90" i="76"/>
  <c r="J90" i="76"/>
  <c r="K90" i="76"/>
  <c r="L90" i="76"/>
  <c r="M90" i="76"/>
  <c r="N90" i="76"/>
  <c r="O90" i="76"/>
  <c r="P90" i="76"/>
  <c r="Q90" i="76"/>
  <c r="R90" i="76"/>
  <c r="G91" i="76"/>
  <c r="H91" i="76"/>
  <c r="I91" i="76"/>
  <c r="J91" i="76"/>
  <c r="K91" i="76"/>
  <c r="L91" i="76"/>
  <c r="M91" i="76"/>
  <c r="N91" i="76"/>
  <c r="O91" i="76"/>
  <c r="P91" i="76"/>
  <c r="Q91" i="76"/>
  <c r="R91" i="76"/>
  <c r="V13" i="75"/>
  <c r="W13" i="75" s="1"/>
  <c r="X13" i="75"/>
  <c r="Y13" i="75"/>
  <c r="Z13" i="75"/>
  <c r="AA13" i="75"/>
  <c r="AB13" i="75"/>
  <c r="AC13" i="75"/>
  <c r="AD13" i="75"/>
  <c r="AE13" i="75"/>
  <c r="AF13" i="75"/>
  <c r="AG13" i="75"/>
  <c r="AH13" i="75"/>
  <c r="AI13" i="75"/>
  <c r="AJ13" i="75"/>
  <c r="AK13" i="75"/>
  <c r="AL13" i="75"/>
  <c r="AM13" i="75"/>
  <c r="AN13" i="75"/>
  <c r="AO13" i="75"/>
  <c r="AP13" i="75"/>
  <c r="AQ13" i="75"/>
  <c r="AR13" i="75"/>
  <c r="AS13" i="75"/>
  <c r="AT13" i="75"/>
  <c r="AU13" i="75"/>
  <c r="AV13" i="75"/>
  <c r="AW13" i="75"/>
  <c r="AX13" i="75"/>
  <c r="AY13" i="75"/>
  <c r="AZ13" i="75"/>
  <c r="BA13" i="75"/>
  <c r="BB13" i="75"/>
  <c r="BC13" i="75"/>
  <c r="BD13" i="75"/>
  <c r="BE13" i="75"/>
  <c r="BF13" i="75"/>
  <c r="BG13" i="75"/>
  <c r="BH13" i="75"/>
  <c r="BI13" i="75"/>
  <c r="BJ13" i="75"/>
  <c r="BK13" i="75"/>
  <c r="BL13" i="75"/>
  <c r="BM13" i="75"/>
  <c r="BN13" i="75"/>
  <c r="BO13" i="75"/>
  <c r="D15" i="75"/>
  <c r="E15" i="75"/>
  <c r="E20" i="75"/>
  <c r="F20" i="75"/>
  <c r="G20" i="75"/>
  <c r="H20" i="75"/>
  <c r="I20" i="75"/>
  <c r="J20" i="75"/>
  <c r="K20" i="75"/>
  <c r="L20" i="75"/>
  <c r="M20" i="75"/>
  <c r="N20" i="75"/>
  <c r="O20" i="75"/>
  <c r="P20" i="75"/>
  <c r="Q20" i="75"/>
  <c r="R20" i="75"/>
  <c r="G21" i="75"/>
  <c r="H21" i="75"/>
  <c r="I21" i="75"/>
  <c r="J21" i="75"/>
  <c r="K21" i="75"/>
  <c r="L21" i="75"/>
  <c r="M21" i="75"/>
  <c r="N21" i="75"/>
  <c r="O21" i="75"/>
  <c r="P21" i="75"/>
  <c r="Q21" i="75"/>
  <c r="R21" i="75"/>
  <c r="B23" i="75"/>
  <c r="V23" i="75"/>
  <c r="W23" i="75"/>
  <c r="X23" i="75"/>
  <c r="Y23" i="75"/>
  <c r="Z23" i="75"/>
  <c r="AA23" i="75"/>
  <c r="AB23" i="75"/>
  <c r="AC23" i="75"/>
  <c r="AD23" i="75"/>
  <c r="AE23" i="75"/>
  <c r="AF23" i="75"/>
  <c r="AG23" i="75"/>
  <c r="AH23" i="75"/>
  <c r="AI23" i="75"/>
  <c r="AJ23" i="75"/>
  <c r="AK23" i="75"/>
  <c r="AL23" i="75"/>
  <c r="AM23" i="75"/>
  <c r="AN23" i="75"/>
  <c r="AO23" i="75"/>
  <c r="AP23" i="75"/>
  <c r="AQ23" i="75"/>
  <c r="AR23" i="75"/>
  <c r="AS23" i="75"/>
  <c r="AT23" i="75"/>
  <c r="AU23" i="75"/>
  <c r="AV23" i="75"/>
  <c r="AW23" i="75"/>
  <c r="AX23" i="75"/>
  <c r="AY23" i="75"/>
  <c r="AZ23" i="75"/>
  <c r="BA23" i="75"/>
  <c r="BB23" i="75"/>
  <c r="BC23" i="75"/>
  <c r="BD23" i="75"/>
  <c r="BE23" i="75"/>
  <c r="BF23" i="75"/>
  <c r="BG23" i="75"/>
  <c r="BH23" i="75"/>
  <c r="BI23" i="75"/>
  <c r="BJ23" i="75"/>
  <c r="BK23" i="75"/>
  <c r="BL23" i="75"/>
  <c r="BM23" i="75"/>
  <c r="BN23" i="75"/>
  <c r="BO23" i="75"/>
  <c r="D25" i="75"/>
  <c r="E25" i="75"/>
  <c r="E30" i="75"/>
  <c r="F30" i="75"/>
  <c r="G30" i="75"/>
  <c r="H30" i="75"/>
  <c r="I30" i="75"/>
  <c r="J30" i="75"/>
  <c r="K30" i="75"/>
  <c r="L30" i="75"/>
  <c r="M30" i="75"/>
  <c r="N30" i="75"/>
  <c r="O30" i="75"/>
  <c r="P30" i="75"/>
  <c r="Q30" i="75"/>
  <c r="R30" i="75"/>
  <c r="G31" i="75"/>
  <c r="H31" i="75"/>
  <c r="I31" i="75"/>
  <c r="J31" i="75"/>
  <c r="K31" i="75"/>
  <c r="L31" i="75"/>
  <c r="M31" i="75"/>
  <c r="N31" i="75"/>
  <c r="O31" i="75"/>
  <c r="P31" i="75"/>
  <c r="Q31" i="75"/>
  <c r="R31" i="75"/>
  <c r="B33" i="75"/>
  <c r="B43" i="75" s="1"/>
  <c r="V33" i="75"/>
  <c r="W33" i="75"/>
  <c r="X33" i="75"/>
  <c r="Y33" i="75"/>
  <c r="Z33" i="75"/>
  <c r="AA33" i="75"/>
  <c r="AB33" i="75"/>
  <c r="AC33" i="75"/>
  <c r="AD33" i="75" s="1"/>
  <c r="AE33" i="75"/>
  <c r="AF33" i="75"/>
  <c r="AG33" i="75"/>
  <c r="AH33" i="75"/>
  <c r="AI33" i="75"/>
  <c r="AJ33" i="75"/>
  <c r="AK33" i="75"/>
  <c r="AL33" i="75"/>
  <c r="AM33" i="75"/>
  <c r="AN33" i="75"/>
  <c r="AO33" i="75"/>
  <c r="AP33" i="75"/>
  <c r="AQ33" i="75"/>
  <c r="AR33" i="75"/>
  <c r="AS33" i="75"/>
  <c r="AT33" i="75"/>
  <c r="AU33" i="75"/>
  <c r="AV33" i="75"/>
  <c r="AW33" i="75"/>
  <c r="AX33" i="75"/>
  <c r="AY33" i="75"/>
  <c r="AZ33" i="75"/>
  <c r="BA33" i="75"/>
  <c r="BB33" i="75"/>
  <c r="BC33" i="75"/>
  <c r="BD33" i="75"/>
  <c r="BE33" i="75"/>
  <c r="BF33" i="75"/>
  <c r="BG33" i="75"/>
  <c r="BH33" i="75"/>
  <c r="BI33" i="75"/>
  <c r="BJ33" i="75"/>
  <c r="BK33" i="75"/>
  <c r="BL33" i="75"/>
  <c r="BM33" i="75"/>
  <c r="BN33" i="75"/>
  <c r="BO33" i="75"/>
  <c r="D35" i="75"/>
  <c r="E35" i="75"/>
  <c r="E40" i="75"/>
  <c r="F40" i="75"/>
  <c r="G40" i="75"/>
  <c r="H40" i="75"/>
  <c r="I40" i="75"/>
  <c r="J40" i="75"/>
  <c r="K40" i="75"/>
  <c r="L40" i="75"/>
  <c r="M40" i="75"/>
  <c r="N40" i="75"/>
  <c r="O40" i="75"/>
  <c r="P40" i="75"/>
  <c r="Q40" i="75"/>
  <c r="R40" i="75"/>
  <c r="G41" i="75"/>
  <c r="H41" i="75"/>
  <c r="I41" i="75"/>
  <c r="J41" i="75"/>
  <c r="K41" i="75"/>
  <c r="L41" i="75"/>
  <c r="M41" i="75"/>
  <c r="N41" i="75"/>
  <c r="O41" i="75"/>
  <c r="P41" i="75"/>
  <c r="Q41" i="75"/>
  <c r="R41" i="75"/>
  <c r="V43" i="75"/>
  <c r="W43" i="75"/>
  <c r="X43" i="75"/>
  <c r="Y43" i="75"/>
  <c r="Z43" i="75"/>
  <c r="AA43" i="75"/>
  <c r="AB43" i="75"/>
  <c r="AC43" i="75"/>
  <c r="AD43" i="75"/>
  <c r="AE43" i="75"/>
  <c r="AF43" i="75"/>
  <c r="AG43" i="75"/>
  <c r="AH43" i="75"/>
  <c r="AI43" i="75"/>
  <c r="AJ43" i="75"/>
  <c r="AK43" i="75" s="1"/>
  <c r="AL43" i="75"/>
  <c r="AM43" i="75"/>
  <c r="AN43" i="75"/>
  <c r="AO43" i="75"/>
  <c r="AP43" i="75"/>
  <c r="AQ43" i="75"/>
  <c r="AR43" i="75"/>
  <c r="AS43" i="75"/>
  <c r="AT43" i="75"/>
  <c r="AU43" i="75"/>
  <c r="AV43" i="75"/>
  <c r="AW43" i="75"/>
  <c r="AX43" i="75"/>
  <c r="AY43" i="75" s="1"/>
  <c r="AZ43" i="75"/>
  <c r="BA43" i="75"/>
  <c r="BB43" i="75"/>
  <c r="BC43" i="75"/>
  <c r="BD43" i="75"/>
  <c r="BE43" i="75"/>
  <c r="BF43" i="75"/>
  <c r="BG43" i="75"/>
  <c r="BH43" i="75"/>
  <c r="BI43" i="75"/>
  <c r="BJ43" i="75"/>
  <c r="BK43" i="75"/>
  <c r="BL43" i="75"/>
  <c r="BM43" i="75"/>
  <c r="BN43" i="75"/>
  <c r="BO43" i="75"/>
  <c r="D45" i="75"/>
  <c r="E45" i="75"/>
  <c r="E50" i="75"/>
  <c r="F50" i="75"/>
  <c r="G50" i="75"/>
  <c r="H50" i="75"/>
  <c r="I50" i="75"/>
  <c r="J50" i="75"/>
  <c r="K50" i="75"/>
  <c r="L50" i="75"/>
  <c r="M50" i="75"/>
  <c r="N50" i="75"/>
  <c r="O50" i="75"/>
  <c r="P50" i="75"/>
  <c r="Q50" i="75"/>
  <c r="R50" i="75"/>
  <c r="G51" i="75"/>
  <c r="H51" i="75"/>
  <c r="I51" i="75"/>
  <c r="J51" i="75"/>
  <c r="K51" i="75"/>
  <c r="L51" i="75"/>
  <c r="M51" i="75"/>
  <c r="N51" i="75"/>
  <c r="O51" i="75"/>
  <c r="P51" i="75"/>
  <c r="Q51" i="75"/>
  <c r="R51" i="75"/>
  <c r="V53" i="75"/>
  <c r="W53" i="75"/>
  <c r="X53" i="75"/>
  <c r="Y53" i="75"/>
  <c r="Z53" i="75"/>
  <c r="AA53" i="75"/>
  <c r="AB53" i="75"/>
  <c r="AC53" i="75"/>
  <c r="AD53" i="75"/>
  <c r="AE53" i="75"/>
  <c r="AF53" i="75"/>
  <c r="AG53" i="75"/>
  <c r="AH53" i="75"/>
  <c r="AI53" i="75"/>
  <c r="AJ53" i="75"/>
  <c r="AK53" i="75"/>
  <c r="AL53" i="75"/>
  <c r="AM53" i="75"/>
  <c r="AN53" i="75"/>
  <c r="AO53" i="75"/>
  <c r="AP53" i="75"/>
  <c r="AQ53" i="75"/>
  <c r="AR53" i="75"/>
  <c r="AS53" i="75"/>
  <c r="AT53" i="75"/>
  <c r="AU53" i="75"/>
  <c r="AV53" i="75"/>
  <c r="AW53" i="75"/>
  <c r="AX53" i="75"/>
  <c r="AY53" i="75"/>
  <c r="AZ53" i="75"/>
  <c r="BA53" i="75"/>
  <c r="BB53" i="75"/>
  <c r="BC53" i="75"/>
  <c r="BD53" i="75"/>
  <c r="BE53" i="75"/>
  <c r="BF53" i="75"/>
  <c r="BG53" i="75"/>
  <c r="BH53" i="75"/>
  <c r="BI53" i="75"/>
  <c r="BJ53" i="75"/>
  <c r="BK53" i="75"/>
  <c r="BL53" i="75"/>
  <c r="BM53" i="75"/>
  <c r="BN53" i="75"/>
  <c r="BO53" i="75"/>
  <c r="E55" i="75"/>
  <c r="E60" i="75" s="1"/>
  <c r="F60" i="75"/>
  <c r="G60" i="75"/>
  <c r="H60" i="75"/>
  <c r="I60" i="75"/>
  <c r="J60" i="75"/>
  <c r="K60" i="75"/>
  <c r="L60" i="75"/>
  <c r="M60" i="75"/>
  <c r="N60" i="75"/>
  <c r="O60" i="75"/>
  <c r="P60" i="75"/>
  <c r="Q60" i="75"/>
  <c r="R60" i="75"/>
  <c r="G61" i="75"/>
  <c r="H61" i="75"/>
  <c r="I61" i="75"/>
  <c r="J61" i="75"/>
  <c r="K61" i="75"/>
  <c r="L61" i="75"/>
  <c r="M61" i="75"/>
  <c r="N61" i="75"/>
  <c r="O61" i="75"/>
  <c r="P61" i="75"/>
  <c r="Q61" i="75"/>
  <c r="R61" i="75"/>
  <c r="V63" i="75"/>
  <c r="W63" i="75"/>
  <c r="X63" i="75"/>
  <c r="Y63" i="75"/>
  <c r="Z63" i="75"/>
  <c r="AA63" i="75"/>
  <c r="AB63" i="75"/>
  <c r="AC63" i="75"/>
  <c r="AD63" i="75"/>
  <c r="AE63" i="75"/>
  <c r="AF63" i="75"/>
  <c r="AG63" i="75"/>
  <c r="AH63" i="75"/>
  <c r="AI63" i="75"/>
  <c r="AJ63" i="75"/>
  <c r="AK63" i="75"/>
  <c r="AL63" i="75"/>
  <c r="AM63" i="75"/>
  <c r="AN63" i="75"/>
  <c r="AO63" i="75"/>
  <c r="AP63" i="75"/>
  <c r="AQ63" i="75"/>
  <c r="AR63" i="75"/>
  <c r="AS63" i="75"/>
  <c r="AT63" i="75"/>
  <c r="AU63" i="75"/>
  <c r="AV63" i="75"/>
  <c r="AW63" i="75"/>
  <c r="AX63" i="75"/>
  <c r="AY63" i="75"/>
  <c r="AZ63" i="75"/>
  <c r="BA63" i="75"/>
  <c r="BB63" i="75"/>
  <c r="BC63" i="75"/>
  <c r="BD63" i="75"/>
  <c r="BE63" i="75"/>
  <c r="BF63" i="75"/>
  <c r="BG63" i="75"/>
  <c r="BH63" i="75"/>
  <c r="BI63" i="75"/>
  <c r="BJ63" i="75"/>
  <c r="BK63" i="75"/>
  <c r="BL63" i="75"/>
  <c r="BM63" i="75"/>
  <c r="BN63" i="75"/>
  <c r="BO63" i="75"/>
  <c r="D65" i="75"/>
  <c r="E65" i="75"/>
  <c r="E70" i="75"/>
  <c r="F70" i="75"/>
  <c r="G70" i="75"/>
  <c r="H70" i="75"/>
  <c r="I70" i="75"/>
  <c r="J70" i="75"/>
  <c r="K70" i="75"/>
  <c r="L70" i="75"/>
  <c r="M70" i="75"/>
  <c r="N70" i="75"/>
  <c r="O70" i="75"/>
  <c r="P70" i="75"/>
  <c r="Q70" i="75"/>
  <c r="R70" i="75"/>
  <c r="G71" i="75"/>
  <c r="H71" i="75"/>
  <c r="I71" i="75"/>
  <c r="J71" i="75"/>
  <c r="K71" i="75"/>
  <c r="L71" i="75"/>
  <c r="M71" i="75"/>
  <c r="N71" i="75"/>
  <c r="O71" i="75"/>
  <c r="P71" i="75"/>
  <c r="Q71" i="75"/>
  <c r="R71" i="75"/>
  <c r="V73" i="75"/>
  <c r="W73" i="75"/>
  <c r="X73" i="75"/>
  <c r="Y73" i="75"/>
  <c r="Z73" i="75"/>
  <c r="AA73" i="75"/>
  <c r="AB73" i="75"/>
  <c r="AC73" i="75"/>
  <c r="AD73" i="75"/>
  <c r="AE73" i="75"/>
  <c r="AF73" i="75"/>
  <c r="AG73" i="75"/>
  <c r="AH73" i="75"/>
  <c r="AI73" i="75"/>
  <c r="AJ73" i="75"/>
  <c r="AK73" i="75"/>
  <c r="AL73" i="75"/>
  <c r="AM73" i="75"/>
  <c r="AN73" i="75"/>
  <c r="AO73" i="75"/>
  <c r="AP73" i="75"/>
  <c r="AQ73" i="75"/>
  <c r="AR73" i="75"/>
  <c r="AS73" i="75"/>
  <c r="AT73" i="75"/>
  <c r="AU73" i="75"/>
  <c r="AV73" i="75"/>
  <c r="AW73" i="75"/>
  <c r="AX73" i="75"/>
  <c r="AY73" i="75"/>
  <c r="AZ73" i="75"/>
  <c r="BA73" i="75"/>
  <c r="BB73" i="75"/>
  <c r="BC73" i="75"/>
  <c r="BD73" i="75"/>
  <c r="BE73" i="75"/>
  <c r="BF73" i="75"/>
  <c r="BG73" i="75"/>
  <c r="BH73" i="75"/>
  <c r="BI73" i="75"/>
  <c r="BJ73" i="75"/>
  <c r="BK73" i="75"/>
  <c r="BL73" i="75"/>
  <c r="BM73" i="75"/>
  <c r="BN73" i="75"/>
  <c r="BO73" i="75"/>
  <c r="D75" i="75"/>
  <c r="E75" i="75"/>
  <c r="E80" i="75"/>
  <c r="F80" i="75"/>
  <c r="G80" i="75"/>
  <c r="H80" i="75"/>
  <c r="I80" i="75"/>
  <c r="J80" i="75"/>
  <c r="K80" i="75"/>
  <c r="L80" i="75"/>
  <c r="M80" i="75"/>
  <c r="N80" i="75"/>
  <c r="O80" i="75"/>
  <c r="P80" i="75"/>
  <c r="Q80" i="75"/>
  <c r="R80" i="75"/>
  <c r="G81" i="75"/>
  <c r="H81" i="75"/>
  <c r="I81" i="75"/>
  <c r="J81" i="75"/>
  <c r="K81" i="75"/>
  <c r="L81" i="75"/>
  <c r="M81" i="75"/>
  <c r="N81" i="75"/>
  <c r="O81" i="75"/>
  <c r="P81" i="75"/>
  <c r="Q81" i="75"/>
  <c r="R81" i="75"/>
  <c r="V83" i="75"/>
  <c r="W83" i="75"/>
  <c r="X83" i="75"/>
  <c r="Y83" i="75"/>
  <c r="Z83" i="75"/>
  <c r="AA83" i="75"/>
  <c r="AB83" i="75"/>
  <c r="AC83" i="75"/>
  <c r="AD83" i="75"/>
  <c r="AE83" i="75"/>
  <c r="AF83" i="75"/>
  <c r="AG83" i="75"/>
  <c r="AH83" i="75"/>
  <c r="AI83" i="75"/>
  <c r="AJ83" i="75"/>
  <c r="AK83" i="75"/>
  <c r="AL83" i="75"/>
  <c r="AM83" i="75"/>
  <c r="AN83" i="75"/>
  <c r="AO83" i="75"/>
  <c r="AP83" i="75"/>
  <c r="AQ83" i="75"/>
  <c r="AR83" i="75"/>
  <c r="AS83" i="75"/>
  <c r="AT83" i="75"/>
  <c r="AU83" i="75"/>
  <c r="AV83" i="75"/>
  <c r="AW83" i="75"/>
  <c r="AX83" i="75"/>
  <c r="AY83" i="75"/>
  <c r="AZ83" i="75"/>
  <c r="BA83" i="75"/>
  <c r="BB83" i="75"/>
  <c r="BC83" i="75"/>
  <c r="BD83" i="75"/>
  <c r="BE83" i="75"/>
  <c r="BF83" i="75"/>
  <c r="BG83" i="75"/>
  <c r="BH83" i="75"/>
  <c r="BI83" i="75"/>
  <c r="BJ83" i="75"/>
  <c r="BK83" i="75"/>
  <c r="BL83" i="75"/>
  <c r="BM83" i="75"/>
  <c r="BN83" i="75"/>
  <c r="BO83" i="75"/>
  <c r="D85" i="75"/>
  <c r="E85" i="75"/>
  <c r="E90" i="75"/>
  <c r="F90" i="75"/>
  <c r="G90" i="75"/>
  <c r="H90" i="75"/>
  <c r="I90" i="75"/>
  <c r="J90" i="75"/>
  <c r="K90" i="75"/>
  <c r="L90" i="75"/>
  <c r="M90" i="75"/>
  <c r="N90" i="75"/>
  <c r="O90" i="75"/>
  <c r="P90" i="75"/>
  <c r="Q90" i="75"/>
  <c r="R90" i="75"/>
  <c r="G91" i="75"/>
  <c r="H91" i="75"/>
  <c r="I91" i="75"/>
  <c r="J91" i="75"/>
  <c r="K91" i="75"/>
  <c r="L91" i="75"/>
  <c r="M91" i="75"/>
  <c r="N91" i="75"/>
  <c r="O91" i="75"/>
  <c r="P91" i="75"/>
  <c r="Q91" i="75"/>
  <c r="R91" i="75"/>
  <c r="V13" i="74"/>
  <c r="W13" i="74" s="1"/>
  <c r="X13" i="74"/>
  <c r="Y13" i="74"/>
  <c r="Z13" i="74"/>
  <c r="AA13" i="74"/>
  <c r="AB13" i="74"/>
  <c r="AC13" i="74"/>
  <c r="AD13" i="74"/>
  <c r="AE13" i="74"/>
  <c r="AF13" i="74"/>
  <c r="AG13" i="74"/>
  <c r="AH13" i="74"/>
  <c r="AI13" i="74"/>
  <c r="AJ13" i="74"/>
  <c r="AK13" i="74"/>
  <c r="AL13" i="74"/>
  <c r="AM13" i="74"/>
  <c r="AN13" i="74"/>
  <c r="AO13" i="74"/>
  <c r="AP13" i="74"/>
  <c r="AQ13" i="74"/>
  <c r="AR13" i="74"/>
  <c r="AS13" i="74"/>
  <c r="AT13" i="74"/>
  <c r="AU13" i="74"/>
  <c r="AV13" i="74"/>
  <c r="AW13" i="74"/>
  <c r="AX13" i="74"/>
  <c r="AY13" i="74"/>
  <c r="AZ13" i="74"/>
  <c r="BA13" i="74"/>
  <c r="BB13" i="74"/>
  <c r="BC13" i="74"/>
  <c r="BD13" i="74"/>
  <c r="BE13" i="74"/>
  <c r="BF13" i="74"/>
  <c r="BG13" i="74"/>
  <c r="BH13" i="74"/>
  <c r="BI13" i="74"/>
  <c r="BJ13" i="74"/>
  <c r="BK13" i="74"/>
  <c r="BL13" i="74"/>
  <c r="BM13" i="74"/>
  <c r="BN13" i="74"/>
  <c r="BO13" i="74"/>
  <c r="D15" i="74"/>
  <c r="E15" i="74"/>
  <c r="E20" i="74"/>
  <c r="F20" i="74"/>
  <c r="G20" i="74"/>
  <c r="H20" i="74"/>
  <c r="I20" i="74"/>
  <c r="J20" i="74"/>
  <c r="K20" i="74"/>
  <c r="L20" i="74"/>
  <c r="M20" i="74"/>
  <c r="N20" i="74"/>
  <c r="O20" i="74"/>
  <c r="P20" i="74"/>
  <c r="Q20" i="74"/>
  <c r="R20" i="74"/>
  <c r="G21" i="74"/>
  <c r="H21" i="74"/>
  <c r="I21" i="74"/>
  <c r="J21" i="74"/>
  <c r="K21" i="74"/>
  <c r="L21" i="74"/>
  <c r="M21" i="74"/>
  <c r="N21" i="74"/>
  <c r="O21" i="74"/>
  <c r="P21" i="74"/>
  <c r="Q21" i="74"/>
  <c r="R21" i="74"/>
  <c r="V23" i="74"/>
  <c r="W23" i="74"/>
  <c r="X23" i="74"/>
  <c r="Y23" i="74"/>
  <c r="Z23" i="74"/>
  <c r="AA23" i="74"/>
  <c r="AB23" i="74"/>
  <c r="AC23" i="74"/>
  <c r="AD23" i="74"/>
  <c r="AE23" i="74"/>
  <c r="AF23" i="74"/>
  <c r="AG23" i="74"/>
  <c r="AH23" i="74"/>
  <c r="AI23" i="74"/>
  <c r="AJ23" i="74"/>
  <c r="AK23" i="74"/>
  <c r="AL23" i="74"/>
  <c r="AM23" i="74"/>
  <c r="AN23" i="74"/>
  <c r="AO23" i="74"/>
  <c r="AP23" i="74"/>
  <c r="AQ23" i="74"/>
  <c r="AR23" i="74" s="1"/>
  <c r="AS23" i="74"/>
  <c r="AT23" i="74"/>
  <c r="AU23" i="74"/>
  <c r="AV23" i="74"/>
  <c r="AW23" i="74"/>
  <c r="AX23" i="74"/>
  <c r="AY23" i="74"/>
  <c r="AZ23" i="74"/>
  <c r="BA23" i="74"/>
  <c r="BB23" i="74"/>
  <c r="BC23" i="74"/>
  <c r="BD23" i="74"/>
  <c r="BE23" i="74"/>
  <c r="BF23" i="74"/>
  <c r="BG23" i="74"/>
  <c r="BH23" i="74"/>
  <c r="BI23" i="74"/>
  <c r="BJ23" i="74"/>
  <c r="BK23" i="74"/>
  <c r="BL23" i="74"/>
  <c r="BM23" i="74"/>
  <c r="BN23" i="74"/>
  <c r="BO23" i="74"/>
  <c r="D25" i="74"/>
  <c r="E25" i="74"/>
  <c r="E30" i="74"/>
  <c r="F30" i="74"/>
  <c r="G30" i="74"/>
  <c r="H30" i="74"/>
  <c r="I30" i="74"/>
  <c r="J30" i="74"/>
  <c r="K30" i="74"/>
  <c r="L30" i="74"/>
  <c r="M30" i="74"/>
  <c r="N30" i="74"/>
  <c r="O30" i="74"/>
  <c r="P30" i="74"/>
  <c r="Q30" i="74"/>
  <c r="R30" i="74"/>
  <c r="G31" i="74"/>
  <c r="H31" i="74"/>
  <c r="I31" i="74"/>
  <c r="J31" i="74"/>
  <c r="K31" i="74"/>
  <c r="L31" i="74"/>
  <c r="M31" i="74"/>
  <c r="N31" i="74"/>
  <c r="O31" i="74"/>
  <c r="P31" i="74"/>
  <c r="Q31" i="74"/>
  <c r="R31" i="74"/>
  <c r="V33" i="74"/>
  <c r="W33" i="74"/>
  <c r="X33" i="74"/>
  <c r="Y33" i="74"/>
  <c r="Z33" i="74"/>
  <c r="AA33" i="74"/>
  <c r="AB33" i="74"/>
  <c r="AC33" i="74"/>
  <c r="AD33" i="74"/>
  <c r="AE33" i="74"/>
  <c r="AF33" i="74"/>
  <c r="AG33" i="74"/>
  <c r="AH33" i="74"/>
  <c r="AI33" i="74"/>
  <c r="AJ33" i="74"/>
  <c r="AK33" i="74"/>
  <c r="AL33" i="74"/>
  <c r="AM33" i="74"/>
  <c r="AN33" i="74"/>
  <c r="AO33" i="74"/>
  <c r="AP33" i="74"/>
  <c r="AQ33" i="74"/>
  <c r="AR33" i="74"/>
  <c r="AS33" i="74"/>
  <c r="AT33" i="74"/>
  <c r="AU33" i="74"/>
  <c r="AV33" i="74"/>
  <c r="AW33" i="74"/>
  <c r="AX33" i="74"/>
  <c r="AY33" i="74"/>
  <c r="AZ33" i="74"/>
  <c r="BA33" i="74"/>
  <c r="BB33" i="74"/>
  <c r="BC33" i="74"/>
  <c r="BD33" i="74"/>
  <c r="BE33" i="74"/>
  <c r="BF33" i="74"/>
  <c r="BG33" i="74"/>
  <c r="BH33" i="74"/>
  <c r="BI33" i="74"/>
  <c r="BJ33" i="74"/>
  <c r="BK33" i="74"/>
  <c r="BL33" i="74"/>
  <c r="BM33" i="74"/>
  <c r="BN33" i="74"/>
  <c r="BO33" i="74"/>
  <c r="D35" i="74"/>
  <c r="E35" i="74"/>
  <c r="E40" i="74"/>
  <c r="F40" i="74"/>
  <c r="G40" i="74"/>
  <c r="H40" i="74"/>
  <c r="I40" i="74"/>
  <c r="J40" i="74"/>
  <c r="K40" i="74"/>
  <c r="L40" i="74"/>
  <c r="M40" i="74"/>
  <c r="N40" i="74"/>
  <c r="O40" i="74"/>
  <c r="P40" i="74"/>
  <c r="Q40" i="74"/>
  <c r="R40" i="74"/>
  <c r="G41" i="74"/>
  <c r="H41" i="74"/>
  <c r="I41" i="74"/>
  <c r="J41" i="74"/>
  <c r="K41" i="74"/>
  <c r="L41" i="74"/>
  <c r="M41" i="74"/>
  <c r="N41" i="74"/>
  <c r="O41" i="74"/>
  <c r="P41" i="74"/>
  <c r="Q41" i="74"/>
  <c r="R41" i="74"/>
  <c r="V43" i="74"/>
  <c r="W43" i="74"/>
  <c r="X43" i="74"/>
  <c r="Y43" i="74"/>
  <c r="Z43" i="74"/>
  <c r="AA43" i="74"/>
  <c r="AB43" i="74"/>
  <c r="AC43" i="74"/>
  <c r="AD43" i="74"/>
  <c r="AE43" i="74"/>
  <c r="AF43" i="74"/>
  <c r="AG43" i="74"/>
  <c r="AH43" i="74"/>
  <c r="AI43" i="74"/>
  <c r="AJ43" i="74"/>
  <c r="AK43" i="74"/>
  <c r="AL43" i="74"/>
  <c r="AM43" i="74"/>
  <c r="AN43" i="74"/>
  <c r="AO43" i="74"/>
  <c r="AP43" i="74"/>
  <c r="AQ43" i="74"/>
  <c r="AR43" i="74"/>
  <c r="AS43" i="74"/>
  <c r="AT43" i="74"/>
  <c r="AU43" i="74"/>
  <c r="AV43" i="74"/>
  <c r="AW43" i="74"/>
  <c r="AX43" i="74"/>
  <c r="AY43" i="74"/>
  <c r="AZ43" i="74"/>
  <c r="BA43" i="74"/>
  <c r="BB43" i="74"/>
  <c r="BC43" i="74"/>
  <c r="BD43" i="74"/>
  <c r="BE43" i="74"/>
  <c r="BF43" i="74"/>
  <c r="BG43" i="74"/>
  <c r="BH43" i="74"/>
  <c r="BI43" i="74"/>
  <c r="BJ43" i="74"/>
  <c r="BK43" i="74"/>
  <c r="BL43" i="74"/>
  <c r="BM43" i="74"/>
  <c r="BN43" i="74"/>
  <c r="BO43" i="74"/>
  <c r="D45" i="74"/>
  <c r="E45" i="74"/>
  <c r="E50" i="74"/>
  <c r="F50" i="74"/>
  <c r="G50" i="74"/>
  <c r="H50" i="74"/>
  <c r="I50" i="74"/>
  <c r="J50" i="74"/>
  <c r="K50" i="74"/>
  <c r="L50" i="74"/>
  <c r="M50" i="74"/>
  <c r="N50" i="74"/>
  <c r="O50" i="74"/>
  <c r="P50" i="74"/>
  <c r="Q50" i="74"/>
  <c r="R50" i="74"/>
  <c r="G51" i="74"/>
  <c r="H51" i="74"/>
  <c r="I51" i="74"/>
  <c r="J51" i="74"/>
  <c r="K51" i="74"/>
  <c r="L51" i="74"/>
  <c r="M51" i="74"/>
  <c r="N51" i="74"/>
  <c r="O51" i="74"/>
  <c r="P51" i="74"/>
  <c r="Q51" i="74"/>
  <c r="R51" i="74"/>
  <c r="V53" i="74"/>
  <c r="W53" i="74"/>
  <c r="X53" i="74"/>
  <c r="Y53" i="74"/>
  <c r="Z53" i="74"/>
  <c r="AA53" i="74"/>
  <c r="AB53" i="74"/>
  <c r="AC53" i="74"/>
  <c r="AD53" i="74"/>
  <c r="AE53" i="74"/>
  <c r="AF53" i="74"/>
  <c r="AG53" i="74"/>
  <c r="AH53" i="74"/>
  <c r="AI53" i="74"/>
  <c r="AJ53" i="74"/>
  <c r="AK53" i="74"/>
  <c r="AL53" i="74"/>
  <c r="AM53" i="74"/>
  <c r="AN53" i="74"/>
  <c r="AO53" i="74"/>
  <c r="AP53" i="74"/>
  <c r="AQ53" i="74"/>
  <c r="AR53" i="74"/>
  <c r="AS53" i="74"/>
  <c r="AT53" i="74"/>
  <c r="AU53" i="74"/>
  <c r="AV53" i="74"/>
  <c r="AW53" i="74"/>
  <c r="AX53" i="74"/>
  <c r="AY53" i="74"/>
  <c r="AZ53" i="74"/>
  <c r="BA53" i="74"/>
  <c r="BB53" i="74"/>
  <c r="BC53" i="74"/>
  <c r="BD53" i="74"/>
  <c r="BE53" i="74"/>
  <c r="BF53" i="74"/>
  <c r="BG53" i="74"/>
  <c r="BH53" i="74"/>
  <c r="BI53" i="74"/>
  <c r="BJ53" i="74"/>
  <c r="BK53" i="74"/>
  <c r="BL53" i="74"/>
  <c r="BM53" i="74"/>
  <c r="BN53" i="74"/>
  <c r="BO53" i="74"/>
  <c r="D55" i="74"/>
  <c r="E55" i="74"/>
  <c r="E60" i="74"/>
  <c r="F60" i="74"/>
  <c r="G60" i="74"/>
  <c r="H60" i="74"/>
  <c r="I60" i="74"/>
  <c r="J60" i="74"/>
  <c r="K60" i="74"/>
  <c r="L60" i="74"/>
  <c r="M60" i="74"/>
  <c r="N60" i="74"/>
  <c r="O60" i="74"/>
  <c r="P60" i="74"/>
  <c r="Q60" i="74"/>
  <c r="R60" i="74"/>
  <c r="G61" i="74"/>
  <c r="H61" i="74"/>
  <c r="I61" i="74"/>
  <c r="J61" i="74"/>
  <c r="K61" i="74"/>
  <c r="L61" i="74"/>
  <c r="M61" i="74"/>
  <c r="N61" i="74"/>
  <c r="O61" i="74"/>
  <c r="P61" i="74"/>
  <c r="Q61" i="74"/>
  <c r="R61" i="74"/>
  <c r="V63" i="74"/>
  <c r="W63" i="74"/>
  <c r="X63" i="74"/>
  <c r="Y63" i="74"/>
  <c r="Z63" i="74"/>
  <c r="AA63" i="74"/>
  <c r="AB63" i="74"/>
  <c r="AC63" i="74"/>
  <c r="AD63" i="74"/>
  <c r="AE63" i="74"/>
  <c r="AF63" i="74"/>
  <c r="AG63" i="74"/>
  <c r="AH63" i="74"/>
  <c r="AI63" i="74"/>
  <c r="AJ63" i="74"/>
  <c r="AK63" i="74"/>
  <c r="AL63" i="74"/>
  <c r="AM63" i="74"/>
  <c r="AN63" i="74"/>
  <c r="AO63" i="74"/>
  <c r="AP63" i="74"/>
  <c r="AQ63" i="74"/>
  <c r="AR63" i="74"/>
  <c r="AS63" i="74"/>
  <c r="AT63" i="74"/>
  <c r="AU63" i="74"/>
  <c r="AV63" i="74"/>
  <c r="AW63" i="74"/>
  <c r="AX63" i="74"/>
  <c r="AY63" i="74"/>
  <c r="AZ63" i="74"/>
  <c r="BA63" i="74"/>
  <c r="BB63" i="74"/>
  <c r="BC63" i="74"/>
  <c r="BD63" i="74"/>
  <c r="BE63" i="74"/>
  <c r="BF63" i="74"/>
  <c r="BG63" i="74"/>
  <c r="BH63" i="74"/>
  <c r="BI63" i="74"/>
  <c r="BJ63" i="74"/>
  <c r="BK63" i="74"/>
  <c r="BL63" i="74"/>
  <c r="BM63" i="74"/>
  <c r="BN63" i="74"/>
  <c r="BO63" i="74"/>
  <c r="D65" i="74"/>
  <c r="E65" i="74"/>
  <c r="E70" i="74"/>
  <c r="F70" i="74"/>
  <c r="G70" i="74"/>
  <c r="H70" i="74"/>
  <c r="I70" i="74"/>
  <c r="J70" i="74"/>
  <c r="K70" i="74"/>
  <c r="L70" i="74"/>
  <c r="M70" i="74"/>
  <c r="N70" i="74"/>
  <c r="O70" i="74"/>
  <c r="P70" i="74"/>
  <c r="Q70" i="74"/>
  <c r="R70" i="74"/>
  <c r="G71" i="74"/>
  <c r="H71" i="74"/>
  <c r="I71" i="74"/>
  <c r="J71" i="74"/>
  <c r="K71" i="74"/>
  <c r="L71" i="74"/>
  <c r="M71" i="74"/>
  <c r="N71" i="74"/>
  <c r="O71" i="74"/>
  <c r="P71" i="74"/>
  <c r="Q71" i="74"/>
  <c r="R71" i="74"/>
  <c r="V73" i="74"/>
  <c r="W73" i="74"/>
  <c r="X73" i="74"/>
  <c r="Y73" i="74"/>
  <c r="Z73" i="74"/>
  <c r="AA73" i="74"/>
  <c r="AB73" i="74"/>
  <c r="AC73" i="74"/>
  <c r="AD73" i="74"/>
  <c r="AE73" i="74"/>
  <c r="AF73" i="74"/>
  <c r="AG73" i="74"/>
  <c r="AH73" i="74"/>
  <c r="AI73" i="74"/>
  <c r="AJ73" i="74"/>
  <c r="AK73" i="74"/>
  <c r="AL73" i="74"/>
  <c r="AM73" i="74"/>
  <c r="AN73" i="74"/>
  <c r="AO73" i="74"/>
  <c r="AP73" i="74"/>
  <c r="AQ73" i="74"/>
  <c r="AR73" i="74"/>
  <c r="AS73" i="74"/>
  <c r="AT73" i="74"/>
  <c r="AU73" i="74"/>
  <c r="AV73" i="74"/>
  <c r="AW73" i="74"/>
  <c r="AX73" i="74"/>
  <c r="AY73" i="74"/>
  <c r="AZ73" i="74"/>
  <c r="BA73" i="74"/>
  <c r="BB73" i="74"/>
  <c r="BC73" i="74"/>
  <c r="BD73" i="74"/>
  <c r="BE73" i="74"/>
  <c r="BF73" i="74"/>
  <c r="BG73" i="74"/>
  <c r="BH73" i="74"/>
  <c r="BI73" i="74"/>
  <c r="BJ73" i="74"/>
  <c r="BK73" i="74"/>
  <c r="BL73" i="74"/>
  <c r="BM73" i="74"/>
  <c r="BN73" i="74"/>
  <c r="BO73" i="74"/>
  <c r="D75" i="74"/>
  <c r="E75" i="74"/>
  <c r="E80" i="74"/>
  <c r="F80" i="74"/>
  <c r="G80" i="74"/>
  <c r="H80" i="74"/>
  <c r="I80" i="74"/>
  <c r="J80" i="74"/>
  <c r="K80" i="74"/>
  <c r="L80" i="74"/>
  <c r="M80" i="74"/>
  <c r="N80" i="74"/>
  <c r="O80" i="74"/>
  <c r="P80" i="74"/>
  <c r="Q80" i="74"/>
  <c r="R80" i="74"/>
  <c r="G81" i="74"/>
  <c r="H81" i="74"/>
  <c r="I81" i="74"/>
  <c r="J81" i="74"/>
  <c r="K81" i="74"/>
  <c r="L81" i="74"/>
  <c r="M81" i="74"/>
  <c r="N81" i="74"/>
  <c r="O81" i="74"/>
  <c r="P81" i="74"/>
  <c r="Q81" i="74"/>
  <c r="R81" i="74"/>
  <c r="V83" i="74"/>
  <c r="W83" i="74"/>
  <c r="X83" i="74"/>
  <c r="Y83" i="74"/>
  <c r="Z83" i="74"/>
  <c r="AA83" i="74"/>
  <c r="AB83" i="74"/>
  <c r="AC83" i="74"/>
  <c r="AD83" i="74"/>
  <c r="AE83" i="74"/>
  <c r="AF83" i="74"/>
  <c r="AG83" i="74"/>
  <c r="AH83" i="74"/>
  <c r="AI83" i="74"/>
  <c r="AJ83" i="74"/>
  <c r="AK83" i="74"/>
  <c r="AL83" i="74"/>
  <c r="AM83" i="74"/>
  <c r="AN83" i="74"/>
  <c r="AO83" i="74"/>
  <c r="AP83" i="74"/>
  <c r="AQ83" i="74"/>
  <c r="AR83" i="74"/>
  <c r="AS83" i="74"/>
  <c r="AT83" i="74"/>
  <c r="AU83" i="74"/>
  <c r="AV83" i="74"/>
  <c r="AW83" i="74"/>
  <c r="AX83" i="74"/>
  <c r="AY83" i="74"/>
  <c r="AZ83" i="74"/>
  <c r="BA83" i="74"/>
  <c r="BB83" i="74"/>
  <c r="BC83" i="74"/>
  <c r="BD83" i="74"/>
  <c r="BE83" i="74"/>
  <c r="BF83" i="74"/>
  <c r="BG83" i="74"/>
  <c r="BH83" i="74"/>
  <c r="BI83" i="74"/>
  <c r="BJ83" i="74"/>
  <c r="BK83" i="74"/>
  <c r="BL83" i="74"/>
  <c r="BM83" i="74"/>
  <c r="BN83" i="74"/>
  <c r="BO83" i="74"/>
  <c r="D85" i="74"/>
  <c r="E85" i="74"/>
  <c r="E90" i="74"/>
  <c r="F90" i="74"/>
  <c r="G90" i="74"/>
  <c r="H90" i="74"/>
  <c r="I90" i="74"/>
  <c r="J90" i="74"/>
  <c r="K90" i="74"/>
  <c r="L90" i="74"/>
  <c r="M90" i="74"/>
  <c r="N90" i="74"/>
  <c r="O90" i="74"/>
  <c r="P90" i="74"/>
  <c r="Q90" i="74"/>
  <c r="R90" i="74"/>
  <c r="G91" i="74"/>
  <c r="H91" i="74"/>
  <c r="I91" i="74"/>
  <c r="J91" i="74"/>
  <c r="K91" i="74"/>
  <c r="L91" i="74"/>
  <c r="M91" i="74"/>
  <c r="N91" i="74"/>
  <c r="O91" i="74"/>
  <c r="P91" i="74"/>
  <c r="Q91" i="74"/>
  <c r="R91" i="74"/>
  <c r="P11" i="73"/>
  <c r="R11" i="73" s="1"/>
  <c r="S11" i="73" s="1"/>
  <c r="T11" i="73" s="1"/>
  <c r="U11" i="73"/>
  <c r="V11" i="73"/>
  <c r="S48" i="73" s="1"/>
  <c r="W11" i="73"/>
  <c r="X11" i="73"/>
  <c r="Y11" i="73"/>
  <c r="S51" i="73" s="1"/>
  <c r="Z11" i="73"/>
  <c r="AA11" i="73"/>
  <c r="AB11" i="73"/>
  <c r="AC11" i="73"/>
  <c r="AD11" i="73"/>
  <c r="S56" i="73"/>
  <c r="AH11" i="73"/>
  <c r="AI11" i="73"/>
  <c r="AJ11" i="73"/>
  <c r="AK11" i="73"/>
  <c r="AO11" i="73" s="1"/>
  <c r="AL11" i="73"/>
  <c r="AM11" i="73"/>
  <c r="AN11" i="73"/>
  <c r="AP11" i="73"/>
  <c r="P12" i="73"/>
  <c r="R12" i="73"/>
  <c r="S12" i="73"/>
  <c r="T12" i="73"/>
  <c r="R46" i="73" s="1"/>
  <c r="U12" i="73"/>
  <c r="R47" i="73" s="1"/>
  <c r="V12" i="73"/>
  <c r="R48" i="73" s="1"/>
  <c r="W12" i="73"/>
  <c r="R49" i="73" s="1"/>
  <c r="X12" i="73"/>
  <c r="Y12" i="73"/>
  <c r="Z12" i="73"/>
  <c r="AA12" i="73"/>
  <c r="R53" i="73" s="1"/>
  <c r="AB12" i="73"/>
  <c r="AC12" i="73"/>
  <c r="AD12" i="73"/>
  <c r="AH12" i="73"/>
  <c r="AI12" i="73"/>
  <c r="AJ12" i="73"/>
  <c r="AK12" i="73"/>
  <c r="AO12" i="73" s="1"/>
  <c r="AL12" i="73"/>
  <c r="AM12" i="73"/>
  <c r="AN12" i="73"/>
  <c r="AP12" i="73"/>
  <c r="P13" i="73"/>
  <c r="R13" i="73"/>
  <c r="S13" i="73"/>
  <c r="T13" i="73"/>
  <c r="U13" i="73"/>
  <c r="V13" i="73"/>
  <c r="O48" i="73" s="1"/>
  <c r="W13" i="73"/>
  <c r="O49" i="73" s="1"/>
  <c r="X13" i="73"/>
  <c r="O50" i="73" s="1"/>
  <c r="Y13" i="73"/>
  <c r="Z13" i="73"/>
  <c r="O52" i="73" s="1"/>
  <c r="AA13" i="73"/>
  <c r="O53" i="73" s="1"/>
  <c r="AB13" i="73"/>
  <c r="O54" i="73" s="1"/>
  <c r="AC13" i="73"/>
  <c r="O55" i="73" s="1"/>
  <c r="AD13" i="73"/>
  <c r="O56" i="73" s="1"/>
  <c r="AH13" i="73"/>
  <c r="AI13" i="73"/>
  <c r="AJ13" i="73"/>
  <c r="AK13" i="73"/>
  <c r="AL13" i="73"/>
  <c r="AO13" i="73" s="1"/>
  <c r="AM13" i="73"/>
  <c r="AN13" i="73"/>
  <c r="P14" i="73"/>
  <c r="R14" i="73" s="1"/>
  <c r="S14" i="73" s="1"/>
  <c r="T14" i="73" s="1"/>
  <c r="U14" i="73"/>
  <c r="V14" i="73"/>
  <c r="W14" i="73"/>
  <c r="X14" i="73"/>
  <c r="Y14" i="73"/>
  <c r="Z14" i="73"/>
  <c r="AA14" i="73"/>
  <c r="AB14" i="73"/>
  <c r="AC14" i="73"/>
  <c r="AD14" i="73"/>
  <c r="AP14" i="73" s="1"/>
  <c r="AH14" i="73"/>
  <c r="AI14" i="73"/>
  <c r="AJ14" i="73"/>
  <c r="AK14" i="73"/>
  <c r="AO14" i="73" s="1"/>
  <c r="AL14" i="73"/>
  <c r="AM14" i="73"/>
  <c r="AN14" i="73"/>
  <c r="P15" i="73"/>
  <c r="R15" i="73" s="1"/>
  <c r="S15" i="73" s="1"/>
  <c r="T15" i="73" s="1"/>
  <c r="U15" i="73"/>
  <c r="V15" i="73"/>
  <c r="W15" i="73"/>
  <c r="X15" i="73"/>
  <c r="Y15" i="73"/>
  <c r="Z15" i="73"/>
  <c r="AA15" i="73"/>
  <c r="AB15" i="73"/>
  <c r="AC15" i="73"/>
  <c r="AD15" i="73"/>
  <c r="AH15" i="73"/>
  <c r="AI15" i="73"/>
  <c r="AJ15" i="73"/>
  <c r="AK15" i="73"/>
  <c r="AL15" i="73"/>
  <c r="AM15" i="73"/>
  <c r="AN15" i="73"/>
  <c r="AO15" i="73"/>
  <c r="AP15" i="73"/>
  <c r="P16" i="73"/>
  <c r="R16" i="73"/>
  <c r="S16" i="73"/>
  <c r="T16" i="73" s="1"/>
  <c r="U16" i="73"/>
  <c r="V16" i="73"/>
  <c r="W16" i="73"/>
  <c r="X16" i="73"/>
  <c r="Y16" i="73"/>
  <c r="Z16" i="73"/>
  <c r="AA16" i="73"/>
  <c r="AB16" i="73"/>
  <c r="AC16" i="73"/>
  <c r="AD16" i="73"/>
  <c r="AH16" i="73"/>
  <c r="AI16" i="73"/>
  <c r="AJ16" i="73"/>
  <c r="AK16" i="73"/>
  <c r="AL16" i="73"/>
  <c r="AM16" i="73"/>
  <c r="AN16" i="73"/>
  <c r="AO16" i="73"/>
  <c r="AP16" i="73"/>
  <c r="P17" i="73"/>
  <c r="R17" i="73"/>
  <c r="S17" i="73"/>
  <c r="T17" i="73"/>
  <c r="U17" i="73"/>
  <c r="V17" i="73"/>
  <c r="W17" i="73"/>
  <c r="X17" i="73"/>
  <c r="Y17" i="73"/>
  <c r="Z17" i="73"/>
  <c r="AA17" i="73"/>
  <c r="AB17" i="73"/>
  <c r="AC17" i="73"/>
  <c r="AD17" i="73"/>
  <c r="AH17" i="73"/>
  <c r="AI17" i="73"/>
  <c r="AJ17" i="73"/>
  <c r="AK17" i="73"/>
  <c r="AO17" i="73" s="1"/>
  <c r="AL17" i="73"/>
  <c r="AM17" i="73"/>
  <c r="AN17" i="73"/>
  <c r="AP17" i="73"/>
  <c r="P18" i="73"/>
  <c r="R18" i="73"/>
  <c r="S18" i="73"/>
  <c r="T18" i="73"/>
  <c r="Q46" i="73" s="1"/>
  <c r="U18" i="73"/>
  <c r="Q47" i="73" s="1"/>
  <c r="V18" i="73"/>
  <c r="Q48" i="73" s="1"/>
  <c r="W18" i="73"/>
  <c r="Q49" i="73" s="1"/>
  <c r="X18" i="73"/>
  <c r="Y18" i="73"/>
  <c r="Q51" i="73" s="1"/>
  <c r="Z18" i="73"/>
  <c r="Q52" i="73" s="1"/>
  <c r="AA18" i="73"/>
  <c r="Q53" i="73" s="1"/>
  <c r="AB18" i="73"/>
  <c r="Q54" i="73" s="1"/>
  <c r="AC18" i="73"/>
  <c r="Q55" i="73" s="1"/>
  <c r="AD18" i="73"/>
  <c r="AP18" i="73" s="1"/>
  <c r="Q56" i="73"/>
  <c r="AH18" i="73"/>
  <c r="AI18" i="73"/>
  <c r="AJ18" i="73"/>
  <c r="AK18" i="73"/>
  <c r="AL18" i="73"/>
  <c r="AM18" i="73"/>
  <c r="AN18" i="73"/>
  <c r="AO18" i="73"/>
  <c r="P19" i="73"/>
  <c r="R19" i="73" s="1"/>
  <c r="S19" i="73" s="1"/>
  <c r="T19" i="73" s="1"/>
  <c r="U19" i="73"/>
  <c r="V19" i="73"/>
  <c r="W19" i="73"/>
  <c r="X19" i="73"/>
  <c r="Y19" i="73"/>
  <c r="Z19" i="73"/>
  <c r="AA19" i="73"/>
  <c r="AB19" i="73"/>
  <c r="AC19" i="73"/>
  <c r="AD19" i="73"/>
  <c r="AP19" i="73" s="1"/>
  <c r="AH19" i="73"/>
  <c r="AI19" i="73"/>
  <c r="AJ19" i="73"/>
  <c r="AK19" i="73"/>
  <c r="AL19" i="73"/>
  <c r="AM19" i="73"/>
  <c r="AN19" i="73"/>
  <c r="AO19" i="73"/>
  <c r="P20" i="73"/>
  <c r="R20" i="73" s="1"/>
  <c r="S20" i="73" s="1"/>
  <c r="T20" i="73" s="1"/>
  <c r="U20" i="73"/>
  <c r="V20" i="73"/>
  <c r="W20" i="73"/>
  <c r="X20" i="73"/>
  <c r="Y20" i="73"/>
  <c r="Z20" i="73"/>
  <c r="AA20" i="73"/>
  <c r="AB20" i="73"/>
  <c r="AC20" i="73"/>
  <c r="AD20" i="73"/>
  <c r="AH20" i="73"/>
  <c r="AI20" i="73"/>
  <c r="AJ20" i="73"/>
  <c r="AK20" i="73"/>
  <c r="AO20" i="73" s="1"/>
  <c r="AL20" i="73"/>
  <c r="AM20" i="73"/>
  <c r="AN20" i="73"/>
  <c r="AP20" i="73"/>
  <c r="P21" i="73"/>
  <c r="R21" i="73"/>
  <c r="S21" i="73"/>
  <c r="T21" i="73"/>
  <c r="U21" i="73"/>
  <c r="V21" i="73"/>
  <c r="W21" i="73"/>
  <c r="X21" i="73"/>
  <c r="Y21" i="73"/>
  <c r="Z21" i="73"/>
  <c r="AA21" i="73"/>
  <c r="AB21" i="73"/>
  <c r="AC21" i="73"/>
  <c r="AD21" i="73"/>
  <c r="AH21" i="73"/>
  <c r="AI21" i="73"/>
  <c r="AJ21" i="73"/>
  <c r="AK21" i="73"/>
  <c r="AL21" i="73"/>
  <c r="AO21" i="73" s="1"/>
  <c r="AM21" i="73"/>
  <c r="AN21" i="73"/>
  <c r="AP21" i="73"/>
  <c r="P22" i="73"/>
  <c r="R22" i="73"/>
  <c r="S22" i="73"/>
  <c r="T22" i="73" s="1"/>
  <c r="U22" i="73"/>
  <c r="V22" i="73"/>
  <c r="W22" i="73"/>
  <c r="X22" i="73"/>
  <c r="Y22" i="73"/>
  <c r="Z22" i="73"/>
  <c r="AA22" i="73"/>
  <c r="AB22" i="73"/>
  <c r="AC22" i="73"/>
  <c r="AD22" i="73"/>
  <c r="AH22" i="73"/>
  <c r="AI22" i="73"/>
  <c r="AJ22" i="73"/>
  <c r="AK22" i="73"/>
  <c r="AL22" i="73"/>
  <c r="AM22" i="73"/>
  <c r="AN22" i="73"/>
  <c r="AO22" i="73"/>
  <c r="AP22" i="73"/>
  <c r="P23" i="73"/>
  <c r="R23" i="73" s="1"/>
  <c r="S23" i="73" s="1"/>
  <c r="T23" i="73" s="1"/>
  <c r="U23" i="73"/>
  <c r="V23" i="73"/>
  <c r="W23" i="73"/>
  <c r="S49" i="73" s="1"/>
  <c r="X23" i="73"/>
  <c r="Y23" i="73"/>
  <c r="Z23" i="73"/>
  <c r="S52" i="73" s="1"/>
  <c r="AA23" i="73"/>
  <c r="AB23" i="73"/>
  <c r="AC23" i="73"/>
  <c r="AD23" i="73"/>
  <c r="AP23" i="73" s="1"/>
  <c r="AH23" i="73"/>
  <c r="AI23" i="73"/>
  <c r="AJ23" i="73"/>
  <c r="AK23" i="73"/>
  <c r="AO23" i="73" s="1"/>
  <c r="AL23" i="73"/>
  <c r="AM23" i="73"/>
  <c r="AN23" i="73"/>
  <c r="P24" i="73"/>
  <c r="R24" i="73"/>
  <c r="S24" i="73" s="1"/>
  <c r="T24" i="73" s="1"/>
  <c r="U24" i="73"/>
  <c r="V24" i="73"/>
  <c r="W24" i="73"/>
  <c r="X24" i="73"/>
  <c r="Y24" i="73"/>
  <c r="Z24" i="73"/>
  <c r="AA24" i="73"/>
  <c r="AB24" i="73"/>
  <c r="AC24" i="73"/>
  <c r="AD24" i="73"/>
  <c r="AH24" i="73"/>
  <c r="AI24" i="73"/>
  <c r="AJ24" i="73"/>
  <c r="AK24" i="73"/>
  <c r="AL24" i="73"/>
  <c r="AM24" i="73"/>
  <c r="AN24" i="73"/>
  <c r="AO24" i="73"/>
  <c r="AP24" i="73"/>
  <c r="P25" i="73"/>
  <c r="R25" i="73"/>
  <c r="S25" i="73" s="1"/>
  <c r="T25" i="73" s="1"/>
  <c r="U25" i="73"/>
  <c r="V25" i="73"/>
  <c r="W25" i="73"/>
  <c r="X25" i="73"/>
  <c r="Y25" i="73"/>
  <c r="R51" i="73" s="1"/>
  <c r="Z25" i="73"/>
  <c r="AA25" i="73"/>
  <c r="AB25" i="73"/>
  <c r="AC25" i="73"/>
  <c r="AD25" i="73"/>
  <c r="AH25" i="73"/>
  <c r="AI25" i="73"/>
  <c r="AJ25" i="73"/>
  <c r="AK25" i="73"/>
  <c r="AL25" i="73"/>
  <c r="AM25" i="73"/>
  <c r="AN25" i="73"/>
  <c r="AO25" i="73"/>
  <c r="P26" i="73"/>
  <c r="R26" i="73"/>
  <c r="S26" i="73"/>
  <c r="T26" i="73"/>
  <c r="T46" i="73" s="1"/>
  <c r="U26" i="73"/>
  <c r="T47" i="73" s="1"/>
  <c r="V26" i="73"/>
  <c r="T48" i="73" s="1"/>
  <c r="W26" i="73"/>
  <c r="T49" i="73" s="1"/>
  <c r="X26" i="73"/>
  <c r="T50" i="73" s="1"/>
  <c r="Y26" i="73"/>
  <c r="T51" i="73" s="1"/>
  <c r="Z26" i="73"/>
  <c r="AA26" i="73"/>
  <c r="T53" i="73" s="1"/>
  <c r="AB26" i="73"/>
  <c r="AC26" i="73"/>
  <c r="AD26" i="73"/>
  <c r="T56" i="73" s="1"/>
  <c r="AH26" i="73"/>
  <c r="AI26" i="73"/>
  <c r="AJ26" i="73"/>
  <c r="AK26" i="73"/>
  <c r="AL26" i="73"/>
  <c r="AM26" i="73"/>
  <c r="AN26" i="73"/>
  <c r="AO26" i="73"/>
  <c r="P27" i="73"/>
  <c r="R27" i="73"/>
  <c r="S27" i="73"/>
  <c r="T27" i="73"/>
  <c r="U27" i="73"/>
  <c r="V27" i="73"/>
  <c r="W27" i="73"/>
  <c r="X27" i="73"/>
  <c r="Y27" i="73"/>
  <c r="Z27" i="73"/>
  <c r="AA27" i="73"/>
  <c r="AB27" i="73"/>
  <c r="AC27" i="73"/>
  <c r="AD27" i="73"/>
  <c r="AP27" i="73" s="1"/>
  <c r="AH27" i="73"/>
  <c r="AI27" i="73"/>
  <c r="AJ27" i="73"/>
  <c r="AK27" i="73"/>
  <c r="AO27" i="73" s="1"/>
  <c r="AL27" i="73"/>
  <c r="AM27" i="73"/>
  <c r="AN27" i="73"/>
  <c r="P28" i="73"/>
  <c r="R28" i="73"/>
  <c r="S28" i="73"/>
  <c r="T28" i="73" s="1"/>
  <c r="U28" i="73"/>
  <c r="V28" i="73"/>
  <c r="W28" i="73"/>
  <c r="X28" i="73"/>
  <c r="Y28" i="73"/>
  <c r="Z28" i="73"/>
  <c r="R52" i="73" s="1"/>
  <c r="AA28" i="73"/>
  <c r="AB28" i="73"/>
  <c r="R54" i="73" s="1"/>
  <c r="AC28" i="73"/>
  <c r="R55" i="73" s="1"/>
  <c r="AD28" i="73"/>
  <c r="AP28" i="73" s="1"/>
  <c r="AH28" i="73"/>
  <c r="AI28" i="73"/>
  <c r="AJ28" i="73"/>
  <c r="AK28" i="73"/>
  <c r="AO28" i="73" s="1"/>
  <c r="AL28" i="73"/>
  <c r="AM28" i="73"/>
  <c r="AN28" i="73"/>
  <c r="P29" i="73"/>
  <c r="R29" i="73"/>
  <c r="S29" i="73"/>
  <c r="T29" i="73" s="1"/>
  <c r="U29" i="73"/>
  <c r="V29" i="73"/>
  <c r="W29" i="73"/>
  <c r="X29" i="73"/>
  <c r="Y29" i="73"/>
  <c r="Z29" i="73"/>
  <c r="AA29" i="73"/>
  <c r="AB29" i="73"/>
  <c r="AC29" i="73"/>
  <c r="AD29" i="73"/>
  <c r="AH29" i="73"/>
  <c r="AI29" i="73"/>
  <c r="AJ29" i="73"/>
  <c r="AK29" i="73"/>
  <c r="AO29" i="73" s="1"/>
  <c r="AL29" i="73"/>
  <c r="AM29" i="73"/>
  <c r="AN29" i="73"/>
  <c r="AP29" i="73"/>
  <c r="P30" i="73"/>
  <c r="R30" i="73"/>
  <c r="S30" i="73"/>
  <c r="T30" i="73"/>
  <c r="U30" i="73"/>
  <c r="V30" i="73"/>
  <c r="W30" i="73"/>
  <c r="X30" i="73"/>
  <c r="Y30" i="73"/>
  <c r="Z30" i="73"/>
  <c r="T52" i="73" s="1"/>
  <c r="AA30" i="73"/>
  <c r="AB30" i="73"/>
  <c r="AC30" i="73"/>
  <c r="AD30" i="73"/>
  <c r="AH30" i="73"/>
  <c r="AI30" i="73"/>
  <c r="AJ30" i="73"/>
  <c r="AK30" i="73"/>
  <c r="AL30" i="73"/>
  <c r="AM30" i="73"/>
  <c r="AN30" i="73"/>
  <c r="AO30" i="73"/>
  <c r="AP30" i="73"/>
  <c r="P31" i="73"/>
  <c r="R31" i="73"/>
  <c r="S31" i="73" s="1"/>
  <c r="T31" i="73" s="1"/>
  <c r="U31" i="73"/>
  <c r="V31" i="73"/>
  <c r="W31" i="73"/>
  <c r="X31" i="73"/>
  <c r="Y31" i="73"/>
  <c r="Z31" i="73"/>
  <c r="AA31" i="73"/>
  <c r="AB31" i="73"/>
  <c r="AC31" i="73"/>
  <c r="AD31" i="73"/>
  <c r="AH31" i="73"/>
  <c r="AI31" i="73"/>
  <c r="AJ31" i="73"/>
  <c r="AK31" i="73"/>
  <c r="AL31" i="73"/>
  <c r="AM31" i="73"/>
  <c r="AN31" i="73"/>
  <c r="AO31" i="73"/>
  <c r="AP31" i="73"/>
  <c r="P32" i="73"/>
  <c r="R32" i="73"/>
  <c r="S32" i="73" s="1"/>
  <c r="T32" i="73" s="1"/>
  <c r="U32" i="73"/>
  <c r="V32" i="73"/>
  <c r="W32" i="73"/>
  <c r="X32" i="73"/>
  <c r="Y32" i="73"/>
  <c r="Z32" i="73"/>
  <c r="AA32" i="73"/>
  <c r="AB32" i="73"/>
  <c r="AC32" i="73"/>
  <c r="AD32" i="73"/>
  <c r="AP32" i="73" s="1"/>
  <c r="AH32" i="73"/>
  <c r="AI32" i="73"/>
  <c r="AJ32" i="73"/>
  <c r="AK32" i="73"/>
  <c r="AL32" i="73"/>
  <c r="AM32" i="73"/>
  <c r="AN32" i="73"/>
  <c r="AO32" i="73"/>
  <c r="P33" i="73"/>
  <c r="R33" i="73" s="1"/>
  <c r="S33" i="73" s="1"/>
  <c r="T33" i="73" s="1"/>
  <c r="U33" i="73"/>
  <c r="V33" i="73"/>
  <c r="W33" i="73"/>
  <c r="X33" i="73"/>
  <c r="Y33" i="73"/>
  <c r="Z33" i="73"/>
  <c r="AA33" i="73"/>
  <c r="AB33" i="73"/>
  <c r="AC33" i="73"/>
  <c r="AD33" i="73"/>
  <c r="AH33" i="73"/>
  <c r="AI33" i="73"/>
  <c r="AJ33" i="73"/>
  <c r="AK33" i="73"/>
  <c r="AL33" i="73"/>
  <c r="AM33" i="73"/>
  <c r="AN33" i="73"/>
  <c r="AO33" i="73"/>
  <c r="AP33" i="73"/>
  <c r="P34" i="73"/>
  <c r="R34" i="73" s="1"/>
  <c r="S34" i="73" s="1"/>
  <c r="T34" i="73" s="1"/>
  <c r="U34" i="73"/>
  <c r="V34" i="73"/>
  <c r="W34" i="73"/>
  <c r="X34" i="73"/>
  <c r="Y34" i="73"/>
  <c r="Z34" i="73"/>
  <c r="AA34" i="73"/>
  <c r="AB34" i="73"/>
  <c r="AC34" i="73"/>
  <c r="AD34" i="73"/>
  <c r="AH34" i="73"/>
  <c r="AI34" i="73"/>
  <c r="AJ34" i="73"/>
  <c r="AK34" i="73"/>
  <c r="AO34" i="73" s="1"/>
  <c r="AL34" i="73"/>
  <c r="AM34" i="73"/>
  <c r="AN34" i="73"/>
  <c r="AP34" i="73"/>
  <c r="P35" i="73"/>
  <c r="R35" i="73"/>
  <c r="S35" i="73"/>
  <c r="T35" i="73"/>
  <c r="U35" i="73"/>
  <c r="V35" i="73"/>
  <c r="W35" i="73"/>
  <c r="X35" i="73"/>
  <c r="Y35" i="73"/>
  <c r="Z35" i="73"/>
  <c r="AA35" i="73"/>
  <c r="AB35" i="73"/>
  <c r="AC35" i="73"/>
  <c r="AD35" i="73"/>
  <c r="AP35" i="73" s="1"/>
  <c r="AH35" i="73"/>
  <c r="AI35" i="73"/>
  <c r="AJ35" i="73"/>
  <c r="AK35" i="73"/>
  <c r="AO35" i="73" s="1"/>
  <c r="AL35" i="73"/>
  <c r="AM35" i="73"/>
  <c r="AN35" i="73"/>
  <c r="P36" i="73"/>
  <c r="R36" i="73"/>
  <c r="S36" i="73"/>
  <c r="T36" i="73"/>
  <c r="U36" i="73"/>
  <c r="V36" i="73"/>
  <c r="W36" i="73"/>
  <c r="X36" i="73"/>
  <c r="Y36" i="73"/>
  <c r="Z36" i="73"/>
  <c r="AA36" i="73"/>
  <c r="AB36" i="73"/>
  <c r="AC36" i="73"/>
  <c r="AD36" i="73"/>
  <c r="AP36" i="73" s="1"/>
  <c r="AH36" i="73"/>
  <c r="AI36" i="73"/>
  <c r="AJ36" i="73"/>
  <c r="AK36" i="73"/>
  <c r="AO36" i="73" s="1"/>
  <c r="AL36" i="73"/>
  <c r="AM36" i="73"/>
  <c r="AN36" i="73"/>
  <c r="P37" i="73"/>
  <c r="R37" i="73"/>
  <c r="S37" i="73" s="1"/>
  <c r="T37" i="73" s="1"/>
  <c r="P46" i="73" s="1"/>
  <c r="U37" i="73"/>
  <c r="P47" i="73" s="1"/>
  <c r="V37" i="73"/>
  <c r="P48" i="73" s="1"/>
  <c r="W37" i="73"/>
  <c r="X37" i="73"/>
  <c r="Y37" i="73"/>
  <c r="Z37" i="73"/>
  <c r="P52" i="73" s="1"/>
  <c r="AA37" i="73"/>
  <c r="P53" i="73" s="1"/>
  <c r="AB37" i="73"/>
  <c r="P54" i="73" s="1"/>
  <c r="AC37" i="73"/>
  <c r="AD37" i="73"/>
  <c r="AP37" i="73" s="1"/>
  <c r="AH37" i="73"/>
  <c r="AI37" i="73"/>
  <c r="AJ37" i="73"/>
  <c r="AK37" i="73"/>
  <c r="AO37" i="73" s="1"/>
  <c r="AL37" i="73"/>
  <c r="AM37" i="73"/>
  <c r="AN37" i="73"/>
  <c r="P38" i="73"/>
  <c r="R38" i="73"/>
  <c r="S38" i="73" s="1"/>
  <c r="T38" i="73" s="1"/>
  <c r="U38" i="73"/>
  <c r="V38" i="73"/>
  <c r="W38" i="73"/>
  <c r="X38" i="73"/>
  <c r="Y38" i="73"/>
  <c r="Z38" i="73"/>
  <c r="AA38" i="73"/>
  <c r="AB38" i="73"/>
  <c r="AC38" i="73"/>
  <c r="AD38" i="73"/>
  <c r="AH38" i="73"/>
  <c r="AI38" i="73"/>
  <c r="AJ38" i="73"/>
  <c r="AK38" i="73"/>
  <c r="AL38" i="73"/>
  <c r="AM38" i="73"/>
  <c r="AN38" i="73"/>
  <c r="AO38" i="73"/>
  <c r="AP38" i="73"/>
  <c r="P39" i="73"/>
  <c r="R39" i="73"/>
  <c r="S39" i="73"/>
  <c r="T39" i="73"/>
  <c r="U39" i="73"/>
  <c r="V39" i="73"/>
  <c r="W39" i="73"/>
  <c r="X39" i="73"/>
  <c r="Y39" i="73"/>
  <c r="Z39" i="73"/>
  <c r="AA39" i="73"/>
  <c r="AB39" i="73"/>
  <c r="AC39" i="73"/>
  <c r="AD39" i="73"/>
  <c r="AH39" i="73"/>
  <c r="AI39" i="73"/>
  <c r="AJ39" i="73"/>
  <c r="AK39" i="73"/>
  <c r="AL39" i="73"/>
  <c r="AM39" i="73"/>
  <c r="AN39" i="73"/>
  <c r="AO39" i="73"/>
  <c r="AP39" i="73"/>
  <c r="P40" i="73"/>
  <c r="R40" i="73" s="1"/>
  <c r="S40" i="73" s="1"/>
  <c r="T40" i="73" s="1"/>
  <c r="U40" i="73"/>
  <c r="V40" i="73"/>
  <c r="W40" i="73"/>
  <c r="X40" i="73"/>
  <c r="Q50" i="73" s="1"/>
  <c r="Y40" i="73"/>
  <c r="Z40" i="73"/>
  <c r="AA40" i="73"/>
  <c r="AB40" i="73"/>
  <c r="AC40" i="73"/>
  <c r="AD40" i="73"/>
  <c r="AP40" i="73" s="1"/>
  <c r="AH40" i="73"/>
  <c r="AI40" i="73"/>
  <c r="AJ40" i="73"/>
  <c r="AK40" i="73"/>
  <c r="AO40" i="73" s="1"/>
  <c r="AL40" i="73"/>
  <c r="AM40" i="73"/>
  <c r="AN40" i="73"/>
  <c r="P41" i="73"/>
  <c r="R41" i="73" s="1"/>
  <c r="S41" i="73" s="1"/>
  <c r="T41" i="73" s="1"/>
  <c r="U41" i="73"/>
  <c r="V41" i="73"/>
  <c r="W41" i="73"/>
  <c r="X41" i="73"/>
  <c r="Y41" i="73"/>
  <c r="Z41" i="73"/>
  <c r="AA41" i="73"/>
  <c r="AB41" i="73"/>
  <c r="AC41" i="73"/>
  <c r="AD41" i="73"/>
  <c r="AP41" i="73" s="1"/>
  <c r="AH41" i="73"/>
  <c r="AI41" i="73"/>
  <c r="AJ41" i="73"/>
  <c r="AK41" i="73"/>
  <c r="AL41" i="73"/>
  <c r="AM41" i="73"/>
  <c r="AN41" i="73"/>
  <c r="AO41" i="73" s="1"/>
  <c r="P42" i="73"/>
  <c r="R42" i="73"/>
  <c r="S42" i="73" s="1"/>
  <c r="T42" i="73" s="1"/>
  <c r="U42" i="73"/>
  <c r="V42" i="73"/>
  <c r="W42" i="73"/>
  <c r="X42" i="73"/>
  <c r="Y42" i="73"/>
  <c r="Z42" i="73"/>
  <c r="AA42" i="73"/>
  <c r="AB42" i="73"/>
  <c r="AC42" i="73"/>
  <c r="AD42" i="73"/>
  <c r="AH42" i="73"/>
  <c r="AI42" i="73"/>
  <c r="AJ42" i="73"/>
  <c r="AK42" i="73"/>
  <c r="AL42" i="73"/>
  <c r="AM42" i="73"/>
  <c r="AN42" i="73"/>
  <c r="AO42" i="73"/>
  <c r="AP42" i="73"/>
  <c r="O47" i="73"/>
  <c r="S47" i="73"/>
  <c r="P49" i="73"/>
  <c r="P50" i="73"/>
  <c r="R50" i="73"/>
  <c r="S50" i="73"/>
  <c r="O51" i="73"/>
  <c r="P51" i="73"/>
  <c r="S53" i="73"/>
  <c r="S54" i="73"/>
  <c r="T54" i="73"/>
  <c r="P55" i="73"/>
  <c r="S55" i="73"/>
  <c r="T55" i="73"/>
  <c r="P56" i="73"/>
  <c r="V13" i="72"/>
  <c r="W13" i="72" s="1"/>
  <c r="X13" i="72"/>
  <c r="Y13" i="72"/>
  <c r="Z13" i="72"/>
  <c r="AA13" i="72"/>
  <c r="AB13" i="72"/>
  <c r="AC13" i="72"/>
  <c r="AD13" i="72"/>
  <c r="AE13" i="72"/>
  <c r="AF13" i="72"/>
  <c r="AG13" i="72"/>
  <c r="AH13" i="72"/>
  <c r="AI13" i="72"/>
  <c r="AJ13" i="72"/>
  <c r="AK13" i="72"/>
  <c r="AL13" i="72"/>
  <c r="AM13" i="72"/>
  <c r="AN13" i="72"/>
  <c r="AO13" i="72"/>
  <c r="AP13" i="72"/>
  <c r="AQ13" i="72"/>
  <c r="AR13" i="72" s="1"/>
  <c r="AS13" i="72"/>
  <c r="AT13" i="72"/>
  <c r="AU13" i="72"/>
  <c r="AV13" i="72"/>
  <c r="AW13" i="72"/>
  <c r="AX13" i="72"/>
  <c r="AY13" i="72"/>
  <c r="AZ13" i="72"/>
  <c r="BA13" i="72"/>
  <c r="BB13" i="72"/>
  <c r="BC13" i="72"/>
  <c r="BD13" i="72"/>
  <c r="BE13" i="72"/>
  <c r="BF13" i="72"/>
  <c r="BG13" i="72"/>
  <c r="BH13" i="72"/>
  <c r="BI13" i="72"/>
  <c r="BJ13" i="72"/>
  <c r="BK13" i="72"/>
  <c r="BL13" i="72"/>
  <c r="BM13" i="72"/>
  <c r="BN13" i="72"/>
  <c r="BO13" i="72"/>
  <c r="D15" i="72"/>
  <c r="E15" i="72"/>
  <c r="D16" i="72"/>
  <c r="D17" i="72" s="1"/>
  <c r="D18" i="72" s="1"/>
  <c r="E16" i="72"/>
  <c r="E17" i="72" s="1"/>
  <c r="E18" i="72" s="1"/>
  <c r="F20" i="72"/>
  <c r="G20" i="72"/>
  <c r="H20" i="72"/>
  <c r="I20" i="72"/>
  <c r="J20" i="72"/>
  <c r="K20" i="72"/>
  <c r="L20" i="72"/>
  <c r="M20" i="72"/>
  <c r="N20" i="72"/>
  <c r="O20" i="72"/>
  <c r="P20" i="72"/>
  <c r="Q20" i="72"/>
  <c r="R20" i="72"/>
  <c r="G21" i="72"/>
  <c r="H21" i="72"/>
  <c r="I21" i="72"/>
  <c r="J21" i="72"/>
  <c r="K21" i="72"/>
  <c r="L21" i="72"/>
  <c r="M21" i="72"/>
  <c r="N21" i="72"/>
  <c r="O21" i="72"/>
  <c r="P21" i="72"/>
  <c r="Q21" i="72"/>
  <c r="R21" i="72"/>
  <c r="B23" i="72"/>
  <c r="B33" i="72" s="1"/>
  <c r="V23" i="72"/>
  <c r="W23" i="72"/>
  <c r="X23" i="72"/>
  <c r="Y23" i="72"/>
  <c r="Z23" i="72"/>
  <c r="AA23" i="72"/>
  <c r="AB23" i="72"/>
  <c r="AC23" i="72"/>
  <c r="AD23" i="72"/>
  <c r="AE23" i="72"/>
  <c r="AF23" i="72"/>
  <c r="AG23" i="72"/>
  <c r="AH23" i="72"/>
  <c r="AI23" i="72"/>
  <c r="AJ23" i="72"/>
  <c r="AK23" i="72" s="1"/>
  <c r="AL23" i="72"/>
  <c r="AM23" i="72"/>
  <c r="AN23" i="72"/>
  <c r="AO23" i="72"/>
  <c r="AP23" i="72"/>
  <c r="AQ23" i="72"/>
  <c r="AR23" i="72"/>
  <c r="AS23" i="72"/>
  <c r="AT23" i="72"/>
  <c r="AU23" i="72"/>
  <c r="AV23" i="72"/>
  <c r="AW23" i="72"/>
  <c r="AX23" i="72"/>
  <c r="AY23" i="72"/>
  <c r="AZ23" i="72"/>
  <c r="BA23" i="72"/>
  <c r="BB23" i="72"/>
  <c r="BC23" i="72"/>
  <c r="BD23" i="72"/>
  <c r="BE23" i="72"/>
  <c r="BF23" i="72" s="1"/>
  <c r="BG23" i="72"/>
  <c r="BH23" i="72"/>
  <c r="BI23" i="72"/>
  <c r="BJ23" i="72"/>
  <c r="BK23" i="72"/>
  <c r="BL23" i="72"/>
  <c r="BM23" i="72"/>
  <c r="BN23" i="72"/>
  <c r="BO23" i="72"/>
  <c r="D25" i="72"/>
  <c r="D26" i="72" s="1"/>
  <c r="D27" i="72" s="1"/>
  <c r="D28" i="72" s="1"/>
  <c r="E25" i="72"/>
  <c r="E26" i="72" s="1"/>
  <c r="F30" i="72"/>
  <c r="G30" i="72"/>
  <c r="H30" i="72"/>
  <c r="I30" i="72"/>
  <c r="J30" i="72"/>
  <c r="K30" i="72"/>
  <c r="L30" i="72"/>
  <c r="M30" i="72"/>
  <c r="N30" i="72"/>
  <c r="O30" i="72"/>
  <c r="P30" i="72"/>
  <c r="Q30" i="72"/>
  <c r="R30" i="72"/>
  <c r="G31" i="72"/>
  <c r="H31" i="72"/>
  <c r="I31" i="72"/>
  <c r="J31" i="72"/>
  <c r="K31" i="72"/>
  <c r="L31" i="72"/>
  <c r="M31" i="72"/>
  <c r="N31" i="72"/>
  <c r="O31" i="72"/>
  <c r="P31" i="72"/>
  <c r="Q31" i="72"/>
  <c r="R31" i="72"/>
  <c r="V33" i="72"/>
  <c r="W33" i="72"/>
  <c r="X33" i="72"/>
  <c r="Y33" i="72"/>
  <c r="Z33" i="72"/>
  <c r="AA33" i="72"/>
  <c r="AB33" i="72"/>
  <c r="AC33" i="72"/>
  <c r="AD33" i="72"/>
  <c r="AE33" i="72"/>
  <c r="AF33" i="72"/>
  <c r="AG33" i="72"/>
  <c r="AH33" i="72"/>
  <c r="AI33" i="72"/>
  <c r="AJ33" i="72"/>
  <c r="AK33" i="72"/>
  <c r="AL33" i="72"/>
  <c r="AM33" i="72"/>
  <c r="AN33" i="72"/>
  <c r="AO33" i="72"/>
  <c r="AP33" i="72"/>
  <c r="AQ33" i="72"/>
  <c r="AR33" i="72"/>
  <c r="AS33" i="72"/>
  <c r="AT33" i="72"/>
  <c r="AU33" i="72"/>
  <c r="AV33" i="72"/>
  <c r="AW33" i="72"/>
  <c r="AX33" i="72"/>
  <c r="AY33" i="72" s="1"/>
  <c r="AZ33" i="72"/>
  <c r="BA33" i="72"/>
  <c r="BB33" i="72"/>
  <c r="BC33" i="72"/>
  <c r="BD33" i="72"/>
  <c r="BE33" i="72"/>
  <c r="BF33" i="72"/>
  <c r="BG33" i="72"/>
  <c r="BH33" i="72"/>
  <c r="BI33" i="72"/>
  <c r="BJ33" i="72"/>
  <c r="BK33" i="72"/>
  <c r="BL33" i="72"/>
  <c r="BM33" i="72"/>
  <c r="BN33" i="72"/>
  <c r="BO33" i="72"/>
  <c r="D35" i="72"/>
  <c r="E35" i="72"/>
  <c r="D36" i="72"/>
  <c r="D37" i="72" s="1"/>
  <c r="D38" i="72" s="1"/>
  <c r="E36" i="72"/>
  <c r="E37" i="72"/>
  <c r="E38" i="72"/>
  <c r="E40" i="72"/>
  <c r="F40" i="72"/>
  <c r="G40" i="72"/>
  <c r="H40" i="72"/>
  <c r="I40" i="72"/>
  <c r="J40" i="72"/>
  <c r="K40" i="72"/>
  <c r="L40" i="72"/>
  <c r="M40" i="72"/>
  <c r="N40" i="72"/>
  <c r="O40" i="72"/>
  <c r="P40" i="72"/>
  <c r="Q40" i="72"/>
  <c r="R40" i="72"/>
  <c r="G41" i="72"/>
  <c r="H41" i="72"/>
  <c r="I41" i="72"/>
  <c r="J41" i="72"/>
  <c r="K41" i="72"/>
  <c r="L41" i="72"/>
  <c r="M41" i="72"/>
  <c r="N41" i="72"/>
  <c r="O41" i="72"/>
  <c r="P41" i="72"/>
  <c r="Q41" i="72"/>
  <c r="R41" i="72"/>
  <c r="V43" i="72"/>
  <c r="W43" i="72"/>
  <c r="X43" i="72"/>
  <c r="Y43" i="72"/>
  <c r="Z43" i="72"/>
  <c r="AA43" i="72"/>
  <c r="AB43" i="72"/>
  <c r="AC43" i="72"/>
  <c r="AD43" i="72"/>
  <c r="AE43" i="72"/>
  <c r="AF43" i="72"/>
  <c r="AG43" i="72"/>
  <c r="AH43" i="72"/>
  <c r="AI43" i="72"/>
  <c r="AJ43" i="72"/>
  <c r="AK43" i="72"/>
  <c r="AL43" i="72"/>
  <c r="AM43" i="72"/>
  <c r="AN43" i="72"/>
  <c r="AO43" i="72"/>
  <c r="AP43" i="72"/>
  <c r="AQ43" i="72"/>
  <c r="AR43" i="72"/>
  <c r="AS43" i="72"/>
  <c r="AT43" i="72"/>
  <c r="AU43" i="72"/>
  <c r="AV43" i="72"/>
  <c r="AW43" i="72"/>
  <c r="AX43" i="72"/>
  <c r="AY43" i="72"/>
  <c r="AZ43" i="72"/>
  <c r="BA43" i="72"/>
  <c r="BB43" i="72"/>
  <c r="BC43" i="72"/>
  <c r="BD43" i="72"/>
  <c r="BE43" i="72"/>
  <c r="BF43" i="72"/>
  <c r="BG43" i="72"/>
  <c r="BH43" i="72"/>
  <c r="BI43" i="72"/>
  <c r="BJ43" i="72"/>
  <c r="BK43" i="72"/>
  <c r="BL43" i="72"/>
  <c r="BM43" i="72"/>
  <c r="BN43" i="72"/>
  <c r="BO43" i="72"/>
  <c r="D45" i="72"/>
  <c r="E45" i="72"/>
  <c r="D46" i="72"/>
  <c r="E46" i="72"/>
  <c r="E47" i="72" s="1"/>
  <c r="E48" i="72" s="1"/>
  <c r="D47" i="72"/>
  <c r="D48" i="72"/>
  <c r="F50" i="72"/>
  <c r="G50" i="72"/>
  <c r="H50" i="72"/>
  <c r="I50" i="72"/>
  <c r="J50" i="72"/>
  <c r="K50" i="72"/>
  <c r="L50" i="72"/>
  <c r="M50" i="72"/>
  <c r="N50" i="72"/>
  <c r="O50" i="72"/>
  <c r="P50" i="72"/>
  <c r="Q50" i="72"/>
  <c r="R50" i="72"/>
  <c r="G51" i="72"/>
  <c r="H51" i="72"/>
  <c r="I51" i="72"/>
  <c r="J51" i="72"/>
  <c r="K51" i="72"/>
  <c r="L51" i="72"/>
  <c r="M51" i="72"/>
  <c r="N51" i="72"/>
  <c r="O51" i="72"/>
  <c r="P51" i="72"/>
  <c r="Q51" i="72"/>
  <c r="R51" i="72"/>
  <c r="V53" i="72"/>
  <c r="W53" i="72" s="1"/>
  <c r="X53" i="72"/>
  <c r="Y53" i="72"/>
  <c r="Z53" i="72"/>
  <c r="AA53" i="72"/>
  <c r="AB53" i="72"/>
  <c r="AC53" i="72"/>
  <c r="AD53" i="72"/>
  <c r="AE53" i="72"/>
  <c r="AF53" i="72"/>
  <c r="AG53" i="72"/>
  <c r="AH53" i="72"/>
  <c r="AI53" i="72"/>
  <c r="AJ53" i="72"/>
  <c r="AK53" i="72"/>
  <c r="AL53" i="72"/>
  <c r="AM53" i="72"/>
  <c r="AN53" i="72"/>
  <c r="AO53" i="72"/>
  <c r="AP53" i="72"/>
  <c r="AQ53" i="72"/>
  <c r="AR53" i="72"/>
  <c r="AS53" i="72"/>
  <c r="AT53" i="72"/>
  <c r="AU53" i="72"/>
  <c r="AV53" i="72"/>
  <c r="AW53" i="72"/>
  <c r="AX53" i="72"/>
  <c r="AY53" i="72"/>
  <c r="AZ53" i="72"/>
  <c r="BA53" i="72"/>
  <c r="BB53" i="72"/>
  <c r="BC53" i="72"/>
  <c r="BD53" i="72"/>
  <c r="BE53" i="72"/>
  <c r="BF53" i="72"/>
  <c r="BG53" i="72"/>
  <c r="BH53" i="72"/>
  <c r="BI53" i="72"/>
  <c r="BJ53" i="72"/>
  <c r="BK53" i="72"/>
  <c r="BL53" i="72"/>
  <c r="BM53" i="72"/>
  <c r="BN53" i="72"/>
  <c r="BO53" i="72"/>
  <c r="D55" i="72"/>
  <c r="E55" i="72"/>
  <c r="D56" i="72"/>
  <c r="E56" i="72"/>
  <c r="D57" i="72"/>
  <c r="E57" i="72"/>
  <c r="D58" i="72"/>
  <c r="E58" i="72"/>
  <c r="E60" i="72"/>
  <c r="F60" i="72"/>
  <c r="G60" i="72"/>
  <c r="H60" i="72"/>
  <c r="I60" i="72"/>
  <c r="J60" i="72"/>
  <c r="K60" i="72"/>
  <c r="L60" i="72"/>
  <c r="M60" i="72"/>
  <c r="N60" i="72"/>
  <c r="O60" i="72"/>
  <c r="P60" i="72"/>
  <c r="Q60" i="72"/>
  <c r="R60" i="72"/>
  <c r="G61" i="72"/>
  <c r="H61" i="72"/>
  <c r="I61" i="72"/>
  <c r="J61" i="72"/>
  <c r="K61" i="72"/>
  <c r="L61" i="72"/>
  <c r="M61" i="72"/>
  <c r="N61" i="72"/>
  <c r="O61" i="72"/>
  <c r="P61" i="72"/>
  <c r="Q61" i="72"/>
  <c r="R61" i="72"/>
  <c r="V63" i="72"/>
  <c r="W63" i="72"/>
  <c r="X63" i="72"/>
  <c r="Y63" i="72"/>
  <c r="Z63" i="72"/>
  <c r="AA63" i="72"/>
  <c r="AB63" i="72"/>
  <c r="AC63" i="72"/>
  <c r="AD63" i="72" s="1"/>
  <c r="AE63" i="72"/>
  <c r="AF63" i="72"/>
  <c r="AG63" i="72"/>
  <c r="AH63" i="72"/>
  <c r="AI63" i="72"/>
  <c r="AJ63" i="72"/>
  <c r="AK63" i="72" s="1"/>
  <c r="AL63" i="72"/>
  <c r="AM63" i="72"/>
  <c r="AN63" i="72"/>
  <c r="AO63" i="72"/>
  <c r="AP63" i="72"/>
  <c r="AQ63" i="72"/>
  <c r="AR63" i="72"/>
  <c r="AS63" i="72"/>
  <c r="AT63" i="72"/>
  <c r="AU63" i="72"/>
  <c r="AV63" i="72"/>
  <c r="AW63" i="72"/>
  <c r="AX63" i="72"/>
  <c r="AY63" i="72"/>
  <c r="AZ63" i="72"/>
  <c r="BA63" i="72"/>
  <c r="BB63" i="72"/>
  <c r="BC63" i="72"/>
  <c r="BD63" i="72"/>
  <c r="BE63" i="72"/>
  <c r="BF63" i="72"/>
  <c r="BG63" i="72"/>
  <c r="BH63" i="72"/>
  <c r="BI63" i="72"/>
  <c r="BJ63" i="72"/>
  <c r="BK63" i="72"/>
  <c r="BL63" i="72"/>
  <c r="BM63" i="72"/>
  <c r="BN63" i="72"/>
  <c r="BO63" i="72"/>
  <c r="D65" i="72"/>
  <c r="E65" i="72"/>
  <c r="E66" i="72" s="1"/>
  <c r="D66" i="72"/>
  <c r="D67" i="72" s="1"/>
  <c r="D68" i="72" s="1"/>
  <c r="F70" i="72"/>
  <c r="G70" i="72"/>
  <c r="H70" i="72"/>
  <c r="I70" i="72"/>
  <c r="J70" i="72"/>
  <c r="K70" i="72"/>
  <c r="L70" i="72"/>
  <c r="M70" i="72"/>
  <c r="N70" i="72"/>
  <c r="O70" i="72"/>
  <c r="P70" i="72"/>
  <c r="Q70" i="72"/>
  <c r="R70" i="72"/>
  <c r="G71" i="72"/>
  <c r="H71" i="72"/>
  <c r="I71" i="72"/>
  <c r="J71" i="72"/>
  <c r="K71" i="72"/>
  <c r="L71" i="72"/>
  <c r="M71" i="72"/>
  <c r="N71" i="72"/>
  <c r="O71" i="72"/>
  <c r="P71" i="72"/>
  <c r="Q71" i="72"/>
  <c r="R71" i="72"/>
  <c r="V73" i="72"/>
  <c r="W73" i="72" s="1"/>
  <c r="X73" i="72"/>
  <c r="Y73" i="72"/>
  <c r="Z73" i="72"/>
  <c r="AA73" i="72"/>
  <c r="AB73" i="72"/>
  <c r="AC73" i="72"/>
  <c r="AD73" i="72"/>
  <c r="AE73" i="72"/>
  <c r="AF73" i="72"/>
  <c r="AG73" i="72"/>
  <c r="AH73" i="72"/>
  <c r="AI73" i="72"/>
  <c r="AJ73" i="72"/>
  <c r="AK73" i="72"/>
  <c r="AL73" i="72"/>
  <c r="AM73" i="72"/>
  <c r="AN73" i="72"/>
  <c r="AO73" i="72"/>
  <c r="AP73" i="72"/>
  <c r="AQ73" i="72"/>
  <c r="AR73" i="72" s="1"/>
  <c r="AS73" i="72"/>
  <c r="AT73" i="72"/>
  <c r="AU73" i="72"/>
  <c r="AV73" i="72"/>
  <c r="AW73" i="72"/>
  <c r="AX73" i="72"/>
  <c r="AY73" i="72" s="1"/>
  <c r="AZ73" i="72"/>
  <c r="BA73" i="72"/>
  <c r="BB73" i="72"/>
  <c r="BC73" i="72"/>
  <c r="BD73" i="72"/>
  <c r="BE73" i="72"/>
  <c r="BF73" i="72"/>
  <c r="BG73" i="72"/>
  <c r="BH73" i="72"/>
  <c r="BI73" i="72"/>
  <c r="BJ73" i="72"/>
  <c r="BK73" i="72"/>
  <c r="BL73" i="72"/>
  <c r="BM73" i="72"/>
  <c r="BN73" i="72"/>
  <c r="BO73" i="72"/>
  <c r="D75" i="72"/>
  <c r="E75" i="72"/>
  <c r="D76" i="72"/>
  <c r="E76" i="72"/>
  <c r="D77" i="72"/>
  <c r="D78" i="72" s="1"/>
  <c r="E77" i="72"/>
  <c r="E78" i="72" s="1"/>
  <c r="F80" i="72"/>
  <c r="G80" i="72"/>
  <c r="H80" i="72"/>
  <c r="I80" i="72"/>
  <c r="J80" i="72"/>
  <c r="K80" i="72"/>
  <c r="L80" i="72"/>
  <c r="M80" i="72"/>
  <c r="N80" i="72"/>
  <c r="O80" i="72"/>
  <c r="P80" i="72"/>
  <c r="Q80" i="72"/>
  <c r="R80" i="72"/>
  <c r="G81" i="72"/>
  <c r="H81" i="72"/>
  <c r="I81" i="72"/>
  <c r="J81" i="72"/>
  <c r="K81" i="72"/>
  <c r="L81" i="72"/>
  <c r="M81" i="72"/>
  <c r="N81" i="72"/>
  <c r="O81" i="72"/>
  <c r="P81" i="72"/>
  <c r="Q81" i="72"/>
  <c r="R81" i="72"/>
  <c r="V83" i="72"/>
  <c r="W83" i="72"/>
  <c r="X83" i="72"/>
  <c r="Y83" i="72"/>
  <c r="Z83" i="72"/>
  <c r="AA83" i="72"/>
  <c r="AB83" i="72"/>
  <c r="AC83" i="72"/>
  <c r="AD83" i="72"/>
  <c r="AE83" i="72"/>
  <c r="AF83" i="72"/>
  <c r="AG83" i="72"/>
  <c r="AH83" i="72"/>
  <c r="AI83" i="72"/>
  <c r="AJ83" i="72"/>
  <c r="AK83" i="72" s="1"/>
  <c r="AL83" i="72"/>
  <c r="AM83" i="72"/>
  <c r="AN83" i="72"/>
  <c r="AO83" i="72"/>
  <c r="AP83" i="72"/>
  <c r="AQ83" i="72"/>
  <c r="AR83" i="72"/>
  <c r="AS83" i="72"/>
  <c r="AT83" i="72"/>
  <c r="AU83" i="72"/>
  <c r="AV83" i="72"/>
  <c r="AW83" i="72"/>
  <c r="AX83" i="72"/>
  <c r="AY83" i="72"/>
  <c r="AZ83" i="72"/>
  <c r="BA83" i="72"/>
  <c r="BB83" i="72"/>
  <c r="BC83" i="72"/>
  <c r="BD83" i="72"/>
  <c r="BE83" i="72"/>
  <c r="BF83" i="72" s="1"/>
  <c r="BG83" i="72"/>
  <c r="BH83" i="72"/>
  <c r="BI83" i="72"/>
  <c r="BJ83" i="72"/>
  <c r="BK83" i="72"/>
  <c r="BL83" i="72"/>
  <c r="BM83" i="72"/>
  <c r="BN83" i="72"/>
  <c r="BO83" i="72"/>
  <c r="D85" i="72"/>
  <c r="D86" i="72" s="1"/>
  <c r="D87" i="72" s="1"/>
  <c r="D88" i="72" s="1"/>
  <c r="E85" i="72"/>
  <c r="E86" i="72"/>
  <c r="E87" i="72"/>
  <c r="E88" i="72" s="1"/>
  <c r="F90" i="72"/>
  <c r="G90" i="72"/>
  <c r="H90" i="72"/>
  <c r="I90" i="72"/>
  <c r="J90" i="72"/>
  <c r="K90" i="72"/>
  <c r="L90" i="72"/>
  <c r="M90" i="72"/>
  <c r="N90" i="72"/>
  <c r="O90" i="72"/>
  <c r="P90" i="72"/>
  <c r="Q90" i="72"/>
  <c r="R90" i="72"/>
  <c r="G91" i="72"/>
  <c r="H91" i="72"/>
  <c r="I91" i="72"/>
  <c r="J91" i="72"/>
  <c r="K91" i="72"/>
  <c r="L91" i="72"/>
  <c r="M91" i="72"/>
  <c r="N91" i="72"/>
  <c r="O91" i="72"/>
  <c r="P91" i="72"/>
  <c r="Q91" i="72"/>
  <c r="R91" i="72"/>
  <c r="V13" i="71"/>
  <c r="W13" i="71" s="1"/>
  <c r="X13" i="71"/>
  <c r="Y13" i="71"/>
  <c r="Z13" i="71"/>
  <c r="AA13" i="71"/>
  <c r="AB13" i="71"/>
  <c r="AC13" i="71"/>
  <c r="AD13" i="71" s="1"/>
  <c r="AE13" i="71"/>
  <c r="AF13" i="71"/>
  <c r="AG13" i="71"/>
  <c r="AH13" i="71"/>
  <c r="AI13" i="71"/>
  <c r="AJ13" i="71"/>
  <c r="AK13" i="71"/>
  <c r="AL13" i="71"/>
  <c r="AM13" i="71"/>
  <c r="AN13" i="71"/>
  <c r="AO13" i="71"/>
  <c r="AP13" i="71"/>
  <c r="AQ13" i="71"/>
  <c r="AR13" i="71"/>
  <c r="AS13" i="71"/>
  <c r="AT13" i="71"/>
  <c r="AU13" i="71"/>
  <c r="AV13" i="71"/>
  <c r="AW13" i="71"/>
  <c r="AX13" i="71"/>
  <c r="AY13" i="71"/>
  <c r="AZ13" i="71"/>
  <c r="BA13" i="71"/>
  <c r="BB13" i="71"/>
  <c r="BC13" i="71"/>
  <c r="BD13" i="71"/>
  <c r="BE13" i="71"/>
  <c r="BF13" i="71"/>
  <c r="BG13" i="71"/>
  <c r="BH13" i="71"/>
  <c r="BI13" i="71"/>
  <c r="BJ13" i="71"/>
  <c r="BK13" i="71"/>
  <c r="BL13" i="71"/>
  <c r="BM13" i="71"/>
  <c r="BN13" i="71"/>
  <c r="BO13" i="71"/>
  <c r="D15" i="71"/>
  <c r="E15" i="71"/>
  <c r="D16" i="71"/>
  <c r="D17" i="71" s="1"/>
  <c r="D18" i="71" s="1"/>
  <c r="E16" i="71"/>
  <c r="E17" i="71" s="1"/>
  <c r="E18" i="71" s="1"/>
  <c r="F20" i="71"/>
  <c r="G20" i="71"/>
  <c r="H20" i="71"/>
  <c r="I20" i="71"/>
  <c r="J20" i="71"/>
  <c r="K20" i="71"/>
  <c r="L20" i="71"/>
  <c r="M20" i="71"/>
  <c r="N20" i="71"/>
  <c r="O20" i="71"/>
  <c r="P20" i="71"/>
  <c r="Q20" i="71"/>
  <c r="R20" i="71"/>
  <c r="G21" i="71"/>
  <c r="H21" i="71"/>
  <c r="I21" i="71"/>
  <c r="J21" i="71"/>
  <c r="K21" i="71"/>
  <c r="L21" i="71"/>
  <c r="M21" i="71"/>
  <c r="N21" i="71"/>
  <c r="O21" i="71"/>
  <c r="P21" i="71"/>
  <c r="Q21" i="71"/>
  <c r="R21" i="71"/>
  <c r="B23" i="71"/>
  <c r="B33" i="71" s="1"/>
  <c r="V23" i="71"/>
  <c r="W23" i="71"/>
  <c r="X23" i="71"/>
  <c r="Y23" i="71"/>
  <c r="Z23" i="71"/>
  <c r="AA23" i="71"/>
  <c r="AB23" i="71"/>
  <c r="AC23" i="71"/>
  <c r="AD23" i="71"/>
  <c r="AE23" i="71"/>
  <c r="AF23" i="71"/>
  <c r="AG23" i="71"/>
  <c r="AH23" i="71"/>
  <c r="AI23" i="71"/>
  <c r="AJ23" i="71"/>
  <c r="AK23" i="71" s="1"/>
  <c r="AL23" i="71"/>
  <c r="AM23" i="71"/>
  <c r="AN23" i="71"/>
  <c r="AO23" i="71"/>
  <c r="AP23" i="71"/>
  <c r="AQ23" i="71"/>
  <c r="AR23" i="71" s="1"/>
  <c r="AS23" i="71"/>
  <c r="AT23" i="71"/>
  <c r="AU23" i="71"/>
  <c r="AV23" i="71"/>
  <c r="AW23" i="71"/>
  <c r="AX23" i="71"/>
  <c r="AY23" i="71"/>
  <c r="AZ23" i="71"/>
  <c r="BA23" i="71"/>
  <c r="BB23" i="71"/>
  <c r="BC23" i="71"/>
  <c r="BD23" i="71"/>
  <c r="BE23" i="71"/>
  <c r="BF23" i="71"/>
  <c r="BG23" i="71"/>
  <c r="BH23" i="71"/>
  <c r="BI23" i="71"/>
  <c r="BJ23" i="71"/>
  <c r="BK23" i="71"/>
  <c r="BL23" i="71"/>
  <c r="BM23" i="71"/>
  <c r="BN23" i="71"/>
  <c r="BO23" i="71"/>
  <c r="D25" i="71"/>
  <c r="D26" i="71" s="1"/>
  <c r="D27" i="71" s="1"/>
  <c r="D28" i="71" s="1"/>
  <c r="E25" i="71"/>
  <c r="E26" i="71"/>
  <c r="E27" i="71" s="1"/>
  <c r="F30" i="71"/>
  <c r="G30" i="71"/>
  <c r="H30" i="71"/>
  <c r="I30" i="71"/>
  <c r="J30" i="71"/>
  <c r="K30" i="71"/>
  <c r="L30" i="71"/>
  <c r="M30" i="71"/>
  <c r="N30" i="71"/>
  <c r="O30" i="71"/>
  <c r="P30" i="71"/>
  <c r="Q30" i="71"/>
  <c r="R30" i="71"/>
  <c r="G31" i="71"/>
  <c r="H31" i="71"/>
  <c r="I31" i="71"/>
  <c r="J31" i="71"/>
  <c r="K31" i="71"/>
  <c r="L31" i="71"/>
  <c r="M31" i="71"/>
  <c r="N31" i="71"/>
  <c r="O31" i="71"/>
  <c r="P31" i="71"/>
  <c r="Q31" i="71"/>
  <c r="R31" i="71"/>
  <c r="V33" i="71"/>
  <c r="W33" i="71" s="1"/>
  <c r="X33" i="71"/>
  <c r="Y33" i="71"/>
  <c r="Z33" i="71"/>
  <c r="AA33" i="71"/>
  <c r="AB33" i="71"/>
  <c r="AC33" i="71"/>
  <c r="AD33" i="71"/>
  <c r="AE33" i="71"/>
  <c r="AF33" i="71"/>
  <c r="AG33" i="71"/>
  <c r="AH33" i="71"/>
  <c r="AI33" i="71"/>
  <c r="AJ33" i="71"/>
  <c r="AK33" i="71"/>
  <c r="AL33" i="71"/>
  <c r="AM33" i="71"/>
  <c r="AN33" i="71"/>
  <c r="AO33" i="71"/>
  <c r="AP33" i="71"/>
  <c r="AQ33" i="71"/>
  <c r="AR33" i="71"/>
  <c r="AS33" i="71"/>
  <c r="AT33" i="71"/>
  <c r="AU33" i="71"/>
  <c r="AV33" i="71"/>
  <c r="AW33" i="71"/>
  <c r="AX33" i="71"/>
  <c r="AY33" i="71" s="1"/>
  <c r="AZ33" i="71"/>
  <c r="BA33" i="71"/>
  <c r="BB33" i="71"/>
  <c r="BC33" i="71"/>
  <c r="BD33" i="71"/>
  <c r="BE33" i="71"/>
  <c r="BF33" i="71" s="1"/>
  <c r="BG33" i="71"/>
  <c r="BH33" i="71"/>
  <c r="BI33" i="71"/>
  <c r="BJ33" i="71"/>
  <c r="BK33" i="71"/>
  <c r="BL33" i="71"/>
  <c r="BM33" i="71"/>
  <c r="BN33" i="71"/>
  <c r="BO33" i="71"/>
  <c r="D35" i="71"/>
  <c r="E35" i="71"/>
  <c r="D36" i="71"/>
  <c r="E36" i="71"/>
  <c r="D37" i="71"/>
  <c r="E37" i="71"/>
  <c r="D38" i="71"/>
  <c r="E38" i="71"/>
  <c r="E40" i="71"/>
  <c r="F40" i="71"/>
  <c r="G40" i="71"/>
  <c r="H40" i="71"/>
  <c r="I40" i="71"/>
  <c r="J40" i="71"/>
  <c r="K40" i="71"/>
  <c r="L40" i="71"/>
  <c r="M40" i="71"/>
  <c r="N40" i="71"/>
  <c r="O40" i="71"/>
  <c r="P40" i="71"/>
  <c r="Q40" i="71"/>
  <c r="R40" i="71"/>
  <c r="G41" i="71"/>
  <c r="H41" i="71"/>
  <c r="I41" i="71"/>
  <c r="J41" i="71"/>
  <c r="K41" i="71"/>
  <c r="L41" i="71"/>
  <c r="M41" i="71"/>
  <c r="N41" i="71"/>
  <c r="O41" i="71"/>
  <c r="P41" i="71"/>
  <c r="Q41" i="71"/>
  <c r="R41" i="71"/>
  <c r="V43" i="71"/>
  <c r="W43" i="71"/>
  <c r="X43" i="71"/>
  <c r="Y43" i="71"/>
  <c r="Z43" i="71"/>
  <c r="AA43" i="71"/>
  <c r="AB43" i="71"/>
  <c r="AC43" i="71"/>
  <c r="AD43" i="71"/>
  <c r="AE43" i="71"/>
  <c r="AF43" i="71"/>
  <c r="AG43" i="71"/>
  <c r="AH43" i="71"/>
  <c r="AI43" i="71"/>
  <c r="AJ43" i="71"/>
  <c r="AK43" i="71" s="1"/>
  <c r="AL43" i="71"/>
  <c r="AM43" i="71"/>
  <c r="AN43" i="71"/>
  <c r="AO43" i="71"/>
  <c r="AP43" i="71"/>
  <c r="AQ43" i="71"/>
  <c r="AR43" i="71"/>
  <c r="AS43" i="71"/>
  <c r="AT43" i="71"/>
  <c r="AU43" i="71"/>
  <c r="AV43" i="71"/>
  <c r="AW43" i="71"/>
  <c r="AX43" i="71"/>
  <c r="AY43" i="71"/>
  <c r="AZ43" i="71"/>
  <c r="BA43" i="71"/>
  <c r="BB43" i="71"/>
  <c r="BC43" i="71"/>
  <c r="BD43" i="71"/>
  <c r="BE43" i="71"/>
  <c r="BF43" i="71"/>
  <c r="BG43" i="71"/>
  <c r="BH43" i="71"/>
  <c r="BI43" i="71"/>
  <c r="BJ43" i="71"/>
  <c r="BK43" i="71"/>
  <c r="BL43" i="71"/>
  <c r="BM43" i="71"/>
  <c r="BN43" i="71"/>
  <c r="BO43" i="71"/>
  <c r="D45" i="71"/>
  <c r="E45" i="71"/>
  <c r="D46" i="71"/>
  <c r="D47" i="71" s="1"/>
  <c r="D48" i="71" s="1"/>
  <c r="E46" i="71"/>
  <c r="E47" i="71"/>
  <c r="E48" i="71" s="1"/>
  <c r="E50" i="71" s="1"/>
  <c r="F50" i="71"/>
  <c r="G50" i="71"/>
  <c r="H50" i="71"/>
  <c r="I50" i="71"/>
  <c r="J50" i="71"/>
  <c r="K50" i="71"/>
  <c r="L50" i="71"/>
  <c r="M50" i="71"/>
  <c r="N50" i="71"/>
  <c r="O50" i="71"/>
  <c r="P50" i="71"/>
  <c r="Q50" i="71"/>
  <c r="R50" i="71"/>
  <c r="G51" i="71"/>
  <c r="H51" i="71"/>
  <c r="I51" i="71"/>
  <c r="J51" i="71"/>
  <c r="K51" i="71"/>
  <c r="L51" i="71"/>
  <c r="M51" i="71"/>
  <c r="N51" i="71"/>
  <c r="O51" i="71"/>
  <c r="P51" i="71"/>
  <c r="Q51" i="71"/>
  <c r="R51" i="71"/>
  <c r="V53" i="71"/>
  <c r="W53" i="71"/>
  <c r="X53" i="71"/>
  <c r="Y53" i="71"/>
  <c r="Z53" i="71"/>
  <c r="AA53" i="71"/>
  <c r="AB53" i="71"/>
  <c r="AC53" i="71"/>
  <c r="AD53" i="71"/>
  <c r="AE53" i="71"/>
  <c r="AF53" i="71"/>
  <c r="AG53" i="71"/>
  <c r="AH53" i="71"/>
  <c r="AI53" i="71"/>
  <c r="AJ53" i="71"/>
  <c r="AK53" i="71"/>
  <c r="AL53" i="71"/>
  <c r="AM53" i="71"/>
  <c r="AN53" i="71"/>
  <c r="AO53" i="71"/>
  <c r="AP53" i="71"/>
  <c r="AQ53" i="71"/>
  <c r="AR53" i="71"/>
  <c r="AS53" i="71"/>
  <c r="AT53" i="71"/>
  <c r="AU53" i="71"/>
  <c r="AV53" i="71"/>
  <c r="AW53" i="71"/>
  <c r="AX53" i="71"/>
  <c r="AY53" i="71" s="1"/>
  <c r="AZ53" i="71"/>
  <c r="BA53" i="71"/>
  <c r="BB53" i="71"/>
  <c r="BC53" i="71"/>
  <c r="BD53" i="71"/>
  <c r="BE53" i="71"/>
  <c r="BF53" i="71"/>
  <c r="BG53" i="71"/>
  <c r="BH53" i="71"/>
  <c r="BI53" i="71"/>
  <c r="BJ53" i="71"/>
  <c r="BK53" i="71"/>
  <c r="BL53" i="71"/>
  <c r="BM53" i="71"/>
  <c r="BN53" i="71"/>
  <c r="BO53" i="71"/>
  <c r="D55" i="71"/>
  <c r="E55" i="71"/>
  <c r="D56" i="71"/>
  <c r="E56" i="71"/>
  <c r="D57" i="71"/>
  <c r="E57" i="71"/>
  <c r="D58" i="71"/>
  <c r="E58" i="71"/>
  <c r="E60" i="71"/>
  <c r="F60" i="71"/>
  <c r="G60" i="71"/>
  <c r="H60" i="71"/>
  <c r="I60" i="71"/>
  <c r="J60" i="71"/>
  <c r="K60" i="71"/>
  <c r="L60" i="71"/>
  <c r="M60" i="71"/>
  <c r="N60" i="71"/>
  <c r="O60" i="71"/>
  <c r="P60" i="71"/>
  <c r="Q60" i="71"/>
  <c r="R60" i="71"/>
  <c r="G61" i="71"/>
  <c r="H61" i="71"/>
  <c r="I61" i="71"/>
  <c r="J61" i="71"/>
  <c r="K61" i="71"/>
  <c r="L61" i="71"/>
  <c r="M61" i="71"/>
  <c r="N61" i="71"/>
  <c r="O61" i="71"/>
  <c r="P61" i="71"/>
  <c r="Q61" i="71"/>
  <c r="R61" i="71"/>
  <c r="V63" i="71"/>
  <c r="W63" i="71"/>
  <c r="X63" i="71"/>
  <c r="Y63" i="71"/>
  <c r="Z63" i="71"/>
  <c r="AA63" i="71"/>
  <c r="AB63" i="71"/>
  <c r="AC63" i="71"/>
  <c r="AD63" i="71"/>
  <c r="AE63" i="71"/>
  <c r="AF63" i="71"/>
  <c r="AG63" i="71"/>
  <c r="AH63" i="71"/>
  <c r="AI63" i="71"/>
  <c r="AJ63" i="71"/>
  <c r="AK63" i="71"/>
  <c r="AL63" i="71"/>
  <c r="AM63" i="71"/>
  <c r="AN63" i="71"/>
  <c r="AO63" i="71"/>
  <c r="AP63" i="71"/>
  <c r="AQ63" i="71"/>
  <c r="AR63" i="71"/>
  <c r="AS63" i="71"/>
  <c r="AT63" i="71"/>
  <c r="AU63" i="71"/>
  <c r="AV63" i="71"/>
  <c r="AW63" i="71"/>
  <c r="AX63" i="71"/>
  <c r="AY63" i="71"/>
  <c r="AZ63" i="71"/>
  <c r="BA63" i="71"/>
  <c r="BB63" i="71"/>
  <c r="BC63" i="71"/>
  <c r="BD63" i="71"/>
  <c r="BE63" i="71"/>
  <c r="BF63" i="71"/>
  <c r="BG63" i="71"/>
  <c r="BH63" i="71"/>
  <c r="BI63" i="71"/>
  <c r="BJ63" i="71"/>
  <c r="BK63" i="71"/>
  <c r="BL63" i="71"/>
  <c r="BM63" i="71"/>
  <c r="BN63" i="71"/>
  <c r="BO63" i="71"/>
  <c r="D65" i="71"/>
  <c r="E65" i="71"/>
  <c r="E66" i="71" s="1"/>
  <c r="D66" i="71"/>
  <c r="D67" i="71"/>
  <c r="D68" i="71"/>
  <c r="F70" i="71"/>
  <c r="G70" i="71"/>
  <c r="H70" i="71"/>
  <c r="I70" i="71"/>
  <c r="J70" i="71"/>
  <c r="K70" i="71"/>
  <c r="L70" i="71"/>
  <c r="M70" i="71"/>
  <c r="N70" i="71"/>
  <c r="O70" i="71"/>
  <c r="P70" i="71"/>
  <c r="Q70" i="71"/>
  <c r="R70" i="71"/>
  <c r="G71" i="71"/>
  <c r="H71" i="71"/>
  <c r="I71" i="71"/>
  <c r="J71" i="71"/>
  <c r="K71" i="71"/>
  <c r="L71" i="71"/>
  <c r="M71" i="71"/>
  <c r="N71" i="71"/>
  <c r="O71" i="71"/>
  <c r="P71" i="71"/>
  <c r="Q71" i="71"/>
  <c r="R71" i="71"/>
  <c r="V73" i="71"/>
  <c r="W73" i="71"/>
  <c r="X73" i="71"/>
  <c r="Y73" i="71"/>
  <c r="Z73" i="71"/>
  <c r="AA73" i="71"/>
  <c r="AB73" i="71"/>
  <c r="AC73" i="71"/>
  <c r="AD73" i="71"/>
  <c r="AE73" i="71"/>
  <c r="AF73" i="71"/>
  <c r="AG73" i="71"/>
  <c r="AH73" i="71"/>
  <c r="AI73" i="71"/>
  <c r="AJ73" i="71"/>
  <c r="AK73" i="71"/>
  <c r="AL73" i="71"/>
  <c r="AM73" i="71"/>
  <c r="AN73" i="71"/>
  <c r="AO73" i="71"/>
  <c r="AP73" i="71"/>
  <c r="AQ73" i="71"/>
  <c r="AR73" i="71" s="1"/>
  <c r="AS73" i="71"/>
  <c r="AT73" i="71"/>
  <c r="AU73" i="71"/>
  <c r="AV73" i="71"/>
  <c r="AW73" i="71"/>
  <c r="AX73" i="71"/>
  <c r="AY73" i="71"/>
  <c r="AZ73" i="71"/>
  <c r="BA73" i="71"/>
  <c r="BB73" i="71"/>
  <c r="BC73" i="71"/>
  <c r="BD73" i="71"/>
  <c r="BE73" i="71"/>
  <c r="BF73" i="71"/>
  <c r="BG73" i="71"/>
  <c r="BH73" i="71"/>
  <c r="BI73" i="71"/>
  <c r="BJ73" i="71"/>
  <c r="BK73" i="71"/>
  <c r="BL73" i="71"/>
  <c r="BM73" i="71"/>
  <c r="BN73" i="71"/>
  <c r="BO73" i="71"/>
  <c r="D75" i="71"/>
  <c r="E75" i="71"/>
  <c r="D76" i="71"/>
  <c r="E76" i="71"/>
  <c r="D77" i="71"/>
  <c r="D78" i="71" s="1"/>
  <c r="E77" i="71"/>
  <c r="E78" i="71" s="1"/>
  <c r="F80" i="71"/>
  <c r="G80" i="71"/>
  <c r="H80" i="71"/>
  <c r="I80" i="71"/>
  <c r="J80" i="71"/>
  <c r="K80" i="71"/>
  <c r="L80" i="71"/>
  <c r="M80" i="71"/>
  <c r="N80" i="71"/>
  <c r="O80" i="71"/>
  <c r="P80" i="71"/>
  <c r="Q80" i="71"/>
  <c r="R80" i="71"/>
  <c r="G81" i="71"/>
  <c r="H81" i="71"/>
  <c r="I81" i="71"/>
  <c r="J81" i="71"/>
  <c r="K81" i="71"/>
  <c r="L81" i="71"/>
  <c r="M81" i="71"/>
  <c r="N81" i="71"/>
  <c r="O81" i="71"/>
  <c r="P81" i="71"/>
  <c r="Q81" i="71"/>
  <c r="R81" i="71"/>
  <c r="V83" i="71"/>
  <c r="W83" i="71"/>
  <c r="X83" i="71"/>
  <c r="Y83" i="71"/>
  <c r="Z83" i="71"/>
  <c r="AA83" i="71"/>
  <c r="AB83" i="71"/>
  <c r="AC83" i="71"/>
  <c r="AD83" i="71"/>
  <c r="AE83" i="71"/>
  <c r="AF83" i="71"/>
  <c r="AG83" i="71"/>
  <c r="AH83" i="71"/>
  <c r="AI83" i="71"/>
  <c r="AJ83" i="71"/>
  <c r="AK83" i="71"/>
  <c r="AL83" i="71"/>
  <c r="AM83" i="71"/>
  <c r="AN83" i="71"/>
  <c r="AO83" i="71"/>
  <c r="AP83" i="71"/>
  <c r="AQ83" i="71"/>
  <c r="AR83" i="71"/>
  <c r="AS83" i="71"/>
  <c r="AT83" i="71"/>
  <c r="AU83" i="71"/>
  <c r="AV83" i="71"/>
  <c r="AW83" i="71"/>
  <c r="AX83" i="71"/>
  <c r="AY83" i="71"/>
  <c r="AZ83" i="71"/>
  <c r="BA83" i="71"/>
  <c r="BB83" i="71"/>
  <c r="BC83" i="71"/>
  <c r="BD83" i="71"/>
  <c r="BE83" i="71"/>
  <c r="BF83" i="71"/>
  <c r="BG83" i="71"/>
  <c r="BH83" i="71"/>
  <c r="BI83" i="71"/>
  <c r="BJ83" i="71"/>
  <c r="BK83" i="71"/>
  <c r="BL83" i="71"/>
  <c r="BM83" i="71"/>
  <c r="BN83" i="71"/>
  <c r="BO83" i="71"/>
  <c r="D85" i="71"/>
  <c r="E85" i="71"/>
  <c r="D86" i="71"/>
  <c r="E86" i="71"/>
  <c r="D87" i="71"/>
  <c r="D88" i="71" s="1"/>
  <c r="E87" i="71"/>
  <c r="E88" i="71" s="1"/>
  <c r="F90" i="71"/>
  <c r="G90" i="71"/>
  <c r="H90" i="71"/>
  <c r="I90" i="71"/>
  <c r="J90" i="71"/>
  <c r="K90" i="71"/>
  <c r="L90" i="71"/>
  <c r="M90" i="71"/>
  <c r="N90" i="71"/>
  <c r="O90" i="71"/>
  <c r="P90" i="71"/>
  <c r="Q90" i="71"/>
  <c r="R90" i="71"/>
  <c r="G91" i="71"/>
  <c r="H91" i="71"/>
  <c r="I91" i="71"/>
  <c r="J91" i="71"/>
  <c r="K91" i="71"/>
  <c r="L91" i="71"/>
  <c r="M91" i="71"/>
  <c r="N91" i="71"/>
  <c r="O91" i="71"/>
  <c r="P91" i="71"/>
  <c r="Q91" i="71"/>
  <c r="R91" i="71"/>
  <c r="V13" i="70"/>
  <c r="W13" i="70" s="1"/>
  <c r="X13" i="70"/>
  <c r="Y13" i="70"/>
  <c r="Z13" i="70"/>
  <c r="AA13" i="70"/>
  <c r="AB13" i="70"/>
  <c r="AC13" i="70"/>
  <c r="AD13" i="70"/>
  <c r="AE13" i="70"/>
  <c r="AF13" i="70"/>
  <c r="AG13" i="70"/>
  <c r="AH13" i="70"/>
  <c r="AI13" i="70"/>
  <c r="AJ13" i="70"/>
  <c r="AK13" i="70" s="1"/>
  <c r="AL13" i="70"/>
  <c r="AM13" i="70"/>
  <c r="AN13" i="70"/>
  <c r="AO13" i="70"/>
  <c r="AP13" i="70"/>
  <c r="AQ13" i="70"/>
  <c r="AR13" i="70"/>
  <c r="AS13" i="70"/>
  <c r="AT13" i="70"/>
  <c r="AU13" i="70"/>
  <c r="AV13" i="70"/>
  <c r="AW13" i="70"/>
  <c r="AX13" i="70"/>
  <c r="AY13" i="70"/>
  <c r="AZ13" i="70"/>
  <c r="BA13" i="70"/>
  <c r="BB13" i="70"/>
  <c r="BC13" i="70"/>
  <c r="BD13" i="70"/>
  <c r="BE13" i="70"/>
  <c r="BF13" i="70"/>
  <c r="BG13" i="70"/>
  <c r="BH13" i="70"/>
  <c r="BI13" i="70"/>
  <c r="BJ13" i="70"/>
  <c r="BK13" i="70"/>
  <c r="BL13" i="70"/>
  <c r="BM13" i="70"/>
  <c r="BN13" i="70"/>
  <c r="BO13" i="70"/>
  <c r="D15" i="70"/>
  <c r="D16" i="70" s="1"/>
  <c r="D17" i="70" s="1"/>
  <c r="D18" i="70" s="1"/>
  <c r="E15" i="70"/>
  <c r="E16" i="70"/>
  <c r="E17" i="70" s="1"/>
  <c r="E18" i="70" s="1"/>
  <c r="F20" i="70"/>
  <c r="G20" i="70"/>
  <c r="H20" i="70"/>
  <c r="I20" i="70"/>
  <c r="J20" i="70"/>
  <c r="K20" i="70"/>
  <c r="L20" i="70"/>
  <c r="M20" i="70"/>
  <c r="N20" i="70"/>
  <c r="O20" i="70"/>
  <c r="P20" i="70"/>
  <c r="Q20" i="70"/>
  <c r="R20" i="70"/>
  <c r="G21" i="70"/>
  <c r="H21" i="70"/>
  <c r="I21" i="70"/>
  <c r="J21" i="70"/>
  <c r="K21" i="70"/>
  <c r="L21" i="70"/>
  <c r="M21" i="70"/>
  <c r="N21" i="70"/>
  <c r="O21" i="70"/>
  <c r="P21" i="70"/>
  <c r="Q21" i="70"/>
  <c r="R21" i="70"/>
  <c r="B23" i="70"/>
  <c r="B33" i="70" s="1"/>
  <c r="V23" i="70"/>
  <c r="W23" i="70"/>
  <c r="X23" i="70"/>
  <c r="Y23" i="70"/>
  <c r="Z23" i="70"/>
  <c r="AA23" i="70"/>
  <c r="AB23" i="70"/>
  <c r="AC23" i="70"/>
  <c r="AD23" i="70"/>
  <c r="AE23" i="70"/>
  <c r="AF23" i="70"/>
  <c r="AG23" i="70"/>
  <c r="AH23" i="70"/>
  <c r="AI23" i="70"/>
  <c r="AJ23" i="70"/>
  <c r="AK23" i="70" s="1"/>
  <c r="AL23" i="70"/>
  <c r="AM23" i="70"/>
  <c r="AN23" i="70"/>
  <c r="AO23" i="70"/>
  <c r="AP23" i="70"/>
  <c r="AQ23" i="70"/>
  <c r="AR23" i="70"/>
  <c r="AS23" i="70"/>
  <c r="AT23" i="70"/>
  <c r="AU23" i="70"/>
  <c r="AV23" i="70"/>
  <c r="AW23" i="70"/>
  <c r="AX23" i="70"/>
  <c r="AY23" i="70" s="1"/>
  <c r="AZ23" i="70"/>
  <c r="BA23" i="70"/>
  <c r="BB23" i="70"/>
  <c r="BC23" i="70"/>
  <c r="BD23" i="70"/>
  <c r="BE23" i="70"/>
  <c r="BF23" i="70"/>
  <c r="BG23" i="70"/>
  <c r="BH23" i="70"/>
  <c r="BI23" i="70"/>
  <c r="BJ23" i="70"/>
  <c r="BK23" i="70"/>
  <c r="BL23" i="70"/>
  <c r="BM23" i="70"/>
  <c r="BN23" i="70"/>
  <c r="BO23" i="70"/>
  <c r="D25" i="70"/>
  <c r="D26" i="70" s="1"/>
  <c r="D27" i="70" s="1"/>
  <c r="D28" i="70" s="1"/>
  <c r="E25" i="70"/>
  <c r="E26" i="70" s="1"/>
  <c r="F30" i="70"/>
  <c r="G30" i="70"/>
  <c r="H30" i="70"/>
  <c r="I30" i="70"/>
  <c r="J30" i="70"/>
  <c r="K30" i="70"/>
  <c r="L30" i="70"/>
  <c r="M30" i="70"/>
  <c r="N30" i="70"/>
  <c r="O30" i="70"/>
  <c r="P30" i="70"/>
  <c r="Q30" i="70"/>
  <c r="R30" i="70"/>
  <c r="G31" i="70"/>
  <c r="H31" i="70"/>
  <c r="I31" i="70"/>
  <c r="J31" i="70"/>
  <c r="K31" i="70"/>
  <c r="L31" i="70"/>
  <c r="M31" i="70"/>
  <c r="N31" i="70"/>
  <c r="O31" i="70"/>
  <c r="P31" i="70"/>
  <c r="Q31" i="70"/>
  <c r="R31" i="70"/>
  <c r="V33" i="70"/>
  <c r="W33" i="70"/>
  <c r="X33" i="70"/>
  <c r="Y33" i="70"/>
  <c r="Z33" i="70"/>
  <c r="AA33" i="70"/>
  <c r="AB33" i="70"/>
  <c r="AC33" i="70"/>
  <c r="AD33" i="70"/>
  <c r="AE33" i="70"/>
  <c r="AF33" i="70"/>
  <c r="AG33" i="70"/>
  <c r="AH33" i="70"/>
  <c r="AI33" i="70"/>
  <c r="AJ33" i="70"/>
  <c r="AK33" i="70"/>
  <c r="AL33" i="70"/>
  <c r="AM33" i="70"/>
  <c r="AN33" i="70"/>
  <c r="AO33" i="70"/>
  <c r="AP33" i="70"/>
  <c r="AQ33" i="70"/>
  <c r="AR33" i="70"/>
  <c r="AS33" i="70"/>
  <c r="AT33" i="70"/>
  <c r="AU33" i="70"/>
  <c r="AV33" i="70"/>
  <c r="AW33" i="70"/>
  <c r="AX33" i="70"/>
  <c r="AY33" i="70" s="1"/>
  <c r="AZ33" i="70"/>
  <c r="BA33" i="70"/>
  <c r="BB33" i="70"/>
  <c r="BC33" i="70"/>
  <c r="BD33" i="70"/>
  <c r="BE33" i="70"/>
  <c r="BF33" i="70"/>
  <c r="BG33" i="70"/>
  <c r="BH33" i="70"/>
  <c r="BI33" i="70"/>
  <c r="BJ33" i="70"/>
  <c r="BK33" i="70"/>
  <c r="BL33" i="70"/>
  <c r="BM33" i="70"/>
  <c r="BN33" i="70"/>
  <c r="BO33" i="70"/>
  <c r="D35" i="70"/>
  <c r="E35" i="70"/>
  <c r="D36" i="70"/>
  <c r="E36" i="70"/>
  <c r="D37" i="70"/>
  <c r="E37" i="70"/>
  <c r="D38" i="70"/>
  <c r="E38" i="70"/>
  <c r="E40" i="70"/>
  <c r="F40" i="70"/>
  <c r="G40" i="70"/>
  <c r="H40" i="70"/>
  <c r="I40" i="70"/>
  <c r="J40" i="70"/>
  <c r="K40" i="70"/>
  <c r="L40" i="70"/>
  <c r="M40" i="70"/>
  <c r="N40" i="70"/>
  <c r="O40" i="70"/>
  <c r="P40" i="70"/>
  <c r="Q40" i="70"/>
  <c r="R40" i="70"/>
  <c r="G41" i="70"/>
  <c r="H41" i="70"/>
  <c r="I41" i="70"/>
  <c r="J41" i="70"/>
  <c r="K41" i="70"/>
  <c r="L41" i="70"/>
  <c r="M41" i="70"/>
  <c r="N41" i="70"/>
  <c r="O41" i="70"/>
  <c r="P41" i="70"/>
  <c r="Q41" i="70"/>
  <c r="R41" i="70"/>
  <c r="V43" i="70"/>
  <c r="W43" i="70"/>
  <c r="X43" i="70"/>
  <c r="Y43" i="70"/>
  <c r="Z43" i="70"/>
  <c r="AA43" i="70"/>
  <c r="AB43" i="70"/>
  <c r="AC43" i="70"/>
  <c r="AD43" i="70"/>
  <c r="AE43" i="70"/>
  <c r="AF43" i="70"/>
  <c r="AG43" i="70"/>
  <c r="AH43" i="70"/>
  <c r="AI43" i="70"/>
  <c r="AJ43" i="70"/>
  <c r="AK43" i="70"/>
  <c r="AL43" i="70"/>
  <c r="AM43" i="70"/>
  <c r="AN43" i="70"/>
  <c r="AO43" i="70"/>
  <c r="AP43" i="70"/>
  <c r="AQ43" i="70"/>
  <c r="AR43" i="70"/>
  <c r="AS43" i="70"/>
  <c r="AT43" i="70"/>
  <c r="AU43" i="70"/>
  <c r="AV43" i="70"/>
  <c r="AW43" i="70"/>
  <c r="AX43" i="70"/>
  <c r="AY43" i="70"/>
  <c r="AZ43" i="70"/>
  <c r="BA43" i="70"/>
  <c r="BB43" i="70"/>
  <c r="BC43" i="70"/>
  <c r="BD43" i="70"/>
  <c r="BE43" i="70"/>
  <c r="BF43" i="70"/>
  <c r="BG43" i="70"/>
  <c r="BH43" i="70"/>
  <c r="BI43" i="70"/>
  <c r="BJ43" i="70"/>
  <c r="BK43" i="70"/>
  <c r="BL43" i="70"/>
  <c r="BM43" i="70"/>
  <c r="BN43" i="70"/>
  <c r="BO43" i="70"/>
  <c r="D45" i="70"/>
  <c r="E45" i="70"/>
  <c r="E46" i="70" s="1"/>
  <c r="D46" i="70"/>
  <c r="D47" i="70" s="1"/>
  <c r="D48" i="70" s="1"/>
  <c r="F50" i="70"/>
  <c r="G50" i="70"/>
  <c r="H50" i="70"/>
  <c r="I50" i="70"/>
  <c r="J50" i="70"/>
  <c r="K50" i="70"/>
  <c r="L50" i="70"/>
  <c r="M50" i="70"/>
  <c r="N50" i="70"/>
  <c r="O50" i="70"/>
  <c r="P50" i="70"/>
  <c r="Q50" i="70"/>
  <c r="R50" i="70"/>
  <c r="G51" i="70"/>
  <c r="H51" i="70"/>
  <c r="I51" i="70"/>
  <c r="J51" i="70"/>
  <c r="K51" i="70"/>
  <c r="L51" i="70"/>
  <c r="M51" i="70"/>
  <c r="N51" i="70"/>
  <c r="O51" i="70"/>
  <c r="P51" i="70"/>
  <c r="Q51" i="70"/>
  <c r="R51" i="70"/>
  <c r="V53" i="70"/>
  <c r="W53" i="70"/>
  <c r="X53" i="70"/>
  <c r="Y53" i="70"/>
  <c r="Z53" i="70"/>
  <c r="AA53" i="70"/>
  <c r="AB53" i="70"/>
  <c r="AC53" i="70"/>
  <c r="AD53" i="70"/>
  <c r="AE53" i="70"/>
  <c r="AF53" i="70"/>
  <c r="AG53" i="70"/>
  <c r="AH53" i="70"/>
  <c r="AI53" i="70"/>
  <c r="AJ53" i="70"/>
  <c r="AK53" i="70"/>
  <c r="AL53" i="70"/>
  <c r="AM53" i="70"/>
  <c r="AN53" i="70"/>
  <c r="AO53" i="70"/>
  <c r="AP53" i="70"/>
  <c r="AQ53" i="70"/>
  <c r="AR53" i="70"/>
  <c r="AS53" i="70"/>
  <c r="AT53" i="70"/>
  <c r="AU53" i="70"/>
  <c r="AV53" i="70"/>
  <c r="AW53" i="70"/>
  <c r="AX53" i="70"/>
  <c r="AY53" i="70"/>
  <c r="AZ53" i="70"/>
  <c r="BA53" i="70"/>
  <c r="BB53" i="70"/>
  <c r="BC53" i="70"/>
  <c r="BD53" i="70"/>
  <c r="BE53" i="70"/>
  <c r="BF53" i="70"/>
  <c r="BG53" i="70"/>
  <c r="BH53" i="70"/>
  <c r="BI53" i="70"/>
  <c r="BJ53" i="70"/>
  <c r="BK53" i="70"/>
  <c r="BL53" i="70"/>
  <c r="BM53" i="70"/>
  <c r="BN53" i="70"/>
  <c r="BO53" i="70"/>
  <c r="D55" i="70"/>
  <c r="E55" i="70"/>
  <c r="D56" i="70"/>
  <c r="E56" i="70"/>
  <c r="D57" i="70"/>
  <c r="E57" i="70"/>
  <c r="D58" i="70"/>
  <c r="E58" i="70"/>
  <c r="E60" i="70"/>
  <c r="F60" i="70"/>
  <c r="G60" i="70"/>
  <c r="H60" i="70"/>
  <c r="I60" i="70"/>
  <c r="J60" i="70"/>
  <c r="K60" i="70"/>
  <c r="L60" i="70"/>
  <c r="M60" i="70"/>
  <c r="N60" i="70"/>
  <c r="O60" i="70"/>
  <c r="P60" i="70"/>
  <c r="Q60" i="70"/>
  <c r="R60" i="70"/>
  <c r="G61" i="70"/>
  <c r="H61" i="70"/>
  <c r="I61" i="70"/>
  <c r="J61" i="70"/>
  <c r="K61" i="70"/>
  <c r="L61" i="70"/>
  <c r="M61" i="70"/>
  <c r="N61" i="70"/>
  <c r="O61" i="70"/>
  <c r="P61" i="70"/>
  <c r="Q61" i="70"/>
  <c r="R61" i="70"/>
  <c r="V63" i="70"/>
  <c r="W63" i="70"/>
  <c r="X63" i="70"/>
  <c r="Y63" i="70"/>
  <c r="Z63" i="70"/>
  <c r="AA63" i="70"/>
  <c r="AB63" i="70"/>
  <c r="AC63" i="70"/>
  <c r="AD63" i="70"/>
  <c r="AE63" i="70"/>
  <c r="AF63" i="70"/>
  <c r="AG63" i="70"/>
  <c r="AH63" i="70"/>
  <c r="AI63" i="70"/>
  <c r="AJ63" i="70"/>
  <c r="AK63" i="70"/>
  <c r="AL63" i="70"/>
  <c r="AM63" i="70"/>
  <c r="AN63" i="70"/>
  <c r="AO63" i="70"/>
  <c r="AP63" i="70"/>
  <c r="AQ63" i="70"/>
  <c r="AR63" i="70"/>
  <c r="AS63" i="70"/>
  <c r="AT63" i="70"/>
  <c r="AU63" i="70"/>
  <c r="AV63" i="70"/>
  <c r="AW63" i="70"/>
  <c r="AX63" i="70"/>
  <c r="AY63" i="70"/>
  <c r="AZ63" i="70"/>
  <c r="BA63" i="70"/>
  <c r="BB63" i="70"/>
  <c r="BC63" i="70"/>
  <c r="BD63" i="70"/>
  <c r="BE63" i="70"/>
  <c r="BF63" i="70"/>
  <c r="BG63" i="70"/>
  <c r="BH63" i="70"/>
  <c r="BI63" i="70"/>
  <c r="BJ63" i="70"/>
  <c r="BK63" i="70"/>
  <c r="BL63" i="70"/>
  <c r="BM63" i="70"/>
  <c r="BN63" i="70"/>
  <c r="BO63" i="70"/>
  <c r="D65" i="70"/>
  <c r="E65" i="70"/>
  <c r="D66" i="70"/>
  <c r="E66" i="70"/>
  <c r="D67" i="70"/>
  <c r="E67" i="70"/>
  <c r="E68" i="70" s="1"/>
  <c r="D68" i="70"/>
  <c r="F70" i="70"/>
  <c r="G70" i="70"/>
  <c r="H70" i="70"/>
  <c r="I70" i="70"/>
  <c r="J70" i="70"/>
  <c r="K70" i="70"/>
  <c r="L70" i="70"/>
  <c r="M70" i="70"/>
  <c r="N70" i="70"/>
  <c r="O70" i="70"/>
  <c r="P70" i="70"/>
  <c r="Q70" i="70"/>
  <c r="R70" i="70"/>
  <c r="G71" i="70"/>
  <c r="H71" i="70"/>
  <c r="I71" i="70"/>
  <c r="J71" i="70"/>
  <c r="K71" i="70"/>
  <c r="L71" i="70"/>
  <c r="M71" i="70"/>
  <c r="N71" i="70"/>
  <c r="O71" i="70"/>
  <c r="P71" i="70"/>
  <c r="Q71" i="70"/>
  <c r="R71" i="70"/>
  <c r="V73" i="70"/>
  <c r="W73" i="70"/>
  <c r="X73" i="70"/>
  <c r="Y73" i="70"/>
  <c r="Z73" i="70"/>
  <c r="AA73" i="70"/>
  <c r="AB73" i="70"/>
  <c r="AC73" i="70"/>
  <c r="AD73" i="70"/>
  <c r="AE73" i="70"/>
  <c r="AF73" i="70"/>
  <c r="AG73" i="70"/>
  <c r="AH73" i="70"/>
  <c r="AI73" i="70"/>
  <c r="AJ73" i="70"/>
  <c r="AK73" i="70"/>
  <c r="AL73" i="70"/>
  <c r="AM73" i="70"/>
  <c r="AN73" i="70"/>
  <c r="AO73" i="70"/>
  <c r="AP73" i="70"/>
  <c r="AQ73" i="70"/>
  <c r="AR73" i="70"/>
  <c r="AS73" i="70"/>
  <c r="AT73" i="70"/>
  <c r="AU73" i="70"/>
  <c r="AV73" i="70"/>
  <c r="AW73" i="70"/>
  <c r="AX73" i="70"/>
  <c r="AY73" i="70"/>
  <c r="AZ73" i="70"/>
  <c r="BA73" i="70"/>
  <c r="BB73" i="70"/>
  <c r="BC73" i="70"/>
  <c r="BD73" i="70"/>
  <c r="BE73" i="70"/>
  <c r="BF73" i="70"/>
  <c r="BG73" i="70"/>
  <c r="BH73" i="70"/>
  <c r="BI73" i="70"/>
  <c r="BJ73" i="70"/>
  <c r="BK73" i="70"/>
  <c r="BL73" i="70"/>
  <c r="BM73" i="70"/>
  <c r="BN73" i="70"/>
  <c r="BO73" i="70"/>
  <c r="D75" i="70"/>
  <c r="E75" i="70"/>
  <c r="D76" i="70"/>
  <c r="E76" i="70"/>
  <c r="D77" i="70"/>
  <c r="D78" i="70" s="1"/>
  <c r="E77" i="70"/>
  <c r="E78" i="70" s="1"/>
  <c r="F80" i="70"/>
  <c r="G80" i="70"/>
  <c r="H80" i="70"/>
  <c r="I80" i="70"/>
  <c r="J80" i="70"/>
  <c r="K80" i="70"/>
  <c r="L80" i="70"/>
  <c r="M80" i="70"/>
  <c r="N80" i="70"/>
  <c r="O80" i="70"/>
  <c r="P80" i="70"/>
  <c r="Q80" i="70"/>
  <c r="R80" i="70"/>
  <c r="G81" i="70"/>
  <c r="H81" i="70"/>
  <c r="I81" i="70"/>
  <c r="J81" i="70"/>
  <c r="K81" i="70"/>
  <c r="L81" i="70"/>
  <c r="M81" i="70"/>
  <c r="N81" i="70"/>
  <c r="O81" i="70"/>
  <c r="P81" i="70"/>
  <c r="Q81" i="70"/>
  <c r="R81" i="70"/>
  <c r="V83" i="70"/>
  <c r="W83" i="70"/>
  <c r="X83" i="70"/>
  <c r="Y83" i="70"/>
  <c r="Z83" i="70"/>
  <c r="AA83" i="70"/>
  <c r="AB83" i="70"/>
  <c r="AC83" i="70"/>
  <c r="AD83" i="70"/>
  <c r="AE83" i="70"/>
  <c r="AF83" i="70"/>
  <c r="AG83" i="70"/>
  <c r="AH83" i="70"/>
  <c r="AI83" i="70"/>
  <c r="AJ83" i="70"/>
  <c r="AK83" i="70"/>
  <c r="AL83" i="70"/>
  <c r="AM83" i="70"/>
  <c r="AN83" i="70"/>
  <c r="AO83" i="70"/>
  <c r="AP83" i="70"/>
  <c r="AQ83" i="70"/>
  <c r="AR83" i="70"/>
  <c r="AS83" i="70"/>
  <c r="AT83" i="70"/>
  <c r="AU83" i="70"/>
  <c r="AV83" i="70"/>
  <c r="AW83" i="70"/>
  <c r="AX83" i="70"/>
  <c r="AY83" i="70"/>
  <c r="AZ83" i="70"/>
  <c r="BA83" i="70"/>
  <c r="BB83" i="70"/>
  <c r="BC83" i="70"/>
  <c r="BD83" i="70"/>
  <c r="BE83" i="70"/>
  <c r="BF83" i="70"/>
  <c r="BG83" i="70"/>
  <c r="BH83" i="70"/>
  <c r="BI83" i="70"/>
  <c r="BJ83" i="70"/>
  <c r="BK83" i="70"/>
  <c r="BL83" i="70"/>
  <c r="BM83" i="70"/>
  <c r="BN83" i="70"/>
  <c r="BO83" i="70"/>
  <c r="D85" i="70"/>
  <c r="E85" i="70"/>
  <c r="E86" i="70" s="1"/>
  <c r="E87" i="70" s="1"/>
  <c r="E88" i="70" s="1"/>
  <c r="D86" i="70"/>
  <c r="D87" i="70" s="1"/>
  <c r="D88" i="70" s="1"/>
  <c r="F90" i="70"/>
  <c r="G90" i="70"/>
  <c r="H90" i="70"/>
  <c r="I90" i="70"/>
  <c r="J90" i="70"/>
  <c r="K90" i="70"/>
  <c r="L90" i="70"/>
  <c r="M90" i="70"/>
  <c r="N90" i="70"/>
  <c r="O90" i="70"/>
  <c r="P90" i="70"/>
  <c r="Q90" i="70"/>
  <c r="R90" i="70"/>
  <c r="G91" i="70"/>
  <c r="H91" i="70"/>
  <c r="I91" i="70"/>
  <c r="J91" i="70"/>
  <c r="K91" i="70"/>
  <c r="L91" i="70"/>
  <c r="M91" i="70"/>
  <c r="N91" i="70"/>
  <c r="O91" i="70"/>
  <c r="P91" i="70"/>
  <c r="Q91" i="70"/>
  <c r="R91" i="70"/>
  <c r="V13" i="69"/>
  <c r="W13" i="69"/>
  <c r="X13" i="69"/>
  <c r="Y13" i="69"/>
  <c r="Z13" i="69"/>
  <c r="AA13" i="69"/>
  <c r="AB13" i="69"/>
  <c r="AC13" i="69"/>
  <c r="AD13" i="69"/>
  <c r="AE13" i="69"/>
  <c r="AF13" i="69"/>
  <c r="AG13" i="69"/>
  <c r="AH13" i="69"/>
  <c r="AI13" i="69"/>
  <c r="AJ13" i="69"/>
  <c r="AK13" i="69"/>
  <c r="AL13" i="69"/>
  <c r="AM13" i="69"/>
  <c r="AN13" i="69"/>
  <c r="AO13" i="69"/>
  <c r="AP13" i="69"/>
  <c r="AQ13" i="69"/>
  <c r="AR13" i="69"/>
  <c r="AS13" i="69"/>
  <c r="AT13" i="69"/>
  <c r="AU13" i="69"/>
  <c r="AV13" i="69"/>
  <c r="AW13" i="69"/>
  <c r="AX13" i="69"/>
  <c r="AY13" i="69"/>
  <c r="AZ13" i="69"/>
  <c r="BA13" i="69"/>
  <c r="BB13" i="69"/>
  <c r="BC13" i="69"/>
  <c r="BD13" i="69"/>
  <c r="BE13" i="69"/>
  <c r="BF13" i="69"/>
  <c r="BG13" i="69"/>
  <c r="BH13" i="69"/>
  <c r="BI13" i="69"/>
  <c r="BJ13" i="69"/>
  <c r="BK13" i="69"/>
  <c r="BL13" i="69"/>
  <c r="BM13" i="69"/>
  <c r="BN13" i="69"/>
  <c r="BO13" i="69"/>
  <c r="D15" i="69"/>
  <c r="E15" i="69"/>
  <c r="D16" i="69"/>
  <c r="E16" i="69"/>
  <c r="D17" i="69"/>
  <c r="E17" i="69"/>
  <c r="D18" i="69"/>
  <c r="E18" i="69"/>
  <c r="E20" i="69"/>
  <c r="F20" i="69"/>
  <c r="G20" i="69"/>
  <c r="H20" i="69"/>
  <c r="I20" i="69"/>
  <c r="J20" i="69"/>
  <c r="K20" i="69"/>
  <c r="L20" i="69"/>
  <c r="M20" i="69"/>
  <c r="N20" i="69"/>
  <c r="O20" i="69"/>
  <c r="P20" i="69"/>
  <c r="Q20" i="69"/>
  <c r="R20" i="69"/>
  <c r="G21" i="69"/>
  <c r="H21" i="69"/>
  <c r="I21" i="69"/>
  <c r="J21" i="69"/>
  <c r="K21" i="69"/>
  <c r="L21" i="69"/>
  <c r="M21" i="69"/>
  <c r="N21" i="69"/>
  <c r="O21" i="69"/>
  <c r="P21" i="69"/>
  <c r="Q21" i="69"/>
  <c r="R21" i="69"/>
  <c r="V23" i="69"/>
  <c r="W23" i="69"/>
  <c r="X23" i="69"/>
  <c r="Y23" i="69"/>
  <c r="Z23" i="69"/>
  <c r="AA23" i="69"/>
  <c r="AB23" i="69"/>
  <c r="AC23" i="69"/>
  <c r="AD23" i="69"/>
  <c r="AE23" i="69"/>
  <c r="AF23" i="69"/>
  <c r="AG23" i="69"/>
  <c r="AH23" i="69"/>
  <c r="AI23" i="69"/>
  <c r="AJ23" i="69"/>
  <c r="AK23" i="69" s="1"/>
  <c r="AL23" i="69"/>
  <c r="AM23" i="69"/>
  <c r="AN23" i="69"/>
  <c r="AO23" i="69"/>
  <c r="AP23" i="69"/>
  <c r="AQ23" i="69"/>
  <c r="AR23" i="69"/>
  <c r="AS23" i="69"/>
  <c r="AT23" i="69"/>
  <c r="AU23" i="69"/>
  <c r="AV23" i="69"/>
  <c r="AW23" i="69"/>
  <c r="AX23" i="69"/>
  <c r="AY23" i="69"/>
  <c r="AZ23" i="69"/>
  <c r="BA23" i="69"/>
  <c r="BB23" i="69"/>
  <c r="BC23" i="69"/>
  <c r="BD23" i="69"/>
  <c r="BE23" i="69"/>
  <c r="BF23" i="69"/>
  <c r="BG23" i="69"/>
  <c r="BH23" i="69"/>
  <c r="BI23" i="69"/>
  <c r="BJ23" i="69"/>
  <c r="BK23" i="69"/>
  <c r="BL23" i="69"/>
  <c r="BM23" i="69"/>
  <c r="BN23" i="69"/>
  <c r="BO23" i="69"/>
  <c r="D25" i="69"/>
  <c r="D26" i="69" s="1"/>
  <c r="D27" i="69" s="1"/>
  <c r="D28" i="69" s="1"/>
  <c r="E25" i="69"/>
  <c r="E26" i="69" s="1"/>
  <c r="F30" i="69"/>
  <c r="G30" i="69"/>
  <c r="H30" i="69"/>
  <c r="I30" i="69"/>
  <c r="J30" i="69"/>
  <c r="K30" i="69"/>
  <c r="L30" i="69"/>
  <c r="M30" i="69"/>
  <c r="N30" i="69"/>
  <c r="O30" i="69"/>
  <c r="P30" i="69"/>
  <c r="Q30" i="69"/>
  <c r="R30" i="69"/>
  <c r="G31" i="69"/>
  <c r="H31" i="69"/>
  <c r="I31" i="69"/>
  <c r="J31" i="69"/>
  <c r="K31" i="69"/>
  <c r="L31" i="69"/>
  <c r="M31" i="69"/>
  <c r="N31" i="69"/>
  <c r="O31" i="69"/>
  <c r="P31" i="69"/>
  <c r="Q31" i="69"/>
  <c r="R31" i="69"/>
  <c r="V33" i="69"/>
  <c r="W33" i="69"/>
  <c r="X33" i="69"/>
  <c r="Y33" i="69"/>
  <c r="Z33" i="69"/>
  <c r="AA33" i="69"/>
  <c r="AB33" i="69"/>
  <c r="AC33" i="69"/>
  <c r="AD33" i="69"/>
  <c r="AE33" i="69"/>
  <c r="AF33" i="69"/>
  <c r="AG33" i="69"/>
  <c r="AH33" i="69"/>
  <c r="AI33" i="69"/>
  <c r="AJ33" i="69"/>
  <c r="AK33" i="69"/>
  <c r="AL33" i="69"/>
  <c r="AM33" i="69"/>
  <c r="AN33" i="69"/>
  <c r="AO33" i="69"/>
  <c r="AP33" i="69"/>
  <c r="AQ33" i="69"/>
  <c r="AR33" i="69"/>
  <c r="AS33" i="69"/>
  <c r="AT33" i="69"/>
  <c r="AU33" i="69"/>
  <c r="AV33" i="69"/>
  <c r="AW33" i="69"/>
  <c r="AX33" i="69"/>
  <c r="AY33" i="69"/>
  <c r="AZ33" i="69"/>
  <c r="BA33" i="69"/>
  <c r="BB33" i="69"/>
  <c r="BC33" i="69"/>
  <c r="BD33" i="69"/>
  <c r="BE33" i="69"/>
  <c r="BF33" i="69"/>
  <c r="BG33" i="69"/>
  <c r="BH33" i="69"/>
  <c r="BI33" i="69"/>
  <c r="BJ33" i="69"/>
  <c r="BK33" i="69"/>
  <c r="BL33" i="69"/>
  <c r="BM33" i="69"/>
  <c r="BN33" i="69"/>
  <c r="BO33" i="69"/>
  <c r="D35" i="69"/>
  <c r="E35" i="69"/>
  <c r="D36" i="69"/>
  <c r="E36" i="69"/>
  <c r="D37" i="69"/>
  <c r="E37" i="69"/>
  <c r="D38" i="69"/>
  <c r="E38" i="69"/>
  <c r="E40" i="69"/>
  <c r="F40" i="69"/>
  <c r="G40" i="69"/>
  <c r="H40" i="69"/>
  <c r="I40" i="69"/>
  <c r="J40" i="69"/>
  <c r="K40" i="69"/>
  <c r="L40" i="69"/>
  <c r="M40" i="69"/>
  <c r="N40" i="69"/>
  <c r="O40" i="69"/>
  <c r="P40" i="69"/>
  <c r="Q40" i="69"/>
  <c r="R40" i="69"/>
  <c r="G41" i="69"/>
  <c r="H41" i="69"/>
  <c r="I41" i="69"/>
  <c r="J41" i="69"/>
  <c r="K41" i="69"/>
  <c r="L41" i="69"/>
  <c r="M41" i="69"/>
  <c r="N41" i="69"/>
  <c r="O41" i="69"/>
  <c r="P41" i="69"/>
  <c r="Q41" i="69"/>
  <c r="R41" i="69"/>
  <c r="V43" i="69"/>
  <c r="W43" i="69"/>
  <c r="X43" i="69"/>
  <c r="Y43" i="69"/>
  <c r="Z43" i="69"/>
  <c r="AA43" i="69"/>
  <c r="AB43" i="69"/>
  <c r="AC43" i="69"/>
  <c r="AD43" i="69"/>
  <c r="AE43" i="69"/>
  <c r="AF43" i="69"/>
  <c r="AG43" i="69"/>
  <c r="AH43" i="69"/>
  <c r="AI43" i="69"/>
  <c r="AJ43" i="69"/>
  <c r="AK43" i="69" s="1"/>
  <c r="AL43" i="69"/>
  <c r="AM43" i="69"/>
  <c r="AN43" i="69"/>
  <c r="AO43" i="69"/>
  <c r="AP43" i="69"/>
  <c r="AQ43" i="69"/>
  <c r="AR43" i="69"/>
  <c r="AS43" i="69"/>
  <c r="AT43" i="69"/>
  <c r="AU43" i="69"/>
  <c r="AV43" i="69"/>
  <c r="AW43" i="69"/>
  <c r="AX43" i="69"/>
  <c r="AY43" i="69"/>
  <c r="AZ43" i="69"/>
  <c r="BA43" i="69"/>
  <c r="BB43" i="69"/>
  <c r="BC43" i="69"/>
  <c r="BD43" i="69"/>
  <c r="BE43" i="69"/>
  <c r="BF43" i="69"/>
  <c r="BG43" i="69"/>
  <c r="BH43" i="69"/>
  <c r="BI43" i="69"/>
  <c r="BJ43" i="69"/>
  <c r="BK43" i="69"/>
  <c r="BL43" i="69"/>
  <c r="BM43" i="69"/>
  <c r="BN43" i="69"/>
  <c r="BO43" i="69"/>
  <c r="D45" i="69"/>
  <c r="E45" i="69"/>
  <c r="D46" i="69"/>
  <c r="E46" i="69"/>
  <c r="D47" i="69"/>
  <c r="E47" i="69"/>
  <c r="D48" i="69"/>
  <c r="E48" i="69"/>
  <c r="E50" i="69"/>
  <c r="F50" i="69"/>
  <c r="G50" i="69"/>
  <c r="H50" i="69"/>
  <c r="I50" i="69"/>
  <c r="J50" i="69"/>
  <c r="K50" i="69"/>
  <c r="L50" i="69"/>
  <c r="M50" i="69"/>
  <c r="N50" i="69"/>
  <c r="O50" i="69"/>
  <c r="P50" i="69"/>
  <c r="Q50" i="69"/>
  <c r="R50" i="69"/>
  <c r="G51" i="69"/>
  <c r="H51" i="69"/>
  <c r="I51" i="69"/>
  <c r="J51" i="69"/>
  <c r="K51" i="69"/>
  <c r="L51" i="69"/>
  <c r="M51" i="69"/>
  <c r="N51" i="69"/>
  <c r="O51" i="69"/>
  <c r="P51" i="69"/>
  <c r="Q51" i="69"/>
  <c r="R51" i="69"/>
  <c r="V53" i="69"/>
  <c r="W53" i="69"/>
  <c r="X53" i="69"/>
  <c r="Y53" i="69"/>
  <c r="Z53" i="69"/>
  <c r="AA53" i="69"/>
  <c r="AB53" i="69"/>
  <c r="AC53" i="69"/>
  <c r="AD53" i="69"/>
  <c r="AE53" i="69"/>
  <c r="AF53" i="69"/>
  <c r="AG53" i="69"/>
  <c r="AH53" i="69"/>
  <c r="AI53" i="69"/>
  <c r="AJ53" i="69"/>
  <c r="AK53" i="69"/>
  <c r="AL53" i="69"/>
  <c r="AM53" i="69"/>
  <c r="AN53" i="69"/>
  <c r="AO53" i="69"/>
  <c r="AP53" i="69"/>
  <c r="AQ53" i="69"/>
  <c r="AR53" i="69"/>
  <c r="AS53" i="69"/>
  <c r="AT53" i="69"/>
  <c r="AU53" i="69"/>
  <c r="AV53" i="69"/>
  <c r="AW53" i="69"/>
  <c r="AX53" i="69"/>
  <c r="AY53" i="69"/>
  <c r="AZ53" i="69"/>
  <c r="BA53" i="69"/>
  <c r="BB53" i="69"/>
  <c r="BC53" i="69"/>
  <c r="BD53" i="69"/>
  <c r="BE53" i="69"/>
  <c r="BF53" i="69"/>
  <c r="BG53" i="69"/>
  <c r="BH53" i="69"/>
  <c r="BI53" i="69"/>
  <c r="BJ53" i="69"/>
  <c r="BK53" i="69"/>
  <c r="BL53" i="69"/>
  <c r="BM53" i="69"/>
  <c r="BN53" i="69"/>
  <c r="BO53" i="69"/>
  <c r="D55" i="69"/>
  <c r="E55" i="69"/>
  <c r="D56" i="69"/>
  <c r="E56" i="69"/>
  <c r="D57" i="69"/>
  <c r="E57" i="69"/>
  <c r="D58" i="69"/>
  <c r="E58" i="69"/>
  <c r="E60" i="69"/>
  <c r="F60" i="69"/>
  <c r="G60" i="69"/>
  <c r="H60" i="69"/>
  <c r="I60" i="69"/>
  <c r="J60" i="69"/>
  <c r="K60" i="69"/>
  <c r="L60" i="69"/>
  <c r="M60" i="69"/>
  <c r="N60" i="69"/>
  <c r="O60" i="69"/>
  <c r="P60" i="69"/>
  <c r="Q60" i="69"/>
  <c r="R60" i="69"/>
  <c r="G61" i="69"/>
  <c r="H61" i="69"/>
  <c r="I61" i="69"/>
  <c r="J61" i="69"/>
  <c r="K61" i="69"/>
  <c r="L61" i="69"/>
  <c r="M61" i="69"/>
  <c r="N61" i="69"/>
  <c r="O61" i="69"/>
  <c r="P61" i="69"/>
  <c r="Q61" i="69"/>
  <c r="R61" i="69"/>
  <c r="V63" i="69"/>
  <c r="W63" i="69"/>
  <c r="X63" i="69"/>
  <c r="Y63" i="69"/>
  <c r="Z63" i="69"/>
  <c r="AA63" i="69"/>
  <c r="AB63" i="69"/>
  <c r="AC63" i="69"/>
  <c r="AD63" i="69"/>
  <c r="AE63" i="69"/>
  <c r="AF63" i="69"/>
  <c r="AG63" i="69"/>
  <c r="AH63" i="69"/>
  <c r="AI63" i="69"/>
  <c r="AJ63" i="69"/>
  <c r="AK63" i="69"/>
  <c r="AL63" i="69"/>
  <c r="AM63" i="69"/>
  <c r="AN63" i="69"/>
  <c r="AO63" i="69"/>
  <c r="AP63" i="69"/>
  <c r="AQ63" i="69"/>
  <c r="AR63" i="69"/>
  <c r="AS63" i="69"/>
  <c r="AT63" i="69"/>
  <c r="AU63" i="69"/>
  <c r="AV63" i="69"/>
  <c r="AW63" i="69"/>
  <c r="AX63" i="69"/>
  <c r="AY63" i="69"/>
  <c r="AZ63" i="69"/>
  <c r="BA63" i="69"/>
  <c r="BB63" i="69"/>
  <c r="BC63" i="69"/>
  <c r="BD63" i="69"/>
  <c r="BE63" i="69"/>
  <c r="BF63" i="69"/>
  <c r="BG63" i="69"/>
  <c r="BH63" i="69"/>
  <c r="BI63" i="69"/>
  <c r="BJ63" i="69"/>
  <c r="BK63" i="69"/>
  <c r="BL63" i="69"/>
  <c r="BM63" i="69"/>
  <c r="BN63" i="69"/>
  <c r="BO63" i="69"/>
  <c r="D65" i="69"/>
  <c r="E65" i="69"/>
  <c r="D66" i="69"/>
  <c r="E66" i="69"/>
  <c r="D67" i="69"/>
  <c r="E67" i="69"/>
  <c r="D68" i="69"/>
  <c r="E68" i="69"/>
  <c r="E70" i="69"/>
  <c r="F70" i="69"/>
  <c r="G70" i="69"/>
  <c r="H70" i="69"/>
  <c r="I70" i="69"/>
  <c r="J70" i="69"/>
  <c r="K70" i="69"/>
  <c r="L70" i="69"/>
  <c r="M70" i="69"/>
  <c r="N70" i="69"/>
  <c r="O70" i="69"/>
  <c r="P70" i="69"/>
  <c r="Q70" i="69"/>
  <c r="R70" i="69"/>
  <c r="G71" i="69"/>
  <c r="H71" i="69"/>
  <c r="I71" i="69"/>
  <c r="J71" i="69"/>
  <c r="K71" i="69"/>
  <c r="L71" i="69"/>
  <c r="M71" i="69"/>
  <c r="N71" i="69"/>
  <c r="O71" i="69"/>
  <c r="P71" i="69"/>
  <c r="Q71" i="69"/>
  <c r="R71" i="69"/>
  <c r="V73" i="69"/>
  <c r="W73" i="69"/>
  <c r="X73" i="69"/>
  <c r="Y73" i="69"/>
  <c r="Z73" i="69"/>
  <c r="AA73" i="69"/>
  <c r="AB73" i="69"/>
  <c r="AC73" i="69"/>
  <c r="AD73" i="69"/>
  <c r="AE73" i="69"/>
  <c r="AF73" i="69"/>
  <c r="AG73" i="69"/>
  <c r="AH73" i="69"/>
  <c r="AI73" i="69"/>
  <c r="AJ73" i="69"/>
  <c r="AK73" i="69"/>
  <c r="AL73" i="69"/>
  <c r="AM73" i="69"/>
  <c r="AN73" i="69"/>
  <c r="AO73" i="69"/>
  <c r="AP73" i="69"/>
  <c r="AQ73" i="69"/>
  <c r="AR73" i="69"/>
  <c r="AS73" i="69"/>
  <c r="AT73" i="69"/>
  <c r="AU73" i="69"/>
  <c r="AV73" i="69"/>
  <c r="AW73" i="69"/>
  <c r="AX73" i="69"/>
  <c r="AY73" i="69"/>
  <c r="AZ73" i="69"/>
  <c r="BA73" i="69"/>
  <c r="BB73" i="69"/>
  <c r="BC73" i="69"/>
  <c r="BD73" i="69"/>
  <c r="BE73" i="69"/>
  <c r="BF73" i="69"/>
  <c r="BG73" i="69"/>
  <c r="BH73" i="69"/>
  <c r="BI73" i="69"/>
  <c r="BJ73" i="69"/>
  <c r="BK73" i="69"/>
  <c r="BL73" i="69"/>
  <c r="BM73" i="69"/>
  <c r="BN73" i="69"/>
  <c r="BO73" i="69"/>
  <c r="D75" i="69"/>
  <c r="E75" i="69"/>
  <c r="D76" i="69"/>
  <c r="E76" i="69"/>
  <c r="D77" i="69"/>
  <c r="E77" i="69"/>
  <c r="D78" i="69"/>
  <c r="E78" i="69"/>
  <c r="E80" i="69"/>
  <c r="F80" i="69"/>
  <c r="G80" i="69"/>
  <c r="H80" i="69"/>
  <c r="I80" i="69"/>
  <c r="J80" i="69"/>
  <c r="K80" i="69"/>
  <c r="L80" i="69"/>
  <c r="M80" i="69"/>
  <c r="N80" i="69"/>
  <c r="O80" i="69"/>
  <c r="P80" i="69"/>
  <c r="Q80" i="69"/>
  <c r="R80" i="69"/>
  <c r="G81" i="69"/>
  <c r="H81" i="69"/>
  <c r="I81" i="69"/>
  <c r="J81" i="69"/>
  <c r="K81" i="69"/>
  <c r="L81" i="69"/>
  <c r="M81" i="69"/>
  <c r="N81" i="69"/>
  <c r="O81" i="69"/>
  <c r="P81" i="69"/>
  <c r="Q81" i="69"/>
  <c r="R81" i="69"/>
  <c r="V83" i="69"/>
  <c r="W83" i="69"/>
  <c r="X83" i="69"/>
  <c r="Y83" i="69"/>
  <c r="Z83" i="69"/>
  <c r="AA83" i="69"/>
  <c r="AB83" i="69"/>
  <c r="AC83" i="69"/>
  <c r="AD83" i="69"/>
  <c r="AE83" i="69"/>
  <c r="AF83" i="69"/>
  <c r="AG83" i="69"/>
  <c r="AH83" i="69"/>
  <c r="AI83" i="69"/>
  <c r="AJ83" i="69"/>
  <c r="AK83" i="69"/>
  <c r="AL83" i="69"/>
  <c r="AM83" i="69"/>
  <c r="AN83" i="69"/>
  <c r="AO83" i="69"/>
  <c r="AP83" i="69"/>
  <c r="AQ83" i="69"/>
  <c r="AR83" i="69"/>
  <c r="AS83" i="69"/>
  <c r="AT83" i="69"/>
  <c r="AU83" i="69"/>
  <c r="AV83" i="69"/>
  <c r="AW83" i="69"/>
  <c r="AX83" i="69"/>
  <c r="AY83" i="69"/>
  <c r="AZ83" i="69"/>
  <c r="BA83" i="69"/>
  <c r="BB83" i="69"/>
  <c r="BC83" i="69"/>
  <c r="BD83" i="69"/>
  <c r="BE83" i="69"/>
  <c r="BF83" i="69"/>
  <c r="BG83" i="69"/>
  <c r="BH83" i="69"/>
  <c r="BI83" i="69"/>
  <c r="BJ83" i="69"/>
  <c r="BK83" i="69"/>
  <c r="BL83" i="69"/>
  <c r="BM83" i="69"/>
  <c r="BN83" i="69"/>
  <c r="BO83" i="69"/>
  <c r="D85" i="69"/>
  <c r="E85" i="69"/>
  <c r="D86" i="69"/>
  <c r="E86" i="69"/>
  <c r="D87" i="69"/>
  <c r="E87" i="69"/>
  <c r="D88" i="69"/>
  <c r="E88" i="69"/>
  <c r="E90" i="69"/>
  <c r="F90" i="69"/>
  <c r="G90" i="69"/>
  <c r="H90" i="69"/>
  <c r="I90" i="69"/>
  <c r="J90" i="69"/>
  <c r="K90" i="69"/>
  <c r="L90" i="69"/>
  <c r="M90" i="69"/>
  <c r="N90" i="69"/>
  <c r="O90" i="69"/>
  <c r="P90" i="69"/>
  <c r="Q90" i="69"/>
  <c r="R90" i="69"/>
  <c r="G91" i="69"/>
  <c r="H91" i="69"/>
  <c r="I91" i="69"/>
  <c r="J91" i="69"/>
  <c r="K91" i="69"/>
  <c r="L91" i="69"/>
  <c r="M91" i="69"/>
  <c r="N91" i="69"/>
  <c r="O91" i="69"/>
  <c r="P91" i="69"/>
  <c r="Q91" i="69"/>
  <c r="R91" i="69"/>
  <c r="P11" i="68"/>
  <c r="R11" i="68" s="1"/>
  <c r="S11" i="68" s="1"/>
  <c r="T11" i="68" s="1"/>
  <c r="U11" i="68"/>
  <c r="V11" i="68"/>
  <c r="W11" i="68"/>
  <c r="S49" i="68" s="1"/>
  <c r="X11" i="68"/>
  <c r="Y11" i="68"/>
  <c r="S51" i="68" s="1"/>
  <c r="Z11" i="68"/>
  <c r="AA11" i="68"/>
  <c r="S53" i="68" s="1"/>
  <c r="AB11" i="68"/>
  <c r="AC11" i="68"/>
  <c r="AD11" i="68"/>
  <c r="S56" i="68" s="1"/>
  <c r="AH11" i="68"/>
  <c r="AI11" i="68"/>
  <c r="AJ11" i="68"/>
  <c r="AK11" i="68"/>
  <c r="AO11" i="68" s="1"/>
  <c r="AL11" i="68"/>
  <c r="AM11" i="68"/>
  <c r="AN11" i="68"/>
  <c r="AP11" i="68"/>
  <c r="P12" i="68"/>
  <c r="R12" i="68"/>
  <c r="S12" i="68"/>
  <c r="T12" i="68"/>
  <c r="U12" i="68"/>
  <c r="R47" i="68" s="1"/>
  <c r="V12" i="68"/>
  <c r="R48" i="68" s="1"/>
  <c r="W12" i="68"/>
  <c r="R49" i="68" s="1"/>
  <c r="X12" i="68"/>
  <c r="Y12" i="68"/>
  <c r="Z12" i="68"/>
  <c r="AA12" i="68"/>
  <c r="AB12" i="68"/>
  <c r="AC12" i="68"/>
  <c r="AD12" i="68"/>
  <c r="AH12" i="68"/>
  <c r="AI12" i="68"/>
  <c r="AJ12" i="68"/>
  <c r="AK12" i="68"/>
  <c r="AL12" i="68"/>
  <c r="AM12" i="68"/>
  <c r="AN12" i="68"/>
  <c r="AO12" i="68"/>
  <c r="AP12" i="68"/>
  <c r="P13" i="68"/>
  <c r="R13" i="68"/>
  <c r="S13" i="68"/>
  <c r="T13" i="68"/>
  <c r="U13" i="68"/>
  <c r="V13" i="68"/>
  <c r="O48" i="68" s="1"/>
  <c r="W13" i="68"/>
  <c r="X13" i="68"/>
  <c r="O50" i="68" s="1"/>
  <c r="Y13" i="68"/>
  <c r="O51" i="68" s="1"/>
  <c r="Z13" i="68"/>
  <c r="O52" i="68" s="1"/>
  <c r="AA13" i="68"/>
  <c r="O53" i="68" s="1"/>
  <c r="AB13" i="68"/>
  <c r="O54" i="68" s="1"/>
  <c r="AC13" i="68"/>
  <c r="O55" i="68" s="1"/>
  <c r="AD13" i="68"/>
  <c r="AH13" i="68"/>
  <c r="AI13" i="68"/>
  <c r="AJ13" i="68"/>
  <c r="AK13" i="68"/>
  <c r="AO13" i="68" s="1"/>
  <c r="AL13" i="68"/>
  <c r="AM13" i="68"/>
  <c r="AN13" i="68"/>
  <c r="P14" i="68"/>
  <c r="R14" i="68" s="1"/>
  <c r="S14" i="68" s="1"/>
  <c r="T14" i="68" s="1"/>
  <c r="U14" i="68"/>
  <c r="V14" i="68"/>
  <c r="W14" i="68"/>
  <c r="X14" i="68"/>
  <c r="Y14" i="68"/>
  <c r="Z14" i="68"/>
  <c r="AA14" i="68"/>
  <c r="AB14" i="68"/>
  <c r="AC14" i="68"/>
  <c r="AD14" i="68"/>
  <c r="AP14" i="68" s="1"/>
  <c r="AH14" i="68"/>
  <c r="AI14" i="68"/>
  <c r="AJ14" i="68"/>
  <c r="AK14" i="68"/>
  <c r="AO14" i="68" s="1"/>
  <c r="AL14" i="68"/>
  <c r="AM14" i="68"/>
  <c r="AN14" i="68"/>
  <c r="P15" i="68"/>
  <c r="R15" i="68"/>
  <c r="S15" i="68"/>
  <c r="T15" i="68" s="1"/>
  <c r="U15" i="68"/>
  <c r="V15" i="68"/>
  <c r="W15" i="68"/>
  <c r="X15" i="68"/>
  <c r="Y15" i="68"/>
  <c r="Z15" i="68"/>
  <c r="AA15" i="68"/>
  <c r="AB15" i="68"/>
  <c r="AC15" i="68"/>
  <c r="AD15" i="68"/>
  <c r="AH15" i="68"/>
  <c r="AI15" i="68"/>
  <c r="AJ15" i="68"/>
  <c r="AK15" i="68"/>
  <c r="AL15" i="68"/>
  <c r="AM15" i="68"/>
  <c r="AN15" i="68"/>
  <c r="AO15" i="68"/>
  <c r="AP15" i="68"/>
  <c r="P16" i="68"/>
  <c r="R16" i="68" s="1"/>
  <c r="S16" i="68" s="1"/>
  <c r="T16" i="68" s="1"/>
  <c r="U16" i="68"/>
  <c r="V16" i="68"/>
  <c r="W16" i="68"/>
  <c r="X16" i="68"/>
  <c r="Y16" i="68"/>
  <c r="Z16" i="68"/>
  <c r="AA16" i="68"/>
  <c r="AB16" i="68"/>
  <c r="AC16" i="68"/>
  <c r="AD16" i="68"/>
  <c r="AH16" i="68"/>
  <c r="AI16" i="68"/>
  <c r="AJ16" i="68"/>
  <c r="AK16" i="68"/>
  <c r="AL16" i="68"/>
  <c r="AM16" i="68"/>
  <c r="AN16" i="68"/>
  <c r="AO16" i="68"/>
  <c r="AP16" i="68"/>
  <c r="P17" i="68"/>
  <c r="R17" i="68"/>
  <c r="S17" i="68"/>
  <c r="T17" i="68"/>
  <c r="U17" i="68"/>
  <c r="V17" i="68"/>
  <c r="W17" i="68"/>
  <c r="X17" i="68"/>
  <c r="Y17" i="68"/>
  <c r="Z17" i="68"/>
  <c r="AA17" i="68"/>
  <c r="AB17" i="68"/>
  <c r="AC17" i="68"/>
  <c r="AD17" i="68"/>
  <c r="AH17" i="68"/>
  <c r="AI17" i="68"/>
  <c r="AJ17" i="68"/>
  <c r="AK17" i="68"/>
  <c r="AL17" i="68"/>
  <c r="AM17" i="68"/>
  <c r="AN17" i="68"/>
  <c r="AO17" i="68"/>
  <c r="AP17" i="68"/>
  <c r="P18" i="68"/>
  <c r="R18" i="68"/>
  <c r="S18" i="68"/>
  <c r="T18" i="68"/>
  <c r="Q46" i="68" s="1"/>
  <c r="U18" i="68"/>
  <c r="Q47" i="68" s="1"/>
  <c r="V18" i="68"/>
  <c r="Q48" i="68" s="1"/>
  <c r="W18" i="68"/>
  <c r="Q49" i="68" s="1"/>
  <c r="X18" i="68"/>
  <c r="Y18" i="68"/>
  <c r="Q51" i="68" s="1"/>
  <c r="Z18" i="68"/>
  <c r="Q52" i="68" s="1"/>
  <c r="AA18" i="68"/>
  <c r="Q53" i="68" s="1"/>
  <c r="AB18" i="68"/>
  <c r="Q54" i="68" s="1"/>
  <c r="AC18" i="68"/>
  <c r="Q55" i="68" s="1"/>
  <c r="AD18" i="68"/>
  <c r="AP18" i="68" s="1"/>
  <c r="Q56" i="68"/>
  <c r="AH18" i="68"/>
  <c r="AI18" i="68"/>
  <c r="AJ18" i="68"/>
  <c r="AK18" i="68"/>
  <c r="AL18" i="68"/>
  <c r="AM18" i="68"/>
  <c r="AN18" i="68"/>
  <c r="AO18" i="68"/>
  <c r="P19" i="68"/>
  <c r="R19" i="68" s="1"/>
  <c r="S19" i="68" s="1"/>
  <c r="T19" i="68" s="1"/>
  <c r="U19" i="68"/>
  <c r="V19" i="68"/>
  <c r="W19" i="68"/>
  <c r="X19" i="68"/>
  <c r="Y19" i="68"/>
  <c r="Z19" i="68"/>
  <c r="AA19" i="68"/>
  <c r="AB19" i="68"/>
  <c r="AC19" i="68"/>
  <c r="AD19" i="68"/>
  <c r="AP19" i="68" s="1"/>
  <c r="AH19" i="68"/>
  <c r="AI19" i="68"/>
  <c r="AJ19" i="68"/>
  <c r="AK19" i="68"/>
  <c r="AO19" i="68" s="1"/>
  <c r="AL19" i="68"/>
  <c r="AM19" i="68"/>
  <c r="AN19" i="68"/>
  <c r="P20" i="68"/>
  <c r="R20" i="68"/>
  <c r="S20" i="68" s="1"/>
  <c r="T20" i="68" s="1"/>
  <c r="U20" i="68"/>
  <c r="V20" i="68"/>
  <c r="W20" i="68"/>
  <c r="X20" i="68"/>
  <c r="Y20" i="68"/>
  <c r="Z20" i="68"/>
  <c r="AA20" i="68"/>
  <c r="AB20" i="68"/>
  <c r="AC20" i="68"/>
  <c r="AD20" i="68"/>
  <c r="AH20" i="68"/>
  <c r="AI20" i="68"/>
  <c r="AJ20" i="68"/>
  <c r="AK20" i="68"/>
  <c r="AO20" i="68" s="1"/>
  <c r="AL20" i="68"/>
  <c r="AM20" i="68"/>
  <c r="AN20" i="68"/>
  <c r="AP20" i="68"/>
  <c r="P21" i="68"/>
  <c r="R21" i="68"/>
  <c r="S21" i="68"/>
  <c r="T21" i="68"/>
  <c r="U21" i="68"/>
  <c r="V21" i="68"/>
  <c r="W21" i="68"/>
  <c r="X21" i="68"/>
  <c r="Y21" i="68"/>
  <c r="Z21" i="68"/>
  <c r="AA21" i="68"/>
  <c r="AB21" i="68"/>
  <c r="AC21" i="68"/>
  <c r="AD21" i="68"/>
  <c r="AH21" i="68"/>
  <c r="AI21" i="68"/>
  <c r="AJ21" i="68"/>
  <c r="AK21" i="68"/>
  <c r="AL21" i="68"/>
  <c r="AM21" i="68"/>
  <c r="AN21" i="68"/>
  <c r="AO21" i="68"/>
  <c r="AP21" i="68"/>
  <c r="P22" i="68"/>
  <c r="R22" i="68"/>
  <c r="S22" i="68"/>
  <c r="T22" i="68" s="1"/>
  <c r="U22" i="68"/>
  <c r="V22" i="68"/>
  <c r="W22" i="68"/>
  <c r="X22" i="68"/>
  <c r="Y22" i="68"/>
  <c r="Z22" i="68"/>
  <c r="AA22" i="68"/>
  <c r="AB22" i="68"/>
  <c r="AC22" i="68"/>
  <c r="AD22" i="68"/>
  <c r="AH22" i="68"/>
  <c r="AI22" i="68"/>
  <c r="AJ22" i="68"/>
  <c r="AK22" i="68"/>
  <c r="AO22" i="68" s="1"/>
  <c r="AL22" i="68"/>
  <c r="AM22" i="68"/>
  <c r="AN22" i="68"/>
  <c r="AP22" i="68"/>
  <c r="P23" i="68"/>
  <c r="R23" i="68"/>
  <c r="S23" i="68" s="1"/>
  <c r="T23" i="68" s="1"/>
  <c r="U23" i="68"/>
  <c r="S47" i="68" s="1"/>
  <c r="V23" i="68"/>
  <c r="S48" i="68" s="1"/>
  <c r="W23" i="68"/>
  <c r="X23" i="68"/>
  <c r="Y23" i="68"/>
  <c r="Z23" i="68"/>
  <c r="S52" i="68" s="1"/>
  <c r="AA23" i="68"/>
  <c r="AB23" i="68"/>
  <c r="AC23" i="68"/>
  <c r="AD23" i="68"/>
  <c r="AP23" i="68" s="1"/>
  <c r="AH23" i="68"/>
  <c r="AI23" i="68"/>
  <c r="AJ23" i="68"/>
  <c r="AK23" i="68"/>
  <c r="AO23" i="68" s="1"/>
  <c r="AL23" i="68"/>
  <c r="AM23" i="68"/>
  <c r="AN23" i="68"/>
  <c r="P24" i="68"/>
  <c r="R24" i="68"/>
  <c r="S24" i="68" s="1"/>
  <c r="T24" i="68" s="1"/>
  <c r="U24" i="68"/>
  <c r="V24" i="68"/>
  <c r="W24" i="68"/>
  <c r="X24" i="68"/>
  <c r="Y24" i="68"/>
  <c r="Z24" i="68"/>
  <c r="AA24" i="68"/>
  <c r="AB24" i="68"/>
  <c r="AC24" i="68"/>
  <c r="AD24" i="68"/>
  <c r="AH24" i="68"/>
  <c r="AI24" i="68"/>
  <c r="AJ24" i="68"/>
  <c r="AK24" i="68"/>
  <c r="AL24" i="68"/>
  <c r="AM24" i="68"/>
  <c r="AN24" i="68"/>
  <c r="AO24" i="68"/>
  <c r="AP24" i="68"/>
  <c r="P25" i="68"/>
  <c r="R25" i="68"/>
  <c r="S25" i="68" s="1"/>
  <c r="T25" i="68" s="1"/>
  <c r="U25" i="68"/>
  <c r="V25" i="68"/>
  <c r="W25" i="68"/>
  <c r="X25" i="68"/>
  <c r="Y25" i="68"/>
  <c r="R51" i="68" s="1"/>
  <c r="Z25" i="68"/>
  <c r="AA25" i="68"/>
  <c r="AB25" i="68"/>
  <c r="AC25" i="68"/>
  <c r="AD25" i="68"/>
  <c r="AH25" i="68"/>
  <c r="AI25" i="68"/>
  <c r="AJ25" i="68"/>
  <c r="AK25" i="68"/>
  <c r="AL25" i="68"/>
  <c r="AM25" i="68"/>
  <c r="AN25" i="68"/>
  <c r="AO25" i="68"/>
  <c r="P26" i="68"/>
  <c r="R26" i="68"/>
  <c r="S26" i="68"/>
  <c r="T26" i="68"/>
  <c r="U26" i="68"/>
  <c r="T47" i="68" s="1"/>
  <c r="V26" i="68"/>
  <c r="T48" i="68" s="1"/>
  <c r="W26" i="68"/>
  <c r="T49" i="68" s="1"/>
  <c r="X26" i="68"/>
  <c r="Y26" i="68"/>
  <c r="T51" i="68" s="1"/>
  <c r="Z26" i="68"/>
  <c r="AA26" i="68"/>
  <c r="AB26" i="68"/>
  <c r="AC26" i="68"/>
  <c r="AD26" i="68"/>
  <c r="AP26" i="68" s="1"/>
  <c r="T56" i="68"/>
  <c r="AH26" i="68"/>
  <c r="AI26" i="68"/>
  <c r="AJ26" i="68"/>
  <c r="AK26" i="68"/>
  <c r="AO26" i="68" s="1"/>
  <c r="AL26" i="68"/>
  <c r="AM26" i="68"/>
  <c r="AN26" i="68"/>
  <c r="P27" i="68"/>
  <c r="R27" i="68"/>
  <c r="S27" i="68"/>
  <c r="T27" i="68"/>
  <c r="U27" i="68"/>
  <c r="V27" i="68"/>
  <c r="W27" i="68"/>
  <c r="X27" i="68"/>
  <c r="Y27" i="68"/>
  <c r="Z27" i="68"/>
  <c r="AA27" i="68"/>
  <c r="AB27" i="68"/>
  <c r="AC27" i="68"/>
  <c r="AD27" i="68"/>
  <c r="AP27" i="68" s="1"/>
  <c r="AH27" i="68"/>
  <c r="AI27" i="68"/>
  <c r="AJ27" i="68"/>
  <c r="AK27" i="68"/>
  <c r="AL27" i="68"/>
  <c r="AM27" i="68"/>
  <c r="AN27" i="68"/>
  <c r="AO27" i="68" s="1"/>
  <c r="P28" i="68"/>
  <c r="R28" i="68"/>
  <c r="S28" i="68"/>
  <c r="T28" i="68" s="1"/>
  <c r="U28" i="68"/>
  <c r="V28" i="68"/>
  <c r="W28" i="68"/>
  <c r="X28" i="68"/>
  <c r="Y28" i="68"/>
  <c r="Z28" i="68"/>
  <c r="R52" i="68" s="1"/>
  <c r="AA28" i="68"/>
  <c r="R53" i="68" s="1"/>
  <c r="AB28" i="68"/>
  <c r="R54" i="68" s="1"/>
  <c r="AC28" i="68"/>
  <c r="R55" i="68" s="1"/>
  <c r="AD28" i="68"/>
  <c r="AP28" i="68" s="1"/>
  <c r="AH28" i="68"/>
  <c r="AI28" i="68"/>
  <c r="AJ28" i="68"/>
  <c r="AK28" i="68"/>
  <c r="AO28" i="68" s="1"/>
  <c r="AL28" i="68"/>
  <c r="AM28" i="68"/>
  <c r="AN28" i="68"/>
  <c r="P29" i="68"/>
  <c r="R29" i="68" s="1"/>
  <c r="S29" i="68" s="1"/>
  <c r="T29" i="68" s="1"/>
  <c r="U29" i="68"/>
  <c r="V29" i="68"/>
  <c r="W29" i="68"/>
  <c r="X29" i="68"/>
  <c r="Y29" i="68"/>
  <c r="Z29" i="68"/>
  <c r="AA29" i="68"/>
  <c r="AB29" i="68"/>
  <c r="AC29" i="68"/>
  <c r="AD29" i="68"/>
  <c r="AH29" i="68"/>
  <c r="AI29" i="68"/>
  <c r="AJ29" i="68"/>
  <c r="AK29" i="68"/>
  <c r="AO29" i="68" s="1"/>
  <c r="AL29" i="68"/>
  <c r="AM29" i="68"/>
  <c r="AN29" i="68"/>
  <c r="AP29" i="68"/>
  <c r="P30" i="68"/>
  <c r="R30" i="68"/>
  <c r="S30" i="68"/>
  <c r="T30" i="68" s="1"/>
  <c r="U30" i="68"/>
  <c r="V30" i="68"/>
  <c r="W30" i="68"/>
  <c r="X30" i="68"/>
  <c r="Y30" i="68"/>
  <c r="Z30" i="68"/>
  <c r="AA30" i="68"/>
  <c r="T53" i="68" s="1"/>
  <c r="AB30" i="68"/>
  <c r="AC30" i="68"/>
  <c r="AD30" i="68"/>
  <c r="AH30" i="68"/>
  <c r="AI30" i="68"/>
  <c r="AJ30" i="68"/>
  <c r="AK30" i="68"/>
  <c r="AL30" i="68"/>
  <c r="AM30" i="68"/>
  <c r="AN30" i="68"/>
  <c r="AO30" i="68"/>
  <c r="AP30" i="68"/>
  <c r="P31" i="68"/>
  <c r="R31" i="68"/>
  <c r="S31" i="68" s="1"/>
  <c r="T31" i="68" s="1"/>
  <c r="U31" i="68"/>
  <c r="V31" i="68"/>
  <c r="W31" i="68"/>
  <c r="X31" i="68"/>
  <c r="Y31" i="68"/>
  <c r="Z31" i="68"/>
  <c r="AA31" i="68"/>
  <c r="AB31" i="68"/>
  <c r="AC31" i="68"/>
  <c r="AD31" i="68"/>
  <c r="AH31" i="68"/>
  <c r="AI31" i="68"/>
  <c r="AJ31" i="68"/>
  <c r="AK31" i="68"/>
  <c r="AL31" i="68"/>
  <c r="AO31" i="68" s="1"/>
  <c r="AM31" i="68"/>
  <c r="AN31" i="68"/>
  <c r="AP31" i="68"/>
  <c r="P32" i="68"/>
  <c r="R32" i="68" s="1"/>
  <c r="S32" i="68" s="1"/>
  <c r="T32" i="68" s="1"/>
  <c r="U32" i="68"/>
  <c r="V32" i="68"/>
  <c r="W32" i="68"/>
  <c r="X32" i="68"/>
  <c r="Y32" i="68"/>
  <c r="Z32" i="68"/>
  <c r="AA32" i="68"/>
  <c r="AB32" i="68"/>
  <c r="AC32" i="68"/>
  <c r="AD32" i="68"/>
  <c r="AP32" i="68" s="1"/>
  <c r="AH32" i="68"/>
  <c r="AI32" i="68"/>
  <c r="AJ32" i="68"/>
  <c r="AK32" i="68"/>
  <c r="AL32" i="68"/>
  <c r="AM32" i="68"/>
  <c r="AN32" i="68"/>
  <c r="AO32" i="68"/>
  <c r="P33" i="68"/>
  <c r="R33" i="68" s="1"/>
  <c r="S33" i="68" s="1"/>
  <c r="T33" i="68" s="1"/>
  <c r="U33" i="68"/>
  <c r="V33" i="68"/>
  <c r="W33" i="68"/>
  <c r="X33" i="68"/>
  <c r="Y33" i="68"/>
  <c r="Z33" i="68"/>
  <c r="AA33" i="68"/>
  <c r="AB33" i="68"/>
  <c r="AC33" i="68"/>
  <c r="AD33" i="68"/>
  <c r="AH33" i="68"/>
  <c r="AI33" i="68"/>
  <c r="AJ33" i="68"/>
  <c r="AK33" i="68"/>
  <c r="AL33" i="68"/>
  <c r="AM33" i="68"/>
  <c r="AN33" i="68"/>
  <c r="AO33" i="68"/>
  <c r="AP33" i="68"/>
  <c r="P34" i="68"/>
  <c r="R34" i="68" s="1"/>
  <c r="S34" i="68" s="1"/>
  <c r="T34" i="68" s="1"/>
  <c r="U34" i="68"/>
  <c r="V34" i="68"/>
  <c r="W34" i="68"/>
  <c r="X34" i="68"/>
  <c r="Y34" i="68"/>
  <c r="Z34" i="68"/>
  <c r="AA34" i="68"/>
  <c r="AB34" i="68"/>
  <c r="AC34" i="68"/>
  <c r="AD34" i="68"/>
  <c r="AH34" i="68"/>
  <c r="AI34" i="68"/>
  <c r="AJ34" i="68"/>
  <c r="AK34" i="68"/>
  <c r="AO34" i="68" s="1"/>
  <c r="AL34" i="68"/>
  <c r="AM34" i="68"/>
  <c r="AN34" i="68"/>
  <c r="AP34" i="68"/>
  <c r="P35" i="68"/>
  <c r="R35" i="68"/>
  <c r="S35" i="68"/>
  <c r="T35" i="68"/>
  <c r="U35" i="68"/>
  <c r="V35" i="68"/>
  <c r="W35" i="68"/>
  <c r="X35" i="68"/>
  <c r="Y35" i="68"/>
  <c r="Z35" i="68"/>
  <c r="AA35" i="68"/>
  <c r="AB35" i="68"/>
  <c r="AC35" i="68"/>
  <c r="AD35" i="68"/>
  <c r="AH35" i="68"/>
  <c r="AI35" i="68"/>
  <c r="AJ35" i="68"/>
  <c r="AK35" i="68"/>
  <c r="AO35" i="68" s="1"/>
  <c r="AL35" i="68"/>
  <c r="AM35" i="68"/>
  <c r="AN35" i="68"/>
  <c r="AP35" i="68"/>
  <c r="P36" i="68"/>
  <c r="R36" i="68"/>
  <c r="S36" i="68"/>
  <c r="T36" i="68"/>
  <c r="U36" i="68"/>
  <c r="V36" i="68"/>
  <c r="W36" i="68"/>
  <c r="X36" i="68"/>
  <c r="Y36" i="68"/>
  <c r="Z36" i="68"/>
  <c r="AA36" i="68"/>
  <c r="AB36" i="68"/>
  <c r="AC36" i="68"/>
  <c r="AD36" i="68"/>
  <c r="AP36" i="68" s="1"/>
  <c r="AH36" i="68"/>
  <c r="AI36" i="68"/>
  <c r="AJ36" i="68"/>
  <c r="AK36" i="68"/>
  <c r="AL36" i="68"/>
  <c r="AM36" i="68"/>
  <c r="AN36" i="68"/>
  <c r="AO36" i="68"/>
  <c r="P37" i="68"/>
  <c r="R37" i="68"/>
  <c r="S37" i="68" s="1"/>
  <c r="T37" i="68" s="1"/>
  <c r="P46" i="68" s="1"/>
  <c r="U37" i="68"/>
  <c r="V37" i="68"/>
  <c r="W37" i="68"/>
  <c r="X37" i="68"/>
  <c r="Y37" i="68"/>
  <c r="Z37" i="68"/>
  <c r="P52" i="68" s="1"/>
  <c r="AA37" i="68"/>
  <c r="P53" i="68" s="1"/>
  <c r="AB37" i="68"/>
  <c r="P54" i="68" s="1"/>
  <c r="AC37" i="68"/>
  <c r="AD37" i="68"/>
  <c r="AP37" i="68" s="1"/>
  <c r="AH37" i="68"/>
  <c r="AI37" i="68"/>
  <c r="AJ37" i="68"/>
  <c r="AK37" i="68"/>
  <c r="AO37" i="68" s="1"/>
  <c r="AL37" i="68"/>
  <c r="AM37" i="68"/>
  <c r="AN37" i="68"/>
  <c r="P38" i="68"/>
  <c r="R38" i="68"/>
  <c r="S38" i="68"/>
  <c r="T38" i="68"/>
  <c r="U38" i="68"/>
  <c r="V38" i="68"/>
  <c r="W38" i="68"/>
  <c r="X38" i="68"/>
  <c r="Y38" i="68"/>
  <c r="Z38" i="68"/>
  <c r="AA38" i="68"/>
  <c r="AB38" i="68"/>
  <c r="AC38" i="68"/>
  <c r="AD38" i="68"/>
  <c r="AH38" i="68"/>
  <c r="AI38" i="68"/>
  <c r="AJ38" i="68"/>
  <c r="AK38" i="68"/>
  <c r="AL38" i="68"/>
  <c r="AM38" i="68"/>
  <c r="AN38" i="68"/>
  <c r="AO38" i="68"/>
  <c r="AP38" i="68"/>
  <c r="P39" i="68"/>
  <c r="R39" i="68"/>
  <c r="S39" i="68" s="1"/>
  <c r="T39" i="68" s="1"/>
  <c r="U39" i="68"/>
  <c r="V39" i="68"/>
  <c r="W39" i="68"/>
  <c r="X39" i="68"/>
  <c r="Y39" i="68"/>
  <c r="Z39" i="68"/>
  <c r="AA39" i="68"/>
  <c r="AB39" i="68"/>
  <c r="AC39" i="68"/>
  <c r="P55" i="68" s="1"/>
  <c r="AD39" i="68"/>
  <c r="AH39" i="68"/>
  <c r="AI39" i="68"/>
  <c r="AJ39" i="68"/>
  <c r="AK39" i="68"/>
  <c r="AL39" i="68"/>
  <c r="AM39" i="68"/>
  <c r="AN39" i="68"/>
  <c r="AO39" i="68"/>
  <c r="AP39" i="68"/>
  <c r="P40" i="68"/>
  <c r="R40" i="68" s="1"/>
  <c r="S40" i="68" s="1"/>
  <c r="T40" i="68" s="1"/>
  <c r="U40" i="68"/>
  <c r="V40" i="68"/>
  <c r="W40" i="68"/>
  <c r="X40" i="68"/>
  <c r="Q50" i="68" s="1"/>
  <c r="Y40" i="68"/>
  <c r="Z40" i="68"/>
  <c r="AA40" i="68"/>
  <c r="AB40" i="68"/>
  <c r="AC40" i="68"/>
  <c r="AD40" i="68"/>
  <c r="AH40" i="68"/>
  <c r="AI40" i="68"/>
  <c r="AJ40" i="68"/>
  <c r="AK40" i="68"/>
  <c r="AO40" i="68" s="1"/>
  <c r="AL40" i="68"/>
  <c r="AM40" i="68"/>
  <c r="AN40" i="68"/>
  <c r="AP40" i="68"/>
  <c r="P41" i="68"/>
  <c r="R41" i="68" s="1"/>
  <c r="S41" i="68" s="1"/>
  <c r="T41" i="68" s="1"/>
  <c r="U41" i="68"/>
  <c r="V41" i="68"/>
  <c r="W41" i="68"/>
  <c r="X41" i="68"/>
  <c r="Y41" i="68"/>
  <c r="Z41" i="68"/>
  <c r="AA41" i="68"/>
  <c r="AB41" i="68"/>
  <c r="AC41" i="68"/>
  <c r="AD41" i="68"/>
  <c r="AP41" i="68" s="1"/>
  <c r="AH41" i="68"/>
  <c r="AI41" i="68"/>
  <c r="AJ41" i="68"/>
  <c r="AK41" i="68"/>
  <c r="AL41" i="68"/>
  <c r="AM41" i="68"/>
  <c r="AN41" i="68"/>
  <c r="AO41" i="68"/>
  <c r="P42" i="68"/>
  <c r="R42" i="68"/>
  <c r="S42" i="68" s="1"/>
  <c r="T42" i="68" s="1"/>
  <c r="U42" i="68"/>
  <c r="V42" i="68"/>
  <c r="W42" i="68"/>
  <c r="X42" i="68"/>
  <c r="Y42" i="68"/>
  <c r="Z42" i="68"/>
  <c r="AA42" i="68"/>
  <c r="AB42" i="68"/>
  <c r="AC42" i="68"/>
  <c r="AD42" i="68"/>
  <c r="AH42" i="68"/>
  <c r="AI42" i="68"/>
  <c r="AJ42" i="68"/>
  <c r="AK42" i="68"/>
  <c r="AO42" i="68" s="1"/>
  <c r="AL42" i="68"/>
  <c r="AM42" i="68"/>
  <c r="AN42" i="68"/>
  <c r="AP42" i="68"/>
  <c r="O47" i="68"/>
  <c r="P47" i="68"/>
  <c r="P48" i="68"/>
  <c r="O49" i="68"/>
  <c r="P49" i="68"/>
  <c r="P50" i="68"/>
  <c r="R50" i="68"/>
  <c r="S50" i="68"/>
  <c r="T50" i="68"/>
  <c r="P51" i="68"/>
  <c r="T52" i="68"/>
  <c r="S54" i="68"/>
  <c r="T54" i="68"/>
  <c r="S55" i="68"/>
  <c r="T55" i="68"/>
  <c r="P56" i="68"/>
  <c r="V13" i="67"/>
  <c r="W13" i="67" s="1"/>
  <c r="X13" i="67"/>
  <c r="Y13" i="67"/>
  <c r="Z13" i="67"/>
  <c r="AA13" i="67"/>
  <c r="AB13" i="67"/>
  <c r="AC13" i="67"/>
  <c r="AD13" i="67"/>
  <c r="AE13" i="67"/>
  <c r="AF13" i="67"/>
  <c r="AG13" i="67"/>
  <c r="AH13" i="67"/>
  <c r="AI13" i="67"/>
  <c r="AJ13" i="67"/>
  <c r="AK13" i="67"/>
  <c r="AL13" i="67"/>
  <c r="AM13" i="67"/>
  <c r="AN13" i="67"/>
  <c r="AO13" i="67"/>
  <c r="AP13" i="67"/>
  <c r="AQ13" i="67"/>
  <c r="AR13" i="67" s="1"/>
  <c r="AS13" i="67"/>
  <c r="AT13" i="67"/>
  <c r="AU13" i="67"/>
  <c r="AV13" i="67"/>
  <c r="AW13" i="67"/>
  <c r="AX13" i="67"/>
  <c r="AY13" i="67"/>
  <c r="AZ13" i="67"/>
  <c r="BA13" i="67"/>
  <c r="BB13" i="67"/>
  <c r="BC13" i="67"/>
  <c r="BD13" i="67"/>
  <c r="BE13" i="67"/>
  <c r="BF13" i="67"/>
  <c r="BG13" i="67"/>
  <c r="BH13" i="67"/>
  <c r="BI13" i="67"/>
  <c r="BJ13" i="67"/>
  <c r="BK13" i="67"/>
  <c r="BL13" i="67"/>
  <c r="BM13" i="67"/>
  <c r="BN13" i="67"/>
  <c r="BO13" i="67"/>
  <c r="D15" i="67"/>
  <c r="E15" i="67"/>
  <c r="E20" i="67" s="1"/>
  <c r="D16" i="67"/>
  <c r="E16" i="67"/>
  <c r="F20" i="67"/>
  <c r="G20" i="67"/>
  <c r="H20" i="67"/>
  <c r="I20" i="67"/>
  <c r="J20" i="67"/>
  <c r="K20" i="67"/>
  <c r="L20" i="67"/>
  <c r="M20" i="67"/>
  <c r="N20" i="67"/>
  <c r="O20" i="67"/>
  <c r="P20" i="67"/>
  <c r="Q20" i="67"/>
  <c r="R20" i="67"/>
  <c r="G21" i="67"/>
  <c r="H21" i="67"/>
  <c r="I21" i="67"/>
  <c r="J21" i="67"/>
  <c r="K21" i="67"/>
  <c r="L21" i="67"/>
  <c r="M21" i="67"/>
  <c r="N21" i="67"/>
  <c r="O21" i="67"/>
  <c r="P21" i="67"/>
  <c r="Q21" i="67"/>
  <c r="R21" i="67"/>
  <c r="B23" i="67"/>
  <c r="V23" i="67"/>
  <c r="W23" i="67"/>
  <c r="X23" i="67"/>
  <c r="Y23" i="67"/>
  <c r="Z23" i="67"/>
  <c r="AA23" i="67"/>
  <c r="AB23" i="67"/>
  <c r="AC23" i="67"/>
  <c r="AD23" i="67" s="1"/>
  <c r="AE23" i="67"/>
  <c r="AF23" i="67"/>
  <c r="AG23" i="67"/>
  <c r="AH23" i="67"/>
  <c r="AI23" i="67"/>
  <c r="AJ23" i="67"/>
  <c r="AK23" i="67"/>
  <c r="AL23" i="67"/>
  <c r="AM23" i="67"/>
  <c r="AN23" i="67"/>
  <c r="AO23" i="67"/>
  <c r="AP23" i="67"/>
  <c r="AQ23" i="67"/>
  <c r="AR23" i="67"/>
  <c r="AS23" i="67"/>
  <c r="AT23" i="67"/>
  <c r="AU23" i="67"/>
  <c r="AV23" i="67"/>
  <c r="AW23" i="67"/>
  <c r="AX23" i="67"/>
  <c r="AY23" i="67" s="1"/>
  <c r="AZ23" i="67"/>
  <c r="BA23" i="67"/>
  <c r="BB23" i="67"/>
  <c r="BC23" i="67"/>
  <c r="BD23" i="67"/>
  <c r="BE23" i="67"/>
  <c r="BF23" i="67" s="1"/>
  <c r="BG23" i="67"/>
  <c r="BH23" i="67"/>
  <c r="BI23" i="67"/>
  <c r="BJ23" i="67"/>
  <c r="BK23" i="67"/>
  <c r="BL23" i="67"/>
  <c r="BM23" i="67"/>
  <c r="BN23" i="67"/>
  <c r="BO23" i="67"/>
  <c r="D25" i="67"/>
  <c r="E25" i="67"/>
  <c r="E30" i="67" s="1"/>
  <c r="D26" i="67"/>
  <c r="E26" i="67"/>
  <c r="F30" i="67"/>
  <c r="G30" i="67"/>
  <c r="H30" i="67"/>
  <c r="I30" i="67"/>
  <c r="J30" i="67"/>
  <c r="K30" i="67"/>
  <c r="L30" i="67"/>
  <c r="M30" i="67"/>
  <c r="N30" i="67"/>
  <c r="O30" i="67"/>
  <c r="P30" i="67"/>
  <c r="Q30" i="67"/>
  <c r="R30" i="67"/>
  <c r="G31" i="67"/>
  <c r="H31" i="67"/>
  <c r="I31" i="67"/>
  <c r="J31" i="67"/>
  <c r="K31" i="67"/>
  <c r="L31" i="67"/>
  <c r="M31" i="67"/>
  <c r="N31" i="67"/>
  <c r="O31" i="67"/>
  <c r="P31" i="67"/>
  <c r="Q31" i="67"/>
  <c r="R31" i="67"/>
  <c r="B33" i="67"/>
  <c r="V33" i="67"/>
  <c r="W33" i="67"/>
  <c r="X33" i="67"/>
  <c r="Y33" i="67"/>
  <c r="Z33" i="67"/>
  <c r="AA33" i="67"/>
  <c r="AB33" i="67"/>
  <c r="AC33" i="67"/>
  <c r="AD33" i="67"/>
  <c r="AE33" i="67"/>
  <c r="AF33" i="67"/>
  <c r="AG33" i="67"/>
  <c r="AH33" i="67"/>
  <c r="AI33" i="67"/>
  <c r="AJ33" i="67"/>
  <c r="AK33" i="67" s="1"/>
  <c r="AL33" i="67"/>
  <c r="AM33" i="67"/>
  <c r="AN33" i="67"/>
  <c r="AO33" i="67"/>
  <c r="AP33" i="67"/>
  <c r="AQ33" i="67"/>
  <c r="AR33" i="67" s="1"/>
  <c r="AS33" i="67"/>
  <c r="AT33" i="67"/>
  <c r="AU33" i="67"/>
  <c r="AV33" i="67"/>
  <c r="AW33" i="67"/>
  <c r="AX33" i="67"/>
  <c r="AY33" i="67"/>
  <c r="AZ33" i="67"/>
  <c r="BA33" i="67"/>
  <c r="BB33" i="67"/>
  <c r="BC33" i="67"/>
  <c r="BD33" i="67"/>
  <c r="BE33" i="67"/>
  <c r="BF33" i="67" s="1"/>
  <c r="BG33" i="67"/>
  <c r="BH33" i="67"/>
  <c r="BI33" i="67"/>
  <c r="BJ33" i="67"/>
  <c r="BK33" i="67"/>
  <c r="BL33" i="67"/>
  <c r="BM33" i="67"/>
  <c r="BN33" i="67"/>
  <c r="BO33" i="67"/>
  <c r="E35" i="67"/>
  <c r="E36" i="67" s="1"/>
  <c r="E40" i="67" s="1"/>
  <c r="D36" i="67"/>
  <c r="F40" i="67"/>
  <c r="G40" i="67"/>
  <c r="H40" i="67"/>
  <c r="I40" i="67"/>
  <c r="J40" i="67"/>
  <c r="K40" i="67"/>
  <c r="L40" i="67"/>
  <c r="M40" i="67"/>
  <c r="N40" i="67"/>
  <c r="O40" i="67"/>
  <c r="P40" i="67"/>
  <c r="Q40" i="67"/>
  <c r="R40" i="67"/>
  <c r="G41" i="67"/>
  <c r="H41" i="67"/>
  <c r="I41" i="67"/>
  <c r="J41" i="67"/>
  <c r="K41" i="67"/>
  <c r="L41" i="67"/>
  <c r="M41" i="67"/>
  <c r="N41" i="67"/>
  <c r="O41" i="67"/>
  <c r="P41" i="67"/>
  <c r="Q41" i="67"/>
  <c r="R41" i="67"/>
  <c r="V43" i="67"/>
  <c r="W43" i="67"/>
  <c r="X43" i="67"/>
  <c r="Y43" i="67"/>
  <c r="Z43" i="67"/>
  <c r="AA43" i="67"/>
  <c r="AB43" i="67"/>
  <c r="AC43" i="67"/>
  <c r="AD43" i="67"/>
  <c r="AE43" i="67"/>
  <c r="AF43" i="67"/>
  <c r="AG43" i="67"/>
  <c r="AH43" i="67"/>
  <c r="AI43" i="67"/>
  <c r="AJ43" i="67"/>
  <c r="AK43" i="67"/>
  <c r="AL43" i="67"/>
  <c r="AM43" i="67"/>
  <c r="AN43" i="67"/>
  <c r="AO43" i="67"/>
  <c r="AP43" i="67"/>
  <c r="AQ43" i="67"/>
  <c r="AR43" i="67"/>
  <c r="AS43" i="67"/>
  <c r="AT43" i="67"/>
  <c r="AU43" i="67"/>
  <c r="AV43" i="67"/>
  <c r="AW43" i="67"/>
  <c r="AX43" i="67"/>
  <c r="AY43" i="67"/>
  <c r="AZ43" i="67"/>
  <c r="BA43" i="67"/>
  <c r="BB43" i="67"/>
  <c r="BC43" i="67"/>
  <c r="BD43" i="67"/>
  <c r="BE43" i="67"/>
  <c r="BF43" i="67"/>
  <c r="BG43" i="67"/>
  <c r="BH43" i="67"/>
  <c r="BI43" i="67"/>
  <c r="BJ43" i="67"/>
  <c r="BK43" i="67"/>
  <c r="BL43" i="67"/>
  <c r="BM43" i="67"/>
  <c r="BN43" i="67"/>
  <c r="BO43" i="67"/>
  <c r="D45" i="67"/>
  <c r="E45" i="67"/>
  <c r="D46" i="67"/>
  <c r="E46" i="67"/>
  <c r="E50" i="67"/>
  <c r="F50" i="67"/>
  <c r="G50" i="67"/>
  <c r="H50" i="67"/>
  <c r="I50" i="67"/>
  <c r="J50" i="67"/>
  <c r="K50" i="67"/>
  <c r="L50" i="67"/>
  <c r="M50" i="67"/>
  <c r="N50" i="67"/>
  <c r="O50" i="67"/>
  <c r="P50" i="67"/>
  <c r="Q50" i="67"/>
  <c r="R50" i="67"/>
  <c r="G51" i="67"/>
  <c r="H51" i="67"/>
  <c r="I51" i="67"/>
  <c r="J51" i="67"/>
  <c r="K51" i="67"/>
  <c r="L51" i="67"/>
  <c r="M51" i="67"/>
  <c r="N51" i="67"/>
  <c r="O51" i="67"/>
  <c r="P51" i="67"/>
  <c r="Q51" i="67"/>
  <c r="R51" i="67"/>
  <c r="V53" i="67"/>
  <c r="W53" i="67"/>
  <c r="X53" i="67"/>
  <c r="Y53" i="67"/>
  <c r="Z53" i="67"/>
  <c r="AA53" i="67"/>
  <c r="AB53" i="67"/>
  <c r="AC53" i="67"/>
  <c r="AD53" i="67"/>
  <c r="AE53" i="67"/>
  <c r="AF53" i="67"/>
  <c r="AG53" i="67"/>
  <c r="AH53" i="67"/>
  <c r="AI53" i="67"/>
  <c r="AJ53" i="67"/>
  <c r="AK53" i="67"/>
  <c r="AL53" i="67"/>
  <c r="AM53" i="67"/>
  <c r="AN53" i="67"/>
  <c r="AO53" i="67"/>
  <c r="AP53" i="67"/>
  <c r="AQ53" i="67"/>
  <c r="AR53" i="67"/>
  <c r="AS53" i="67"/>
  <c r="AT53" i="67"/>
  <c r="AU53" i="67"/>
  <c r="AV53" i="67"/>
  <c r="AW53" i="67"/>
  <c r="AX53" i="67"/>
  <c r="AY53" i="67"/>
  <c r="AZ53" i="67"/>
  <c r="BA53" i="67"/>
  <c r="BB53" i="67"/>
  <c r="BC53" i="67"/>
  <c r="BD53" i="67"/>
  <c r="BE53" i="67"/>
  <c r="BF53" i="67"/>
  <c r="BG53" i="67"/>
  <c r="BH53" i="67"/>
  <c r="BI53" i="67"/>
  <c r="BJ53" i="67"/>
  <c r="BK53" i="67"/>
  <c r="BL53" i="67"/>
  <c r="BM53" i="67"/>
  <c r="BN53" i="67"/>
  <c r="BO53" i="67"/>
  <c r="D55" i="67"/>
  <c r="E55" i="67"/>
  <c r="E56" i="67" s="1"/>
  <c r="D56" i="67"/>
  <c r="F60" i="67"/>
  <c r="G60" i="67"/>
  <c r="H60" i="67"/>
  <c r="I60" i="67"/>
  <c r="J60" i="67"/>
  <c r="K60" i="67"/>
  <c r="L60" i="67"/>
  <c r="M60" i="67"/>
  <c r="N60" i="67"/>
  <c r="O60" i="67"/>
  <c r="P60" i="67"/>
  <c r="Q60" i="67"/>
  <c r="R60" i="67"/>
  <c r="G61" i="67"/>
  <c r="H61" i="67"/>
  <c r="I61" i="67"/>
  <c r="J61" i="67"/>
  <c r="K61" i="67"/>
  <c r="L61" i="67"/>
  <c r="M61" i="67"/>
  <c r="N61" i="67"/>
  <c r="O61" i="67"/>
  <c r="P61" i="67"/>
  <c r="Q61" i="67"/>
  <c r="R61" i="67"/>
  <c r="V63" i="67"/>
  <c r="W63" i="67"/>
  <c r="X63" i="67"/>
  <c r="Y63" i="67"/>
  <c r="Z63" i="67"/>
  <c r="AA63" i="67"/>
  <c r="AB63" i="67"/>
  <c r="AC63" i="67"/>
  <c r="AD63" i="67"/>
  <c r="AE63" i="67"/>
  <c r="AF63" i="67"/>
  <c r="AG63" i="67"/>
  <c r="AH63" i="67"/>
  <c r="AI63" i="67"/>
  <c r="AJ63" i="67"/>
  <c r="AK63" i="67"/>
  <c r="AL63" i="67"/>
  <c r="AM63" i="67"/>
  <c r="AN63" i="67"/>
  <c r="AO63" i="67"/>
  <c r="AP63" i="67"/>
  <c r="AQ63" i="67"/>
  <c r="AR63" i="67"/>
  <c r="AS63" i="67"/>
  <c r="AT63" i="67"/>
  <c r="AU63" i="67"/>
  <c r="AV63" i="67"/>
  <c r="AW63" i="67"/>
  <c r="AX63" i="67"/>
  <c r="AY63" i="67"/>
  <c r="AZ63" i="67"/>
  <c r="BA63" i="67"/>
  <c r="BB63" i="67"/>
  <c r="BC63" i="67"/>
  <c r="BD63" i="67"/>
  <c r="BE63" i="67"/>
  <c r="BF63" i="67" s="1"/>
  <c r="BG63" i="67"/>
  <c r="BH63" i="67"/>
  <c r="BI63" i="67"/>
  <c r="BJ63" i="67"/>
  <c r="BK63" i="67"/>
  <c r="BL63" i="67"/>
  <c r="BM63" i="67"/>
  <c r="BN63" i="67"/>
  <c r="BO63" i="67"/>
  <c r="D65" i="67"/>
  <c r="E65" i="67"/>
  <c r="E66" i="67" s="1"/>
  <c r="E70" i="67" s="1"/>
  <c r="D66" i="67"/>
  <c r="F70" i="67"/>
  <c r="G70" i="67"/>
  <c r="H70" i="67"/>
  <c r="I70" i="67"/>
  <c r="J70" i="67"/>
  <c r="K70" i="67"/>
  <c r="L70" i="67"/>
  <c r="M70" i="67"/>
  <c r="N70" i="67"/>
  <c r="O70" i="67"/>
  <c r="P70" i="67"/>
  <c r="Q70" i="67"/>
  <c r="R70" i="67"/>
  <c r="G71" i="67"/>
  <c r="H71" i="67"/>
  <c r="I71" i="67"/>
  <c r="J71" i="67"/>
  <c r="K71" i="67"/>
  <c r="L71" i="67"/>
  <c r="M71" i="67"/>
  <c r="N71" i="67"/>
  <c r="O71" i="67"/>
  <c r="P71" i="67"/>
  <c r="Q71" i="67"/>
  <c r="R71" i="67"/>
  <c r="V73" i="67"/>
  <c r="W73" i="67"/>
  <c r="X73" i="67"/>
  <c r="Y73" i="67"/>
  <c r="Z73" i="67"/>
  <c r="AA73" i="67"/>
  <c r="AB73" i="67"/>
  <c r="AC73" i="67"/>
  <c r="AD73" i="67"/>
  <c r="AE73" i="67"/>
  <c r="AF73" i="67"/>
  <c r="AG73" i="67"/>
  <c r="AH73" i="67"/>
  <c r="AI73" i="67"/>
  <c r="AJ73" i="67"/>
  <c r="AK73" i="67"/>
  <c r="AL73" i="67"/>
  <c r="AM73" i="67"/>
  <c r="AN73" i="67"/>
  <c r="AO73" i="67"/>
  <c r="AP73" i="67"/>
  <c r="AQ73" i="67"/>
  <c r="AR73" i="67" s="1"/>
  <c r="AS73" i="67"/>
  <c r="AT73" i="67"/>
  <c r="AU73" i="67"/>
  <c r="AV73" i="67"/>
  <c r="AW73" i="67"/>
  <c r="AX73" i="67"/>
  <c r="AY73" i="67"/>
  <c r="AZ73" i="67"/>
  <c r="BA73" i="67"/>
  <c r="BB73" i="67"/>
  <c r="BC73" i="67"/>
  <c r="BD73" i="67"/>
  <c r="BE73" i="67"/>
  <c r="BF73" i="67"/>
  <c r="BG73" i="67"/>
  <c r="BH73" i="67"/>
  <c r="BI73" i="67"/>
  <c r="BJ73" i="67"/>
  <c r="BK73" i="67"/>
  <c r="BL73" i="67"/>
  <c r="BM73" i="67"/>
  <c r="BN73" i="67"/>
  <c r="BO73" i="67"/>
  <c r="D75" i="67"/>
  <c r="E75" i="67"/>
  <c r="D76" i="67"/>
  <c r="E76" i="67"/>
  <c r="E80" i="67"/>
  <c r="F80" i="67"/>
  <c r="G80" i="67"/>
  <c r="H80" i="67"/>
  <c r="I80" i="67"/>
  <c r="J80" i="67"/>
  <c r="K80" i="67"/>
  <c r="L80" i="67"/>
  <c r="M80" i="67"/>
  <c r="N80" i="67"/>
  <c r="O80" i="67"/>
  <c r="P80" i="67"/>
  <c r="Q80" i="67"/>
  <c r="R80" i="67"/>
  <c r="G81" i="67"/>
  <c r="H81" i="67"/>
  <c r="I81" i="67"/>
  <c r="J81" i="67"/>
  <c r="K81" i="67"/>
  <c r="L81" i="67"/>
  <c r="M81" i="67"/>
  <c r="N81" i="67"/>
  <c r="O81" i="67"/>
  <c r="P81" i="67"/>
  <c r="Q81" i="67"/>
  <c r="R81" i="67"/>
  <c r="V83" i="67"/>
  <c r="W83" i="67"/>
  <c r="X83" i="67"/>
  <c r="Y83" i="67"/>
  <c r="Z83" i="67"/>
  <c r="AA83" i="67"/>
  <c r="AB83" i="67"/>
  <c r="AC83" i="67"/>
  <c r="AD83" i="67" s="1"/>
  <c r="AE83" i="67"/>
  <c r="AF83" i="67"/>
  <c r="AG83" i="67"/>
  <c r="AH83" i="67"/>
  <c r="AI83" i="67"/>
  <c r="AJ83" i="67"/>
  <c r="AK83" i="67"/>
  <c r="AL83" i="67"/>
  <c r="AM83" i="67"/>
  <c r="AN83" i="67"/>
  <c r="AO83" i="67"/>
  <c r="AP83" i="67"/>
  <c r="AQ83" i="67"/>
  <c r="AR83" i="67"/>
  <c r="AS83" i="67"/>
  <c r="AT83" i="67"/>
  <c r="AU83" i="67"/>
  <c r="AV83" i="67"/>
  <c r="AW83" i="67"/>
  <c r="AX83" i="67"/>
  <c r="AY83" i="67"/>
  <c r="AZ83" i="67"/>
  <c r="BA83" i="67"/>
  <c r="BB83" i="67"/>
  <c r="BC83" i="67"/>
  <c r="BD83" i="67"/>
  <c r="BE83" i="67"/>
  <c r="BF83" i="67"/>
  <c r="BG83" i="67"/>
  <c r="BH83" i="67"/>
  <c r="BI83" i="67"/>
  <c r="BJ83" i="67"/>
  <c r="BK83" i="67"/>
  <c r="BL83" i="67"/>
  <c r="BM83" i="67"/>
  <c r="BN83" i="67"/>
  <c r="BO83" i="67"/>
  <c r="D85" i="67"/>
  <c r="E85" i="67"/>
  <c r="E86" i="67" s="1"/>
  <c r="D86" i="67"/>
  <c r="F90" i="67"/>
  <c r="G90" i="67"/>
  <c r="H90" i="67"/>
  <c r="I90" i="67"/>
  <c r="J90" i="67"/>
  <c r="K90" i="67"/>
  <c r="L90" i="67"/>
  <c r="M90" i="67"/>
  <c r="N90" i="67"/>
  <c r="O90" i="67"/>
  <c r="P90" i="67"/>
  <c r="Q90" i="67"/>
  <c r="R90" i="67"/>
  <c r="G91" i="67"/>
  <c r="H91" i="67"/>
  <c r="I91" i="67"/>
  <c r="J91" i="67"/>
  <c r="K91" i="67"/>
  <c r="L91" i="67"/>
  <c r="M91" i="67"/>
  <c r="N91" i="67"/>
  <c r="O91" i="67"/>
  <c r="P91" i="67"/>
  <c r="Q91" i="67"/>
  <c r="R91" i="67"/>
  <c r="V13" i="66"/>
  <c r="W13" i="66"/>
  <c r="X13" i="66"/>
  <c r="Y13" i="66"/>
  <c r="Z13" i="66"/>
  <c r="AA13" i="66"/>
  <c r="AB13" i="66"/>
  <c r="AC13" i="66"/>
  <c r="AD13" i="66"/>
  <c r="AE13" i="66"/>
  <c r="AF13" i="66"/>
  <c r="AG13" i="66"/>
  <c r="AH13" i="66"/>
  <c r="AI13" i="66"/>
  <c r="AJ13" i="66"/>
  <c r="AK13" i="66"/>
  <c r="AL13" i="66"/>
  <c r="AM13" i="66"/>
  <c r="AN13" i="66"/>
  <c r="AO13" i="66"/>
  <c r="AP13" i="66"/>
  <c r="AQ13" i="66"/>
  <c r="AR13" i="66"/>
  <c r="AS13" i="66"/>
  <c r="AT13" i="66"/>
  <c r="AU13" i="66"/>
  <c r="AV13" i="66"/>
  <c r="AW13" i="66"/>
  <c r="AX13" i="66"/>
  <c r="AY13" i="66"/>
  <c r="AZ13" i="66"/>
  <c r="BA13" i="66"/>
  <c r="BB13" i="66"/>
  <c r="BC13" i="66"/>
  <c r="BD13" i="66"/>
  <c r="BE13" i="66"/>
  <c r="BF13" i="66" s="1"/>
  <c r="BG13" i="66"/>
  <c r="BH13" i="66"/>
  <c r="BI13" i="66"/>
  <c r="BJ13" i="66"/>
  <c r="BK13" i="66"/>
  <c r="BL13" i="66"/>
  <c r="BM13" i="66"/>
  <c r="BN13" i="66"/>
  <c r="BO13" i="66"/>
  <c r="D15" i="66"/>
  <c r="E15" i="66"/>
  <c r="D16" i="66"/>
  <c r="E16" i="66"/>
  <c r="E20" i="66"/>
  <c r="F20" i="66"/>
  <c r="G20" i="66"/>
  <c r="H20" i="66"/>
  <c r="I20" i="66"/>
  <c r="J20" i="66"/>
  <c r="K20" i="66"/>
  <c r="L20" i="66"/>
  <c r="M20" i="66"/>
  <c r="N20" i="66"/>
  <c r="O20" i="66"/>
  <c r="P20" i="66"/>
  <c r="Q20" i="66"/>
  <c r="R20" i="66"/>
  <c r="G21" i="66"/>
  <c r="H21" i="66"/>
  <c r="I21" i="66"/>
  <c r="J21" i="66"/>
  <c r="K21" i="66"/>
  <c r="L21" i="66"/>
  <c r="M21" i="66"/>
  <c r="N21" i="66"/>
  <c r="O21" i="66"/>
  <c r="P21" i="66"/>
  <c r="Q21" i="66"/>
  <c r="R21" i="66"/>
  <c r="B23" i="66"/>
  <c r="V23" i="66"/>
  <c r="W23" i="66"/>
  <c r="X23" i="66"/>
  <c r="Y23" i="66"/>
  <c r="Z23" i="66"/>
  <c r="AA23" i="66"/>
  <c r="AB23" i="66"/>
  <c r="AC23" i="66"/>
  <c r="AD23" i="66"/>
  <c r="AE23" i="66"/>
  <c r="AF23" i="66"/>
  <c r="AG23" i="66"/>
  <c r="AH23" i="66"/>
  <c r="AI23" i="66"/>
  <c r="AJ23" i="66"/>
  <c r="AK23" i="66"/>
  <c r="AL23" i="66"/>
  <c r="AM23" i="66"/>
  <c r="AN23" i="66"/>
  <c r="AO23" i="66"/>
  <c r="AP23" i="66"/>
  <c r="AQ23" i="66"/>
  <c r="AR23" i="66" s="1"/>
  <c r="AS23" i="66"/>
  <c r="AT23" i="66"/>
  <c r="AU23" i="66"/>
  <c r="AV23" i="66"/>
  <c r="AW23" i="66"/>
  <c r="AX23" i="66"/>
  <c r="AY23" i="66"/>
  <c r="AZ23" i="66"/>
  <c r="BA23" i="66"/>
  <c r="BB23" i="66"/>
  <c r="BC23" i="66"/>
  <c r="BD23" i="66"/>
  <c r="BE23" i="66"/>
  <c r="BF23" i="66" s="1"/>
  <c r="BG23" i="66"/>
  <c r="BH23" i="66"/>
  <c r="BI23" i="66"/>
  <c r="BJ23" i="66"/>
  <c r="BK23" i="66"/>
  <c r="BL23" i="66"/>
  <c r="BM23" i="66"/>
  <c r="BN23" i="66"/>
  <c r="BO23" i="66"/>
  <c r="D25" i="66"/>
  <c r="E25" i="66"/>
  <c r="E30" i="66" s="1"/>
  <c r="D26" i="66"/>
  <c r="E26" i="66"/>
  <c r="F30" i="66"/>
  <c r="H30" i="66"/>
  <c r="I30" i="66"/>
  <c r="J30" i="66"/>
  <c r="K30" i="66"/>
  <c r="L30" i="66"/>
  <c r="M30" i="66"/>
  <c r="N30" i="66"/>
  <c r="O30" i="66"/>
  <c r="P30" i="66"/>
  <c r="Q30" i="66"/>
  <c r="R30" i="66"/>
  <c r="G31" i="66"/>
  <c r="H31" i="66"/>
  <c r="I31" i="66"/>
  <c r="J31" i="66"/>
  <c r="K31" i="66"/>
  <c r="L31" i="66"/>
  <c r="M31" i="66"/>
  <c r="N31" i="66"/>
  <c r="O31" i="66"/>
  <c r="P31" i="66"/>
  <c r="Q31" i="66"/>
  <c r="R31" i="66"/>
  <c r="V33" i="66"/>
  <c r="W33" i="66"/>
  <c r="X33" i="66"/>
  <c r="Y33" i="66"/>
  <c r="Z33" i="66"/>
  <c r="AA33" i="66"/>
  <c r="AB33" i="66"/>
  <c r="AC33" i="66"/>
  <c r="AD33" i="66"/>
  <c r="AE33" i="66"/>
  <c r="AF33" i="66"/>
  <c r="AG33" i="66"/>
  <c r="AH33" i="66"/>
  <c r="AI33" i="66"/>
  <c r="AJ33" i="66"/>
  <c r="AK33" i="66"/>
  <c r="AL33" i="66"/>
  <c r="AM33" i="66"/>
  <c r="AN33" i="66"/>
  <c r="AO33" i="66"/>
  <c r="AP33" i="66"/>
  <c r="AQ33" i="66"/>
  <c r="AR33" i="66"/>
  <c r="AS33" i="66"/>
  <c r="AT33" i="66"/>
  <c r="AU33" i="66"/>
  <c r="AV33" i="66"/>
  <c r="AW33" i="66"/>
  <c r="AX33" i="66"/>
  <c r="AY33" i="66"/>
  <c r="AZ33" i="66"/>
  <c r="BA33" i="66"/>
  <c r="BB33" i="66"/>
  <c r="BC33" i="66"/>
  <c r="BD33" i="66"/>
  <c r="BE33" i="66"/>
  <c r="BF33" i="66"/>
  <c r="BG33" i="66"/>
  <c r="BH33" i="66"/>
  <c r="BI33" i="66"/>
  <c r="BJ33" i="66"/>
  <c r="BK33" i="66"/>
  <c r="BL33" i="66"/>
  <c r="BM33" i="66"/>
  <c r="BN33" i="66"/>
  <c r="BO33" i="66"/>
  <c r="D35" i="66"/>
  <c r="E35" i="66"/>
  <c r="E40" i="66" s="1"/>
  <c r="D36" i="66"/>
  <c r="E36" i="66"/>
  <c r="F40" i="66"/>
  <c r="G40" i="66"/>
  <c r="H40" i="66"/>
  <c r="I40" i="66"/>
  <c r="J40" i="66"/>
  <c r="K40" i="66"/>
  <c r="L40" i="66"/>
  <c r="M40" i="66"/>
  <c r="N40" i="66"/>
  <c r="O40" i="66"/>
  <c r="P40" i="66"/>
  <c r="Q40" i="66"/>
  <c r="R40" i="66"/>
  <c r="G41" i="66"/>
  <c r="H41" i="66"/>
  <c r="I41" i="66"/>
  <c r="J41" i="66"/>
  <c r="K41" i="66"/>
  <c r="L41" i="66"/>
  <c r="M41" i="66"/>
  <c r="N41" i="66"/>
  <c r="O41" i="66"/>
  <c r="P41" i="66"/>
  <c r="Q41" i="66"/>
  <c r="R41" i="66"/>
  <c r="V43" i="66"/>
  <c r="W43" i="66"/>
  <c r="X43" i="66"/>
  <c r="Y43" i="66"/>
  <c r="Z43" i="66"/>
  <c r="AA43" i="66"/>
  <c r="AB43" i="66"/>
  <c r="AC43" i="66"/>
  <c r="AD43" i="66"/>
  <c r="AE43" i="66"/>
  <c r="AF43" i="66"/>
  <c r="AG43" i="66"/>
  <c r="AH43" i="66"/>
  <c r="AI43" i="66"/>
  <c r="AJ43" i="66"/>
  <c r="AK43" i="66"/>
  <c r="AL43" i="66"/>
  <c r="AM43" i="66"/>
  <c r="AN43" i="66"/>
  <c r="AO43" i="66"/>
  <c r="AP43" i="66"/>
  <c r="AQ43" i="66"/>
  <c r="AR43" i="66"/>
  <c r="AS43" i="66"/>
  <c r="AT43" i="66"/>
  <c r="AU43" i="66"/>
  <c r="AV43" i="66"/>
  <c r="AW43" i="66"/>
  <c r="AX43" i="66"/>
  <c r="AY43" i="66"/>
  <c r="AZ43" i="66"/>
  <c r="BA43" i="66"/>
  <c r="BB43" i="66"/>
  <c r="BC43" i="66"/>
  <c r="BD43" i="66"/>
  <c r="BE43" i="66"/>
  <c r="BF43" i="66"/>
  <c r="BG43" i="66"/>
  <c r="BH43" i="66"/>
  <c r="BI43" i="66"/>
  <c r="BJ43" i="66"/>
  <c r="BK43" i="66"/>
  <c r="BL43" i="66"/>
  <c r="BM43" i="66"/>
  <c r="BN43" i="66"/>
  <c r="BO43" i="66"/>
  <c r="D45" i="66"/>
  <c r="E45" i="66"/>
  <c r="E50" i="66" s="1"/>
  <c r="D46" i="66"/>
  <c r="E46" i="66"/>
  <c r="D47" i="66"/>
  <c r="E47" i="66"/>
  <c r="D48" i="66"/>
  <c r="E48" i="66"/>
  <c r="F50" i="66"/>
  <c r="G50" i="66"/>
  <c r="H50" i="66"/>
  <c r="I50" i="66"/>
  <c r="J50" i="66"/>
  <c r="K50" i="66"/>
  <c r="L50" i="66"/>
  <c r="M50" i="66"/>
  <c r="N50" i="66"/>
  <c r="O50" i="66"/>
  <c r="P50" i="66"/>
  <c r="Q50" i="66"/>
  <c r="R50" i="66"/>
  <c r="G51" i="66"/>
  <c r="H51" i="66"/>
  <c r="I51" i="66"/>
  <c r="J51" i="66"/>
  <c r="K51" i="66"/>
  <c r="L51" i="66"/>
  <c r="M51" i="66"/>
  <c r="N51" i="66"/>
  <c r="O51" i="66"/>
  <c r="P51" i="66"/>
  <c r="Q51" i="66"/>
  <c r="R51" i="66"/>
  <c r="V53" i="66"/>
  <c r="W53" i="66"/>
  <c r="X53" i="66"/>
  <c r="Y53" i="66"/>
  <c r="Z53" i="66"/>
  <c r="AA53" i="66"/>
  <c r="AB53" i="66"/>
  <c r="AC53" i="66"/>
  <c r="AD53" i="66"/>
  <c r="AE53" i="66"/>
  <c r="AF53" i="66"/>
  <c r="AG53" i="66"/>
  <c r="AH53" i="66"/>
  <c r="AI53" i="66"/>
  <c r="AJ53" i="66"/>
  <c r="AK53" i="66"/>
  <c r="AL53" i="66"/>
  <c r="AM53" i="66"/>
  <c r="AN53" i="66"/>
  <c r="AO53" i="66"/>
  <c r="AP53" i="66"/>
  <c r="AQ53" i="66"/>
  <c r="AR53" i="66"/>
  <c r="AS53" i="66"/>
  <c r="AT53" i="66"/>
  <c r="AU53" i="66"/>
  <c r="AV53" i="66"/>
  <c r="AW53" i="66"/>
  <c r="AX53" i="66"/>
  <c r="AY53" i="66"/>
  <c r="AZ53" i="66"/>
  <c r="BA53" i="66"/>
  <c r="BB53" i="66"/>
  <c r="BC53" i="66"/>
  <c r="BD53" i="66"/>
  <c r="BE53" i="66"/>
  <c r="BF53" i="66"/>
  <c r="BG53" i="66"/>
  <c r="BH53" i="66"/>
  <c r="BI53" i="66"/>
  <c r="BJ53" i="66"/>
  <c r="BK53" i="66"/>
  <c r="BL53" i="66"/>
  <c r="BM53" i="66"/>
  <c r="BN53" i="66"/>
  <c r="BO53" i="66"/>
  <c r="D55" i="66"/>
  <c r="E55" i="66"/>
  <c r="E60" i="66" s="1"/>
  <c r="D56" i="66"/>
  <c r="E56" i="66"/>
  <c r="F60" i="66"/>
  <c r="G60" i="66"/>
  <c r="H60" i="66"/>
  <c r="I60" i="66"/>
  <c r="J60" i="66"/>
  <c r="K60" i="66"/>
  <c r="L60" i="66"/>
  <c r="M60" i="66"/>
  <c r="N60" i="66"/>
  <c r="O60" i="66"/>
  <c r="P60" i="66"/>
  <c r="Q60" i="66"/>
  <c r="R60" i="66"/>
  <c r="G61" i="66"/>
  <c r="H61" i="66"/>
  <c r="I61" i="66"/>
  <c r="J61" i="66"/>
  <c r="K61" i="66"/>
  <c r="L61" i="66"/>
  <c r="M61" i="66"/>
  <c r="N61" i="66"/>
  <c r="O61" i="66"/>
  <c r="P61" i="66"/>
  <c r="Q61" i="66"/>
  <c r="R61" i="66"/>
  <c r="V63" i="66"/>
  <c r="W63" i="66"/>
  <c r="X63" i="66"/>
  <c r="Y63" i="66"/>
  <c r="Z63" i="66"/>
  <c r="AA63" i="66"/>
  <c r="AB63" i="66"/>
  <c r="AC63" i="66"/>
  <c r="AD63" i="66"/>
  <c r="AE63" i="66"/>
  <c r="AF63" i="66"/>
  <c r="AG63" i="66"/>
  <c r="AH63" i="66"/>
  <c r="AI63" i="66"/>
  <c r="AJ63" i="66"/>
  <c r="AK63" i="66"/>
  <c r="AL63" i="66"/>
  <c r="AM63" i="66"/>
  <c r="AN63" i="66"/>
  <c r="AO63" i="66"/>
  <c r="AP63" i="66"/>
  <c r="AQ63" i="66"/>
  <c r="AR63" i="66"/>
  <c r="AS63" i="66"/>
  <c r="AT63" i="66"/>
  <c r="AU63" i="66"/>
  <c r="AV63" i="66"/>
  <c r="AW63" i="66"/>
  <c r="AX63" i="66"/>
  <c r="AY63" i="66"/>
  <c r="AZ63" i="66"/>
  <c r="BA63" i="66"/>
  <c r="BB63" i="66"/>
  <c r="BC63" i="66"/>
  <c r="BD63" i="66"/>
  <c r="BE63" i="66"/>
  <c r="BF63" i="66"/>
  <c r="BG63" i="66"/>
  <c r="BH63" i="66"/>
  <c r="BI63" i="66"/>
  <c r="BJ63" i="66"/>
  <c r="BK63" i="66"/>
  <c r="BL63" i="66"/>
  <c r="BM63" i="66"/>
  <c r="BN63" i="66"/>
  <c r="BO63" i="66"/>
  <c r="D65" i="66"/>
  <c r="E65" i="66"/>
  <c r="D66" i="66"/>
  <c r="E66" i="66"/>
  <c r="E70" i="66"/>
  <c r="F70" i="66"/>
  <c r="G70" i="66"/>
  <c r="H70" i="66"/>
  <c r="I70" i="66"/>
  <c r="J70" i="66"/>
  <c r="K70" i="66"/>
  <c r="L70" i="66"/>
  <c r="M70" i="66"/>
  <c r="N70" i="66"/>
  <c r="O70" i="66"/>
  <c r="P70" i="66"/>
  <c r="Q70" i="66"/>
  <c r="R70" i="66"/>
  <c r="G71" i="66"/>
  <c r="H71" i="66"/>
  <c r="I71" i="66"/>
  <c r="J71" i="66"/>
  <c r="K71" i="66"/>
  <c r="L71" i="66"/>
  <c r="M71" i="66"/>
  <c r="N71" i="66"/>
  <c r="O71" i="66"/>
  <c r="P71" i="66"/>
  <c r="Q71" i="66"/>
  <c r="R71" i="66"/>
  <c r="V73" i="66"/>
  <c r="W73" i="66"/>
  <c r="X73" i="66"/>
  <c r="Y73" i="66"/>
  <c r="Z73" i="66"/>
  <c r="AA73" i="66"/>
  <c r="AB73" i="66"/>
  <c r="AC73" i="66"/>
  <c r="AD73" i="66"/>
  <c r="AE73" i="66"/>
  <c r="AF73" i="66"/>
  <c r="AG73" i="66"/>
  <c r="AH73" i="66"/>
  <c r="AI73" i="66"/>
  <c r="AJ73" i="66"/>
  <c r="AK73" i="66"/>
  <c r="AL73" i="66"/>
  <c r="AM73" i="66"/>
  <c r="AN73" i="66"/>
  <c r="AO73" i="66"/>
  <c r="AP73" i="66"/>
  <c r="AQ73" i="66"/>
  <c r="AR73" i="66"/>
  <c r="AS73" i="66"/>
  <c r="AT73" i="66"/>
  <c r="AU73" i="66"/>
  <c r="AV73" i="66"/>
  <c r="AW73" i="66"/>
  <c r="AX73" i="66"/>
  <c r="AY73" i="66"/>
  <c r="AZ73" i="66"/>
  <c r="BA73" i="66"/>
  <c r="BB73" i="66"/>
  <c r="BC73" i="66"/>
  <c r="BD73" i="66"/>
  <c r="BE73" i="66"/>
  <c r="BF73" i="66"/>
  <c r="BG73" i="66"/>
  <c r="BH73" i="66"/>
  <c r="BI73" i="66"/>
  <c r="BJ73" i="66"/>
  <c r="BK73" i="66"/>
  <c r="BL73" i="66"/>
  <c r="BM73" i="66"/>
  <c r="BN73" i="66"/>
  <c r="BO73" i="66"/>
  <c r="D75" i="66"/>
  <c r="E75" i="66"/>
  <c r="D76" i="66"/>
  <c r="E76" i="66"/>
  <c r="E80" i="66"/>
  <c r="F80" i="66"/>
  <c r="G80" i="66"/>
  <c r="H80" i="66"/>
  <c r="I80" i="66"/>
  <c r="J80" i="66"/>
  <c r="K80" i="66"/>
  <c r="L80" i="66"/>
  <c r="M80" i="66"/>
  <c r="N80" i="66"/>
  <c r="O80" i="66"/>
  <c r="P80" i="66"/>
  <c r="Q80" i="66"/>
  <c r="R80" i="66"/>
  <c r="G81" i="66"/>
  <c r="H81" i="66"/>
  <c r="I81" i="66"/>
  <c r="J81" i="66"/>
  <c r="K81" i="66"/>
  <c r="L81" i="66"/>
  <c r="M81" i="66"/>
  <c r="N81" i="66"/>
  <c r="O81" i="66"/>
  <c r="P81" i="66"/>
  <c r="Q81" i="66"/>
  <c r="R81" i="66"/>
  <c r="V83" i="66"/>
  <c r="W83" i="66"/>
  <c r="X83" i="66"/>
  <c r="Y83" i="66"/>
  <c r="Z83" i="66"/>
  <c r="AA83" i="66"/>
  <c r="AB83" i="66"/>
  <c r="AC83" i="66"/>
  <c r="AD83" i="66"/>
  <c r="AE83" i="66"/>
  <c r="AF83" i="66"/>
  <c r="AG83" i="66"/>
  <c r="AH83" i="66"/>
  <c r="AI83" i="66"/>
  <c r="AJ83" i="66"/>
  <c r="AK83" i="66"/>
  <c r="AL83" i="66"/>
  <c r="AM83" i="66"/>
  <c r="AN83" i="66"/>
  <c r="AO83" i="66"/>
  <c r="AP83" i="66"/>
  <c r="AQ83" i="66"/>
  <c r="AR83" i="66"/>
  <c r="AS83" i="66"/>
  <c r="AT83" i="66"/>
  <c r="AU83" i="66"/>
  <c r="AV83" i="66"/>
  <c r="AW83" i="66"/>
  <c r="AX83" i="66"/>
  <c r="AY83" i="66" s="1"/>
  <c r="AZ83" i="66"/>
  <c r="BA83" i="66"/>
  <c r="BB83" i="66"/>
  <c r="BC83" i="66"/>
  <c r="BD83" i="66"/>
  <c r="BE83" i="66"/>
  <c r="BF83" i="66"/>
  <c r="BG83" i="66"/>
  <c r="BH83" i="66"/>
  <c r="BI83" i="66"/>
  <c r="BJ83" i="66"/>
  <c r="BK83" i="66"/>
  <c r="BL83" i="66"/>
  <c r="BM83" i="66"/>
  <c r="BN83" i="66"/>
  <c r="BO83" i="66"/>
  <c r="D85" i="66"/>
  <c r="E85" i="66"/>
  <c r="D86" i="66"/>
  <c r="E86" i="66"/>
  <c r="E90" i="66"/>
  <c r="F90" i="66"/>
  <c r="G90" i="66"/>
  <c r="H90" i="66"/>
  <c r="I90" i="66"/>
  <c r="J90" i="66"/>
  <c r="K90" i="66"/>
  <c r="L90" i="66"/>
  <c r="M90" i="66"/>
  <c r="N90" i="66"/>
  <c r="O90" i="66"/>
  <c r="P90" i="66"/>
  <c r="Q90" i="66"/>
  <c r="R90" i="66"/>
  <c r="G91" i="66"/>
  <c r="H91" i="66"/>
  <c r="I91" i="66"/>
  <c r="J91" i="66"/>
  <c r="K91" i="66"/>
  <c r="L91" i="66"/>
  <c r="M91" i="66"/>
  <c r="N91" i="66"/>
  <c r="O91" i="66"/>
  <c r="P91" i="66"/>
  <c r="Q91" i="66"/>
  <c r="R91" i="66"/>
  <c r="V13" i="65"/>
  <c r="W13" i="65"/>
  <c r="X13" i="65"/>
  <c r="Y13" i="65"/>
  <c r="Z13" i="65"/>
  <c r="AA13" i="65"/>
  <c r="AB13" i="65"/>
  <c r="AC13" i="65"/>
  <c r="AD13" i="65"/>
  <c r="AE13" i="65"/>
  <c r="AF13" i="65"/>
  <c r="AG13" i="65"/>
  <c r="AH13" i="65"/>
  <c r="AI13" i="65"/>
  <c r="AJ13" i="65"/>
  <c r="AK13" i="65"/>
  <c r="AL13" i="65"/>
  <c r="AM13" i="65"/>
  <c r="AN13" i="65"/>
  <c r="AO13" i="65"/>
  <c r="AP13" i="65"/>
  <c r="AQ13" i="65"/>
  <c r="AR13" i="65"/>
  <c r="AS13" i="65"/>
  <c r="AT13" i="65"/>
  <c r="AU13" i="65"/>
  <c r="AV13" i="65"/>
  <c r="AW13" i="65"/>
  <c r="AX13" i="65"/>
  <c r="AY13" i="65"/>
  <c r="AZ13" i="65"/>
  <c r="BA13" i="65"/>
  <c r="BB13" i="65"/>
  <c r="BC13" i="65"/>
  <c r="BD13" i="65"/>
  <c r="BE13" i="65"/>
  <c r="BF13" i="65"/>
  <c r="BG13" i="65"/>
  <c r="BH13" i="65"/>
  <c r="BI13" i="65"/>
  <c r="BJ13" i="65"/>
  <c r="BK13" i="65"/>
  <c r="BL13" i="65"/>
  <c r="BM13" i="65"/>
  <c r="BN13" i="65"/>
  <c r="BO13" i="65"/>
  <c r="D15" i="65"/>
  <c r="E15" i="65"/>
  <c r="E20" i="65" s="1"/>
  <c r="D16" i="65"/>
  <c r="E16" i="65"/>
  <c r="F20" i="65"/>
  <c r="G20" i="65"/>
  <c r="H20" i="65"/>
  <c r="I20" i="65"/>
  <c r="J20" i="65"/>
  <c r="K20" i="65"/>
  <c r="L20" i="65"/>
  <c r="M20" i="65"/>
  <c r="N20" i="65"/>
  <c r="O20" i="65"/>
  <c r="P20" i="65"/>
  <c r="Q20" i="65"/>
  <c r="R20" i="65"/>
  <c r="G21" i="65"/>
  <c r="H21" i="65"/>
  <c r="I21" i="65"/>
  <c r="J21" i="65"/>
  <c r="K21" i="65"/>
  <c r="L21" i="65"/>
  <c r="M21" i="65"/>
  <c r="N21" i="65"/>
  <c r="O21" i="65"/>
  <c r="P21" i="65"/>
  <c r="Q21" i="65"/>
  <c r="R21" i="65"/>
  <c r="B23" i="65"/>
  <c r="V23" i="65"/>
  <c r="W23" i="65"/>
  <c r="X23" i="65"/>
  <c r="Y23" i="65"/>
  <c r="Z23" i="65"/>
  <c r="AA23" i="65"/>
  <c r="AB23" i="65"/>
  <c r="AC23" i="65"/>
  <c r="AD23" i="65"/>
  <c r="AE23" i="65"/>
  <c r="AF23" i="65"/>
  <c r="AG23" i="65"/>
  <c r="AH23" i="65"/>
  <c r="AI23" i="65"/>
  <c r="AJ23" i="65"/>
  <c r="AK23" i="65"/>
  <c r="AL23" i="65"/>
  <c r="AM23" i="65"/>
  <c r="AN23" i="65"/>
  <c r="AO23" i="65"/>
  <c r="AP23" i="65"/>
  <c r="AQ23" i="65"/>
  <c r="AR23" i="65"/>
  <c r="AS23" i="65"/>
  <c r="AT23" i="65"/>
  <c r="AU23" i="65"/>
  <c r="AV23" i="65"/>
  <c r="AW23" i="65"/>
  <c r="AX23" i="65"/>
  <c r="AY23" i="65"/>
  <c r="AZ23" i="65"/>
  <c r="BA23" i="65"/>
  <c r="BB23" i="65"/>
  <c r="BC23" i="65"/>
  <c r="BD23" i="65"/>
  <c r="BE23" i="65"/>
  <c r="BF23" i="65" s="1"/>
  <c r="BG23" i="65"/>
  <c r="BH23" i="65"/>
  <c r="BI23" i="65"/>
  <c r="BJ23" i="65"/>
  <c r="BK23" i="65"/>
  <c r="BL23" i="65"/>
  <c r="BM23" i="65"/>
  <c r="BN23" i="65"/>
  <c r="BO23" i="65"/>
  <c r="D25" i="65"/>
  <c r="E25" i="65"/>
  <c r="E30" i="65" s="1"/>
  <c r="D26" i="65"/>
  <c r="E26" i="65"/>
  <c r="F30" i="65"/>
  <c r="G30" i="65"/>
  <c r="H30" i="65"/>
  <c r="I30" i="65"/>
  <c r="J30" i="65"/>
  <c r="K30" i="65"/>
  <c r="L30" i="65"/>
  <c r="M30" i="65"/>
  <c r="N30" i="65"/>
  <c r="O30" i="65"/>
  <c r="P30" i="65"/>
  <c r="Q30" i="65"/>
  <c r="R30" i="65"/>
  <c r="G31" i="65"/>
  <c r="H31" i="65"/>
  <c r="I31" i="65"/>
  <c r="J31" i="65"/>
  <c r="K31" i="65"/>
  <c r="L31" i="65"/>
  <c r="M31" i="65"/>
  <c r="N31" i="65"/>
  <c r="O31" i="65"/>
  <c r="P31" i="65"/>
  <c r="Q31" i="65"/>
  <c r="R31" i="65"/>
  <c r="B33" i="65"/>
  <c r="V33" i="65"/>
  <c r="W33" i="65"/>
  <c r="X33" i="65"/>
  <c r="Y33" i="65"/>
  <c r="Z33" i="65"/>
  <c r="AA33" i="65"/>
  <c r="AB33" i="65"/>
  <c r="AC33" i="65"/>
  <c r="AD33" i="65"/>
  <c r="AE33" i="65"/>
  <c r="AF33" i="65"/>
  <c r="AG33" i="65"/>
  <c r="AH33" i="65"/>
  <c r="AI33" i="65"/>
  <c r="AJ33" i="65"/>
  <c r="AK33" i="65"/>
  <c r="AL33" i="65"/>
  <c r="AM33" i="65"/>
  <c r="AN33" i="65"/>
  <c r="AO33" i="65"/>
  <c r="AP33" i="65"/>
  <c r="AQ33" i="65"/>
  <c r="AR33" i="65" s="1"/>
  <c r="AS33" i="65"/>
  <c r="AT33" i="65"/>
  <c r="AU33" i="65"/>
  <c r="AV33" i="65"/>
  <c r="AW33" i="65"/>
  <c r="AX33" i="65"/>
  <c r="AY33" i="65"/>
  <c r="AZ33" i="65"/>
  <c r="BA33" i="65"/>
  <c r="BB33" i="65"/>
  <c r="BC33" i="65"/>
  <c r="BD33" i="65"/>
  <c r="BE33" i="65"/>
  <c r="BF33" i="65" s="1"/>
  <c r="BG33" i="65"/>
  <c r="BH33" i="65"/>
  <c r="BI33" i="65"/>
  <c r="BJ33" i="65"/>
  <c r="BK33" i="65"/>
  <c r="BL33" i="65"/>
  <c r="BM33" i="65"/>
  <c r="BN33" i="65"/>
  <c r="BO33" i="65"/>
  <c r="D35" i="65"/>
  <c r="E35" i="65"/>
  <c r="D36" i="65"/>
  <c r="E36" i="65"/>
  <c r="E40" i="65"/>
  <c r="F40" i="65"/>
  <c r="G40" i="65"/>
  <c r="H40" i="65"/>
  <c r="I40" i="65"/>
  <c r="J40" i="65"/>
  <c r="K40" i="65"/>
  <c r="L40" i="65"/>
  <c r="M40" i="65"/>
  <c r="N40" i="65"/>
  <c r="O40" i="65"/>
  <c r="P40" i="65"/>
  <c r="Q40" i="65"/>
  <c r="R40" i="65"/>
  <c r="G41" i="65"/>
  <c r="H41" i="65"/>
  <c r="I41" i="65"/>
  <c r="J41" i="65"/>
  <c r="K41" i="65"/>
  <c r="L41" i="65"/>
  <c r="M41" i="65"/>
  <c r="N41" i="65"/>
  <c r="O41" i="65"/>
  <c r="P41" i="65"/>
  <c r="Q41" i="65"/>
  <c r="R41" i="65"/>
  <c r="V43" i="65"/>
  <c r="W43" i="65"/>
  <c r="X43" i="65"/>
  <c r="Y43" i="65"/>
  <c r="Z43" i="65"/>
  <c r="AA43" i="65"/>
  <c r="AB43" i="65"/>
  <c r="AC43" i="65"/>
  <c r="AD43" i="65" s="1"/>
  <c r="AE43" i="65"/>
  <c r="AF43" i="65"/>
  <c r="AG43" i="65"/>
  <c r="AH43" i="65"/>
  <c r="AI43" i="65"/>
  <c r="AJ43" i="65"/>
  <c r="AK43" i="65"/>
  <c r="AL43" i="65"/>
  <c r="AM43" i="65"/>
  <c r="AN43" i="65"/>
  <c r="AO43" i="65"/>
  <c r="AP43" i="65"/>
  <c r="AQ43" i="65"/>
  <c r="AR43" i="65" s="1"/>
  <c r="AS43" i="65"/>
  <c r="AT43" i="65"/>
  <c r="AU43" i="65"/>
  <c r="AV43" i="65"/>
  <c r="AW43" i="65"/>
  <c r="AX43" i="65"/>
  <c r="AY43" i="65" s="1"/>
  <c r="AZ43" i="65"/>
  <c r="BA43" i="65"/>
  <c r="BB43" i="65"/>
  <c r="BC43" i="65"/>
  <c r="BD43" i="65"/>
  <c r="BE43" i="65"/>
  <c r="BF43" i="65"/>
  <c r="BG43" i="65"/>
  <c r="BH43" i="65"/>
  <c r="BI43" i="65"/>
  <c r="BJ43" i="65"/>
  <c r="BK43" i="65"/>
  <c r="BL43" i="65"/>
  <c r="BM43" i="65"/>
  <c r="BN43" i="65"/>
  <c r="BO43" i="65"/>
  <c r="D45" i="65"/>
  <c r="E45" i="65"/>
  <c r="D46" i="65"/>
  <c r="E46" i="65"/>
  <c r="E50" i="65"/>
  <c r="F50" i="65"/>
  <c r="G50" i="65"/>
  <c r="H50" i="65"/>
  <c r="I50" i="65"/>
  <c r="J50" i="65"/>
  <c r="K50" i="65"/>
  <c r="L50" i="65"/>
  <c r="M50" i="65"/>
  <c r="N50" i="65"/>
  <c r="O50" i="65"/>
  <c r="P50" i="65"/>
  <c r="Q50" i="65"/>
  <c r="R50" i="65"/>
  <c r="G51" i="65"/>
  <c r="H51" i="65"/>
  <c r="I51" i="65"/>
  <c r="J51" i="65"/>
  <c r="K51" i="65"/>
  <c r="L51" i="65"/>
  <c r="M51" i="65"/>
  <c r="N51" i="65"/>
  <c r="O51" i="65"/>
  <c r="P51" i="65"/>
  <c r="Q51" i="65"/>
  <c r="R51" i="65"/>
  <c r="V53" i="65"/>
  <c r="W53" i="65"/>
  <c r="X53" i="65"/>
  <c r="Y53" i="65"/>
  <c r="Z53" i="65"/>
  <c r="AA53" i="65"/>
  <c r="AB53" i="65"/>
  <c r="AC53" i="65"/>
  <c r="AD53" i="65" s="1"/>
  <c r="AE53" i="65"/>
  <c r="AF53" i="65"/>
  <c r="AG53" i="65"/>
  <c r="AH53" i="65"/>
  <c r="AI53" i="65"/>
  <c r="AJ53" i="65"/>
  <c r="AK53" i="65" s="1"/>
  <c r="AL53" i="65"/>
  <c r="AM53" i="65"/>
  <c r="AN53" i="65"/>
  <c r="AO53" i="65"/>
  <c r="AP53" i="65"/>
  <c r="AQ53" i="65"/>
  <c r="AR53" i="65"/>
  <c r="AS53" i="65"/>
  <c r="AT53" i="65"/>
  <c r="AU53" i="65"/>
  <c r="AV53" i="65"/>
  <c r="AW53" i="65"/>
  <c r="AX53" i="65"/>
  <c r="AY53" i="65"/>
  <c r="AZ53" i="65"/>
  <c r="BA53" i="65"/>
  <c r="BB53" i="65"/>
  <c r="BC53" i="65"/>
  <c r="BD53" i="65"/>
  <c r="BE53" i="65"/>
  <c r="BF53" i="65"/>
  <c r="BG53" i="65"/>
  <c r="BH53" i="65"/>
  <c r="BI53" i="65"/>
  <c r="BJ53" i="65"/>
  <c r="BK53" i="65"/>
  <c r="BL53" i="65"/>
  <c r="BM53" i="65"/>
  <c r="BN53" i="65"/>
  <c r="BO53" i="65"/>
  <c r="D55" i="65"/>
  <c r="E55" i="65"/>
  <c r="D56" i="65"/>
  <c r="E56" i="65"/>
  <c r="E60" i="65"/>
  <c r="F60" i="65"/>
  <c r="G60" i="65"/>
  <c r="H60" i="65"/>
  <c r="I60" i="65"/>
  <c r="J60" i="65"/>
  <c r="K60" i="65"/>
  <c r="L60" i="65"/>
  <c r="M60" i="65"/>
  <c r="N60" i="65"/>
  <c r="O60" i="65"/>
  <c r="P60" i="65"/>
  <c r="Q60" i="65"/>
  <c r="R60" i="65"/>
  <c r="G61" i="65"/>
  <c r="H61" i="65"/>
  <c r="I61" i="65"/>
  <c r="J61" i="65"/>
  <c r="K61" i="65"/>
  <c r="L61" i="65"/>
  <c r="M61" i="65"/>
  <c r="N61" i="65"/>
  <c r="O61" i="65"/>
  <c r="P61" i="65"/>
  <c r="Q61" i="65"/>
  <c r="R61" i="65"/>
  <c r="V63" i="65"/>
  <c r="W63" i="65" s="1"/>
  <c r="X63" i="65"/>
  <c r="Y63" i="65"/>
  <c r="Z63" i="65"/>
  <c r="AA63" i="65"/>
  <c r="AB63" i="65"/>
  <c r="AC63" i="65"/>
  <c r="AD63" i="65"/>
  <c r="AE63" i="65"/>
  <c r="AF63" i="65"/>
  <c r="AG63" i="65"/>
  <c r="AH63" i="65"/>
  <c r="AI63" i="65"/>
  <c r="AJ63" i="65"/>
  <c r="AK63" i="65"/>
  <c r="AL63" i="65"/>
  <c r="AM63" i="65"/>
  <c r="AN63" i="65"/>
  <c r="AO63" i="65"/>
  <c r="AP63" i="65"/>
  <c r="AQ63" i="65"/>
  <c r="AR63" i="65"/>
  <c r="AS63" i="65"/>
  <c r="AT63" i="65"/>
  <c r="AU63" i="65"/>
  <c r="AV63" i="65"/>
  <c r="AW63" i="65"/>
  <c r="AX63" i="65"/>
  <c r="AY63" i="65" s="1"/>
  <c r="AZ63" i="65"/>
  <c r="BA63" i="65"/>
  <c r="BB63" i="65"/>
  <c r="BC63" i="65"/>
  <c r="BD63" i="65"/>
  <c r="BE63" i="65"/>
  <c r="BF63" i="65"/>
  <c r="BG63" i="65"/>
  <c r="BH63" i="65"/>
  <c r="BI63" i="65"/>
  <c r="BJ63" i="65"/>
  <c r="BK63" i="65"/>
  <c r="BL63" i="65"/>
  <c r="BM63" i="65"/>
  <c r="BN63" i="65"/>
  <c r="BO63" i="65"/>
  <c r="D65" i="65"/>
  <c r="E65" i="65"/>
  <c r="D66" i="65"/>
  <c r="E66" i="65"/>
  <c r="E70" i="65"/>
  <c r="F70" i="65"/>
  <c r="G70" i="65"/>
  <c r="H70" i="65"/>
  <c r="I70" i="65"/>
  <c r="J70" i="65"/>
  <c r="K70" i="65"/>
  <c r="L70" i="65"/>
  <c r="M70" i="65"/>
  <c r="N70" i="65"/>
  <c r="O70" i="65"/>
  <c r="P70" i="65"/>
  <c r="Q70" i="65"/>
  <c r="R70" i="65"/>
  <c r="G71" i="65"/>
  <c r="H71" i="65"/>
  <c r="I71" i="65"/>
  <c r="J71" i="65"/>
  <c r="K71" i="65"/>
  <c r="L71" i="65"/>
  <c r="M71" i="65"/>
  <c r="N71" i="65"/>
  <c r="O71" i="65"/>
  <c r="P71" i="65"/>
  <c r="Q71" i="65"/>
  <c r="R71" i="65"/>
  <c r="V73" i="65"/>
  <c r="W73" i="65"/>
  <c r="X73" i="65"/>
  <c r="Y73" i="65"/>
  <c r="Z73" i="65"/>
  <c r="AA73" i="65"/>
  <c r="AB73" i="65"/>
  <c r="AC73" i="65"/>
  <c r="AD73" i="65"/>
  <c r="AE73" i="65"/>
  <c r="AF73" i="65"/>
  <c r="AG73" i="65"/>
  <c r="AH73" i="65"/>
  <c r="AI73" i="65"/>
  <c r="AJ73" i="65"/>
  <c r="AK73" i="65"/>
  <c r="AL73" i="65"/>
  <c r="AM73" i="65"/>
  <c r="AN73" i="65"/>
  <c r="AO73" i="65"/>
  <c r="AP73" i="65"/>
  <c r="AQ73" i="65"/>
  <c r="AR73" i="65"/>
  <c r="AS73" i="65"/>
  <c r="AT73" i="65"/>
  <c r="AU73" i="65"/>
  <c r="AV73" i="65"/>
  <c r="AW73" i="65"/>
  <c r="AX73" i="65"/>
  <c r="AY73" i="65"/>
  <c r="AZ73" i="65"/>
  <c r="BA73" i="65"/>
  <c r="BB73" i="65"/>
  <c r="BC73" i="65"/>
  <c r="BD73" i="65"/>
  <c r="BE73" i="65"/>
  <c r="BF73" i="65"/>
  <c r="BG73" i="65"/>
  <c r="BH73" i="65"/>
  <c r="BI73" i="65"/>
  <c r="BJ73" i="65"/>
  <c r="BK73" i="65"/>
  <c r="BL73" i="65"/>
  <c r="BM73" i="65"/>
  <c r="BN73" i="65"/>
  <c r="BO73" i="65"/>
  <c r="D75" i="65"/>
  <c r="E75" i="65"/>
  <c r="D76" i="65"/>
  <c r="E76" i="65"/>
  <c r="E80" i="65" s="1"/>
  <c r="F80" i="65"/>
  <c r="G80" i="65"/>
  <c r="H80" i="65"/>
  <c r="I80" i="65"/>
  <c r="J80" i="65"/>
  <c r="K80" i="65"/>
  <c r="L80" i="65"/>
  <c r="M80" i="65"/>
  <c r="N80" i="65"/>
  <c r="O80" i="65"/>
  <c r="P80" i="65"/>
  <c r="Q80" i="65"/>
  <c r="R80" i="65"/>
  <c r="G81" i="65"/>
  <c r="H81" i="65"/>
  <c r="I81" i="65"/>
  <c r="J81" i="65"/>
  <c r="K81" i="65"/>
  <c r="L81" i="65"/>
  <c r="M81" i="65"/>
  <c r="N81" i="65"/>
  <c r="O81" i="65"/>
  <c r="P81" i="65"/>
  <c r="Q81" i="65"/>
  <c r="R81" i="65"/>
  <c r="V83" i="65"/>
  <c r="W83" i="65" s="1"/>
  <c r="X83" i="65"/>
  <c r="Y83" i="65"/>
  <c r="Z83" i="65"/>
  <c r="AA83" i="65"/>
  <c r="AB83" i="65"/>
  <c r="AC83" i="65"/>
  <c r="AD83" i="65"/>
  <c r="AE83" i="65"/>
  <c r="AF83" i="65"/>
  <c r="AG83" i="65"/>
  <c r="AH83" i="65"/>
  <c r="AI83" i="65"/>
  <c r="AJ83" i="65"/>
  <c r="AK83" i="65"/>
  <c r="AL83" i="65"/>
  <c r="AM83" i="65"/>
  <c r="AN83" i="65"/>
  <c r="AO83" i="65"/>
  <c r="AP83" i="65"/>
  <c r="AQ83" i="65"/>
  <c r="AR83" i="65"/>
  <c r="AS83" i="65"/>
  <c r="AT83" i="65"/>
  <c r="AU83" i="65"/>
  <c r="AV83" i="65"/>
  <c r="AW83" i="65"/>
  <c r="AX83" i="65"/>
  <c r="AY83" i="65"/>
  <c r="AZ83" i="65"/>
  <c r="BA83" i="65"/>
  <c r="BB83" i="65"/>
  <c r="BC83" i="65"/>
  <c r="BD83" i="65"/>
  <c r="BE83" i="65"/>
  <c r="BF83" i="65"/>
  <c r="BG83" i="65"/>
  <c r="BH83" i="65"/>
  <c r="BI83" i="65"/>
  <c r="BJ83" i="65"/>
  <c r="BK83" i="65"/>
  <c r="BL83" i="65"/>
  <c r="BM83" i="65"/>
  <c r="BN83" i="65"/>
  <c r="BO83" i="65"/>
  <c r="D86" i="65"/>
  <c r="E86" i="65"/>
  <c r="E90" i="65" s="1"/>
  <c r="F90" i="65"/>
  <c r="G90" i="65"/>
  <c r="H90" i="65"/>
  <c r="I90" i="65"/>
  <c r="J90" i="65"/>
  <c r="K90" i="65"/>
  <c r="L90" i="65"/>
  <c r="M90" i="65"/>
  <c r="N90" i="65"/>
  <c r="O90" i="65"/>
  <c r="P90" i="65"/>
  <c r="Q90" i="65"/>
  <c r="R90" i="65"/>
  <c r="G91" i="65"/>
  <c r="H91" i="65"/>
  <c r="I91" i="65"/>
  <c r="J91" i="65"/>
  <c r="K91" i="65"/>
  <c r="L91" i="65"/>
  <c r="M91" i="65"/>
  <c r="N91" i="65"/>
  <c r="O91" i="65"/>
  <c r="P91" i="65"/>
  <c r="Q91" i="65"/>
  <c r="R91" i="65"/>
  <c r="V13" i="64"/>
  <c r="W13" i="64"/>
  <c r="X13" i="64"/>
  <c r="Y13" i="64"/>
  <c r="Z13" i="64"/>
  <c r="AA13" i="64"/>
  <c r="AB13" i="64"/>
  <c r="AC13" i="64"/>
  <c r="AD13" i="64"/>
  <c r="AE13" i="64"/>
  <c r="AF13" i="64"/>
  <c r="AG13" i="64"/>
  <c r="AH13" i="64"/>
  <c r="AI13" i="64"/>
  <c r="AJ13" i="64"/>
  <c r="AK13" i="64"/>
  <c r="AL13" i="64"/>
  <c r="AM13" i="64"/>
  <c r="AN13" i="64"/>
  <c r="AO13" i="64"/>
  <c r="AP13" i="64"/>
  <c r="AQ13" i="64"/>
  <c r="AR13" i="64"/>
  <c r="AS13" i="64"/>
  <c r="AT13" i="64"/>
  <c r="AU13" i="64"/>
  <c r="AV13" i="64"/>
  <c r="AW13" i="64"/>
  <c r="AX13" i="64"/>
  <c r="AY13" i="64"/>
  <c r="AZ13" i="64"/>
  <c r="BA13" i="64"/>
  <c r="BB13" i="64"/>
  <c r="BC13" i="64"/>
  <c r="BD13" i="64"/>
  <c r="BE13" i="64"/>
  <c r="BF13" i="64"/>
  <c r="BG13" i="64"/>
  <c r="BH13" i="64"/>
  <c r="BI13" i="64"/>
  <c r="BJ13" i="64"/>
  <c r="BK13" i="64"/>
  <c r="BL13" i="64"/>
  <c r="BM13" i="64"/>
  <c r="BN13" i="64"/>
  <c r="BO13" i="64"/>
  <c r="D15" i="64"/>
  <c r="E15" i="64"/>
  <c r="E20" i="64" s="1"/>
  <c r="D16" i="64"/>
  <c r="E16" i="64"/>
  <c r="F20" i="64"/>
  <c r="G20" i="64"/>
  <c r="H20" i="64"/>
  <c r="I20" i="64"/>
  <c r="J20" i="64"/>
  <c r="K20" i="64"/>
  <c r="L20" i="64"/>
  <c r="M20" i="64"/>
  <c r="N20" i="64"/>
  <c r="O20" i="64"/>
  <c r="P20" i="64"/>
  <c r="Q20" i="64"/>
  <c r="R20" i="64"/>
  <c r="G21" i="64"/>
  <c r="H21" i="64"/>
  <c r="I21" i="64"/>
  <c r="J21" i="64"/>
  <c r="K21" i="64"/>
  <c r="L21" i="64"/>
  <c r="M21" i="64"/>
  <c r="N21" i="64"/>
  <c r="O21" i="64"/>
  <c r="P21" i="64"/>
  <c r="Q21" i="64"/>
  <c r="R21" i="64"/>
  <c r="V23" i="64"/>
  <c r="W23" i="64"/>
  <c r="X23" i="64"/>
  <c r="Y23" i="64"/>
  <c r="Z23" i="64"/>
  <c r="AA23" i="64"/>
  <c r="AB23" i="64"/>
  <c r="AC23" i="64"/>
  <c r="AD23" i="64"/>
  <c r="AE23" i="64"/>
  <c r="AF23" i="64"/>
  <c r="AG23" i="64"/>
  <c r="AH23" i="64"/>
  <c r="AI23" i="64"/>
  <c r="AJ23" i="64"/>
  <c r="AK23" i="64"/>
  <c r="AL23" i="64"/>
  <c r="AM23" i="64"/>
  <c r="AN23" i="64"/>
  <c r="AO23" i="64"/>
  <c r="AP23" i="64"/>
  <c r="AQ23" i="64"/>
  <c r="AR23" i="64"/>
  <c r="AS23" i="64"/>
  <c r="AT23" i="64"/>
  <c r="AU23" i="64"/>
  <c r="AV23" i="64"/>
  <c r="AW23" i="64"/>
  <c r="AX23" i="64"/>
  <c r="AY23" i="64"/>
  <c r="AZ23" i="64"/>
  <c r="BA23" i="64"/>
  <c r="BB23" i="64"/>
  <c r="BC23" i="64"/>
  <c r="BD23" i="64"/>
  <c r="BE23" i="64"/>
  <c r="BF23" i="64"/>
  <c r="BG23" i="64"/>
  <c r="BH23" i="64"/>
  <c r="BI23" i="64"/>
  <c r="BJ23" i="64"/>
  <c r="BK23" i="64"/>
  <c r="BL23" i="64"/>
  <c r="BM23" i="64"/>
  <c r="BN23" i="64"/>
  <c r="BO23" i="64"/>
  <c r="D25" i="64"/>
  <c r="E25" i="64"/>
  <c r="E30" i="64" s="1"/>
  <c r="D26" i="64"/>
  <c r="E26" i="64"/>
  <c r="F30" i="64"/>
  <c r="G30" i="64"/>
  <c r="H30" i="64"/>
  <c r="I30" i="64"/>
  <c r="J30" i="64"/>
  <c r="K30" i="64"/>
  <c r="L30" i="64"/>
  <c r="M30" i="64"/>
  <c r="N30" i="64"/>
  <c r="O30" i="64"/>
  <c r="P30" i="64"/>
  <c r="Q30" i="64"/>
  <c r="R30" i="64"/>
  <c r="G31" i="64"/>
  <c r="H31" i="64"/>
  <c r="I31" i="64"/>
  <c r="J31" i="64"/>
  <c r="K31" i="64"/>
  <c r="L31" i="64"/>
  <c r="M31" i="64"/>
  <c r="N31" i="64"/>
  <c r="O31" i="64"/>
  <c r="P31" i="64"/>
  <c r="Q31" i="64"/>
  <c r="R31" i="64"/>
  <c r="V33" i="64"/>
  <c r="W33" i="64" s="1"/>
  <c r="X33" i="64"/>
  <c r="Y33" i="64"/>
  <c r="Z33" i="64"/>
  <c r="AA33" i="64"/>
  <c r="AB33" i="64"/>
  <c r="AC33" i="64"/>
  <c r="AD33" i="64"/>
  <c r="AE33" i="64"/>
  <c r="AF33" i="64"/>
  <c r="AG33" i="64"/>
  <c r="AH33" i="64"/>
  <c r="AI33" i="64"/>
  <c r="AJ33" i="64"/>
  <c r="AK33" i="64"/>
  <c r="AL33" i="64"/>
  <c r="AM33" i="64"/>
  <c r="AN33" i="64"/>
  <c r="AO33" i="64"/>
  <c r="AP33" i="64"/>
  <c r="AQ33" i="64"/>
  <c r="AR33" i="64"/>
  <c r="AS33" i="64"/>
  <c r="AT33" i="64"/>
  <c r="AU33" i="64"/>
  <c r="AV33" i="64"/>
  <c r="AW33" i="64"/>
  <c r="AX33" i="64"/>
  <c r="AY33" i="64"/>
  <c r="AZ33" i="64"/>
  <c r="BA33" i="64"/>
  <c r="BB33" i="64"/>
  <c r="BC33" i="64"/>
  <c r="BD33" i="64"/>
  <c r="BE33" i="64"/>
  <c r="BF33" i="64"/>
  <c r="BG33" i="64"/>
  <c r="BH33" i="64"/>
  <c r="BI33" i="64"/>
  <c r="BJ33" i="64"/>
  <c r="BK33" i="64"/>
  <c r="BL33" i="64"/>
  <c r="BM33" i="64"/>
  <c r="BN33" i="64"/>
  <c r="BO33" i="64"/>
  <c r="E35" i="64"/>
  <c r="D36" i="64"/>
  <c r="E36" i="64"/>
  <c r="E40" i="64"/>
  <c r="F40" i="64"/>
  <c r="G40" i="64"/>
  <c r="H40" i="64"/>
  <c r="I40" i="64"/>
  <c r="J40" i="64"/>
  <c r="K40" i="64"/>
  <c r="L40" i="64"/>
  <c r="M40" i="64"/>
  <c r="N40" i="64"/>
  <c r="O40" i="64"/>
  <c r="P40" i="64"/>
  <c r="Q40" i="64"/>
  <c r="R40" i="64"/>
  <c r="G41" i="64"/>
  <c r="H41" i="64"/>
  <c r="I41" i="64"/>
  <c r="J41" i="64"/>
  <c r="K41" i="64"/>
  <c r="L41" i="64"/>
  <c r="M41" i="64"/>
  <c r="N41" i="64"/>
  <c r="O41" i="64"/>
  <c r="P41" i="64"/>
  <c r="Q41" i="64"/>
  <c r="R41" i="64"/>
  <c r="V43" i="64"/>
  <c r="W43" i="64"/>
  <c r="X43" i="64"/>
  <c r="Y43" i="64"/>
  <c r="Z43" i="64"/>
  <c r="AA43" i="64"/>
  <c r="AB43" i="64"/>
  <c r="AC43" i="64"/>
  <c r="AD43" i="64"/>
  <c r="AE43" i="64"/>
  <c r="AF43" i="64"/>
  <c r="AG43" i="64"/>
  <c r="AH43" i="64"/>
  <c r="AI43" i="64"/>
  <c r="AJ43" i="64"/>
  <c r="AK43" i="64"/>
  <c r="AL43" i="64"/>
  <c r="AM43" i="64"/>
  <c r="AN43" i="64"/>
  <c r="AO43" i="64"/>
  <c r="AP43" i="64"/>
  <c r="AQ43" i="64"/>
  <c r="AR43" i="64"/>
  <c r="AS43" i="64"/>
  <c r="AT43" i="64"/>
  <c r="AU43" i="64"/>
  <c r="AV43" i="64"/>
  <c r="AW43" i="64"/>
  <c r="AX43" i="64"/>
  <c r="AY43" i="64"/>
  <c r="AZ43" i="64"/>
  <c r="BA43" i="64"/>
  <c r="BB43" i="64"/>
  <c r="BC43" i="64"/>
  <c r="BD43" i="64"/>
  <c r="BE43" i="64"/>
  <c r="BF43" i="64"/>
  <c r="BG43" i="64"/>
  <c r="BH43" i="64"/>
  <c r="BI43" i="64"/>
  <c r="BJ43" i="64"/>
  <c r="BK43" i="64"/>
  <c r="BL43" i="64"/>
  <c r="BM43" i="64"/>
  <c r="BN43" i="64"/>
  <c r="BO43" i="64"/>
  <c r="D45" i="64"/>
  <c r="E45" i="64"/>
  <c r="D46" i="64"/>
  <c r="E46" i="64"/>
  <c r="E50" i="64"/>
  <c r="F50" i="64"/>
  <c r="G50" i="64"/>
  <c r="H50" i="64"/>
  <c r="I50" i="64"/>
  <c r="J50" i="64"/>
  <c r="K50" i="64"/>
  <c r="L50" i="64"/>
  <c r="M50" i="64"/>
  <c r="N50" i="64"/>
  <c r="O50" i="64"/>
  <c r="P50" i="64"/>
  <c r="Q50" i="64"/>
  <c r="R50" i="64"/>
  <c r="G51" i="64"/>
  <c r="H51" i="64"/>
  <c r="I51" i="64"/>
  <c r="J51" i="64"/>
  <c r="K51" i="64"/>
  <c r="L51" i="64"/>
  <c r="M51" i="64"/>
  <c r="N51" i="64"/>
  <c r="O51" i="64"/>
  <c r="P51" i="64"/>
  <c r="Q51" i="64"/>
  <c r="R51" i="64"/>
  <c r="V53" i="64"/>
  <c r="W53" i="64"/>
  <c r="X53" i="64"/>
  <c r="Y53" i="64"/>
  <c r="Z53" i="64"/>
  <c r="AA53" i="64"/>
  <c r="AB53" i="64"/>
  <c r="AC53" i="64"/>
  <c r="AD53" i="64" s="1"/>
  <c r="AE53" i="64"/>
  <c r="AF53" i="64"/>
  <c r="AG53" i="64"/>
  <c r="AH53" i="64"/>
  <c r="AI53" i="64"/>
  <c r="AJ53" i="64"/>
  <c r="AK53" i="64"/>
  <c r="AL53" i="64"/>
  <c r="AM53" i="64"/>
  <c r="AN53" i="64"/>
  <c r="AO53" i="64"/>
  <c r="AP53" i="64"/>
  <c r="AQ53" i="64"/>
  <c r="AR53" i="64"/>
  <c r="AS53" i="64"/>
  <c r="AT53" i="64"/>
  <c r="AU53" i="64"/>
  <c r="AV53" i="64"/>
  <c r="AW53" i="64"/>
  <c r="AX53" i="64"/>
  <c r="AY53" i="64"/>
  <c r="AZ53" i="64"/>
  <c r="BA53" i="64"/>
  <c r="BB53" i="64"/>
  <c r="BC53" i="64"/>
  <c r="BD53" i="64"/>
  <c r="BE53" i="64"/>
  <c r="BF53" i="64"/>
  <c r="BG53" i="64"/>
  <c r="BH53" i="64"/>
  <c r="BI53" i="64"/>
  <c r="BJ53" i="64"/>
  <c r="BK53" i="64"/>
  <c r="BL53" i="64"/>
  <c r="BM53" i="64"/>
  <c r="BN53" i="64"/>
  <c r="BO53" i="64"/>
  <c r="D55" i="64"/>
  <c r="E55" i="64"/>
  <c r="D56" i="64"/>
  <c r="E56" i="64"/>
  <c r="E60" i="64"/>
  <c r="F60" i="64"/>
  <c r="G60" i="64"/>
  <c r="H60" i="64"/>
  <c r="I60" i="64"/>
  <c r="J60" i="64"/>
  <c r="K60" i="64"/>
  <c r="L60" i="64"/>
  <c r="M60" i="64"/>
  <c r="N60" i="64"/>
  <c r="O60" i="64"/>
  <c r="P60" i="64"/>
  <c r="Q60" i="64"/>
  <c r="R60" i="64"/>
  <c r="G61" i="64"/>
  <c r="H61" i="64"/>
  <c r="I61" i="64"/>
  <c r="J61" i="64"/>
  <c r="K61" i="64"/>
  <c r="L61" i="64"/>
  <c r="M61" i="64"/>
  <c r="N61" i="64"/>
  <c r="O61" i="64"/>
  <c r="P61" i="64"/>
  <c r="Q61" i="64"/>
  <c r="R61" i="64"/>
  <c r="V63" i="64"/>
  <c r="W63" i="64"/>
  <c r="X63" i="64"/>
  <c r="Y63" i="64"/>
  <c r="Z63" i="64"/>
  <c r="AA63" i="64"/>
  <c r="AB63" i="64"/>
  <c r="AC63" i="64"/>
  <c r="AD63" i="64"/>
  <c r="AE63" i="64"/>
  <c r="AF63" i="64"/>
  <c r="AG63" i="64"/>
  <c r="AH63" i="64"/>
  <c r="AI63" i="64"/>
  <c r="AJ63" i="64"/>
  <c r="AK63" i="64"/>
  <c r="AL63" i="64"/>
  <c r="AM63" i="64"/>
  <c r="AN63" i="64"/>
  <c r="AO63" i="64"/>
  <c r="AP63" i="64"/>
  <c r="AQ63" i="64"/>
  <c r="AR63" i="64"/>
  <c r="AS63" i="64"/>
  <c r="AT63" i="64"/>
  <c r="AU63" i="64"/>
  <c r="AV63" i="64"/>
  <c r="AW63" i="64"/>
  <c r="AX63" i="64"/>
  <c r="AY63" i="64"/>
  <c r="AZ63" i="64"/>
  <c r="BA63" i="64"/>
  <c r="BB63" i="64"/>
  <c r="BC63" i="64"/>
  <c r="BD63" i="64"/>
  <c r="BE63" i="64"/>
  <c r="BF63" i="64"/>
  <c r="BG63" i="64"/>
  <c r="BH63" i="64"/>
  <c r="BI63" i="64"/>
  <c r="BJ63" i="64"/>
  <c r="BK63" i="64"/>
  <c r="BL63" i="64"/>
  <c r="BM63" i="64"/>
  <c r="BN63" i="64"/>
  <c r="BO63" i="64"/>
  <c r="D65" i="64"/>
  <c r="E65" i="64"/>
  <c r="E70" i="64" s="1"/>
  <c r="D66" i="64"/>
  <c r="E66" i="64"/>
  <c r="F70" i="64"/>
  <c r="G70" i="64"/>
  <c r="H70" i="64"/>
  <c r="I70" i="64"/>
  <c r="J70" i="64"/>
  <c r="K70" i="64"/>
  <c r="L70" i="64"/>
  <c r="M70" i="64"/>
  <c r="N70" i="64"/>
  <c r="O70" i="64"/>
  <c r="P70" i="64"/>
  <c r="Q70" i="64"/>
  <c r="R70" i="64"/>
  <c r="G71" i="64"/>
  <c r="H71" i="64"/>
  <c r="I71" i="64"/>
  <c r="J71" i="64"/>
  <c r="K71" i="64"/>
  <c r="L71" i="64"/>
  <c r="M71" i="64"/>
  <c r="N71" i="64"/>
  <c r="O71" i="64"/>
  <c r="P71" i="64"/>
  <c r="Q71" i="64"/>
  <c r="R71" i="64"/>
  <c r="V73" i="64"/>
  <c r="W73" i="64"/>
  <c r="X73" i="64"/>
  <c r="Y73" i="64"/>
  <c r="Z73" i="64"/>
  <c r="AA73" i="64"/>
  <c r="AB73" i="64"/>
  <c r="AC73" i="64"/>
  <c r="AD73" i="64"/>
  <c r="AE73" i="64"/>
  <c r="AF73" i="64"/>
  <c r="AG73" i="64"/>
  <c r="AH73" i="64"/>
  <c r="AI73" i="64"/>
  <c r="AJ73" i="64"/>
  <c r="AK73" i="64"/>
  <c r="AL73" i="64"/>
  <c r="AM73" i="64"/>
  <c r="AN73" i="64"/>
  <c r="AO73" i="64"/>
  <c r="AP73" i="64"/>
  <c r="AQ73" i="64"/>
  <c r="AR73" i="64"/>
  <c r="AS73" i="64"/>
  <c r="AT73" i="64"/>
  <c r="AU73" i="64"/>
  <c r="AV73" i="64"/>
  <c r="AW73" i="64"/>
  <c r="AX73" i="64"/>
  <c r="AY73" i="64"/>
  <c r="AZ73" i="64"/>
  <c r="BA73" i="64"/>
  <c r="BB73" i="64"/>
  <c r="BC73" i="64"/>
  <c r="BD73" i="64"/>
  <c r="BE73" i="64"/>
  <c r="BF73" i="64"/>
  <c r="BG73" i="64"/>
  <c r="BH73" i="64"/>
  <c r="BI73" i="64"/>
  <c r="BJ73" i="64"/>
  <c r="BK73" i="64"/>
  <c r="BL73" i="64"/>
  <c r="BM73" i="64"/>
  <c r="BN73" i="64"/>
  <c r="BO73" i="64"/>
  <c r="D75" i="64"/>
  <c r="E75" i="64"/>
  <c r="E80" i="64" s="1"/>
  <c r="D76" i="64"/>
  <c r="E76" i="64"/>
  <c r="F80" i="64"/>
  <c r="G80" i="64"/>
  <c r="H80" i="64"/>
  <c r="I80" i="64"/>
  <c r="J80" i="64"/>
  <c r="K80" i="64"/>
  <c r="L80" i="64"/>
  <c r="M80" i="64"/>
  <c r="N80" i="64"/>
  <c r="O80" i="64"/>
  <c r="P80" i="64"/>
  <c r="Q80" i="64"/>
  <c r="R80" i="64"/>
  <c r="G81" i="64"/>
  <c r="H81" i="64"/>
  <c r="I81" i="64"/>
  <c r="J81" i="64"/>
  <c r="K81" i="64"/>
  <c r="L81" i="64"/>
  <c r="M81" i="64"/>
  <c r="N81" i="64"/>
  <c r="O81" i="64"/>
  <c r="P81" i="64"/>
  <c r="Q81" i="64"/>
  <c r="R81" i="64"/>
  <c r="V83" i="64"/>
  <c r="W83" i="64" s="1"/>
  <c r="X83" i="64"/>
  <c r="Y83" i="64"/>
  <c r="Z83" i="64"/>
  <c r="AA83" i="64"/>
  <c r="AB83" i="64"/>
  <c r="AC83" i="64"/>
  <c r="AD83" i="64"/>
  <c r="AE83" i="64"/>
  <c r="AF83" i="64"/>
  <c r="AG83" i="64"/>
  <c r="AH83" i="64"/>
  <c r="AI83" i="64"/>
  <c r="AJ83" i="64"/>
  <c r="AK83" i="64"/>
  <c r="AL83" i="64"/>
  <c r="AM83" i="64"/>
  <c r="AN83" i="64"/>
  <c r="AO83" i="64"/>
  <c r="AP83" i="64"/>
  <c r="AQ83" i="64"/>
  <c r="AR83" i="64"/>
  <c r="AS83" i="64"/>
  <c r="AT83" i="64"/>
  <c r="AU83" i="64"/>
  <c r="AV83" i="64"/>
  <c r="AW83" i="64"/>
  <c r="AX83" i="64"/>
  <c r="AY83" i="64"/>
  <c r="AZ83" i="64"/>
  <c r="BA83" i="64"/>
  <c r="BB83" i="64"/>
  <c r="BC83" i="64"/>
  <c r="BD83" i="64"/>
  <c r="BE83" i="64"/>
  <c r="BF83" i="64"/>
  <c r="BG83" i="64"/>
  <c r="BH83" i="64"/>
  <c r="BI83" i="64"/>
  <c r="BJ83" i="64"/>
  <c r="BK83" i="64"/>
  <c r="BL83" i="64"/>
  <c r="BM83" i="64"/>
  <c r="BN83" i="64"/>
  <c r="BO83" i="64"/>
  <c r="D85" i="64"/>
  <c r="E85" i="64"/>
  <c r="D86" i="64"/>
  <c r="E86" i="64"/>
  <c r="E90" i="64"/>
  <c r="F90" i="64"/>
  <c r="G90" i="64"/>
  <c r="H90" i="64"/>
  <c r="I90" i="64"/>
  <c r="J90" i="64"/>
  <c r="K90" i="64"/>
  <c r="L90" i="64"/>
  <c r="M90" i="64"/>
  <c r="N90" i="64"/>
  <c r="O90" i="64"/>
  <c r="P90" i="64"/>
  <c r="Q90" i="64"/>
  <c r="R90" i="64"/>
  <c r="G91" i="64"/>
  <c r="H91" i="64"/>
  <c r="I91" i="64"/>
  <c r="J91" i="64"/>
  <c r="K91" i="64"/>
  <c r="L91" i="64"/>
  <c r="M91" i="64"/>
  <c r="N91" i="64"/>
  <c r="O91" i="64"/>
  <c r="P91" i="64"/>
  <c r="Q91" i="64"/>
  <c r="R91" i="64"/>
  <c r="P11" i="63"/>
  <c r="R11" i="63"/>
  <c r="S11" i="63"/>
  <c r="T11" i="63"/>
  <c r="S46" i="63" s="1"/>
  <c r="U11" i="63"/>
  <c r="V11" i="63"/>
  <c r="W11" i="63"/>
  <c r="X11" i="63"/>
  <c r="Y11" i="63"/>
  <c r="S51" i="63" s="1"/>
  <c r="Z11" i="63"/>
  <c r="AA11" i="63"/>
  <c r="AB11" i="63"/>
  <c r="S54" i="63" s="1"/>
  <c r="AC11" i="63"/>
  <c r="AD11" i="63"/>
  <c r="AP11" i="63" s="1"/>
  <c r="S56" i="63"/>
  <c r="AH11" i="63"/>
  <c r="AI11" i="63"/>
  <c r="AJ11" i="63"/>
  <c r="AK11" i="63"/>
  <c r="AL11" i="63"/>
  <c r="AM11" i="63"/>
  <c r="AN11" i="63"/>
  <c r="AO11" i="63"/>
  <c r="P12" i="63"/>
  <c r="R12" i="63"/>
  <c r="S12" i="63"/>
  <c r="T12" i="63"/>
  <c r="R46" i="63" s="1"/>
  <c r="U12" i="63"/>
  <c r="R47" i="63" s="1"/>
  <c r="V12" i="63"/>
  <c r="R48" i="63" s="1"/>
  <c r="W12" i="63"/>
  <c r="R49" i="63" s="1"/>
  <c r="X12" i="63"/>
  <c r="Y12" i="63"/>
  <c r="Z12" i="63"/>
  <c r="AA12" i="63"/>
  <c r="AB12" i="63"/>
  <c r="AC12" i="63"/>
  <c r="AD12" i="63"/>
  <c r="AH12" i="63"/>
  <c r="AI12" i="63"/>
  <c r="AJ12" i="63"/>
  <c r="AK12" i="63"/>
  <c r="AL12" i="63"/>
  <c r="AM12" i="63"/>
  <c r="AN12" i="63"/>
  <c r="AO12" i="63"/>
  <c r="AP12" i="63"/>
  <c r="P13" i="63"/>
  <c r="R13" i="63"/>
  <c r="S13" i="63"/>
  <c r="T13" i="63"/>
  <c r="O46" i="63" s="1"/>
  <c r="U13" i="63"/>
  <c r="O47" i="63" s="1"/>
  <c r="V13" i="63"/>
  <c r="W13" i="63"/>
  <c r="O49" i="63" s="1"/>
  <c r="X13" i="63"/>
  <c r="O50" i="63" s="1"/>
  <c r="Y13" i="63"/>
  <c r="Z13" i="63"/>
  <c r="O52" i="63" s="1"/>
  <c r="AA13" i="63"/>
  <c r="O53" i="63" s="1"/>
  <c r="AB13" i="63"/>
  <c r="O54" i="63" s="1"/>
  <c r="AC13" i="63"/>
  <c r="O55" i="63" s="1"/>
  <c r="AD13" i="63"/>
  <c r="O56" i="63" s="1"/>
  <c r="AH13" i="63"/>
  <c r="AI13" i="63"/>
  <c r="AJ13" i="63"/>
  <c r="AK13" i="63"/>
  <c r="AO13" i="63" s="1"/>
  <c r="AL13" i="63"/>
  <c r="AM13" i="63"/>
  <c r="AN13" i="63"/>
  <c r="P14" i="63"/>
  <c r="R14" i="63"/>
  <c r="S14" i="63"/>
  <c r="T14" i="63"/>
  <c r="U14" i="63"/>
  <c r="V14" i="63"/>
  <c r="W14" i="63"/>
  <c r="X14" i="63"/>
  <c r="Y14" i="63"/>
  <c r="Z14" i="63"/>
  <c r="AA14" i="63"/>
  <c r="AB14" i="63"/>
  <c r="AC14" i="63"/>
  <c r="AD14" i="63"/>
  <c r="AP14" i="63" s="1"/>
  <c r="AH14" i="63"/>
  <c r="AI14" i="63"/>
  <c r="AJ14" i="63"/>
  <c r="AK14" i="63"/>
  <c r="AO14" i="63" s="1"/>
  <c r="AL14" i="63"/>
  <c r="AM14" i="63"/>
  <c r="AN14" i="63"/>
  <c r="P15" i="63"/>
  <c r="R15" i="63"/>
  <c r="S15" i="63" s="1"/>
  <c r="T15" i="63" s="1"/>
  <c r="U15" i="63"/>
  <c r="V15" i="63"/>
  <c r="W15" i="63"/>
  <c r="X15" i="63"/>
  <c r="Y15" i="63"/>
  <c r="Z15" i="63"/>
  <c r="AA15" i="63"/>
  <c r="AB15" i="63"/>
  <c r="AC15" i="63"/>
  <c r="AD15" i="63"/>
  <c r="AH15" i="63"/>
  <c r="AI15" i="63"/>
  <c r="AJ15" i="63"/>
  <c r="AK15" i="63"/>
  <c r="AL15" i="63"/>
  <c r="AM15" i="63"/>
  <c r="AN15" i="63"/>
  <c r="AO15" i="63"/>
  <c r="P16" i="63"/>
  <c r="R16" i="63"/>
  <c r="S16" i="63"/>
  <c r="T16" i="63" s="1"/>
  <c r="U16" i="63"/>
  <c r="V16" i="63"/>
  <c r="W16" i="63"/>
  <c r="X16" i="63"/>
  <c r="Y16" i="63"/>
  <c r="Z16" i="63"/>
  <c r="AA16" i="63"/>
  <c r="AB16" i="63"/>
  <c r="AC16" i="63"/>
  <c r="AD16" i="63"/>
  <c r="AH16" i="63"/>
  <c r="AI16" i="63"/>
  <c r="AJ16" i="63"/>
  <c r="AK16" i="63"/>
  <c r="AO16" i="63" s="1"/>
  <c r="AL16" i="63"/>
  <c r="AM16" i="63"/>
  <c r="AN16" i="63"/>
  <c r="AP16" i="63"/>
  <c r="P17" i="63"/>
  <c r="R17" i="63"/>
  <c r="S17" i="63"/>
  <c r="T17" i="63"/>
  <c r="U17" i="63"/>
  <c r="V17" i="63"/>
  <c r="W17" i="63"/>
  <c r="X17" i="63"/>
  <c r="Y17" i="63"/>
  <c r="Z17" i="63"/>
  <c r="AA17" i="63"/>
  <c r="AB17" i="63"/>
  <c r="AC17" i="63"/>
  <c r="AD17" i="63"/>
  <c r="AH17" i="63"/>
  <c r="AI17" i="63"/>
  <c r="AJ17" i="63"/>
  <c r="AK17" i="63"/>
  <c r="AL17" i="63"/>
  <c r="AM17" i="63"/>
  <c r="AN17" i="63"/>
  <c r="AO17" i="63"/>
  <c r="AP17" i="63"/>
  <c r="P18" i="63"/>
  <c r="R18" i="63"/>
  <c r="S18" i="63"/>
  <c r="T18" i="63" s="1"/>
  <c r="U18" i="63"/>
  <c r="Q47" i="63" s="1"/>
  <c r="V18" i="63"/>
  <c r="W18" i="63"/>
  <c r="Q49" i="63" s="1"/>
  <c r="X18" i="63"/>
  <c r="Y18" i="63"/>
  <c r="Q51" i="63" s="1"/>
  <c r="Z18" i="63"/>
  <c r="Q52" i="63" s="1"/>
  <c r="AA18" i="63"/>
  <c r="Q53" i="63" s="1"/>
  <c r="AB18" i="63"/>
  <c r="Q54" i="63" s="1"/>
  <c r="AC18" i="63"/>
  <c r="Q55" i="63" s="1"/>
  <c r="AD18" i="63"/>
  <c r="AP18" i="63" s="1"/>
  <c r="AH18" i="63"/>
  <c r="AI18" i="63"/>
  <c r="AJ18" i="63"/>
  <c r="AK18" i="63"/>
  <c r="AL18" i="63"/>
  <c r="AO18" i="63" s="1"/>
  <c r="AM18" i="63"/>
  <c r="AN18" i="63"/>
  <c r="P19" i="63"/>
  <c r="R19" i="63" s="1"/>
  <c r="S19" i="63" s="1"/>
  <c r="T19" i="63" s="1"/>
  <c r="U19" i="63"/>
  <c r="V19" i="63"/>
  <c r="W19" i="63"/>
  <c r="X19" i="63"/>
  <c r="Y19" i="63"/>
  <c r="Z19" i="63"/>
  <c r="AA19" i="63"/>
  <c r="AB19" i="63"/>
  <c r="AC19" i="63"/>
  <c r="AD19" i="63"/>
  <c r="AP19" i="63" s="1"/>
  <c r="AH19" i="63"/>
  <c r="AI19" i="63"/>
  <c r="AJ19" i="63"/>
  <c r="AK19" i="63"/>
  <c r="AL19" i="63"/>
  <c r="AM19" i="63"/>
  <c r="AN19" i="63"/>
  <c r="AO19" i="63"/>
  <c r="P20" i="63"/>
  <c r="R20" i="63" s="1"/>
  <c r="S20" i="63" s="1"/>
  <c r="T20" i="63" s="1"/>
  <c r="U20" i="63"/>
  <c r="V20" i="63"/>
  <c r="W20" i="63"/>
  <c r="X20" i="63"/>
  <c r="Y20" i="63"/>
  <c r="Z20" i="63"/>
  <c r="AA20" i="63"/>
  <c r="AB20" i="63"/>
  <c r="AC20" i="63"/>
  <c r="AD20" i="63"/>
  <c r="AP20" i="63" s="1"/>
  <c r="AH20" i="63"/>
  <c r="AI20" i="63"/>
  <c r="AJ20" i="63"/>
  <c r="AK20" i="63"/>
  <c r="AL20" i="63"/>
  <c r="AM20" i="63"/>
  <c r="AN20" i="63"/>
  <c r="AO20" i="63"/>
  <c r="P21" i="63"/>
  <c r="R21" i="63"/>
  <c r="S21" i="63"/>
  <c r="T21" i="63"/>
  <c r="U21" i="63"/>
  <c r="V21" i="63"/>
  <c r="Q48" i="63" s="1"/>
  <c r="W21" i="63"/>
  <c r="X21" i="63"/>
  <c r="Y21" i="63"/>
  <c r="Z21" i="63"/>
  <c r="AA21" i="63"/>
  <c r="AB21" i="63"/>
  <c r="AC21" i="63"/>
  <c r="AD21" i="63"/>
  <c r="AP21" i="63" s="1"/>
  <c r="AH21" i="63"/>
  <c r="AI21" i="63"/>
  <c r="AJ21" i="63"/>
  <c r="AK21" i="63"/>
  <c r="AL21" i="63"/>
  <c r="AM21" i="63"/>
  <c r="AN21" i="63"/>
  <c r="AO21" i="63"/>
  <c r="P22" i="63"/>
  <c r="R22" i="63"/>
  <c r="S22" i="63"/>
  <c r="T22" i="63" s="1"/>
  <c r="U22" i="63"/>
  <c r="V22" i="63"/>
  <c r="W22" i="63"/>
  <c r="X22" i="63"/>
  <c r="Y22" i="63"/>
  <c r="Z22" i="63"/>
  <c r="AA22" i="63"/>
  <c r="AB22" i="63"/>
  <c r="AC22" i="63"/>
  <c r="AD22" i="63"/>
  <c r="AH22" i="63"/>
  <c r="AI22" i="63"/>
  <c r="AJ22" i="63"/>
  <c r="AK22" i="63"/>
  <c r="AL22" i="63"/>
  <c r="AM22" i="63"/>
  <c r="AN22" i="63"/>
  <c r="AO22" i="63"/>
  <c r="AP22" i="63"/>
  <c r="P23" i="63"/>
  <c r="R23" i="63"/>
  <c r="S23" i="63"/>
  <c r="T23" i="63"/>
  <c r="U23" i="63"/>
  <c r="S47" i="63" s="1"/>
  <c r="V23" i="63"/>
  <c r="S48" i="63" s="1"/>
  <c r="W23" i="63"/>
  <c r="X23" i="63"/>
  <c r="Y23" i="63"/>
  <c r="Z23" i="63"/>
  <c r="S52" i="63" s="1"/>
  <c r="AA23" i="63"/>
  <c r="AB23" i="63"/>
  <c r="AC23" i="63"/>
  <c r="AD23" i="63"/>
  <c r="AP23" i="63" s="1"/>
  <c r="AH23" i="63"/>
  <c r="AI23" i="63"/>
  <c r="AJ23" i="63"/>
  <c r="AK23" i="63"/>
  <c r="AO23" i="63" s="1"/>
  <c r="AL23" i="63"/>
  <c r="AM23" i="63"/>
  <c r="AN23" i="63"/>
  <c r="P24" i="63"/>
  <c r="R24" i="63" s="1"/>
  <c r="S24" i="63" s="1"/>
  <c r="T24" i="63" s="1"/>
  <c r="U24" i="63"/>
  <c r="V24" i="63"/>
  <c r="W24" i="63"/>
  <c r="X24" i="63"/>
  <c r="Y24" i="63"/>
  <c r="Z24" i="63"/>
  <c r="AA24" i="63"/>
  <c r="AB24" i="63"/>
  <c r="AC24" i="63"/>
  <c r="AD24" i="63"/>
  <c r="AH24" i="63"/>
  <c r="AI24" i="63"/>
  <c r="AJ24" i="63"/>
  <c r="AK24" i="63"/>
  <c r="AL24" i="63"/>
  <c r="AM24" i="63"/>
  <c r="AN24" i="63"/>
  <c r="AO24" i="63"/>
  <c r="AP24" i="63"/>
  <c r="P25" i="63"/>
  <c r="R25" i="63"/>
  <c r="S25" i="63" s="1"/>
  <c r="T25" i="63" s="1"/>
  <c r="U25" i="63"/>
  <c r="V25" i="63"/>
  <c r="W25" i="63"/>
  <c r="X25" i="63"/>
  <c r="Y25" i="63"/>
  <c r="R51" i="63" s="1"/>
  <c r="Z25" i="63"/>
  <c r="AA25" i="63"/>
  <c r="AB25" i="63"/>
  <c r="AC25" i="63"/>
  <c r="AD25" i="63"/>
  <c r="AP25" i="63" s="1"/>
  <c r="AH25" i="63"/>
  <c r="AI25" i="63"/>
  <c r="AJ25" i="63"/>
  <c r="AK25" i="63"/>
  <c r="AO25" i="63" s="1"/>
  <c r="AL25" i="63"/>
  <c r="AM25" i="63"/>
  <c r="AN25" i="63"/>
  <c r="P26" i="63"/>
  <c r="R26" i="63"/>
  <c r="S26" i="63"/>
  <c r="T26" i="63"/>
  <c r="T46" i="63" s="1"/>
  <c r="U26" i="63"/>
  <c r="T47" i="63" s="1"/>
  <c r="V26" i="63"/>
  <c r="T48" i="63" s="1"/>
  <c r="W26" i="63"/>
  <c r="T49" i="63" s="1"/>
  <c r="X26" i="63"/>
  <c r="T50" i="63" s="1"/>
  <c r="Y26" i="63"/>
  <c r="T51" i="63" s="1"/>
  <c r="Z26" i="63"/>
  <c r="AA26" i="63"/>
  <c r="AB26" i="63"/>
  <c r="AC26" i="63"/>
  <c r="AD26" i="63"/>
  <c r="T56" i="63"/>
  <c r="AH26" i="63"/>
  <c r="AI26" i="63"/>
  <c r="AJ26" i="63"/>
  <c r="AK26" i="63"/>
  <c r="AL26" i="63"/>
  <c r="AM26" i="63"/>
  <c r="AN26" i="63"/>
  <c r="AO26" i="63"/>
  <c r="AP26" i="63"/>
  <c r="P27" i="63"/>
  <c r="R27" i="63"/>
  <c r="S27" i="63" s="1"/>
  <c r="T27" i="63" s="1"/>
  <c r="U27" i="63"/>
  <c r="V27" i="63"/>
  <c r="W27" i="63"/>
  <c r="X27" i="63"/>
  <c r="Y27" i="63"/>
  <c r="Z27" i="63"/>
  <c r="AA27" i="63"/>
  <c r="AB27" i="63"/>
  <c r="AC27" i="63"/>
  <c r="AD27" i="63"/>
  <c r="AP27" i="63" s="1"/>
  <c r="AH27" i="63"/>
  <c r="AI27" i="63"/>
  <c r="AJ27" i="63"/>
  <c r="AK27" i="63"/>
  <c r="AO27" i="63" s="1"/>
  <c r="AL27" i="63"/>
  <c r="AM27" i="63"/>
  <c r="AN27" i="63"/>
  <c r="P28" i="63"/>
  <c r="R28" i="63"/>
  <c r="S28" i="63"/>
  <c r="T28" i="63"/>
  <c r="U28" i="63"/>
  <c r="V28" i="63"/>
  <c r="W28" i="63"/>
  <c r="X28" i="63"/>
  <c r="Y28" i="63"/>
  <c r="Z28" i="63"/>
  <c r="AA28" i="63"/>
  <c r="AB28" i="63"/>
  <c r="R54" i="63" s="1"/>
  <c r="AC28" i="63"/>
  <c r="AD28" i="63"/>
  <c r="AP28" i="63" s="1"/>
  <c r="AH28" i="63"/>
  <c r="AI28" i="63"/>
  <c r="AJ28" i="63"/>
  <c r="AK28" i="63"/>
  <c r="AO28" i="63" s="1"/>
  <c r="AL28" i="63"/>
  <c r="AM28" i="63"/>
  <c r="AN28" i="63"/>
  <c r="P29" i="63"/>
  <c r="R29" i="63"/>
  <c r="S29" i="63" s="1"/>
  <c r="T29" i="63" s="1"/>
  <c r="U29" i="63"/>
  <c r="V29" i="63"/>
  <c r="W29" i="63"/>
  <c r="X29" i="63"/>
  <c r="Y29" i="63"/>
  <c r="Z29" i="63"/>
  <c r="AA29" i="63"/>
  <c r="AB29" i="63"/>
  <c r="AC29" i="63"/>
  <c r="AD29" i="63"/>
  <c r="AH29" i="63"/>
  <c r="AI29" i="63"/>
  <c r="AJ29" i="63"/>
  <c r="AK29" i="63"/>
  <c r="AL29" i="63"/>
  <c r="AM29" i="63"/>
  <c r="AN29" i="63"/>
  <c r="AO29" i="63"/>
  <c r="AP29" i="63"/>
  <c r="P30" i="63"/>
  <c r="R30" i="63"/>
  <c r="S30" i="63"/>
  <c r="T30" i="63"/>
  <c r="U30" i="63"/>
  <c r="V30" i="63"/>
  <c r="W30" i="63"/>
  <c r="X30" i="63"/>
  <c r="Y30" i="63"/>
  <c r="Z30" i="63"/>
  <c r="AA30" i="63"/>
  <c r="AB30" i="63"/>
  <c r="AC30" i="63"/>
  <c r="AD30" i="63"/>
  <c r="AH30" i="63"/>
  <c r="AI30" i="63"/>
  <c r="AJ30" i="63"/>
  <c r="AK30" i="63"/>
  <c r="AO30" i="63" s="1"/>
  <c r="AL30" i="63"/>
  <c r="AM30" i="63"/>
  <c r="AN30" i="63"/>
  <c r="AP30" i="63"/>
  <c r="P31" i="63"/>
  <c r="R31" i="63"/>
  <c r="S31" i="63" s="1"/>
  <c r="T31" i="63" s="1"/>
  <c r="U31" i="63"/>
  <c r="V31" i="63"/>
  <c r="W31" i="63"/>
  <c r="X31" i="63"/>
  <c r="Y31" i="63"/>
  <c r="Z31" i="63"/>
  <c r="AA31" i="63"/>
  <c r="AB31" i="63"/>
  <c r="AC31" i="63"/>
  <c r="AD31" i="63"/>
  <c r="AH31" i="63"/>
  <c r="AI31" i="63"/>
  <c r="AJ31" i="63"/>
  <c r="AK31" i="63"/>
  <c r="AL31" i="63"/>
  <c r="AM31" i="63"/>
  <c r="AN31" i="63"/>
  <c r="AO31" i="63"/>
  <c r="AP31" i="63"/>
  <c r="P32" i="63"/>
  <c r="R32" i="63"/>
  <c r="S32" i="63"/>
  <c r="T32" i="63"/>
  <c r="U32" i="63"/>
  <c r="V32" i="63"/>
  <c r="W32" i="63"/>
  <c r="X32" i="63"/>
  <c r="Y32" i="63"/>
  <c r="Z32" i="63"/>
  <c r="R52" i="63" s="1"/>
  <c r="AA32" i="63"/>
  <c r="AB32" i="63"/>
  <c r="AC32" i="63"/>
  <c r="AD32" i="63"/>
  <c r="AP32" i="63" s="1"/>
  <c r="AH32" i="63"/>
  <c r="AI32" i="63"/>
  <c r="AJ32" i="63"/>
  <c r="AK32" i="63"/>
  <c r="AL32" i="63"/>
  <c r="AM32" i="63"/>
  <c r="AN32" i="63"/>
  <c r="AO32" i="63" s="1"/>
  <c r="P33" i="63"/>
  <c r="R33" i="63"/>
  <c r="S33" i="63"/>
  <c r="T33" i="63" s="1"/>
  <c r="U33" i="63"/>
  <c r="V33" i="63"/>
  <c r="W33" i="63"/>
  <c r="X33" i="63"/>
  <c r="Y33" i="63"/>
  <c r="Z33" i="63"/>
  <c r="AA33" i="63"/>
  <c r="AB33" i="63"/>
  <c r="AC33" i="63"/>
  <c r="AD33" i="63"/>
  <c r="AH33" i="63"/>
  <c r="AI33" i="63"/>
  <c r="AJ33" i="63"/>
  <c r="AK33" i="63"/>
  <c r="AL33" i="63"/>
  <c r="AM33" i="63"/>
  <c r="AN33" i="63"/>
  <c r="AO33" i="63"/>
  <c r="AP33" i="63"/>
  <c r="P34" i="63"/>
  <c r="R34" i="63" s="1"/>
  <c r="S34" i="63" s="1"/>
  <c r="T34" i="63" s="1"/>
  <c r="U34" i="63"/>
  <c r="V34" i="63"/>
  <c r="W34" i="63"/>
  <c r="X34" i="63"/>
  <c r="Y34" i="63"/>
  <c r="Z34" i="63"/>
  <c r="AA34" i="63"/>
  <c r="AB34" i="63"/>
  <c r="AC34" i="63"/>
  <c r="AD34" i="63"/>
  <c r="AP34" i="63" s="1"/>
  <c r="AH34" i="63"/>
  <c r="AI34" i="63"/>
  <c r="AJ34" i="63"/>
  <c r="AK34" i="63"/>
  <c r="AL34" i="63"/>
  <c r="AO34" i="63" s="1"/>
  <c r="AM34" i="63"/>
  <c r="AN34" i="63"/>
  <c r="P35" i="63"/>
  <c r="R35" i="63"/>
  <c r="S35" i="63"/>
  <c r="T35" i="63"/>
  <c r="U35" i="63"/>
  <c r="V35" i="63"/>
  <c r="W35" i="63"/>
  <c r="X35" i="63"/>
  <c r="Y35" i="63"/>
  <c r="Z35" i="63"/>
  <c r="AA35" i="63"/>
  <c r="AB35" i="63"/>
  <c r="AC35" i="63"/>
  <c r="AD35" i="63"/>
  <c r="AH35" i="63"/>
  <c r="AI35" i="63"/>
  <c r="AJ35" i="63"/>
  <c r="AK35" i="63"/>
  <c r="AL35" i="63"/>
  <c r="AM35" i="63"/>
  <c r="AN35" i="63"/>
  <c r="AO35" i="63"/>
  <c r="AP35" i="63"/>
  <c r="P36" i="63"/>
  <c r="R36" i="63" s="1"/>
  <c r="S36" i="63" s="1"/>
  <c r="T36" i="63" s="1"/>
  <c r="U36" i="63"/>
  <c r="V36" i="63"/>
  <c r="W36" i="63"/>
  <c r="X36" i="63"/>
  <c r="Y36" i="63"/>
  <c r="Z36" i="63"/>
  <c r="AA36" i="63"/>
  <c r="AB36" i="63"/>
  <c r="AC36" i="63"/>
  <c r="AD36" i="63"/>
  <c r="AP36" i="63" s="1"/>
  <c r="AH36" i="63"/>
  <c r="AI36" i="63"/>
  <c r="AJ36" i="63"/>
  <c r="AK36" i="63"/>
  <c r="AL36" i="63"/>
  <c r="AM36" i="63"/>
  <c r="AN36" i="63"/>
  <c r="AO36" i="63"/>
  <c r="P37" i="63"/>
  <c r="R37" i="63"/>
  <c r="S37" i="63"/>
  <c r="T37" i="63"/>
  <c r="P46" i="63" s="1"/>
  <c r="U37" i="63"/>
  <c r="P47" i="63" s="1"/>
  <c r="V37" i="63"/>
  <c r="P48" i="63" s="1"/>
  <c r="W37" i="63"/>
  <c r="P49" i="63" s="1"/>
  <c r="X37" i="63"/>
  <c r="P50" i="63" s="1"/>
  <c r="Y37" i="63"/>
  <c r="Z37" i="63"/>
  <c r="P52" i="63" s="1"/>
  <c r="AA37" i="63"/>
  <c r="AB37" i="63"/>
  <c r="AC37" i="63"/>
  <c r="AD37" i="63"/>
  <c r="AP37" i="63" s="1"/>
  <c r="AH37" i="63"/>
  <c r="AI37" i="63"/>
  <c r="AJ37" i="63"/>
  <c r="AK37" i="63"/>
  <c r="AO37" i="63" s="1"/>
  <c r="AL37" i="63"/>
  <c r="AM37" i="63"/>
  <c r="AN37" i="63"/>
  <c r="P38" i="63"/>
  <c r="R38" i="63" s="1"/>
  <c r="S38" i="63" s="1"/>
  <c r="T38" i="63" s="1"/>
  <c r="U38" i="63"/>
  <c r="V38" i="63"/>
  <c r="W38" i="63"/>
  <c r="X38" i="63"/>
  <c r="Y38" i="63"/>
  <c r="Z38" i="63"/>
  <c r="AA38" i="63"/>
  <c r="AB38" i="63"/>
  <c r="AC38" i="63"/>
  <c r="AD38" i="63"/>
  <c r="AH38" i="63"/>
  <c r="AI38" i="63"/>
  <c r="AJ38" i="63"/>
  <c r="AK38" i="63"/>
  <c r="AL38" i="63"/>
  <c r="AM38" i="63"/>
  <c r="AN38" i="63"/>
  <c r="AO38" i="63"/>
  <c r="AP38" i="63"/>
  <c r="P39" i="63"/>
  <c r="R39" i="63"/>
  <c r="S39" i="63"/>
  <c r="T39" i="63"/>
  <c r="U39" i="63"/>
  <c r="V39" i="63"/>
  <c r="W39" i="63"/>
  <c r="X39" i="63"/>
  <c r="Y39" i="63"/>
  <c r="Z39" i="63"/>
  <c r="AA39" i="63"/>
  <c r="AB39" i="63"/>
  <c r="AC39" i="63"/>
  <c r="AD39" i="63"/>
  <c r="AH39" i="63"/>
  <c r="AI39" i="63"/>
  <c r="AJ39" i="63"/>
  <c r="AK39" i="63"/>
  <c r="AO39" i="63" s="1"/>
  <c r="AL39" i="63"/>
  <c r="AM39" i="63"/>
  <c r="AN39" i="63"/>
  <c r="AP39" i="63"/>
  <c r="P40" i="63"/>
  <c r="R40" i="63" s="1"/>
  <c r="S40" i="63" s="1"/>
  <c r="T40" i="63" s="1"/>
  <c r="U40" i="63"/>
  <c r="V40" i="63"/>
  <c r="W40" i="63"/>
  <c r="X40" i="63"/>
  <c r="Q50" i="63" s="1"/>
  <c r="Y40" i="63"/>
  <c r="Z40" i="63"/>
  <c r="AA40" i="63"/>
  <c r="AB40" i="63"/>
  <c r="AC40" i="63"/>
  <c r="AD40" i="63"/>
  <c r="AH40" i="63"/>
  <c r="AI40" i="63"/>
  <c r="AJ40" i="63"/>
  <c r="AK40" i="63"/>
  <c r="AL40" i="63"/>
  <c r="AM40" i="63"/>
  <c r="AN40" i="63"/>
  <c r="AO40" i="63"/>
  <c r="AP40" i="63"/>
  <c r="P41" i="63"/>
  <c r="R41" i="63"/>
  <c r="S41" i="63"/>
  <c r="T41" i="63"/>
  <c r="U41" i="63"/>
  <c r="V41" i="63"/>
  <c r="W41" i="63"/>
  <c r="X41" i="63"/>
  <c r="Y41" i="63"/>
  <c r="Z41" i="63"/>
  <c r="AA41" i="63"/>
  <c r="AB41" i="63"/>
  <c r="AC41" i="63"/>
  <c r="AD41" i="63"/>
  <c r="AP41" i="63" s="1"/>
  <c r="AH41" i="63"/>
  <c r="AI41" i="63"/>
  <c r="AJ41" i="63"/>
  <c r="AK41" i="63"/>
  <c r="AL41" i="63"/>
  <c r="AM41" i="63"/>
  <c r="AN41" i="63"/>
  <c r="AO41" i="63"/>
  <c r="P42" i="63"/>
  <c r="R42" i="63"/>
  <c r="S42" i="63" s="1"/>
  <c r="T42" i="63" s="1"/>
  <c r="U42" i="63"/>
  <c r="V42" i="63"/>
  <c r="W42" i="63"/>
  <c r="X42" i="63"/>
  <c r="Y42" i="63"/>
  <c r="Z42" i="63"/>
  <c r="AA42" i="63"/>
  <c r="AB42" i="63"/>
  <c r="AC42" i="63"/>
  <c r="AD42" i="63"/>
  <c r="AH42" i="63"/>
  <c r="AI42" i="63"/>
  <c r="AJ42" i="63"/>
  <c r="AK42" i="63"/>
  <c r="AL42" i="63"/>
  <c r="AM42" i="63"/>
  <c r="AN42" i="63"/>
  <c r="AO42" i="63"/>
  <c r="AP42" i="63"/>
  <c r="O48" i="63"/>
  <c r="S49" i="63"/>
  <c r="R50" i="63"/>
  <c r="S50" i="63"/>
  <c r="O51" i="63"/>
  <c r="P51" i="63"/>
  <c r="T52" i="63"/>
  <c r="P53" i="63"/>
  <c r="R53" i="63"/>
  <c r="S53" i="63"/>
  <c r="T53" i="63"/>
  <c r="P54" i="63"/>
  <c r="T54" i="63"/>
  <c r="P55" i="63"/>
  <c r="R55" i="63"/>
  <c r="S55" i="63"/>
  <c r="T55" i="63"/>
  <c r="P56" i="63"/>
  <c r="R56" i="63"/>
  <c r="V13" i="62"/>
  <c r="W13" i="62" s="1"/>
  <c r="X13" i="62"/>
  <c r="Y13" i="62"/>
  <c r="Z13" i="62"/>
  <c r="AA13" i="62"/>
  <c r="AB13" i="62"/>
  <c r="AC13" i="62"/>
  <c r="AD13" i="62" s="1"/>
  <c r="AE13" i="62"/>
  <c r="AF13" i="62"/>
  <c r="AG13" i="62"/>
  <c r="AH13" i="62"/>
  <c r="AI13" i="62"/>
  <c r="AJ13" i="62"/>
  <c r="AK13" i="62"/>
  <c r="AL13" i="62"/>
  <c r="AM13" i="62"/>
  <c r="AN13" i="62"/>
  <c r="AO13" i="62"/>
  <c r="AP13" i="62"/>
  <c r="AQ13" i="62"/>
  <c r="AR13" i="62"/>
  <c r="AS13" i="62"/>
  <c r="AT13" i="62"/>
  <c r="AU13" i="62"/>
  <c r="AV13" i="62"/>
  <c r="AW13" i="62"/>
  <c r="AX13" i="62"/>
  <c r="AY13" i="62"/>
  <c r="AZ13" i="62"/>
  <c r="BA13" i="62"/>
  <c r="BB13" i="62"/>
  <c r="BC13" i="62"/>
  <c r="BD13" i="62"/>
  <c r="BE13" i="62"/>
  <c r="BF13" i="62" s="1"/>
  <c r="BG13" i="62"/>
  <c r="BH13" i="62"/>
  <c r="BI13" i="62"/>
  <c r="BJ13" i="62"/>
  <c r="BK13" i="62"/>
  <c r="BL13" i="62"/>
  <c r="BM13" i="62"/>
  <c r="BN13" i="62"/>
  <c r="BO13" i="62"/>
  <c r="D15" i="62"/>
  <c r="E15" i="62"/>
  <c r="E20" i="62" s="1"/>
  <c r="D16" i="62"/>
  <c r="E16" i="62"/>
  <c r="F20" i="62"/>
  <c r="G20" i="62"/>
  <c r="H20" i="62"/>
  <c r="I20" i="62"/>
  <c r="J20" i="62"/>
  <c r="K20" i="62"/>
  <c r="L20" i="62"/>
  <c r="M20" i="62"/>
  <c r="N20" i="62"/>
  <c r="O20" i="62"/>
  <c r="P20" i="62"/>
  <c r="Q20" i="62"/>
  <c r="R20" i="62"/>
  <c r="G21" i="62"/>
  <c r="H21" i="62"/>
  <c r="I21" i="62"/>
  <c r="J21" i="62"/>
  <c r="K21" i="62"/>
  <c r="L21" i="62"/>
  <c r="M21" i="62"/>
  <c r="N21" i="62"/>
  <c r="O21" i="62"/>
  <c r="P21" i="62"/>
  <c r="Q21" i="62"/>
  <c r="R21" i="62"/>
  <c r="B23" i="62"/>
  <c r="V23" i="62"/>
  <c r="W23" i="62"/>
  <c r="X23" i="62"/>
  <c r="Y23" i="62"/>
  <c r="Z23" i="62"/>
  <c r="AA23" i="62"/>
  <c r="AB23" i="62"/>
  <c r="AC23" i="62"/>
  <c r="AD23" i="62"/>
  <c r="AE23" i="62"/>
  <c r="AF23" i="62"/>
  <c r="AG23" i="62"/>
  <c r="AH23" i="62"/>
  <c r="AI23" i="62"/>
  <c r="AJ23" i="62"/>
  <c r="AK23" i="62"/>
  <c r="AL23" i="62"/>
  <c r="AM23" i="62"/>
  <c r="AN23" i="62"/>
  <c r="AO23" i="62"/>
  <c r="AP23" i="62"/>
  <c r="AQ23" i="62"/>
  <c r="AR23" i="62" s="1"/>
  <c r="AS23" i="62"/>
  <c r="AT23" i="62"/>
  <c r="AU23" i="62"/>
  <c r="AV23" i="62"/>
  <c r="AW23" i="62"/>
  <c r="AX23" i="62"/>
  <c r="AY23" i="62" s="1"/>
  <c r="AZ23" i="62"/>
  <c r="BA23" i="62"/>
  <c r="BB23" i="62"/>
  <c r="BC23" i="62"/>
  <c r="BD23" i="62"/>
  <c r="BE23" i="62"/>
  <c r="BF23" i="62" s="1"/>
  <c r="BG23" i="62"/>
  <c r="BH23" i="62"/>
  <c r="BI23" i="62"/>
  <c r="BJ23" i="62"/>
  <c r="BK23" i="62"/>
  <c r="BL23" i="62"/>
  <c r="BM23" i="62"/>
  <c r="BN23" i="62"/>
  <c r="BO23" i="62"/>
  <c r="D25" i="62"/>
  <c r="E25" i="62"/>
  <c r="E30" i="62" s="1"/>
  <c r="D26" i="62"/>
  <c r="E26" i="62"/>
  <c r="F30" i="62"/>
  <c r="G30" i="62"/>
  <c r="H30" i="62"/>
  <c r="I30" i="62"/>
  <c r="J30" i="62"/>
  <c r="K30" i="62"/>
  <c r="L30" i="62"/>
  <c r="M30" i="62"/>
  <c r="N30" i="62"/>
  <c r="O30" i="62"/>
  <c r="P30" i="62"/>
  <c r="Q30" i="62"/>
  <c r="R30" i="62"/>
  <c r="G31" i="62"/>
  <c r="H31" i="62"/>
  <c r="I31" i="62"/>
  <c r="J31" i="62"/>
  <c r="K31" i="62"/>
  <c r="L31" i="62"/>
  <c r="M31" i="62"/>
  <c r="N31" i="62"/>
  <c r="O31" i="62"/>
  <c r="P31" i="62"/>
  <c r="Q31" i="62"/>
  <c r="R31" i="62"/>
  <c r="B33" i="62"/>
  <c r="V33" i="62"/>
  <c r="W33" i="62"/>
  <c r="X33" i="62"/>
  <c r="Y33" i="62"/>
  <c r="Z33" i="62"/>
  <c r="AA33" i="62"/>
  <c r="AB33" i="62"/>
  <c r="AC33" i="62"/>
  <c r="AD33" i="62" s="1"/>
  <c r="AE33" i="62"/>
  <c r="AF33" i="62"/>
  <c r="AG33" i="62"/>
  <c r="AH33" i="62"/>
  <c r="AI33" i="62"/>
  <c r="AJ33" i="62"/>
  <c r="AK33" i="62" s="1"/>
  <c r="AL33" i="62"/>
  <c r="AM33" i="62"/>
  <c r="AN33" i="62"/>
  <c r="AO33" i="62"/>
  <c r="AP33" i="62"/>
  <c r="AQ33" i="62"/>
  <c r="AR33" i="62" s="1"/>
  <c r="AS33" i="62"/>
  <c r="AT33" i="62"/>
  <c r="AU33" i="62"/>
  <c r="AV33" i="62"/>
  <c r="AW33" i="62"/>
  <c r="AX33" i="62"/>
  <c r="AY33" i="62"/>
  <c r="AZ33" i="62"/>
  <c r="BA33" i="62"/>
  <c r="BB33" i="62"/>
  <c r="BC33" i="62"/>
  <c r="BD33" i="62"/>
  <c r="BE33" i="62"/>
  <c r="BF33" i="62" s="1"/>
  <c r="BG33" i="62"/>
  <c r="BH33" i="62"/>
  <c r="BI33" i="62"/>
  <c r="BJ33" i="62"/>
  <c r="BK33" i="62"/>
  <c r="BL33" i="62"/>
  <c r="BM33" i="62"/>
  <c r="BN33" i="62"/>
  <c r="BO33" i="62"/>
  <c r="D35" i="62"/>
  <c r="E35" i="62"/>
  <c r="D36" i="62"/>
  <c r="E36" i="62"/>
  <c r="E40" i="62"/>
  <c r="F40" i="62"/>
  <c r="G40" i="62"/>
  <c r="H40" i="62"/>
  <c r="I40" i="62"/>
  <c r="J40" i="62"/>
  <c r="K40" i="62"/>
  <c r="L40" i="62"/>
  <c r="M40" i="62"/>
  <c r="N40" i="62"/>
  <c r="O40" i="62"/>
  <c r="P40" i="62"/>
  <c r="Q40" i="62"/>
  <c r="R40" i="62"/>
  <c r="G41" i="62"/>
  <c r="H41" i="62"/>
  <c r="I41" i="62"/>
  <c r="J41" i="62"/>
  <c r="K41" i="62"/>
  <c r="L41" i="62"/>
  <c r="M41" i="62"/>
  <c r="N41" i="62"/>
  <c r="O41" i="62"/>
  <c r="P41" i="62"/>
  <c r="Q41" i="62"/>
  <c r="R41" i="62"/>
  <c r="V43" i="62"/>
  <c r="W43" i="62" s="1"/>
  <c r="X43" i="62"/>
  <c r="Y43" i="62"/>
  <c r="Z43" i="62"/>
  <c r="AA43" i="62"/>
  <c r="AB43" i="62"/>
  <c r="AC43" i="62"/>
  <c r="AD43" i="62" s="1"/>
  <c r="AE43" i="62"/>
  <c r="AF43" i="62"/>
  <c r="AG43" i="62"/>
  <c r="AH43" i="62"/>
  <c r="AI43" i="62"/>
  <c r="AJ43" i="62"/>
  <c r="AK43" i="62"/>
  <c r="AL43" i="62"/>
  <c r="AM43" i="62"/>
  <c r="AN43" i="62"/>
  <c r="AO43" i="62"/>
  <c r="AP43" i="62"/>
  <c r="AQ43" i="62"/>
  <c r="AR43" i="62" s="1"/>
  <c r="AS43" i="62"/>
  <c r="AT43" i="62"/>
  <c r="AU43" i="62"/>
  <c r="AV43" i="62"/>
  <c r="AW43" i="62"/>
  <c r="AX43" i="62"/>
  <c r="AY43" i="62"/>
  <c r="AZ43" i="62"/>
  <c r="BA43" i="62"/>
  <c r="BB43" i="62"/>
  <c r="BC43" i="62"/>
  <c r="BD43" i="62"/>
  <c r="BE43" i="62"/>
  <c r="BF43" i="62"/>
  <c r="BG43" i="62"/>
  <c r="BH43" i="62"/>
  <c r="BI43" i="62"/>
  <c r="BJ43" i="62"/>
  <c r="BK43" i="62"/>
  <c r="BL43" i="62"/>
  <c r="BM43" i="62"/>
  <c r="BN43" i="62"/>
  <c r="BO43" i="62"/>
  <c r="D45" i="62"/>
  <c r="E45" i="62"/>
  <c r="D46" i="62"/>
  <c r="E46" i="62"/>
  <c r="E50" i="62"/>
  <c r="F50" i="62"/>
  <c r="G50" i="62"/>
  <c r="H50" i="62"/>
  <c r="I50" i="62"/>
  <c r="J50" i="62"/>
  <c r="K50" i="62"/>
  <c r="L50" i="62"/>
  <c r="M50" i="62"/>
  <c r="N50" i="62"/>
  <c r="O50" i="62"/>
  <c r="P50" i="62"/>
  <c r="Q50" i="62"/>
  <c r="R50" i="62"/>
  <c r="G51" i="62"/>
  <c r="H51" i="62"/>
  <c r="I51" i="62"/>
  <c r="J51" i="62"/>
  <c r="K51" i="62"/>
  <c r="L51" i="62"/>
  <c r="M51" i="62"/>
  <c r="N51" i="62"/>
  <c r="O51" i="62"/>
  <c r="P51" i="62"/>
  <c r="Q51" i="62"/>
  <c r="R51" i="62"/>
  <c r="V53" i="62"/>
  <c r="W53" i="62"/>
  <c r="X53" i="62"/>
  <c r="Y53" i="62"/>
  <c r="Z53" i="62"/>
  <c r="AA53" i="62"/>
  <c r="AB53" i="62"/>
  <c r="AC53" i="62"/>
  <c r="AD53" i="62" s="1"/>
  <c r="AE53" i="62"/>
  <c r="AF53" i="62"/>
  <c r="AG53" i="62"/>
  <c r="AH53" i="62"/>
  <c r="AI53" i="62"/>
  <c r="AJ53" i="62"/>
  <c r="AK53" i="62"/>
  <c r="AL53" i="62"/>
  <c r="AM53" i="62"/>
  <c r="AN53" i="62"/>
  <c r="AO53" i="62"/>
  <c r="AP53" i="62"/>
  <c r="AQ53" i="62"/>
  <c r="AR53" i="62"/>
  <c r="AS53" i="62"/>
  <c r="AT53" i="62"/>
  <c r="AU53" i="62"/>
  <c r="AV53" i="62"/>
  <c r="AW53" i="62"/>
  <c r="AX53" i="62"/>
  <c r="AY53" i="62"/>
  <c r="AZ53" i="62"/>
  <c r="BA53" i="62"/>
  <c r="BB53" i="62"/>
  <c r="BC53" i="62"/>
  <c r="BD53" i="62"/>
  <c r="BE53" i="62"/>
  <c r="BF53" i="62"/>
  <c r="BG53" i="62"/>
  <c r="BH53" i="62"/>
  <c r="BI53" i="62"/>
  <c r="BJ53" i="62"/>
  <c r="BK53" i="62"/>
  <c r="BL53" i="62"/>
  <c r="BM53" i="62"/>
  <c r="BN53" i="62"/>
  <c r="BO53" i="62"/>
  <c r="D55" i="62"/>
  <c r="E55" i="62"/>
  <c r="E56" i="62" s="1"/>
  <c r="E60" i="62" s="1"/>
  <c r="D56" i="62"/>
  <c r="F60" i="62"/>
  <c r="G60" i="62"/>
  <c r="H60" i="62"/>
  <c r="I60" i="62"/>
  <c r="J60" i="62"/>
  <c r="K60" i="62"/>
  <c r="L60" i="62"/>
  <c r="M60" i="62"/>
  <c r="N60" i="62"/>
  <c r="O60" i="62"/>
  <c r="P60" i="62"/>
  <c r="Q60" i="62"/>
  <c r="R60" i="62"/>
  <c r="G61" i="62"/>
  <c r="H61" i="62"/>
  <c r="I61" i="62"/>
  <c r="J61" i="62"/>
  <c r="K61" i="62"/>
  <c r="L61" i="62"/>
  <c r="M61" i="62"/>
  <c r="N61" i="62"/>
  <c r="O61" i="62"/>
  <c r="P61" i="62"/>
  <c r="Q61" i="62"/>
  <c r="R61" i="62"/>
  <c r="V63" i="62"/>
  <c r="W63" i="62"/>
  <c r="X63" i="62"/>
  <c r="Y63" i="62"/>
  <c r="Z63" i="62"/>
  <c r="AA63" i="62"/>
  <c r="AB63" i="62"/>
  <c r="AC63" i="62"/>
  <c r="AD63" i="62"/>
  <c r="AE63" i="62"/>
  <c r="AF63" i="62"/>
  <c r="AG63" i="62"/>
  <c r="AH63" i="62"/>
  <c r="AI63" i="62"/>
  <c r="AJ63" i="62"/>
  <c r="AK63" i="62"/>
  <c r="AL63" i="62"/>
  <c r="AM63" i="62"/>
  <c r="AN63" i="62"/>
  <c r="AO63" i="62"/>
  <c r="AP63" i="62"/>
  <c r="AQ63" i="62"/>
  <c r="AR63" i="62"/>
  <c r="AS63" i="62"/>
  <c r="AT63" i="62"/>
  <c r="AU63" i="62"/>
  <c r="AV63" i="62"/>
  <c r="AW63" i="62"/>
  <c r="AX63" i="62"/>
  <c r="AY63" i="62"/>
  <c r="AZ63" i="62"/>
  <c r="BA63" i="62"/>
  <c r="BB63" i="62"/>
  <c r="BC63" i="62"/>
  <c r="BD63" i="62"/>
  <c r="BE63" i="62"/>
  <c r="BF63" i="62"/>
  <c r="BG63" i="62"/>
  <c r="BH63" i="62"/>
  <c r="BI63" i="62"/>
  <c r="BJ63" i="62"/>
  <c r="BK63" i="62"/>
  <c r="BL63" i="62"/>
  <c r="BM63" i="62"/>
  <c r="BN63" i="62"/>
  <c r="BO63" i="62"/>
  <c r="D65" i="62"/>
  <c r="E65" i="62"/>
  <c r="D66" i="62"/>
  <c r="E66" i="62"/>
  <c r="E70" i="62"/>
  <c r="F70" i="62"/>
  <c r="G70" i="62"/>
  <c r="H70" i="62"/>
  <c r="I70" i="62"/>
  <c r="J70" i="62"/>
  <c r="K70" i="62"/>
  <c r="L70" i="62"/>
  <c r="M70" i="62"/>
  <c r="N70" i="62"/>
  <c r="O70" i="62"/>
  <c r="P70" i="62"/>
  <c r="Q70" i="62"/>
  <c r="R70" i="62"/>
  <c r="G71" i="62"/>
  <c r="H71" i="62"/>
  <c r="I71" i="62"/>
  <c r="J71" i="62"/>
  <c r="K71" i="62"/>
  <c r="L71" i="62"/>
  <c r="M71" i="62"/>
  <c r="N71" i="62"/>
  <c r="O71" i="62"/>
  <c r="P71" i="62"/>
  <c r="Q71" i="62"/>
  <c r="R71" i="62"/>
  <c r="V73" i="62"/>
  <c r="W73" i="62"/>
  <c r="X73" i="62"/>
  <c r="Y73" i="62"/>
  <c r="Z73" i="62"/>
  <c r="AA73" i="62"/>
  <c r="AB73" i="62"/>
  <c r="AC73" i="62"/>
  <c r="AD73" i="62"/>
  <c r="AE73" i="62"/>
  <c r="AF73" i="62"/>
  <c r="AG73" i="62"/>
  <c r="AH73" i="62"/>
  <c r="AI73" i="62"/>
  <c r="AJ73" i="62"/>
  <c r="AK73" i="62"/>
  <c r="AL73" i="62"/>
  <c r="AM73" i="62"/>
  <c r="AN73" i="62"/>
  <c r="AO73" i="62"/>
  <c r="AP73" i="62"/>
  <c r="AQ73" i="62"/>
  <c r="AR73" i="62"/>
  <c r="AS73" i="62"/>
  <c r="AT73" i="62"/>
  <c r="AU73" i="62"/>
  <c r="AV73" i="62"/>
  <c r="AW73" i="62"/>
  <c r="AX73" i="62"/>
  <c r="AY73" i="62"/>
  <c r="AZ73" i="62"/>
  <c r="BA73" i="62"/>
  <c r="BB73" i="62"/>
  <c r="BC73" i="62"/>
  <c r="BD73" i="62"/>
  <c r="BE73" i="62"/>
  <c r="BF73" i="62"/>
  <c r="BG73" i="62"/>
  <c r="BH73" i="62"/>
  <c r="BI73" i="62"/>
  <c r="BJ73" i="62"/>
  <c r="BK73" i="62"/>
  <c r="BL73" i="62"/>
  <c r="BM73" i="62"/>
  <c r="BN73" i="62"/>
  <c r="BO73" i="62"/>
  <c r="D75" i="62"/>
  <c r="E75" i="62"/>
  <c r="E76" i="62" s="1"/>
  <c r="E80" i="62" s="1"/>
  <c r="D76" i="62"/>
  <c r="F80" i="62"/>
  <c r="G80" i="62"/>
  <c r="H80" i="62"/>
  <c r="I80" i="62"/>
  <c r="J80" i="62"/>
  <c r="K80" i="62"/>
  <c r="L80" i="62"/>
  <c r="M80" i="62"/>
  <c r="N80" i="62"/>
  <c r="O80" i="62"/>
  <c r="P80" i="62"/>
  <c r="Q80" i="62"/>
  <c r="R80" i="62"/>
  <c r="G81" i="62"/>
  <c r="H81" i="62"/>
  <c r="I81" i="62"/>
  <c r="J81" i="62"/>
  <c r="K81" i="62"/>
  <c r="L81" i="62"/>
  <c r="M81" i="62"/>
  <c r="N81" i="62"/>
  <c r="O81" i="62"/>
  <c r="P81" i="62"/>
  <c r="Q81" i="62"/>
  <c r="R81" i="62"/>
  <c r="V83" i="62"/>
  <c r="W83" i="62"/>
  <c r="X83" i="62"/>
  <c r="Y83" i="62"/>
  <c r="Z83" i="62"/>
  <c r="AA83" i="62"/>
  <c r="AB83" i="62"/>
  <c r="AC83" i="62"/>
  <c r="AD83" i="62"/>
  <c r="AE83" i="62"/>
  <c r="AF83" i="62"/>
  <c r="AG83" i="62"/>
  <c r="AH83" i="62"/>
  <c r="AI83" i="62"/>
  <c r="AJ83" i="62"/>
  <c r="AK83" i="62"/>
  <c r="AL83" i="62"/>
  <c r="AM83" i="62"/>
  <c r="AN83" i="62"/>
  <c r="AO83" i="62"/>
  <c r="AP83" i="62"/>
  <c r="AQ83" i="62"/>
  <c r="AR83" i="62"/>
  <c r="AS83" i="62"/>
  <c r="AT83" i="62"/>
  <c r="AU83" i="62"/>
  <c r="AV83" i="62"/>
  <c r="AW83" i="62"/>
  <c r="AX83" i="62"/>
  <c r="AY83" i="62"/>
  <c r="AZ83" i="62"/>
  <c r="BA83" i="62"/>
  <c r="BB83" i="62"/>
  <c r="BC83" i="62"/>
  <c r="BD83" i="62"/>
  <c r="BE83" i="62"/>
  <c r="BF83" i="62"/>
  <c r="BG83" i="62"/>
  <c r="BH83" i="62"/>
  <c r="BI83" i="62"/>
  <c r="BJ83" i="62"/>
  <c r="BK83" i="62"/>
  <c r="BL83" i="62"/>
  <c r="BM83" i="62"/>
  <c r="BN83" i="62"/>
  <c r="BO83" i="62"/>
  <c r="D85" i="62"/>
  <c r="D86" i="62" s="1"/>
  <c r="D87" i="62" s="1"/>
  <c r="D88" i="62" s="1"/>
  <c r="E85" i="62"/>
  <c r="E86" i="62" s="1"/>
  <c r="E87" i="62" s="1"/>
  <c r="E88" i="62" s="1"/>
  <c r="F90" i="62"/>
  <c r="G90" i="62"/>
  <c r="H90" i="62"/>
  <c r="I90" i="62"/>
  <c r="J90" i="62"/>
  <c r="K90" i="62"/>
  <c r="L90" i="62"/>
  <c r="M90" i="62"/>
  <c r="N90" i="62"/>
  <c r="O90" i="62"/>
  <c r="P90" i="62"/>
  <c r="Q90" i="62"/>
  <c r="R90" i="62"/>
  <c r="G91" i="62"/>
  <c r="H91" i="62"/>
  <c r="I91" i="62"/>
  <c r="J91" i="62"/>
  <c r="K91" i="62"/>
  <c r="L91" i="62"/>
  <c r="M91" i="62"/>
  <c r="N91" i="62"/>
  <c r="O91" i="62"/>
  <c r="P91" i="62"/>
  <c r="Q91" i="62"/>
  <c r="R91" i="62"/>
  <c r="V13" i="61"/>
  <c r="W13" i="61" s="1"/>
  <c r="X13" i="61"/>
  <c r="Y13" i="61"/>
  <c r="Z13" i="61"/>
  <c r="AA13" i="61"/>
  <c r="AB13" i="61"/>
  <c r="AC13" i="61"/>
  <c r="AD13" i="61"/>
  <c r="AE13" i="61"/>
  <c r="AF13" i="61"/>
  <c r="AG13" i="61"/>
  <c r="AH13" i="61"/>
  <c r="AI13" i="61"/>
  <c r="AJ13" i="61"/>
  <c r="AK13" i="61"/>
  <c r="AL13" i="61"/>
  <c r="AM13" i="61"/>
  <c r="AN13" i="61"/>
  <c r="AO13" i="61"/>
  <c r="AP13" i="61"/>
  <c r="AQ13" i="61"/>
  <c r="AR13" i="61"/>
  <c r="AS13" i="61"/>
  <c r="AT13" i="61"/>
  <c r="AU13" i="61"/>
  <c r="AV13" i="61"/>
  <c r="AW13" i="61"/>
  <c r="AX13" i="61"/>
  <c r="AY13" i="61"/>
  <c r="AZ13" i="61"/>
  <c r="BA13" i="61"/>
  <c r="BB13" i="61"/>
  <c r="BC13" i="61"/>
  <c r="BD13" i="61"/>
  <c r="BE13" i="61"/>
  <c r="BF13" i="61"/>
  <c r="BG13" i="61"/>
  <c r="BH13" i="61"/>
  <c r="BI13" i="61"/>
  <c r="BJ13" i="61"/>
  <c r="BK13" i="61"/>
  <c r="BL13" i="61"/>
  <c r="BM13" i="61"/>
  <c r="BN13" i="61"/>
  <c r="BO13" i="61"/>
  <c r="D15" i="61"/>
  <c r="E15" i="61"/>
  <c r="E20" i="61" s="1"/>
  <c r="D16" i="61"/>
  <c r="E16" i="61"/>
  <c r="F20" i="61"/>
  <c r="G20" i="61"/>
  <c r="H20" i="61"/>
  <c r="I20" i="61"/>
  <c r="J20" i="61"/>
  <c r="K20" i="61"/>
  <c r="L20" i="61"/>
  <c r="M20" i="61"/>
  <c r="N20" i="61"/>
  <c r="O20" i="61"/>
  <c r="P20" i="61"/>
  <c r="Q20" i="61"/>
  <c r="R20" i="61"/>
  <c r="G21" i="61"/>
  <c r="H21" i="61"/>
  <c r="I21" i="61"/>
  <c r="J21" i="61"/>
  <c r="K21" i="61"/>
  <c r="L21" i="61"/>
  <c r="M21" i="61"/>
  <c r="N21" i="61"/>
  <c r="O21" i="61"/>
  <c r="P21" i="61"/>
  <c r="Q21" i="61"/>
  <c r="R21" i="61"/>
  <c r="B23" i="61"/>
  <c r="V23" i="61"/>
  <c r="W23" i="61"/>
  <c r="X23" i="61"/>
  <c r="Y23" i="61"/>
  <c r="Z23" i="61"/>
  <c r="AA23" i="61"/>
  <c r="AB23" i="61"/>
  <c r="AC23" i="61"/>
  <c r="AD23" i="61"/>
  <c r="AE23" i="61"/>
  <c r="AF23" i="61"/>
  <c r="AG23" i="61"/>
  <c r="AH23" i="61"/>
  <c r="AI23" i="61"/>
  <c r="AJ23" i="61"/>
  <c r="AK23" i="61"/>
  <c r="AL23" i="61"/>
  <c r="AM23" i="61"/>
  <c r="AN23" i="61"/>
  <c r="AO23" i="61"/>
  <c r="AP23" i="61"/>
  <c r="AQ23" i="61"/>
  <c r="AR23" i="61"/>
  <c r="AS23" i="61"/>
  <c r="AT23" i="61"/>
  <c r="AU23" i="61"/>
  <c r="AV23" i="61"/>
  <c r="AW23" i="61"/>
  <c r="AX23" i="61"/>
  <c r="AY23" i="61"/>
  <c r="AZ23" i="61"/>
  <c r="BA23" i="61"/>
  <c r="BB23" i="61"/>
  <c r="BC23" i="61"/>
  <c r="BD23" i="61"/>
  <c r="BE23" i="61"/>
  <c r="BF23" i="61" s="1"/>
  <c r="BG23" i="61"/>
  <c r="BH23" i="61"/>
  <c r="BI23" i="61"/>
  <c r="BJ23" i="61"/>
  <c r="BK23" i="61"/>
  <c r="BL23" i="61"/>
  <c r="BM23" i="61"/>
  <c r="BN23" i="61"/>
  <c r="BO23" i="61"/>
  <c r="D25" i="61"/>
  <c r="E25" i="61"/>
  <c r="E30" i="61" s="1"/>
  <c r="D26" i="61"/>
  <c r="E26" i="61"/>
  <c r="F30" i="61"/>
  <c r="G30" i="61"/>
  <c r="H30" i="61"/>
  <c r="I30" i="61"/>
  <c r="J30" i="61"/>
  <c r="K30" i="61"/>
  <c r="L30" i="61"/>
  <c r="M30" i="61"/>
  <c r="N30" i="61"/>
  <c r="O30" i="61"/>
  <c r="P30" i="61"/>
  <c r="Q30" i="61"/>
  <c r="R30" i="61"/>
  <c r="G31" i="61"/>
  <c r="H31" i="61"/>
  <c r="I31" i="61"/>
  <c r="J31" i="61"/>
  <c r="K31" i="61"/>
  <c r="L31" i="61"/>
  <c r="M31" i="61"/>
  <c r="N31" i="61"/>
  <c r="O31" i="61"/>
  <c r="P31" i="61"/>
  <c r="Q31" i="61"/>
  <c r="R31" i="61"/>
  <c r="B33" i="61"/>
  <c r="V33" i="61"/>
  <c r="W33" i="61"/>
  <c r="X33" i="61"/>
  <c r="Y33" i="61"/>
  <c r="Z33" i="61"/>
  <c r="AA33" i="61"/>
  <c r="AB33" i="61"/>
  <c r="AC33" i="61"/>
  <c r="AD33" i="61"/>
  <c r="AE33" i="61"/>
  <c r="AF33" i="61"/>
  <c r="AG33" i="61"/>
  <c r="AH33" i="61"/>
  <c r="AI33" i="61"/>
  <c r="AJ33" i="61"/>
  <c r="AK33" i="61"/>
  <c r="AL33" i="61"/>
  <c r="AM33" i="61"/>
  <c r="AN33" i="61"/>
  <c r="AO33" i="61"/>
  <c r="AP33" i="61"/>
  <c r="AQ33" i="61"/>
  <c r="AR33" i="61" s="1"/>
  <c r="AS33" i="61"/>
  <c r="AT33" i="61"/>
  <c r="AU33" i="61"/>
  <c r="AV33" i="61"/>
  <c r="AW33" i="61"/>
  <c r="AX33" i="61"/>
  <c r="AY33" i="61"/>
  <c r="AZ33" i="61"/>
  <c r="BA33" i="61"/>
  <c r="BB33" i="61"/>
  <c r="BC33" i="61"/>
  <c r="BD33" i="61"/>
  <c r="BE33" i="61"/>
  <c r="BF33" i="61" s="1"/>
  <c r="BG33" i="61"/>
  <c r="BH33" i="61"/>
  <c r="BI33" i="61"/>
  <c r="BJ33" i="61"/>
  <c r="BK33" i="61"/>
  <c r="BL33" i="61"/>
  <c r="BM33" i="61"/>
  <c r="BN33" i="61"/>
  <c r="BO33" i="61"/>
  <c r="D35" i="61"/>
  <c r="E35" i="61"/>
  <c r="D36" i="61"/>
  <c r="E36" i="61"/>
  <c r="E40" i="61"/>
  <c r="F40" i="61"/>
  <c r="G40" i="61"/>
  <c r="H40" i="61"/>
  <c r="I40" i="61"/>
  <c r="J40" i="61"/>
  <c r="K40" i="61"/>
  <c r="L40" i="61"/>
  <c r="M40" i="61"/>
  <c r="N40" i="61"/>
  <c r="O40" i="61"/>
  <c r="P40" i="61"/>
  <c r="Q40" i="61"/>
  <c r="R40" i="61"/>
  <c r="G41" i="61"/>
  <c r="H41" i="61"/>
  <c r="I41" i="61"/>
  <c r="J41" i="61"/>
  <c r="K41" i="61"/>
  <c r="L41" i="61"/>
  <c r="M41" i="61"/>
  <c r="N41" i="61"/>
  <c r="O41" i="61"/>
  <c r="P41" i="61"/>
  <c r="Q41" i="61"/>
  <c r="R41" i="61"/>
  <c r="V43" i="61"/>
  <c r="W43" i="61"/>
  <c r="X43" i="61"/>
  <c r="Y43" i="61"/>
  <c r="Z43" i="61"/>
  <c r="AA43" i="61"/>
  <c r="AB43" i="61"/>
  <c r="AC43" i="61"/>
  <c r="AD43" i="61" s="1"/>
  <c r="AE43" i="61"/>
  <c r="AF43" i="61"/>
  <c r="AG43" i="61"/>
  <c r="AH43" i="61"/>
  <c r="AI43" i="61"/>
  <c r="AJ43" i="61"/>
  <c r="AK43" i="61"/>
  <c r="AL43" i="61"/>
  <c r="AM43" i="61"/>
  <c r="AN43" i="61"/>
  <c r="AO43" i="61"/>
  <c r="AP43" i="61"/>
  <c r="AQ43" i="61"/>
  <c r="AR43" i="61" s="1"/>
  <c r="AS43" i="61"/>
  <c r="AT43" i="61"/>
  <c r="AU43" i="61"/>
  <c r="AV43" i="61"/>
  <c r="AW43" i="61"/>
  <c r="AX43" i="61"/>
  <c r="AY43" i="61" s="1"/>
  <c r="AZ43" i="61"/>
  <c r="BA43" i="61"/>
  <c r="BB43" i="61"/>
  <c r="BC43" i="61"/>
  <c r="BD43" i="61"/>
  <c r="BE43" i="61"/>
  <c r="BF43" i="61"/>
  <c r="BG43" i="61"/>
  <c r="BH43" i="61"/>
  <c r="BI43" i="61"/>
  <c r="BJ43" i="61"/>
  <c r="BK43" i="61"/>
  <c r="BL43" i="61"/>
  <c r="BM43" i="61"/>
  <c r="BN43" i="61"/>
  <c r="BO43" i="61"/>
  <c r="D46" i="61"/>
  <c r="E46" i="61"/>
  <c r="E50" i="61"/>
  <c r="F50" i="61"/>
  <c r="G50" i="61"/>
  <c r="H50" i="61"/>
  <c r="I50" i="61"/>
  <c r="J50" i="61"/>
  <c r="K50" i="61"/>
  <c r="L50" i="61"/>
  <c r="M50" i="61"/>
  <c r="N50" i="61"/>
  <c r="O50" i="61"/>
  <c r="P50" i="61"/>
  <c r="Q50" i="61"/>
  <c r="R50" i="61"/>
  <c r="G51" i="61"/>
  <c r="H51" i="61"/>
  <c r="I51" i="61"/>
  <c r="J51" i="61"/>
  <c r="K51" i="61"/>
  <c r="L51" i="61"/>
  <c r="M51" i="61"/>
  <c r="N51" i="61"/>
  <c r="O51" i="61"/>
  <c r="P51" i="61"/>
  <c r="Q51" i="61"/>
  <c r="R51" i="61"/>
  <c r="V53" i="61"/>
  <c r="W53" i="61"/>
  <c r="X53" i="61"/>
  <c r="Y53" i="61"/>
  <c r="Z53" i="61"/>
  <c r="AA53" i="61"/>
  <c r="AB53" i="61"/>
  <c r="AC53" i="61"/>
  <c r="AD53" i="61"/>
  <c r="AE53" i="61"/>
  <c r="AF53" i="61"/>
  <c r="AG53" i="61"/>
  <c r="AH53" i="61"/>
  <c r="AI53" i="61"/>
  <c r="AJ53" i="61"/>
  <c r="AK53" i="61" s="1"/>
  <c r="AL53" i="61"/>
  <c r="AM53" i="61"/>
  <c r="AN53" i="61"/>
  <c r="AO53" i="61"/>
  <c r="AP53" i="61"/>
  <c r="AQ53" i="61"/>
  <c r="AR53" i="61"/>
  <c r="AS53" i="61"/>
  <c r="AT53" i="61"/>
  <c r="AU53" i="61"/>
  <c r="AV53" i="61"/>
  <c r="AW53" i="61"/>
  <c r="AX53" i="61"/>
  <c r="AY53" i="61"/>
  <c r="AZ53" i="61"/>
  <c r="BA53" i="61"/>
  <c r="BB53" i="61"/>
  <c r="BC53" i="61"/>
  <c r="BD53" i="61"/>
  <c r="BE53" i="61"/>
  <c r="BF53" i="61"/>
  <c r="BG53" i="61"/>
  <c r="BH53" i="61"/>
  <c r="BI53" i="61"/>
  <c r="BJ53" i="61"/>
  <c r="BK53" i="61"/>
  <c r="BL53" i="61"/>
  <c r="BM53" i="61"/>
  <c r="BN53" i="61"/>
  <c r="BO53" i="61"/>
  <c r="D55" i="61"/>
  <c r="E55" i="61"/>
  <c r="D56" i="61"/>
  <c r="E56" i="61"/>
  <c r="E60" i="61"/>
  <c r="F60" i="61"/>
  <c r="G60" i="61"/>
  <c r="H60" i="61"/>
  <c r="I60" i="61"/>
  <c r="J60" i="61"/>
  <c r="K60" i="61"/>
  <c r="L60" i="61"/>
  <c r="M60" i="61"/>
  <c r="N60" i="61"/>
  <c r="O60" i="61"/>
  <c r="P60" i="61"/>
  <c r="Q60" i="61"/>
  <c r="R60" i="61"/>
  <c r="G61" i="61"/>
  <c r="H61" i="61"/>
  <c r="I61" i="61"/>
  <c r="J61" i="61"/>
  <c r="K61" i="61"/>
  <c r="L61" i="61"/>
  <c r="M61" i="61"/>
  <c r="N61" i="61"/>
  <c r="O61" i="61"/>
  <c r="P61" i="61"/>
  <c r="Q61" i="61"/>
  <c r="R61" i="61"/>
  <c r="V63" i="61"/>
  <c r="W63" i="61"/>
  <c r="X63" i="61"/>
  <c r="Y63" i="61"/>
  <c r="Z63" i="61"/>
  <c r="AA63" i="61"/>
  <c r="AB63" i="61"/>
  <c r="AC63" i="61"/>
  <c r="AD63" i="61"/>
  <c r="AE63" i="61"/>
  <c r="AF63" i="61"/>
  <c r="AG63" i="61"/>
  <c r="AH63" i="61"/>
  <c r="AI63" i="61"/>
  <c r="AJ63" i="61"/>
  <c r="AK63" i="61"/>
  <c r="AL63" i="61"/>
  <c r="AM63" i="61"/>
  <c r="AN63" i="61"/>
  <c r="AO63" i="61"/>
  <c r="AP63" i="61"/>
  <c r="AQ63" i="61"/>
  <c r="AR63" i="61"/>
  <c r="AS63" i="61"/>
  <c r="AT63" i="61"/>
  <c r="AU63" i="61"/>
  <c r="AV63" i="61"/>
  <c r="AW63" i="61"/>
  <c r="AX63" i="61"/>
  <c r="AY63" i="61" s="1"/>
  <c r="AZ63" i="61"/>
  <c r="BA63" i="61"/>
  <c r="BB63" i="61"/>
  <c r="BC63" i="61"/>
  <c r="BD63" i="61"/>
  <c r="BE63" i="61"/>
  <c r="BF63" i="61"/>
  <c r="BG63" i="61"/>
  <c r="BH63" i="61"/>
  <c r="BI63" i="61"/>
  <c r="BJ63" i="61"/>
  <c r="BK63" i="61"/>
  <c r="BL63" i="61"/>
  <c r="BM63" i="61"/>
  <c r="BN63" i="61"/>
  <c r="BO63" i="61"/>
  <c r="E65" i="61"/>
  <c r="D66" i="61"/>
  <c r="E66" i="61"/>
  <c r="E70" i="61"/>
  <c r="F70" i="61"/>
  <c r="G70" i="61"/>
  <c r="H70" i="61"/>
  <c r="I70" i="61"/>
  <c r="J70" i="61"/>
  <c r="K70" i="61"/>
  <c r="L70" i="61"/>
  <c r="M70" i="61"/>
  <c r="N70" i="61"/>
  <c r="O70" i="61"/>
  <c r="P70" i="61"/>
  <c r="Q70" i="61"/>
  <c r="R70" i="61"/>
  <c r="G71" i="61"/>
  <c r="H71" i="61"/>
  <c r="I71" i="61"/>
  <c r="J71" i="61"/>
  <c r="K71" i="61"/>
  <c r="L71" i="61"/>
  <c r="M71" i="61"/>
  <c r="N71" i="61"/>
  <c r="O71" i="61"/>
  <c r="P71" i="61"/>
  <c r="Q71" i="61"/>
  <c r="R71" i="61"/>
  <c r="V73" i="61"/>
  <c r="W73" i="61" s="1"/>
  <c r="X73" i="61"/>
  <c r="Y73" i="61"/>
  <c r="Z73" i="61"/>
  <c r="AA73" i="61"/>
  <c r="AB73" i="61"/>
  <c r="AC73" i="61"/>
  <c r="AD73" i="61"/>
  <c r="AE73" i="61"/>
  <c r="AF73" i="61"/>
  <c r="AG73" i="61"/>
  <c r="AH73" i="61"/>
  <c r="AI73" i="61"/>
  <c r="AJ73" i="61"/>
  <c r="AK73" i="61" s="1"/>
  <c r="AL73" i="61"/>
  <c r="AM73" i="61"/>
  <c r="AN73" i="61"/>
  <c r="AO73" i="61"/>
  <c r="AP73" i="61"/>
  <c r="AQ73" i="61"/>
  <c r="AR73" i="61" s="1"/>
  <c r="AS73" i="61"/>
  <c r="AT73" i="61"/>
  <c r="AU73" i="61"/>
  <c r="AV73" i="61"/>
  <c r="AW73" i="61"/>
  <c r="AX73" i="61"/>
  <c r="AY73" i="61"/>
  <c r="AZ73" i="61"/>
  <c r="BA73" i="61"/>
  <c r="BB73" i="61"/>
  <c r="BC73" i="61"/>
  <c r="BD73" i="61"/>
  <c r="BE73" i="61"/>
  <c r="BF73" i="61"/>
  <c r="BG73" i="61"/>
  <c r="BH73" i="61"/>
  <c r="BI73" i="61"/>
  <c r="BJ73" i="61"/>
  <c r="BK73" i="61"/>
  <c r="BL73" i="61"/>
  <c r="BM73" i="61"/>
  <c r="BN73" i="61"/>
  <c r="BO73" i="61"/>
  <c r="D75" i="61"/>
  <c r="D76" i="61" s="1"/>
  <c r="E75" i="61"/>
  <c r="E76" i="61"/>
  <c r="E80" i="61"/>
  <c r="F80" i="61"/>
  <c r="G80" i="61"/>
  <c r="H80" i="61"/>
  <c r="I80" i="61"/>
  <c r="J80" i="61"/>
  <c r="K80" i="61"/>
  <c r="L80" i="61"/>
  <c r="M80" i="61"/>
  <c r="N80" i="61"/>
  <c r="O80" i="61"/>
  <c r="P80" i="61"/>
  <c r="Q80" i="61"/>
  <c r="R80" i="61"/>
  <c r="G81" i="61"/>
  <c r="H81" i="61"/>
  <c r="I81" i="61"/>
  <c r="J81" i="61"/>
  <c r="K81" i="61"/>
  <c r="L81" i="61"/>
  <c r="M81" i="61"/>
  <c r="N81" i="61"/>
  <c r="O81" i="61"/>
  <c r="P81" i="61"/>
  <c r="Q81" i="61"/>
  <c r="R81" i="61"/>
  <c r="V83" i="61"/>
  <c r="W83" i="61" s="1"/>
  <c r="X83" i="61"/>
  <c r="Y83" i="61"/>
  <c r="Z83" i="61"/>
  <c r="AA83" i="61"/>
  <c r="AB83" i="61"/>
  <c r="AC83" i="61"/>
  <c r="AD83" i="61"/>
  <c r="AE83" i="61"/>
  <c r="AF83" i="61"/>
  <c r="AG83" i="61"/>
  <c r="AH83" i="61"/>
  <c r="AI83" i="61"/>
  <c r="AJ83" i="61"/>
  <c r="AK83" i="61"/>
  <c r="AL83" i="61"/>
  <c r="AM83" i="61"/>
  <c r="AN83" i="61"/>
  <c r="AO83" i="61"/>
  <c r="AP83" i="61"/>
  <c r="AQ83" i="61"/>
  <c r="AR83" i="61"/>
  <c r="AS83" i="61"/>
  <c r="AT83" i="61"/>
  <c r="AU83" i="61"/>
  <c r="AV83" i="61"/>
  <c r="AW83" i="61"/>
  <c r="AX83" i="61"/>
  <c r="AY83" i="61"/>
  <c r="AZ83" i="61"/>
  <c r="BA83" i="61"/>
  <c r="BB83" i="61"/>
  <c r="BC83" i="61"/>
  <c r="BD83" i="61"/>
  <c r="BE83" i="61"/>
  <c r="BF83" i="61" s="1"/>
  <c r="BG83" i="61"/>
  <c r="BH83" i="61"/>
  <c r="BI83" i="61"/>
  <c r="BJ83" i="61"/>
  <c r="BK83" i="61"/>
  <c r="BL83" i="61"/>
  <c r="BM83" i="61"/>
  <c r="BN83" i="61"/>
  <c r="BO83" i="61"/>
  <c r="D85" i="61"/>
  <c r="E85" i="61"/>
  <c r="E90" i="61" s="1"/>
  <c r="D86" i="61"/>
  <c r="E86" i="61"/>
  <c r="F90" i="61"/>
  <c r="G90" i="61"/>
  <c r="H90" i="61"/>
  <c r="I90" i="61"/>
  <c r="J90" i="61"/>
  <c r="K90" i="61"/>
  <c r="L90" i="61"/>
  <c r="M90" i="61"/>
  <c r="N90" i="61"/>
  <c r="O90" i="61"/>
  <c r="P90" i="61"/>
  <c r="Q90" i="61"/>
  <c r="R90" i="61"/>
  <c r="G91" i="61"/>
  <c r="H91" i="61"/>
  <c r="I91" i="61"/>
  <c r="J91" i="61"/>
  <c r="K91" i="61"/>
  <c r="L91" i="61"/>
  <c r="M91" i="61"/>
  <c r="N91" i="61"/>
  <c r="O91" i="61"/>
  <c r="P91" i="61"/>
  <c r="Q91" i="61"/>
  <c r="R91" i="61"/>
  <c r="V13" i="60"/>
  <c r="W13" i="60"/>
  <c r="X13" i="60"/>
  <c r="Y13" i="60"/>
  <c r="Z13" i="60"/>
  <c r="AA13" i="60"/>
  <c r="AB13" i="60"/>
  <c r="AC13" i="60"/>
  <c r="AD13" i="60"/>
  <c r="AE13" i="60"/>
  <c r="AF13" i="60"/>
  <c r="AG13" i="60"/>
  <c r="AH13" i="60"/>
  <c r="AI13" i="60"/>
  <c r="AJ13" i="60"/>
  <c r="AK13" i="60"/>
  <c r="AL13" i="60"/>
  <c r="AM13" i="60"/>
  <c r="AN13" i="60"/>
  <c r="AO13" i="60"/>
  <c r="AP13" i="60"/>
  <c r="AQ13" i="60"/>
  <c r="AR13" i="60"/>
  <c r="AS13" i="60"/>
  <c r="AT13" i="60"/>
  <c r="AU13" i="60"/>
  <c r="AV13" i="60"/>
  <c r="AW13" i="60"/>
  <c r="AX13" i="60"/>
  <c r="AY13" i="60"/>
  <c r="AZ13" i="60"/>
  <c r="BA13" i="60"/>
  <c r="BB13" i="60"/>
  <c r="BC13" i="60"/>
  <c r="BD13" i="60"/>
  <c r="BE13" i="60"/>
  <c r="BF13" i="60" s="1"/>
  <c r="BG13" i="60"/>
  <c r="BH13" i="60"/>
  <c r="BI13" i="60"/>
  <c r="BJ13" i="60"/>
  <c r="BK13" i="60"/>
  <c r="BL13" i="60"/>
  <c r="BM13" i="60"/>
  <c r="BN13" i="60"/>
  <c r="BO13" i="60"/>
  <c r="D15" i="60"/>
  <c r="E15" i="60"/>
  <c r="E20" i="60" s="1"/>
  <c r="D16" i="60"/>
  <c r="E16" i="60"/>
  <c r="F20" i="60"/>
  <c r="G20" i="60"/>
  <c r="H20" i="60"/>
  <c r="I20" i="60"/>
  <c r="J20" i="60"/>
  <c r="K20" i="60"/>
  <c r="L20" i="60"/>
  <c r="M20" i="60"/>
  <c r="N20" i="60"/>
  <c r="O20" i="60"/>
  <c r="P20" i="60"/>
  <c r="Q20" i="60"/>
  <c r="R20" i="60"/>
  <c r="G21" i="60"/>
  <c r="H21" i="60"/>
  <c r="I21" i="60"/>
  <c r="J21" i="60"/>
  <c r="K21" i="60"/>
  <c r="L21" i="60"/>
  <c r="M21" i="60"/>
  <c r="N21" i="60"/>
  <c r="O21" i="60"/>
  <c r="P21" i="60"/>
  <c r="Q21" i="60"/>
  <c r="R21" i="60"/>
  <c r="B23" i="60"/>
  <c r="V23" i="60"/>
  <c r="W23" i="60"/>
  <c r="X23" i="60"/>
  <c r="Y23" i="60"/>
  <c r="Z23" i="60"/>
  <c r="AA23" i="60"/>
  <c r="AB23" i="60"/>
  <c r="AC23" i="60"/>
  <c r="AD23" i="60"/>
  <c r="AE23" i="60"/>
  <c r="AF23" i="60"/>
  <c r="AG23" i="60"/>
  <c r="AH23" i="60"/>
  <c r="AI23" i="60"/>
  <c r="AJ23" i="60"/>
  <c r="AK23" i="60"/>
  <c r="AL23" i="60"/>
  <c r="AM23" i="60"/>
  <c r="AN23" i="60"/>
  <c r="AO23" i="60"/>
  <c r="AP23" i="60"/>
  <c r="AQ23" i="60"/>
  <c r="AR23" i="60" s="1"/>
  <c r="AS23" i="60"/>
  <c r="AT23" i="60"/>
  <c r="AU23" i="60"/>
  <c r="AV23" i="60"/>
  <c r="AW23" i="60"/>
  <c r="AX23" i="60"/>
  <c r="AY23" i="60"/>
  <c r="AZ23" i="60"/>
  <c r="BA23" i="60"/>
  <c r="BB23" i="60"/>
  <c r="BC23" i="60"/>
  <c r="BD23" i="60"/>
  <c r="BE23" i="60"/>
  <c r="BF23" i="60" s="1"/>
  <c r="BG23" i="60"/>
  <c r="BH23" i="60"/>
  <c r="BI23" i="60"/>
  <c r="BJ23" i="60"/>
  <c r="BK23" i="60"/>
  <c r="BL23" i="60"/>
  <c r="BM23" i="60"/>
  <c r="BN23" i="60"/>
  <c r="BO23" i="60"/>
  <c r="D25" i="60"/>
  <c r="E25" i="60"/>
  <c r="E30" i="60" s="1"/>
  <c r="D26" i="60"/>
  <c r="E26" i="60"/>
  <c r="F30" i="60"/>
  <c r="G30" i="60"/>
  <c r="H30" i="60"/>
  <c r="I30" i="60"/>
  <c r="J30" i="60"/>
  <c r="K30" i="60"/>
  <c r="L30" i="60"/>
  <c r="M30" i="60"/>
  <c r="N30" i="60"/>
  <c r="O30" i="60"/>
  <c r="P30" i="60"/>
  <c r="Q30" i="60"/>
  <c r="R30" i="60"/>
  <c r="G31" i="60"/>
  <c r="H31" i="60"/>
  <c r="I31" i="60"/>
  <c r="J31" i="60"/>
  <c r="K31" i="60"/>
  <c r="L31" i="60"/>
  <c r="M31" i="60"/>
  <c r="N31" i="60"/>
  <c r="O31" i="60"/>
  <c r="P31" i="60"/>
  <c r="Q31" i="60"/>
  <c r="R31" i="60"/>
  <c r="B33" i="60"/>
  <c r="B43" i="60" s="1"/>
  <c r="V33" i="60"/>
  <c r="W33" i="60"/>
  <c r="X33" i="60"/>
  <c r="Y33" i="60"/>
  <c r="Z33" i="60"/>
  <c r="AA33" i="60"/>
  <c r="AB33" i="60"/>
  <c r="AC33" i="60"/>
  <c r="AD33" i="60" s="1"/>
  <c r="AE33" i="60"/>
  <c r="AF33" i="60"/>
  <c r="AG33" i="60"/>
  <c r="AH33" i="60"/>
  <c r="AI33" i="60"/>
  <c r="AJ33" i="60"/>
  <c r="AK33" i="60"/>
  <c r="AL33" i="60"/>
  <c r="AM33" i="60"/>
  <c r="AN33" i="60"/>
  <c r="AO33" i="60"/>
  <c r="AP33" i="60"/>
  <c r="AQ33" i="60"/>
  <c r="AR33" i="60" s="1"/>
  <c r="AS33" i="60"/>
  <c r="AT33" i="60"/>
  <c r="AU33" i="60"/>
  <c r="AV33" i="60"/>
  <c r="AW33" i="60"/>
  <c r="AX33" i="60"/>
  <c r="AY33" i="60"/>
  <c r="AZ33" i="60"/>
  <c r="BA33" i="60"/>
  <c r="BB33" i="60"/>
  <c r="BC33" i="60"/>
  <c r="BD33" i="60"/>
  <c r="BE33" i="60"/>
  <c r="BF33" i="60" s="1"/>
  <c r="BG33" i="60"/>
  <c r="BH33" i="60"/>
  <c r="BI33" i="60"/>
  <c r="BJ33" i="60"/>
  <c r="BK33" i="60"/>
  <c r="BL33" i="60"/>
  <c r="BM33" i="60"/>
  <c r="BN33" i="60"/>
  <c r="BO33" i="60"/>
  <c r="D35" i="60"/>
  <c r="E35" i="60"/>
  <c r="D36" i="60"/>
  <c r="E36" i="60"/>
  <c r="E40" i="60"/>
  <c r="F40" i="60"/>
  <c r="G40" i="60"/>
  <c r="H40" i="60"/>
  <c r="I40" i="60"/>
  <c r="J40" i="60"/>
  <c r="K40" i="60"/>
  <c r="L40" i="60"/>
  <c r="M40" i="60"/>
  <c r="N40" i="60"/>
  <c r="O40" i="60"/>
  <c r="P40" i="60"/>
  <c r="Q40" i="60"/>
  <c r="R40" i="60"/>
  <c r="G41" i="60"/>
  <c r="H41" i="60"/>
  <c r="I41" i="60"/>
  <c r="J41" i="60"/>
  <c r="K41" i="60"/>
  <c r="L41" i="60"/>
  <c r="M41" i="60"/>
  <c r="N41" i="60"/>
  <c r="O41" i="60"/>
  <c r="P41" i="60"/>
  <c r="Q41" i="60"/>
  <c r="R41" i="60"/>
  <c r="V43" i="60"/>
  <c r="W43" i="60"/>
  <c r="X43" i="60"/>
  <c r="Y43" i="60"/>
  <c r="Z43" i="60"/>
  <c r="AA43" i="60"/>
  <c r="AB43" i="60"/>
  <c r="AC43" i="60"/>
  <c r="AD43" i="60" s="1"/>
  <c r="AE43" i="60"/>
  <c r="AF43" i="60"/>
  <c r="AG43" i="60"/>
  <c r="AH43" i="60"/>
  <c r="AI43" i="60"/>
  <c r="AJ43" i="60"/>
  <c r="AK43" i="60"/>
  <c r="AL43" i="60"/>
  <c r="AM43" i="60"/>
  <c r="AN43" i="60"/>
  <c r="AO43" i="60"/>
  <c r="AP43" i="60"/>
  <c r="AQ43" i="60"/>
  <c r="AR43" i="60" s="1"/>
  <c r="AS43" i="60"/>
  <c r="AT43" i="60"/>
  <c r="AU43" i="60"/>
  <c r="AV43" i="60"/>
  <c r="AW43" i="60"/>
  <c r="AX43" i="60"/>
  <c r="AY43" i="60"/>
  <c r="AZ43" i="60"/>
  <c r="BA43" i="60"/>
  <c r="BB43" i="60"/>
  <c r="BC43" i="60"/>
  <c r="BD43" i="60"/>
  <c r="BE43" i="60"/>
  <c r="BF43" i="60"/>
  <c r="BG43" i="60"/>
  <c r="BH43" i="60"/>
  <c r="BI43" i="60"/>
  <c r="BJ43" i="60"/>
  <c r="BK43" i="60"/>
  <c r="BL43" i="60"/>
  <c r="BM43" i="60"/>
  <c r="BN43" i="60"/>
  <c r="BO43" i="60"/>
  <c r="D45" i="60"/>
  <c r="E45" i="60"/>
  <c r="E50" i="60"/>
  <c r="F50" i="60"/>
  <c r="G50" i="60"/>
  <c r="H50" i="60"/>
  <c r="I50" i="60"/>
  <c r="J50" i="60"/>
  <c r="K50" i="60"/>
  <c r="L50" i="60"/>
  <c r="M50" i="60"/>
  <c r="N50" i="60"/>
  <c r="O50" i="60"/>
  <c r="P50" i="60"/>
  <c r="Q50" i="60"/>
  <c r="R50" i="60"/>
  <c r="G51" i="60"/>
  <c r="H51" i="60"/>
  <c r="I51" i="60"/>
  <c r="J51" i="60"/>
  <c r="K51" i="60"/>
  <c r="L51" i="60"/>
  <c r="M51" i="60"/>
  <c r="N51" i="60"/>
  <c r="O51" i="60"/>
  <c r="P51" i="60"/>
  <c r="Q51" i="60"/>
  <c r="R51" i="60"/>
  <c r="V53" i="60"/>
  <c r="W53" i="60"/>
  <c r="X53" i="60"/>
  <c r="Y53" i="60"/>
  <c r="Z53" i="60"/>
  <c r="AA53" i="60"/>
  <c r="AB53" i="60"/>
  <c r="AC53" i="60"/>
  <c r="AD53" i="60"/>
  <c r="AE53" i="60"/>
  <c r="AF53" i="60"/>
  <c r="AG53" i="60"/>
  <c r="AH53" i="60"/>
  <c r="AI53" i="60"/>
  <c r="AJ53" i="60"/>
  <c r="AK53" i="60"/>
  <c r="AL53" i="60"/>
  <c r="AM53" i="60"/>
  <c r="AN53" i="60"/>
  <c r="AO53" i="60"/>
  <c r="AP53" i="60"/>
  <c r="AQ53" i="60"/>
  <c r="AR53" i="60"/>
  <c r="AS53" i="60"/>
  <c r="AT53" i="60"/>
  <c r="AU53" i="60"/>
  <c r="AV53" i="60"/>
  <c r="AW53" i="60"/>
  <c r="AX53" i="60"/>
  <c r="AY53" i="60"/>
  <c r="AZ53" i="60"/>
  <c r="BA53" i="60"/>
  <c r="BB53" i="60"/>
  <c r="BC53" i="60"/>
  <c r="BD53" i="60"/>
  <c r="BE53" i="60"/>
  <c r="BF53" i="60"/>
  <c r="BG53" i="60"/>
  <c r="BH53" i="60"/>
  <c r="BI53" i="60"/>
  <c r="BJ53" i="60"/>
  <c r="BK53" i="60"/>
  <c r="BL53" i="60"/>
  <c r="BM53" i="60"/>
  <c r="BN53" i="60"/>
  <c r="BO53" i="60"/>
  <c r="D55" i="60"/>
  <c r="E55" i="60"/>
  <c r="D56" i="60"/>
  <c r="E56" i="60"/>
  <c r="E60" i="60"/>
  <c r="F60" i="60"/>
  <c r="G60" i="60"/>
  <c r="H60" i="60"/>
  <c r="I60" i="60"/>
  <c r="J60" i="60"/>
  <c r="K60" i="60"/>
  <c r="L60" i="60"/>
  <c r="M60" i="60"/>
  <c r="N60" i="60"/>
  <c r="O60" i="60"/>
  <c r="P60" i="60"/>
  <c r="Q60" i="60"/>
  <c r="R60" i="60"/>
  <c r="G61" i="60"/>
  <c r="H61" i="60"/>
  <c r="I61" i="60"/>
  <c r="J61" i="60"/>
  <c r="K61" i="60"/>
  <c r="L61" i="60"/>
  <c r="M61" i="60"/>
  <c r="N61" i="60"/>
  <c r="O61" i="60"/>
  <c r="P61" i="60"/>
  <c r="Q61" i="60"/>
  <c r="R61" i="60"/>
  <c r="V63" i="60"/>
  <c r="W63" i="60"/>
  <c r="X63" i="60"/>
  <c r="Y63" i="60"/>
  <c r="Z63" i="60"/>
  <c r="AA63" i="60"/>
  <c r="AB63" i="60"/>
  <c r="AC63" i="60"/>
  <c r="AD63" i="60"/>
  <c r="AE63" i="60"/>
  <c r="AF63" i="60"/>
  <c r="AG63" i="60"/>
  <c r="AH63" i="60"/>
  <c r="AI63" i="60"/>
  <c r="AJ63" i="60"/>
  <c r="AK63" i="60"/>
  <c r="AL63" i="60"/>
  <c r="AM63" i="60"/>
  <c r="AN63" i="60"/>
  <c r="AO63" i="60"/>
  <c r="AP63" i="60"/>
  <c r="AQ63" i="60"/>
  <c r="AR63" i="60"/>
  <c r="AS63" i="60"/>
  <c r="AT63" i="60"/>
  <c r="AU63" i="60"/>
  <c r="AV63" i="60"/>
  <c r="AW63" i="60"/>
  <c r="AX63" i="60"/>
  <c r="AY63" i="60"/>
  <c r="AZ63" i="60"/>
  <c r="BA63" i="60"/>
  <c r="BB63" i="60"/>
  <c r="BC63" i="60"/>
  <c r="BD63" i="60"/>
  <c r="BE63" i="60"/>
  <c r="BF63" i="60"/>
  <c r="BG63" i="60"/>
  <c r="BH63" i="60"/>
  <c r="BI63" i="60"/>
  <c r="BJ63" i="60"/>
  <c r="BK63" i="60"/>
  <c r="BL63" i="60"/>
  <c r="BM63" i="60"/>
  <c r="BN63" i="60"/>
  <c r="BO63" i="60"/>
  <c r="D65" i="60"/>
  <c r="E65" i="60"/>
  <c r="D66" i="60"/>
  <c r="E66" i="60"/>
  <c r="E70" i="60"/>
  <c r="F70" i="60"/>
  <c r="G70" i="60"/>
  <c r="H70" i="60"/>
  <c r="I70" i="60"/>
  <c r="J70" i="60"/>
  <c r="K70" i="60"/>
  <c r="L70" i="60"/>
  <c r="M70" i="60"/>
  <c r="N70" i="60"/>
  <c r="O70" i="60"/>
  <c r="P70" i="60"/>
  <c r="Q70" i="60"/>
  <c r="R70" i="60"/>
  <c r="G71" i="60"/>
  <c r="H71" i="60"/>
  <c r="I71" i="60"/>
  <c r="J71" i="60"/>
  <c r="K71" i="60"/>
  <c r="L71" i="60"/>
  <c r="M71" i="60"/>
  <c r="N71" i="60"/>
  <c r="O71" i="60"/>
  <c r="P71" i="60"/>
  <c r="Q71" i="60"/>
  <c r="R71" i="60"/>
  <c r="V73" i="60"/>
  <c r="W73" i="60"/>
  <c r="X73" i="60"/>
  <c r="Y73" i="60"/>
  <c r="Z73" i="60"/>
  <c r="AA73" i="60"/>
  <c r="AB73" i="60"/>
  <c r="AC73" i="60"/>
  <c r="AD73" i="60"/>
  <c r="AE73" i="60"/>
  <c r="AF73" i="60"/>
  <c r="AG73" i="60"/>
  <c r="AH73" i="60"/>
  <c r="AI73" i="60"/>
  <c r="AJ73" i="60"/>
  <c r="AK73" i="60"/>
  <c r="AL73" i="60"/>
  <c r="AM73" i="60"/>
  <c r="AN73" i="60"/>
  <c r="AO73" i="60"/>
  <c r="AP73" i="60"/>
  <c r="AQ73" i="60"/>
  <c r="AR73" i="60"/>
  <c r="AS73" i="60"/>
  <c r="AT73" i="60"/>
  <c r="AU73" i="60"/>
  <c r="AV73" i="60"/>
  <c r="AW73" i="60"/>
  <c r="AX73" i="60"/>
  <c r="AY73" i="60"/>
  <c r="AZ73" i="60"/>
  <c r="BA73" i="60"/>
  <c r="BB73" i="60"/>
  <c r="BC73" i="60"/>
  <c r="BD73" i="60"/>
  <c r="BE73" i="60"/>
  <c r="BF73" i="60"/>
  <c r="BG73" i="60"/>
  <c r="BH73" i="60"/>
  <c r="BI73" i="60"/>
  <c r="BJ73" i="60"/>
  <c r="BK73" i="60"/>
  <c r="BL73" i="60"/>
  <c r="BM73" i="60"/>
  <c r="BN73" i="60"/>
  <c r="BO73" i="60"/>
  <c r="D75" i="60"/>
  <c r="D76" i="60" s="1"/>
  <c r="E75" i="60"/>
  <c r="E80" i="60" s="1"/>
  <c r="E76" i="60"/>
  <c r="F80" i="60"/>
  <c r="G80" i="60"/>
  <c r="H80" i="60"/>
  <c r="I80" i="60"/>
  <c r="J80" i="60"/>
  <c r="K80" i="60"/>
  <c r="L80" i="60"/>
  <c r="M80" i="60"/>
  <c r="N80" i="60"/>
  <c r="O80" i="60"/>
  <c r="P80" i="60"/>
  <c r="Q80" i="60"/>
  <c r="R80" i="60"/>
  <c r="G81" i="60"/>
  <c r="H81" i="60"/>
  <c r="I81" i="60"/>
  <c r="J81" i="60"/>
  <c r="K81" i="60"/>
  <c r="L81" i="60"/>
  <c r="M81" i="60"/>
  <c r="N81" i="60"/>
  <c r="O81" i="60"/>
  <c r="P81" i="60"/>
  <c r="Q81" i="60"/>
  <c r="R81" i="60"/>
  <c r="V83" i="60"/>
  <c r="W83" i="60"/>
  <c r="X83" i="60"/>
  <c r="Y83" i="60"/>
  <c r="Z83" i="60"/>
  <c r="AA83" i="60"/>
  <c r="AB83" i="60"/>
  <c r="AC83" i="60"/>
  <c r="AD83" i="60"/>
  <c r="AE83" i="60"/>
  <c r="AF83" i="60"/>
  <c r="AG83" i="60"/>
  <c r="AH83" i="60"/>
  <c r="AI83" i="60"/>
  <c r="AJ83" i="60"/>
  <c r="AK83" i="60"/>
  <c r="AL83" i="60"/>
  <c r="AM83" i="60"/>
  <c r="AN83" i="60"/>
  <c r="AO83" i="60"/>
  <c r="AP83" i="60"/>
  <c r="AQ83" i="60"/>
  <c r="AR83" i="60"/>
  <c r="AS83" i="60"/>
  <c r="AT83" i="60"/>
  <c r="AU83" i="60"/>
  <c r="AV83" i="60"/>
  <c r="AW83" i="60"/>
  <c r="AX83" i="60"/>
  <c r="AY83" i="60"/>
  <c r="AZ83" i="60"/>
  <c r="BA83" i="60"/>
  <c r="BB83" i="60"/>
  <c r="BC83" i="60"/>
  <c r="BD83" i="60"/>
  <c r="BE83" i="60"/>
  <c r="BF83" i="60" s="1"/>
  <c r="BG83" i="60"/>
  <c r="BH83" i="60"/>
  <c r="BI83" i="60"/>
  <c r="BJ83" i="60"/>
  <c r="BK83" i="60"/>
  <c r="BL83" i="60"/>
  <c r="BM83" i="60"/>
  <c r="BN83" i="60"/>
  <c r="BO83" i="60"/>
  <c r="D85" i="60"/>
  <c r="E85" i="60"/>
  <c r="E90" i="60" s="1"/>
  <c r="D86" i="60"/>
  <c r="E86" i="60"/>
  <c r="F90" i="60"/>
  <c r="G90" i="60"/>
  <c r="H90" i="60"/>
  <c r="I90" i="60"/>
  <c r="J90" i="60"/>
  <c r="K90" i="60"/>
  <c r="L90" i="60"/>
  <c r="M90" i="60"/>
  <c r="N90" i="60"/>
  <c r="O90" i="60"/>
  <c r="P90" i="60"/>
  <c r="Q90" i="60"/>
  <c r="R90" i="60"/>
  <c r="G91" i="60"/>
  <c r="H91" i="60"/>
  <c r="I91" i="60"/>
  <c r="J91" i="60"/>
  <c r="K91" i="60"/>
  <c r="L91" i="60"/>
  <c r="M91" i="60"/>
  <c r="N91" i="60"/>
  <c r="O91" i="60"/>
  <c r="P91" i="60"/>
  <c r="Q91" i="60"/>
  <c r="R91" i="60"/>
  <c r="E5" i="59"/>
  <c r="V13" i="59"/>
  <c r="W13" i="59"/>
  <c r="X13" i="59"/>
  <c r="Y13" i="59"/>
  <c r="Z13" i="59"/>
  <c r="AA13" i="59"/>
  <c r="AB13" i="59"/>
  <c r="AC13" i="59"/>
  <c r="AD13" i="59"/>
  <c r="AE13" i="59"/>
  <c r="AF13" i="59"/>
  <c r="AG13" i="59"/>
  <c r="AH13" i="59"/>
  <c r="AI13" i="59"/>
  <c r="AJ13" i="59"/>
  <c r="AK13" i="59"/>
  <c r="AL13" i="59"/>
  <c r="AM13" i="59"/>
  <c r="AN13" i="59"/>
  <c r="AO13" i="59"/>
  <c r="AP13" i="59"/>
  <c r="AQ13" i="59"/>
  <c r="AR13" i="59"/>
  <c r="AS13" i="59"/>
  <c r="AT13" i="59"/>
  <c r="AU13" i="59"/>
  <c r="AV13" i="59"/>
  <c r="AW13" i="59"/>
  <c r="AX13" i="59"/>
  <c r="AY13" i="59"/>
  <c r="AZ13" i="59"/>
  <c r="BA13" i="59"/>
  <c r="BB13" i="59"/>
  <c r="BC13" i="59"/>
  <c r="BD13" i="59"/>
  <c r="BE13" i="59"/>
  <c r="BF13" i="59"/>
  <c r="BG13" i="59"/>
  <c r="BH13" i="59"/>
  <c r="BI13" i="59"/>
  <c r="BJ13" i="59"/>
  <c r="BK13" i="59"/>
  <c r="BL13" i="59"/>
  <c r="BM13" i="59"/>
  <c r="BN13" i="59"/>
  <c r="BO13" i="59"/>
  <c r="E20" i="59"/>
  <c r="F20" i="59"/>
  <c r="G20" i="59"/>
  <c r="H20" i="59"/>
  <c r="I20" i="59"/>
  <c r="J20" i="59"/>
  <c r="K20" i="59"/>
  <c r="L20" i="59"/>
  <c r="M20" i="59"/>
  <c r="N20" i="59"/>
  <c r="O20" i="59"/>
  <c r="P20" i="59"/>
  <c r="Q20" i="59"/>
  <c r="R20" i="59"/>
  <c r="G21" i="59"/>
  <c r="H21" i="59"/>
  <c r="I21" i="59"/>
  <c r="J21" i="59"/>
  <c r="K21" i="59"/>
  <c r="L21" i="59"/>
  <c r="M21" i="59"/>
  <c r="N21" i="59"/>
  <c r="O21" i="59"/>
  <c r="P21" i="59"/>
  <c r="Q21" i="59"/>
  <c r="R21" i="59"/>
  <c r="V23" i="59"/>
  <c r="W23" i="59"/>
  <c r="X23" i="59"/>
  <c r="Y23" i="59"/>
  <c r="Z23" i="59"/>
  <c r="AA23" i="59"/>
  <c r="AB23" i="59"/>
  <c r="AC23" i="59"/>
  <c r="AD23" i="59" s="1"/>
  <c r="AE23" i="59"/>
  <c r="AF23" i="59"/>
  <c r="AG23" i="59"/>
  <c r="AH23" i="59"/>
  <c r="AI23" i="59"/>
  <c r="AJ23" i="59"/>
  <c r="AK23" i="59"/>
  <c r="AL23" i="59"/>
  <c r="AM23" i="59"/>
  <c r="AN23" i="59"/>
  <c r="AO23" i="59"/>
  <c r="AP23" i="59"/>
  <c r="AQ23" i="59"/>
  <c r="AR23" i="59" s="1"/>
  <c r="AS23" i="59"/>
  <c r="AT23" i="59"/>
  <c r="AU23" i="59"/>
  <c r="AV23" i="59"/>
  <c r="AW23" i="59"/>
  <c r="AX23" i="59"/>
  <c r="AY23" i="59"/>
  <c r="AZ23" i="59"/>
  <c r="BA23" i="59"/>
  <c r="BB23" i="59"/>
  <c r="BC23" i="59"/>
  <c r="BD23" i="59"/>
  <c r="BE23" i="59"/>
  <c r="BF23" i="59"/>
  <c r="BG23" i="59"/>
  <c r="BH23" i="59"/>
  <c r="BI23" i="59"/>
  <c r="BJ23" i="59"/>
  <c r="BK23" i="59"/>
  <c r="BL23" i="59"/>
  <c r="BM23" i="59"/>
  <c r="BN23" i="59"/>
  <c r="BO23" i="59"/>
  <c r="E30" i="59"/>
  <c r="F30" i="59"/>
  <c r="G30" i="59"/>
  <c r="H30" i="59"/>
  <c r="I30" i="59"/>
  <c r="J30" i="59"/>
  <c r="K30" i="59"/>
  <c r="L30" i="59"/>
  <c r="M30" i="59"/>
  <c r="N30" i="59"/>
  <c r="O30" i="59"/>
  <c r="P30" i="59"/>
  <c r="Q30" i="59"/>
  <c r="R30" i="59"/>
  <c r="G31" i="59"/>
  <c r="H31" i="59"/>
  <c r="I31" i="59"/>
  <c r="J31" i="59"/>
  <c r="K31" i="59"/>
  <c r="L31" i="59"/>
  <c r="M31" i="59"/>
  <c r="N31" i="59"/>
  <c r="O31" i="59"/>
  <c r="P31" i="59"/>
  <c r="Q31" i="59"/>
  <c r="R31" i="59"/>
  <c r="V33" i="59"/>
  <c r="W33" i="59"/>
  <c r="X33" i="59"/>
  <c r="Y33" i="59"/>
  <c r="Z33" i="59"/>
  <c r="AA33" i="59"/>
  <c r="AB33" i="59"/>
  <c r="AC33" i="59"/>
  <c r="AD33" i="59"/>
  <c r="AE33" i="59"/>
  <c r="AF33" i="59"/>
  <c r="AG33" i="59"/>
  <c r="AH33" i="59"/>
  <c r="AI33" i="59"/>
  <c r="AJ33" i="59"/>
  <c r="AK33" i="59"/>
  <c r="AL33" i="59"/>
  <c r="AM33" i="59"/>
  <c r="AN33" i="59"/>
  <c r="AO33" i="59"/>
  <c r="AP33" i="59"/>
  <c r="AQ33" i="59"/>
  <c r="AR33" i="59"/>
  <c r="AS33" i="59"/>
  <c r="AT33" i="59"/>
  <c r="AU33" i="59"/>
  <c r="AV33" i="59"/>
  <c r="AW33" i="59"/>
  <c r="AX33" i="59"/>
  <c r="AY33" i="59"/>
  <c r="AZ33" i="59"/>
  <c r="BA33" i="59"/>
  <c r="BB33" i="59"/>
  <c r="BC33" i="59"/>
  <c r="BD33" i="59"/>
  <c r="BE33" i="59"/>
  <c r="BF33" i="59"/>
  <c r="BG33" i="59"/>
  <c r="BH33" i="59"/>
  <c r="BI33" i="59"/>
  <c r="BJ33" i="59"/>
  <c r="BK33" i="59"/>
  <c r="BL33" i="59"/>
  <c r="BM33" i="59"/>
  <c r="BN33" i="59"/>
  <c r="BO33" i="59"/>
  <c r="D35" i="59"/>
  <c r="E35" i="59"/>
  <c r="D36" i="59"/>
  <c r="E36" i="59"/>
  <c r="E40" i="59"/>
  <c r="F40" i="59"/>
  <c r="G40" i="59"/>
  <c r="H40" i="59"/>
  <c r="I40" i="59"/>
  <c r="J40" i="59"/>
  <c r="K40" i="59"/>
  <c r="L40" i="59"/>
  <c r="M40" i="59"/>
  <c r="N40" i="59"/>
  <c r="O40" i="59"/>
  <c r="P40" i="59"/>
  <c r="Q40" i="59"/>
  <c r="R40" i="59"/>
  <c r="G41" i="59"/>
  <c r="H41" i="59"/>
  <c r="I41" i="59"/>
  <c r="J41" i="59"/>
  <c r="K41" i="59"/>
  <c r="L41" i="59"/>
  <c r="M41" i="59"/>
  <c r="N41" i="59"/>
  <c r="O41" i="59"/>
  <c r="P41" i="59"/>
  <c r="Q41" i="59"/>
  <c r="R41" i="59"/>
  <c r="V43" i="59"/>
  <c r="W43" i="59" s="1"/>
  <c r="X43" i="59"/>
  <c r="Y43" i="59"/>
  <c r="Z43" i="59"/>
  <c r="AA43" i="59"/>
  <c r="AB43" i="59"/>
  <c r="AC43" i="59"/>
  <c r="AD43" i="59"/>
  <c r="AE43" i="59"/>
  <c r="AF43" i="59"/>
  <c r="AG43" i="59"/>
  <c r="AH43" i="59"/>
  <c r="AI43" i="59"/>
  <c r="AJ43" i="59"/>
  <c r="AK43" i="59"/>
  <c r="AL43" i="59"/>
  <c r="AM43" i="59"/>
  <c r="AN43" i="59"/>
  <c r="AO43" i="59"/>
  <c r="AP43" i="59"/>
  <c r="AQ43" i="59"/>
  <c r="AR43" i="59"/>
  <c r="AS43" i="59"/>
  <c r="AT43" i="59"/>
  <c r="AU43" i="59"/>
  <c r="AV43" i="59"/>
  <c r="AW43" i="59"/>
  <c r="AX43" i="59"/>
  <c r="AY43" i="59"/>
  <c r="AZ43" i="59"/>
  <c r="BA43" i="59"/>
  <c r="BB43" i="59"/>
  <c r="BC43" i="59"/>
  <c r="BD43" i="59"/>
  <c r="BE43" i="59"/>
  <c r="BF43" i="59"/>
  <c r="BG43" i="59"/>
  <c r="BH43" i="59"/>
  <c r="BI43" i="59"/>
  <c r="BJ43" i="59"/>
  <c r="BK43" i="59"/>
  <c r="BL43" i="59"/>
  <c r="BM43" i="59"/>
  <c r="BN43" i="59"/>
  <c r="BO43" i="59"/>
  <c r="D45" i="59"/>
  <c r="E45" i="59"/>
  <c r="E50" i="59" s="1"/>
  <c r="D46" i="59"/>
  <c r="E46" i="59"/>
  <c r="F50" i="59"/>
  <c r="G50" i="59"/>
  <c r="H50" i="59"/>
  <c r="I50" i="59"/>
  <c r="J50" i="59"/>
  <c r="K50" i="59"/>
  <c r="L50" i="59"/>
  <c r="M50" i="59"/>
  <c r="N50" i="59"/>
  <c r="O50" i="59"/>
  <c r="P50" i="59"/>
  <c r="Q50" i="59"/>
  <c r="R50" i="59"/>
  <c r="G51" i="59"/>
  <c r="H51" i="59"/>
  <c r="I51" i="59"/>
  <c r="J51" i="59"/>
  <c r="K51" i="59"/>
  <c r="L51" i="59"/>
  <c r="M51" i="59"/>
  <c r="N51" i="59"/>
  <c r="O51" i="59"/>
  <c r="P51" i="59"/>
  <c r="Q51" i="59"/>
  <c r="R51" i="59"/>
  <c r="V53" i="59"/>
  <c r="W53" i="59"/>
  <c r="X53" i="59"/>
  <c r="Y53" i="59"/>
  <c r="Z53" i="59"/>
  <c r="AA53" i="59"/>
  <c r="AB53" i="59"/>
  <c r="AC53" i="59"/>
  <c r="AD53" i="59"/>
  <c r="AE53" i="59"/>
  <c r="AF53" i="59"/>
  <c r="AG53" i="59"/>
  <c r="AH53" i="59"/>
  <c r="AI53" i="59"/>
  <c r="AJ53" i="59"/>
  <c r="AK53" i="59"/>
  <c r="AL53" i="59"/>
  <c r="AM53" i="59"/>
  <c r="AN53" i="59"/>
  <c r="AO53" i="59"/>
  <c r="AP53" i="59"/>
  <c r="AQ53" i="59"/>
  <c r="AR53" i="59"/>
  <c r="AS53" i="59"/>
  <c r="AT53" i="59"/>
  <c r="AU53" i="59"/>
  <c r="AV53" i="59"/>
  <c r="AW53" i="59"/>
  <c r="AX53" i="59"/>
  <c r="AY53" i="59"/>
  <c r="AZ53" i="59"/>
  <c r="BA53" i="59"/>
  <c r="BB53" i="59"/>
  <c r="BC53" i="59"/>
  <c r="BD53" i="59"/>
  <c r="BE53" i="59"/>
  <c r="BF53" i="59"/>
  <c r="BG53" i="59"/>
  <c r="BH53" i="59"/>
  <c r="BI53" i="59"/>
  <c r="BJ53" i="59"/>
  <c r="BK53" i="59"/>
  <c r="BL53" i="59"/>
  <c r="BM53" i="59"/>
  <c r="BN53" i="59"/>
  <c r="BO53" i="59"/>
  <c r="D55" i="59"/>
  <c r="E55" i="59"/>
  <c r="E60" i="59" s="1"/>
  <c r="D56" i="59"/>
  <c r="E56" i="59"/>
  <c r="F60" i="59"/>
  <c r="G60" i="59"/>
  <c r="H60" i="59"/>
  <c r="I60" i="59"/>
  <c r="J60" i="59"/>
  <c r="K60" i="59"/>
  <c r="L60" i="59"/>
  <c r="M60" i="59"/>
  <c r="N60" i="59"/>
  <c r="O60" i="59"/>
  <c r="P60" i="59"/>
  <c r="Q60" i="59"/>
  <c r="R60" i="59"/>
  <c r="G61" i="59"/>
  <c r="H61" i="59"/>
  <c r="I61" i="59"/>
  <c r="J61" i="59"/>
  <c r="K61" i="59"/>
  <c r="L61" i="59"/>
  <c r="M61" i="59"/>
  <c r="N61" i="59"/>
  <c r="O61" i="59"/>
  <c r="P61" i="59"/>
  <c r="Q61" i="59"/>
  <c r="R61" i="59"/>
  <c r="V63" i="59"/>
  <c r="W63" i="59"/>
  <c r="X63" i="59"/>
  <c r="Y63" i="59"/>
  <c r="Z63" i="59"/>
  <c r="AA63" i="59"/>
  <c r="AB63" i="59"/>
  <c r="AC63" i="59"/>
  <c r="AD63" i="59"/>
  <c r="AE63" i="59"/>
  <c r="AF63" i="59"/>
  <c r="AG63" i="59"/>
  <c r="AH63" i="59"/>
  <c r="AI63" i="59"/>
  <c r="AJ63" i="59"/>
  <c r="AK63" i="59"/>
  <c r="AL63" i="59"/>
  <c r="AM63" i="59"/>
  <c r="AN63" i="59"/>
  <c r="AO63" i="59"/>
  <c r="AP63" i="59"/>
  <c r="AQ63" i="59"/>
  <c r="AR63" i="59"/>
  <c r="AS63" i="59"/>
  <c r="AT63" i="59"/>
  <c r="AU63" i="59"/>
  <c r="AV63" i="59"/>
  <c r="AW63" i="59"/>
  <c r="AX63" i="59"/>
  <c r="AY63" i="59"/>
  <c r="AZ63" i="59"/>
  <c r="BA63" i="59"/>
  <c r="BB63" i="59"/>
  <c r="BC63" i="59"/>
  <c r="BD63" i="59"/>
  <c r="BE63" i="59"/>
  <c r="BF63" i="59"/>
  <c r="BG63" i="59"/>
  <c r="BH63" i="59"/>
  <c r="BI63" i="59"/>
  <c r="BJ63" i="59"/>
  <c r="BK63" i="59"/>
  <c r="BL63" i="59"/>
  <c r="BM63" i="59"/>
  <c r="BN63" i="59"/>
  <c r="BO63" i="59"/>
  <c r="D65" i="59"/>
  <c r="E65" i="59"/>
  <c r="D66" i="59"/>
  <c r="E66" i="59"/>
  <c r="E70" i="59"/>
  <c r="F70" i="59"/>
  <c r="G70" i="59"/>
  <c r="H70" i="59"/>
  <c r="I70" i="59"/>
  <c r="J70" i="59"/>
  <c r="K70" i="59"/>
  <c r="L70" i="59"/>
  <c r="M70" i="59"/>
  <c r="N70" i="59"/>
  <c r="O70" i="59"/>
  <c r="P70" i="59"/>
  <c r="Q70" i="59"/>
  <c r="R70" i="59"/>
  <c r="G71" i="59"/>
  <c r="H71" i="59"/>
  <c r="I71" i="59"/>
  <c r="J71" i="59"/>
  <c r="K71" i="59"/>
  <c r="L71" i="59"/>
  <c r="M71" i="59"/>
  <c r="N71" i="59"/>
  <c r="O71" i="59"/>
  <c r="P71" i="59"/>
  <c r="Q71" i="59"/>
  <c r="R71" i="59"/>
  <c r="V73" i="59"/>
  <c r="W73" i="59"/>
  <c r="X73" i="59"/>
  <c r="Y73" i="59"/>
  <c r="Z73" i="59"/>
  <c r="AA73" i="59"/>
  <c r="AB73" i="59"/>
  <c r="AC73" i="59"/>
  <c r="AD73" i="59"/>
  <c r="AE73" i="59"/>
  <c r="AF73" i="59"/>
  <c r="AG73" i="59"/>
  <c r="AH73" i="59"/>
  <c r="AI73" i="59"/>
  <c r="AJ73" i="59"/>
  <c r="AK73" i="59"/>
  <c r="AL73" i="59"/>
  <c r="AM73" i="59"/>
  <c r="AN73" i="59"/>
  <c r="AO73" i="59"/>
  <c r="AP73" i="59"/>
  <c r="AQ73" i="59"/>
  <c r="AR73" i="59"/>
  <c r="AS73" i="59"/>
  <c r="AT73" i="59"/>
  <c r="AU73" i="59"/>
  <c r="AV73" i="59"/>
  <c r="AW73" i="59"/>
  <c r="AX73" i="59"/>
  <c r="AY73" i="59"/>
  <c r="AZ73" i="59"/>
  <c r="BA73" i="59"/>
  <c r="BB73" i="59"/>
  <c r="BC73" i="59"/>
  <c r="BD73" i="59"/>
  <c r="BE73" i="59"/>
  <c r="BF73" i="59"/>
  <c r="BG73" i="59"/>
  <c r="BH73" i="59"/>
  <c r="BI73" i="59"/>
  <c r="BJ73" i="59"/>
  <c r="BK73" i="59"/>
  <c r="BL73" i="59"/>
  <c r="BM73" i="59"/>
  <c r="BN73" i="59"/>
  <c r="BO73" i="59"/>
  <c r="D75" i="59"/>
  <c r="E75" i="59"/>
  <c r="D76" i="59"/>
  <c r="E76" i="59"/>
  <c r="E80" i="59"/>
  <c r="F80" i="59"/>
  <c r="G80" i="59"/>
  <c r="H80" i="59"/>
  <c r="I80" i="59"/>
  <c r="J80" i="59"/>
  <c r="K80" i="59"/>
  <c r="L80" i="59"/>
  <c r="M80" i="59"/>
  <c r="N80" i="59"/>
  <c r="O80" i="59"/>
  <c r="P80" i="59"/>
  <c r="Q80" i="59"/>
  <c r="R80" i="59"/>
  <c r="G81" i="59"/>
  <c r="H81" i="59"/>
  <c r="I81" i="59"/>
  <c r="J81" i="59"/>
  <c r="K81" i="59"/>
  <c r="L81" i="59"/>
  <c r="M81" i="59"/>
  <c r="N81" i="59"/>
  <c r="O81" i="59"/>
  <c r="P81" i="59"/>
  <c r="Q81" i="59"/>
  <c r="R81" i="59"/>
  <c r="V83" i="59"/>
  <c r="W83" i="59"/>
  <c r="X83" i="59"/>
  <c r="Y83" i="59"/>
  <c r="Z83" i="59"/>
  <c r="AA83" i="59"/>
  <c r="AB83" i="59"/>
  <c r="AC83" i="59"/>
  <c r="AD83" i="59"/>
  <c r="AE83" i="59"/>
  <c r="AF83" i="59"/>
  <c r="AG83" i="59"/>
  <c r="AH83" i="59"/>
  <c r="AI83" i="59"/>
  <c r="AJ83" i="59"/>
  <c r="AK83" i="59"/>
  <c r="AL83" i="59"/>
  <c r="AM83" i="59"/>
  <c r="AN83" i="59"/>
  <c r="AO83" i="59"/>
  <c r="AP83" i="59"/>
  <c r="AQ83" i="59"/>
  <c r="AR83" i="59"/>
  <c r="AS83" i="59"/>
  <c r="AT83" i="59"/>
  <c r="AU83" i="59"/>
  <c r="AV83" i="59"/>
  <c r="AW83" i="59"/>
  <c r="AX83" i="59"/>
  <c r="AY83" i="59"/>
  <c r="AZ83" i="59"/>
  <c r="BA83" i="59"/>
  <c r="BB83" i="59"/>
  <c r="BC83" i="59"/>
  <c r="BD83" i="59"/>
  <c r="BE83" i="59"/>
  <c r="BF83" i="59"/>
  <c r="BG83" i="59"/>
  <c r="BH83" i="59"/>
  <c r="BI83" i="59"/>
  <c r="BJ83" i="59"/>
  <c r="BK83" i="59"/>
  <c r="BL83" i="59"/>
  <c r="BM83" i="59"/>
  <c r="BN83" i="59"/>
  <c r="BO83" i="59"/>
  <c r="D85" i="59"/>
  <c r="E85" i="59"/>
  <c r="D86" i="59"/>
  <c r="E86" i="59"/>
  <c r="E90" i="59"/>
  <c r="F90" i="59"/>
  <c r="G90" i="59"/>
  <c r="H90" i="59"/>
  <c r="I90" i="59"/>
  <c r="J90" i="59"/>
  <c r="K90" i="59"/>
  <c r="L90" i="59"/>
  <c r="M90" i="59"/>
  <c r="N90" i="59"/>
  <c r="O90" i="59"/>
  <c r="P90" i="59"/>
  <c r="Q90" i="59"/>
  <c r="R90" i="59"/>
  <c r="G91" i="59"/>
  <c r="H91" i="59"/>
  <c r="I91" i="59"/>
  <c r="J91" i="59"/>
  <c r="K91" i="59"/>
  <c r="L91" i="59"/>
  <c r="M91" i="59"/>
  <c r="N91" i="59"/>
  <c r="O91" i="59"/>
  <c r="P91" i="59"/>
  <c r="Q91" i="59"/>
  <c r="R91" i="59"/>
  <c r="P11" i="58"/>
  <c r="R11" i="58" s="1"/>
  <c r="S11" i="58" s="1"/>
  <c r="T11" i="58" s="1"/>
  <c r="S46" i="58" s="1"/>
  <c r="U11" i="58"/>
  <c r="V11" i="58"/>
  <c r="W11" i="58"/>
  <c r="X11" i="58"/>
  <c r="Y11" i="58"/>
  <c r="S51" i="58" s="1"/>
  <c r="Z11" i="58"/>
  <c r="S52" i="58" s="1"/>
  <c r="AA11" i="58"/>
  <c r="AB11" i="58"/>
  <c r="S54" i="58" s="1"/>
  <c r="AC11" i="58"/>
  <c r="S55" i="58" s="1"/>
  <c r="AD11" i="58"/>
  <c r="AP11" i="58" s="1"/>
  <c r="S56" i="58"/>
  <c r="AH11" i="58"/>
  <c r="AI11" i="58"/>
  <c r="AJ11" i="58"/>
  <c r="AK11" i="58"/>
  <c r="AL11" i="58"/>
  <c r="AM11" i="58"/>
  <c r="AN11" i="58"/>
  <c r="AO11" i="58"/>
  <c r="P12" i="58"/>
  <c r="R12" i="58"/>
  <c r="S12" i="58"/>
  <c r="T12" i="58"/>
  <c r="U12" i="58"/>
  <c r="R47" i="58" s="1"/>
  <c r="V12" i="58"/>
  <c r="W12" i="58"/>
  <c r="R49" i="58" s="1"/>
  <c r="X12" i="58"/>
  <c r="Y12" i="58"/>
  <c r="Z12" i="58"/>
  <c r="AA12" i="58"/>
  <c r="AB12" i="58"/>
  <c r="R54" i="58" s="1"/>
  <c r="AC12" i="58"/>
  <c r="AD12" i="58"/>
  <c r="AH12" i="58"/>
  <c r="AI12" i="58"/>
  <c r="AJ12" i="58"/>
  <c r="AK12" i="58"/>
  <c r="AL12" i="58"/>
  <c r="AM12" i="58"/>
  <c r="AN12" i="58"/>
  <c r="AO12" i="58"/>
  <c r="AP12" i="58"/>
  <c r="P13" i="58"/>
  <c r="R13" i="58"/>
  <c r="S13" i="58"/>
  <c r="T13" i="58"/>
  <c r="O46" i="58" s="1"/>
  <c r="U13" i="58"/>
  <c r="O47" i="58" s="1"/>
  <c r="V13" i="58"/>
  <c r="W13" i="58"/>
  <c r="O49" i="58" s="1"/>
  <c r="X13" i="58"/>
  <c r="O50" i="58" s="1"/>
  <c r="Y13" i="58"/>
  <c r="Z13" i="58"/>
  <c r="O52" i="58" s="1"/>
  <c r="AA13" i="58"/>
  <c r="O53" i="58" s="1"/>
  <c r="AB13" i="58"/>
  <c r="AC13" i="58"/>
  <c r="O55" i="58" s="1"/>
  <c r="AD13" i="58"/>
  <c r="O56" i="58" s="1"/>
  <c r="AH13" i="58"/>
  <c r="AI13" i="58"/>
  <c r="AJ13" i="58"/>
  <c r="AK13" i="58"/>
  <c r="AL13" i="58"/>
  <c r="AM13" i="58"/>
  <c r="AN13" i="58"/>
  <c r="AO13" i="58"/>
  <c r="P14" i="58"/>
  <c r="R14" i="58"/>
  <c r="S14" i="58"/>
  <c r="T14" i="58"/>
  <c r="U14" i="58"/>
  <c r="V14" i="58"/>
  <c r="W14" i="58"/>
  <c r="X14" i="58"/>
  <c r="Y14" i="58"/>
  <c r="Z14" i="58"/>
  <c r="AA14" i="58"/>
  <c r="AB14" i="58"/>
  <c r="AC14" i="58"/>
  <c r="AD14" i="58"/>
  <c r="AP14" i="58" s="1"/>
  <c r="AH14" i="58"/>
  <c r="AI14" i="58"/>
  <c r="AJ14" i="58"/>
  <c r="AK14" i="58"/>
  <c r="AO14" i="58" s="1"/>
  <c r="AL14" i="58"/>
  <c r="AM14" i="58"/>
  <c r="AN14" i="58"/>
  <c r="P15" i="58"/>
  <c r="R15" i="58"/>
  <c r="S15" i="58"/>
  <c r="T15" i="58"/>
  <c r="U15" i="58"/>
  <c r="V15" i="58"/>
  <c r="W15" i="58"/>
  <c r="X15" i="58"/>
  <c r="Y15" i="58"/>
  <c r="Z15" i="58"/>
  <c r="AA15" i="58"/>
  <c r="AB15" i="58"/>
  <c r="AC15" i="58"/>
  <c r="AD15" i="58"/>
  <c r="AH15" i="58"/>
  <c r="AI15" i="58"/>
  <c r="AJ15" i="58"/>
  <c r="AK15" i="58"/>
  <c r="AL15" i="58"/>
  <c r="AM15" i="58"/>
  <c r="AN15" i="58"/>
  <c r="AO15" i="58"/>
  <c r="P16" i="58"/>
  <c r="R16" i="58"/>
  <c r="S16" i="58"/>
  <c r="T16" i="58" s="1"/>
  <c r="U16" i="58"/>
  <c r="V16" i="58"/>
  <c r="W16" i="58"/>
  <c r="X16" i="58"/>
  <c r="Y16" i="58"/>
  <c r="Z16" i="58"/>
  <c r="AA16" i="58"/>
  <c r="AB16" i="58"/>
  <c r="AC16" i="58"/>
  <c r="AD16" i="58"/>
  <c r="AP16" i="58" s="1"/>
  <c r="AH16" i="58"/>
  <c r="AI16" i="58"/>
  <c r="AJ16" i="58"/>
  <c r="AK16" i="58"/>
  <c r="AO16" i="58" s="1"/>
  <c r="AL16" i="58"/>
  <c r="AM16" i="58"/>
  <c r="AN16" i="58"/>
  <c r="P17" i="58"/>
  <c r="R17" i="58"/>
  <c r="S17" i="58"/>
  <c r="T17" i="58"/>
  <c r="U17" i="58"/>
  <c r="V17" i="58"/>
  <c r="W17" i="58"/>
  <c r="X17" i="58"/>
  <c r="Y17" i="58"/>
  <c r="Z17" i="58"/>
  <c r="AA17" i="58"/>
  <c r="AB17" i="58"/>
  <c r="AC17" i="58"/>
  <c r="AD17" i="58"/>
  <c r="AH17" i="58"/>
  <c r="AI17" i="58"/>
  <c r="AJ17" i="58"/>
  <c r="AK17" i="58"/>
  <c r="AL17" i="58"/>
  <c r="AM17" i="58"/>
  <c r="AN17" i="58"/>
  <c r="AO17" i="58"/>
  <c r="AP17" i="58"/>
  <c r="P18" i="58"/>
  <c r="R18" i="58"/>
  <c r="S18" i="58"/>
  <c r="T18" i="58" s="1"/>
  <c r="Q46" i="58" s="1"/>
  <c r="U18" i="58"/>
  <c r="V18" i="58"/>
  <c r="W18" i="58"/>
  <c r="Q49" i="58" s="1"/>
  <c r="X18" i="58"/>
  <c r="Y18" i="58"/>
  <c r="Q51" i="58" s="1"/>
  <c r="Z18" i="58"/>
  <c r="Q52" i="58" s="1"/>
  <c r="AA18" i="58"/>
  <c r="AB18" i="58"/>
  <c r="Q54" i="58" s="1"/>
  <c r="AC18" i="58"/>
  <c r="Q55" i="58" s="1"/>
  <c r="AD18" i="58"/>
  <c r="AP18" i="58" s="1"/>
  <c r="AH18" i="58"/>
  <c r="AI18" i="58"/>
  <c r="AJ18" i="58"/>
  <c r="AK18" i="58"/>
  <c r="AL18" i="58"/>
  <c r="AM18" i="58"/>
  <c r="AN18" i="58"/>
  <c r="AO18" i="58"/>
  <c r="P19" i="58"/>
  <c r="R19" i="58"/>
  <c r="S19" i="58"/>
  <c r="T19" i="58"/>
  <c r="U19" i="58"/>
  <c r="V19" i="58"/>
  <c r="W19" i="58"/>
  <c r="X19" i="58"/>
  <c r="Y19" i="58"/>
  <c r="Z19" i="58"/>
  <c r="AA19" i="58"/>
  <c r="AB19" i="58"/>
  <c r="AC19" i="58"/>
  <c r="AD19" i="58"/>
  <c r="AP19" i="58" s="1"/>
  <c r="AH19" i="58"/>
  <c r="AI19" i="58"/>
  <c r="AJ19" i="58"/>
  <c r="AK19" i="58"/>
  <c r="AL19" i="58"/>
  <c r="AM19" i="58"/>
  <c r="AN19" i="58"/>
  <c r="AO19" i="58"/>
  <c r="P20" i="58"/>
  <c r="R20" i="58"/>
  <c r="S20" i="58"/>
  <c r="T20" i="58"/>
  <c r="U20" i="58"/>
  <c r="V20" i="58"/>
  <c r="W20" i="58"/>
  <c r="X20" i="58"/>
  <c r="Y20" i="58"/>
  <c r="Z20" i="58"/>
  <c r="AA20" i="58"/>
  <c r="AB20" i="58"/>
  <c r="AC20" i="58"/>
  <c r="AD20" i="58"/>
  <c r="AP20" i="58" s="1"/>
  <c r="AH20" i="58"/>
  <c r="AI20" i="58"/>
  <c r="AJ20" i="58"/>
  <c r="AK20" i="58"/>
  <c r="AL20" i="58"/>
  <c r="AM20" i="58"/>
  <c r="AN20" i="58"/>
  <c r="AO20" i="58"/>
  <c r="P21" i="58"/>
  <c r="R21" i="58"/>
  <c r="S21" i="58"/>
  <c r="T21" i="58"/>
  <c r="U21" i="58"/>
  <c r="Q47" i="58" s="1"/>
  <c r="V21" i="58"/>
  <c r="Q48" i="58" s="1"/>
  <c r="W21" i="58"/>
  <c r="X21" i="58"/>
  <c r="Y21" i="58"/>
  <c r="Z21" i="58"/>
  <c r="AA21" i="58"/>
  <c r="AB21" i="58"/>
  <c r="AC21" i="58"/>
  <c r="AD21" i="58"/>
  <c r="AP21" i="58" s="1"/>
  <c r="AH21" i="58"/>
  <c r="AI21" i="58"/>
  <c r="AJ21" i="58"/>
  <c r="AK21" i="58"/>
  <c r="AL21" i="58"/>
  <c r="AM21" i="58"/>
  <c r="AN21" i="58"/>
  <c r="AO21" i="58"/>
  <c r="P22" i="58"/>
  <c r="R22" i="58"/>
  <c r="S22" i="58"/>
  <c r="T22" i="58"/>
  <c r="U22" i="58"/>
  <c r="V22" i="58"/>
  <c r="W22" i="58"/>
  <c r="X22" i="58"/>
  <c r="Y22" i="58"/>
  <c r="Z22" i="58"/>
  <c r="AA22" i="58"/>
  <c r="AB22" i="58"/>
  <c r="AC22" i="58"/>
  <c r="AD22" i="58"/>
  <c r="AH22" i="58"/>
  <c r="AI22" i="58"/>
  <c r="AJ22" i="58"/>
  <c r="AK22" i="58"/>
  <c r="AL22" i="58"/>
  <c r="AM22" i="58"/>
  <c r="AN22" i="58"/>
  <c r="AO22" i="58"/>
  <c r="AP22" i="58"/>
  <c r="P23" i="58"/>
  <c r="R23" i="58"/>
  <c r="S23" i="58"/>
  <c r="T23" i="58"/>
  <c r="U23" i="58"/>
  <c r="S47" i="58" s="1"/>
  <c r="V23" i="58"/>
  <c r="S48" i="58" s="1"/>
  <c r="W23" i="58"/>
  <c r="X23" i="58"/>
  <c r="Y23" i="58"/>
  <c r="Z23" i="58"/>
  <c r="AA23" i="58"/>
  <c r="AB23" i="58"/>
  <c r="AC23" i="58"/>
  <c r="AD23" i="58"/>
  <c r="AP23" i="58" s="1"/>
  <c r="AH23" i="58"/>
  <c r="AI23" i="58"/>
  <c r="AJ23" i="58"/>
  <c r="AK23" i="58"/>
  <c r="AO23" i="58" s="1"/>
  <c r="AL23" i="58"/>
  <c r="AM23" i="58"/>
  <c r="AN23" i="58"/>
  <c r="P24" i="58"/>
  <c r="R24" i="58"/>
  <c r="S24" i="58"/>
  <c r="T24" i="58"/>
  <c r="U24" i="58"/>
  <c r="V24" i="58"/>
  <c r="W24" i="58"/>
  <c r="X24" i="58"/>
  <c r="Y24" i="58"/>
  <c r="Z24" i="58"/>
  <c r="AA24" i="58"/>
  <c r="AB24" i="58"/>
  <c r="AC24" i="58"/>
  <c r="AD24" i="58"/>
  <c r="AH24" i="58"/>
  <c r="AI24" i="58"/>
  <c r="AJ24" i="58"/>
  <c r="AK24" i="58"/>
  <c r="AL24" i="58"/>
  <c r="AM24" i="58"/>
  <c r="AN24" i="58"/>
  <c r="AO24" i="58"/>
  <c r="AP24" i="58"/>
  <c r="P25" i="58"/>
  <c r="R25" i="58"/>
  <c r="S25" i="58" s="1"/>
  <c r="T25" i="58" s="1"/>
  <c r="U25" i="58"/>
  <c r="V25" i="58"/>
  <c r="W25" i="58"/>
  <c r="X25" i="58"/>
  <c r="Y25" i="58"/>
  <c r="R51" i="58" s="1"/>
  <c r="Z25" i="58"/>
  <c r="AA25" i="58"/>
  <c r="AB25" i="58"/>
  <c r="AC25" i="58"/>
  <c r="R55" i="58" s="1"/>
  <c r="AD25" i="58"/>
  <c r="AP25" i="58" s="1"/>
  <c r="AH25" i="58"/>
  <c r="AI25" i="58"/>
  <c r="AJ25" i="58"/>
  <c r="AK25" i="58"/>
  <c r="AO25" i="58" s="1"/>
  <c r="AL25" i="58"/>
  <c r="AM25" i="58"/>
  <c r="AN25" i="58"/>
  <c r="P26" i="58"/>
  <c r="R26" i="58"/>
  <c r="S26" i="58"/>
  <c r="T26" i="58"/>
  <c r="T46" i="58" s="1"/>
  <c r="U26" i="58"/>
  <c r="V26" i="58"/>
  <c r="W26" i="58"/>
  <c r="T49" i="58" s="1"/>
  <c r="X26" i="58"/>
  <c r="T50" i="58" s="1"/>
  <c r="Y26" i="58"/>
  <c r="T51" i="58" s="1"/>
  <c r="Z26" i="58"/>
  <c r="AA26" i="58"/>
  <c r="AB26" i="58"/>
  <c r="AC26" i="58"/>
  <c r="AD26" i="58"/>
  <c r="T56" i="58"/>
  <c r="AH26" i="58"/>
  <c r="AI26" i="58"/>
  <c r="AJ26" i="58"/>
  <c r="AK26" i="58"/>
  <c r="AL26" i="58"/>
  <c r="AM26" i="58"/>
  <c r="AN26" i="58"/>
  <c r="AO26" i="58"/>
  <c r="AP26" i="58"/>
  <c r="P27" i="58"/>
  <c r="R27" i="58"/>
  <c r="S27" i="58" s="1"/>
  <c r="T27" i="58" s="1"/>
  <c r="U27" i="58"/>
  <c r="V27" i="58"/>
  <c r="W27" i="58"/>
  <c r="X27" i="58"/>
  <c r="Y27" i="58"/>
  <c r="Z27" i="58"/>
  <c r="AA27" i="58"/>
  <c r="AB27" i="58"/>
  <c r="AC27" i="58"/>
  <c r="AD27" i="58"/>
  <c r="AP27" i="58" s="1"/>
  <c r="AH27" i="58"/>
  <c r="AI27" i="58"/>
  <c r="AJ27" i="58"/>
  <c r="AK27" i="58"/>
  <c r="AL27" i="58"/>
  <c r="AM27" i="58"/>
  <c r="AN27" i="58"/>
  <c r="AO27" i="58"/>
  <c r="P28" i="58"/>
  <c r="R28" i="58"/>
  <c r="S28" i="58"/>
  <c r="T28" i="58"/>
  <c r="U28" i="58"/>
  <c r="V28" i="58"/>
  <c r="W28" i="58"/>
  <c r="X28" i="58"/>
  <c r="R50" i="58" s="1"/>
  <c r="Y28" i="58"/>
  <c r="Z28" i="58"/>
  <c r="AA28" i="58"/>
  <c r="AB28" i="58"/>
  <c r="AC28" i="58"/>
  <c r="AD28" i="58"/>
  <c r="AP28" i="58" s="1"/>
  <c r="AH28" i="58"/>
  <c r="AI28" i="58"/>
  <c r="AJ28" i="58"/>
  <c r="AK28" i="58"/>
  <c r="AO28" i="58" s="1"/>
  <c r="AL28" i="58"/>
  <c r="AM28" i="58"/>
  <c r="AN28" i="58"/>
  <c r="P29" i="58"/>
  <c r="R29" i="58"/>
  <c r="S29" i="58"/>
  <c r="T29" i="58"/>
  <c r="U29" i="58"/>
  <c r="V29" i="58"/>
  <c r="W29" i="58"/>
  <c r="X29" i="58"/>
  <c r="Y29" i="58"/>
  <c r="Z29" i="58"/>
  <c r="AA29" i="58"/>
  <c r="AB29" i="58"/>
  <c r="AC29" i="58"/>
  <c r="AD29" i="58"/>
  <c r="AP29" i="58" s="1"/>
  <c r="AH29" i="58"/>
  <c r="AI29" i="58"/>
  <c r="AJ29" i="58"/>
  <c r="AK29" i="58"/>
  <c r="AL29" i="58"/>
  <c r="AM29" i="58"/>
  <c r="AN29" i="58"/>
  <c r="AO29" i="58"/>
  <c r="P30" i="58"/>
  <c r="R30" i="58"/>
  <c r="S30" i="58"/>
  <c r="T30" i="58"/>
  <c r="U30" i="58"/>
  <c r="T47" i="58" s="1"/>
  <c r="V30" i="58"/>
  <c r="W30" i="58"/>
  <c r="X30" i="58"/>
  <c r="Y30" i="58"/>
  <c r="Z30" i="58"/>
  <c r="AA30" i="58"/>
  <c r="AB30" i="58"/>
  <c r="T54" i="58" s="1"/>
  <c r="AC30" i="58"/>
  <c r="AD30" i="58"/>
  <c r="AP30" i="58" s="1"/>
  <c r="AH30" i="58"/>
  <c r="AI30" i="58"/>
  <c r="AJ30" i="58"/>
  <c r="AK30" i="58"/>
  <c r="AO30" i="58" s="1"/>
  <c r="AL30" i="58"/>
  <c r="AM30" i="58"/>
  <c r="AN30" i="58"/>
  <c r="P31" i="58"/>
  <c r="R31" i="58"/>
  <c r="S31" i="58"/>
  <c r="T31" i="58"/>
  <c r="U31" i="58"/>
  <c r="V31" i="58"/>
  <c r="W31" i="58"/>
  <c r="X31" i="58"/>
  <c r="Y31" i="58"/>
  <c r="Z31" i="58"/>
  <c r="AA31" i="58"/>
  <c r="AB31" i="58"/>
  <c r="AC31" i="58"/>
  <c r="AD31" i="58"/>
  <c r="AH31" i="58"/>
  <c r="AI31" i="58"/>
  <c r="AJ31" i="58"/>
  <c r="AK31" i="58"/>
  <c r="AL31" i="58"/>
  <c r="AM31" i="58"/>
  <c r="AN31" i="58"/>
  <c r="AO31" i="58"/>
  <c r="AP31" i="58"/>
  <c r="P32" i="58"/>
  <c r="R32" i="58"/>
  <c r="S32" i="58"/>
  <c r="T32" i="58"/>
  <c r="U32" i="58"/>
  <c r="V32" i="58"/>
  <c r="W32" i="58"/>
  <c r="X32" i="58"/>
  <c r="Y32" i="58"/>
  <c r="Z32" i="58"/>
  <c r="AA32" i="58"/>
  <c r="AB32" i="58"/>
  <c r="AC32" i="58"/>
  <c r="AD32" i="58"/>
  <c r="AP32" i="58" s="1"/>
  <c r="AH32" i="58"/>
  <c r="AI32" i="58"/>
  <c r="AJ32" i="58"/>
  <c r="AK32" i="58"/>
  <c r="AL32" i="58"/>
  <c r="AM32" i="58"/>
  <c r="AN32" i="58"/>
  <c r="AO32" i="58"/>
  <c r="P33" i="58"/>
  <c r="R33" i="58"/>
  <c r="S33" i="58"/>
  <c r="T33" i="58"/>
  <c r="U33" i="58"/>
  <c r="V33" i="58"/>
  <c r="W33" i="58"/>
  <c r="X33" i="58"/>
  <c r="Y33" i="58"/>
  <c r="Z33" i="58"/>
  <c r="AA33" i="58"/>
  <c r="AB33" i="58"/>
  <c r="AC33" i="58"/>
  <c r="AD33" i="58"/>
  <c r="AH33" i="58"/>
  <c r="AI33" i="58"/>
  <c r="AJ33" i="58"/>
  <c r="AK33" i="58"/>
  <c r="AL33" i="58"/>
  <c r="AM33" i="58"/>
  <c r="AN33" i="58"/>
  <c r="AO33" i="58"/>
  <c r="AP33" i="58"/>
  <c r="P34" i="58"/>
  <c r="R34" i="58" s="1"/>
  <c r="S34" i="58" s="1"/>
  <c r="T34" i="58" s="1"/>
  <c r="U34" i="58"/>
  <c r="V34" i="58"/>
  <c r="W34" i="58"/>
  <c r="X34" i="58"/>
  <c r="Y34" i="58"/>
  <c r="Z34" i="58"/>
  <c r="AA34" i="58"/>
  <c r="AB34" i="58"/>
  <c r="AC34" i="58"/>
  <c r="AD34" i="58"/>
  <c r="AP34" i="58" s="1"/>
  <c r="AH34" i="58"/>
  <c r="AI34" i="58"/>
  <c r="AJ34" i="58"/>
  <c r="AK34" i="58"/>
  <c r="AL34" i="58"/>
  <c r="AM34" i="58"/>
  <c r="AN34" i="58"/>
  <c r="AO34" i="58"/>
  <c r="P35" i="58"/>
  <c r="R35" i="58"/>
  <c r="S35" i="58"/>
  <c r="T35" i="58"/>
  <c r="U35" i="58"/>
  <c r="V35" i="58"/>
  <c r="W35" i="58"/>
  <c r="X35" i="58"/>
  <c r="Y35" i="58"/>
  <c r="Z35" i="58"/>
  <c r="AA35" i="58"/>
  <c r="AB35" i="58"/>
  <c r="AC35" i="58"/>
  <c r="AD35" i="58"/>
  <c r="AH35" i="58"/>
  <c r="AI35" i="58"/>
  <c r="AJ35" i="58"/>
  <c r="AK35" i="58"/>
  <c r="AL35" i="58"/>
  <c r="AM35" i="58"/>
  <c r="AN35" i="58"/>
  <c r="AO35" i="58"/>
  <c r="AP35" i="58"/>
  <c r="P36" i="58"/>
  <c r="R36" i="58" s="1"/>
  <c r="S36" i="58" s="1"/>
  <c r="T36" i="58" s="1"/>
  <c r="U36" i="58"/>
  <c r="V36" i="58"/>
  <c r="W36" i="58"/>
  <c r="X36" i="58"/>
  <c r="Y36" i="58"/>
  <c r="Z36" i="58"/>
  <c r="AA36" i="58"/>
  <c r="AB36" i="58"/>
  <c r="AC36" i="58"/>
  <c r="AD36" i="58"/>
  <c r="AP36" i="58" s="1"/>
  <c r="AH36" i="58"/>
  <c r="AI36" i="58"/>
  <c r="AJ36" i="58"/>
  <c r="AK36" i="58"/>
  <c r="AL36" i="58"/>
  <c r="AM36" i="58"/>
  <c r="AN36" i="58"/>
  <c r="AO36" i="58"/>
  <c r="P37" i="58"/>
  <c r="R37" i="58"/>
  <c r="S37" i="58"/>
  <c r="T37" i="58"/>
  <c r="P46" i="58" s="1"/>
  <c r="U37" i="58"/>
  <c r="P47" i="58" s="1"/>
  <c r="V37" i="58"/>
  <c r="P48" i="58" s="1"/>
  <c r="W37" i="58"/>
  <c r="P49" i="58" s="1"/>
  <c r="X37" i="58"/>
  <c r="P50" i="58" s="1"/>
  <c r="Y37" i="58"/>
  <c r="Z37" i="58"/>
  <c r="AA37" i="58"/>
  <c r="AB37" i="58"/>
  <c r="AC37" i="58"/>
  <c r="AD37" i="58"/>
  <c r="AP37" i="58" s="1"/>
  <c r="AH37" i="58"/>
  <c r="AI37" i="58"/>
  <c r="AJ37" i="58"/>
  <c r="AK37" i="58"/>
  <c r="AO37" i="58" s="1"/>
  <c r="AL37" i="58"/>
  <c r="AM37" i="58"/>
  <c r="AN37" i="58"/>
  <c r="P38" i="58"/>
  <c r="R38" i="58"/>
  <c r="S38" i="58"/>
  <c r="T38" i="58"/>
  <c r="U38" i="58"/>
  <c r="V38" i="58"/>
  <c r="W38" i="58"/>
  <c r="X38" i="58"/>
  <c r="Y38" i="58"/>
  <c r="Z38" i="58"/>
  <c r="AA38" i="58"/>
  <c r="Q53" i="58" s="1"/>
  <c r="AB38" i="58"/>
  <c r="AC38" i="58"/>
  <c r="AD38" i="58"/>
  <c r="AP38" i="58" s="1"/>
  <c r="Q56" i="58"/>
  <c r="AH38" i="58"/>
  <c r="AI38" i="58"/>
  <c r="AJ38" i="58"/>
  <c r="AK38" i="58"/>
  <c r="AL38" i="58"/>
  <c r="AM38" i="58"/>
  <c r="AN38" i="58"/>
  <c r="AO38" i="58"/>
  <c r="P39" i="58"/>
  <c r="R39" i="58"/>
  <c r="S39" i="58"/>
  <c r="T39" i="58"/>
  <c r="U39" i="58"/>
  <c r="V39" i="58"/>
  <c r="W39" i="58"/>
  <c r="X39" i="58"/>
  <c r="Y39" i="58"/>
  <c r="Z39" i="58"/>
  <c r="AA39" i="58"/>
  <c r="AB39" i="58"/>
  <c r="AC39" i="58"/>
  <c r="P55" i="58" s="1"/>
  <c r="AD39" i="58"/>
  <c r="AP39" i="58" s="1"/>
  <c r="AH39" i="58"/>
  <c r="AI39" i="58"/>
  <c r="AJ39" i="58"/>
  <c r="AK39" i="58"/>
  <c r="AO39" i="58" s="1"/>
  <c r="AL39" i="58"/>
  <c r="AM39" i="58"/>
  <c r="AN39" i="58"/>
  <c r="P40" i="58"/>
  <c r="R40" i="58"/>
  <c r="S40" i="58"/>
  <c r="T40" i="58"/>
  <c r="U40" i="58"/>
  <c r="V40" i="58"/>
  <c r="W40" i="58"/>
  <c r="X40" i="58"/>
  <c r="Q50" i="58" s="1"/>
  <c r="Y40" i="58"/>
  <c r="Z40" i="58"/>
  <c r="AA40" i="58"/>
  <c r="AB40" i="58"/>
  <c r="AC40" i="58"/>
  <c r="AD40" i="58"/>
  <c r="AH40" i="58"/>
  <c r="AI40" i="58"/>
  <c r="AJ40" i="58"/>
  <c r="AK40" i="58"/>
  <c r="AL40" i="58"/>
  <c r="AM40" i="58"/>
  <c r="AN40" i="58"/>
  <c r="AO40" i="58"/>
  <c r="AP40" i="58"/>
  <c r="P41" i="58"/>
  <c r="R41" i="58"/>
  <c r="S41" i="58"/>
  <c r="T41" i="58"/>
  <c r="U41" i="58"/>
  <c r="V41" i="58"/>
  <c r="W41" i="58"/>
  <c r="X41" i="58"/>
  <c r="Y41" i="58"/>
  <c r="Z41" i="58"/>
  <c r="AA41" i="58"/>
  <c r="AB41" i="58"/>
  <c r="AC41" i="58"/>
  <c r="AD41" i="58"/>
  <c r="AP41" i="58" s="1"/>
  <c r="AH41" i="58"/>
  <c r="AI41" i="58"/>
  <c r="AJ41" i="58"/>
  <c r="AK41" i="58"/>
  <c r="AL41" i="58"/>
  <c r="AM41" i="58"/>
  <c r="AN41" i="58"/>
  <c r="AO41" i="58"/>
  <c r="P42" i="58"/>
  <c r="R42" i="58"/>
  <c r="S42" i="58"/>
  <c r="T42" i="58"/>
  <c r="U42" i="58"/>
  <c r="V42" i="58"/>
  <c r="W42" i="58"/>
  <c r="X42" i="58"/>
  <c r="Y42" i="58"/>
  <c r="Z42" i="58"/>
  <c r="AA42" i="58"/>
  <c r="AB42" i="58"/>
  <c r="AC42" i="58"/>
  <c r="AD42" i="58"/>
  <c r="AH42" i="58"/>
  <c r="AI42" i="58"/>
  <c r="AJ42" i="58"/>
  <c r="AK42" i="58"/>
  <c r="AL42" i="58"/>
  <c r="AM42" i="58"/>
  <c r="AN42" i="58"/>
  <c r="AO42" i="58"/>
  <c r="AP42" i="58"/>
  <c r="O48" i="58"/>
  <c r="R48" i="58"/>
  <c r="T48" i="58"/>
  <c r="S49" i="58"/>
  <c r="S50" i="58"/>
  <c r="O51" i="58"/>
  <c r="P51" i="58"/>
  <c r="P52" i="58"/>
  <c r="R52" i="58"/>
  <c r="T52" i="58"/>
  <c r="P53" i="58"/>
  <c r="R53" i="58"/>
  <c r="S53" i="58"/>
  <c r="T53" i="58"/>
  <c r="O54" i="58"/>
  <c r="P54" i="58"/>
  <c r="T55" i="58"/>
  <c r="P56" i="58"/>
  <c r="R56" i="58"/>
  <c r="V13" i="57"/>
  <c r="W13" i="57"/>
  <c r="X13" i="57"/>
  <c r="Y13" i="57"/>
  <c r="Z13" i="57"/>
  <c r="AA13" i="57"/>
  <c r="AB13" i="57"/>
  <c r="AC13" i="57"/>
  <c r="AD13" i="57"/>
  <c r="AE13" i="57"/>
  <c r="AF13" i="57"/>
  <c r="AG13" i="57"/>
  <c r="AH13" i="57"/>
  <c r="AI13" i="57"/>
  <c r="AJ13" i="57"/>
  <c r="AK13" i="57"/>
  <c r="AL13" i="57"/>
  <c r="AM13" i="57"/>
  <c r="AN13" i="57"/>
  <c r="AO13" i="57"/>
  <c r="AP13" i="57"/>
  <c r="AQ13" i="57"/>
  <c r="AR13" i="57"/>
  <c r="AS13" i="57"/>
  <c r="AT13" i="57"/>
  <c r="AU13" i="57"/>
  <c r="AV13" i="57"/>
  <c r="AW13" i="57"/>
  <c r="AX13" i="57"/>
  <c r="AY13" i="57"/>
  <c r="AZ13" i="57"/>
  <c r="BA13" i="57"/>
  <c r="BB13" i="57"/>
  <c r="BC13" i="57"/>
  <c r="BD13" i="57"/>
  <c r="BE13" i="57"/>
  <c r="BF13" i="57"/>
  <c r="BG13" i="57"/>
  <c r="BH13" i="57"/>
  <c r="BI13" i="57"/>
  <c r="BJ13" i="57"/>
  <c r="BK13" i="57"/>
  <c r="BL13" i="57"/>
  <c r="BM13" i="57"/>
  <c r="BN13" i="57"/>
  <c r="BO13" i="57"/>
  <c r="D15" i="57"/>
  <c r="E15" i="57"/>
  <c r="D16" i="57"/>
  <c r="D17" i="57" s="1"/>
  <c r="D18" i="57" s="1"/>
  <c r="E16" i="57"/>
  <c r="E17" i="57" s="1"/>
  <c r="E18" i="57" s="1"/>
  <c r="F20" i="57"/>
  <c r="G20" i="57"/>
  <c r="H20" i="57"/>
  <c r="I20" i="57"/>
  <c r="J20" i="57"/>
  <c r="K20" i="57"/>
  <c r="L20" i="57"/>
  <c r="M20" i="57"/>
  <c r="N20" i="57"/>
  <c r="O20" i="57"/>
  <c r="P20" i="57"/>
  <c r="Q20" i="57"/>
  <c r="R20" i="57"/>
  <c r="G21" i="57"/>
  <c r="H21" i="57"/>
  <c r="I21" i="57"/>
  <c r="J21" i="57"/>
  <c r="K21" i="57"/>
  <c r="L21" i="57"/>
  <c r="M21" i="57"/>
  <c r="N21" i="57"/>
  <c r="O21" i="57"/>
  <c r="P21" i="57"/>
  <c r="Q21" i="57"/>
  <c r="R21" i="57"/>
  <c r="B23" i="57"/>
  <c r="V23" i="57"/>
  <c r="W23" i="57"/>
  <c r="X23" i="57"/>
  <c r="Y23" i="57"/>
  <c r="Z23" i="57"/>
  <c r="AA23" i="57"/>
  <c r="AB23" i="57"/>
  <c r="AC23" i="57"/>
  <c r="AD23" i="57"/>
  <c r="AE23" i="57"/>
  <c r="AF23" i="57"/>
  <c r="AG23" i="57"/>
  <c r="AH23" i="57"/>
  <c r="AI23" i="57"/>
  <c r="AJ23" i="57"/>
  <c r="AK23" i="57"/>
  <c r="AL23" i="57"/>
  <c r="AM23" i="57"/>
  <c r="AN23" i="57"/>
  <c r="AO23" i="57"/>
  <c r="AP23" i="57"/>
  <c r="AQ23" i="57"/>
  <c r="AR23" i="57"/>
  <c r="AS23" i="57"/>
  <c r="AT23" i="57"/>
  <c r="AU23" i="57"/>
  <c r="AV23" i="57"/>
  <c r="AW23" i="57"/>
  <c r="AX23" i="57"/>
  <c r="AY23" i="57"/>
  <c r="AZ23" i="57"/>
  <c r="BA23" i="57"/>
  <c r="BB23" i="57"/>
  <c r="BC23" i="57"/>
  <c r="BD23" i="57"/>
  <c r="BE23" i="57"/>
  <c r="BF23" i="57"/>
  <c r="BG23" i="57"/>
  <c r="BH23" i="57"/>
  <c r="BI23" i="57"/>
  <c r="BJ23" i="57"/>
  <c r="BK23" i="57"/>
  <c r="BL23" i="57"/>
  <c r="BM23" i="57"/>
  <c r="BN23" i="57"/>
  <c r="BO23" i="57"/>
  <c r="D25" i="57"/>
  <c r="D26" i="57" s="1"/>
  <c r="D27" i="57" s="1"/>
  <c r="D28" i="57" s="1"/>
  <c r="E25" i="57"/>
  <c r="E26" i="57" s="1"/>
  <c r="F30" i="57"/>
  <c r="G30" i="57"/>
  <c r="H30" i="57"/>
  <c r="I30" i="57"/>
  <c r="J30" i="57"/>
  <c r="K30" i="57"/>
  <c r="L30" i="57"/>
  <c r="M30" i="57"/>
  <c r="N30" i="57"/>
  <c r="O30" i="57"/>
  <c r="P30" i="57"/>
  <c r="Q30" i="57"/>
  <c r="R30" i="57"/>
  <c r="G31" i="57"/>
  <c r="H31" i="57"/>
  <c r="I31" i="57"/>
  <c r="J31" i="57"/>
  <c r="K31" i="57"/>
  <c r="L31" i="57"/>
  <c r="M31" i="57"/>
  <c r="N31" i="57"/>
  <c r="O31" i="57"/>
  <c r="P31" i="57"/>
  <c r="Q31" i="57"/>
  <c r="R31" i="57"/>
  <c r="V33" i="57"/>
  <c r="W33" i="57"/>
  <c r="X33" i="57"/>
  <c r="Y33" i="57"/>
  <c r="Z33" i="57"/>
  <c r="AA33" i="57"/>
  <c r="AB33" i="57"/>
  <c r="AC33" i="57"/>
  <c r="AD33" i="57"/>
  <c r="AE33" i="57"/>
  <c r="AF33" i="57"/>
  <c r="AG33" i="57"/>
  <c r="AH33" i="57"/>
  <c r="AI33" i="57"/>
  <c r="AJ33" i="57"/>
  <c r="AK33" i="57"/>
  <c r="AL33" i="57"/>
  <c r="AM33" i="57"/>
  <c r="AN33" i="57"/>
  <c r="AO33" i="57"/>
  <c r="AP33" i="57"/>
  <c r="AQ33" i="57"/>
  <c r="AR33" i="57"/>
  <c r="AS33" i="57"/>
  <c r="AT33" i="57"/>
  <c r="AU33" i="57"/>
  <c r="AV33" i="57"/>
  <c r="AW33" i="57"/>
  <c r="AX33" i="57"/>
  <c r="AY33" i="57"/>
  <c r="AZ33" i="57"/>
  <c r="BA33" i="57"/>
  <c r="BB33" i="57"/>
  <c r="BC33" i="57"/>
  <c r="BD33" i="57"/>
  <c r="BE33" i="57"/>
  <c r="BF33" i="57"/>
  <c r="BG33" i="57"/>
  <c r="BH33" i="57"/>
  <c r="BI33" i="57"/>
  <c r="BJ33" i="57"/>
  <c r="BK33" i="57"/>
  <c r="BL33" i="57"/>
  <c r="BM33" i="57"/>
  <c r="BN33" i="57"/>
  <c r="BO33" i="57"/>
  <c r="D35" i="57"/>
  <c r="E35" i="57"/>
  <c r="D36" i="57"/>
  <c r="E36" i="57"/>
  <c r="D37" i="57"/>
  <c r="E37" i="57"/>
  <c r="D38" i="57"/>
  <c r="E38" i="57"/>
  <c r="E40" i="57"/>
  <c r="F40" i="57"/>
  <c r="G40" i="57"/>
  <c r="H40" i="57"/>
  <c r="I40" i="57"/>
  <c r="J40" i="57"/>
  <c r="K40" i="57"/>
  <c r="L40" i="57"/>
  <c r="M40" i="57"/>
  <c r="N40" i="57"/>
  <c r="O40" i="57"/>
  <c r="P40" i="57"/>
  <c r="Q40" i="57"/>
  <c r="R40" i="57"/>
  <c r="G41" i="57"/>
  <c r="H41" i="57"/>
  <c r="I41" i="57"/>
  <c r="J41" i="57"/>
  <c r="K41" i="57"/>
  <c r="L41" i="57"/>
  <c r="M41" i="57"/>
  <c r="N41" i="57"/>
  <c r="O41" i="57"/>
  <c r="P41" i="57"/>
  <c r="Q41" i="57"/>
  <c r="R41" i="57"/>
  <c r="V43" i="57"/>
  <c r="W43" i="57"/>
  <c r="X43" i="57"/>
  <c r="Y43" i="57"/>
  <c r="Z43" i="57"/>
  <c r="AA43" i="57"/>
  <c r="AB43" i="57"/>
  <c r="AC43" i="57"/>
  <c r="AD43" i="57"/>
  <c r="AE43" i="57"/>
  <c r="AF43" i="57"/>
  <c r="AG43" i="57"/>
  <c r="AH43" i="57"/>
  <c r="AI43" i="57"/>
  <c r="AJ43" i="57"/>
  <c r="AK43" i="57"/>
  <c r="AL43" i="57"/>
  <c r="AM43" i="57"/>
  <c r="AN43" i="57"/>
  <c r="AO43" i="57"/>
  <c r="AP43" i="57"/>
  <c r="AQ43" i="57"/>
  <c r="AR43" i="57"/>
  <c r="AS43" i="57"/>
  <c r="AT43" i="57"/>
  <c r="AU43" i="57"/>
  <c r="AV43" i="57"/>
  <c r="AW43" i="57"/>
  <c r="AX43" i="57"/>
  <c r="AY43" i="57"/>
  <c r="AZ43" i="57"/>
  <c r="BA43" i="57"/>
  <c r="BB43" i="57"/>
  <c r="BC43" i="57"/>
  <c r="BD43" i="57"/>
  <c r="BE43" i="57"/>
  <c r="BF43" i="57"/>
  <c r="BG43" i="57"/>
  <c r="BH43" i="57"/>
  <c r="BI43" i="57"/>
  <c r="BJ43" i="57"/>
  <c r="BK43" i="57"/>
  <c r="BL43" i="57"/>
  <c r="BM43" i="57"/>
  <c r="BN43" i="57"/>
  <c r="BO43" i="57"/>
  <c r="D45" i="57"/>
  <c r="E45" i="57"/>
  <c r="D46" i="57"/>
  <c r="E46" i="57"/>
  <c r="D47" i="57"/>
  <c r="E47" i="57"/>
  <c r="D48" i="57"/>
  <c r="E48" i="57"/>
  <c r="E50" i="57"/>
  <c r="F50" i="57"/>
  <c r="G50" i="57"/>
  <c r="H50" i="57"/>
  <c r="I50" i="57"/>
  <c r="J50" i="57"/>
  <c r="K50" i="57"/>
  <c r="L50" i="57"/>
  <c r="M50" i="57"/>
  <c r="N50" i="57"/>
  <c r="O50" i="57"/>
  <c r="P50" i="57"/>
  <c r="Q50" i="57"/>
  <c r="R50" i="57"/>
  <c r="G51" i="57"/>
  <c r="H51" i="57"/>
  <c r="I51" i="57"/>
  <c r="J51" i="57"/>
  <c r="K51" i="57"/>
  <c r="L51" i="57"/>
  <c r="M51" i="57"/>
  <c r="N51" i="57"/>
  <c r="O51" i="57"/>
  <c r="P51" i="57"/>
  <c r="Q51" i="57"/>
  <c r="R51" i="57"/>
  <c r="V53" i="57"/>
  <c r="W53" i="57"/>
  <c r="X53" i="57"/>
  <c r="Y53" i="57"/>
  <c r="Z53" i="57"/>
  <c r="AA53" i="57"/>
  <c r="AB53" i="57"/>
  <c r="AC53" i="57"/>
  <c r="AD53" i="57"/>
  <c r="AE53" i="57"/>
  <c r="AF53" i="57"/>
  <c r="AG53" i="57"/>
  <c r="AH53" i="57"/>
  <c r="AI53" i="57"/>
  <c r="AJ53" i="57"/>
  <c r="AK53" i="57"/>
  <c r="AL53" i="57"/>
  <c r="AM53" i="57"/>
  <c r="AN53" i="57"/>
  <c r="AO53" i="57"/>
  <c r="AP53" i="57"/>
  <c r="AQ53" i="57"/>
  <c r="AR53" i="57"/>
  <c r="AS53" i="57"/>
  <c r="AT53" i="57"/>
  <c r="AU53" i="57"/>
  <c r="AV53" i="57"/>
  <c r="AW53" i="57"/>
  <c r="AX53" i="57"/>
  <c r="AY53" i="57"/>
  <c r="AZ53" i="57"/>
  <c r="BA53" i="57"/>
  <c r="BB53" i="57"/>
  <c r="BC53" i="57"/>
  <c r="BD53" i="57"/>
  <c r="BE53" i="57"/>
  <c r="BF53" i="57"/>
  <c r="BG53" i="57"/>
  <c r="BH53" i="57"/>
  <c r="BI53" i="57"/>
  <c r="BJ53" i="57"/>
  <c r="BK53" i="57"/>
  <c r="BL53" i="57"/>
  <c r="BM53" i="57"/>
  <c r="BN53" i="57"/>
  <c r="BO53" i="57"/>
  <c r="D55" i="57"/>
  <c r="E55" i="57"/>
  <c r="D56" i="57"/>
  <c r="E56" i="57"/>
  <c r="D57" i="57"/>
  <c r="E57" i="57"/>
  <c r="D58" i="57"/>
  <c r="E58" i="57"/>
  <c r="E60" i="57"/>
  <c r="F60" i="57"/>
  <c r="G60" i="57"/>
  <c r="H60" i="57"/>
  <c r="I60" i="57"/>
  <c r="J60" i="57"/>
  <c r="K60" i="57"/>
  <c r="L60" i="57"/>
  <c r="M60" i="57"/>
  <c r="N60" i="57"/>
  <c r="O60" i="57"/>
  <c r="P60" i="57"/>
  <c r="Q60" i="57"/>
  <c r="R60" i="57"/>
  <c r="G61" i="57"/>
  <c r="H61" i="57"/>
  <c r="I61" i="57"/>
  <c r="J61" i="57"/>
  <c r="K61" i="57"/>
  <c r="L61" i="57"/>
  <c r="M61" i="57"/>
  <c r="N61" i="57"/>
  <c r="O61" i="57"/>
  <c r="P61" i="57"/>
  <c r="Q61" i="57"/>
  <c r="R61" i="57"/>
  <c r="V63" i="57"/>
  <c r="W63" i="57"/>
  <c r="X63" i="57"/>
  <c r="Y63" i="57"/>
  <c r="Z63" i="57"/>
  <c r="AA63" i="57"/>
  <c r="AB63" i="57"/>
  <c r="AC63" i="57"/>
  <c r="AD63" i="57" s="1"/>
  <c r="AE63" i="57"/>
  <c r="AF63" i="57"/>
  <c r="AG63" i="57"/>
  <c r="AH63" i="57"/>
  <c r="AI63" i="57"/>
  <c r="AJ63" i="57"/>
  <c r="AK63" i="57"/>
  <c r="AL63" i="57"/>
  <c r="AM63" i="57"/>
  <c r="AN63" i="57"/>
  <c r="AO63" i="57"/>
  <c r="AP63" i="57"/>
  <c r="AQ63" i="57"/>
  <c r="AR63" i="57"/>
  <c r="AS63" i="57"/>
  <c r="AT63" i="57"/>
  <c r="AU63" i="57"/>
  <c r="AV63" i="57"/>
  <c r="AW63" i="57"/>
  <c r="AX63" i="57"/>
  <c r="AY63" i="57"/>
  <c r="AZ63" i="57"/>
  <c r="BA63" i="57"/>
  <c r="BB63" i="57"/>
  <c r="BC63" i="57"/>
  <c r="BD63" i="57"/>
  <c r="BE63" i="57"/>
  <c r="BF63" i="57"/>
  <c r="BG63" i="57"/>
  <c r="BH63" i="57"/>
  <c r="BI63" i="57"/>
  <c r="BJ63" i="57"/>
  <c r="BK63" i="57"/>
  <c r="BL63" i="57"/>
  <c r="BM63" i="57"/>
  <c r="BN63" i="57"/>
  <c r="BO63" i="57"/>
  <c r="D65" i="57"/>
  <c r="E65" i="57"/>
  <c r="D66" i="57"/>
  <c r="E66" i="57"/>
  <c r="D67" i="57"/>
  <c r="E67" i="57"/>
  <c r="D68" i="57"/>
  <c r="E68" i="57"/>
  <c r="E70" i="57"/>
  <c r="F70" i="57"/>
  <c r="G70" i="57"/>
  <c r="H70" i="57"/>
  <c r="I70" i="57"/>
  <c r="J70" i="57"/>
  <c r="K70" i="57"/>
  <c r="L70" i="57"/>
  <c r="M70" i="57"/>
  <c r="N70" i="57"/>
  <c r="O70" i="57"/>
  <c r="P70" i="57"/>
  <c r="Q70" i="57"/>
  <c r="R70" i="57"/>
  <c r="G71" i="57"/>
  <c r="H71" i="57"/>
  <c r="I71" i="57"/>
  <c r="J71" i="57"/>
  <c r="K71" i="57"/>
  <c r="L71" i="57"/>
  <c r="M71" i="57"/>
  <c r="N71" i="57"/>
  <c r="O71" i="57"/>
  <c r="P71" i="57"/>
  <c r="Q71" i="57"/>
  <c r="R71" i="57"/>
  <c r="V73" i="57"/>
  <c r="W73" i="57"/>
  <c r="X73" i="57"/>
  <c r="Y73" i="57"/>
  <c r="Z73" i="57"/>
  <c r="AA73" i="57"/>
  <c r="AB73" i="57"/>
  <c r="AC73" i="57"/>
  <c r="AD73" i="57"/>
  <c r="AE73" i="57"/>
  <c r="AF73" i="57"/>
  <c r="AG73" i="57"/>
  <c r="AH73" i="57"/>
  <c r="AI73" i="57"/>
  <c r="AJ73" i="57"/>
  <c r="AK73" i="57"/>
  <c r="AL73" i="57"/>
  <c r="AM73" i="57"/>
  <c r="AN73" i="57"/>
  <c r="AO73" i="57"/>
  <c r="AP73" i="57"/>
  <c r="AQ73" i="57"/>
  <c r="AR73" i="57" s="1"/>
  <c r="AS73" i="57"/>
  <c r="AT73" i="57"/>
  <c r="AU73" i="57"/>
  <c r="AV73" i="57"/>
  <c r="AW73" i="57"/>
  <c r="AX73" i="57"/>
  <c r="AY73" i="57"/>
  <c r="AZ73" i="57"/>
  <c r="BA73" i="57"/>
  <c r="BB73" i="57"/>
  <c r="BC73" i="57"/>
  <c r="BD73" i="57"/>
  <c r="BE73" i="57"/>
  <c r="BF73" i="57"/>
  <c r="BG73" i="57"/>
  <c r="BH73" i="57"/>
  <c r="BI73" i="57"/>
  <c r="BJ73" i="57"/>
  <c r="BK73" i="57"/>
  <c r="BL73" i="57"/>
  <c r="BM73" i="57"/>
  <c r="BN73" i="57"/>
  <c r="BO73" i="57"/>
  <c r="D75" i="57"/>
  <c r="E75" i="57"/>
  <c r="D76" i="57"/>
  <c r="E76" i="57"/>
  <c r="D77" i="57"/>
  <c r="D78" i="57" s="1"/>
  <c r="E77" i="57"/>
  <c r="E78" i="57" s="1"/>
  <c r="F80" i="57"/>
  <c r="G80" i="57"/>
  <c r="H80" i="57"/>
  <c r="I80" i="57"/>
  <c r="J80" i="57"/>
  <c r="K80" i="57"/>
  <c r="L80" i="57"/>
  <c r="M80" i="57"/>
  <c r="N80" i="57"/>
  <c r="O80" i="57"/>
  <c r="P80" i="57"/>
  <c r="Q80" i="57"/>
  <c r="R80" i="57"/>
  <c r="G81" i="57"/>
  <c r="H81" i="57"/>
  <c r="I81" i="57"/>
  <c r="J81" i="57"/>
  <c r="K81" i="57"/>
  <c r="L81" i="57"/>
  <c r="M81" i="57"/>
  <c r="N81" i="57"/>
  <c r="O81" i="57"/>
  <c r="P81" i="57"/>
  <c r="Q81" i="57"/>
  <c r="R81" i="57"/>
  <c r="V83" i="57"/>
  <c r="W83" i="57"/>
  <c r="X83" i="57"/>
  <c r="Y83" i="57"/>
  <c r="Z83" i="57"/>
  <c r="AA83" i="57"/>
  <c r="AB83" i="57"/>
  <c r="AC83" i="57"/>
  <c r="AD83" i="57"/>
  <c r="AE83" i="57"/>
  <c r="AF83" i="57"/>
  <c r="AG83" i="57"/>
  <c r="AH83" i="57"/>
  <c r="AI83" i="57"/>
  <c r="AJ83" i="57"/>
  <c r="AK83" i="57"/>
  <c r="AL83" i="57"/>
  <c r="AM83" i="57"/>
  <c r="AN83" i="57"/>
  <c r="AO83" i="57"/>
  <c r="AP83" i="57"/>
  <c r="AQ83" i="57"/>
  <c r="AR83" i="57"/>
  <c r="AS83" i="57"/>
  <c r="AT83" i="57"/>
  <c r="AU83" i="57"/>
  <c r="AV83" i="57"/>
  <c r="AW83" i="57"/>
  <c r="AX83" i="57"/>
  <c r="AY83" i="57"/>
  <c r="AZ83" i="57"/>
  <c r="BA83" i="57"/>
  <c r="BB83" i="57"/>
  <c r="BC83" i="57"/>
  <c r="BD83" i="57"/>
  <c r="BE83" i="57"/>
  <c r="BF83" i="57" s="1"/>
  <c r="BG83" i="57"/>
  <c r="BH83" i="57"/>
  <c r="BI83" i="57"/>
  <c r="BJ83" i="57"/>
  <c r="BK83" i="57"/>
  <c r="BL83" i="57"/>
  <c r="BM83" i="57"/>
  <c r="BN83" i="57"/>
  <c r="BO83" i="57"/>
  <c r="D85" i="57"/>
  <c r="E85" i="57"/>
  <c r="E90" i="57" s="1"/>
  <c r="D86" i="57"/>
  <c r="E86" i="57"/>
  <c r="D87" i="57"/>
  <c r="D88" i="57" s="1"/>
  <c r="E87" i="57"/>
  <c r="E88" i="57" s="1"/>
  <c r="F90" i="57"/>
  <c r="G90" i="57"/>
  <c r="H90" i="57"/>
  <c r="I90" i="57"/>
  <c r="J90" i="57"/>
  <c r="K90" i="57"/>
  <c r="L90" i="57"/>
  <c r="M90" i="57"/>
  <c r="N90" i="57"/>
  <c r="O90" i="57"/>
  <c r="P90" i="57"/>
  <c r="Q90" i="57"/>
  <c r="R90" i="57"/>
  <c r="G91" i="57"/>
  <c r="H91" i="57"/>
  <c r="I91" i="57"/>
  <c r="J91" i="57"/>
  <c r="K91" i="57"/>
  <c r="L91" i="57"/>
  <c r="M91" i="57"/>
  <c r="N91" i="57"/>
  <c r="O91" i="57"/>
  <c r="P91" i="57"/>
  <c r="Q91" i="57"/>
  <c r="R91" i="57"/>
  <c r="V13" i="56"/>
  <c r="W13" i="56" s="1"/>
  <c r="X13" i="56"/>
  <c r="Y13" i="56"/>
  <c r="Z13" i="56"/>
  <c r="AA13" i="56"/>
  <c r="AB13" i="56"/>
  <c r="AC13" i="56"/>
  <c r="AD13" i="56"/>
  <c r="AE13" i="56"/>
  <c r="AF13" i="56"/>
  <c r="AG13" i="56"/>
  <c r="AH13" i="56"/>
  <c r="AI13" i="56"/>
  <c r="AJ13" i="56"/>
  <c r="AK13" i="56"/>
  <c r="AL13" i="56"/>
  <c r="AM13" i="56"/>
  <c r="AN13" i="56"/>
  <c r="AO13" i="56"/>
  <c r="AP13" i="56"/>
  <c r="AQ13" i="56"/>
  <c r="AR13" i="56"/>
  <c r="AS13" i="56"/>
  <c r="AT13" i="56"/>
  <c r="AU13" i="56"/>
  <c r="AV13" i="56"/>
  <c r="AW13" i="56"/>
  <c r="AX13" i="56"/>
  <c r="AY13" i="56"/>
  <c r="AZ13" i="56"/>
  <c r="BA13" i="56"/>
  <c r="BB13" i="56"/>
  <c r="BC13" i="56"/>
  <c r="BD13" i="56"/>
  <c r="BE13" i="56"/>
  <c r="BF13" i="56"/>
  <c r="BG13" i="56"/>
  <c r="BH13" i="56"/>
  <c r="BI13" i="56"/>
  <c r="BJ13" i="56"/>
  <c r="BK13" i="56"/>
  <c r="BL13" i="56"/>
  <c r="BM13" i="56"/>
  <c r="BN13" i="56"/>
  <c r="BO13" i="56"/>
  <c r="D15" i="56"/>
  <c r="E15" i="56"/>
  <c r="D16" i="56"/>
  <c r="E16" i="56"/>
  <c r="D17" i="56"/>
  <c r="E17" i="56"/>
  <c r="D18" i="56"/>
  <c r="E18" i="56"/>
  <c r="E20" i="56"/>
  <c r="F20" i="56"/>
  <c r="G20" i="56"/>
  <c r="H20" i="56"/>
  <c r="I20" i="56"/>
  <c r="J20" i="56"/>
  <c r="K20" i="56"/>
  <c r="L20" i="56"/>
  <c r="M20" i="56"/>
  <c r="N20" i="56"/>
  <c r="O20" i="56"/>
  <c r="P20" i="56"/>
  <c r="Q20" i="56"/>
  <c r="R20" i="56"/>
  <c r="G21" i="56"/>
  <c r="H21" i="56"/>
  <c r="I21" i="56"/>
  <c r="J21" i="56"/>
  <c r="K21" i="56"/>
  <c r="L21" i="56"/>
  <c r="M21" i="56"/>
  <c r="N21" i="56"/>
  <c r="O21" i="56"/>
  <c r="P21" i="56"/>
  <c r="Q21" i="56"/>
  <c r="R21" i="56"/>
  <c r="B23" i="56"/>
  <c r="B33" i="56" s="1"/>
  <c r="V23" i="56"/>
  <c r="W23" i="56"/>
  <c r="X23" i="56"/>
  <c r="Y23" i="56"/>
  <c r="Z23" i="56"/>
  <c r="AA23" i="56"/>
  <c r="AB23" i="56"/>
  <c r="AC23" i="56"/>
  <c r="AD23" i="56"/>
  <c r="AE23" i="56"/>
  <c r="AF23" i="56"/>
  <c r="AG23" i="56"/>
  <c r="AH23" i="56"/>
  <c r="AI23" i="56"/>
  <c r="AJ23" i="56"/>
  <c r="AK23" i="56" s="1"/>
  <c r="AL23" i="56"/>
  <c r="AM23" i="56"/>
  <c r="AN23" i="56"/>
  <c r="AO23" i="56"/>
  <c r="AP23" i="56"/>
  <c r="AQ23" i="56"/>
  <c r="AR23" i="56"/>
  <c r="AS23" i="56"/>
  <c r="AT23" i="56"/>
  <c r="AU23" i="56"/>
  <c r="AV23" i="56"/>
  <c r="AW23" i="56"/>
  <c r="AX23" i="56"/>
  <c r="AY23" i="56"/>
  <c r="AZ23" i="56"/>
  <c r="BA23" i="56"/>
  <c r="BB23" i="56"/>
  <c r="BC23" i="56"/>
  <c r="BD23" i="56"/>
  <c r="BE23" i="56"/>
  <c r="BF23" i="56"/>
  <c r="BG23" i="56"/>
  <c r="BH23" i="56"/>
  <c r="BI23" i="56"/>
  <c r="BJ23" i="56"/>
  <c r="BK23" i="56"/>
  <c r="BL23" i="56"/>
  <c r="BM23" i="56"/>
  <c r="BN23" i="56"/>
  <c r="BO23" i="56"/>
  <c r="D25" i="56"/>
  <c r="E25" i="56"/>
  <c r="E26" i="56" s="1"/>
  <c r="D26" i="56"/>
  <c r="D27" i="56" s="1"/>
  <c r="D28" i="56" s="1"/>
  <c r="F30" i="56"/>
  <c r="G30" i="56"/>
  <c r="H30" i="56"/>
  <c r="I30" i="56"/>
  <c r="J30" i="56"/>
  <c r="K30" i="56"/>
  <c r="L30" i="56"/>
  <c r="M30" i="56"/>
  <c r="N30" i="56"/>
  <c r="O30" i="56"/>
  <c r="P30" i="56"/>
  <c r="Q30" i="56"/>
  <c r="R30" i="56"/>
  <c r="G31" i="56"/>
  <c r="H31" i="56"/>
  <c r="I31" i="56"/>
  <c r="J31" i="56"/>
  <c r="K31" i="56"/>
  <c r="L31" i="56"/>
  <c r="M31" i="56"/>
  <c r="N31" i="56"/>
  <c r="O31" i="56"/>
  <c r="P31" i="56"/>
  <c r="Q31" i="56"/>
  <c r="R31" i="56"/>
  <c r="V33" i="56"/>
  <c r="W33" i="56"/>
  <c r="X33" i="56"/>
  <c r="Y33" i="56"/>
  <c r="Z33" i="56"/>
  <c r="AA33" i="56"/>
  <c r="AB33" i="56"/>
  <c r="AC33" i="56"/>
  <c r="AD33" i="56"/>
  <c r="AE33" i="56"/>
  <c r="AF33" i="56"/>
  <c r="AG33" i="56"/>
  <c r="AH33" i="56"/>
  <c r="AI33" i="56"/>
  <c r="AJ33" i="56"/>
  <c r="AK33" i="56"/>
  <c r="AL33" i="56"/>
  <c r="AM33" i="56"/>
  <c r="AN33" i="56"/>
  <c r="AO33" i="56"/>
  <c r="AP33" i="56"/>
  <c r="AQ33" i="56"/>
  <c r="AR33" i="56"/>
  <c r="AS33" i="56"/>
  <c r="AT33" i="56"/>
  <c r="AU33" i="56"/>
  <c r="AV33" i="56"/>
  <c r="AW33" i="56"/>
  <c r="AX33" i="56"/>
  <c r="AY33" i="56" s="1"/>
  <c r="AZ33" i="56"/>
  <c r="BA33" i="56"/>
  <c r="BB33" i="56"/>
  <c r="BC33" i="56"/>
  <c r="BD33" i="56"/>
  <c r="BE33" i="56"/>
  <c r="BF33" i="56"/>
  <c r="BG33" i="56"/>
  <c r="BH33" i="56"/>
  <c r="BI33" i="56"/>
  <c r="BJ33" i="56"/>
  <c r="BK33" i="56"/>
  <c r="BL33" i="56"/>
  <c r="BM33" i="56"/>
  <c r="BN33" i="56"/>
  <c r="BO33" i="56"/>
  <c r="D35" i="56"/>
  <c r="E35" i="56"/>
  <c r="D36" i="56"/>
  <c r="E36" i="56"/>
  <c r="D37" i="56"/>
  <c r="E37" i="56"/>
  <c r="D38" i="56"/>
  <c r="E38" i="56"/>
  <c r="E40" i="56"/>
  <c r="F40" i="56"/>
  <c r="G40" i="56"/>
  <c r="H40" i="56"/>
  <c r="I40" i="56"/>
  <c r="J40" i="56"/>
  <c r="K40" i="56"/>
  <c r="L40" i="56"/>
  <c r="M40" i="56"/>
  <c r="N40" i="56"/>
  <c r="O40" i="56"/>
  <c r="P40" i="56"/>
  <c r="Q40" i="56"/>
  <c r="R40" i="56"/>
  <c r="G41" i="56"/>
  <c r="H41" i="56"/>
  <c r="I41" i="56"/>
  <c r="J41" i="56"/>
  <c r="K41" i="56"/>
  <c r="L41" i="56"/>
  <c r="M41" i="56"/>
  <c r="N41" i="56"/>
  <c r="O41" i="56"/>
  <c r="P41" i="56"/>
  <c r="Q41" i="56"/>
  <c r="R41" i="56"/>
  <c r="V43" i="56"/>
  <c r="W43" i="56"/>
  <c r="X43" i="56"/>
  <c r="Y43" i="56"/>
  <c r="Z43" i="56"/>
  <c r="AA43" i="56"/>
  <c r="AB43" i="56"/>
  <c r="AC43" i="56"/>
  <c r="AD43" i="56"/>
  <c r="AE43" i="56"/>
  <c r="AF43" i="56"/>
  <c r="AG43" i="56"/>
  <c r="AH43" i="56"/>
  <c r="AI43" i="56"/>
  <c r="AJ43" i="56"/>
  <c r="AK43" i="56"/>
  <c r="AL43" i="56"/>
  <c r="AM43" i="56"/>
  <c r="AN43" i="56"/>
  <c r="AO43" i="56"/>
  <c r="AP43" i="56"/>
  <c r="AQ43" i="56"/>
  <c r="AR43" i="56"/>
  <c r="AS43" i="56"/>
  <c r="AT43" i="56"/>
  <c r="AU43" i="56"/>
  <c r="AV43" i="56"/>
  <c r="AW43" i="56"/>
  <c r="AX43" i="56"/>
  <c r="AY43" i="56"/>
  <c r="AZ43" i="56"/>
  <c r="BA43" i="56"/>
  <c r="BB43" i="56"/>
  <c r="BC43" i="56"/>
  <c r="BD43" i="56"/>
  <c r="BE43" i="56"/>
  <c r="BF43" i="56"/>
  <c r="BG43" i="56"/>
  <c r="BH43" i="56"/>
  <c r="BI43" i="56"/>
  <c r="BJ43" i="56"/>
  <c r="BK43" i="56"/>
  <c r="BL43" i="56"/>
  <c r="BM43" i="56"/>
  <c r="BN43" i="56"/>
  <c r="BO43" i="56"/>
  <c r="D45" i="56"/>
  <c r="D46" i="56" s="1"/>
  <c r="D47" i="56" s="1"/>
  <c r="D48" i="56" s="1"/>
  <c r="E45" i="56"/>
  <c r="E46" i="56"/>
  <c r="E47" i="56"/>
  <c r="E48" i="56"/>
  <c r="E50" i="56"/>
  <c r="F50" i="56"/>
  <c r="G50" i="56"/>
  <c r="H50" i="56"/>
  <c r="I50" i="56"/>
  <c r="J50" i="56"/>
  <c r="K50" i="56"/>
  <c r="L50" i="56"/>
  <c r="M50" i="56"/>
  <c r="N50" i="56"/>
  <c r="O50" i="56"/>
  <c r="P50" i="56"/>
  <c r="Q50" i="56"/>
  <c r="R50" i="56"/>
  <c r="G51" i="56"/>
  <c r="H51" i="56"/>
  <c r="I51" i="56"/>
  <c r="J51" i="56"/>
  <c r="K51" i="56"/>
  <c r="L51" i="56"/>
  <c r="M51" i="56"/>
  <c r="N51" i="56"/>
  <c r="O51" i="56"/>
  <c r="P51" i="56"/>
  <c r="Q51" i="56"/>
  <c r="R51" i="56"/>
  <c r="V53" i="56"/>
  <c r="W53" i="56"/>
  <c r="X53" i="56"/>
  <c r="Y53" i="56"/>
  <c r="Z53" i="56"/>
  <c r="AA53" i="56"/>
  <c r="AB53" i="56"/>
  <c r="AC53" i="56"/>
  <c r="AD53" i="56"/>
  <c r="AE53" i="56"/>
  <c r="AF53" i="56"/>
  <c r="AG53" i="56"/>
  <c r="AH53" i="56"/>
  <c r="AI53" i="56"/>
  <c r="AJ53" i="56"/>
  <c r="AK53" i="56"/>
  <c r="AL53" i="56"/>
  <c r="AM53" i="56"/>
  <c r="AN53" i="56"/>
  <c r="AO53" i="56"/>
  <c r="AP53" i="56"/>
  <c r="AQ53" i="56"/>
  <c r="AR53" i="56"/>
  <c r="AS53" i="56"/>
  <c r="AT53" i="56"/>
  <c r="AU53" i="56"/>
  <c r="AV53" i="56"/>
  <c r="AW53" i="56"/>
  <c r="AX53" i="56"/>
  <c r="AY53" i="56"/>
  <c r="AZ53" i="56"/>
  <c r="BA53" i="56"/>
  <c r="BB53" i="56"/>
  <c r="BC53" i="56"/>
  <c r="BD53" i="56"/>
  <c r="BE53" i="56"/>
  <c r="BF53" i="56"/>
  <c r="BG53" i="56"/>
  <c r="BH53" i="56"/>
  <c r="BI53" i="56"/>
  <c r="BJ53" i="56"/>
  <c r="BK53" i="56"/>
  <c r="BL53" i="56"/>
  <c r="BM53" i="56"/>
  <c r="BN53" i="56"/>
  <c r="BO53" i="56"/>
  <c r="D55" i="56"/>
  <c r="E55" i="56"/>
  <c r="D56" i="56"/>
  <c r="E56" i="56"/>
  <c r="D57" i="56"/>
  <c r="E57" i="56"/>
  <c r="D58" i="56"/>
  <c r="E58" i="56"/>
  <c r="E60" i="56"/>
  <c r="F60" i="56"/>
  <c r="G60" i="56"/>
  <c r="H60" i="56"/>
  <c r="I60" i="56"/>
  <c r="J60" i="56"/>
  <c r="K60" i="56"/>
  <c r="L60" i="56"/>
  <c r="M60" i="56"/>
  <c r="N60" i="56"/>
  <c r="O60" i="56"/>
  <c r="P60" i="56"/>
  <c r="Q60" i="56"/>
  <c r="R60" i="56"/>
  <c r="G61" i="56"/>
  <c r="H61" i="56"/>
  <c r="I61" i="56"/>
  <c r="J61" i="56"/>
  <c r="K61" i="56"/>
  <c r="L61" i="56"/>
  <c r="M61" i="56"/>
  <c r="N61" i="56"/>
  <c r="O61" i="56"/>
  <c r="P61" i="56"/>
  <c r="Q61" i="56"/>
  <c r="R61" i="56"/>
  <c r="V63" i="56"/>
  <c r="W63" i="56"/>
  <c r="X63" i="56"/>
  <c r="Y63" i="56"/>
  <c r="Z63" i="56"/>
  <c r="AA63" i="56"/>
  <c r="AB63" i="56"/>
  <c r="AC63" i="56"/>
  <c r="AD63" i="56"/>
  <c r="AE63" i="56"/>
  <c r="AF63" i="56"/>
  <c r="AG63" i="56"/>
  <c r="AH63" i="56"/>
  <c r="AI63" i="56"/>
  <c r="AJ63" i="56"/>
  <c r="AK63" i="56"/>
  <c r="AL63" i="56"/>
  <c r="AM63" i="56"/>
  <c r="AN63" i="56"/>
  <c r="AO63" i="56"/>
  <c r="AP63" i="56"/>
  <c r="AQ63" i="56"/>
  <c r="AR63" i="56"/>
  <c r="AS63" i="56"/>
  <c r="AT63" i="56"/>
  <c r="AU63" i="56"/>
  <c r="AV63" i="56"/>
  <c r="AW63" i="56"/>
  <c r="AX63" i="56"/>
  <c r="AY63" i="56"/>
  <c r="AZ63" i="56"/>
  <c r="BA63" i="56"/>
  <c r="BB63" i="56"/>
  <c r="BC63" i="56"/>
  <c r="BD63" i="56"/>
  <c r="BE63" i="56"/>
  <c r="BF63" i="56"/>
  <c r="BG63" i="56"/>
  <c r="BH63" i="56"/>
  <c r="BI63" i="56"/>
  <c r="BJ63" i="56"/>
  <c r="BK63" i="56"/>
  <c r="BL63" i="56"/>
  <c r="BM63" i="56"/>
  <c r="BN63" i="56"/>
  <c r="BO63" i="56"/>
  <c r="D65" i="56"/>
  <c r="E65" i="56"/>
  <c r="D66" i="56"/>
  <c r="E66" i="56"/>
  <c r="D67" i="56"/>
  <c r="E67" i="56"/>
  <c r="D68" i="56"/>
  <c r="E68" i="56"/>
  <c r="E70" i="56"/>
  <c r="F70" i="56"/>
  <c r="G70" i="56"/>
  <c r="H70" i="56"/>
  <c r="I70" i="56"/>
  <c r="J70" i="56"/>
  <c r="K70" i="56"/>
  <c r="L70" i="56"/>
  <c r="M70" i="56"/>
  <c r="N70" i="56"/>
  <c r="O70" i="56"/>
  <c r="P70" i="56"/>
  <c r="Q70" i="56"/>
  <c r="R70" i="56"/>
  <c r="G71" i="56"/>
  <c r="H71" i="56"/>
  <c r="I71" i="56"/>
  <c r="J71" i="56"/>
  <c r="K71" i="56"/>
  <c r="L71" i="56"/>
  <c r="M71" i="56"/>
  <c r="N71" i="56"/>
  <c r="O71" i="56"/>
  <c r="P71" i="56"/>
  <c r="Q71" i="56"/>
  <c r="R71" i="56"/>
  <c r="V73" i="56"/>
  <c r="W73" i="56"/>
  <c r="X73" i="56"/>
  <c r="Y73" i="56"/>
  <c r="Z73" i="56"/>
  <c r="AA73" i="56"/>
  <c r="AB73" i="56"/>
  <c r="AC73" i="56"/>
  <c r="AD73" i="56"/>
  <c r="AE73" i="56"/>
  <c r="AF73" i="56"/>
  <c r="AG73" i="56"/>
  <c r="AH73" i="56"/>
  <c r="AI73" i="56"/>
  <c r="AJ73" i="56"/>
  <c r="AK73" i="56"/>
  <c r="AL73" i="56"/>
  <c r="AM73" i="56"/>
  <c r="AN73" i="56"/>
  <c r="AO73" i="56"/>
  <c r="AP73" i="56"/>
  <c r="AQ73" i="56"/>
  <c r="AR73" i="56"/>
  <c r="AS73" i="56"/>
  <c r="AT73" i="56"/>
  <c r="AU73" i="56"/>
  <c r="AV73" i="56"/>
  <c r="AW73" i="56"/>
  <c r="AX73" i="56"/>
  <c r="AY73" i="56"/>
  <c r="AZ73" i="56"/>
  <c r="BA73" i="56"/>
  <c r="BB73" i="56"/>
  <c r="BC73" i="56"/>
  <c r="BD73" i="56"/>
  <c r="BE73" i="56"/>
  <c r="BF73" i="56"/>
  <c r="BG73" i="56"/>
  <c r="BH73" i="56"/>
  <c r="BI73" i="56"/>
  <c r="BJ73" i="56"/>
  <c r="BK73" i="56"/>
  <c r="BL73" i="56"/>
  <c r="BM73" i="56"/>
  <c r="BN73" i="56"/>
  <c r="BO73" i="56"/>
  <c r="D75" i="56"/>
  <c r="E75" i="56"/>
  <c r="D76" i="56"/>
  <c r="E76" i="56"/>
  <c r="D77" i="56"/>
  <c r="D78" i="56" s="1"/>
  <c r="E77" i="56"/>
  <c r="E78" i="56" s="1"/>
  <c r="F80" i="56"/>
  <c r="G80" i="56"/>
  <c r="H80" i="56"/>
  <c r="I80" i="56"/>
  <c r="J80" i="56"/>
  <c r="K80" i="56"/>
  <c r="L80" i="56"/>
  <c r="M80" i="56"/>
  <c r="N80" i="56"/>
  <c r="O80" i="56"/>
  <c r="P80" i="56"/>
  <c r="Q80" i="56"/>
  <c r="R80" i="56"/>
  <c r="G81" i="56"/>
  <c r="H81" i="56"/>
  <c r="I81" i="56"/>
  <c r="J81" i="56"/>
  <c r="K81" i="56"/>
  <c r="L81" i="56"/>
  <c r="M81" i="56"/>
  <c r="N81" i="56"/>
  <c r="O81" i="56"/>
  <c r="P81" i="56"/>
  <c r="Q81" i="56"/>
  <c r="R81" i="56"/>
  <c r="V83" i="56"/>
  <c r="W83" i="56"/>
  <c r="X83" i="56"/>
  <c r="Y83" i="56"/>
  <c r="Z83" i="56"/>
  <c r="AA83" i="56"/>
  <c r="AB83" i="56"/>
  <c r="AC83" i="56"/>
  <c r="AD83" i="56" s="1"/>
  <c r="AE83" i="56"/>
  <c r="AF83" i="56"/>
  <c r="AG83" i="56"/>
  <c r="AH83" i="56"/>
  <c r="AI83" i="56"/>
  <c r="AJ83" i="56"/>
  <c r="AK83" i="56"/>
  <c r="AL83" i="56"/>
  <c r="AM83" i="56"/>
  <c r="AN83" i="56"/>
  <c r="AO83" i="56"/>
  <c r="AP83" i="56"/>
  <c r="AQ83" i="56"/>
  <c r="AR83" i="56"/>
  <c r="AS83" i="56"/>
  <c r="AT83" i="56"/>
  <c r="AU83" i="56"/>
  <c r="AV83" i="56"/>
  <c r="AW83" i="56"/>
  <c r="AX83" i="56"/>
  <c r="AY83" i="56"/>
  <c r="AZ83" i="56"/>
  <c r="BA83" i="56"/>
  <c r="BB83" i="56"/>
  <c r="BC83" i="56"/>
  <c r="BD83" i="56"/>
  <c r="BE83" i="56"/>
  <c r="BF83" i="56"/>
  <c r="BG83" i="56"/>
  <c r="BH83" i="56"/>
  <c r="BI83" i="56"/>
  <c r="BJ83" i="56"/>
  <c r="BK83" i="56"/>
  <c r="BL83" i="56"/>
  <c r="BM83" i="56"/>
  <c r="BN83" i="56"/>
  <c r="BO83" i="56"/>
  <c r="D85" i="56"/>
  <c r="E85" i="56"/>
  <c r="D86" i="56"/>
  <c r="E86" i="56"/>
  <c r="D87" i="56"/>
  <c r="E87" i="56"/>
  <c r="D88" i="56"/>
  <c r="E88" i="56"/>
  <c r="E90" i="56"/>
  <c r="F90" i="56"/>
  <c r="G90" i="56"/>
  <c r="H90" i="56"/>
  <c r="I90" i="56"/>
  <c r="J90" i="56"/>
  <c r="K90" i="56"/>
  <c r="L90" i="56"/>
  <c r="M90" i="56"/>
  <c r="N90" i="56"/>
  <c r="O90" i="56"/>
  <c r="P90" i="56"/>
  <c r="Q90" i="56"/>
  <c r="R90" i="56"/>
  <c r="G91" i="56"/>
  <c r="H91" i="56"/>
  <c r="I91" i="56"/>
  <c r="J91" i="56"/>
  <c r="K91" i="56"/>
  <c r="L91" i="56"/>
  <c r="M91" i="56"/>
  <c r="N91" i="56"/>
  <c r="O91" i="56"/>
  <c r="P91" i="56"/>
  <c r="Q91" i="56"/>
  <c r="R91" i="56"/>
  <c r="V13" i="55"/>
  <c r="W13" i="55" s="1"/>
  <c r="X13" i="55"/>
  <c r="Y13" i="55"/>
  <c r="Z13" i="55"/>
  <c r="AA13" i="55"/>
  <c r="AB13" i="55"/>
  <c r="AC13" i="55"/>
  <c r="AD13" i="55"/>
  <c r="AE13" i="55"/>
  <c r="AF13" i="55"/>
  <c r="AG13" i="55"/>
  <c r="AH13" i="55"/>
  <c r="AI13" i="55"/>
  <c r="AJ13" i="55"/>
  <c r="AK13" i="55"/>
  <c r="AL13" i="55"/>
  <c r="AM13" i="55"/>
  <c r="AN13" i="55"/>
  <c r="AO13" i="55"/>
  <c r="AP13" i="55"/>
  <c r="AQ13" i="55"/>
  <c r="AR13" i="55"/>
  <c r="AS13" i="55"/>
  <c r="AT13" i="55"/>
  <c r="AU13" i="55"/>
  <c r="AV13" i="55"/>
  <c r="AW13" i="55"/>
  <c r="AX13" i="55"/>
  <c r="AY13" i="55"/>
  <c r="AZ13" i="55"/>
  <c r="BA13" i="55"/>
  <c r="BB13" i="55"/>
  <c r="BC13" i="55"/>
  <c r="BD13" i="55"/>
  <c r="BE13" i="55"/>
  <c r="BF13" i="55"/>
  <c r="BG13" i="55"/>
  <c r="BH13" i="55"/>
  <c r="BI13" i="55"/>
  <c r="BJ13" i="55"/>
  <c r="BK13" i="55"/>
  <c r="BL13" i="55"/>
  <c r="BM13" i="55"/>
  <c r="BN13" i="55"/>
  <c r="BO13" i="55"/>
  <c r="D15" i="55"/>
  <c r="E15" i="55"/>
  <c r="D16" i="55"/>
  <c r="D17" i="55" s="1"/>
  <c r="D18" i="55" s="1"/>
  <c r="E16" i="55"/>
  <c r="E17" i="55" s="1"/>
  <c r="F20" i="55"/>
  <c r="G20" i="55"/>
  <c r="H20" i="55"/>
  <c r="I20" i="55"/>
  <c r="J20" i="55"/>
  <c r="K20" i="55"/>
  <c r="L20" i="55"/>
  <c r="M20" i="55"/>
  <c r="N20" i="55"/>
  <c r="O20" i="55"/>
  <c r="P20" i="55"/>
  <c r="Q20" i="55"/>
  <c r="R20" i="55"/>
  <c r="G21" i="55"/>
  <c r="H21" i="55"/>
  <c r="I21" i="55"/>
  <c r="J21" i="55"/>
  <c r="K21" i="55"/>
  <c r="L21" i="55"/>
  <c r="M21" i="55"/>
  <c r="N21" i="55"/>
  <c r="O21" i="55"/>
  <c r="P21" i="55"/>
  <c r="Q21" i="55"/>
  <c r="R21" i="55"/>
  <c r="B23" i="55"/>
  <c r="B33" i="55" s="1"/>
  <c r="V23" i="55"/>
  <c r="W23" i="55"/>
  <c r="X23" i="55"/>
  <c r="Y23" i="55"/>
  <c r="Z23" i="55"/>
  <c r="AA23" i="55"/>
  <c r="AB23" i="55"/>
  <c r="AC23" i="55"/>
  <c r="AD23" i="55"/>
  <c r="AE23" i="55"/>
  <c r="AF23" i="55"/>
  <c r="AG23" i="55"/>
  <c r="AH23" i="55"/>
  <c r="AI23" i="55"/>
  <c r="AJ23" i="55"/>
  <c r="AK23" i="55" s="1"/>
  <c r="AL23" i="55"/>
  <c r="AM23" i="55"/>
  <c r="AN23" i="55"/>
  <c r="AO23" i="55"/>
  <c r="AP23" i="55"/>
  <c r="AQ23" i="55"/>
  <c r="AR23" i="55"/>
  <c r="AS23" i="55"/>
  <c r="AT23" i="55"/>
  <c r="AU23" i="55"/>
  <c r="AV23" i="55"/>
  <c r="AW23" i="55"/>
  <c r="AX23" i="55"/>
  <c r="AY23" i="55"/>
  <c r="AZ23" i="55"/>
  <c r="BA23" i="55"/>
  <c r="BB23" i="55"/>
  <c r="BC23" i="55"/>
  <c r="BD23" i="55"/>
  <c r="BE23" i="55"/>
  <c r="BF23" i="55"/>
  <c r="BG23" i="55"/>
  <c r="BH23" i="55"/>
  <c r="BI23" i="55"/>
  <c r="BJ23" i="55"/>
  <c r="BK23" i="55"/>
  <c r="BL23" i="55"/>
  <c r="BM23" i="55"/>
  <c r="BN23" i="55"/>
  <c r="BO23" i="55"/>
  <c r="D25" i="55"/>
  <c r="D26" i="55" s="1"/>
  <c r="D27" i="55" s="1"/>
  <c r="D28" i="55" s="1"/>
  <c r="E25" i="55"/>
  <c r="E26" i="55"/>
  <c r="E27" i="55"/>
  <c r="E28" i="55"/>
  <c r="E30" i="55"/>
  <c r="F30" i="55"/>
  <c r="G30" i="55"/>
  <c r="H30" i="55"/>
  <c r="I30" i="55"/>
  <c r="J30" i="55"/>
  <c r="K30" i="55"/>
  <c r="L30" i="55"/>
  <c r="M30" i="55"/>
  <c r="N30" i="55"/>
  <c r="O30" i="55"/>
  <c r="P30" i="55"/>
  <c r="Q30" i="55"/>
  <c r="R30" i="55"/>
  <c r="G31" i="55"/>
  <c r="H31" i="55"/>
  <c r="I31" i="55"/>
  <c r="J31" i="55"/>
  <c r="K31" i="55"/>
  <c r="L31" i="55"/>
  <c r="M31" i="55"/>
  <c r="N31" i="55"/>
  <c r="O31" i="55"/>
  <c r="P31" i="55"/>
  <c r="Q31" i="55"/>
  <c r="R31" i="55"/>
  <c r="V33" i="55"/>
  <c r="W33" i="55"/>
  <c r="X33" i="55"/>
  <c r="Y33" i="55"/>
  <c r="Z33" i="55"/>
  <c r="AA33" i="55"/>
  <c r="AB33" i="55"/>
  <c r="AC33" i="55"/>
  <c r="AD33" i="55"/>
  <c r="AE33" i="55"/>
  <c r="AF33" i="55"/>
  <c r="AG33" i="55"/>
  <c r="AH33" i="55"/>
  <c r="AI33" i="55"/>
  <c r="AJ33" i="55"/>
  <c r="AK33" i="55"/>
  <c r="AL33" i="55"/>
  <c r="AM33" i="55"/>
  <c r="AN33" i="55"/>
  <c r="AO33" i="55"/>
  <c r="AP33" i="55"/>
  <c r="AQ33" i="55"/>
  <c r="AR33" i="55"/>
  <c r="AS33" i="55"/>
  <c r="AT33" i="55"/>
  <c r="AU33" i="55"/>
  <c r="AV33" i="55"/>
  <c r="AW33" i="55"/>
  <c r="AX33" i="55"/>
  <c r="AY33" i="55" s="1"/>
  <c r="AZ33" i="55"/>
  <c r="BA33" i="55"/>
  <c r="BB33" i="55"/>
  <c r="BC33" i="55"/>
  <c r="BD33" i="55"/>
  <c r="BE33" i="55"/>
  <c r="BF33" i="55"/>
  <c r="BG33" i="55"/>
  <c r="BH33" i="55"/>
  <c r="BI33" i="55"/>
  <c r="BJ33" i="55"/>
  <c r="BK33" i="55"/>
  <c r="BL33" i="55"/>
  <c r="BM33" i="55"/>
  <c r="BN33" i="55"/>
  <c r="BO33" i="55"/>
  <c r="D35" i="55"/>
  <c r="E35" i="55"/>
  <c r="D36" i="55"/>
  <c r="E36" i="55"/>
  <c r="D37" i="55"/>
  <c r="E37" i="55"/>
  <c r="D38" i="55"/>
  <c r="E38" i="55"/>
  <c r="E40" i="55"/>
  <c r="F40" i="55"/>
  <c r="G40" i="55"/>
  <c r="H40" i="55"/>
  <c r="I40" i="55"/>
  <c r="J40" i="55"/>
  <c r="K40" i="55"/>
  <c r="L40" i="55"/>
  <c r="M40" i="55"/>
  <c r="N40" i="55"/>
  <c r="O40" i="55"/>
  <c r="P40" i="55"/>
  <c r="Q40" i="55"/>
  <c r="R40" i="55"/>
  <c r="G41" i="55"/>
  <c r="H41" i="55"/>
  <c r="I41" i="55"/>
  <c r="J41" i="55"/>
  <c r="K41" i="55"/>
  <c r="L41" i="55"/>
  <c r="M41" i="55"/>
  <c r="N41" i="55"/>
  <c r="O41" i="55"/>
  <c r="P41" i="55"/>
  <c r="Q41" i="55"/>
  <c r="R41" i="55"/>
  <c r="V43" i="55"/>
  <c r="W43" i="55"/>
  <c r="X43" i="55"/>
  <c r="Y43" i="55"/>
  <c r="Z43" i="55"/>
  <c r="AA43" i="55"/>
  <c r="AB43" i="55"/>
  <c r="AC43" i="55"/>
  <c r="AD43" i="55"/>
  <c r="AE43" i="55"/>
  <c r="AF43" i="55"/>
  <c r="AG43" i="55"/>
  <c r="AH43" i="55"/>
  <c r="AI43" i="55"/>
  <c r="AJ43" i="55"/>
  <c r="AK43" i="55"/>
  <c r="AL43" i="55"/>
  <c r="AM43" i="55"/>
  <c r="AN43" i="55"/>
  <c r="AO43" i="55"/>
  <c r="AP43" i="55"/>
  <c r="AQ43" i="55"/>
  <c r="AR43" i="55"/>
  <c r="AS43" i="55"/>
  <c r="AT43" i="55"/>
  <c r="AU43" i="55"/>
  <c r="AV43" i="55"/>
  <c r="AW43" i="55"/>
  <c r="AX43" i="55"/>
  <c r="AY43" i="55" s="1"/>
  <c r="AZ43" i="55"/>
  <c r="BA43" i="55"/>
  <c r="BB43" i="55"/>
  <c r="BC43" i="55"/>
  <c r="BD43" i="55"/>
  <c r="BE43" i="55"/>
  <c r="BF43" i="55"/>
  <c r="BG43" i="55"/>
  <c r="BH43" i="55"/>
  <c r="BI43" i="55"/>
  <c r="BJ43" i="55"/>
  <c r="BK43" i="55"/>
  <c r="BL43" i="55"/>
  <c r="BM43" i="55"/>
  <c r="BN43" i="55"/>
  <c r="BO43" i="55"/>
  <c r="D45" i="55"/>
  <c r="E45" i="55"/>
  <c r="D46" i="55"/>
  <c r="E46" i="55"/>
  <c r="D47" i="55"/>
  <c r="E47" i="55"/>
  <c r="D48" i="55"/>
  <c r="E48" i="55"/>
  <c r="E50" i="55"/>
  <c r="F50" i="55"/>
  <c r="G50" i="55"/>
  <c r="H50" i="55"/>
  <c r="I50" i="55"/>
  <c r="J50" i="55"/>
  <c r="K50" i="55"/>
  <c r="L50" i="55"/>
  <c r="M50" i="55"/>
  <c r="N50" i="55"/>
  <c r="O50" i="55"/>
  <c r="P50" i="55"/>
  <c r="Q50" i="55"/>
  <c r="R50" i="55"/>
  <c r="G51" i="55"/>
  <c r="H51" i="55"/>
  <c r="I51" i="55"/>
  <c r="J51" i="55"/>
  <c r="K51" i="55"/>
  <c r="L51" i="55"/>
  <c r="M51" i="55"/>
  <c r="N51" i="55"/>
  <c r="O51" i="55"/>
  <c r="P51" i="55"/>
  <c r="Q51" i="55"/>
  <c r="R51" i="55"/>
  <c r="V53" i="55"/>
  <c r="W53" i="55"/>
  <c r="X53" i="55"/>
  <c r="Y53" i="55"/>
  <c r="Z53" i="55"/>
  <c r="AA53" i="55"/>
  <c r="AB53" i="55"/>
  <c r="AC53" i="55"/>
  <c r="AD53" i="55"/>
  <c r="AE53" i="55"/>
  <c r="AF53" i="55"/>
  <c r="AG53" i="55"/>
  <c r="AH53" i="55"/>
  <c r="AI53" i="55"/>
  <c r="AJ53" i="55"/>
  <c r="AK53" i="55"/>
  <c r="AL53" i="55"/>
  <c r="AM53" i="55"/>
  <c r="AN53" i="55"/>
  <c r="AO53" i="55"/>
  <c r="AP53" i="55"/>
  <c r="AQ53" i="55"/>
  <c r="AR53" i="55"/>
  <c r="AS53" i="55"/>
  <c r="AT53" i="55"/>
  <c r="AU53" i="55"/>
  <c r="AV53" i="55"/>
  <c r="AW53" i="55"/>
  <c r="AX53" i="55"/>
  <c r="AY53" i="55"/>
  <c r="AZ53" i="55"/>
  <c r="BA53" i="55"/>
  <c r="BB53" i="55"/>
  <c r="BC53" i="55"/>
  <c r="BD53" i="55"/>
  <c r="BE53" i="55"/>
  <c r="BF53" i="55"/>
  <c r="BG53" i="55"/>
  <c r="BH53" i="55"/>
  <c r="BI53" i="55"/>
  <c r="BJ53" i="55"/>
  <c r="BK53" i="55"/>
  <c r="BL53" i="55"/>
  <c r="BM53" i="55"/>
  <c r="BN53" i="55"/>
  <c r="BO53" i="55"/>
  <c r="D55" i="55"/>
  <c r="E55" i="55"/>
  <c r="D56" i="55"/>
  <c r="E56" i="55"/>
  <c r="D57" i="55"/>
  <c r="E57" i="55"/>
  <c r="D58" i="55"/>
  <c r="E58" i="55"/>
  <c r="E60" i="55"/>
  <c r="F60" i="55"/>
  <c r="G60" i="55"/>
  <c r="H60" i="55"/>
  <c r="I60" i="55"/>
  <c r="J60" i="55"/>
  <c r="K60" i="55"/>
  <c r="L60" i="55"/>
  <c r="M60" i="55"/>
  <c r="N60" i="55"/>
  <c r="O60" i="55"/>
  <c r="P60" i="55"/>
  <c r="Q60" i="55"/>
  <c r="R60" i="55"/>
  <c r="G61" i="55"/>
  <c r="H61" i="55"/>
  <c r="I61" i="55"/>
  <c r="J61" i="55"/>
  <c r="K61" i="55"/>
  <c r="L61" i="55"/>
  <c r="M61" i="55"/>
  <c r="N61" i="55"/>
  <c r="O61" i="55"/>
  <c r="P61" i="55"/>
  <c r="Q61" i="55"/>
  <c r="R61" i="55"/>
  <c r="V63" i="55"/>
  <c r="W63" i="55"/>
  <c r="X63" i="55"/>
  <c r="Y63" i="55"/>
  <c r="Z63" i="55"/>
  <c r="AA63" i="55"/>
  <c r="AB63" i="55"/>
  <c r="AC63" i="55"/>
  <c r="AD63" i="55" s="1"/>
  <c r="AE63" i="55"/>
  <c r="AF63" i="55"/>
  <c r="AG63" i="55"/>
  <c r="AH63" i="55"/>
  <c r="AI63" i="55"/>
  <c r="AJ63" i="55"/>
  <c r="AK63" i="55"/>
  <c r="AL63" i="55"/>
  <c r="AM63" i="55"/>
  <c r="AN63" i="55"/>
  <c r="AO63" i="55"/>
  <c r="AP63" i="55"/>
  <c r="AQ63" i="55"/>
  <c r="AR63" i="55"/>
  <c r="AS63" i="55"/>
  <c r="AT63" i="55"/>
  <c r="AU63" i="55"/>
  <c r="AV63" i="55"/>
  <c r="AW63" i="55"/>
  <c r="AX63" i="55"/>
  <c r="AY63" i="55"/>
  <c r="AZ63" i="55"/>
  <c r="BA63" i="55"/>
  <c r="BB63" i="55"/>
  <c r="BC63" i="55"/>
  <c r="BD63" i="55"/>
  <c r="BE63" i="55"/>
  <c r="BF63" i="55"/>
  <c r="BG63" i="55"/>
  <c r="BH63" i="55"/>
  <c r="BI63" i="55"/>
  <c r="BJ63" i="55"/>
  <c r="BK63" i="55"/>
  <c r="BL63" i="55"/>
  <c r="BM63" i="55"/>
  <c r="BN63" i="55"/>
  <c r="BO63" i="55"/>
  <c r="D65" i="55"/>
  <c r="E65" i="55"/>
  <c r="D66" i="55"/>
  <c r="E66" i="55"/>
  <c r="D67" i="55"/>
  <c r="E67" i="55"/>
  <c r="D68" i="55"/>
  <c r="E68" i="55"/>
  <c r="E70" i="55"/>
  <c r="F70" i="55"/>
  <c r="G70" i="55"/>
  <c r="H70" i="55"/>
  <c r="I70" i="55"/>
  <c r="J70" i="55"/>
  <c r="K70" i="55"/>
  <c r="L70" i="55"/>
  <c r="M70" i="55"/>
  <c r="N70" i="55"/>
  <c r="O70" i="55"/>
  <c r="P70" i="55"/>
  <c r="Q70" i="55"/>
  <c r="R70" i="55"/>
  <c r="G71" i="55"/>
  <c r="H71" i="55"/>
  <c r="I71" i="55"/>
  <c r="J71" i="55"/>
  <c r="K71" i="55"/>
  <c r="L71" i="55"/>
  <c r="M71" i="55"/>
  <c r="N71" i="55"/>
  <c r="O71" i="55"/>
  <c r="P71" i="55"/>
  <c r="Q71" i="55"/>
  <c r="R71" i="55"/>
  <c r="V73" i="55"/>
  <c r="W73" i="55"/>
  <c r="X73" i="55"/>
  <c r="Y73" i="55"/>
  <c r="Z73" i="55"/>
  <c r="AA73" i="55"/>
  <c r="AB73" i="55"/>
  <c r="AC73" i="55"/>
  <c r="AD73" i="55"/>
  <c r="AE73" i="55"/>
  <c r="AF73" i="55"/>
  <c r="AG73" i="55"/>
  <c r="AH73" i="55"/>
  <c r="AI73" i="55"/>
  <c r="AJ73" i="55"/>
  <c r="AK73" i="55"/>
  <c r="AL73" i="55"/>
  <c r="AM73" i="55"/>
  <c r="AN73" i="55"/>
  <c r="AO73" i="55"/>
  <c r="AP73" i="55"/>
  <c r="AQ73" i="55"/>
  <c r="AR73" i="55" s="1"/>
  <c r="AS73" i="55"/>
  <c r="AT73" i="55"/>
  <c r="AU73" i="55"/>
  <c r="AV73" i="55"/>
  <c r="AW73" i="55"/>
  <c r="AX73" i="55"/>
  <c r="AY73" i="55"/>
  <c r="AZ73" i="55"/>
  <c r="BA73" i="55"/>
  <c r="BB73" i="55"/>
  <c r="BC73" i="55"/>
  <c r="BD73" i="55"/>
  <c r="BE73" i="55"/>
  <c r="BF73" i="55"/>
  <c r="BG73" i="55"/>
  <c r="BH73" i="55"/>
  <c r="BI73" i="55"/>
  <c r="BJ73" i="55"/>
  <c r="BK73" i="55"/>
  <c r="BL73" i="55"/>
  <c r="BM73" i="55"/>
  <c r="BN73" i="55"/>
  <c r="BO73" i="55"/>
  <c r="D75" i="55"/>
  <c r="E75" i="55"/>
  <c r="D76" i="55"/>
  <c r="E76" i="55"/>
  <c r="D77" i="55"/>
  <c r="D78" i="55" s="1"/>
  <c r="E77" i="55"/>
  <c r="E78" i="55" s="1"/>
  <c r="F80" i="55"/>
  <c r="G80" i="55"/>
  <c r="H80" i="55"/>
  <c r="I80" i="55"/>
  <c r="J80" i="55"/>
  <c r="K80" i="55"/>
  <c r="L80" i="55"/>
  <c r="M80" i="55"/>
  <c r="N80" i="55"/>
  <c r="O80" i="55"/>
  <c r="P80" i="55"/>
  <c r="Q80" i="55"/>
  <c r="R80" i="55"/>
  <c r="G81" i="55"/>
  <c r="H81" i="55"/>
  <c r="I81" i="55"/>
  <c r="J81" i="55"/>
  <c r="K81" i="55"/>
  <c r="L81" i="55"/>
  <c r="M81" i="55"/>
  <c r="N81" i="55"/>
  <c r="O81" i="55"/>
  <c r="P81" i="55"/>
  <c r="Q81" i="55"/>
  <c r="R81" i="55"/>
  <c r="V83" i="55"/>
  <c r="W83" i="55"/>
  <c r="X83" i="55"/>
  <c r="Y83" i="55"/>
  <c r="Z83" i="55"/>
  <c r="AA83" i="55"/>
  <c r="AB83" i="55"/>
  <c r="AC83" i="55"/>
  <c r="AD83" i="55"/>
  <c r="AE83" i="55"/>
  <c r="AF83" i="55"/>
  <c r="AG83" i="55"/>
  <c r="AH83" i="55"/>
  <c r="AI83" i="55"/>
  <c r="AJ83" i="55"/>
  <c r="AK83" i="55"/>
  <c r="AL83" i="55"/>
  <c r="AM83" i="55"/>
  <c r="AN83" i="55"/>
  <c r="AO83" i="55"/>
  <c r="AP83" i="55"/>
  <c r="AQ83" i="55"/>
  <c r="AR83" i="55"/>
  <c r="AS83" i="55"/>
  <c r="AT83" i="55"/>
  <c r="AU83" i="55"/>
  <c r="AV83" i="55"/>
  <c r="AW83" i="55"/>
  <c r="AX83" i="55"/>
  <c r="AY83" i="55"/>
  <c r="AZ83" i="55"/>
  <c r="BA83" i="55"/>
  <c r="BB83" i="55"/>
  <c r="BC83" i="55"/>
  <c r="BD83" i="55"/>
  <c r="BE83" i="55"/>
  <c r="BF83" i="55" s="1"/>
  <c r="BG83" i="55"/>
  <c r="BH83" i="55"/>
  <c r="BI83" i="55"/>
  <c r="BJ83" i="55"/>
  <c r="BK83" i="55"/>
  <c r="BL83" i="55"/>
  <c r="BM83" i="55"/>
  <c r="BN83" i="55"/>
  <c r="BO83" i="55"/>
  <c r="D85" i="55"/>
  <c r="E85" i="55"/>
  <c r="D86" i="55"/>
  <c r="E86" i="55"/>
  <c r="D87" i="55"/>
  <c r="E87" i="55"/>
  <c r="E88" i="55" s="1"/>
  <c r="E90" i="55" s="1"/>
  <c r="D88" i="55"/>
  <c r="F90" i="55"/>
  <c r="G90" i="55"/>
  <c r="H90" i="55"/>
  <c r="I90" i="55"/>
  <c r="J90" i="55"/>
  <c r="K90" i="55"/>
  <c r="L90" i="55"/>
  <c r="M90" i="55"/>
  <c r="N90" i="55"/>
  <c r="O90" i="55"/>
  <c r="P90" i="55"/>
  <c r="Q90" i="55"/>
  <c r="R90" i="55"/>
  <c r="G91" i="55"/>
  <c r="H91" i="55"/>
  <c r="I91" i="55"/>
  <c r="J91" i="55"/>
  <c r="K91" i="55"/>
  <c r="L91" i="55"/>
  <c r="M91" i="55"/>
  <c r="N91" i="55"/>
  <c r="O91" i="55"/>
  <c r="P91" i="55"/>
  <c r="Q91" i="55"/>
  <c r="R91" i="55"/>
  <c r="V13" i="54"/>
  <c r="W13" i="54" s="1"/>
  <c r="X13" i="54"/>
  <c r="Y13" i="54"/>
  <c r="Z13" i="54"/>
  <c r="AA13" i="54"/>
  <c r="AB13" i="54"/>
  <c r="AC13" i="54"/>
  <c r="AD13" i="54"/>
  <c r="AE13" i="54"/>
  <c r="AF13" i="54"/>
  <c r="AG13" i="54"/>
  <c r="AH13" i="54"/>
  <c r="AI13" i="54"/>
  <c r="AJ13" i="54"/>
  <c r="AK13" i="54"/>
  <c r="AL13" i="54"/>
  <c r="AM13" i="54"/>
  <c r="AN13" i="54"/>
  <c r="AO13" i="54"/>
  <c r="AP13" i="54"/>
  <c r="AQ13" i="54"/>
  <c r="AR13" i="54"/>
  <c r="AS13" i="54"/>
  <c r="AT13" i="54"/>
  <c r="AU13" i="54"/>
  <c r="AV13" i="54"/>
  <c r="AW13" i="54"/>
  <c r="AX13" i="54"/>
  <c r="AY13" i="54"/>
  <c r="AZ13" i="54"/>
  <c r="BA13" i="54"/>
  <c r="BB13" i="54"/>
  <c r="BC13" i="54"/>
  <c r="BD13" i="54"/>
  <c r="BE13" i="54"/>
  <c r="BF13" i="54"/>
  <c r="BG13" i="54"/>
  <c r="BH13" i="54"/>
  <c r="BI13" i="54"/>
  <c r="BJ13" i="54"/>
  <c r="BK13" i="54"/>
  <c r="BL13" i="54"/>
  <c r="BM13" i="54"/>
  <c r="BN13" i="54"/>
  <c r="BO13" i="54"/>
  <c r="D15" i="54"/>
  <c r="D16" i="54" s="1"/>
  <c r="D17" i="54" s="1"/>
  <c r="D18" i="54" s="1"/>
  <c r="E15" i="54"/>
  <c r="E16" i="54" s="1"/>
  <c r="E17" i="54" s="1"/>
  <c r="E18" i="54" s="1"/>
  <c r="F20" i="54"/>
  <c r="G20" i="54"/>
  <c r="H20" i="54"/>
  <c r="I20" i="54"/>
  <c r="J20" i="54"/>
  <c r="K20" i="54"/>
  <c r="L20" i="54"/>
  <c r="M20" i="54"/>
  <c r="N20" i="54"/>
  <c r="O20" i="54"/>
  <c r="P20" i="54"/>
  <c r="Q20" i="54"/>
  <c r="R20" i="54"/>
  <c r="G21" i="54"/>
  <c r="H21" i="54"/>
  <c r="I21" i="54"/>
  <c r="J21" i="54"/>
  <c r="K21" i="54"/>
  <c r="L21" i="54"/>
  <c r="M21" i="54"/>
  <c r="N21" i="54"/>
  <c r="O21" i="54"/>
  <c r="P21" i="54"/>
  <c r="Q21" i="54"/>
  <c r="R21" i="54"/>
  <c r="V23" i="54"/>
  <c r="W23" i="54"/>
  <c r="X23" i="54"/>
  <c r="Y23" i="54"/>
  <c r="Z23" i="54"/>
  <c r="AA23" i="54"/>
  <c r="AB23" i="54"/>
  <c r="AC23" i="54"/>
  <c r="AD23" i="54"/>
  <c r="AE23" i="54"/>
  <c r="AF23" i="54"/>
  <c r="AG23" i="54"/>
  <c r="AH23" i="54"/>
  <c r="AI23" i="54"/>
  <c r="AJ23" i="54"/>
  <c r="AK23" i="54" s="1"/>
  <c r="AL23" i="54"/>
  <c r="AM23" i="54"/>
  <c r="AN23" i="54"/>
  <c r="AO23" i="54"/>
  <c r="AP23" i="54"/>
  <c r="AQ23" i="54"/>
  <c r="AR23" i="54"/>
  <c r="AS23" i="54"/>
  <c r="AT23" i="54"/>
  <c r="AU23" i="54"/>
  <c r="AV23" i="54"/>
  <c r="AW23" i="54"/>
  <c r="AX23" i="54"/>
  <c r="AY23" i="54"/>
  <c r="AZ23" i="54"/>
  <c r="BA23" i="54"/>
  <c r="BB23" i="54"/>
  <c r="BC23" i="54"/>
  <c r="BD23" i="54"/>
  <c r="BE23" i="54"/>
  <c r="BF23" i="54"/>
  <c r="BG23" i="54"/>
  <c r="BH23" i="54"/>
  <c r="BI23" i="54"/>
  <c r="BJ23" i="54"/>
  <c r="BK23" i="54"/>
  <c r="BL23" i="54"/>
  <c r="BM23" i="54"/>
  <c r="BN23" i="54"/>
  <c r="BO23" i="54"/>
  <c r="D25" i="54"/>
  <c r="D26" i="54" s="1"/>
  <c r="D27" i="54" s="1"/>
  <c r="D28" i="54" s="1"/>
  <c r="E25" i="54"/>
  <c r="E26" i="54"/>
  <c r="E27" i="54"/>
  <c r="E28" i="54"/>
  <c r="E30" i="54"/>
  <c r="F30" i="54"/>
  <c r="G30" i="54"/>
  <c r="H30" i="54"/>
  <c r="I30" i="54"/>
  <c r="J30" i="54"/>
  <c r="K30" i="54"/>
  <c r="L30" i="54"/>
  <c r="M30" i="54"/>
  <c r="N30" i="54"/>
  <c r="O30" i="54"/>
  <c r="P30" i="54"/>
  <c r="Q30" i="54"/>
  <c r="R30" i="54"/>
  <c r="G31" i="54"/>
  <c r="H31" i="54"/>
  <c r="I31" i="54"/>
  <c r="J31" i="54"/>
  <c r="K31" i="54"/>
  <c r="L31" i="54"/>
  <c r="M31" i="54"/>
  <c r="N31" i="54"/>
  <c r="O31" i="54"/>
  <c r="P31" i="54"/>
  <c r="Q31" i="54"/>
  <c r="R31" i="54"/>
  <c r="V33" i="54"/>
  <c r="W33" i="54"/>
  <c r="X33" i="54"/>
  <c r="Y33" i="54"/>
  <c r="Z33" i="54"/>
  <c r="AA33" i="54"/>
  <c r="AB33" i="54"/>
  <c r="AC33" i="54"/>
  <c r="AD33" i="54"/>
  <c r="AE33" i="54"/>
  <c r="AF33" i="54"/>
  <c r="AG33" i="54"/>
  <c r="AH33" i="54"/>
  <c r="AI33" i="54"/>
  <c r="AJ33" i="54"/>
  <c r="AK33" i="54"/>
  <c r="AL33" i="54"/>
  <c r="AM33" i="54"/>
  <c r="AN33" i="54"/>
  <c r="AO33" i="54"/>
  <c r="AP33" i="54"/>
  <c r="AQ33" i="54"/>
  <c r="AR33" i="54"/>
  <c r="AS33" i="54"/>
  <c r="AT33" i="54"/>
  <c r="AU33" i="54"/>
  <c r="AV33" i="54"/>
  <c r="AW33" i="54"/>
  <c r="AX33" i="54"/>
  <c r="AY33" i="54"/>
  <c r="AZ33" i="54"/>
  <c r="BA33" i="54"/>
  <c r="BB33" i="54"/>
  <c r="BC33" i="54"/>
  <c r="BD33" i="54"/>
  <c r="BE33" i="54"/>
  <c r="BF33" i="54"/>
  <c r="BG33" i="54"/>
  <c r="BH33" i="54"/>
  <c r="BI33" i="54"/>
  <c r="BJ33" i="54"/>
  <c r="BK33" i="54"/>
  <c r="BL33" i="54"/>
  <c r="BM33" i="54"/>
  <c r="BN33" i="54"/>
  <c r="BO33" i="54"/>
  <c r="D35" i="54"/>
  <c r="E35" i="54"/>
  <c r="D36" i="54"/>
  <c r="E36" i="54"/>
  <c r="D37" i="54"/>
  <c r="E37" i="54"/>
  <c r="D38" i="54"/>
  <c r="E38" i="54"/>
  <c r="E40" i="54"/>
  <c r="F40" i="54"/>
  <c r="G40" i="54"/>
  <c r="H40" i="54"/>
  <c r="I40" i="54"/>
  <c r="J40" i="54"/>
  <c r="K40" i="54"/>
  <c r="L40" i="54"/>
  <c r="M40" i="54"/>
  <c r="N40" i="54"/>
  <c r="O40" i="54"/>
  <c r="P40" i="54"/>
  <c r="Q40" i="54"/>
  <c r="R40" i="54"/>
  <c r="G41" i="54"/>
  <c r="H41" i="54"/>
  <c r="I41" i="54"/>
  <c r="J41" i="54"/>
  <c r="K41" i="54"/>
  <c r="L41" i="54"/>
  <c r="M41" i="54"/>
  <c r="N41" i="54"/>
  <c r="O41" i="54"/>
  <c r="P41" i="54"/>
  <c r="Q41" i="54"/>
  <c r="R41" i="54"/>
  <c r="V43" i="54"/>
  <c r="W43" i="54"/>
  <c r="X43" i="54"/>
  <c r="Y43" i="54"/>
  <c r="Z43" i="54"/>
  <c r="AA43" i="54"/>
  <c r="AB43" i="54"/>
  <c r="AC43" i="54"/>
  <c r="AD43" i="54"/>
  <c r="AE43" i="54"/>
  <c r="AF43" i="54"/>
  <c r="AG43" i="54"/>
  <c r="AH43" i="54"/>
  <c r="AI43" i="54"/>
  <c r="AJ43" i="54"/>
  <c r="AK43" i="54"/>
  <c r="AL43" i="54"/>
  <c r="AM43" i="54"/>
  <c r="AN43" i="54"/>
  <c r="AO43" i="54"/>
  <c r="AP43" i="54"/>
  <c r="AQ43" i="54"/>
  <c r="AR43" i="54"/>
  <c r="AS43" i="54"/>
  <c r="AT43" i="54"/>
  <c r="AU43" i="54"/>
  <c r="AV43" i="54"/>
  <c r="AW43" i="54"/>
  <c r="AX43" i="54"/>
  <c r="AY43" i="54" s="1"/>
  <c r="AZ43" i="54"/>
  <c r="BA43" i="54"/>
  <c r="BB43" i="54"/>
  <c r="BC43" i="54"/>
  <c r="BD43" i="54"/>
  <c r="BE43" i="54"/>
  <c r="BF43" i="54"/>
  <c r="BG43" i="54"/>
  <c r="BH43" i="54"/>
  <c r="BI43" i="54"/>
  <c r="BJ43" i="54"/>
  <c r="BK43" i="54"/>
  <c r="BL43" i="54"/>
  <c r="BM43" i="54"/>
  <c r="BN43" i="54"/>
  <c r="BO43" i="54"/>
  <c r="D45" i="54"/>
  <c r="E45" i="54"/>
  <c r="D46" i="54"/>
  <c r="E46" i="54"/>
  <c r="D47" i="54"/>
  <c r="E47" i="54"/>
  <c r="D48" i="54"/>
  <c r="E48" i="54"/>
  <c r="E50" i="54"/>
  <c r="F50" i="54"/>
  <c r="G50" i="54"/>
  <c r="H50" i="54"/>
  <c r="I50" i="54"/>
  <c r="J50" i="54"/>
  <c r="K50" i="54"/>
  <c r="L50" i="54"/>
  <c r="M50" i="54"/>
  <c r="N50" i="54"/>
  <c r="O50" i="54"/>
  <c r="P50" i="54"/>
  <c r="Q50" i="54"/>
  <c r="R50" i="54"/>
  <c r="G51" i="54"/>
  <c r="H51" i="54"/>
  <c r="I51" i="54"/>
  <c r="J51" i="54"/>
  <c r="K51" i="54"/>
  <c r="L51" i="54"/>
  <c r="M51" i="54"/>
  <c r="N51" i="54"/>
  <c r="O51" i="54"/>
  <c r="P51" i="54"/>
  <c r="Q51" i="54"/>
  <c r="R51" i="54"/>
  <c r="V53" i="54"/>
  <c r="W53" i="54"/>
  <c r="X53" i="54"/>
  <c r="Y53" i="54"/>
  <c r="Z53" i="54"/>
  <c r="AA53" i="54"/>
  <c r="AB53" i="54"/>
  <c r="AC53" i="54"/>
  <c r="AD53" i="54"/>
  <c r="AE53" i="54"/>
  <c r="AF53" i="54"/>
  <c r="AG53" i="54"/>
  <c r="AH53" i="54"/>
  <c r="AI53" i="54"/>
  <c r="AJ53" i="54"/>
  <c r="AK53" i="54"/>
  <c r="AL53" i="54"/>
  <c r="AM53" i="54"/>
  <c r="AN53" i="54"/>
  <c r="AO53" i="54"/>
  <c r="AP53" i="54"/>
  <c r="AQ53" i="54"/>
  <c r="AR53" i="54"/>
  <c r="AS53" i="54"/>
  <c r="AT53" i="54"/>
  <c r="AU53" i="54"/>
  <c r="AV53" i="54"/>
  <c r="AW53" i="54"/>
  <c r="AX53" i="54"/>
  <c r="AY53" i="54"/>
  <c r="AZ53" i="54"/>
  <c r="BA53" i="54"/>
  <c r="BB53" i="54"/>
  <c r="BC53" i="54"/>
  <c r="BD53" i="54"/>
  <c r="BE53" i="54"/>
  <c r="BF53" i="54"/>
  <c r="BG53" i="54"/>
  <c r="BH53" i="54"/>
  <c r="BI53" i="54"/>
  <c r="BJ53" i="54"/>
  <c r="BK53" i="54"/>
  <c r="BL53" i="54"/>
  <c r="BM53" i="54"/>
  <c r="BN53" i="54"/>
  <c r="BO53" i="54"/>
  <c r="D55" i="54"/>
  <c r="E55" i="54"/>
  <c r="D56" i="54"/>
  <c r="E56" i="54"/>
  <c r="D57" i="54"/>
  <c r="E57" i="54"/>
  <c r="D58" i="54"/>
  <c r="E58" i="54"/>
  <c r="E60" i="54"/>
  <c r="F60" i="54"/>
  <c r="G60" i="54"/>
  <c r="H60" i="54"/>
  <c r="I60" i="54"/>
  <c r="J60" i="54"/>
  <c r="K60" i="54"/>
  <c r="L60" i="54"/>
  <c r="M60" i="54"/>
  <c r="N60" i="54"/>
  <c r="O60" i="54"/>
  <c r="P60" i="54"/>
  <c r="Q60" i="54"/>
  <c r="R60" i="54"/>
  <c r="G61" i="54"/>
  <c r="H61" i="54"/>
  <c r="I61" i="54"/>
  <c r="J61" i="54"/>
  <c r="K61" i="54"/>
  <c r="L61" i="54"/>
  <c r="M61" i="54"/>
  <c r="N61" i="54"/>
  <c r="O61" i="54"/>
  <c r="P61" i="54"/>
  <c r="Q61" i="54"/>
  <c r="R61" i="54"/>
  <c r="V63" i="54"/>
  <c r="W63" i="54"/>
  <c r="X63" i="54"/>
  <c r="Y63" i="54"/>
  <c r="Z63" i="54"/>
  <c r="AA63" i="54"/>
  <c r="AB63" i="54"/>
  <c r="AC63" i="54"/>
  <c r="AD63" i="54"/>
  <c r="AE63" i="54"/>
  <c r="AF63" i="54"/>
  <c r="AG63" i="54"/>
  <c r="AH63" i="54"/>
  <c r="AI63" i="54"/>
  <c r="AJ63" i="54"/>
  <c r="AK63" i="54"/>
  <c r="AL63" i="54"/>
  <c r="AM63" i="54"/>
  <c r="AN63" i="54"/>
  <c r="AO63" i="54"/>
  <c r="AP63" i="54"/>
  <c r="AQ63" i="54"/>
  <c r="AR63" i="54"/>
  <c r="AS63" i="54"/>
  <c r="AT63" i="54"/>
  <c r="AU63" i="54"/>
  <c r="AV63" i="54"/>
  <c r="AW63" i="54"/>
  <c r="AX63" i="54"/>
  <c r="AY63" i="54"/>
  <c r="AZ63" i="54"/>
  <c r="BA63" i="54"/>
  <c r="BB63" i="54"/>
  <c r="BC63" i="54"/>
  <c r="BD63" i="54"/>
  <c r="BE63" i="54"/>
  <c r="BF63" i="54"/>
  <c r="BG63" i="54"/>
  <c r="BH63" i="54"/>
  <c r="BI63" i="54"/>
  <c r="BJ63" i="54"/>
  <c r="BK63" i="54"/>
  <c r="BL63" i="54"/>
  <c r="BM63" i="54"/>
  <c r="BN63" i="54"/>
  <c r="BO63" i="54"/>
  <c r="D65" i="54"/>
  <c r="E65" i="54"/>
  <c r="D66" i="54"/>
  <c r="E66" i="54"/>
  <c r="D67" i="54"/>
  <c r="E67" i="54"/>
  <c r="D68" i="54"/>
  <c r="E68" i="54"/>
  <c r="E70" i="54"/>
  <c r="F70" i="54"/>
  <c r="G70" i="54"/>
  <c r="H70" i="54"/>
  <c r="I70" i="54"/>
  <c r="J70" i="54"/>
  <c r="K70" i="54"/>
  <c r="L70" i="54"/>
  <c r="M70" i="54"/>
  <c r="N70" i="54"/>
  <c r="O70" i="54"/>
  <c r="P70" i="54"/>
  <c r="Q70" i="54"/>
  <c r="R70" i="54"/>
  <c r="G71" i="54"/>
  <c r="H71" i="54"/>
  <c r="I71" i="54"/>
  <c r="J71" i="54"/>
  <c r="K71" i="54"/>
  <c r="L71" i="54"/>
  <c r="M71" i="54"/>
  <c r="N71" i="54"/>
  <c r="O71" i="54"/>
  <c r="P71" i="54"/>
  <c r="Q71" i="54"/>
  <c r="R71" i="54"/>
  <c r="V73" i="54"/>
  <c r="W73" i="54"/>
  <c r="X73" i="54"/>
  <c r="Y73" i="54"/>
  <c r="Z73" i="54"/>
  <c r="AA73" i="54"/>
  <c r="AB73" i="54"/>
  <c r="AC73" i="54"/>
  <c r="AD73" i="54"/>
  <c r="AE73" i="54"/>
  <c r="AF73" i="54"/>
  <c r="AG73" i="54"/>
  <c r="AH73" i="54"/>
  <c r="AI73" i="54"/>
  <c r="AJ73" i="54"/>
  <c r="AK73" i="54"/>
  <c r="AL73" i="54"/>
  <c r="AM73" i="54"/>
  <c r="AN73" i="54"/>
  <c r="AO73" i="54"/>
  <c r="AP73" i="54"/>
  <c r="AQ73" i="54"/>
  <c r="AR73" i="54"/>
  <c r="AS73" i="54"/>
  <c r="AT73" i="54"/>
  <c r="AU73" i="54"/>
  <c r="AV73" i="54"/>
  <c r="AW73" i="54"/>
  <c r="AX73" i="54"/>
  <c r="AY73" i="54"/>
  <c r="AZ73" i="54"/>
  <c r="BA73" i="54"/>
  <c r="BB73" i="54"/>
  <c r="BC73" i="54"/>
  <c r="BD73" i="54"/>
  <c r="BE73" i="54"/>
  <c r="BF73" i="54"/>
  <c r="BG73" i="54"/>
  <c r="BH73" i="54"/>
  <c r="BI73" i="54"/>
  <c r="BJ73" i="54"/>
  <c r="BK73" i="54"/>
  <c r="BL73" i="54"/>
  <c r="BM73" i="54"/>
  <c r="BN73" i="54"/>
  <c r="BO73" i="54"/>
  <c r="D75" i="54"/>
  <c r="E75" i="54"/>
  <c r="D76" i="54"/>
  <c r="E76" i="54"/>
  <c r="D77" i="54"/>
  <c r="E77" i="54"/>
  <c r="D78" i="54"/>
  <c r="E78" i="54"/>
  <c r="E80" i="54"/>
  <c r="F80" i="54"/>
  <c r="G80" i="54"/>
  <c r="H80" i="54"/>
  <c r="I80" i="54"/>
  <c r="J80" i="54"/>
  <c r="K80" i="54"/>
  <c r="L80" i="54"/>
  <c r="M80" i="54"/>
  <c r="N80" i="54"/>
  <c r="O80" i="54"/>
  <c r="P80" i="54"/>
  <c r="Q80" i="54"/>
  <c r="R80" i="54"/>
  <c r="G81" i="54"/>
  <c r="H81" i="54"/>
  <c r="I81" i="54"/>
  <c r="J81" i="54"/>
  <c r="K81" i="54"/>
  <c r="L81" i="54"/>
  <c r="M81" i="54"/>
  <c r="N81" i="54"/>
  <c r="O81" i="54"/>
  <c r="P81" i="54"/>
  <c r="Q81" i="54"/>
  <c r="R81" i="54"/>
  <c r="V83" i="54"/>
  <c r="W83" i="54"/>
  <c r="X83" i="54"/>
  <c r="Y83" i="54"/>
  <c r="Z83" i="54"/>
  <c r="AA83" i="54"/>
  <c r="AB83" i="54"/>
  <c r="AC83" i="54"/>
  <c r="AD83" i="54"/>
  <c r="AE83" i="54"/>
  <c r="AF83" i="54"/>
  <c r="AG83" i="54"/>
  <c r="AH83" i="54"/>
  <c r="AI83" i="54"/>
  <c r="AJ83" i="54"/>
  <c r="AK83" i="54"/>
  <c r="AL83" i="54"/>
  <c r="AM83" i="54"/>
  <c r="AN83" i="54"/>
  <c r="AO83" i="54"/>
  <c r="AP83" i="54"/>
  <c r="AQ83" i="54"/>
  <c r="AR83" i="54"/>
  <c r="AS83" i="54"/>
  <c r="AT83" i="54"/>
  <c r="AU83" i="54"/>
  <c r="AV83" i="54"/>
  <c r="AW83" i="54"/>
  <c r="AX83" i="54"/>
  <c r="AY83" i="54"/>
  <c r="AZ83" i="54"/>
  <c r="BA83" i="54"/>
  <c r="BB83" i="54"/>
  <c r="BC83" i="54"/>
  <c r="BD83" i="54"/>
  <c r="BE83" i="54"/>
  <c r="BF83" i="54"/>
  <c r="BG83" i="54"/>
  <c r="BH83" i="54"/>
  <c r="BI83" i="54"/>
  <c r="BJ83" i="54"/>
  <c r="BK83" i="54"/>
  <c r="BL83" i="54"/>
  <c r="BM83" i="54"/>
  <c r="BN83" i="54"/>
  <c r="BO83" i="54"/>
  <c r="D85" i="54"/>
  <c r="E85" i="54"/>
  <c r="D86" i="54"/>
  <c r="E86" i="54"/>
  <c r="D87" i="54"/>
  <c r="E87" i="54"/>
  <c r="D88" i="54"/>
  <c r="E88" i="54"/>
  <c r="E90" i="54"/>
  <c r="F90" i="54"/>
  <c r="G90" i="54"/>
  <c r="H90" i="54"/>
  <c r="I90" i="54"/>
  <c r="J90" i="54"/>
  <c r="K90" i="54"/>
  <c r="L90" i="54"/>
  <c r="M90" i="54"/>
  <c r="N90" i="54"/>
  <c r="O90" i="54"/>
  <c r="P90" i="54"/>
  <c r="Q90" i="54"/>
  <c r="R90" i="54"/>
  <c r="G91" i="54"/>
  <c r="H91" i="54"/>
  <c r="I91" i="54"/>
  <c r="J91" i="54"/>
  <c r="K91" i="54"/>
  <c r="L91" i="54"/>
  <c r="M91" i="54"/>
  <c r="N91" i="54"/>
  <c r="O91" i="54"/>
  <c r="P91" i="54"/>
  <c r="Q91" i="54"/>
  <c r="R91" i="54"/>
  <c r="N11" i="53"/>
  <c r="P11" i="53"/>
  <c r="R11" i="53"/>
  <c r="S11" i="53" s="1"/>
  <c r="T11" i="53" s="1"/>
  <c r="S46" i="53" s="1"/>
  <c r="U11" i="53"/>
  <c r="V11" i="53"/>
  <c r="W11" i="53"/>
  <c r="X11" i="53"/>
  <c r="Y11" i="53"/>
  <c r="S51" i="53" s="1"/>
  <c r="Z11" i="53"/>
  <c r="S52" i="53" s="1"/>
  <c r="AA11" i="53"/>
  <c r="AB11" i="53"/>
  <c r="S54" i="53" s="1"/>
  <c r="AC11" i="53"/>
  <c r="S55" i="53" s="1"/>
  <c r="AD11" i="53"/>
  <c r="AP11" i="53" s="1"/>
  <c r="S56" i="53"/>
  <c r="AH11" i="53"/>
  <c r="AI11" i="53"/>
  <c r="AJ11" i="53"/>
  <c r="AK11" i="53"/>
  <c r="AL11" i="53"/>
  <c r="AM11" i="53"/>
  <c r="AN11" i="53"/>
  <c r="AO11" i="53"/>
  <c r="N12" i="53"/>
  <c r="P12" i="53"/>
  <c r="R12" i="53"/>
  <c r="S12" i="53"/>
  <c r="T12" i="53"/>
  <c r="R46" i="53" s="1"/>
  <c r="U12" i="53"/>
  <c r="R47" i="53" s="1"/>
  <c r="V12" i="53"/>
  <c r="W12" i="53"/>
  <c r="X12" i="53"/>
  <c r="Y12" i="53"/>
  <c r="Z12" i="53"/>
  <c r="AA12" i="53"/>
  <c r="AB12" i="53"/>
  <c r="R54" i="53" s="1"/>
  <c r="AC12" i="53"/>
  <c r="AD12" i="53"/>
  <c r="AP12" i="53" s="1"/>
  <c r="R56" i="53"/>
  <c r="AH12" i="53"/>
  <c r="AI12" i="53"/>
  <c r="AJ12" i="53"/>
  <c r="AK12" i="53"/>
  <c r="AO12" i="53" s="1"/>
  <c r="AL12" i="53"/>
  <c r="AM12" i="53"/>
  <c r="AN12" i="53"/>
  <c r="N13" i="53"/>
  <c r="P13" i="53"/>
  <c r="R13" i="53"/>
  <c r="S13" i="53"/>
  <c r="T13" i="53"/>
  <c r="O46" i="53" s="1"/>
  <c r="U13" i="53"/>
  <c r="O47" i="53" s="1"/>
  <c r="V13" i="53"/>
  <c r="W13" i="53"/>
  <c r="O49" i="53" s="1"/>
  <c r="X13" i="53"/>
  <c r="O50" i="53" s="1"/>
  <c r="Y13" i="53"/>
  <c r="Z13" i="53"/>
  <c r="O52" i="53" s="1"/>
  <c r="AA13" i="53"/>
  <c r="O53" i="53" s="1"/>
  <c r="AB13" i="53"/>
  <c r="AC13" i="53"/>
  <c r="AD13" i="53"/>
  <c r="O56" i="53" s="1"/>
  <c r="AH13" i="53"/>
  <c r="AI13" i="53"/>
  <c r="AJ13" i="53"/>
  <c r="AK13" i="53"/>
  <c r="AL13" i="53"/>
  <c r="AM13" i="53"/>
  <c r="AN13" i="53"/>
  <c r="AO13" i="53"/>
  <c r="AP13" i="53"/>
  <c r="N14" i="53"/>
  <c r="P14" i="53"/>
  <c r="R14" i="53"/>
  <c r="S14" i="53"/>
  <c r="T14" i="53" s="1"/>
  <c r="U14" i="53"/>
  <c r="V14" i="53"/>
  <c r="W14" i="53"/>
  <c r="X14" i="53"/>
  <c r="Y14" i="53"/>
  <c r="Z14" i="53"/>
  <c r="AA14" i="53"/>
  <c r="AB14" i="53"/>
  <c r="AC14" i="53"/>
  <c r="AD14" i="53"/>
  <c r="AP14" i="53" s="1"/>
  <c r="AH14" i="53"/>
  <c r="AI14" i="53"/>
  <c r="AJ14" i="53"/>
  <c r="AK14" i="53"/>
  <c r="AL14" i="53"/>
  <c r="AM14" i="53"/>
  <c r="AN14" i="53"/>
  <c r="AO14" i="53"/>
  <c r="N15" i="53"/>
  <c r="P15" i="53"/>
  <c r="R15" i="53"/>
  <c r="S15" i="53"/>
  <c r="T15" i="53"/>
  <c r="U15" i="53"/>
  <c r="V15" i="53"/>
  <c r="W15" i="53"/>
  <c r="X15" i="53"/>
  <c r="Y15" i="53"/>
  <c r="Z15" i="53"/>
  <c r="AA15" i="53"/>
  <c r="AB15" i="53"/>
  <c r="AC15" i="53"/>
  <c r="AD15" i="53"/>
  <c r="AP15" i="53" s="1"/>
  <c r="AH15" i="53"/>
  <c r="AI15" i="53"/>
  <c r="AJ15" i="53"/>
  <c r="AK15" i="53"/>
  <c r="AO15" i="53" s="1"/>
  <c r="AL15" i="53"/>
  <c r="AM15" i="53"/>
  <c r="AN15" i="53"/>
  <c r="N16" i="53"/>
  <c r="P16" i="53"/>
  <c r="R16" i="53"/>
  <c r="S16" i="53"/>
  <c r="T16" i="53"/>
  <c r="U16" i="53"/>
  <c r="V16" i="53"/>
  <c r="W16" i="53"/>
  <c r="X16" i="53"/>
  <c r="Y16" i="53"/>
  <c r="Z16" i="53"/>
  <c r="AA16" i="53"/>
  <c r="AB16" i="53"/>
  <c r="AC16" i="53"/>
  <c r="AD16" i="53"/>
  <c r="AP16" i="53" s="1"/>
  <c r="AH16" i="53"/>
  <c r="AI16" i="53"/>
  <c r="AJ16" i="53"/>
  <c r="AK16" i="53"/>
  <c r="AL16" i="53"/>
  <c r="AM16" i="53"/>
  <c r="AN16" i="53"/>
  <c r="AO16" i="53"/>
  <c r="N17" i="53"/>
  <c r="P17" i="53"/>
  <c r="R17" i="53"/>
  <c r="S17" i="53"/>
  <c r="T17" i="53" s="1"/>
  <c r="U17" i="53"/>
  <c r="V17" i="53"/>
  <c r="W17" i="53"/>
  <c r="X17" i="53"/>
  <c r="Y17" i="53"/>
  <c r="Z17" i="53"/>
  <c r="AA17" i="53"/>
  <c r="AB17" i="53"/>
  <c r="AC17" i="53"/>
  <c r="AD17" i="53"/>
  <c r="AP17" i="53" s="1"/>
  <c r="AH17" i="53"/>
  <c r="AI17" i="53"/>
  <c r="AJ17" i="53"/>
  <c r="AK17" i="53"/>
  <c r="AO17" i="53" s="1"/>
  <c r="AL17" i="53"/>
  <c r="AM17" i="53"/>
  <c r="AN17" i="53"/>
  <c r="N18" i="53"/>
  <c r="P18" i="53"/>
  <c r="R18" i="53"/>
  <c r="S18" i="53"/>
  <c r="T18" i="53"/>
  <c r="Q46" i="53" s="1"/>
  <c r="U18" i="53"/>
  <c r="Q47" i="53" s="1"/>
  <c r="V18" i="53"/>
  <c r="W18" i="53"/>
  <c r="Q49" i="53" s="1"/>
  <c r="X18" i="53"/>
  <c r="Q50" i="53" s="1"/>
  <c r="Y18" i="53"/>
  <c r="Q51" i="53" s="1"/>
  <c r="Z18" i="53"/>
  <c r="AA18" i="53"/>
  <c r="AB18" i="53"/>
  <c r="AC18" i="53"/>
  <c r="AD18" i="53"/>
  <c r="AH18" i="53"/>
  <c r="AI18" i="53"/>
  <c r="AJ18" i="53"/>
  <c r="AK18" i="53"/>
  <c r="AL18" i="53"/>
  <c r="AM18" i="53"/>
  <c r="AN18" i="53"/>
  <c r="AO18" i="53"/>
  <c r="AP18" i="53"/>
  <c r="N19" i="53"/>
  <c r="P19" i="53"/>
  <c r="R19" i="53" s="1"/>
  <c r="S19" i="53" s="1"/>
  <c r="T19" i="53" s="1"/>
  <c r="U19" i="53"/>
  <c r="V19" i="53"/>
  <c r="W19" i="53"/>
  <c r="X19" i="53"/>
  <c r="Y19" i="53"/>
  <c r="Z19" i="53"/>
  <c r="AA19" i="53"/>
  <c r="AB19" i="53"/>
  <c r="AC19" i="53"/>
  <c r="AD19" i="53"/>
  <c r="AP19" i="53" s="1"/>
  <c r="AH19" i="53"/>
  <c r="AI19" i="53"/>
  <c r="AJ19" i="53"/>
  <c r="AK19" i="53"/>
  <c r="AL19" i="53"/>
  <c r="AM19" i="53"/>
  <c r="AN19" i="53"/>
  <c r="AO19" i="53"/>
  <c r="N20" i="53"/>
  <c r="P20" i="53"/>
  <c r="R20" i="53"/>
  <c r="S20" i="53"/>
  <c r="T20" i="53"/>
  <c r="U20" i="53"/>
  <c r="V20" i="53"/>
  <c r="W20" i="53"/>
  <c r="X20" i="53"/>
  <c r="Y20" i="53"/>
  <c r="Z20" i="53"/>
  <c r="AA20" i="53"/>
  <c r="AB20" i="53"/>
  <c r="AC20" i="53"/>
  <c r="AD20" i="53"/>
  <c r="AP20" i="53" s="1"/>
  <c r="AH20" i="53"/>
  <c r="AI20" i="53"/>
  <c r="AJ20" i="53"/>
  <c r="AK20" i="53"/>
  <c r="AO20" i="53" s="1"/>
  <c r="AL20" i="53"/>
  <c r="AM20" i="53"/>
  <c r="AN20" i="53"/>
  <c r="P21" i="53"/>
  <c r="R21" i="53"/>
  <c r="S21" i="53"/>
  <c r="T21" i="53"/>
  <c r="U21" i="53"/>
  <c r="V21" i="53"/>
  <c r="W21" i="53"/>
  <c r="X21" i="53"/>
  <c r="Y21" i="53"/>
  <c r="Z21" i="53"/>
  <c r="Q52" i="53" s="1"/>
  <c r="AA21" i="53"/>
  <c r="Q53" i="53" s="1"/>
  <c r="AB21" i="53"/>
  <c r="Q54" i="53" s="1"/>
  <c r="AC21" i="53"/>
  <c r="Q55" i="53" s="1"/>
  <c r="AD21" i="53"/>
  <c r="Q56" i="53" s="1"/>
  <c r="AH21" i="53"/>
  <c r="AI21" i="53"/>
  <c r="AJ21" i="53"/>
  <c r="AK21" i="53"/>
  <c r="AL21" i="53"/>
  <c r="AM21" i="53"/>
  <c r="AN21" i="53"/>
  <c r="AO21" i="53"/>
  <c r="N22" i="53"/>
  <c r="P22" i="53"/>
  <c r="R22" i="53"/>
  <c r="S22" i="53" s="1"/>
  <c r="T22" i="53" s="1"/>
  <c r="U22" i="53"/>
  <c r="V22" i="53"/>
  <c r="W22" i="53"/>
  <c r="X22" i="53"/>
  <c r="Y22" i="53"/>
  <c r="Z22" i="53"/>
  <c r="AA22" i="53"/>
  <c r="AB22" i="53"/>
  <c r="AC22" i="53"/>
  <c r="AD22" i="53"/>
  <c r="AP22" i="53" s="1"/>
  <c r="AH22" i="53"/>
  <c r="AI22" i="53"/>
  <c r="AJ22" i="53"/>
  <c r="AK22" i="53"/>
  <c r="AO22" i="53" s="1"/>
  <c r="AL22" i="53"/>
  <c r="AM22" i="53"/>
  <c r="AN22" i="53"/>
  <c r="N23" i="53"/>
  <c r="P23" i="53"/>
  <c r="R23" i="53"/>
  <c r="S23" i="53"/>
  <c r="T23" i="53"/>
  <c r="U23" i="53"/>
  <c r="S47" i="53" s="1"/>
  <c r="V23" i="53"/>
  <c r="W23" i="53"/>
  <c r="S49" i="53" s="1"/>
  <c r="X23" i="53"/>
  <c r="S50" i="53" s="1"/>
  <c r="Y23" i="53"/>
  <c r="Z23" i="53"/>
  <c r="AA23" i="53"/>
  <c r="AB23" i="53"/>
  <c r="AC23" i="53"/>
  <c r="AD23" i="53"/>
  <c r="AH23" i="53"/>
  <c r="AI23" i="53"/>
  <c r="AJ23" i="53"/>
  <c r="AK23" i="53"/>
  <c r="AL23" i="53"/>
  <c r="AM23" i="53"/>
  <c r="AN23" i="53"/>
  <c r="AO23" i="53"/>
  <c r="AP23" i="53"/>
  <c r="N24" i="53"/>
  <c r="L45" i="53" s="1"/>
  <c r="P24" i="53"/>
  <c r="R24" i="53"/>
  <c r="S24" i="53"/>
  <c r="T24" i="53"/>
  <c r="U24" i="53"/>
  <c r="V24" i="53"/>
  <c r="W24" i="53"/>
  <c r="X24" i="53"/>
  <c r="Y24" i="53"/>
  <c r="Z24" i="53"/>
  <c r="AA24" i="53"/>
  <c r="AB24" i="53"/>
  <c r="AC24" i="53"/>
  <c r="AD24" i="53"/>
  <c r="AH24" i="53"/>
  <c r="AI24" i="53"/>
  <c r="AJ24" i="53"/>
  <c r="AK24" i="53"/>
  <c r="AL24" i="53"/>
  <c r="AM24" i="53"/>
  <c r="AN24" i="53"/>
  <c r="AO24" i="53"/>
  <c r="N25" i="53"/>
  <c r="P25" i="53"/>
  <c r="R25" i="53"/>
  <c r="S25" i="53"/>
  <c r="T25" i="53"/>
  <c r="U25" i="53"/>
  <c r="V25" i="53"/>
  <c r="R48" i="53" s="1"/>
  <c r="W25" i="53"/>
  <c r="X25" i="53"/>
  <c r="Y25" i="53"/>
  <c r="R51" i="53" s="1"/>
  <c r="Z25" i="53"/>
  <c r="AA25" i="53"/>
  <c r="AB25" i="53"/>
  <c r="AC25" i="53"/>
  <c r="AD25" i="53"/>
  <c r="AP25" i="53" s="1"/>
  <c r="AH25" i="53"/>
  <c r="AI25" i="53"/>
  <c r="AJ25" i="53"/>
  <c r="AK25" i="53"/>
  <c r="AO25" i="53" s="1"/>
  <c r="AL25" i="53"/>
  <c r="AM25" i="53"/>
  <c r="AN25" i="53"/>
  <c r="N26" i="53"/>
  <c r="P26" i="53"/>
  <c r="R26" i="53"/>
  <c r="S26" i="53"/>
  <c r="T26" i="53"/>
  <c r="T46" i="53" s="1"/>
  <c r="U26" i="53"/>
  <c r="V26" i="53"/>
  <c r="T48" i="53" s="1"/>
  <c r="W26" i="53"/>
  <c r="T49" i="53" s="1"/>
  <c r="X26" i="53"/>
  <c r="Y26" i="53"/>
  <c r="T51" i="53" s="1"/>
  <c r="Z26" i="53"/>
  <c r="T52" i="53" s="1"/>
  <c r="AA26" i="53"/>
  <c r="AB26" i="53"/>
  <c r="T54" i="53" s="1"/>
  <c r="AC26" i="53"/>
  <c r="AD26" i="53"/>
  <c r="T56" i="53"/>
  <c r="AH26" i="53"/>
  <c r="AI26" i="53"/>
  <c r="AJ26" i="53"/>
  <c r="AK26" i="53"/>
  <c r="AL26" i="53"/>
  <c r="AM26" i="53"/>
  <c r="AN26" i="53"/>
  <c r="AO26" i="53"/>
  <c r="AP26" i="53"/>
  <c r="N27" i="53"/>
  <c r="P27" i="53"/>
  <c r="R27" i="53"/>
  <c r="S27" i="53"/>
  <c r="T27" i="53" s="1"/>
  <c r="U27" i="53"/>
  <c r="V27" i="53"/>
  <c r="W27" i="53"/>
  <c r="X27" i="53"/>
  <c r="Y27" i="53"/>
  <c r="Z27" i="53"/>
  <c r="AA27" i="53"/>
  <c r="AB27" i="53"/>
  <c r="AC27" i="53"/>
  <c r="AD27" i="53"/>
  <c r="AP27" i="53" s="1"/>
  <c r="AH27" i="53"/>
  <c r="AI27" i="53"/>
  <c r="AJ27" i="53"/>
  <c r="AK27" i="53"/>
  <c r="AL27" i="53"/>
  <c r="AM27" i="53"/>
  <c r="AN27" i="53"/>
  <c r="AO27" i="53"/>
  <c r="N28" i="53"/>
  <c r="P28" i="53"/>
  <c r="R28" i="53"/>
  <c r="S28" i="53"/>
  <c r="T28" i="53"/>
  <c r="U28" i="53"/>
  <c r="V28" i="53"/>
  <c r="W28" i="53"/>
  <c r="X28" i="53"/>
  <c r="Y28" i="53"/>
  <c r="Z28" i="53"/>
  <c r="AA28" i="53"/>
  <c r="AB28" i="53"/>
  <c r="AC28" i="53"/>
  <c r="AD28" i="53"/>
  <c r="AP28" i="53" s="1"/>
  <c r="AH28" i="53"/>
  <c r="AI28" i="53"/>
  <c r="AJ28" i="53"/>
  <c r="AK28" i="53"/>
  <c r="AL28" i="53"/>
  <c r="AM28" i="53"/>
  <c r="AN28" i="53"/>
  <c r="AO28" i="53"/>
  <c r="N29" i="53"/>
  <c r="P29" i="53"/>
  <c r="R29" i="53"/>
  <c r="S29" i="53"/>
  <c r="T29" i="53"/>
  <c r="U29" i="53"/>
  <c r="V29" i="53"/>
  <c r="W29" i="53"/>
  <c r="X29" i="53"/>
  <c r="Y29" i="53"/>
  <c r="Z29" i="53"/>
  <c r="AA29" i="53"/>
  <c r="AB29" i="53"/>
  <c r="AC29" i="53"/>
  <c r="AD29" i="53"/>
  <c r="AH29" i="53"/>
  <c r="AI29" i="53"/>
  <c r="AJ29" i="53"/>
  <c r="AK29" i="53"/>
  <c r="AL29" i="53"/>
  <c r="AM29" i="53"/>
  <c r="AN29" i="53"/>
  <c r="AO29" i="53"/>
  <c r="AP29" i="53"/>
  <c r="N30" i="53"/>
  <c r="P30" i="53"/>
  <c r="R30" i="53"/>
  <c r="S30" i="53"/>
  <c r="T30" i="53"/>
  <c r="U30" i="53"/>
  <c r="V30" i="53"/>
  <c r="W30" i="53"/>
  <c r="X30" i="53"/>
  <c r="Y30" i="53"/>
  <c r="Z30" i="53"/>
  <c r="AA30" i="53"/>
  <c r="AB30" i="53"/>
  <c r="AC30" i="53"/>
  <c r="AD30" i="53"/>
  <c r="AP30" i="53" s="1"/>
  <c r="AH30" i="53"/>
  <c r="AI30" i="53"/>
  <c r="AJ30" i="53"/>
  <c r="AK30" i="53"/>
  <c r="AL30" i="53"/>
  <c r="AM30" i="53"/>
  <c r="AN30" i="53"/>
  <c r="AO30" i="53"/>
  <c r="N31" i="53"/>
  <c r="P31" i="53"/>
  <c r="R31" i="53"/>
  <c r="S31" i="53"/>
  <c r="T31" i="53"/>
  <c r="U31" i="53"/>
  <c r="V31" i="53"/>
  <c r="W31" i="53"/>
  <c r="X31" i="53"/>
  <c r="Y31" i="53"/>
  <c r="Z31" i="53"/>
  <c r="AA31" i="53"/>
  <c r="AB31" i="53"/>
  <c r="AC31" i="53"/>
  <c r="AD31" i="53"/>
  <c r="AP31" i="53" s="1"/>
  <c r="AH31" i="53"/>
  <c r="AI31" i="53"/>
  <c r="AJ31" i="53"/>
  <c r="AK31" i="53"/>
  <c r="AL31" i="53"/>
  <c r="AM31" i="53"/>
  <c r="AN31" i="53"/>
  <c r="AO31" i="53"/>
  <c r="N32" i="53"/>
  <c r="P32" i="53"/>
  <c r="R32" i="53" s="1"/>
  <c r="S32" i="53" s="1"/>
  <c r="T32" i="53" s="1"/>
  <c r="U32" i="53"/>
  <c r="V32" i="53"/>
  <c r="W32" i="53"/>
  <c r="R49" i="53" s="1"/>
  <c r="X32" i="53"/>
  <c r="Y32" i="53"/>
  <c r="Z32" i="53"/>
  <c r="R52" i="53" s="1"/>
  <c r="AA32" i="53"/>
  <c r="AB32" i="53"/>
  <c r="AC32" i="53"/>
  <c r="R55" i="53" s="1"/>
  <c r="AD32" i="53"/>
  <c r="AP32" i="53" s="1"/>
  <c r="AH32" i="53"/>
  <c r="AI32" i="53"/>
  <c r="AJ32" i="53"/>
  <c r="AK32" i="53"/>
  <c r="AL32" i="53"/>
  <c r="AM32" i="53"/>
  <c r="AN32" i="53"/>
  <c r="AO32" i="53"/>
  <c r="N33" i="53"/>
  <c r="P33" i="53"/>
  <c r="R33" i="53"/>
  <c r="S33" i="53"/>
  <c r="T33" i="53"/>
  <c r="U33" i="53"/>
  <c r="V33" i="53"/>
  <c r="W33" i="53"/>
  <c r="X33" i="53"/>
  <c r="Y33" i="53"/>
  <c r="Z33" i="53"/>
  <c r="AA33" i="53"/>
  <c r="AB33" i="53"/>
  <c r="AC33" i="53"/>
  <c r="AD33" i="53"/>
  <c r="AP33" i="53" s="1"/>
  <c r="AH33" i="53"/>
  <c r="AI33" i="53"/>
  <c r="AJ33" i="53"/>
  <c r="AK33" i="53"/>
  <c r="AO33" i="53" s="1"/>
  <c r="AL33" i="53"/>
  <c r="AM33" i="53"/>
  <c r="AN33" i="53"/>
  <c r="N34" i="53"/>
  <c r="P34" i="53"/>
  <c r="R34" i="53"/>
  <c r="S34" i="53"/>
  <c r="T34" i="53"/>
  <c r="U34" i="53"/>
  <c r="V34" i="53"/>
  <c r="W34" i="53"/>
  <c r="X34" i="53"/>
  <c r="Y34" i="53"/>
  <c r="Z34" i="53"/>
  <c r="AA34" i="53"/>
  <c r="AB34" i="53"/>
  <c r="AC34" i="53"/>
  <c r="AD34" i="53"/>
  <c r="AH34" i="53"/>
  <c r="AI34" i="53"/>
  <c r="AJ34" i="53"/>
  <c r="AK34" i="53"/>
  <c r="AL34" i="53"/>
  <c r="AM34" i="53"/>
  <c r="AN34" i="53"/>
  <c r="AO34" i="53"/>
  <c r="AP34" i="53"/>
  <c r="N35" i="53"/>
  <c r="P35" i="53"/>
  <c r="R35" i="53"/>
  <c r="S35" i="53" s="1"/>
  <c r="T35" i="53" s="1"/>
  <c r="U35" i="53"/>
  <c r="V35" i="53"/>
  <c r="W35" i="53"/>
  <c r="X35" i="53"/>
  <c r="Y35" i="53"/>
  <c r="Z35" i="53"/>
  <c r="AA35" i="53"/>
  <c r="AB35" i="53"/>
  <c r="AC35" i="53"/>
  <c r="AD35" i="53"/>
  <c r="AP35" i="53" s="1"/>
  <c r="AH35" i="53"/>
  <c r="AI35" i="53"/>
  <c r="AJ35" i="53"/>
  <c r="AK35" i="53"/>
  <c r="AL35" i="53"/>
  <c r="AM35" i="53"/>
  <c r="AN35" i="53"/>
  <c r="AO35" i="53"/>
  <c r="N36" i="53"/>
  <c r="P36" i="53"/>
  <c r="R36" i="53"/>
  <c r="S36" i="53"/>
  <c r="T36" i="53"/>
  <c r="U36" i="53"/>
  <c r="V36" i="53"/>
  <c r="W36" i="53"/>
  <c r="X36" i="53"/>
  <c r="Y36" i="53"/>
  <c r="Z36" i="53"/>
  <c r="AA36" i="53"/>
  <c r="AB36" i="53"/>
  <c r="AC36" i="53"/>
  <c r="AD36" i="53"/>
  <c r="AP36" i="53" s="1"/>
  <c r="AH36" i="53"/>
  <c r="AI36" i="53"/>
  <c r="AJ36" i="53"/>
  <c r="AK36" i="53"/>
  <c r="AO36" i="53" s="1"/>
  <c r="AL36" i="53"/>
  <c r="AM36" i="53"/>
  <c r="AN36" i="53"/>
  <c r="N37" i="53"/>
  <c r="P37" i="53"/>
  <c r="R37" i="53"/>
  <c r="S37" i="53"/>
  <c r="T37" i="53"/>
  <c r="P46" i="53" s="1"/>
  <c r="U37" i="53"/>
  <c r="V37" i="53"/>
  <c r="W37" i="53"/>
  <c r="P49" i="53" s="1"/>
  <c r="X37" i="53"/>
  <c r="Y37" i="53"/>
  <c r="P51" i="53" s="1"/>
  <c r="Z37" i="53"/>
  <c r="P52" i="53" s="1"/>
  <c r="AA37" i="53"/>
  <c r="P53" i="53" s="1"/>
  <c r="AB37" i="53"/>
  <c r="P54" i="53" s="1"/>
  <c r="AC37" i="53"/>
  <c r="P55" i="53" s="1"/>
  <c r="AD37" i="53"/>
  <c r="P56" i="53" s="1"/>
  <c r="AH37" i="53"/>
  <c r="AI37" i="53"/>
  <c r="AJ37" i="53"/>
  <c r="AK37" i="53"/>
  <c r="AL37" i="53"/>
  <c r="AM37" i="53"/>
  <c r="AN37" i="53"/>
  <c r="AO37" i="53"/>
  <c r="N38" i="53"/>
  <c r="P38" i="53"/>
  <c r="R38" i="53"/>
  <c r="S38" i="53" s="1"/>
  <c r="T38" i="53" s="1"/>
  <c r="U38" i="53"/>
  <c r="V38" i="53"/>
  <c r="W38" i="53"/>
  <c r="X38" i="53"/>
  <c r="Y38" i="53"/>
  <c r="Z38" i="53"/>
  <c r="AA38" i="53"/>
  <c r="AB38" i="53"/>
  <c r="AC38" i="53"/>
  <c r="AD38" i="53"/>
  <c r="AP38" i="53" s="1"/>
  <c r="AH38" i="53"/>
  <c r="AI38" i="53"/>
  <c r="AJ38" i="53"/>
  <c r="AK38" i="53"/>
  <c r="AO38" i="53" s="1"/>
  <c r="AL38" i="53"/>
  <c r="AM38" i="53"/>
  <c r="AN38" i="53"/>
  <c r="N39" i="53"/>
  <c r="P39" i="53"/>
  <c r="R39" i="53"/>
  <c r="S39" i="53"/>
  <c r="T39" i="53"/>
  <c r="U39" i="53"/>
  <c r="P47" i="53" s="1"/>
  <c r="V39" i="53"/>
  <c r="P48" i="53" s="1"/>
  <c r="W39" i="53"/>
  <c r="X39" i="53"/>
  <c r="P50" i="53" s="1"/>
  <c r="Y39" i="53"/>
  <c r="Z39" i="53"/>
  <c r="AA39" i="53"/>
  <c r="AB39" i="53"/>
  <c r="AC39" i="53"/>
  <c r="AD39" i="53"/>
  <c r="AH39" i="53"/>
  <c r="AI39" i="53"/>
  <c r="AJ39" i="53"/>
  <c r="AK39" i="53"/>
  <c r="AL39" i="53"/>
  <c r="AM39" i="53"/>
  <c r="AN39" i="53"/>
  <c r="AO39" i="53"/>
  <c r="AP39" i="53"/>
  <c r="N40" i="53"/>
  <c r="P40" i="53"/>
  <c r="R40" i="53"/>
  <c r="S40" i="53"/>
  <c r="T40" i="53"/>
  <c r="U40" i="53"/>
  <c r="V40" i="53"/>
  <c r="W40" i="53"/>
  <c r="X40" i="53"/>
  <c r="Y40" i="53"/>
  <c r="Z40" i="53"/>
  <c r="AA40" i="53"/>
  <c r="AB40" i="53"/>
  <c r="AC40" i="53"/>
  <c r="AD40" i="53"/>
  <c r="AH40" i="53"/>
  <c r="AI40" i="53"/>
  <c r="AJ40" i="53"/>
  <c r="AK40" i="53"/>
  <c r="AL40" i="53"/>
  <c r="AM40" i="53"/>
  <c r="AN40" i="53"/>
  <c r="AO40" i="53"/>
  <c r="N41" i="53"/>
  <c r="P41" i="53"/>
  <c r="R41" i="53"/>
  <c r="S41" i="53"/>
  <c r="T41" i="53"/>
  <c r="U41" i="53"/>
  <c r="V41" i="53"/>
  <c r="W41" i="53"/>
  <c r="X41" i="53"/>
  <c r="Y41" i="53"/>
  <c r="Z41" i="53"/>
  <c r="AA41" i="53"/>
  <c r="AB41" i="53"/>
  <c r="AC41" i="53"/>
  <c r="AD41" i="53"/>
  <c r="AP41" i="53" s="1"/>
  <c r="AH41" i="53"/>
  <c r="AI41" i="53"/>
  <c r="AJ41" i="53"/>
  <c r="AK41" i="53"/>
  <c r="AO41" i="53" s="1"/>
  <c r="AL41" i="53"/>
  <c r="AM41" i="53"/>
  <c r="AN41" i="53"/>
  <c r="N42" i="53"/>
  <c r="P42" i="53"/>
  <c r="R42" i="53"/>
  <c r="S42" i="53"/>
  <c r="T42" i="53"/>
  <c r="U42" i="53"/>
  <c r="V42" i="53"/>
  <c r="W42" i="53"/>
  <c r="X42" i="53"/>
  <c r="Y42" i="53"/>
  <c r="Z42" i="53"/>
  <c r="AA42" i="53"/>
  <c r="AB42" i="53"/>
  <c r="AC42" i="53"/>
  <c r="AD42" i="53"/>
  <c r="AH42" i="53"/>
  <c r="AI42" i="53"/>
  <c r="AJ42" i="53"/>
  <c r="AK42" i="53"/>
  <c r="AL42" i="53"/>
  <c r="AM42" i="53"/>
  <c r="AN42" i="53"/>
  <c r="AO42" i="53"/>
  <c r="AP42" i="53"/>
  <c r="L47" i="53"/>
  <c r="T47" i="53"/>
  <c r="O48" i="53"/>
  <c r="Q48" i="53"/>
  <c r="S48" i="53"/>
  <c r="R50" i="53"/>
  <c r="T50" i="53"/>
  <c r="O51" i="53"/>
  <c r="R53" i="53"/>
  <c r="S53" i="53"/>
  <c r="T53" i="53"/>
  <c r="O54" i="53"/>
  <c r="O55" i="53"/>
  <c r="T55" i="53"/>
  <c r="V13" i="52"/>
  <c r="W13" i="52" s="1"/>
  <c r="X13" i="52"/>
  <c r="Y13" i="52"/>
  <c r="Z13" i="52"/>
  <c r="AA13" i="52"/>
  <c r="AB13" i="52"/>
  <c r="AC13" i="52"/>
  <c r="AD13" i="52"/>
  <c r="AE13" i="52"/>
  <c r="AF13" i="52"/>
  <c r="AG13" i="52"/>
  <c r="AH13" i="52"/>
  <c r="AI13" i="52"/>
  <c r="AJ13" i="52"/>
  <c r="AK13" i="52"/>
  <c r="AL13" i="52"/>
  <c r="AM13" i="52"/>
  <c r="AN13" i="52"/>
  <c r="AO13" i="52"/>
  <c r="AP13" i="52"/>
  <c r="AQ13" i="52"/>
  <c r="AR13" i="52"/>
  <c r="AS13" i="52"/>
  <c r="AT13" i="52"/>
  <c r="AU13" i="52"/>
  <c r="AV13" i="52"/>
  <c r="AW13" i="52"/>
  <c r="AX13" i="52"/>
  <c r="AY13" i="52"/>
  <c r="AZ13" i="52"/>
  <c r="BA13" i="52"/>
  <c r="BB13" i="52"/>
  <c r="BC13" i="52"/>
  <c r="BD13" i="52"/>
  <c r="BE13" i="52"/>
  <c r="BF13" i="52"/>
  <c r="BG13" i="52"/>
  <c r="BH13" i="52"/>
  <c r="BI13" i="52"/>
  <c r="BJ13" i="52"/>
  <c r="BK13" i="52"/>
  <c r="BL13" i="52"/>
  <c r="BM13" i="52"/>
  <c r="BN13" i="52"/>
  <c r="BO13" i="52"/>
  <c r="D15" i="52"/>
  <c r="E15" i="52"/>
  <c r="E20" i="52" s="1"/>
  <c r="D16" i="52"/>
  <c r="E16" i="52"/>
  <c r="F20" i="52"/>
  <c r="G20" i="52"/>
  <c r="H20" i="52"/>
  <c r="I20" i="52"/>
  <c r="J20" i="52"/>
  <c r="K20" i="52"/>
  <c r="L20" i="52"/>
  <c r="M20" i="52"/>
  <c r="N20" i="52"/>
  <c r="O20" i="52"/>
  <c r="P20" i="52"/>
  <c r="Q20" i="52"/>
  <c r="R20" i="52"/>
  <c r="G21" i="52"/>
  <c r="H21" i="52"/>
  <c r="I21" i="52"/>
  <c r="J21" i="52"/>
  <c r="K21" i="52"/>
  <c r="L21" i="52"/>
  <c r="M21" i="52"/>
  <c r="N21" i="52"/>
  <c r="O21" i="52"/>
  <c r="P21" i="52"/>
  <c r="Q21" i="52"/>
  <c r="R21" i="52"/>
  <c r="B23" i="52"/>
  <c r="V23" i="52"/>
  <c r="W23" i="52"/>
  <c r="X23" i="52"/>
  <c r="Y23" i="52"/>
  <c r="Z23" i="52"/>
  <c r="AA23" i="52"/>
  <c r="AB23" i="52"/>
  <c r="AC23" i="52"/>
  <c r="AD23" i="52"/>
  <c r="AE23" i="52"/>
  <c r="AF23" i="52"/>
  <c r="AG23" i="52"/>
  <c r="AH23" i="52"/>
  <c r="AI23" i="52"/>
  <c r="AJ23" i="52"/>
  <c r="AK23" i="52"/>
  <c r="AL23" i="52"/>
  <c r="AM23" i="52"/>
  <c r="AN23" i="52"/>
  <c r="AO23" i="52"/>
  <c r="AP23" i="52"/>
  <c r="AQ23" i="52"/>
  <c r="AR23" i="52"/>
  <c r="AS23" i="52"/>
  <c r="AT23" i="52"/>
  <c r="AU23" i="52"/>
  <c r="AV23" i="52"/>
  <c r="AW23" i="52"/>
  <c r="AX23" i="52"/>
  <c r="AY23" i="52"/>
  <c r="AZ23" i="52"/>
  <c r="BA23" i="52"/>
  <c r="BB23" i="52"/>
  <c r="BC23" i="52"/>
  <c r="BD23" i="52"/>
  <c r="BE23" i="52"/>
  <c r="BF23" i="52" s="1"/>
  <c r="BG23" i="52"/>
  <c r="BH23" i="52"/>
  <c r="BI23" i="52"/>
  <c r="BJ23" i="52"/>
  <c r="BK23" i="52"/>
  <c r="BL23" i="52"/>
  <c r="BM23" i="52"/>
  <c r="BN23" i="52"/>
  <c r="BO23" i="52"/>
  <c r="D25" i="52"/>
  <c r="E25" i="52"/>
  <c r="E30" i="52" s="1"/>
  <c r="D26" i="52"/>
  <c r="E26" i="52"/>
  <c r="F30" i="52"/>
  <c r="G30" i="52"/>
  <c r="H30" i="52"/>
  <c r="I30" i="52"/>
  <c r="J30" i="52"/>
  <c r="K30" i="52"/>
  <c r="L30" i="52"/>
  <c r="M30" i="52"/>
  <c r="N30" i="52"/>
  <c r="O30" i="52"/>
  <c r="P30" i="52"/>
  <c r="Q30" i="52"/>
  <c r="R30" i="52"/>
  <c r="G31" i="52"/>
  <c r="H31" i="52"/>
  <c r="I31" i="52"/>
  <c r="J31" i="52"/>
  <c r="K31" i="52"/>
  <c r="L31" i="52"/>
  <c r="M31" i="52"/>
  <c r="N31" i="52"/>
  <c r="O31" i="52"/>
  <c r="P31" i="52"/>
  <c r="Q31" i="52"/>
  <c r="R31" i="52"/>
  <c r="V33" i="52"/>
  <c r="W33" i="52"/>
  <c r="X33" i="52"/>
  <c r="Y33" i="52"/>
  <c r="Z33" i="52"/>
  <c r="AA33" i="52"/>
  <c r="AB33" i="52"/>
  <c r="AC33" i="52"/>
  <c r="AD33" i="52"/>
  <c r="AE33" i="52"/>
  <c r="AF33" i="52"/>
  <c r="AG33" i="52"/>
  <c r="AH33" i="52"/>
  <c r="AI33" i="52"/>
  <c r="AJ33" i="52"/>
  <c r="AK33" i="52"/>
  <c r="AL33" i="52"/>
  <c r="AM33" i="52"/>
  <c r="AN33" i="52"/>
  <c r="AO33" i="52"/>
  <c r="AP33" i="52"/>
  <c r="AQ33" i="52"/>
  <c r="AR33" i="52" s="1"/>
  <c r="AS33" i="52"/>
  <c r="AT33" i="52"/>
  <c r="AU33" i="52"/>
  <c r="AV33" i="52"/>
  <c r="AW33" i="52"/>
  <c r="AX33" i="52"/>
  <c r="AY33" i="52"/>
  <c r="AZ33" i="52"/>
  <c r="BA33" i="52"/>
  <c r="BB33" i="52"/>
  <c r="BC33" i="52"/>
  <c r="BD33" i="52"/>
  <c r="BE33" i="52"/>
  <c r="BF33" i="52" s="1"/>
  <c r="BG33" i="52"/>
  <c r="BH33" i="52"/>
  <c r="BI33" i="52"/>
  <c r="BJ33" i="52"/>
  <c r="BK33" i="52"/>
  <c r="BL33" i="52"/>
  <c r="BM33" i="52"/>
  <c r="BN33" i="52"/>
  <c r="BO33" i="52"/>
  <c r="D35" i="52"/>
  <c r="E35" i="52"/>
  <c r="D36" i="52"/>
  <c r="E36" i="52"/>
  <c r="E40" i="52"/>
  <c r="F40" i="52"/>
  <c r="G40" i="52"/>
  <c r="H40" i="52"/>
  <c r="I40" i="52"/>
  <c r="J40" i="52"/>
  <c r="K40" i="52"/>
  <c r="L40" i="52"/>
  <c r="M40" i="52"/>
  <c r="N40" i="52"/>
  <c r="O40" i="52"/>
  <c r="P40" i="52"/>
  <c r="Q40" i="52"/>
  <c r="R40" i="52"/>
  <c r="G41" i="52"/>
  <c r="H41" i="52"/>
  <c r="I41" i="52"/>
  <c r="J41" i="52"/>
  <c r="K41" i="52"/>
  <c r="L41" i="52"/>
  <c r="M41" i="52"/>
  <c r="N41" i="52"/>
  <c r="O41" i="52"/>
  <c r="P41" i="52"/>
  <c r="Q41" i="52"/>
  <c r="R41" i="52"/>
  <c r="V43" i="52"/>
  <c r="W43" i="52"/>
  <c r="X43" i="52"/>
  <c r="Y43" i="52"/>
  <c r="Z43" i="52"/>
  <c r="AA43" i="52"/>
  <c r="AB43" i="52"/>
  <c r="AC43" i="52"/>
  <c r="AD43" i="52" s="1"/>
  <c r="AE43" i="52"/>
  <c r="AF43" i="52"/>
  <c r="AG43" i="52"/>
  <c r="AH43" i="52"/>
  <c r="AI43" i="52"/>
  <c r="AJ43" i="52"/>
  <c r="AK43" i="52"/>
  <c r="AL43" i="52"/>
  <c r="AM43" i="52"/>
  <c r="AN43" i="52"/>
  <c r="AO43" i="52"/>
  <c r="AP43" i="52"/>
  <c r="AQ43" i="52"/>
  <c r="AR43" i="52" s="1"/>
  <c r="AS43" i="52"/>
  <c r="AT43" i="52"/>
  <c r="AU43" i="52"/>
  <c r="AV43" i="52"/>
  <c r="AW43" i="52"/>
  <c r="AX43" i="52"/>
  <c r="AY43" i="52"/>
  <c r="AZ43" i="52"/>
  <c r="BA43" i="52"/>
  <c r="BB43" i="52"/>
  <c r="BC43" i="52"/>
  <c r="BD43" i="52"/>
  <c r="BE43" i="52"/>
  <c r="BF43" i="52"/>
  <c r="BG43" i="52"/>
  <c r="BH43" i="52"/>
  <c r="BI43" i="52"/>
  <c r="BJ43" i="52"/>
  <c r="BK43" i="52"/>
  <c r="BL43" i="52"/>
  <c r="BM43" i="52"/>
  <c r="BN43" i="52"/>
  <c r="BO43" i="52"/>
  <c r="D45" i="52"/>
  <c r="E45" i="52"/>
  <c r="D46" i="52"/>
  <c r="E46" i="52"/>
  <c r="E50" i="52"/>
  <c r="F50" i="52"/>
  <c r="G50" i="52"/>
  <c r="H50" i="52"/>
  <c r="I50" i="52"/>
  <c r="J50" i="52"/>
  <c r="K50" i="52"/>
  <c r="L50" i="52"/>
  <c r="M50" i="52"/>
  <c r="N50" i="52"/>
  <c r="O50" i="52"/>
  <c r="P50" i="52"/>
  <c r="Q50" i="52"/>
  <c r="R50" i="52"/>
  <c r="G51" i="52"/>
  <c r="H51" i="52"/>
  <c r="I51" i="52"/>
  <c r="J51" i="52"/>
  <c r="K51" i="52"/>
  <c r="L51" i="52"/>
  <c r="M51" i="52"/>
  <c r="N51" i="52"/>
  <c r="O51" i="52"/>
  <c r="P51" i="52"/>
  <c r="Q51" i="52"/>
  <c r="R51" i="52"/>
  <c r="V53" i="52"/>
  <c r="W53" i="52"/>
  <c r="X53" i="52"/>
  <c r="Y53" i="52"/>
  <c r="Z53" i="52"/>
  <c r="AA53" i="52"/>
  <c r="AB53" i="52"/>
  <c r="AC53" i="52"/>
  <c r="AD53" i="52" s="1"/>
  <c r="AE53" i="52"/>
  <c r="AF53" i="52"/>
  <c r="AG53" i="52"/>
  <c r="AH53" i="52"/>
  <c r="AI53" i="52"/>
  <c r="AJ53" i="52"/>
  <c r="AK53" i="52"/>
  <c r="AL53" i="52"/>
  <c r="AM53" i="52"/>
  <c r="AN53" i="52"/>
  <c r="AO53" i="52"/>
  <c r="AP53" i="52"/>
  <c r="AQ53" i="52"/>
  <c r="AR53" i="52"/>
  <c r="AS53" i="52"/>
  <c r="AT53" i="52"/>
  <c r="AU53" i="52"/>
  <c r="AV53" i="52"/>
  <c r="AW53" i="52"/>
  <c r="AX53" i="52"/>
  <c r="AY53" i="52"/>
  <c r="AZ53" i="52"/>
  <c r="BA53" i="52"/>
  <c r="BB53" i="52"/>
  <c r="BC53" i="52"/>
  <c r="BD53" i="52"/>
  <c r="BE53" i="52"/>
  <c r="BF53" i="52"/>
  <c r="BG53" i="52"/>
  <c r="BH53" i="52"/>
  <c r="BI53" i="52"/>
  <c r="BJ53" i="52"/>
  <c r="BK53" i="52"/>
  <c r="BL53" i="52"/>
  <c r="BM53" i="52"/>
  <c r="BN53" i="52"/>
  <c r="BO53" i="52"/>
  <c r="D55" i="52"/>
  <c r="E55" i="52"/>
  <c r="D56" i="52"/>
  <c r="E56" i="52"/>
  <c r="E60" i="52"/>
  <c r="F60" i="52"/>
  <c r="G60" i="52"/>
  <c r="H60" i="52"/>
  <c r="I60" i="52"/>
  <c r="J60" i="52"/>
  <c r="K60" i="52"/>
  <c r="L60" i="52"/>
  <c r="M60" i="52"/>
  <c r="N60" i="52"/>
  <c r="O60" i="52"/>
  <c r="P60" i="52"/>
  <c r="Q60" i="52"/>
  <c r="R60" i="52"/>
  <c r="G61" i="52"/>
  <c r="H61" i="52"/>
  <c r="I61" i="52"/>
  <c r="J61" i="52"/>
  <c r="K61" i="52"/>
  <c r="L61" i="52"/>
  <c r="M61" i="52"/>
  <c r="N61" i="52"/>
  <c r="O61" i="52"/>
  <c r="P61" i="52"/>
  <c r="Q61" i="52"/>
  <c r="R61" i="52"/>
  <c r="V63" i="52"/>
  <c r="W63" i="52"/>
  <c r="X63" i="52"/>
  <c r="Y63" i="52"/>
  <c r="Z63" i="52"/>
  <c r="AA63" i="52"/>
  <c r="AB63" i="52"/>
  <c r="AC63" i="52"/>
  <c r="AD63" i="52"/>
  <c r="AE63" i="52"/>
  <c r="AF63" i="52"/>
  <c r="AG63" i="52"/>
  <c r="AH63" i="52"/>
  <c r="AI63" i="52"/>
  <c r="AJ63" i="52"/>
  <c r="AK63" i="52"/>
  <c r="AL63" i="52"/>
  <c r="AM63" i="52"/>
  <c r="AN63" i="52"/>
  <c r="AO63" i="52"/>
  <c r="AP63" i="52"/>
  <c r="AQ63" i="52"/>
  <c r="AR63" i="52"/>
  <c r="AS63" i="52"/>
  <c r="AT63" i="52"/>
  <c r="AU63" i="52"/>
  <c r="AV63" i="52"/>
  <c r="AW63" i="52"/>
  <c r="AX63" i="52"/>
  <c r="AY63" i="52"/>
  <c r="AZ63" i="52"/>
  <c r="BA63" i="52"/>
  <c r="BB63" i="52"/>
  <c r="BC63" i="52"/>
  <c r="BD63" i="52"/>
  <c r="BE63" i="52"/>
  <c r="BF63" i="52"/>
  <c r="BG63" i="52"/>
  <c r="BH63" i="52"/>
  <c r="BI63" i="52"/>
  <c r="BJ63" i="52"/>
  <c r="BK63" i="52"/>
  <c r="BL63" i="52"/>
  <c r="BM63" i="52"/>
  <c r="BN63" i="52"/>
  <c r="BO63" i="52"/>
  <c r="D65" i="52"/>
  <c r="E65" i="52"/>
  <c r="D66" i="52"/>
  <c r="E66" i="52"/>
  <c r="E70" i="52"/>
  <c r="F70" i="52"/>
  <c r="G70" i="52"/>
  <c r="H70" i="52"/>
  <c r="I70" i="52"/>
  <c r="J70" i="52"/>
  <c r="K70" i="52"/>
  <c r="L70" i="52"/>
  <c r="M70" i="52"/>
  <c r="N70" i="52"/>
  <c r="O70" i="52"/>
  <c r="P70" i="52"/>
  <c r="Q70" i="52"/>
  <c r="R70" i="52"/>
  <c r="G71" i="52"/>
  <c r="H71" i="52"/>
  <c r="I71" i="52"/>
  <c r="J71" i="52"/>
  <c r="K71" i="52"/>
  <c r="L71" i="52"/>
  <c r="M71" i="52"/>
  <c r="N71" i="52"/>
  <c r="O71" i="52"/>
  <c r="P71" i="52"/>
  <c r="Q71" i="52"/>
  <c r="R71" i="52"/>
  <c r="V73" i="52"/>
  <c r="W73" i="52"/>
  <c r="X73" i="52"/>
  <c r="Y73" i="52"/>
  <c r="Z73" i="52"/>
  <c r="AA73" i="52"/>
  <c r="AB73" i="52"/>
  <c r="AC73" i="52"/>
  <c r="AD73" i="52"/>
  <c r="AE73" i="52"/>
  <c r="AF73" i="52"/>
  <c r="AG73" i="52"/>
  <c r="AH73" i="52"/>
  <c r="AI73" i="52"/>
  <c r="AJ73" i="52"/>
  <c r="AK73" i="52"/>
  <c r="AL73" i="52"/>
  <c r="AM73" i="52"/>
  <c r="AN73" i="52"/>
  <c r="AO73" i="52"/>
  <c r="AP73" i="52"/>
  <c r="AQ73" i="52"/>
  <c r="AR73" i="52"/>
  <c r="AS73" i="52"/>
  <c r="AT73" i="52"/>
  <c r="AU73" i="52"/>
  <c r="AV73" i="52"/>
  <c r="AW73" i="52"/>
  <c r="AX73" i="52"/>
  <c r="AY73" i="52"/>
  <c r="AZ73" i="52"/>
  <c r="BA73" i="52"/>
  <c r="BB73" i="52"/>
  <c r="BC73" i="52"/>
  <c r="BD73" i="52"/>
  <c r="BE73" i="52"/>
  <c r="BF73" i="52"/>
  <c r="BG73" i="52"/>
  <c r="BH73" i="52"/>
  <c r="BI73" i="52"/>
  <c r="BJ73" i="52"/>
  <c r="BK73" i="52"/>
  <c r="BL73" i="52"/>
  <c r="BM73" i="52"/>
  <c r="BN73" i="52"/>
  <c r="BO73" i="52"/>
  <c r="D75" i="52"/>
  <c r="E75" i="52"/>
  <c r="D76" i="52"/>
  <c r="E76" i="52"/>
  <c r="E80" i="52"/>
  <c r="F80" i="52"/>
  <c r="G80" i="52"/>
  <c r="H80" i="52"/>
  <c r="I80" i="52"/>
  <c r="J80" i="52"/>
  <c r="K80" i="52"/>
  <c r="L80" i="52"/>
  <c r="M80" i="52"/>
  <c r="N80" i="52"/>
  <c r="O80" i="52"/>
  <c r="P80" i="52"/>
  <c r="Q80" i="52"/>
  <c r="R80" i="52"/>
  <c r="G81" i="52"/>
  <c r="H81" i="52"/>
  <c r="I81" i="52"/>
  <c r="J81" i="52"/>
  <c r="K81" i="52"/>
  <c r="L81" i="52"/>
  <c r="M81" i="52"/>
  <c r="N81" i="52"/>
  <c r="O81" i="52"/>
  <c r="P81" i="52"/>
  <c r="Q81" i="52"/>
  <c r="R81" i="52"/>
  <c r="V83" i="52"/>
  <c r="W83" i="52"/>
  <c r="X83" i="52"/>
  <c r="Y83" i="52"/>
  <c r="Z83" i="52"/>
  <c r="AA83" i="52"/>
  <c r="AB83" i="52"/>
  <c r="AC83" i="52"/>
  <c r="AD83" i="52"/>
  <c r="AE83" i="52"/>
  <c r="AF83" i="52"/>
  <c r="AG83" i="52"/>
  <c r="AH83" i="52"/>
  <c r="AI83" i="52"/>
  <c r="AJ83" i="52"/>
  <c r="AK83" i="52"/>
  <c r="AL83" i="52"/>
  <c r="AM83" i="52"/>
  <c r="AN83" i="52"/>
  <c r="AO83" i="52"/>
  <c r="AP83" i="52"/>
  <c r="AQ83" i="52"/>
  <c r="AR83" i="52"/>
  <c r="AS83" i="52"/>
  <c r="AT83" i="52"/>
  <c r="AU83" i="52"/>
  <c r="AV83" i="52"/>
  <c r="AW83" i="52"/>
  <c r="AX83" i="52"/>
  <c r="AY83" i="52"/>
  <c r="AZ83" i="52"/>
  <c r="BA83" i="52"/>
  <c r="BB83" i="52"/>
  <c r="BC83" i="52"/>
  <c r="BD83" i="52"/>
  <c r="BE83" i="52"/>
  <c r="BF83" i="52"/>
  <c r="BG83" i="52"/>
  <c r="BH83" i="52"/>
  <c r="BI83" i="52"/>
  <c r="BJ83" i="52"/>
  <c r="BK83" i="52"/>
  <c r="BL83" i="52"/>
  <c r="BM83" i="52"/>
  <c r="BN83" i="52"/>
  <c r="BO83" i="52"/>
  <c r="D85" i="52"/>
  <c r="D86" i="52" s="1"/>
  <c r="E85" i="52"/>
  <c r="F90" i="52"/>
  <c r="G90" i="52"/>
  <c r="H90" i="52"/>
  <c r="I90" i="52"/>
  <c r="J90" i="52"/>
  <c r="K90" i="52"/>
  <c r="L90" i="52"/>
  <c r="M90" i="52"/>
  <c r="N90" i="52"/>
  <c r="O90" i="52"/>
  <c r="P90" i="52"/>
  <c r="Q90" i="52"/>
  <c r="R90" i="52"/>
  <c r="G91" i="52"/>
  <c r="H91" i="52"/>
  <c r="I91" i="52"/>
  <c r="J91" i="52"/>
  <c r="K91" i="52"/>
  <c r="L91" i="52"/>
  <c r="M91" i="52"/>
  <c r="N91" i="52"/>
  <c r="O91" i="52"/>
  <c r="P91" i="52"/>
  <c r="Q91" i="52"/>
  <c r="R91" i="52"/>
  <c r="V13" i="51"/>
  <c r="W13" i="51" s="1"/>
  <c r="X13" i="51"/>
  <c r="Y13" i="51"/>
  <c r="Z13" i="51"/>
  <c r="AA13" i="51"/>
  <c r="AB13" i="51"/>
  <c r="AC13" i="51"/>
  <c r="AD13" i="51"/>
  <c r="AE13" i="51"/>
  <c r="AF13" i="51"/>
  <c r="AG13" i="51"/>
  <c r="AH13" i="51"/>
  <c r="AI13" i="51"/>
  <c r="AJ13" i="51"/>
  <c r="AK13" i="51"/>
  <c r="AL13" i="51"/>
  <c r="AM13" i="51"/>
  <c r="AN13" i="51"/>
  <c r="AO13" i="51"/>
  <c r="AP13" i="51"/>
  <c r="AQ13" i="51"/>
  <c r="AR13" i="51"/>
  <c r="AS13" i="51"/>
  <c r="AT13" i="51"/>
  <c r="AU13" i="51"/>
  <c r="AV13" i="51"/>
  <c r="AW13" i="51"/>
  <c r="AX13" i="51"/>
  <c r="AY13" i="51"/>
  <c r="AZ13" i="51"/>
  <c r="BA13" i="51"/>
  <c r="BB13" i="51"/>
  <c r="BC13" i="51"/>
  <c r="BD13" i="51"/>
  <c r="BE13" i="51"/>
  <c r="BF13" i="51" s="1"/>
  <c r="BG13" i="51"/>
  <c r="BH13" i="51"/>
  <c r="BI13" i="51"/>
  <c r="BJ13" i="51"/>
  <c r="BK13" i="51"/>
  <c r="BL13" i="51"/>
  <c r="BM13" i="51"/>
  <c r="BN13" i="51"/>
  <c r="BO13" i="51"/>
  <c r="D15" i="51"/>
  <c r="E15" i="51"/>
  <c r="E20" i="51" s="1"/>
  <c r="D16" i="51"/>
  <c r="E16" i="51"/>
  <c r="F20" i="51"/>
  <c r="G20" i="51"/>
  <c r="H20" i="51"/>
  <c r="I20" i="51"/>
  <c r="J20" i="51"/>
  <c r="K20" i="51"/>
  <c r="L20" i="51"/>
  <c r="M20" i="51"/>
  <c r="N20" i="51"/>
  <c r="O20" i="51"/>
  <c r="P20" i="51"/>
  <c r="Q20" i="51"/>
  <c r="R20" i="51"/>
  <c r="G21" i="51"/>
  <c r="H21" i="51"/>
  <c r="I21" i="51"/>
  <c r="J21" i="51"/>
  <c r="K21" i="51"/>
  <c r="L21" i="51"/>
  <c r="M21" i="51"/>
  <c r="N21" i="51"/>
  <c r="O21" i="51"/>
  <c r="P21" i="51"/>
  <c r="Q21" i="51"/>
  <c r="R21" i="51"/>
  <c r="B23" i="51"/>
  <c r="V23" i="51"/>
  <c r="W23" i="51"/>
  <c r="X23" i="51"/>
  <c r="Y23" i="51"/>
  <c r="Z23" i="51"/>
  <c r="AA23" i="51"/>
  <c r="AB23" i="51"/>
  <c r="AC23" i="51"/>
  <c r="AD23" i="51"/>
  <c r="AE23" i="51"/>
  <c r="AF23" i="51"/>
  <c r="AG23" i="51"/>
  <c r="AH23" i="51"/>
  <c r="AI23" i="51"/>
  <c r="AJ23" i="51"/>
  <c r="AK23" i="51"/>
  <c r="AL23" i="51"/>
  <c r="AM23" i="51"/>
  <c r="AN23" i="51"/>
  <c r="AO23" i="51"/>
  <c r="AP23" i="51"/>
  <c r="AQ23" i="51"/>
  <c r="AR23" i="51" s="1"/>
  <c r="AS23" i="51"/>
  <c r="AT23" i="51"/>
  <c r="AU23" i="51"/>
  <c r="AV23" i="51"/>
  <c r="AW23" i="51"/>
  <c r="AX23" i="51"/>
  <c r="AY23" i="51"/>
  <c r="AZ23" i="51"/>
  <c r="BA23" i="51"/>
  <c r="BB23" i="51"/>
  <c r="BC23" i="51"/>
  <c r="BD23" i="51"/>
  <c r="BE23" i="51"/>
  <c r="BF23" i="51" s="1"/>
  <c r="BG23" i="51"/>
  <c r="BH23" i="51"/>
  <c r="BI23" i="51"/>
  <c r="BJ23" i="51"/>
  <c r="BK23" i="51"/>
  <c r="BL23" i="51"/>
  <c r="BM23" i="51"/>
  <c r="BN23" i="51"/>
  <c r="BO23" i="51"/>
  <c r="D25" i="51"/>
  <c r="E25" i="51"/>
  <c r="E30" i="51" s="1"/>
  <c r="D26" i="51"/>
  <c r="E26" i="51"/>
  <c r="F30" i="51"/>
  <c r="G30" i="51"/>
  <c r="H30" i="51"/>
  <c r="I30" i="51"/>
  <c r="J30" i="51"/>
  <c r="K30" i="51"/>
  <c r="L30" i="51"/>
  <c r="M30" i="51"/>
  <c r="N30" i="51"/>
  <c r="O30" i="51"/>
  <c r="P30" i="51"/>
  <c r="Q30" i="51"/>
  <c r="R30" i="51"/>
  <c r="G31" i="51"/>
  <c r="H31" i="51"/>
  <c r="I31" i="51"/>
  <c r="J31" i="51"/>
  <c r="K31" i="51"/>
  <c r="L31" i="51"/>
  <c r="M31" i="51"/>
  <c r="N31" i="51"/>
  <c r="O31" i="51"/>
  <c r="P31" i="51"/>
  <c r="Q31" i="51"/>
  <c r="R31" i="51"/>
  <c r="V33" i="51"/>
  <c r="W33" i="51"/>
  <c r="X33" i="51"/>
  <c r="Y33" i="51"/>
  <c r="Z33" i="51"/>
  <c r="AA33" i="51"/>
  <c r="AB33" i="51"/>
  <c r="AC33" i="51"/>
  <c r="AD33" i="51" s="1"/>
  <c r="AE33" i="51"/>
  <c r="AF33" i="51"/>
  <c r="AG33" i="51"/>
  <c r="AH33" i="51"/>
  <c r="AI33" i="51"/>
  <c r="AJ33" i="51"/>
  <c r="AK33" i="51"/>
  <c r="AL33" i="51"/>
  <c r="AM33" i="51"/>
  <c r="AN33" i="51"/>
  <c r="AO33" i="51"/>
  <c r="AP33" i="51"/>
  <c r="AQ33" i="51"/>
  <c r="AR33" i="51" s="1"/>
  <c r="AS33" i="51"/>
  <c r="AT33" i="51"/>
  <c r="AU33" i="51"/>
  <c r="AV33" i="51"/>
  <c r="AW33" i="51"/>
  <c r="AX33" i="51"/>
  <c r="AY33" i="51"/>
  <c r="AZ33" i="51"/>
  <c r="BA33" i="51"/>
  <c r="BB33" i="51"/>
  <c r="BC33" i="51"/>
  <c r="BD33" i="51"/>
  <c r="BE33" i="51"/>
  <c r="BF33" i="51" s="1"/>
  <c r="BG33" i="51"/>
  <c r="BH33" i="51"/>
  <c r="BI33" i="51"/>
  <c r="BJ33" i="51"/>
  <c r="BK33" i="51"/>
  <c r="BL33" i="51"/>
  <c r="BM33" i="51"/>
  <c r="BN33" i="51"/>
  <c r="BO33" i="51"/>
  <c r="D35" i="51"/>
  <c r="E35" i="51"/>
  <c r="D36" i="51"/>
  <c r="E36" i="51"/>
  <c r="E40" i="51"/>
  <c r="F40" i="51"/>
  <c r="G40" i="51"/>
  <c r="H40" i="51"/>
  <c r="I40" i="51"/>
  <c r="J40" i="51"/>
  <c r="K40" i="51"/>
  <c r="L40" i="51"/>
  <c r="M40" i="51"/>
  <c r="N40" i="51"/>
  <c r="O40" i="51"/>
  <c r="P40" i="51"/>
  <c r="Q40" i="51"/>
  <c r="R40" i="51"/>
  <c r="G41" i="51"/>
  <c r="H41" i="51"/>
  <c r="I41" i="51"/>
  <c r="J41" i="51"/>
  <c r="K41" i="51"/>
  <c r="L41" i="51"/>
  <c r="M41" i="51"/>
  <c r="N41" i="51"/>
  <c r="O41" i="51"/>
  <c r="P41" i="51"/>
  <c r="Q41" i="51"/>
  <c r="R41" i="51"/>
  <c r="V43" i="51"/>
  <c r="W43" i="51"/>
  <c r="X43" i="51"/>
  <c r="Y43" i="51"/>
  <c r="Z43" i="51"/>
  <c r="AA43" i="51"/>
  <c r="AB43" i="51"/>
  <c r="AC43" i="51"/>
  <c r="AD43" i="51" s="1"/>
  <c r="AE43" i="51"/>
  <c r="AF43" i="51"/>
  <c r="AG43" i="51"/>
  <c r="AH43" i="51"/>
  <c r="AI43" i="51"/>
  <c r="AJ43" i="51"/>
  <c r="AK43" i="51"/>
  <c r="AL43" i="51"/>
  <c r="AM43" i="51"/>
  <c r="AN43" i="51"/>
  <c r="AO43" i="51"/>
  <c r="AP43" i="51"/>
  <c r="AQ43" i="51"/>
  <c r="AR43" i="51" s="1"/>
  <c r="AS43" i="51"/>
  <c r="AT43" i="51"/>
  <c r="AU43" i="51"/>
  <c r="AV43" i="51"/>
  <c r="AW43" i="51"/>
  <c r="AX43" i="51"/>
  <c r="AY43" i="51" s="1"/>
  <c r="AZ43" i="51"/>
  <c r="BA43" i="51"/>
  <c r="BB43" i="51"/>
  <c r="BC43" i="51"/>
  <c r="BD43" i="51"/>
  <c r="BE43" i="51"/>
  <c r="BF43" i="51"/>
  <c r="BG43" i="51"/>
  <c r="BH43" i="51"/>
  <c r="BI43" i="51"/>
  <c r="BJ43" i="51"/>
  <c r="BK43" i="51"/>
  <c r="BL43" i="51"/>
  <c r="BM43" i="51"/>
  <c r="BN43" i="51"/>
  <c r="BO43" i="51"/>
  <c r="D45" i="51"/>
  <c r="E45" i="51"/>
  <c r="D46" i="51"/>
  <c r="E46" i="51"/>
  <c r="E50" i="51"/>
  <c r="F50" i="51"/>
  <c r="G50" i="51"/>
  <c r="H50" i="51"/>
  <c r="I50" i="51"/>
  <c r="J50" i="51"/>
  <c r="K50" i="51"/>
  <c r="L50" i="51"/>
  <c r="M50" i="51"/>
  <c r="N50" i="51"/>
  <c r="O50" i="51"/>
  <c r="P50" i="51"/>
  <c r="Q50" i="51"/>
  <c r="R50" i="51"/>
  <c r="G51" i="51"/>
  <c r="H51" i="51"/>
  <c r="I51" i="51"/>
  <c r="J51" i="51"/>
  <c r="K51" i="51"/>
  <c r="L51" i="51"/>
  <c r="M51" i="51"/>
  <c r="N51" i="51"/>
  <c r="O51" i="51"/>
  <c r="P51" i="51"/>
  <c r="Q51" i="51"/>
  <c r="R51" i="51"/>
  <c r="V53" i="51"/>
  <c r="W53" i="51"/>
  <c r="X53" i="51"/>
  <c r="Y53" i="51"/>
  <c r="Z53" i="51"/>
  <c r="AA53" i="51"/>
  <c r="AB53" i="51"/>
  <c r="AC53" i="51"/>
  <c r="AD53" i="51" s="1"/>
  <c r="AE53" i="51"/>
  <c r="AF53" i="51"/>
  <c r="AG53" i="51"/>
  <c r="AH53" i="51"/>
  <c r="AI53" i="51"/>
  <c r="AJ53" i="51"/>
  <c r="AK53" i="51" s="1"/>
  <c r="AL53" i="51"/>
  <c r="AM53" i="51"/>
  <c r="AN53" i="51"/>
  <c r="AO53" i="51"/>
  <c r="AP53" i="51"/>
  <c r="AQ53" i="51"/>
  <c r="AR53" i="51"/>
  <c r="AS53" i="51"/>
  <c r="AT53" i="51"/>
  <c r="AU53" i="51"/>
  <c r="AV53" i="51"/>
  <c r="AW53" i="51"/>
  <c r="AX53" i="51"/>
  <c r="AY53" i="51"/>
  <c r="AZ53" i="51"/>
  <c r="BA53" i="51"/>
  <c r="BB53" i="51"/>
  <c r="BC53" i="51"/>
  <c r="BD53" i="51"/>
  <c r="BE53" i="51"/>
  <c r="BF53" i="51"/>
  <c r="BG53" i="51"/>
  <c r="BH53" i="51"/>
  <c r="BI53" i="51"/>
  <c r="BJ53" i="51"/>
  <c r="BK53" i="51"/>
  <c r="BL53" i="51"/>
  <c r="BM53" i="51"/>
  <c r="BN53" i="51"/>
  <c r="BO53" i="51"/>
  <c r="D55" i="51"/>
  <c r="E55" i="51"/>
  <c r="D56" i="51"/>
  <c r="E56" i="51"/>
  <c r="E60" i="51"/>
  <c r="F60" i="51"/>
  <c r="G60" i="51"/>
  <c r="H60" i="51"/>
  <c r="I60" i="51"/>
  <c r="J60" i="51"/>
  <c r="K60" i="51"/>
  <c r="L60" i="51"/>
  <c r="M60" i="51"/>
  <c r="N60" i="51"/>
  <c r="O60" i="51"/>
  <c r="P60" i="51"/>
  <c r="Q60" i="51"/>
  <c r="R60" i="51"/>
  <c r="G61" i="51"/>
  <c r="H61" i="51"/>
  <c r="I61" i="51"/>
  <c r="J61" i="51"/>
  <c r="K61" i="51"/>
  <c r="L61" i="51"/>
  <c r="M61" i="51"/>
  <c r="N61" i="51"/>
  <c r="O61" i="51"/>
  <c r="P61" i="51"/>
  <c r="Q61" i="51"/>
  <c r="R61" i="51"/>
  <c r="V63" i="51"/>
  <c r="W63" i="51" s="1"/>
  <c r="X63" i="51"/>
  <c r="Y63" i="51"/>
  <c r="Z63" i="51"/>
  <c r="AA63" i="51"/>
  <c r="AB63" i="51"/>
  <c r="AC63" i="51"/>
  <c r="AD63" i="51"/>
  <c r="AE63" i="51"/>
  <c r="AF63" i="51"/>
  <c r="AG63" i="51"/>
  <c r="AH63" i="51"/>
  <c r="AI63" i="51"/>
  <c r="AJ63" i="51"/>
  <c r="AK63" i="51"/>
  <c r="AL63" i="51"/>
  <c r="AM63" i="51"/>
  <c r="AN63" i="51"/>
  <c r="AO63" i="51"/>
  <c r="AP63" i="51"/>
  <c r="AQ63" i="51"/>
  <c r="AR63" i="51"/>
  <c r="AS63" i="51"/>
  <c r="AT63" i="51"/>
  <c r="AU63" i="51"/>
  <c r="AV63" i="51"/>
  <c r="AW63" i="51"/>
  <c r="AX63" i="51"/>
  <c r="AY63" i="51" s="1"/>
  <c r="AZ63" i="51"/>
  <c r="BA63" i="51"/>
  <c r="BB63" i="51"/>
  <c r="BC63" i="51"/>
  <c r="BD63" i="51"/>
  <c r="BE63" i="51"/>
  <c r="BF63" i="51"/>
  <c r="BG63" i="51"/>
  <c r="BH63" i="51"/>
  <c r="BI63" i="51"/>
  <c r="BJ63" i="51"/>
  <c r="BK63" i="51"/>
  <c r="BL63" i="51"/>
  <c r="BM63" i="51"/>
  <c r="BN63" i="51"/>
  <c r="BO63" i="51"/>
  <c r="D65" i="51"/>
  <c r="E65" i="51"/>
  <c r="D66" i="51"/>
  <c r="E66" i="51"/>
  <c r="E70" i="51"/>
  <c r="F70" i="51"/>
  <c r="G70" i="51"/>
  <c r="H70" i="51"/>
  <c r="I70" i="51"/>
  <c r="J70" i="51"/>
  <c r="K70" i="51"/>
  <c r="L70" i="51"/>
  <c r="M70" i="51"/>
  <c r="N70" i="51"/>
  <c r="O70" i="51"/>
  <c r="P70" i="51"/>
  <c r="Q70" i="51"/>
  <c r="R70" i="51"/>
  <c r="G71" i="51"/>
  <c r="H71" i="51"/>
  <c r="I71" i="51"/>
  <c r="J71" i="51"/>
  <c r="K71" i="51"/>
  <c r="L71" i="51"/>
  <c r="M71" i="51"/>
  <c r="N71" i="51"/>
  <c r="O71" i="51"/>
  <c r="P71" i="51"/>
  <c r="Q71" i="51"/>
  <c r="R71" i="51"/>
  <c r="V73" i="51"/>
  <c r="W73" i="51"/>
  <c r="X73" i="51"/>
  <c r="Y73" i="51"/>
  <c r="Z73" i="51"/>
  <c r="AA73" i="51"/>
  <c r="AB73" i="51"/>
  <c r="AC73" i="51"/>
  <c r="AD73" i="51"/>
  <c r="AE73" i="51"/>
  <c r="AF73" i="51"/>
  <c r="AG73" i="51"/>
  <c r="AH73" i="51"/>
  <c r="AI73" i="51"/>
  <c r="AJ73" i="51"/>
  <c r="AK73" i="51" s="1"/>
  <c r="AL73" i="51"/>
  <c r="AM73" i="51"/>
  <c r="AN73" i="51"/>
  <c r="AO73" i="51"/>
  <c r="AP73" i="51"/>
  <c r="AQ73" i="51"/>
  <c r="AR73" i="51"/>
  <c r="AS73" i="51"/>
  <c r="AT73" i="51"/>
  <c r="AU73" i="51"/>
  <c r="AV73" i="51"/>
  <c r="AW73" i="51"/>
  <c r="AX73" i="51"/>
  <c r="AY73" i="51"/>
  <c r="AZ73" i="51"/>
  <c r="BA73" i="51"/>
  <c r="BB73" i="51"/>
  <c r="BC73" i="51"/>
  <c r="BD73" i="51"/>
  <c r="BE73" i="51"/>
  <c r="BF73" i="51"/>
  <c r="BG73" i="51"/>
  <c r="BH73" i="51"/>
  <c r="BI73" i="51"/>
  <c r="BJ73" i="51"/>
  <c r="BK73" i="51"/>
  <c r="BL73" i="51"/>
  <c r="BM73" i="51"/>
  <c r="BN73" i="51"/>
  <c r="BO73" i="51"/>
  <c r="D75" i="51"/>
  <c r="D76" i="51" s="1"/>
  <c r="E75" i="51"/>
  <c r="E76" i="51"/>
  <c r="E80" i="51" s="1"/>
  <c r="F80" i="51"/>
  <c r="G80" i="51"/>
  <c r="H80" i="51"/>
  <c r="I80" i="51"/>
  <c r="J80" i="51"/>
  <c r="K80" i="51"/>
  <c r="L80" i="51"/>
  <c r="M80" i="51"/>
  <c r="N80" i="51"/>
  <c r="O80" i="51"/>
  <c r="P80" i="51"/>
  <c r="Q80" i="51"/>
  <c r="R80" i="51"/>
  <c r="G81" i="51"/>
  <c r="H81" i="51"/>
  <c r="I81" i="51"/>
  <c r="J81" i="51"/>
  <c r="K81" i="51"/>
  <c r="L81" i="51"/>
  <c r="M81" i="51"/>
  <c r="N81" i="51"/>
  <c r="O81" i="51"/>
  <c r="P81" i="51"/>
  <c r="Q81" i="51"/>
  <c r="R81" i="51"/>
  <c r="V83" i="51"/>
  <c r="W83" i="51" s="1"/>
  <c r="X83" i="51"/>
  <c r="Y83" i="51"/>
  <c r="Z83" i="51"/>
  <c r="AA83" i="51"/>
  <c r="AB83" i="51"/>
  <c r="AC83" i="51"/>
  <c r="AD83" i="51"/>
  <c r="AE83" i="51"/>
  <c r="AF83" i="51"/>
  <c r="AG83" i="51"/>
  <c r="AH83" i="51"/>
  <c r="AI83" i="51"/>
  <c r="AJ83" i="51"/>
  <c r="AK83" i="51"/>
  <c r="AL83" i="51"/>
  <c r="AM83" i="51"/>
  <c r="AN83" i="51"/>
  <c r="AO83" i="51"/>
  <c r="AP83" i="51"/>
  <c r="AQ83" i="51"/>
  <c r="AR83" i="51"/>
  <c r="AS83" i="51"/>
  <c r="AT83" i="51"/>
  <c r="AU83" i="51"/>
  <c r="AV83" i="51"/>
  <c r="AW83" i="51"/>
  <c r="AX83" i="51"/>
  <c r="AY83" i="51"/>
  <c r="AZ83" i="51"/>
  <c r="BA83" i="51"/>
  <c r="BB83" i="51"/>
  <c r="BC83" i="51"/>
  <c r="BD83" i="51"/>
  <c r="BE83" i="51"/>
  <c r="BF83" i="51"/>
  <c r="BG83" i="51"/>
  <c r="BH83" i="51"/>
  <c r="BI83" i="51"/>
  <c r="BJ83" i="51"/>
  <c r="BK83" i="51"/>
  <c r="BL83" i="51"/>
  <c r="BM83" i="51"/>
  <c r="BN83" i="51"/>
  <c r="BO83" i="51"/>
  <c r="D85" i="51"/>
  <c r="D86" i="51" s="1"/>
  <c r="E85" i="51"/>
  <c r="E86" i="51" s="1"/>
  <c r="F90" i="51"/>
  <c r="G90" i="51"/>
  <c r="H90" i="51"/>
  <c r="I90" i="51"/>
  <c r="J90" i="51"/>
  <c r="K90" i="51"/>
  <c r="L90" i="51"/>
  <c r="M90" i="51"/>
  <c r="N90" i="51"/>
  <c r="O90" i="51"/>
  <c r="P90" i="51"/>
  <c r="Q90" i="51"/>
  <c r="R90" i="51"/>
  <c r="G91" i="51"/>
  <c r="H91" i="51"/>
  <c r="I91" i="51"/>
  <c r="J91" i="51"/>
  <c r="K91" i="51"/>
  <c r="L91" i="51"/>
  <c r="M91" i="51"/>
  <c r="N91" i="51"/>
  <c r="O91" i="51"/>
  <c r="P91" i="51"/>
  <c r="Q91" i="51"/>
  <c r="R91" i="51"/>
  <c r="V13" i="50"/>
  <c r="W13" i="50"/>
  <c r="X13" i="50"/>
  <c r="Y13" i="50"/>
  <c r="Z13" i="50"/>
  <c r="AA13" i="50"/>
  <c r="AB13" i="50"/>
  <c r="AC13" i="50"/>
  <c r="AD13" i="50"/>
  <c r="AE13" i="50"/>
  <c r="AF13" i="50"/>
  <c r="AG13" i="50"/>
  <c r="AH13" i="50"/>
  <c r="AI13" i="50"/>
  <c r="AJ13" i="50"/>
  <c r="AK13" i="50"/>
  <c r="AL13" i="50"/>
  <c r="AM13" i="50"/>
  <c r="AN13" i="50"/>
  <c r="AO13" i="50"/>
  <c r="AP13" i="50"/>
  <c r="AQ13" i="50"/>
  <c r="AR13" i="50"/>
  <c r="AS13" i="50"/>
  <c r="AT13" i="50"/>
  <c r="AU13" i="50"/>
  <c r="AV13" i="50"/>
  <c r="AW13" i="50"/>
  <c r="AX13" i="50"/>
  <c r="AY13" i="50"/>
  <c r="AZ13" i="50"/>
  <c r="BA13" i="50"/>
  <c r="BB13" i="50"/>
  <c r="BC13" i="50"/>
  <c r="BD13" i="50"/>
  <c r="BE13" i="50"/>
  <c r="BF13" i="50"/>
  <c r="BG13" i="50"/>
  <c r="BH13" i="50"/>
  <c r="BI13" i="50"/>
  <c r="BJ13" i="50"/>
  <c r="BK13" i="50"/>
  <c r="BL13" i="50"/>
  <c r="BM13" i="50"/>
  <c r="BN13" i="50"/>
  <c r="BO13" i="50"/>
  <c r="D15" i="50"/>
  <c r="E15" i="50"/>
  <c r="E20" i="50" s="1"/>
  <c r="D16" i="50"/>
  <c r="E16" i="50"/>
  <c r="F20" i="50"/>
  <c r="G20" i="50"/>
  <c r="H20" i="50"/>
  <c r="I20" i="50"/>
  <c r="J20" i="50"/>
  <c r="K20" i="50"/>
  <c r="L20" i="50"/>
  <c r="M20" i="50"/>
  <c r="N20" i="50"/>
  <c r="O20" i="50"/>
  <c r="P20" i="50"/>
  <c r="Q20" i="50"/>
  <c r="R20" i="50"/>
  <c r="G21" i="50"/>
  <c r="H21" i="50"/>
  <c r="I21" i="50"/>
  <c r="J21" i="50"/>
  <c r="K21" i="50"/>
  <c r="L21" i="50"/>
  <c r="M21" i="50"/>
  <c r="N21" i="50"/>
  <c r="O21" i="50"/>
  <c r="P21" i="50"/>
  <c r="Q21" i="50"/>
  <c r="R21" i="50"/>
  <c r="B23" i="50"/>
  <c r="V23" i="50"/>
  <c r="W23" i="50"/>
  <c r="X23" i="50"/>
  <c r="Y23" i="50"/>
  <c r="Z23" i="50"/>
  <c r="AA23" i="50"/>
  <c r="AB23" i="50"/>
  <c r="AC23" i="50"/>
  <c r="AD23" i="50"/>
  <c r="AE23" i="50"/>
  <c r="AF23" i="50"/>
  <c r="AG23" i="50"/>
  <c r="AH23" i="50"/>
  <c r="AI23" i="50"/>
  <c r="AJ23" i="50"/>
  <c r="AK23" i="50"/>
  <c r="AL23" i="50"/>
  <c r="AM23" i="50"/>
  <c r="AN23" i="50"/>
  <c r="AO23" i="50"/>
  <c r="AP23" i="50"/>
  <c r="AQ23" i="50"/>
  <c r="AR23" i="50"/>
  <c r="AS23" i="50"/>
  <c r="AT23" i="50"/>
  <c r="AU23" i="50"/>
  <c r="AV23" i="50"/>
  <c r="AW23" i="50"/>
  <c r="AX23" i="50"/>
  <c r="AY23" i="50"/>
  <c r="AZ23" i="50"/>
  <c r="BA23" i="50"/>
  <c r="BB23" i="50"/>
  <c r="BC23" i="50"/>
  <c r="BD23" i="50"/>
  <c r="BE23" i="50"/>
  <c r="BF23" i="50" s="1"/>
  <c r="BG23" i="50"/>
  <c r="BH23" i="50"/>
  <c r="BI23" i="50"/>
  <c r="BJ23" i="50"/>
  <c r="BK23" i="50"/>
  <c r="BL23" i="50"/>
  <c r="BM23" i="50"/>
  <c r="BN23" i="50"/>
  <c r="BO23" i="50"/>
  <c r="D25" i="50"/>
  <c r="E25" i="50"/>
  <c r="E30" i="50" s="1"/>
  <c r="D26" i="50"/>
  <c r="E26" i="50"/>
  <c r="F30" i="50"/>
  <c r="G30" i="50"/>
  <c r="H30" i="50"/>
  <c r="I30" i="50"/>
  <c r="J30" i="50"/>
  <c r="K30" i="50"/>
  <c r="L30" i="50"/>
  <c r="M30" i="50"/>
  <c r="N30" i="50"/>
  <c r="O30" i="50"/>
  <c r="P30" i="50"/>
  <c r="Q30" i="50"/>
  <c r="R30" i="50"/>
  <c r="G31" i="50"/>
  <c r="H31" i="50"/>
  <c r="I31" i="50"/>
  <c r="J31" i="50"/>
  <c r="K31" i="50"/>
  <c r="L31" i="50"/>
  <c r="M31" i="50"/>
  <c r="N31" i="50"/>
  <c r="O31" i="50"/>
  <c r="P31" i="50"/>
  <c r="Q31" i="50"/>
  <c r="R31" i="50"/>
  <c r="V33" i="50"/>
  <c r="W33" i="50"/>
  <c r="X33" i="50"/>
  <c r="Y33" i="50"/>
  <c r="Z33" i="50"/>
  <c r="AA33" i="50"/>
  <c r="AB33" i="50"/>
  <c r="AC33" i="50"/>
  <c r="AD33" i="50"/>
  <c r="AE33" i="50"/>
  <c r="AF33" i="50"/>
  <c r="AG33" i="50"/>
  <c r="AH33" i="50"/>
  <c r="AI33" i="50"/>
  <c r="AJ33" i="50"/>
  <c r="AK33" i="50"/>
  <c r="AL33" i="50"/>
  <c r="AM33" i="50"/>
  <c r="AN33" i="50"/>
  <c r="AO33" i="50"/>
  <c r="AP33" i="50"/>
  <c r="AQ33" i="50"/>
  <c r="AR33" i="50" s="1"/>
  <c r="AS33" i="50"/>
  <c r="AT33" i="50"/>
  <c r="AU33" i="50"/>
  <c r="AV33" i="50"/>
  <c r="AW33" i="50"/>
  <c r="AX33" i="50"/>
  <c r="AY33" i="50"/>
  <c r="AZ33" i="50"/>
  <c r="BA33" i="50"/>
  <c r="BB33" i="50"/>
  <c r="BC33" i="50"/>
  <c r="BD33" i="50"/>
  <c r="BE33" i="50"/>
  <c r="BF33" i="50" s="1"/>
  <c r="BG33" i="50"/>
  <c r="BH33" i="50"/>
  <c r="BI33" i="50"/>
  <c r="BJ33" i="50"/>
  <c r="BK33" i="50"/>
  <c r="BL33" i="50"/>
  <c r="BM33" i="50"/>
  <c r="BN33" i="50"/>
  <c r="BO33" i="50"/>
  <c r="D35" i="50"/>
  <c r="E35" i="50"/>
  <c r="D36" i="50"/>
  <c r="E36" i="50"/>
  <c r="E40" i="50"/>
  <c r="F40" i="50"/>
  <c r="G40" i="50"/>
  <c r="H40" i="50"/>
  <c r="I40" i="50"/>
  <c r="J40" i="50"/>
  <c r="K40" i="50"/>
  <c r="L40" i="50"/>
  <c r="M40" i="50"/>
  <c r="N40" i="50"/>
  <c r="O40" i="50"/>
  <c r="P40" i="50"/>
  <c r="Q40" i="50"/>
  <c r="R40" i="50"/>
  <c r="G41" i="50"/>
  <c r="H41" i="50"/>
  <c r="I41" i="50"/>
  <c r="J41" i="50"/>
  <c r="K41" i="50"/>
  <c r="L41" i="50"/>
  <c r="M41" i="50"/>
  <c r="N41" i="50"/>
  <c r="O41" i="50"/>
  <c r="P41" i="50"/>
  <c r="Q41" i="50"/>
  <c r="R41" i="50"/>
  <c r="V43" i="50"/>
  <c r="W43" i="50"/>
  <c r="X43" i="50"/>
  <c r="Y43" i="50"/>
  <c r="Z43" i="50"/>
  <c r="AA43" i="50"/>
  <c r="AB43" i="50"/>
  <c r="AC43" i="50"/>
  <c r="AD43" i="50" s="1"/>
  <c r="AE43" i="50"/>
  <c r="AF43" i="50"/>
  <c r="AG43" i="50"/>
  <c r="AH43" i="50"/>
  <c r="AI43" i="50"/>
  <c r="AJ43" i="50"/>
  <c r="AK43" i="50"/>
  <c r="AL43" i="50"/>
  <c r="AM43" i="50"/>
  <c r="AN43" i="50"/>
  <c r="AO43" i="50"/>
  <c r="AP43" i="50"/>
  <c r="AQ43" i="50"/>
  <c r="AR43" i="50" s="1"/>
  <c r="AS43" i="50"/>
  <c r="AT43" i="50"/>
  <c r="AU43" i="50"/>
  <c r="AV43" i="50"/>
  <c r="AW43" i="50"/>
  <c r="AX43" i="50"/>
  <c r="AY43" i="50"/>
  <c r="AZ43" i="50"/>
  <c r="BA43" i="50"/>
  <c r="BB43" i="50"/>
  <c r="BC43" i="50"/>
  <c r="BD43" i="50"/>
  <c r="BE43" i="50"/>
  <c r="BF43" i="50"/>
  <c r="BG43" i="50"/>
  <c r="BH43" i="50"/>
  <c r="BI43" i="50"/>
  <c r="BJ43" i="50"/>
  <c r="BK43" i="50"/>
  <c r="BL43" i="50"/>
  <c r="BM43" i="50"/>
  <c r="BN43" i="50"/>
  <c r="BO43" i="50"/>
  <c r="D45" i="50"/>
  <c r="E45" i="50"/>
  <c r="D46" i="50"/>
  <c r="E46" i="50"/>
  <c r="E50" i="50"/>
  <c r="F50" i="50"/>
  <c r="G50" i="50"/>
  <c r="H50" i="50"/>
  <c r="I50" i="50"/>
  <c r="J50" i="50"/>
  <c r="K50" i="50"/>
  <c r="L50" i="50"/>
  <c r="M50" i="50"/>
  <c r="N50" i="50"/>
  <c r="O50" i="50"/>
  <c r="P50" i="50"/>
  <c r="Q50" i="50"/>
  <c r="R50" i="50"/>
  <c r="G51" i="50"/>
  <c r="H51" i="50"/>
  <c r="I51" i="50"/>
  <c r="J51" i="50"/>
  <c r="K51" i="50"/>
  <c r="L51" i="50"/>
  <c r="M51" i="50"/>
  <c r="N51" i="50"/>
  <c r="O51" i="50"/>
  <c r="P51" i="50"/>
  <c r="Q51" i="50"/>
  <c r="R51" i="50"/>
  <c r="V53" i="50"/>
  <c r="W53" i="50"/>
  <c r="X53" i="50"/>
  <c r="Y53" i="50"/>
  <c r="Z53" i="50"/>
  <c r="AA53" i="50"/>
  <c r="AB53" i="50"/>
  <c r="AC53" i="50"/>
  <c r="AD53" i="50" s="1"/>
  <c r="AE53" i="50"/>
  <c r="AF53" i="50"/>
  <c r="AG53" i="50"/>
  <c r="AH53" i="50"/>
  <c r="AI53" i="50"/>
  <c r="AJ53" i="50"/>
  <c r="AK53" i="50"/>
  <c r="AL53" i="50"/>
  <c r="AM53" i="50"/>
  <c r="AN53" i="50"/>
  <c r="AO53" i="50"/>
  <c r="AP53" i="50"/>
  <c r="AQ53" i="50"/>
  <c r="AR53" i="50"/>
  <c r="AS53" i="50"/>
  <c r="AT53" i="50"/>
  <c r="AU53" i="50"/>
  <c r="AV53" i="50"/>
  <c r="AW53" i="50"/>
  <c r="AX53" i="50"/>
  <c r="AY53" i="50"/>
  <c r="AZ53" i="50"/>
  <c r="BA53" i="50"/>
  <c r="BB53" i="50"/>
  <c r="BC53" i="50"/>
  <c r="BD53" i="50"/>
  <c r="BE53" i="50"/>
  <c r="BF53" i="50"/>
  <c r="BG53" i="50"/>
  <c r="BH53" i="50"/>
  <c r="BI53" i="50"/>
  <c r="BJ53" i="50"/>
  <c r="BK53" i="50"/>
  <c r="BL53" i="50"/>
  <c r="BM53" i="50"/>
  <c r="BN53" i="50"/>
  <c r="BO53" i="50"/>
  <c r="D55" i="50"/>
  <c r="E55" i="50"/>
  <c r="D56" i="50"/>
  <c r="E56" i="50"/>
  <c r="E60" i="50"/>
  <c r="F60" i="50"/>
  <c r="G60" i="50"/>
  <c r="H60" i="50"/>
  <c r="I60" i="50"/>
  <c r="J60" i="50"/>
  <c r="K60" i="50"/>
  <c r="L60" i="50"/>
  <c r="M60" i="50"/>
  <c r="N60" i="50"/>
  <c r="O60" i="50"/>
  <c r="P60" i="50"/>
  <c r="Q60" i="50"/>
  <c r="R60" i="50"/>
  <c r="G61" i="50"/>
  <c r="H61" i="50"/>
  <c r="I61" i="50"/>
  <c r="J61" i="50"/>
  <c r="K61" i="50"/>
  <c r="L61" i="50"/>
  <c r="M61" i="50"/>
  <c r="N61" i="50"/>
  <c r="O61" i="50"/>
  <c r="P61" i="50"/>
  <c r="Q61" i="50"/>
  <c r="R61" i="50"/>
  <c r="V63" i="50"/>
  <c r="W63" i="50"/>
  <c r="X63" i="50"/>
  <c r="Y63" i="50"/>
  <c r="Z63" i="50"/>
  <c r="AA63" i="50"/>
  <c r="AB63" i="50"/>
  <c r="AC63" i="50"/>
  <c r="AD63" i="50"/>
  <c r="AE63" i="50"/>
  <c r="AF63" i="50"/>
  <c r="AG63" i="50"/>
  <c r="AH63" i="50"/>
  <c r="AI63" i="50"/>
  <c r="AJ63" i="50"/>
  <c r="AK63" i="50"/>
  <c r="AL63" i="50"/>
  <c r="AM63" i="50"/>
  <c r="AN63" i="50"/>
  <c r="AO63" i="50"/>
  <c r="AP63" i="50"/>
  <c r="AQ63" i="50"/>
  <c r="AR63" i="50"/>
  <c r="AS63" i="50"/>
  <c r="AT63" i="50"/>
  <c r="AU63" i="50"/>
  <c r="AV63" i="50"/>
  <c r="AW63" i="50"/>
  <c r="AX63" i="50"/>
  <c r="AY63" i="50"/>
  <c r="AZ63" i="50"/>
  <c r="BA63" i="50"/>
  <c r="BB63" i="50"/>
  <c r="BC63" i="50"/>
  <c r="BD63" i="50"/>
  <c r="BE63" i="50"/>
  <c r="BF63" i="50"/>
  <c r="BG63" i="50"/>
  <c r="BH63" i="50"/>
  <c r="BI63" i="50"/>
  <c r="BJ63" i="50"/>
  <c r="BK63" i="50"/>
  <c r="BL63" i="50"/>
  <c r="BM63" i="50"/>
  <c r="BN63" i="50"/>
  <c r="BO63" i="50"/>
  <c r="D65" i="50"/>
  <c r="E65" i="50"/>
  <c r="D66" i="50"/>
  <c r="E66" i="50"/>
  <c r="E70" i="50"/>
  <c r="F70" i="50"/>
  <c r="G70" i="50"/>
  <c r="H70" i="50"/>
  <c r="I70" i="50"/>
  <c r="J70" i="50"/>
  <c r="K70" i="50"/>
  <c r="L70" i="50"/>
  <c r="M70" i="50"/>
  <c r="N70" i="50"/>
  <c r="O70" i="50"/>
  <c r="P70" i="50"/>
  <c r="Q70" i="50"/>
  <c r="R70" i="50"/>
  <c r="G71" i="50"/>
  <c r="H71" i="50"/>
  <c r="I71" i="50"/>
  <c r="J71" i="50"/>
  <c r="K71" i="50"/>
  <c r="L71" i="50"/>
  <c r="M71" i="50"/>
  <c r="N71" i="50"/>
  <c r="O71" i="50"/>
  <c r="P71" i="50"/>
  <c r="Q71" i="50"/>
  <c r="R71" i="50"/>
  <c r="V73" i="50"/>
  <c r="W73" i="50"/>
  <c r="X73" i="50"/>
  <c r="Y73" i="50"/>
  <c r="Z73" i="50"/>
  <c r="AA73" i="50"/>
  <c r="AB73" i="50"/>
  <c r="AC73" i="50"/>
  <c r="AD73" i="50"/>
  <c r="AE73" i="50"/>
  <c r="AF73" i="50"/>
  <c r="AG73" i="50"/>
  <c r="AH73" i="50"/>
  <c r="AI73" i="50"/>
  <c r="AJ73" i="50"/>
  <c r="AK73" i="50"/>
  <c r="AL73" i="50"/>
  <c r="AM73" i="50"/>
  <c r="AN73" i="50"/>
  <c r="AO73" i="50"/>
  <c r="AP73" i="50"/>
  <c r="AQ73" i="50"/>
  <c r="AR73" i="50"/>
  <c r="AS73" i="50"/>
  <c r="AT73" i="50"/>
  <c r="AU73" i="50"/>
  <c r="AV73" i="50"/>
  <c r="AW73" i="50"/>
  <c r="AX73" i="50"/>
  <c r="AY73" i="50"/>
  <c r="AZ73" i="50"/>
  <c r="BA73" i="50"/>
  <c r="BB73" i="50"/>
  <c r="BC73" i="50"/>
  <c r="BD73" i="50"/>
  <c r="BE73" i="50"/>
  <c r="BF73" i="50"/>
  <c r="BG73" i="50"/>
  <c r="BH73" i="50"/>
  <c r="BI73" i="50"/>
  <c r="BJ73" i="50"/>
  <c r="BK73" i="50"/>
  <c r="BL73" i="50"/>
  <c r="BM73" i="50"/>
  <c r="BN73" i="50"/>
  <c r="BO73" i="50"/>
  <c r="D75" i="50"/>
  <c r="E75" i="50"/>
  <c r="D76" i="50"/>
  <c r="E76" i="50"/>
  <c r="E80" i="50"/>
  <c r="F80" i="50"/>
  <c r="G80" i="50"/>
  <c r="H80" i="50"/>
  <c r="I80" i="50"/>
  <c r="J80" i="50"/>
  <c r="K80" i="50"/>
  <c r="L80" i="50"/>
  <c r="M80" i="50"/>
  <c r="N80" i="50"/>
  <c r="O80" i="50"/>
  <c r="P80" i="50"/>
  <c r="Q80" i="50"/>
  <c r="R80" i="50"/>
  <c r="G81" i="50"/>
  <c r="H81" i="50"/>
  <c r="I81" i="50"/>
  <c r="J81" i="50"/>
  <c r="K81" i="50"/>
  <c r="L81" i="50"/>
  <c r="M81" i="50"/>
  <c r="N81" i="50"/>
  <c r="O81" i="50"/>
  <c r="P81" i="50"/>
  <c r="Q81" i="50"/>
  <c r="R81" i="50"/>
  <c r="V83" i="50"/>
  <c r="W83" i="50"/>
  <c r="X83" i="50"/>
  <c r="Y83" i="50"/>
  <c r="Z83" i="50"/>
  <c r="AA83" i="50"/>
  <c r="AB83" i="50"/>
  <c r="AC83" i="50"/>
  <c r="AD83" i="50"/>
  <c r="AE83" i="50"/>
  <c r="AF83" i="50"/>
  <c r="AG83" i="50"/>
  <c r="AH83" i="50"/>
  <c r="AI83" i="50"/>
  <c r="AJ83" i="50"/>
  <c r="AK83" i="50"/>
  <c r="AL83" i="50"/>
  <c r="AM83" i="50"/>
  <c r="AN83" i="50"/>
  <c r="AO83" i="50"/>
  <c r="AP83" i="50"/>
  <c r="AQ83" i="50"/>
  <c r="AR83" i="50"/>
  <c r="AS83" i="50"/>
  <c r="AT83" i="50"/>
  <c r="AU83" i="50"/>
  <c r="AV83" i="50"/>
  <c r="AW83" i="50"/>
  <c r="AX83" i="50"/>
  <c r="AY83" i="50"/>
  <c r="AZ83" i="50"/>
  <c r="BA83" i="50"/>
  <c r="BB83" i="50"/>
  <c r="BC83" i="50"/>
  <c r="BD83" i="50"/>
  <c r="BE83" i="50"/>
  <c r="BF83" i="50"/>
  <c r="BG83" i="50"/>
  <c r="BH83" i="50"/>
  <c r="BI83" i="50"/>
  <c r="BJ83" i="50"/>
  <c r="BK83" i="50"/>
  <c r="BL83" i="50"/>
  <c r="BM83" i="50"/>
  <c r="BN83" i="50"/>
  <c r="BO83" i="50"/>
  <c r="D85" i="50"/>
  <c r="D86" i="50" s="1"/>
  <c r="E85" i="50"/>
  <c r="F90" i="50"/>
  <c r="G90" i="50"/>
  <c r="H90" i="50"/>
  <c r="I90" i="50"/>
  <c r="J90" i="50"/>
  <c r="K90" i="50"/>
  <c r="L90" i="50"/>
  <c r="M90" i="50"/>
  <c r="N90" i="50"/>
  <c r="O90" i="50"/>
  <c r="P90" i="50"/>
  <c r="Q90" i="50"/>
  <c r="R90" i="50"/>
  <c r="G91" i="50"/>
  <c r="H91" i="50"/>
  <c r="I91" i="50"/>
  <c r="J91" i="50"/>
  <c r="K91" i="50"/>
  <c r="L91" i="50"/>
  <c r="M91" i="50"/>
  <c r="N91" i="50"/>
  <c r="O91" i="50"/>
  <c r="P91" i="50"/>
  <c r="Q91" i="50"/>
  <c r="R91" i="50"/>
  <c r="V13" i="49"/>
  <c r="W13" i="49"/>
  <c r="X13" i="49"/>
  <c r="Y13" i="49"/>
  <c r="Z13" i="49"/>
  <c r="AA13" i="49"/>
  <c r="AB13" i="49"/>
  <c r="AC13" i="49"/>
  <c r="AD13" i="49"/>
  <c r="AE13" i="49"/>
  <c r="AF13" i="49"/>
  <c r="AG13" i="49"/>
  <c r="AH13" i="49"/>
  <c r="AI13" i="49"/>
  <c r="AJ13" i="49"/>
  <c r="AK13" i="49"/>
  <c r="AL13" i="49"/>
  <c r="AM13" i="49"/>
  <c r="AN13" i="49"/>
  <c r="AO13" i="49"/>
  <c r="AP13" i="49"/>
  <c r="AQ13" i="49"/>
  <c r="AR13" i="49"/>
  <c r="AS13" i="49"/>
  <c r="AT13" i="49"/>
  <c r="AU13" i="49"/>
  <c r="AV13" i="49"/>
  <c r="AW13" i="49"/>
  <c r="AX13" i="49"/>
  <c r="AY13" i="49"/>
  <c r="AZ13" i="49"/>
  <c r="BA13" i="49"/>
  <c r="BB13" i="49"/>
  <c r="BC13" i="49"/>
  <c r="BD13" i="49"/>
  <c r="BE13" i="49"/>
  <c r="BF13" i="49"/>
  <c r="BG13" i="49"/>
  <c r="BH13" i="49"/>
  <c r="BI13" i="49"/>
  <c r="BJ13" i="49"/>
  <c r="BK13" i="49"/>
  <c r="BL13" i="49"/>
  <c r="BM13" i="49"/>
  <c r="BN13" i="49"/>
  <c r="BO13" i="49"/>
  <c r="D15" i="49"/>
  <c r="E15" i="49"/>
  <c r="E20" i="49" s="1"/>
  <c r="D16" i="49"/>
  <c r="E16" i="49"/>
  <c r="F20" i="49"/>
  <c r="G20" i="49"/>
  <c r="H20" i="49"/>
  <c r="I20" i="49"/>
  <c r="J20" i="49"/>
  <c r="K20" i="49"/>
  <c r="L20" i="49"/>
  <c r="M20" i="49"/>
  <c r="N20" i="49"/>
  <c r="O20" i="49"/>
  <c r="P20" i="49"/>
  <c r="Q20" i="49"/>
  <c r="R20" i="49"/>
  <c r="G21" i="49"/>
  <c r="H21" i="49"/>
  <c r="I21" i="49"/>
  <c r="J21" i="49"/>
  <c r="K21" i="49"/>
  <c r="L21" i="49"/>
  <c r="M21" i="49"/>
  <c r="N21" i="49"/>
  <c r="O21" i="49"/>
  <c r="P21" i="49"/>
  <c r="Q21" i="49"/>
  <c r="R21" i="49"/>
  <c r="V23" i="49"/>
  <c r="W23" i="49"/>
  <c r="X23" i="49"/>
  <c r="Y23" i="49"/>
  <c r="Z23" i="49"/>
  <c r="AA23" i="49"/>
  <c r="AB23" i="49"/>
  <c r="AC23" i="49"/>
  <c r="AD23" i="49"/>
  <c r="AE23" i="49"/>
  <c r="AF23" i="49"/>
  <c r="AG23" i="49"/>
  <c r="AH23" i="49"/>
  <c r="AI23" i="49"/>
  <c r="AJ23" i="49"/>
  <c r="AK23" i="49"/>
  <c r="AL23" i="49"/>
  <c r="AM23" i="49"/>
  <c r="AN23" i="49"/>
  <c r="AO23" i="49"/>
  <c r="AP23" i="49"/>
  <c r="AQ23" i="49"/>
  <c r="AR23" i="49"/>
  <c r="AS23" i="49"/>
  <c r="AT23" i="49"/>
  <c r="AU23" i="49"/>
  <c r="AV23" i="49"/>
  <c r="AW23" i="49"/>
  <c r="AX23" i="49"/>
  <c r="AY23" i="49"/>
  <c r="AZ23" i="49"/>
  <c r="BA23" i="49"/>
  <c r="BB23" i="49"/>
  <c r="BC23" i="49"/>
  <c r="BD23" i="49"/>
  <c r="BE23" i="49"/>
  <c r="BF23" i="49"/>
  <c r="BG23" i="49"/>
  <c r="BH23" i="49"/>
  <c r="BI23" i="49"/>
  <c r="BJ23" i="49"/>
  <c r="BK23" i="49"/>
  <c r="BL23" i="49"/>
  <c r="BM23" i="49"/>
  <c r="BN23" i="49"/>
  <c r="BO23" i="49"/>
  <c r="D25" i="49"/>
  <c r="E25" i="49"/>
  <c r="E30" i="49" s="1"/>
  <c r="D26" i="49"/>
  <c r="E26" i="49"/>
  <c r="F30" i="49"/>
  <c r="G30" i="49"/>
  <c r="H30" i="49"/>
  <c r="I30" i="49"/>
  <c r="J30" i="49"/>
  <c r="K30" i="49"/>
  <c r="L30" i="49"/>
  <c r="M30" i="49"/>
  <c r="N30" i="49"/>
  <c r="O30" i="49"/>
  <c r="P30" i="49"/>
  <c r="Q30" i="49"/>
  <c r="R30" i="49"/>
  <c r="G31" i="49"/>
  <c r="H31" i="49"/>
  <c r="I31" i="49"/>
  <c r="J31" i="49"/>
  <c r="K31" i="49"/>
  <c r="L31" i="49"/>
  <c r="M31" i="49"/>
  <c r="N31" i="49"/>
  <c r="O31" i="49"/>
  <c r="P31" i="49"/>
  <c r="Q31" i="49"/>
  <c r="R31" i="49"/>
  <c r="V33" i="49"/>
  <c r="W33" i="49"/>
  <c r="X33" i="49"/>
  <c r="Y33" i="49"/>
  <c r="Z33" i="49"/>
  <c r="AA33" i="49"/>
  <c r="AB33" i="49"/>
  <c r="AC33" i="49"/>
  <c r="AD33" i="49"/>
  <c r="AE33" i="49"/>
  <c r="AF33" i="49"/>
  <c r="AG33" i="49"/>
  <c r="AH33" i="49"/>
  <c r="AI33" i="49"/>
  <c r="AJ33" i="49"/>
  <c r="AK33" i="49"/>
  <c r="AL33" i="49"/>
  <c r="AM33" i="49"/>
  <c r="AN33" i="49"/>
  <c r="AO33" i="49"/>
  <c r="AP33" i="49"/>
  <c r="AQ33" i="49"/>
  <c r="AR33" i="49"/>
  <c r="AS33" i="49"/>
  <c r="AT33" i="49"/>
  <c r="AU33" i="49"/>
  <c r="AV33" i="49"/>
  <c r="AW33" i="49"/>
  <c r="AX33" i="49"/>
  <c r="AY33" i="49"/>
  <c r="AZ33" i="49"/>
  <c r="BA33" i="49"/>
  <c r="BB33" i="49"/>
  <c r="BC33" i="49"/>
  <c r="BD33" i="49"/>
  <c r="BE33" i="49"/>
  <c r="BF33" i="49"/>
  <c r="BG33" i="49"/>
  <c r="BH33" i="49"/>
  <c r="BI33" i="49"/>
  <c r="BJ33" i="49"/>
  <c r="BK33" i="49"/>
  <c r="BL33" i="49"/>
  <c r="BM33" i="49"/>
  <c r="BN33" i="49"/>
  <c r="BO33" i="49"/>
  <c r="D35" i="49"/>
  <c r="E35" i="49"/>
  <c r="D36" i="49"/>
  <c r="E36" i="49"/>
  <c r="E40" i="49"/>
  <c r="F40" i="49"/>
  <c r="G40" i="49"/>
  <c r="H40" i="49"/>
  <c r="I40" i="49"/>
  <c r="J40" i="49"/>
  <c r="K40" i="49"/>
  <c r="L40" i="49"/>
  <c r="M40" i="49"/>
  <c r="N40" i="49"/>
  <c r="O40" i="49"/>
  <c r="P40" i="49"/>
  <c r="Q40" i="49"/>
  <c r="R40" i="49"/>
  <c r="G41" i="49"/>
  <c r="H41" i="49"/>
  <c r="I41" i="49"/>
  <c r="J41" i="49"/>
  <c r="K41" i="49"/>
  <c r="L41" i="49"/>
  <c r="M41" i="49"/>
  <c r="N41" i="49"/>
  <c r="O41" i="49"/>
  <c r="P41" i="49"/>
  <c r="Q41" i="49"/>
  <c r="R41" i="49"/>
  <c r="V43" i="49"/>
  <c r="W43" i="49"/>
  <c r="X43" i="49"/>
  <c r="Y43" i="49"/>
  <c r="Z43" i="49"/>
  <c r="AA43" i="49"/>
  <c r="AB43" i="49"/>
  <c r="AC43" i="49"/>
  <c r="AD43" i="49"/>
  <c r="AE43" i="49"/>
  <c r="AF43" i="49"/>
  <c r="AG43" i="49"/>
  <c r="AH43" i="49"/>
  <c r="AI43" i="49"/>
  <c r="AJ43" i="49"/>
  <c r="AK43" i="49"/>
  <c r="AL43" i="49"/>
  <c r="AM43" i="49"/>
  <c r="AN43" i="49"/>
  <c r="AO43" i="49"/>
  <c r="AP43" i="49"/>
  <c r="AQ43" i="49"/>
  <c r="AR43" i="49"/>
  <c r="AS43" i="49"/>
  <c r="AT43" i="49"/>
  <c r="AU43" i="49"/>
  <c r="AV43" i="49"/>
  <c r="AW43" i="49"/>
  <c r="AX43" i="49"/>
  <c r="AY43" i="49"/>
  <c r="AZ43" i="49"/>
  <c r="BA43" i="49"/>
  <c r="BB43" i="49"/>
  <c r="BC43" i="49"/>
  <c r="BD43" i="49"/>
  <c r="BE43" i="49"/>
  <c r="BF43" i="49"/>
  <c r="BG43" i="49"/>
  <c r="BH43" i="49"/>
  <c r="BI43" i="49"/>
  <c r="BJ43" i="49"/>
  <c r="BK43" i="49"/>
  <c r="BL43" i="49"/>
  <c r="BM43" i="49"/>
  <c r="BN43" i="49"/>
  <c r="BO43" i="49"/>
  <c r="D45" i="49"/>
  <c r="E45" i="49"/>
  <c r="D46" i="49"/>
  <c r="E46" i="49"/>
  <c r="E50" i="49"/>
  <c r="F50" i="49"/>
  <c r="G50" i="49"/>
  <c r="H50" i="49"/>
  <c r="I50" i="49"/>
  <c r="J50" i="49"/>
  <c r="K50" i="49"/>
  <c r="L50" i="49"/>
  <c r="M50" i="49"/>
  <c r="N50" i="49"/>
  <c r="O50" i="49"/>
  <c r="P50" i="49"/>
  <c r="Q50" i="49"/>
  <c r="R50" i="49"/>
  <c r="G51" i="49"/>
  <c r="H51" i="49"/>
  <c r="I51" i="49"/>
  <c r="J51" i="49"/>
  <c r="K51" i="49"/>
  <c r="L51" i="49"/>
  <c r="M51" i="49"/>
  <c r="N51" i="49"/>
  <c r="O51" i="49"/>
  <c r="P51" i="49"/>
  <c r="Q51" i="49"/>
  <c r="R51" i="49"/>
  <c r="V53" i="49"/>
  <c r="W53" i="49"/>
  <c r="X53" i="49"/>
  <c r="Y53" i="49"/>
  <c r="Z53" i="49"/>
  <c r="AA53" i="49"/>
  <c r="AB53" i="49"/>
  <c r="AC53" i="49"/>
  <c r="AD53" i="49"/>
  <c r="AE53" i="49"/>
  <c r="AF53" i="49"/>
  <c r="AG53" i="49"/>
  <c r="AH53" i="49"/>
  <c r="AI53" i="49"/>
  <c r="AJ53" i="49"/>
  <c r="AK53" i="49"/>
  <c r="AL53" i="49"/>
  <c r="AM53" i="49"/>
  <c r="AN53" i="49"/>
  <c r="AO53" i="49"/>
  <c r="AP53" i="49"/>
  <c r="AQ53" i="49"/>
  <c r="AR53" i="49"/>
  <c r="AS53" i="49"/>
  <c r="AT53" i="49"/>
  <c r="AU53" i="49"/>
  <c r="AV53" i="49"/>
  <c r="AW53" i="49"/>
  <c r="AX53" i="49"/>
  <c r="AY53" i="49"/>
  <c r="AZ53" i="49"/>
  <c r="BA53" i="49"/>
  <c r="BB53" i="49"/>
  <c r="BC53" i="49"/>
  <c r="BD53" i="49"/>
  <c r="BE53" i="49"/>
  <c r="BF53" i="49"/>
  <c r="BG53" i="49"/>
  <c r="BH53" i="49"/>
  <c r="BI53" i="49"/>
  <c r="BJ53" i="49"/>
  <c r="BK53" i="49"/>
  <c r="BL53" i="49"/>
  <c r="BM53" i="49"/>
  <c r="BN53" i="49"/>
  <c r="BO53" i="49"/>
  <c r="D55" i="49"/>
  <c r="E55" i="49"/>
  <c r="D56" i="49"/>
  <c r="E56" i="49"/>
  <c r="E60" i="49"/>
  <c r="F60" i="49"/>
  <c r="G60" i="49"/>
  <c r="H60" i="49"/>
  <c r="I60" i="49"/>
  <c r="J60" i="49"/>
  <c r="K60" i="49"/>
  <c r="L60" i="49"/>
  <c r="M60" i="49"/>
  <c r="N60" i="49"/>
  <c r="O60" i="49"/>
  <c r="P60" i="49"/>
  <c r="Q60" i="49"/>
  <c r="R60" i="49"/>
  <c r="G61" i="49"/>
  <c r="H61" i="49"/>
  <c r="I61" i="49"/>
  <c r="J61" i="49"/>
  <c r="K61" i="49"/>
  <c r="L61" i="49"/>
  <c r="M61" i="49"/>
  <c r="N61" i="49"/>
  <c r="O61" i="49"/>
  <c r="P61" i="49"/>
  <c r="Q61" i="49"/>
  <c r="R61" i="49"/>
  <c r="V63" i="49"/>
  <c r="W63" i="49"/>
  <c r="X63" i="49"/>
  <c r="Y63" i="49"/>
  <c r="Z63" i="49"/>
  <c r="AA63" i="49"/>
  <c r="AB63" i="49"/>
  <c r="AC63" i="49"/>
  <c r="AD63" i="49"/>
  <c r="AE63" i="49"/>
  <c r="AF63" i="49"/>
  <c r="AG63" i="49"/>
  <c r="AH63" i="49"/>
  <c r="AI63" i="49"/>
  <c r="AJ63" i="49"/>
  <c r="AK63" i="49"/>
  <c r="AL63" i="49"/>
  <c r="AM63" i="49"/>
  <c r="AN63" i="49"/>
  <c r="AO63" i="49"/>
  <c r="AP63" i="49"/>
  <c r="AQ63" i="49"/>
  <c r="AR63" i="49"/>
  <c r="AS63" i="49"/>
  <c r="AT63" i="49"/>
  <c r="AU63" i="49"/>
  <c r="AV63" i="49"/>
  <c r="AW63" i="49"/>
  <c r="AX63" i="49"/>
  <c r="AY63" i="49"/>
  <c r="AZ63" i="49"/>
  <c r="BA63" i="49"/>
  <c r="BB63" i="49"/>
  <c r="BC63" i="49"/>
  <c r="BD63" i="49"/>
  <c r="BE63" i="49"/>
  <c r="BF63" i="49"/>
  <c r="BG63" i="49"/>
  <c r="BH63" i="49"/>
  <c r="BI63" i="49"/>
  <c r="BJ63" i="49"/>
  <c r="BK63" i="49"/>
  <c r="BL63" i="49"/>
  <c r="BM63" i="49"/>
  <c r="BN63" i="49"/>
  <c r="BO63" i="49"/>
  <c r="D65" i="49"/>
  <c r="E65" i="49"/>
  <c r="E66" i="49" s="1"/>
  <c r="D66" i="49"/>
  <c r="F70" i="49"/>
  <c r="G70" i="49"/>
  <c r="H70" i="49"/>
  <c r="I70" i="49"/>
  <c r="J70" i="49"/>
  <c r="K70" i="49"/>
  <c r="L70" i="49"/>
  <c r="M70" i="49"/>
  <c r="N70" i="49"/>
  <c r="O70" i="49"/>
  <c r="P70" i="49"/>
  <c r="Q70" i="49"/>
  <c r="R70" i="49"/>
  <c r="G71" i="49"/>
  <c r="H71" i="49"/>
  <c r="I71" i="49"/>
  <c r="J71" i="49"/>
  <c r="K71" i="49"/>
  <c r="L71" i="49"/>
  <c r="M71" i="49"/>
  <c r="N71" i="49"/>
  <c r="O71" i="49"/>
  <c r="P71" i="49"/>
  <c r="Q71" i="49"/>
  <c r="R71" i="49"/>
  <c r="V73" i="49"/>
  <c r="W73" i="49"/>
  <c r="X73" i="49"/>
  <c r="Y73" i="49"/>
  <c r="Z73" i="49"/>
  <c r="AA73" i="49"/>
  <c r="AB73" i="49"/>
  <c r="AC73" i="49"/>
  <c r="AD73" i="49"/>
  <c r="AE73" i="49"/>
  <c r="AF73" i="49"/>
  <c r="AG73" i="49"/>
  <c r="AH73" i="49"/>
  <c r="AI73" i="49"/>
  <c r="AJ73" i="49"/>
  <c r="AK73" i="49"/>
  <c r="AL73" i="49"/>
  <c r="AM73" i="49"/>
  <c r="AN73" i="49"/>
  <c r="AO73" i="49"/>
  <c r="AP73" i="49"/>
  <c r="AQ73" i="49"/>
  <c r="AR73" i="49"/>
  <c r="AS73" i="49"/>
  <c r="AT73" i="49"/>
  <c r="AU73" i="49"/>
  <c r="AV73" i="49"/>
  <c r="AW73" i="49"/>
  <c r="AX73" i="49"/>
  <c r="AY73" i="49"/>
  <c r="AZ73" i="49"/>
  <c r="BA73" i="49"/>
  <c r="BB73" i="49"/>
  <c r="BC73" i="49"/>
  <c r="BD73" i="49"/>
  <c r="BE73" i="49"/>
  <c r="BF73" i="49" s="1"/>
  <c r="BG73" i="49"/>
  <c r="BH73" i="49"/>
  <c r="BI73" i="49"/>
  <c r="BJ73" i="49"/>
  <c r="BK73" i="49"/>
  <c r="BL73" i="49"/>
  <c r="BM73" i="49"/>
  <c r="BN73" i="49"/>
  <c r="BO73" i="49"/>
  <c r="D75" i="49"/>
  <c r="E75" i="49"/>
  <c r="E80" i="49" s="1"/>
  <c r="D76" i="49"/>
  <c r="E76" i="49"/>
  <c r="F80" i="49"/>
  <c r="G80" i="49"/>
  <c r="H80" i="49"/>
  <c r="I80" i="49"/>
  <c r="J80" i="49"/>
  <c r="K80" i="49"/>
  <c r="L80" i="49"/>
  <c r="M80" i="49"/>
  <c r="N80" i="49"/>
  <c r="O80" i="49"/>
  <c r="P80" i="49"/>
  <c r="Q80" i="49"/>
  <c r="R80" i="49"/>
  <c r="G81" i="49"/>
  <c r="H81" i="49"/>
  <c r="I81" i="49"/>
  <c r="J81" i="49"/>
  <c r="K81" i="49"/>
  <c r="L81" i="49"/>
  <c r="M81" i="49"/>
  <c r="N81" i="49"/>
  <c r="O81" i="49"/>
  <c r="P81" i="49"/>
  <c r="Q81" i="49"/>
  <c r="R81" i="49"/>
  <c r="V83" i="49"/>
  <c r="W83" i="49"/>
  <c r="X83" i="49"/>
  <c r="Y83" i="49"/>
  <c r="Z83" i="49"/>
  <c r="AA83" i="49"/>
  <c r="AB83" i="49"/>
  <c r="AC83" i="49"/>
  <c r="AD83" i="49"/>
  <c r="AE83" i="49"/>
  <c r="AF83" i="49"/>
  <c r="AG83" i="49"/>
  <c r="AH83" i="49"/>
  <c r="AI83" i="49"/>
  <c r="AJ83" i="49"/>
  <c r="AK83" i="49"/>
  <c r="AL83" i="49"/>
  <c r="AM83" i="49"/>
  <c r="AN83" i="49"/>
  <c r="AO83" i="49"/>
  <c r="AP83" i="49"/>
  <c r="AQ83" i="49"/>
  <c r="AR83" i="49"/>
  <c r="AS83" i="49"/>
  <c r="AT83" i="49"/>
  <c r="AU83" i="49"/>
  <c r="AV83" i="49"/>
  <c r="AW83" i="49"/>
  <c r="AX83" i="49"/>
  <c r="AY83" i="49"/>
  <c r="AZ83" i="49"/>
  <c r="BA83" i="49"/>
  <c r="BB83" i="49"/>
  <c r="BC83" i="49"/>
  <c r="BD83" i="49"/>
  <c r="BE83" i="49"/>
  <c r="BF83" i="49"/>
  <c r="BG83" i="49"/>
  <c r="BH83" i="49"/>
  <c r="BI83" i="49"/>
  <c r="BJ83" i="49"/>
  <c r="BK83" i="49"/>
  <c r="BL83" i="49"/>
  <c r="BM83" i="49"/>
  <c r="BN83" i="49"/>
  <c r="BO83" i="49"/>
  <c r="D85" i="49"/>
  <c r="E85" i="49"/>
  <c r="D86" i="49"/>
  <c r="E86" i="49"/>
  <c r="E90" i="49"/>
  <c r="F90" i="49"/>
  <c r="G90" i="49"/>
  <c r="H90" i="49"/>
  <c r="I90" i="49"/>
  <c r="J90" i="49"/>
  <c r="K90" i="49"/>
  <c r="L90" i="49"/>
  <c r="M90" i="49"/>
  <c r="N90" i="49"/>
  <c r="O90" i="49"/>
  <c r="P90" i="49"/>
  <c r="Q90" i="49"/>
  <c r="R90" i="49"/>
  <c r="G91" i="49"/>
  <c r="H91" i="49"/>
  <c r="I91" i="49"/>
  <c r="J91" i="49"/>
  <c r="K91" i="49"/>
  <c r="L91" i="49"/>
  <c r="M91" i="49"/>
  <c r="N91" i="49"/>
  <c r="O91" i="49"/>
  <c r="P91" i="49"/>
  <c r="Q91" i="49"/>
  <c r="R91" i="49"/>
  <c r="P11" i="48"/>
  <c r="R11" i="48" s="1"/>
  <c r="S11" i="48" s="1"/>
  <c r="T11" i="48" s="1"/>
  <c r="S46" i="48" s="1"/>
  <c r="U11" i="48"/>
  <c r="V11" i="48"/>
  <c r="W11" i="48"/>
  <c r="X11" i="48"/>
  <c r="Y11" i="48"/>
  <c r="S51" i="48" s="1"/>
  <c r="Z11" i="48"/>
  <c r="S52" i="48" s="1"/>
  <c r="AA11" i="48"/>
  <c r="AB11" i="48"/>
  <c r="S54" i="48" s="1"/>
  <c r="AC11" i="48"/>
  <c r="S55" i="48" s="1"/>
  <c r="AD11" i="48"/>
  <c r="AP11" i="48" s="1"/>
  <c r="S56" i="48"/>
  <c r="AH11" i="48"/>
  <c r="AI11" i="48"/>
  <c r="AJ11" i="48"/>
  <c r="AK11" i="48"/>
  <c r="AO11" i="48" s="1"/>
  <c r="AL11" i="48"/>
  <c r="AM11" i="48"/>
  <c r="AN11" i="48"/>
  <c r="P12" i="48"/>
  <c r="R12" i="48"/>
  <c r="S12" i="48"/>
  <c r="T12" i="48"/>
  <c r="R46" i="48" s="1"/>
  <c r="U12" i="48"/>
  <c r="R47" i="48" s="1"/>
  <c r="V12" i="48"/>
  <c r="W12" i="48"/>
  <c r="R49" i="48" s="1"/>
  <c r="X12" i="48"/>
  <c r="Y12" i="48"/>
  <c r="Z12" i="48"/>
  <c r="AA12" i="48"/>
  <c r="AB12" i="48"/>
  <c r="AC12" i="48"/>
  <c r="AD12" i="48"/>
  <c r="AH12" i="48"/>
  <c r="AI12" i="48"/>
  <c r="AJ12" i="48"/>
  <c r="AK12" i="48"/>
  <c r="AL12" i="48"/>
  <c r="AM12" i="48"/>
  <c r="AN12" i="48"/>
  <c r="AO12" i="48"/>
  <c r="AP12" i="48"/>
  <c r="P13" i="48"/>
  <c r="R13" i="48"/>
  <c r="S13" i="48" s="1"/>
  <c r="T13" i="48" s="1"/>
  <c r="U13" i="48"/>
  <c r="V13" i="48"/>
  <c r="W13" i="48"/>
  <c r="X13" i="48"/>
  <c r="O50" i="48" s="1"/>
  <c r="Y13" i="48"/>
  <c r="Z13" i="48"/>
  <c r="O52" i="48" s="1"/>
  <c r="AA13" i="48"/>
  <c r="O53" i="48" s="1"/>
  <c r="AB13" i="48"/>
  <c r="AC13" i="48"/>
  <c r="O55" i="48" s="1"/>
  <c r="AD13" i="48"/>
  <c r="O56" i="48" s="1"/>
  <c r="AH13" i="48"/>
  <c r="AI13" i="48"/>
  <c r="AJ13" i="48"/>
  <c r="AK13" i="48"/>
  <c r="AL13" i="48"/>
  <c r="AM13" i="48"/>
  <c r="AN13" i="48"/>
  <c r="AO13" i="48"/>
  <c r="P14" i="48"/>
  <c r="R14" i="48"/>
  <c r="S14" i="48"/>
  <c r="T14" i="48"/>
  <c r="U14" i="48"/>
  <c r="V14" i="48"/>
  <c r="W14" i="48"/>
  <c r="X14" i="48"/>
  <c r="Y14" i="48"/>
  <c r="Z14" i="48"/>
  <c r="AA14" i="48"/>
  <c r="AB14" i="48"/>
  <c r="AC14" i="48"/>
  <c r="AD14" i="48"/>
  <c r="AP14" i="48" s="1"/>
  <c r="AH14" i="48"/>
  <c r="AI14" i="48"/>
  <c r="AJ14" i="48"/>
  <c r="AK14" i="48"/>
  <c r="AO14" i="48" s="1"/>
  <c r="AL14" i="48"/>
  <c r="AM14" i="48"/>
  <c r="AN14" i="48"/>
  <c r="P15" i="48"/>
  <c r="R15" i="48"/>
  <c r="S15" i="48"/>
  <c r="T15" i="48"/>
  <c r="U15" i="48"/>
  <c r="V15" i="48"/>
  <c r="W15" i="48"/>
  <c r="X15" i="48"/>
  <c r="Y15" i="48"/>
  <c r="Z15" i="48"/>
  <c r="AA15" i="48"/>
  <c r="AB15" i="48"/>
  <c r="AC15" i="48"/>
  <c r="AD15" i="48"/>
  <c r="AP15" i="48" s="1"/>
  <c r="AH15" i="48"/>
  <c r="AI15" i="48"/>
  <c r="AJ15" i="48"/>
  <c r="AK15" i="48"/>
  <c r="AL15" i="48"/>
  <c r="AM15" i="48"/>
  <c r="AN15" i="48"/>
  <c r="AO15" i="48"/>
  <c r="P16" i="48"/>
  <c r="R16" i="48"/>
  <c r="S16" i="48"/>
  <c r="T16" i="48" s="1"/>
  <c r="U16" i="48"/>
  <c r="V16" i="48"/>
  <c r="W16" i="48"/>
  <c r="X16" i="48"/>
  <c r="Y16" i="48"/>
  <c r="Z16" i="48"/>
  <c r="AA16" i="48"/>
  <c r="AB16" i="48"/>
  <c r="AC16" i="48"/>
  <c r="AD16" i="48"/>
  <c r="AP16" i="48" s="1"/>
  <c r="AH16" i="48"/>
  <c r="AI16" i="48"/>
  <c r="AJ16" i="48"/>
  <c r="AK16" i="48"/>
  <c r="AO16" i="48" s="1"/>
  <c r="AL16" i="48"/>
  <c r="AM16" i="48"/>
  <c r="AN16" i="48"/>
  <c r="P17" i="48"/>
  <c r="R17" i="48"/>
  <c r="S17" i="48"/>
  <c r="T17" i="48"/>
  <c r="U17" i="48"/>
  <c r="V17" i="48"/>
  <c r="W17" i="48"/>
  <c r="X17" i="48"/>
  <c r="Y17" i="48"/>
  <c r="Z17" i="48"/>
  <c r="AA17" i="48"/>
  <c r="AB17" i="48"/>
  <c r="AC17" i="48"/>
  <c r="AD17" i="48"/>
  <c r="AH17" i="48"/>
  <c r="AI17" i="48"/>
  <c r="AJ17" i="48"/>
  <c r="AK17" i="48"/>
  <c r="AL17" i="48"/>
  <c r="AM17" i="48"/>
  <c r="AN17" i="48"/>
  <c r="AO17" i="48"/>
  <c r="AP17" i="48"/>
  <c r="P18" i="48"/>
  <c r="R18" i="48"/>
  <c r="S18" i="48"/>
  <c r="T18" i="48"/>
  <c r="U18" i="48"/>
  <c r="Q47" i="48" s="1"/>
  <c r="V18" i="48"/>
  <c r="W18" i="48"/>
  <c r="Q49" i="48" s="1"/>
  <c r="X18" i="48"/>
  <c r="Y18" i="48"/>
  <c r="Q51" i="48" s="1"/>
  <c r="Z18" i="48"/>
  <c r="Q52" i="48" s="1"/>
  <c r="AA18" i="48"/>
  <c r="AB18" i="48"/>
  <c r="AC18" i="48"/>
  <c r="Q55" i="48" s="1"/>
  <c r="AD18" i="48"/>
  <c r="AP18" i="48" s="1"/>
  <c r="AH18" i="48"/>
  <c r="AI18" i="48"/>
  <c r="AJ18" i="48"/>
  <c r="AK18" i="48"/>
  <c r="AL18" i="48"/>
  <c r="AM18" i="48"/>
  <c r="AN18" i="48"/>
  <c r="AO18" i="48"/>
  <c r="P19" i="48"/>
  <c r="R19" i="48"/>
  <c r="S19" i="48"/>
  <c r="T19" i="48"/>
  <c r="U19" i="48"/>
  <c r="V19" i="48"/>
  <c r="W19" i="48"/>
  <c r="X19" i="48"/>
  <c r="Y19" i="48"/>
  <c r="Z19" i="48"/>
  <c r="AA19" i="48"/>
  <c r="AB19" i="48"/>
  <c r="AC19" i="48"/>
  <c r="AD19" i="48"/>
  <c r="AP19" i="48" s="1"/>
  <c r="AH19" i="48"/>
  <c r="AI19" i="48"/>
  <c r="AJ19" i="48"/>
  <c r="AK19" i="48"/>
  <c r="AL19" i="48"/>
  <c r="AM19" i="48"/>
  <c r="AN19" i="48"/>
  <c r="AO19" i="48"/>
  <c r="P20" i="48"/>
  <c r="R20" i="48"/>
  <c r="S20" i="48"/>
  <c r="T20" i="48" s="1"/>
  <c r="U20" i="48"/>
  <c r="V20" i="48"/>
  <c r="W20" i="48"/>
  <c r="X20" i="48"/>
  <c r="Y20" i="48"/>
  <c r="Z20" i="48"/>
  <c r="AA20" i="48"/>
  <c r="AB20" i="48"/>
  <c r="AC20" i="48"/>
  <c r="AD20" i="48"/>
  <c r="AP20" i="48" s="1"/>
  <c r="AH20" i="48"/>
  <c r="AI20" i="48"/>
  <c r="AJ20" i="48"/>
  <c r="AK20" i="48"/>
  <c r="AL20" i="48"/>
  <c r="AM20" i="48"/>
  <c r="AN20" i="48"/>
  <c r="AO20" i="48"/>
  <c r="P21" i="48"/>
  <c r="R21" i="48"/>
  <c r="S21" i="48"/>
  <c r="T21" i="48"/>
  <c r="U21" i="48"/>
  <c r="V21" i="48"/>
  <c r="Q48" i="48" s="1"/>
  <c r="W21" i="48"/>
  <c r="X21" i="48"/>
  <c r="Y21" i="48"/>
  <c r="Z21" i="48"/>
  <c r="AA21" i="48"/>
  <c r="AB21" i="48"/>
  <c r="AC21" i="48"/>
  <c r="AD21" i="48"/>
  <c r="AH21" i="48"/>
  <c r="AI21" i="48"/>
  <c r="AJ21" i="48"/>
  <c r="AK21" i="48"/>
  <c r="AL21" i="48"/>
  <c r="AM21" i="48"/>
  <c r="AN21" i="48"/>
  <c r="AO21" i="48"/>
  <c r="AP21" i="48"/>
  <c r="P22" i="48"/>
  <c r="R22" i="48" s="1"/>
  <c r="S22" i="48" s="1"/>
  <c r="T22" i="48" s="1"/>
  <c r="U22" i="48"/>
  <c r="V22" i="48"/>
  <c r="W22" i="48"/>
  <c r="X22" i="48"/>
  <c r="Y22" i="48"/>
  <c r="Z22" i="48"/>
  <c r="AA22" i="48"/>
  <c r="AB22" i="48"/>
  <c r="AC22" i="48"/>
  <c r="AD22" i="48"/>
  <c r="AH22" i="48"/>
  <c r="AI22" i="48"/>
  <c r="AJ22" i="48"/>
  <c r="AK22" i="48"/>
  <c r="AL22" i="48"/>
  <c r="AM22" i="48"/>
  <c r="AN22" i="48"/>
  <c r="AO22" i="48"/>
  <c r="AP22" i="48"/>
  <c r="P23" i="48"/>
  <c r="R23" i="48"/>
  <c r="S23" i="48"/>
  <c r="T23" i="48"/>
  <c r="U23" i="48"/>
  <c r="S47" i="48" s="1"/>
  <c r="V23" i="48"/>
  <c r="S48" i="48" s="1"/>
  <c r="W23" i="48"/>
  <c r="S49" i="48" s="1"/>
  <c r="X23" i="48"/>
  <c r="S50" i="48" s="1"/>
  <c r="Y23" i="48"/>
  <c r="Z23" i="48"/>
  <c r="AA23" i="48"/>
  <c r="AB23" i="48"/>
  <c r="AC23" i="48"/>
  <c r="AD23" i="48"/>
  <c r="AP23" i="48" s="1"/>
  <c r="AH23" i="48"/>
  <c r="AI23" i="48"/>
  <c r="AJ23" i="48"/>
  <c r="AK23" i="48"/>
  <c r="AO23" i="48" s="1"/>
  <c r="AL23" i="48"/>
  <c r="AM23" i="48"/>
  <c r="AN23" i="48"/>
  <c r="P24" i="48"/>
  <c r="R24" i="48"/>
  <c r="S24" i="48"/>
  <c r="T24" i="48"/>
  <c r="U24" i="48"/>
  <c r="V24" i="48"/>
  <c r="W24" i="48"/>
  <c r="X24" i="48"/>
  <c r="Y24" i="48"/>
  <c r="Z24" i="48"/>
  <c r="AA24" i="48"/>
  <c r="AB24" i="48"/>
  <c r="AC24" i="48"/>
  <c r="AD24" i="48"/>
  <c r="AP24" i="48" s="1"/>
  <c r="AH24" i="48"/>
  <c r="AI24" i="48"/>
  <c r="AJ24" i="48"/>
  <c r="AK24" i="48"/>
  <c r="AL24" i="48"/>
  <c r="AM24" i="48"/>
  <c r="AN24" i="48"/>
  <c r="AO24" i="48"/>
  <c r="P25" i="48"/>
  <c r="R25" i="48"/>
  <c r="S25" i="48" s="1"/>
  <c r="T25" i="48" s="1"/>
  <c r="U25" i="48"/>
  <c r="V25" i="48"/>
  <c r="W25" i="48"/>
  <c r="X25" i="48"/>
  <c r="Y25" i="48"/>
  <c r="R51" i="48" s="1"/>
  <c r="Z25" i="48"/>
  <c r="AA25" i="48"/>
  <c r="AB25" i="48"/>
  <c r="AC25" i="48"/>
  <c r="R55" i="48" s="1"/>
  <c r="AD25" i="48"/>
  <c r="AP25" i="48" s="1"/>
  <c r="AH25" i="48"/>
  <c r="AI25" i="48"/>
  <c r="AJ25" i="48"/>
  <c r="AK25" i="48"/>
  <c r="AO25" i="48" s="1"/>
  <c r="AL25" i="48"/>
  <c r="AM25" i="48"/>
  <c r="AN25" i="48"/>
  <c r="P26" i="48"/>
  <c r="R26" i="48"/>
  <c r="S26" i="48"/>
  <c r="T26" i="48"/>
  <c r="T46" i="48" s="1"/>
  <c r="U26" i="48"/>
  <c r="V26" i="48"/>
  <c r="W26" i="48"/>
  <c r="T49" i="48" s="1"/>
  <c r="X26" i="48"/>
  <c r="T50" i="48" s="1"/>
  <c r="Y26" i="48"/>
  <c r="T51" i="48" s="1"/>
  <c r="Z26" i="48"/>
  <c r="AA26" i="48"/>
  <c r="AB26" i="48"/>
  <c r="AC26" i="48"/>
  <c r="AD26" i="48"/>
  <c r="T56" i="48"/>
  <c r="AH26" i="48"/>
  <c r="AI26" i="48"/>
  <c r="AJ26" i="48"/>
  <c r="AK26" i="48"/>
  <c r="AL26" i="48"/>
  <c r="AM26" i="48"/>
  <c r="AN26" i="48"/>
  <c r="AO26" i="48"/>
  <c r="AP26" i="48"/>
  <c r="P27" i="48"/>
  <c r="R27" i="48"/>
  <c r="S27" i="48"/>
  <c r="T27" i="48"/>
  <c r="U27" i="48"/>
  <c r="V27" i="48"/>
  <c r="W27" i="48"/>
  <c r="X27" i="48"/>
  <c r="Y27" i="48"/>
  <c r="Z27" i="48"/>
  <c r="AA27" i="48"/>
  <c r="AB27" i="48"/>
  <c r="AC27" i="48"/>
  <c r="AD27" i="48"/>
  <c r="AP27" i="48" s="1"/>
  <c r="AH27" i="48"/>
  <c r="AI27" i="48"/>
  <c r="AJ27" i="48"/>
  <c r="AK27" i="48"/>
  <c r="AL27" i="48"/>
  <c r="AM27" i="48"/>
  <c r="AN27" i="48"/>
  <c r="AO27" i="48"/>
  <c r="P28" i="48"/>
  <c r="R28" i="48"/>
  <c r="S28" i="48"/>
  <c r="T28" i="48"/>
  <c r="U28" i="48"/>
  <c r="V28" i="48"/>
  <c r="W28" i="48"/>
  <c r="X28" i="48"/>
  <c r="R50" i="48" s="1"/>
  <c r="Y28" i="48"/>
  <c r="Z28" i="48"/>
  <c r="R52" i="48" s="1"/>
  <c r="AA28" i="48"/>
  <c r="R53" i="48" s="1"/>
  <c r="AB28" i="48"/>
  <c r="AC28" i="48"/>
  <c r="AD28" i="48"/>
  <c r="AP28" i="48" s="1"/>
  <c r="AH28" i="48"/>
  <c r="AI28" i="48"/>
  <c r="AJ28" i="48"/>
  <c r="AK28" i="48"/>
  <c r="AO28" i="48" s="1"/>
  <c r="AL28" i="48"/>
  <c r="AM28" i="48"/>
  <c r="AN28" i="48"/>
  <c r="P29" i="48"/>
  <c r="R29" i="48"/>
  <c r="S29" i="48" s="1"/>
  <c r="T29" i="48" s="1"/>
  <c r="U29" i="48"/>
  <c r="V29" i="48"/>
  <c r="W29" i="48"/>
  <c r="X29" i="48"/>
  <c r="Y29" i="48"/>
  <c r="Z29" i="48"/>
  <c r="AA29" i="48"/>
  <c r="AB29" i="48"/>
  <c r="AC29" i="48"/>
  <c r="AD29" i="48"/>
  <c r="AP29" i="48" s="1"/>
  <c r="AH29" i="48"/>
  <c r="AI29" i="48"/>
  <c r="AJ29" i="48"/>
  <c r="AK29" i="48"/>
  <c r="AL29" i="48"/>
  <c r="AM29" i="48"/>
  <c r="AN29" i="48"/>
  <c r="AO29" i="48"/>
  <c r="P30" i="48"/>
  <c r="R30" i="48"/>
  <c r="S30" i="48"/>
  <c r="T30" i="48"/>
  <c r="U30" i="48"/>
  <c r="T47" i="48" s="1"/>
  <c r="V30" i="48"/>
  <c r="W30" i="48"/>
  <c r="X30" i="48"/>
  <c r="Y30" i="48"/>
  <c r="Z30" i="48"/>
  <c r="AA30" i="48"/>
  <c r="AB30" i="48"/>
  <c r="T54" i="48" s="1"/>
  <c r="AC30" i="48"/>
  <c r="AD30" i="48"/>
  <c r="AH30" i="48"/>
  <c r="AI30" i="48"/>
  <c r="AJ30" i="48"/>
  <c r="AK30" i="48"/>
  <c r="AL30" i="48"/>
  <c r="AM30" i="48"/>
  <c r="AN30" i="48"/>
  <c r="AO30" i="48"/>
  <c r="AP30" i="48"/>
  <c r="P31" i="48"/>
  <c r="R31" i="48"/>
  <c r="S31" i="48"/>
  <c r="T31" i="48"/>
  <c r="U31" i="48"/>
  <c r="V31" i="48"/>
  <c r="W31" i="48"/>
  <c r="X31" i="48"/>
  <c r="Y31" i="48"/>
  <c r="Z31" i="48"/>
  <c r="AA31" i="48"/>
  <c r="AB31" i="48"/>
  <c r="AC31" i="48"/>
  <c r="AD31" i="48"/>
  <c r="AH31" i="48"/>
  <c r="AI31" i="48"/>
  <c r="AJ31" i="48"/>
  <c r="AK31" i="48"/>
  <c r="AL31" i="48"/>
  <c r="AM31" i="48"/>
  <c r="AN31" i="48"/>
  <c r="AO31" i="48"/>
  <c r="AP31" i="48"/>
  <c r="P32" i="48"/>
  <c r="R32" i="48"/>
  <c r="S32" i="48"/>
  <c r="T32" i="48"/>
  <c r="U32" i="48"/>
  <c r="V32" i="48"/>
  <c r="R48" i="48" s="1"/>
  <c r="W32" i="48"/>
  <c r="X32" i="48"/>
  <c r="Y32" i="48"/>
  <c r="Z32" i="48"/>
  <c r="AA32" i="48"/>
  <c r="AB32" i="48"/>
  <c r="AC32" i="48"/>
  <c r="AD32" i="48"/>
  <c r="AP32" i="48" s="1"/>
  <c r="AH32" i="48"/>
  <c r="AI32" i="48"/>
  <c r="AJ32" i="48"/>
  <c r="AK32" i="48"/>
  <c r="AO32" i="48" s="1"/>
  <c r="AL32" i="48"/>
  <c r="AM32" i="48"/>
  <c r="AN32" i="48"/>
  <c r="P33" i="48"/>
  <c r="R33" i="48"/>
  <c r="S33" i="48"/>
  <c r="T33" i="48"/>
  <c r="U33" i="48"/>
  <c r="V33" i="48"/>
  <c r="W33" i="48"/>
  <c r="X33" i="48"/>
  <c r="Y33" i="48"/>
  <c r="Z33" i="48"/>
  <c r="AA33" i="48"/>
  <c r="AB33" i="48"/>
  <c r="AC33" i="48"/>
  <c r="AD33" i="48"/>
  <c r="AH33" i="48"/>
  <c r="AI33" i="48"/>
  <c r="AJ33" i="48"/>
  <c r="AK33" i="48"/>
  <c r="AL33" i="48"/>
  <c r="AM33" i="48"/>
  <c r="AN33" i="48"/>
  <c r="AO33" i="48"/>
  <c r="P34" i="48"/>
  <c r="R34" i="48" s="1"/>
  <c r="S34" i="48" s="1"/>
  <c r="T34" i="48" s="1"/>
  <c r="U34" i="48"/>
  <c r="V34" i="48"/>
  <c r="W34" i="48"/>
  <c r="X34" i="48"/>
  <c r="Y34" i="48"/>
  <c r="Z34" i="48"/>
  <c r="AA34" i="48"/>
  <c r="AB34" i="48"/>
  <c r="AC34" i="48"/>
  <c r="AD34" i="48"/>
  <c r="AP34" i="48" s="1"/>
  <c r="AH34" i="48"/>
  <c r="AI34" i="48"/>
  <c r="AJ34" i="48"/>
  <c r="AK34" i="48"/>
  <c r="AO34" i="48" s="1"/>
  <c r="AL34" i="48"/>
  <c r="AM34" i="48"/>
  <c r="AN34" i="48"/>
  <c r="P35" i="48"/>
  <c r="R35" i="48"/>
  <c r="S35" i="48"/>
  <c r="T35" i="48"/>
  <c r="U35" i="48"/>
  <c r="V35" i="48"/>
  <c r="W35" i="48"/>
  <c r="X35" i="48"/>
  <c r="Y35" i="48"/>
  <c r="Z35" i="48"/>
  <c r="AA35" i="48"/>
  <c r="AB35" i="48"/>
  <c r="AC35" i="48"/>
  <c r="AD35" i="48"/>
  <c r="AH35" i="48"/>
  <c r="AI35" i="48"/>
  <c r="AJ35" i="48"/>
  <c r="AK35" i="48"/>
  <c r="AL35" i="48"/>
  <c r="AM35" i="48"/>
  <c r="AN35" i="48"/>
  <c r="AO35" i="48"/>
  <c r="AP35" i="48"/>
  <c r="P36" i="48"/>
  <c r="R36" i="48"/>
  <c r="S36" i="48"/>
  <c r="T36" i="48" s="1"/>
  <c r="U36" i="48"/>
  <c r="V36" i="48"/>
  <c r="W36" i="48"/>
  <c r="X36" i="48"/>
  <c r="Y36" i="48"/>
  <c r="Z36" i="48"/>
  <c r="AA36" i="48"/>
  <c r="AB36" i="48"/>
  <c r="AC36" i="48"/>
  <c r="AD36" i="48"/>
  <c r="AP36" i="48" s="1"/>
  <c r="AH36" i="48"/>
  <c r="AI36" i="48"/>
  <c r="AJ36" i="48"/>
  <c r="AK36" i="48"/>
  <c r="AL36" i="48"/>
  <c r="AM36" i="48"/>
  <c r="AN36" i="48"/>
  <c r="AO36" i="48"/>
  <c r="P37" i="48"/>
  <c r="R37" i="48"/>
  <c r="S37" i="48"/>
  <c r="T37" i="48"/>
  <c r="P46" i="48" s="1"/>
  <c r="U37" i="48"/>
  <c r="P47" i="48" s="1"/>
  <c r="V37" i="48"/>
  <c r="P48" i="48" s="1"/>
  <c r="W37" i="48"/>
  <c r="X37" i="48"/>
  <c r="P50" i="48" s="1"/>
  <c r="Y37" i="48"/>
  <c r="P51" i="48" s="1"/>
  <c r="Z37" i="48"/>
  <c r="P52" i="48" s="1"/>
  <c r="AA37" i="48"/>
  <c r="AB37" i="48"/>
  <c r="AC37" i="48"/>
  <c r="AD37" i="48"/>
  <c r="AP37" i="48" s="1"/>
  <c r="AH37" i="48"/>
  <c r="AI37" i="48"/>
  <c r="AJ37" i="48"/>
  <c r="AK37" i="48"/>
  <c r="AO37" i="48" s="1"/>
  <c r="AL37" i="48"/>
  <c r="AM37" i="48"/>
  <c r="AN37" i="48"/>
  <c r="P38" i="48"/>
  <c r="R38" i="48" s="1"/>
  <c r="S38" i="48" s="1"/>
  <c r="T38" i="48" s="1"/>
  <c r="U38" i="48"/>
  <c r="V38" i="48"/>
  <c r="W38" i="48"/>
  <c r="X38" i="48"/>
  <c r="Q50" i="48" s="1"/>
  <c r="Y38" i="48"/>
  <c r="Z38" i="48"/>
  <c r="AA38" i="48"/>
  <c r="Q53" i="48" s="1"/>
  <c r="AB38" i="48"/>
  <c r="AC38" i="48"/>
  <c r="AD38" i="48"/>
  <c r="AP38" i="48" s="1"/>
  <c r="Q56" i="48"/>
  <c r="AH38" i="48"/>
  <c r="AI38" i="48"/>
  <c r="AJ38" i="48"/>
  <c r="AK38" i="48"/>
  <c r="AL38" i="48"/>
  <c r="AM38" i="48"/>
  <c r="AN38" i="48"/>
  <c r="AO38" i="48"/>
  <c r="P39" i="48"/>
  <c r="R39" i="48"/>
  <c r="S39" i="48"/>
  <c r="T39" i="48"/>
  <c r="U39" i="48"/>
  <c r="V39" i="48"/>
  <c r="W39" i="48"/>
  <c r="X39" i="48"/>
  <c r="Y39" i="48"/>
  <c r="Z39" i="48"/>
  <c r="AA39" i="48"/>
  <c r="AB39" i="48"/>
  <c r="AC39" i="48"/>
  <c r="P55" i="48" s="1"/>
  <c r="AD39" i="48"/>
  <c r="AP39" i="48" s="1"/>
  <c r="AH39" i="48"/>
  <c r="AI39" i="48"/>
  <c r="AJ39" i="48"/>
  <c r="AK39" i="48"/>
  <c r="AL39" i="48"/>
  <c r="AM39" i="48"/>
  <c r="AN39" i="48"/>
  <c r="AO39" i="48"/>
  <c r="P40" i="48"/>
  <c r="R40" i="48"/>
  <c r="S40" i="48"/>
  <c r="T40" i="48"/>
  <c r="U40" i="48"/>
  <c r="V40" i="48"/>
  <c r="W40" i="48"/>
  <c r="X40" i="48"/>
  <c r="Y40" i="48"/>
  <c r="Z40" i="48"/>
  <c r="AA40" i="48"/>
  <c r="AB40" i="48"/>
  <c r="AC40" i="48"/>
  <c r="AD40" i="48"/>
  <c r="AH40" i="48"/>
  <c r="AI40" i="48"/>
  <c r="AJ40" i="48"/>
  <c r="AK40" i="48"/>
  <c r="AL40" i="48"/>
  <c r="AM40" i="48"/>
  <c r="AN40" i="48"/>
  <c r="AO40" i="48"/>
  <c r="AP40" i="48"/>
  <c r="P41" i="48"/>
  <c r="R41" i="48"/>
  <c r="S41" i="48"/>
  <c r="T41" i="48"/>
  <c r="U41" i="48"/>
  <c r="V41" i="48"/>
  <c r="W41" i="48"/>
  <c r="X41" i="48"/>
  <c r="Y41" i="48"/>
  <c r="Z41" i="48"/>
  <c r="AA41" i="48"/>
  <c r="AB41" i="48"/>
  <c r="AC41" i="48"/>
  <c r="AD41" i="48"/>
  <c r="AP41" i="48" s="1"/>
  <c r="AH41" i="48"/>
  <c r="AI41" i="48"/>
  <c r="AJ41" i="48"/>
  <c r="AK41" i="48"/>
  <c r="AL41" i="48"/>
  <c r="AM41" i="48"/>
  <c r="AN41" i="48"/>
  <c r="AO41" i="48"/>
  <c r="P42" i="48"/>
  <c r="R42" i="48"/>
  <c r="S42" i="48"/>
  <c r="T42" i="48"/>
  <c r="U42" i="48"/>
  <c r="V42" i="48"/>
  <c r="W42" i="48"/>
  <c r="X42" i="48"/>
  <c r="Y42" i="48"/>
  <c r="Z42" i="48"/>
  <c r="AA42" i="48"/>
  <c r="AB42" i="48"/>
  <c r="AC42" i="48"/>
  <c r="AD42" i="48"/>
  <c r="AH42" i="48"/>
  <c r="AI42" i="48"/>
  <c r="AJ42" i="48"/>
  <c r="AK42" i="48"/>
  <c r="AL42" i="48"/>
  <c r="AM42" i="48"/>
  <c r="AN42" i="48"/>
  <c r="AO42" i="48"/>
  <c r="AP42" i="48"/>
  <c r="O47" i="48"/>
  <c r="O48" i="48"/>
  <c r="T48" i="48"/>
  <c r="O49" i="48"/>
  <c r="P49" i="48"/>
  <c r="O51" i="48"/>
  <c r="T52" i="48"/>
  <c r="P53" i="48"/>
  <c r="S53" i="48"/>
  <c r="T53" i="48"/>
  <c r="O54" i="48"/>
  <c r="P54" i="48"/>
  <c r="Q54" i="48"/>
  <c r="R54" i="48"/>
  <c r="T55" i="48"/>
  <c r="P56" i="48"/>
  <c r="R56" i="48"/>
  <c r="V13" i="47"/>
  <c r="W13" i="47" s="1"/>
  <c r="X13" i="47"/>
  <c r="Y13" i="47"/>
  <c r="Z13" i="47"/>
  <c r="AA13" i="47"/>
  <c r="AB13" i="47"/>
  <c r="AC13" i="47"/>
  <c r="AD13" i="47"/>
  <c r="AE13" i="47"/>
  <c r="AF13" i="47"/>
  <c r="AG13" i="47"/>
  <c r="AH13" i="47"/>
  <c r="AI13" i="47"/>
  <c r="AJ13" i="47"/>
  <c r="AK13" i="47"/>
  <c r="AL13" i="47"/>
  <c r="AM13" i="47"/>
  <c r="AN13" i="47"/>
  <c r="AO13" i="47"/>
  <c r="AP13" i="47"/>
  <c r="AQ13" i="47"/>
  <c r="AR13" i="47"/>
  <c r="AS13" i="47"/>
  <c r="AT13" i="47"/>
  <c r="AU13" i="47"/>
  <c r="AV13" i="47"/>
  <c r="AW13" i="47"/>
  <c r="AX13" i="47"/>
  <c r="AY13" i="47"/>
  <c r="AZ13" i="47"/>
  <c r="BA13" i="47"/>
  <c r="BB13" i="47"/>
  <c r="BC13" i="47"/>
  <c r="BD13" i="47"/>
  <c r="BE13" i="47"/>
  <c r="BF13" i="47"/>
  <c r="BG13" i="47"/>
  <c r="BH13" i="47"/>
  <c r="BI13" i="47"/>
  <c r="BJ13" i="47"/>
  <c r="BK13" i="47"/>
  <c r="BL13" i="47"/>
  <c r="BM13" i="47"/>
  <c r="BN13" i="47"/>
  <c r="BO13" i="47"/>
  <c r="D15" i="47"/>
  <c r="E15" i="47"/>
  <c r="D16" i="47"/>
  <c r="E16" i="47"/>
  <c r="E17" i="47" s="1"/>
  <c r="E18" i="47" s="1"/>
  <c r="D17" i="47"/>
  <c r="D18" i="47" s="1"/>
  <c r="F20" i="47"/>
  <c r="G20" i="47"/>
  <c r="H20" i="47"/>
  <c r="I20" i="47"/>
  <c r="J20" i="47"/>
  <c r="K20" i="47"/>
  <c r="L20" i="47"/>
  <c r="M20" i="47"/>
  <c r="N20" i="47"/>
  <c r="O20" i="47"/>
  <c r="P20" i="47"/>
  <c r="Q20" i="47"/>
  <c r="R20" i="47"/>
  <c r="G21" i="47"/>
  <c r="H21" i="47"/>
  <c r="I21" i="47"/>
  <c r="J21" i="47"/>
  <c r="K21" i="47"/>
  <c r="L21" i="47"/>
  <c r="M21" i="47"/>
  <c r="N21" i="47"/>
  <c r="O21" i="47"/>
  <c r="P21" i="47"/>
  <c r="Q21" i="47"/>
  <c r="R21" i="47"/>
  <c r="B23" i="47"/>
  <c r="B33" i="47" s="1"/>
  <c r="V23" i="47"/>
  <c r="W23" i="47" s="1"/>
  <c r="X23" i="47"/>
  <c r="Y23" i="47"/>
  <c r="Z23" i="47"/>
  <c r="AA23" i="47"/>
  <c r="AB23" i="47"/>
  <c r="AC23" i="47"/>
  <c r="AD23" i="47"/>
  <c r="AE23" i="47"/>
  <c r="AF23" i="47"/>
  <c r="AG23" i="47"/>
  <c r="AH23" i="47"/>
  <c r="AI23" i="47"/>
  <c r="AJ23" i="47"/>
  <c r="AK23" i="47" s="1"/>
  <c r="AL23" i="47"/>
  <c r="AM23" i="47"/>
  <c r="AN23" i="47"/>
  <c r="AO23" i="47"/>
  <c r="AP23" i="47"/>
  <c r="AQ23" i="47"/>
  <c r="AR23" i="47"/>
  <c r="AS23" i="47"/>
  <c r="AT23" i="47"/>
  <c r="AU23" i="47"/>
  <c r="AV23" i="47"/>
  <c r="AW23" i="47"/>
  <c r="AX23" i="47"/>
  <c r="AY23" i="47"/>
  <c r="AZ23" i="47"/>
  <c r="BA23" i="47"/>
  <c r="BB23" i="47"/>
  <c r="BC23" i="47"/>
  <c r="BD23" i="47"/>
  <c r="BE23" i="47"/>
  <c r="BF23" i="47"/>
  <c r="BG23" i="47"/>
  <c r="BH23" i="47"/>
  <c r="BI23" i="47"/>
  <c r="BJ23" i="47"/>
  <c r="BK23" i="47"/>
  <c r="BL23" i="47"/>
  <c r="BM23" i="47"/>
  <c r="BN23" i="47"/>
  <c r="BO23" i="47"/>
  <c r="D25" i="47"/>
  <c r="D26" i="47" s="1"/>
  <c r="E25" i="47"/>
  <c r="E26" i="47"/>
  <c r="E27" i="47"/>
  <c r="E28" i="47"/>
  <c r="E30" i="47"/>
  <c r="F30" i="47"/>
  <c r="G30" i="47"/>
  <c r="H30" i="47"/>
  <c r="I30" i="47"/>
  <c r="J30" i="47"/>
  <c r="K30" i="47"/>
  <c r="L30" i="47"/>
  <c r="M30" i="47"/>
  <c r="N30" i="47"/>
  <c r="O30" i="47"/>
  <c r="P30" i="47"/>
  <c r="Q30" i="47"/>
  <c r="R30" i="47"/>
  <c r="G31" i="47"/>
  <c r="H31" i="47"/>
  <c r="I31" i="47"/>
  <c r="J31" i="47"/>
  <c r="K31" i="47"/>
  <c r="L31" i="47"/>
  <c r="M31" i="47"/>
  <c r="N31" i="47"/>
  <c r="O31" i="47"/>
  <c r="P31" i="47"/>
  <c r="Q31" i="47"/>
  <c r="R31" i="47"/>
  <c r="V33" i="47"/>
  <c r="W33" i="47"/>
  <c r="X33" i="47"/>
  <c r="Y33" i="47"/>
  <c r="Z33" i="47"/>
  <c r="AA33" i="47"/>
  <c r="AB33" i="47"/>
  <c r="AC33" i="47"/>
  <c r="AD33" i="47"/>
  <c r="AE33" i="47"/>
  <c r="AF33" i="47"/>
  <c r="AG33" i="47"/>
  <c r="AH33" i="47"/>
  <c r="AI33" i="47"/>
  <c r="AJ33" i="47"/>
  <c r="AK33" i="47"/>
  <c r="AL33" i="47"/>
  <c r="AM33" i="47"/>
  <c r="AN33" i="47"/>
  <c r="AO33" i="47"/>
  <c r="AP33" i="47"/>
  <c r="AQ33" i="47"/>
  <c r="AR33" i="47"/>
  <c r="AS33" i="47"/>
  <c r="AT33" i="47"/>
  <c r="AU33" i="47"/>
  <c r="AV33" i="47"/>
  <c r="AW33" i="47"/>
  <c r="AX33" i="47"/>
  <c r="AY33" i="47"/>
  <c r="AZ33" i="47"/>
  <c r="BA33" i="47"/>
  <c r="BB33" i="47"/>
  <c r="BC33" i="47"/>
  <c r="BD33" i="47"/>
  <c r="BE33" i="47"/>
  <c r="BF33" i="47"/>
  <c r="BG33" i="47"/>
  <c r="BH33" i="47"/>
  <c r="BI33" i="47"/>
  <c r="BJ33" i="47"/>
  <c r="BK33" i="47"/>
  <c r="BL33" i="47"/>
  <c r="BM33" i="47"/>
  <c r="BN33" i="47"/>
  <c r="BO33" i="47"/>
  <c r="D35" i="47"/>
  <c r="E35" i="47"/>
  <c r="E36" i="47" s="1"/>
  <c r="E37" i="47" s="1"/>
  <c r="E38" i="47" s="1"/>
  <c r="D36" i="47"/>
  <c r="D37" i="47" s="1"/>
  <c r="D38" i="47" s="1"/>
  <c r="F40" i="47"/>
  <c r="G40" i="47"/>
  <c r="H40" i="47"/>
  <c r="I40" i="47"/>
  <c r="J40" i="47"/>
  <c r="K40" i="47"/>
  <c r="L40" i="47"/>
  <c r="M40" i="47"/>
  <c r="N40" i="47"/>
  <c r="O40" i="47"/>
  <c r="P40" i="47"/>
  <c r="Q40" i="47"/>
  <c r="R40" i="47"/>
  <c r="G41" i="47"/>
  <c r="H41" i="47"/>
  <c r="I41" i="47"/>
  <c r="J41" i="47"/>
  <c r="K41" i="47"/>
  <c r="L41" i="47"/>
  <c r="M41" i="47"/>
  <c r="N41" i="47"/>
  <c r="O41" i="47"/>
  <c r="P41" i="47"/>
  <c r="Q41" i="47"/>
  <c r="R41" i="47"/>
  <c r="V43" i="47"/>
  <c r="W43" i="47"/>
  <c r="X43" i="47"/>
  <c r="Y43" i="47"/>
  <c r="Z43" i="47"/>
  <c r="AA43" i="47"/>
  <c r="AB43" i="47"/>
  <c r="AC43" i="47"/>
  <c r="AD43" i="47"/>
  <c r="AE43" i="47"/>
  <c r="AF43" i="47"/>
  <c r="AG43" i="47"/>
  <c r="AH43" i="47"/>
  <c r="AI43" i="47"/>
  <c r="AJ43" i="47"/>
  <c r="AK43" i="47"/>
  <c r="AL43" i="47"/>
  <c r="AM43" i="47"/>
  <c r="AN43" i="47"/>
  <c r="AO43" i="47"/>
  <c r="AP43" i="47"/>
  <c r="AQ43" i="47"/>
  <c r="AR43" i="47"/>
  <c r="AS43" i="47"/>
  <c r="AT43" i="47"/>
  <c r="AU43" i="47"/>
  <c r="AV43" i="47"/>
  <c r="AW43" i="47"/>
  <c r="AX43" i="47"/>
  <c r="AY43" i="47"/>
  <c r="AZ43" i="47"/>
  <c r="BA43" i="47"/>
  <c r="BB43" i="47"/>
  <c r="BC43" i="47"/>
  <c r="BD43" i="47"/>
  <c r="BE43" i="47"/>
  <c r="BF43" i="47"/>
  <c r="BG43" i="47"/>
  <c r="BH43" i="47"/>
  <c r="BI43" i="47"/>
  <c r="BJ43" i="47"/>
  <c r="BK43" i="47"/>
  <c r="BL43" i="47"/>
  <c r="BM43" i="47"/>
  <c r="BN43" i="47"/>
  <c r="BO43" i="47"/>
  <c r="D45" i="47"/>
  <c r="E45" i="47"/>
  <c r="D46" i="47"/>
  <c r="E46" i="47"/>
  <c r="D47" i="47"/>
  <c r="E47" i="47"/>
  <c r="D48" i="47"/>
  <c r="E48" i="47"/>
  <c r="E50" i="47"/>
  <c r="F50" i="47"/>
  <c r="G50" i="47"/>
  <c r="H50" i="47"/>
  <c r="I50" i="47"/>
  <c r="J50" i="47"/>
  <c r="K50" i="47"/>
  <c r="L50" i="47"/>
  <c r="M50" i="47"/>
  <c r="N50" i="47"/>
  <c r="O50" i="47"/>
  <c r="P50" i="47"/>
  <c r="Q50" i="47"/>
  <c r="R50" i="47"/>
  <c r="G51" i="47"/>
  <c r="H51" i="47"/>
  <c r="I51" i="47"/>
  <c r="J51" i="47"/>
  <c r="K51" i="47"/>
  <c r="L51" i="47"/>
  <c r="M51" i="47"/>
  <c r="N51" i="47"/>
  <c r="O51" i="47"/>
  <c r="P51" i="47"/>
  <c r="Q51" i="47"/>
  <c r="R51" i="47"/>
  <c r="V53" i="47"/>
  <c r="W53" i="47"/>
  <c r="X53" i="47"/>
  <c r="Y53" i="47"/>
  <c r="Z53" i="47"/>
  <c r="AA53" i="47"/>
  <c r="AB53" i="47"/>
  <c r="AC53" i="47"/>
  <c r="AD53" i="47"/>
  <c r="AE53" i="47"/>
  <c r="AF53" i="47"/>
  <c r="AG53" i="47"/>
  <c r="AH53" i="47"/>
  <c r="AI53" i="47"/>
  <c r="AJ53" i="47"/>
  <c r="AK53" i="47"/>
  <c r="AL53" i="47"/>
  <c r="AM53" i="47"/>
  <c r="AN53" i="47"/>
  <c r="AO53" i="47"/>
  <c r="AP53" i="47"/>
  <c r="AQ53" i="47"/>
  <c r="AR53" i="47"/>
  <c r="AS53" i="47"/>
  <c r="AT53" i="47"/>
  <c r="AU53" i="47"/>
  <c r="AV53" i="47"/>
  <c r="AW53" i="47"/>
  <c r="AX53" i="47"/>
  <c r="AY53" i="47"/>
  <c r="AZ53" i="47"/>
  <c r="BA53" i="47"/>
  <c r="BB53" i="47"/>
  <c r="BC53" i="47"/>
  <c r="BD53" i="47"/>
  <c r="BE53" i="47"/>
  <c r="BF53" i="47"/>
  <c r="BG53" i="47"/>
  <c r="BH53" i="47"/>
  <c r="BI53" i="47"/>
  <c r="BJ53" i="47"/>
  <c r="BK53" i="47"/>
  <c r="BL53" i="47"/>
  <c r="BM53" i="47"/>
  <c r="BN53" i="47"/>
  <c r="BO53" i="47"/>
  <c r="D55" i="47"/>
  <c r="E55" i="47"/>
  <c r="D56" i="47"/>
  <c r="E56" i="47"/>
  <c r="D57" i="47"/>
  <c r="E57" i="47"/>
  <c r="D58" i="47"/>
  <c r="E58" i="47"/>
  <c r="E60" i="47"/>
  <c r="F60" i="47"/>
  <c r="G60" i="47"/>
  <c r="H60" i="47"/>
  <c r="I60" i="47"/>
  <c r="J60" i="47"/>
  <c r="K60" i="47"/>
  <c r="L60" i="47"/>
  <c r="M60" i="47"/>
  <c r="N60" i="47"/>
  <c r="O60" i="47"/>
  <c r="P60" i="47"/>
  <c r="Q60" i="47"/>
  <c r="R60" i="47"/>
  <c r="G61" i="47"/>
  <c r="H61" i="47"/>
  <c r="I61" i="47"/>
  <c r="J61" i="47"/>
  <c r="K61" i="47"/>
  <c r="L61" i="47"/>
  <c r="M61" i="47"/>
  <c r="N61" i="47"/>
  <c r="O61" i="47"/>
  <c r="P61" i="47"/>
  <c r="Q61" i="47"/>
  <c r="R61" i="47"/>
  <c r="V63" i="47"/>
  <c r="W63" i="47"/>
  <c r="X63" i="47"/>
  <c r="Y63" i="47"/>
  <c r="Z63" i="47"/>
  <c r="AA63" i="47"/>
  <c r="AB63" i="47"/>
  <c r="AC63" i="47"/>
  <c r="AD63" i="47" s="1"/>
  <c r="AE63" i="47"/>
  <c r="AF63" i="47"/>
  <c r="AG63" i="47"/>
  <c r="AH63" i="47"/>
  <c r="AI63" i="47"/>
  <c r="AJ63" i="47"/>
  <c r="AK63" i="47"/>
  <c r="AL63" i="47"/>
  <c r="AM63" i="47"/>
  <c r="AN63" i="47"/>
  <c r="AO63" i="47"/>
  <c r="AP63" i="47"/>
  <c r="AQ63" i="47"/>
  <c r="AR63" i="47"/>
  <c r="AS63" i="47"/>
  <c r="AT63" i="47"/>
  <c r="AU63" i="47"/>
  <c r="AV63" i="47"/>
  <c r="AW63" i="47"/>
  <c r="AX63" i="47"/>
  <c r="AY63" i="47"/>
  <c r="AZ63" i="47"/>
  <c r="BA63" i="47"/>
  <c r="BB63" i="47"/>
  <c r="BC63" i="47"/>
  <c r="BD63" i="47"/>
  <c r="BE63" i="47"/>
  <c r="BF63" i="47"/>
  <c r="BG63" i="47"/>
  <c r="BH63" i="47"/>
  <c r="BI63" i="47"/>
  <c r="BJ63" i="47"/>
  <c r="BK63" i="47"/>
  <c r="BL63" i="47"/>
  <c r="BM63" i="47"/>
  <c r="BN63" i="47"/>
  <c r="BO63" i="47"/>
  <c r="D65" i="47"/>
  <c r="E65" i="47"/>
  <c r="D66" i="47"/>
  <c r="E66" i="47"/>
  <c r="D67" i="47"/>
  <c r="E67" i="47"/>
  <c r="D68" i="47"/>
  <c r="E68" i="47"/>
  <c r="E70" i="47"/>
  <c r="F70" i="47"/>
  <c r="G70" i="47"/>
  <c r="H70" i="47"/>
  <c r="I70" i="47"/>
  <c r="J70" i="47"/>
  <c r="K70" i="47"/>
  <c r="L70" i="47"/>
  <c r="M70" i="47"/>
  <c r="N70" i="47"/>
  <c r="O70" i="47"/>
  <c r="P70" i="47"/>
  <c r="Q70" i="47"/>
  <c r="R70" i="47"/>
  <c r="G71" i="47"/>
  <c r="H71" i="47"/>
  <c r="I71" i="47"/>
  <c r="J71" i="47"/>
  <c r="K71" i="47"/>
  <c r="L71" i="47"/>
  <c r="M71" i="47"/>
  <c r="N71" i="47"/>
  <c r="O71" i="47"/>
  <c r="P71" i="47"/>
  <c r="Q71" i="47"/>
  <c r="R71" i="47"/>
  <c r="V73" i="47"/>
  <c r="W73" i="47"/>
  <c r="X73" i="47"/>
  <c r="Y73" i="47"/>
  <c r="Z73" i="47"/>
  <c r="AA73" i="47"/>
  <c r="AB73" i="47"/>
  <c r="AC73" i="47"/>
  <c r="AD73" i="47"/>
  <c r="AE73" i="47"/>
  <c r="AF73" i="47"/>
  <c r="AG73" i="47"/>
  <c r="AH73" i="47"/>
  <c r="AI73" i="47"/>
  <c r="AJ73" i="47"/>
  <c r="AK73" i="47"/>
  <c r="AL73" i="47"/>
  <c r="AM73" i="47"/>
  <c r="AN73" i="47"/>
  <c r="AO73" i="47"/>
  <c r="AP73" i="47"/>
  <c r="AQ73" i="47"/>
  <c r="AR73" i="47" s="1"/>
  <c r="AS73" i="47"/>
  <c r="AT73" i="47"/>
  <c r="AU73" i="47"/>
  <c r="AV73" i="47"/>
  <c r="AW73" i="47"/>
  <c r="AX73" i="47"/>
  <c r="AY73" i="47"/>
  <c r="AZ73" i="47"/>
  <c r="BA73" i="47"/>
  <c r="BB73" i="47"/>
  <c r="BC73" i="47"/>
  <c r="BD73" i="47"/>
  <c r="BE73" i="47"/>
  <c r="BF73" i="47"/>
  <c r="BG73" i="47"/>
  <c r="BH73" i="47"/>
  <c r="BI73" i="47"/>
  <c r="BJ73" i="47"/>
  <c r="BK73" i="47"/>
  <c r="BL73" i="47"/>
  <c r="BM73" i="47"/>
  <c r="BN73" i="47"/>
  <c r="BO73" i="47"/>
  <c r="D75" i="47"/>
  <c r="E75" i="47"/>
  <c r="E80" i="47" s="1"/>
  <c r="D76" i="47"/>
  <c r="E76" i="47"/>
  <c r="D77" i="47"/>
  <c r="E77" i="47"/>
  <c r="D78" i="47"/>
  <c r="E78" i="47"/>
  <c r="F80" i="47"/>
  <c r="G80" i="47"/>
  <c r="H80" i="47"/>
  <c r="I80" i="47"/>
  <c r="J80" i="47"/>
  <c r="K80" i="47"/>
  <c r="L80" i="47"/>
  <c r="M80" i="47"/>
  <c r="N80" i="47"/>
  <c r="O80" i="47"/>
  <c r="P80" i="47"/>
  <c r="Q80" i="47"/>
  <c r="R80" i="47"/>
  <c r="G81" i="47"/>
  <c r="H81" i="47"/>
  <c r="I81" i="47"/>
  <c r="J81" i="47"/>
  <c r="K81" i="47"/>
  <c r="L81" i="47"/>
  <c r="M81" i="47"/>
  <c r="N81" i="47"/>
  <c r="O81" i="47"/>
  <c r="P81" i="47"/>
  <c r="Q81" i="47"/>
  <c r="R81" i="47"/>
  <c r="V83" i="47"/>
  <c r="W83" i="47"/>
  <c r="X83" i="47"/>
  <c r="Y83" i="47"/>
  <c r="Z83" i="47"/>
  <c r="AA83" i="47"/>
  <c r="AB83" i="47"/>
  <c r="AC83" i="47"/>
  <c r="AD83" i="47"/>
  <c r="AE83" i="47"/>
  <c r="AF83" i="47"/>
  <c r="AG83" i="47"/>
  <c r="AH83" i="47"/>
  <c r="AI83" i="47"/>
  <c r="AJ83" i="47"/>
  <c r="AK83" i="47"/>
  <c r="AL83" i="47"/>
  <c r="AM83" i="47"/>
  <c r="AN83" i="47"/>
  <c r="AO83" i="47"/>
  <c r="AP83" i="47"/>
  <c r="AQ83" i="47"/>
  <c r="AR83" i="47"/>
  <c r="AS83" i="47"/>
  <c r="AT83" i="47"/>
  <c r="AU83" i="47"/>
  <c r="AV83" i="47"/>
  <c r="AW83" i="47"/>
  <c r="AX83" i="47"/>
  <c r="AY83" i="47"/>
  <c r="AZ83" i="47"/>
  <c r="BA83" i="47"/>
  <c r="BB83" i="47"/>
  <c r="BC83" i="47"/>
  <c r="BD83" i="47"/>
  <c r="BE83" i="47"/>
  <c r="BF83" i="47" s="1"/>
  <c r="BG83" i="47"/>
  <c r="BH83" i="47"/>
  <c r="BI83" i="47"/>
  <c r="BJ83" i="47"/>
  <c r="BK83" i="47"/>
  <c r="BL83" i="47"/>
  <c r="BM83" i="47"/>
  <c r="BN83" i="47"/>
  <c r="BO83" i="47"/>
  <c r="D85" i="47"/>
  <c r="E85" i="47"/>
  <c r="E90" i="47" s="1"/>
  <c r="D86" i="47"/>
  <c r="E86" i="47"/>
  <c r="D87" i="47"/>
  <c r="E87" i="47"/>
  <c r="D88" i="47"/>
  <c r="E88" i="47"/>
  <c r="F90" i="47"/>
  <c r="G90" i="47"/>
  <c r="H90" i="47"/>
  <c r="I90" i="47"/>
  <c r="J90" i="47"/>
  <c r="K90" i="47"/>
  <c r="L90" i="47"/>
  <c r="M90" i="47"/>
  <c r="N90" i="47"/>
  <c r="O90" i="47"/>
  <c r="P90" i="47"/>
  <c r="Q90" i="47"/>
  <c r="R90" i="47"/>
  <c r="G91" i="47"/>
  <c r="H91" i="47"/>
  <c r="I91" i="47"/>
  <c r="J91" i="47"/>
  <c r="K91" i="47"/>
  <c r="L91" i="47"/>
  <c r="M91" i="47"/>
  <c r="N91" i="47"/>
  <c r="O91" i="47"/>
  <c r="P91" i="47"/>
  <c r="Q91" i="47"/>
  <c r="R91" i="47"/>
  <c r="V13" i="46"/>
  <c r="W13" i="46" s="1"/>
  <c r="X13" i="46"/>
  <c r="Y13" i="46"/>
  <c r="Z13" i="46"/>
  <c r="AA13" i="46"/>
  <c r="AB13" i="46"/>
  <c r="AC13" i="46"/>
  <c r="AD13" i="46" s="1"/>
  <c r="AE13" i="46"/>
  <c r="AF13" i="46"/>
  <c r="AG13" i="46"/>
  <c r="AH13" i="46"/>
  <c r="AI13" i="46"/>
  <c r="AJ13" i="46"/>
  <c r="AK13" i="46"/>
  <c r="AL13" i="46"/>
  <c r="AM13" i="46"/>
  <c r="AN13" i="46"/>
  <c r="AO13" i="46"/>
  <c r="AP13" i="46"/>
  <c r="AQ13" i="46"/>
  <c r="AR13" i="46"/>
  <c r="AS13" i="46"/>
  <c r="AT13" i="46"/>
  <c r="AU13" i="46"/>
  <c r="AV13" i="46"/>
  <c r="AW13" i="46"/>
  <c r="AX13" i="46"/>
  <c r="AY13" i="46"/>
  <c r="AZ13" i="46"/>
  <c r="BA13" i="46"/>
  <c r="BB13" i="46"/>
  <c r="BC13" i="46"/>
  <c r="BD13" i="46"/>
  <c r="BE13" i="46"/>
  <c r="BF13" i="46" s="1"/>
  <c r="BG13" i="46"/>
  <c r="BH13" i="46"/>
  <c r="BI13" i="46"/>
  <c r="BJ13" i="46"/>
  <c r="BK13" i="46"/>
  <c r="BL13" i="46"/>
  <c r="BM13" i="46"/>
  <c r="BN13" i="46"/>
  <c r="BO13" i="46"/>
  <c r="D15" i="46"/>
  <c r="E15" i="46"/>
  <c r="D16" i="46"/>
  <c r="E16" i="46"/>
  <c r="E17" i="46" s="1"/>
  <c r="E18" i="46" s="1"/>
  <c r="D17" i="46"/>
  <c r="D18" i="46" s="1"/>
  <c r="F20" i="46"/>
  <c r="G20" i="46"/>
  <c r="H20" i="46"/>
  <c r="I20" i="46"/>
  <c r="J20" i="46"/>
  <c r="K20" i="46"/>
  <c r="L20" i="46"/>
  <c r="M20" i="46"/>
  <c r="N20" i="46"/>
  <c r="O20" i="46"/>
  <c r="P20" i="46"/>
  <c r="Q20" i="46"/>
  <c r="R20" i="46"/>
  <c r="G21" i="46"/>
  <c r="H21" i="46"/>
  <c r="I21" i="46"/>
  <c r="J21" i="46"/>
  <c r="K21" i="46"/>
  <c r="L21" i="46"/>
  <c r="M21" i="46"/>
  <c r="N21" i="46"/>
  <c r="O21" i="46"/>
  <c r="P21" i="46"/>
  <c r="Q21" i="46"/>
  <c r="R21" i="46"/>
  <c r="B23" i="46"/>
  <c r="B33" i="46" s="1"/>
  <c r="V23" i="46"/>
  <c r="W23" i="46" s="1"/>
  <c r="X23" i="46"/>
  <c r="Y23" i="46"/>
  <c r="Z23" i="46"/>
  <c r="AA23" i="46"/>
  <c r="AB23" i="46"/>
  <c r="AC23" i="46"/>
  <c r="AD23" i="46"/>
  <c r="AE23" i="46"/>
  <c r="AF23" i="46"/>
  <c r="AG23" i="46"/>
  <c r="AH23" i="46"/>
  <c r="AI23" i="46"/>
  <c r="AJ23" i="46"/>
  <c r="AK23" i="46" s="1"/>
  <c r="AL23" i="46"/>
  <c r="AM23" i="46"/>
  <c r="AN23" i="46"/>
  <c r="AO23" i="46"/>
  <c r="AP23" i="46"/>
  <c r="AQ23" i="46"/>
  <c r="AR23" i="46" s="1"/>
  <c r="AS23" i="46"/>
  <c r="AT23" i="46"/>
  <c r="AU23" i="46"/>
  <c r="AV23" i="46"/>
  <c r="AW23" i="46"/>
  <c r="AX23" i="46"/>
  <c r="AY23" i="46"/>
  <c r="AZ23" i="46"/>
  <c r="BA23" i="46"/>
  <c r="BB23" i="46"/>
  <c r="BC23" i="46"/>
  <c r="BD23" i="46"/>
  <c r="BE23" i="46"/>
  <c r="BF23" i="46"/>
  <c r="BG23" i="46"/>
  <c r="BH23" i="46"/>
  <c r="BI23" i="46"/>
  <c r="BJ23" i="46"/>
  <c r="BK23" i="46"/>
  <c r="BL23" i="46"/>
  <c r="BM23" i="46"/>
  <c r="BN23" i="46"/>
  <c r="BO23" i="46"/>
  <c r="D25" i="46"/>
  <c r="E25" i="46"/>
  <c r="D26" i="46"/>
  <c r="D27" i="46" s="1"/>
  <c r="D28" i="46" s="1"/>
  <c r="E26" i="46"/>
  <c r="E27" i="46"/>
  <c r="E30" i="46" s="1"/>
  <c r="E28" i="46"/>
  <c r="G30" i="46"/>
  <c r="H30" i="46"/>
  <c r="I30" i="46"/>
  <c r="J30" i="46"/>
  <c r="K30" i="46"/>
  <c r="L30" i="46"/>
  <c r="M30" i="46"/>
  <c r="N30" i="46"/>
  <c r="O30" i="46"/>
  <c r="P30" i="46"/>
  <c r="Q30" i="46"/>
  <c r="R30" i="46"/>
  <c r="G31" i="46"/>
  <c r="H31" i="46"/>
  <c r="I31" i="46"/>
  <c r="J31" i="46"/>
  <c r="K31" i="46"/>
  <c r="L31" i="46"/>
  <c r="M31" i="46"/>
  <c r="N31" i="46"/>
  <c r="O31" i="46"/>
  <c r="P31" i="46"/>
  <c r="Q31" i="46"/>
  <c r="R31" i="46"/>
  <c r="V33" i="46"/>
  <c r="W33" i="46" s="1"/>
  <c r="X33" i="46"/>
  <c r="Y33" i="46"/>
  <c r="Z33" i="46"/>
  <c r="AA33" i="46"/>
  <c r="AB33" i="46"/>
  <c r="AC33" i="46"/>
  <c r="AD33" i="46"/>
  <c r="AE33" i="46"/>
  <c r="AF33" i="46"/>
  <c r="AG33" i="46"/>
  <c r="AH33" i="46"/>
  <c r="AI33" i="46"/>
  <c r="AJ33" i="46"/>
  <c r="AK33" i="46"/>
  <c r="AL33" i="46"/>
  <c r="AM33" i="46"/>
  <c r="AN33" i="46"/>
  <c r="AO33" i="46"/>
  <c r="AP33" i="46"/>
  <c r="AQ33" i="46"/>
  <c r="AR33" i="46"/>
  <c r="AS33" i="46"/>
  <c r="AT33" i="46"/>
  <c r="AU33" i="46"/>
  <c r="AV33" i="46"/>
  <c r="AW33" i="46"/>
  <c r="AX33" i="46"/>
  <c r="AY33" i="46" s="1"/>
  <c r="AZ33" i="46"/>
  <c r="BA33" i="46"/>
  <c r="BB33" i="46"/>
  <c r="BC33" i="46"/>
  <c r="BD33" i="46"/>
  <c r="BE33" i="46"/>
  <c r="BF33" i="46"/>
  <c r="BG33" i="46"/>
  <c r="BH33" i="46"/>
  <c r="BI33" i="46"/>
  <c r="BJ33" i="46"/>
  <c r="BK33" i="46"/>
  <c r="BL33" i="46"/>
  <c r="BM33" i="46"/>
  <c r="BN33" i="46"/>
  <c r="BO33" i="46"/>
  <c r="D35" i="46"/>
  <c r="D36" i="46" s="1"/>
  <c r="D37" i="46" s="1"/>
  <c r="D38" i="46" s="1"/>
  <c r="E35" i="46"/>
  <c r="E36" i="46" s="1"/>
  <c r="E37" i="46" s="1"/>
  <c r="E38" i="46" s="1"/>
  <c r="F40" i="46"/>
  <c r="G40" i="46"/>
  <c r="H40" i="46"/>
  <c r="I40" i="46"/>
  <c r="J40" i="46"/>
  <c r="K40" i="46"/>
  <c r="L40" i="46"/>
  <c r="M40" i="46"/>
  <c r="N40" i="46"/>
  <c r="O40" i="46"/>
  <c r="P40" i="46"/>
  <c r="Q40" i="46"/>
  <c r="R40" i="46"/>
  <c r="G41" i="46"/>
  <c r="H41" i="46"/>
  <c r="I41" i="46"/>
  <c r="J41" i="46"/>
  <c r="K41" i="46"/>
  <c r="L41" i="46"/>
  <c r="M41" i="46"/>
  <c r="N41" i="46"/>
  <c r="O41" i="46"/>
  <c r="P41" i="46"/>
  <c r="Q41" i="46"/>
  <c r="R41" i="46"/>
  <c r="V43" i="46"/>
  <c r="W43" i="46"/>
  <c r="X43" i="46"/>
  <c r="Y43" i="46"/>
  <c r="Z43" i="46"/>
  <c r="AA43" i="46"/>
  <c r="AB43" i="46"/>
  <c r="AC43" i="46"/>
  <c r="AD43" i="46"/>
  <c r="AE43" i="46"/>
  <c r="AF43" i="46"/>
  <c r="AG43" i="46"/>
  <c r="AH43" i="46"/>
  <c r="AI43" i="46"/>
  <c r="AJ43" i="46"/>
  <c r="AK43" i="46" s="1"/>
  <c r="AL43" i="46"/>
  <c r="AM43" i="46"/>
  <c r="AN43" i="46"/>
  <c r="AO43" i="46"/>
  <c r="AP43" i="46"/>
  <c r="AQ43" i="46"/>
  <c r="AR43" i="46"/>
  <c r="AS43" i="46"/>
  <c r="AT43" i="46"/>
  <c r="AU43" i="46"/>
  <c r="AV43" i="46"/>
  <c r="AW43" i="46"/>
  <c r="AX43" i="46"/>
  <c r="AY43" i="46"/>
  <c r="AZ43" i="46"/>
  <c r="BA43" i="46"/>
  <c r="BB43" i="46"/>
  <c r="BC43" i="46"/>
  <c r="BD43" i="46"/>
  <c r="BE43" i="46"/>
  <c r="BF43" i="46"/>
  <c r="BG43" i="46"/>
  <c r="BH43" i="46"/>
  <c r="BI43" i="46"/>
  <c r="BJ43" i="46"/>
  <c r="BK43" i="46"/>
  <c r="BL43" i="46"/>
  <c r="BM43" i="46"/>
  <c r="BN43" i="46"/>
  <c r="BO43" i="46"/>
  <c r="D45" i="46"/>
  <c r="E45" i="46"/>
  <c r="D46" i="46"/>
  <c r="E46" i="46"/>
  <c r="E47" i="46" s="1"/>
  <c r="D47" i="46"/>
  <c r="D48" i="46" s="1"/>
  <c r="F50" i="46"/>
  <c r="G50" i="46"/>
  <c r="H50" i="46"/>
  <c r="I50" i="46"/>
  <c r="J50" i="46"/>
  <c r="K50" i="46"/>
  <c r="L50" i="46"/>
  <c r="M50" i="46"/>
  <c r="N50" i="46"/>
  <c r="O50" i="46"/>
  <c r="P50" i="46"/>
  <c r="Q50" i="46"/>
  <c r="R50" i="46"/>
  <c r="G51" i="46"/>
  <c r="H51" i="46"/>
  <c r="I51" i="46"/>
  <c r="J51" i="46"/>
  <c r="K51" i="46"/>
  <c r="L51" i="46"/>
  <c r="M51" i="46"/>
  <c r="N51" i="46"/>
  <c r="O51" i="46"/>
  <c r="P51" i="46"/>
  <c r="Q51" i="46"/>
  <c r="R51" i="46"/>
  <c r="V53" i="46"/>
  <c r="W53" i="46" s="1"/>
  <c r="X53" i="46"/>
  <c r="Y53" i="46"/>
  <c r="Z53" i="46"/>
  <c r="AA53" i="46"/>
  <c r="AB53" i="46"/>
  <c r="AC53" i="46"/>
  <c r="AD53" i="46"/>
  <c r="AE53" i="46"/>
  <c r="AF53" i="46"/>
  <c r="AG53" i="46"/>
  <c r="AH53" i="46"/>
  <c r="AI53" i="46"/>
  <c r="AJ53" i="46"/>
  <c r="AK53" i="46"/>
  <c r="AL53" i="46"/>
  <c r="AM53" i="46"/>
  <c r="AN53" i="46"/>
  <c r="AO53" i="46"/>
  <c r="AP53" i="46"/>
  <c r="AQ53" i="46"/>
  <c r="AR53" i="46"/>
  <c r="AS53" i="46"/>
  <c r="AT53" i="46"/>
  <c r="AU53" i="46"/>
  <c r="AV53" i="46"/>
  <c r="AW53" i="46"/>
  <c r="AX53" i="46"/>
  <c r="AY53" i="46" s="1"/>
  <c r="AZ53" i="46"/>
  <c r="BA53" i="46"/>
  <c r="BB53" i="46"/>
  <c r="BC53" i="46"/>
  <c r="BD53" i="46"/>
  <c r="BE53" i="46"/>
  <c r="BF53" i="46"/>
  <c r="BG53" i="46"/>
  <c r="BH53" i="46"/>
  <c r="BI53" i="46"/>
  <c r="BJ53" i="46"/>
  <c r="BK53" i="46"/>
  <c r="BL53" i="46"/>
  <c r="BM53" i="46"/>
  <c r="BN53" i="46"/>
  <c r="BO53" i="46"/>
  <c r="D55" i="46"/>
  <c r="E55" i="46"/>
  <c r="D56" i="46"/>
  <c r="E56" i="46"/>
  <c r="D57" i="46"/>
  <c r="E57" i="46"/>
  <c r="D58" i="46"/>
  <c r="E58" i="46"/>
  <c r="E60" i="46"/>
  <c r="F60" i="46"/>
  <c r="G60" i="46"/>
  <c r="H60" i="46"/>
  <c r="I60" i="46"/>
  <c r="J60" i="46"/>
  <c r="K60" i="46"/>
  <c r="L60" i="46"/>
  <c r="M60" i="46"/>
  <c r="N60" i="46"/>
  <c r="O60" i="46"/>
  <c r="P60" i="46"/>
  <c r="Q60" i="46"/>
  <c r="R60" i="46"/>
  <c r="G61" i="46"/>
  <c r="H61" i="46"/>
  <c r="I61" i="46"/>
  <c r="J61" i="46"/>
  <c r="K61" i="46"/>
  <c r="L61" i="46"/>
  <c r="M61" i="46"/>
  <c r="N61" i="46"/>
  <c r="O61" i="46"/>
  <c r="P61" i="46"/>
  <c r="Q61" i="46"/>
  <c r="R61" i="46"/>
  <c r="V63" i="46"/>
  <c r="W63" i="46"/>
  <c r="X63" i="46"/>
  <c r="Y63" i="46"/>
  <c r="Z63" i="46"/>
  <c r="AA63" i="46"/>
  <c r="AB63" i="46"/>
  <c r="AC63" i="46"/>
  <c r="AD63" i="46" s="1"/>
  <c r="AE63" i="46"/>
  <c r="AF63" i="46"/>
  <c r="AG63" i="46"/>
  <c r="AH63" i="46"/>
  <c r="AI63" i="46"/>
  <c r="AJ63" i="46"/>
  <c r="AK63" i="46" s="1"/>
  <c r="AL63" i="46"/>
  <c r="AM63" i="46"/>
  <c r="AN63" i="46"/>
  <c r="AO63" i="46"/>
  <c r="AP63" i="46"/>
  <c r="AQ63" i="46"/>
  <c r="AR63" i="46"/>
  <c r="AS63" i="46"/>
  <c r="AT63" i="46"/>
  <c r="AU63" i="46"/>
  <c r="AV63" i="46"/>
  <c r="AW63" i="46"/>
  <c r="AX63" i="46"/>
  <c r="AY63" i="46"/>
  <c r="AZ63" i="46"/>
  <c r="BA63" i="46"/>
  <c r="BB63" i="46"/>
  <c r="BC63" i="46"/>
  <c r="BD63" i="46"/>
  <c r="BE63" i="46"/>
  <c r="BF63" i="46"/>
  <c r="BG63" i="46"/>
  <c r="BH63" i="46"/>
  <c r="BI63" i="46"/>
  <c r="BJ63" i="46"/>
  <c r="BK63" i="46"/>
  <c r="BL63" i="46"/>
  <c r="BM63" i="46"/>
  <c r="BN63" i="46"/>
  <c r="BO63" i="46"/>
  <c r="D65" i="46"/>
  <c r="D66" i="46" s="1"/>
  <c r="D67" i="46" s="1"/>
  <c r="D68" i="46" s="1"/>
  <c r="E65" i="46"/>
  <c r="E66" i="46"/>
  <c r="E67" i="46"/>
  <c r="E68" i="46"/>
  <c r="E70" i="46"/>
  <c r="F70" i="46"/>
  <c r="G70" i="46"/>
  <c r="H70" i="46"/>
  <c r="I70" i="46"/>
  <c r="J70" i="46"/>
  <c r="K70" i="46"/>
  <c r="L70" i="46"/>
  <c r="M70" i="46"/>
  <c r="N70" i="46"/>
  <c r="O70" i="46"/>
  <c r="P70" i="46"/>
  <c r="Q70" i="46"/>
  <c r="R70" i="46"/>
  <c r="G71" i="46"/>
  <c r="H71" i="46"/>
  <c r="I71" i="46"/>
  <c r="J71" i="46"/>
  <c r="K71" i="46"/>
  <c r="L71" i="46"/>
  <c r="M71" i="46"/>
  <c r="N71" i="46"/>
  <c r="O71" i="46"/>
  <c r="P71" i="46"/>
  <c r="Q71" i="46"/>
  <c r="R71" i="46"/>
  <c r="V73" i="46"/>
  <c r="W73" i="46"/>
  <c r="X73" i="46"/>
  <c r="Y73" i="46"/>
  <c r="Z73" i="46"/>
  <c r="AA73" i="46"/>
  <c r="AB73" i="46"/>
  <c r="AC73" i="46"/>
  <c r="AD73" i="46" s="1"/>
  <c r="AE73" i="46"/>
  <c r="AF73" i="46"/>
  <c r="AG73" i="46"/>
  <c r="AH73" i="46"/>
  <c r="AI73" i="46"/>
  <c r="AJ73" i="46"/>
  <c r="AK73" i="46"/>
  <c r="AL73" i="46"/>
  <c r="AM73" i="46"/>
  <c r="AN73" i="46"/>
  <c r="AO73" i="46"/>
  <c r="AP73" i="46"/>
  <c r="AQ73" i="46"/>
  <c r="AR73" i="46" s="1"/>
  <c r="AS73" i="46"/>
  <c r="AT73" i="46"/>
  <c r="AU73" i="46"/>
  <c r="AV73" i="46"/>
  <c r="AW73" i="46"/>
  <c r="AX73" i="46"/>
  <c r="AY73" i="46" s="1"/>
  <c r="AZ73" i="46"/>
  <c r="BA73" i="46"/>
  <c r="BB73" i="46"/>
  <c r="BC73" i="46"/>
  <c r="BD73" i="46"/>
  <c r="BE73" i="46"/>
  <c r="BF73" i="46"/>
  <c r="BG73" i="46"/>
  <c r="BH73" i="46"/>
  <c r="BI73" i="46"/>
  <c r="BJ73" i="46"/>
  <c r="BK73" i="46"/>
  <c r="BL73" i="46"/>
  <c r="BM73" i="46"/>
  <c r="BN73" i="46"/>
  <c r="BO73" i="46"/>
  <c r="D75" i="46"/>
  <c r="E75" i="46"/>
  <c r="D76" i="46"/>
  <c r="E76" i="46"/>
  <c r="D77" i="46"/>
  <c r="E77" i="46"/>
  <c r="E78" i="46" s="1"/>
  <c r="D78" i="46"/>
  <c r="F80" i="46"/>
  <c r="G80" i="46"/>
  <c r="H80" i="46"/>
  <c r="I80" i="46"/>
  <c r="J80" i="46"/>
  <c r="K80" i="46"/>
  <c r="L80" i="46"/>
  <c r="M80" i="46"/>
  <c r="N80" i="46"/>
  <c r="O80" i="46"/>
  <c r="P80" i="46"/>
  <c r="Q80" i="46"/>
  <c r="R80" i="46"/>
  <c r="G81" i="46"/>
  <c r="H81" i="46"/>
  <c r="I81" i="46"/>
  <c r="J81" i="46"/>
  <c r="K81" i="46"/>
  <c r="L81" i="46"/>
  <c r="M81" i="46"/>
  <c r="N81" i="46"/>
  <c r="O81" i="46"/>
  <c r="P81" i="46"/>
  <c r="Q81" i="46"/>
  <c r="R81" i="46"/>
  <c r="V83" i="46"/>
  <c r="W83" i="46"/>
  <c r="X83" i="46"/>
  <c r="Y83" i="46"/>
  <c r="Z83" i="46"/>
  <c r="AA83" i="46"/>
  <c r="AB83" i="46"/>
  <c r="AC83" i="46"/>
  <c r="AD83" i="46"/>
  <c r="AE83" i="46"/>
  <c r="AF83" i="46"/>
  <c r="AG83" i="46"/>
  <c r="AH83" i="46"/>
  <c r="AI83" i="46"/>
  <c r="AJ83" i="46"/>
  <c r="AK83" i="46"/>
  <c r="AL83" i="46"/>
  <c r="AM83" i="46"/>
  <c r="AN83" i="46"/>
  <c r="AO83" i="46"/>
  <c r="AP83" i="46"/>
  <c r="AQ83" i="46"/>
  <c r="AR83" i="46" s="1"/>
  <c r="AS83" i="46"/>
  <c r="AT83" i="46"/>
  <c r="AU83" i="46"/>
  <c r="AV83" i="46"/>
  <c r="AW83" i="46"/>
  <c r="AX83" i="46"/>
  <c r="AY83" i="46"/>
  <c r="AZ83" i="46"/>
  <c r="BA83" i="46"/>
  <c r="BB83" i="46"/>
  <c r="BC83" i="46"/>
  <c r="BD83" i="46"/>
  <c r="BE83" i="46"/>
  <c r="BF83" i="46" s="1"/>
  <c r="BG83" i="46"/>
  <c r="BH83" i="46"/>
  <c r="BI83" i="46"/>
  <c r="BJ83" i="46"/>
  <c r="BK83" i="46"/>
  <c r="BL83" i="46"/>
  <c r="BM83" i="46"/>
  <c r="BN83" i="46"/>
  <c r="BO83" i="46"/>
  <c r="D85" i="46"/>
  <c r="E85" i="46"/>
  <c r="E90" i="46" s="1"/>
  <c r="D86" i="46"/>
  <c r="E86" i="46"/>
  <c r="D87" i="46"/>
  <c r="E87" i="46"/>
  <c r="D88" i="46"/>
  <c r="E88" i="46"/>
  <c r="F90" i="46"/>
  <c r="G90" i="46"/>
  <c r="H90" i="46"/>
  <c r="I90" i="46"/>
  <c r="J90" i="46"/>
  <c r="K90" i="46"/>
  <c r="L90" i="46"/>
  <c r="M90" i="46"/>
  <c r="N90" i="46"/>
  <c r="O90" i="46"/>
  <c r="P90" i="46"/>
  <c r="Q90" i="46"/>
  <c r="R90" i="46"/>
  <c r="G91" i="46"/>
  <c r="H91" i="46"/>
  <c r="I91" i="46"/>
  <c r="J91" i="46"/>
  <c r="K91" i="46"/>
  <c r="L91" i="46"/>
  <c r="M91" i="46"/>
  <c r="N91" i="46"/>
  <c r="O91" i="46"/>
  <c r="P91" i="46"/>
  <c r="Q91" i="46"/>
  <c r="R91" i="46"/>
  <c r="V13" i="45"/>
  <c r="W13" i="45"/>
  <c r="X13" i="45"/>
  <c r="Y13" i="45"/>
  <c r="Z13" i="45"/>
  <c r="AA13" i="45"/>
  <c r="AB13" i="45"/>
  <c r="AC13" i="45"/>
  <c r="AD13" i="45"/>
  <c r="AE13" i="45"/>
  <c r="AF13" i="45"/>
  <c r="AG13" i="45"/>
  <c r="AH13" i="45"/>
  <c r="AI13" i="45"/>
  <c r="AJ13" i="45"/>
  <c r="AK13" i="45"/>
  <c r="AL13" i="45"/>
  <c r="AM13" i="45"/>
  <c r="AN13" i="45"/>
  <c r="AO13" i="45"/>
  <c r="AP13" i="45"/>
  <c r="AQ13" i="45"/>
  <c r="AR13" i="45"/>
  <c r="AS13" i="45"/>
  <c r="AT13" i="45"/>
  <c r="AU13" i="45"/>
  <c r="AV13" i="45"/>
  <c r="AW13" i="45"/>
  <c r="AX13" i="45"/>
  <c r="AY13" i="45"/>
  <c r="AZ13" i="45"/>
  <c r="BA13" i="45"/>
  <c r="BB13" i="45"/>
  <c r="BC13" i="45"/>
  <c r="BD13" i="45"/>
  <c r="BE13" i="45"/>
  <c r="BF13" i="45" s="1"/>
  <c r="BG13" i="45"/>
  <c r="BH13" i="45"/>
  <c r="BI13" i="45"/>
  <c r="BJ13" i="45"/>
  <c r="BK13" i="45"/>
  <c r="BL13" i="45"/>
  <c r="BM13" i="45"/>
  <c r="BN13" i="45"/>
  <c r="BO13" i="45"/>
  <c r="D15" i="45"/>
  <c r="E15" i="45"/>
  <c r="D16" i="45"/>
  <c r="E16" i="45"/>
  <c r="E17" i="45" s="1"/>
  <c r="E18" i="45" s="1"/>
  <c r="D17" i="45"/>
  <c r="D18" i="45" s="1"/>
  <c r="F20" i="45"/>
  <c r="G20" i="45"/>
  <c r="H20" i="45"/>
  <c r="I20" i="45"/>
  <c r="J20" i="45"/>
  <c r="K20" i="45"/>
  <c r="L20" i="45"/>
  <c r="M20" i="45"/>
  <c r="N20" i="45"/>
  <c r="O20" i="45"/>
  <c r="P20" i="45"/>
  <c r="Q20" i="45"/>
  <c r="R20" i="45"/>
  <c r="G21" i="45"/>
  <c r="H21" i="45"/>
  <c r="I21" i="45"/>
  <c r="J21" i="45"/>
  <c r="K21" i="45"/>
  <c r="L21" i="45"/>
  <c r="M21" i="45"/>
  <c r="N21" i="45"/>
  <c r="O21" i="45"/>
  <c r="P21" i="45"/>
  <c r="Q21" i="45"/>
  <c r="R21" i="45"/>
  <c r="B23" i="45"/>
  <c r="V23" i="45"/>
  <c r="W23" i="45" s="1"/>
  <c r="X23" i="45"/>
  <c r="Y23" i="45"/>
  <c r="Z23" i="45"/>
  <c r="AA23" i="45"/>
  <c r="AB23" i="45"/>
  <c r="AC23" i="45"/>
  <c r="AD23" i="45"/>
  <c r="AE23" i="45"/>
  <c r="AF23" i="45"/>
  <c r="AG23" i="45"/>
  <c r="AH23" i="45"/>
  <c r="AI23" i="45"/>
  <c r="AJ23" i="45"/>
  <c r="AK23" i="45"/>
  <c r="AL23" i="45"/>
  <c r="AM23" i="45"/>
  <c r="AN23" i="45"/>
  <c r="AO23" i="45"/>
  <c r="AP23" i="45"/>
  <c r="AQ23" i="45"/>
  <c r="AR23" i="45"/>
  <c r="AS23" i="45"/>
  <c r="AT23" i="45"/>
  <c r="AU23" i="45"/>
  <c r="AV23" i="45"/>
  <c r="AW23" i="45"/>
  <c r="AX23" i="45"/>
  <c r="AY23" i="45"/>
  <c r="AZ23" i="45"/>
  <c r="BA23" i="45"/>
  <c r="BB23" i="45"/>
  <c r="BC23" i="45"/>
  <c r="BD23" i="45"/>
  <c r="BE23" i="45"/>
  <c r="BF23" i="45"/>
  <c r="BG23" i="45"/>
  <c r="BH23" i="45"/>
  <c r="BI23" i="45"/>
  <c r="BJ23" i="45"/>
  <c r="BK23" i="45"/>
  <c r="BL23" i="45"/>
  <c r="BM23" i="45"/>
  <c r="BN23" i="45"/>
  <c r="BO23" i="45"/>
  <c r="D25" i="45"/>
  <c r="E25" i="45"/>
  <c r="E26" i="45" s="1"/>
  <c r="D26" i="45"/>
  <c r="D27" i="45" s="1"/>
  <c r="D28" i="45" s="1"/>
  <c r="F30" i="45"/>
  <c r="G30" i="45"/>
  <c r="H30" i="45"/>
  <c r="I30" i="45"/>
  <c r="J30" i="45"/>
  <c r="K30" i="45"/>
  <c r="L30" i="45"/>
  <c r="M30" i="45"/>
  <c r="N30" i="45"/>
  <c r="O30" i="45"/>
  <c r="P30" i="45"/>
  <c r="Q30" i="45"/>
  <c r="R30" i="45"/>
  <c r="G31" i="45"/>
  <c r="H31" i="45"/>
  <c r="I31" i="45"/>
  <c r="J31" i="45"/>
  <c r="K31" i="45"/>
  <c r="L31" i="45"/>
  <c r="M31" i="45"/>
  <c r="N31" i="45"/>
  <c r="O31" i="45"/>
  <c r="P31" i="45"/>
  <c r="Q31" i="45"/>
  <c r="R31" i="45"/>
  <c r="V33" i="45"/>
  <c r="W33" i="45"/>
  <c r="X33" i="45"/>
  <c r="Y33" i="45"/>
  <c r="Z33" i="45"/>
  <c r="AA33" i="45"/>
  <c r="AB33" i="45"/>
  <c r="AC33" i="45"/>
  <c r="AD33" i="45"/>
  <c r="AE33" i="45"/>
  <c r="AF33" i="45"/>
  <c r="AG33" i="45"/>
  <c r="AH33" i="45"/>
  <c r="AI33" i="45"/>
  <c r="AJ33" i="45"/>
  <c r="AK33" i="45" s="1"/>
  <c r="AL33" i="45"/>
  <c r="AM33" i="45"/>
  <c r="AN33" i="45"/>
  <c r="AO33" i="45"/>
  <c r="AP33" i="45"/>
  <c r="AQ33" i="45"/>
  <c r="AR33" i="45"/>
  <c r="AS33" i="45"/>
  <c r="AT33" i="45"/>
  <c r="AU33" i="45"/>
  <c r="AV33" i="45"/>
  <c r="AW33" i="45"/>
  <c r="AX33" i="45"/>
  <c r="AY33" i="45"/>
  <c r="AZ33" i="45"/>
  <c r="BA33" i="45"/>
  <c r="BB33" i="45"/>
  <c r="BC33" i="45"/>
  <c r="BD33" i="45"/>
  <c r="BE33" i="45"/>
  <c r="BF33" i="45"/>
  <c r="BG33" i="45"/>
  <c r="BH33" i="45"/>
  <c r="BI33" i="45"/>
  <c r="BJ33" i="45"/>
  <c r="BK33" i="45"/>
  <c r="BL33" i="45"/>
  <c r="BM33" i="45"/>
  <c r="BN33" i="45"/>
  <c r="BO33" i="45"/>
  <c r="D35" i="45"/>
  <c r="D36" i="45" s="1"/>
  <c r="D37" i="45" s="1"/>
  <c r="D38" i="45" s="1"/>
  <c r="E35" i="45"/>
  <c r="E36" i="45"/>
  <c r="E37" i="45"/>
  <c r="E38" i="45"/>
  <c r="E40" i="45"/>
  <c r="F40" i="45"/>
  <c r="G40" i="45"/>
  <c r="H40" i="45"/>
  <c r="I40" i="45"/>
  <c r="J40" i="45"/>
  <c r="K40" i="45"/>
  <c r="L40" i="45"/>
  <c r="M40" i="45"/>
  <c r="N40" i="45"/>
  <c r="O40" i="45"/>
  <c r="P40" i="45"/>
  <c r="Q40" i="45"/>
  <c r="R40" i="45"/>
  <c r="G41" i="45"/>
  <c r="H41" i="45"/>
  <c r="I41" i="45"/>
  <c r="J41" i="45"/>
  <c r="K41" i="45"/>
  <c r="L41" i="45"/>
  <c r="M41" i="45"/>
  <c r="N41" i="45"/>
  <c r="O41" i="45"/>
  <c r="P41" i="45"/>
  <c r="Q41" i="45"/>
  <c r="R41" i="45"/>
  <c r="V43" i="45"/>
  <c r="W43" i="45"/>
  <c r="X43" i="45"/>
  <c r="Y43" i="45"/>
  <c r="Z43" i="45"/>
  <c r="AA43" i="45"/>
  <c r="AB43" i="45"/>
  <c r="AC43" i="45"/>
  <c r="AD43" i="45"/>
  <c r="AE43" i="45"/>
  <c r="AF43" i="45"/>
  <c r="AG43" i="45"/>
  <c r="AH43" i="45"/>
  <c r="AI43" i="45"/>
  <c r="AJ43" i="45"/>
  <c r="AK43" i="45"/>
  <c r="AL43" i="45"/>
  <c r="AM43" i="45"/>
  <c r="AN43" i="45"/>
  <c r="AO43" i="45"/>
  <c r="AP43" i="45"/>
  <c r="AQ43" i="45"/>
  <c r="AR43" i="45"/>
  <c r="AS43" i="45"/>
  <c r="AT43" i="45"/>
  <c r="AU43" i="45"/>
  <c r="AV43" i="45"/>
  <c r="AW43" i="45"/>
  <c r="AX43" i="45"/>
  <c r="AY43" i="45" s="1"/>
  <c r="AZ43" i="45"/>
  <c r="BA43" i="45"/>
  <c r="BB43" i="45"/>
  <c r="BC43" i="45"/>
  <c r="BD43" i="45"/>
  <c r="BE43" i="45"/>
  <c r="BF43" i="45"/>
  <c r="BG43" i="45"/>
  <c r="BH43" i="45"/>
  <c r="BI43" i="45"/>
  <c r="BJ43" i="45"/>
  <c r="BK43" i="45"/>
  <c r="BL43" i="45"/>
  <c r="BM43" i="45"/>
  <c r="BN43" i="45"/>
  <c r="BO43" i="45"/>
  <c r="D45" i="45"/>
  <c r="E45" i="45"/>
  <c r="D46" i="45"/>
  <c r="E46" i="45"/>
  <c r="D47" i="45"/>
  <c r="E47" i="45"/>
  <c r="D48" i="45"/>
  <c r="E48" i="45"/>
  <c r="E50" i="45"/>
  <c r="F50" i="45"/>
  <c r="G50" i="45"/>
  <c r="H50" i="45"/>
  <c r="I50" i="45"/>
  <c r="J50" i="45"/>
  <c r="K50" i="45"/>
  <c r="L50" i="45"/>
  <c r="M50" i="45"/>
  <c r="N50" i="45"/>
  <c r="O50" i="45"/>
  <c r="P50" i="45"/>
  <c r="Q50" i="45"/>
  <c r="R50" i="45"/>
  <c r="G51" i="45"/>
  <c r="H51" i="45"/>
  <c r="I51" i="45"/>
  <c r="J51" i="45"/>
  <c r="K51" i="45"/>
  <c r="L51" i="45"/>
  <c r="M51" i="45"/>
  <c r="N51" i="45"/>
  <c r="O51" i="45"/>
  <c r="P51" i="45"/>
  <c r="Q51" i="45"/>
  <c r="R51" i="45"/>
  <c r="V53" i="45"/>
  <c r="W53" i="45"/>
  <c r="X53" i="45"/>
  <c r="Y53" i="45"/>
  <c r="Z53" i="45"/>
  <c r="AA53" i="45"/>
  <c r="AB53" i="45"/>
  <c r="AC53" i="45"/>
  <c r="AD53" i="45"/>
  <c r="AE53" i="45"/>
  <c r="AF53" i="45"/>
  <c r="AG53" i="45"/>
  <c r="AH53" i="45"/>
  <c r="AI53" i="45"/>
  <c r="AJ53" i="45"/>
  <c r="AK53" i="45"/>
  <c r="AL53" i="45"/>
  <c r="AM53" i="45"/>
  <c r="AN53" i="45"/>
  <c r="AO53" i="45"/>
  <c r="AP53" i="45"/>
  <c r="AQ53" i="45"/>
  <c r="AR53" i="45"/>
  <c r="AS53" i="45"/>
  <c r="AT53" i="45"/>
  <c r="AU53" i="45"/>
  <c r="AV53" i="45"/>
  <c r="AW53" i="45"/>
  <c r="AX53" i="45"/>
  <c r="AY53" i="45"/>
  <c r="AZ53" i="45"/>
  <c r="BA53" i="45"/>
  <c r="BB53" i="45"/>
  <c r="BC53" i="45"/>
  <c r="BD53" i="45"/>
  <c r="BE53" i="45"/>
  <c r="BF53" i="45"/>
  <c r="BG53" i="45"/>
  <c r="BH53" i="45"/>
  <c r="BI53" i="45"/>
  <c r="BJ53" i="45"/>
  <c r="BK53" i="45"/>
  <c r="BL53" i="45"/>
  <c r="BM53" i="45"/>
  <c r="BN53" i="45"/>
  <c r="BO53" i="45"/>
  <c r="D55" i="45"/>
  <c r="E55" i="45"/>
  <c r="D56" i="45"/>
  <c r="E56" i="45"/>
  <c r="D57" i="45"/>
  <c r="E57" i="45"/>
  <c r="D58" i="45"/>
  <c r="E58" i="45"/>
  <c r="E60" i="45"/>
  <c r="F60" i="45"/>
  <c r="G60" i="45"/>
  <c r="H60" i="45"/>
  <c r="I60" i="45"/>
  <c r="J60" i="45"/>
  <c r="K60" i="45"/>
  <c r="L60" i="45"/>
  <c r="M60" i="45"/>
  <c r="N60" i="45"/>
  <c r="O60" i="45"/>
  <c r="P60" i="45"/>
  <c r="Q60" i="45"/>
  <c r="R60" i="45"/>
  <c r="G61" i="45"/>
  <c r="H61" i="45"/>
  <c r="I61" i="45"/>
  <c r="J61" i="45"/>
  <c r="K61" i="45"/>
  <c r="L61" i="45"/>
  <c r="M61" i="45"/>
  <c r="N61" i="45"/>
  <c r="O61" i="45"/>
  <c r="P61" i="45"/>
  <c r="Q61" i="45"/>
  <c r="R61" i="45"/>
  <c r="V63" i="45"/>
  <c r="W63" i="45"/>
  <c r="X63" i="45"/>
  <c r="Y63" i="45"/>
  <c r="Z63" i="45"/>
  <c r="AA63" i="45"/>
  <c r="AB63" i="45"/>
  <c r="AC63" i="45"/>
  <c r="AD63" i="45"/>
  <c r="AE63" i="45"/>
  <c r="AF63" i="45"/>
  <c r="AG63" i="45"/>
  <c r="AH63" i="45"/>
  <c r="AI63" i="45"/>
  <c r="AJ63" i="45"/>
  <c r="AK63" i="45"/>
  <c r="AL63" i="45"/>
  <c r="AM63" i="45"/>
  <c r="AN63" i="45"/>
  <c r="AO63" i="45"/>
  <c r="AP63" i="45"/>
  <c r="AQ63" i="45"/>
  <c r="AR63" i="45"/>
  <c r="AS63" i="45"/>
  <c r="AT63" i="45"/>
  <c r="AU63" i="45"/>
  <c r="AV63" i="45"/>
  <c r="AW63" i="45"/>
  <c r="AX63" i="45"/>
  <c r="AY63" i="45"/>
  <c r="AZ63" i="45"/>
  <c r="BA63" i="45"/>
  <c r="BB63" i="45"/>
  <c r="BC63" i="45"/>
  <c r="BD63" i="45"/>
  <c r="BE63" i="45"/>
  <c r="BF63" i="45"/>
  <c r="BG63" i="45"/>
  <c r="BH63" i="45"/>
  <c r="BI63" i="45"/>
  <c r="BJ63" i="45"/>
  <c r="BK63" i="45"/>
  <c r="BL63" i="45"/>
  <c r="BM63" i="45"/>
  <c r="BN63" i="45"/>
  <c r="BO63" i="45"/>
  <c r="D65" i="45"/>
  <c r="E65" i="45"/>
  <c r="D66" i="45"/>
  <c r="E66" i="45"/>
  <c r="D67" i="45"/>
  <c r="E67" i="45"/>
  <c r="D68" i="45"/>
  <c r="E68" i="45"/>
  <c r="E70" i="45"/>
  <c r="F70" i="45"/>
  <c r="G70" i="45"/>
  <c r="H70" i="45"/>
  <c r="I70" i="45"/>
  <c r="J70" i="45"/>
  <c r="K70" i="45"/>
  <c r="L70" i="45"/>
  <c r="M70" i="45"/>
  <c r="N70" i="45"/>
  <c r="O70" i="45"/>
  <c r="P70" i="45"/>
  <c r="Q70" i="45"/>
  <c r="R70" i="45"/>
  <c r="G71" i="45"/>
  <c r="H71" i="45"/>
  <c r="I71" i="45"/>
  <c r="J71" i="45"/>
  <c r="K71" i="45"/>
  <c r="L71" i="45"/>
  <c r="M71" i="45"/>
  <c r="N71" i="45"/>
  <c r="O71" i="45"/>
  <c r="P71" i="45"/>
  <c r="Q71" i="45"/>
  <c r="R71" i="45"/>
  <c r="V73" i="45"/>
  <c r="W73" i="45"/>
  <c r="X73" i="45"/>
  <c r="Y73" i="45"/>
  <c r="Z73" i="45"/>
  <c r="AA73" i="45"/>
  <c r="AB73" i="45"/>
  <c r="AC73" i="45"/>
  <c r="AD73" i="45"/>
  <c r="AE73" i="45"/>
  <c r="AF73" i="45"/>
  <c r="AG73" i="45"/>
  <c r="AH73" i="45"/>
  <c r="AI73" i="45"/>
  <c r="AJ73" i="45"/>
  <c r="AK73" i="45"/>
  <c r="AL73" i="45"/>
  <c r="AM73" i="45"/>
  <c r="AN73" i="45"/>
  <c r="AO73" i="45"/>
  <c r="AP73" i="45"/>
  <c r="AQ73" i="45"/>
  <c r="AR73" i="45"/>
  <c r="AS73" i="45"/>
  <c r="AT73" i="45"/>
  <c r="AU73" i="45"/>
  <c r="AV73" i="45"/>
  <c r="AW73" i="45"/>
  <c r="AX73" i="45"/>
  <c r="AY73" i="45"/>
  <c r="AZ73" i="45"/>
  <c r="BA73" i="45"/>
  <c r="BB73" i="45"/>
  <c r="BC73" i="45"/>
  <c r="BD73" i="45"/>
  <c r="BE73" i="45"/>
  <c r="BF73" i="45"/>
  <c r="BG73" i="45"/>
  <c r="BH73" i="45"/>
  <c r="BI73" i="45"/>
  <c r="BJ73" i="45"/>
  <c r="BK73" i="45"/>
  <c r="BL73" i="45"/>
  <c r="BM73" i="45"/>
  <c r="BN73" i="45"/>
  <c r="BO73" i="45"/>
  <c r="D75" i="45"/>
  <c r="E75" i="45"/>
  <c r="D76" i="45"/>
  <c r="E76" i="45"/>
  <c r="D77" i="45"/>
  <c r="D78" i="45" s="1"/>
  <c r="E77" i="45"/>
  <c r="E78" i="45" s="1"/>
  <c r="F80" i="45"/>
  <c r="G80" i="45"/>
  <c r="H80" i="45"/>
  <c r="I80" i="45"/>
  <c r="J80" i="45"/>
  <c r="K80" i="45"/>
  <c r="L80" i="45"/>
  <c r="M80" i="45"/>
  <c r="N80" i="45"/>
  <c r="O80" i="45"/>
  <c r="P80" i="45"/>
  <c r="Q80" i="45"/>
  <c r="R80" i="45"/>
  <c r="G81" i="45"/>
  <c r="H81" i="45"/>
  <c r="I81" i="45"/>
  <c r="J81" i="45"/>
  <c r="K81" i="45"/>
  <c r="L81" i="45"/>
  <c r="M81" i="45"/>
  <c r="N81" i="45"/>
  <c r="O81" i="45"/>
  <c r="P81" i="45"/>
  <c r="Q81" i="45"/>
  <c r="R81" i="45"/>
  <c r="V83" i="45"/>
  <c r="W83" i="45"/>
  <c r="X83" i="45"/>
  <c r="Y83" i="45"/>
  <c r="Z83" i="45"/>
  <c r="AA83" i="45"/>
  <c r="AB83" i="45"/>
  <c r="AC83" i="45"/>
  <c r="AD83" i="45"/>
  <c r="AE83" i="45"/>
  <c r="AF83" i="45"/>
  <c r="AG83" i="45"/>
  <c r="AH83" i="45"/>
  <c r="AI83" i="45"/>
  <c r="AJ83" i="45"/>
  <c r="AK83" i="45"/>
  <c r="AL83" i="45"/>
  <c r="AM83" i="45"/>
  <c r="AN83" i="45"/>
  <c r="AO83" i="45"/>
  <c r="AP83" i="45"/>
  <c r="AQ83" i="45"/>
  <c r="AR83" i="45"/>
  <c r="AS83" i="45"/>
  <c r="AT83" i="45"/>
  <c r="AU83" i="45"/>
  <c r="AV83" i="45"/>
  <c r="AW83" i="45"/>
  <c r="AX83" i="45"/>
  <c r="AY83" i="45"/>
  <c r="AZ83" i="45"/>
  <c r="BA83" i="45"/>
  <c r="BB83" i="45"/>
  <c r="BC83" i="45"/>
  <c r="BD83" i="45"/>
  <c r="BE83" i="45"/>
  <c r="BF83" i="45"/>
  <c r="BG83" i="45"/>
  <c r="BH83" i="45"/>
  <c r="BI83" i="45"/>
  <c r="BJ83" i="45"/>
  <c r="BK83" i="45"/>
  <c r="BL83" i="45"/>
  <c r="BM83" i="45"/>
  <c r="BN83" i="45"/>
  <c r="BO83" i="45"/>
  <c r="D85" i="45"/>
  <c r="E85" i="45"/>
  <c r="D86" i="45"/>
  <c r="E86" i="45"/>
  <c r="D87" i="45"/>
  <c r="E87" i="45"/>
  <c r="E88" i="45" s="1"/>
  <c r="D88" i="45"/>
  <c r="F90" i="45"/>
  <c r="G90" i="45"/>
  <c r="H90" i="45"/>
  <c r="I90" i="45"/>
  <c r="J90" i="45"/>
  <c r="K90" i="45"/>
  <c r="L90" i="45"/>
  <c r="M90" i="45"/>
  <c r="N90" i="45"/>
  <c r="O90" i="45"/>
  <c r="P90" i="45"/>
  <c r="Q90" i="45"/>
  <c r="R90" i="45"/>
  <c r="G91" i="45"/>
  <c r="H91" i="45"/>
  <c r="I91" i="45"/>
  <c r="J91" i="45"/>
  <c r="K91" i="45"/>
  <c r="L91" i="45"/>
  <c r="M91" i="45"/>
  <c r="N91" i="45"/>
  <c r="O91" i="45"/>
  <c r="P91" i="45"/>
  <c r="Q91" i="45"/>
  <c r="R91" i="45"/>
  <c r="E5" i="44"/>
  <c r="V13" i="44"/>
  <c r="W13" i="44"/>
  <c r="X13" i="44"/>
  <c r="Y13" i="44"/>
  <c r="Z13" i="44"/>
  <c r="AA13" i="44"/>
  <c r="AB13" i="44"/>
  <c r="AC13" i="44"/>
  <c r="AD13" i="44"/>
  <c r="AE13" i="44"/>
  <c r="AF13" i="44"/>
  <c r="AG13" i="44"/>
  <c r="AH13" i="44"/>
  <c r="AI13" i="44"/>
  <c r="AJ13" i="44"/>
  <c r="AK13" i="44"/>
  <c r="AL13" i="44"/>
  <c r="AM13" i="44"/>
  <c r="AN13" i="44"/>
  <c r="AO13" i="44"/>
  <c r="AP13" i="44"/>
  <c r="AQ13" i="44"/>
  <c r="AR13" i="44"/>
  <c r="AS13" i="44"/>
  <c r="AT13" i="44"/>
  <c r="AU13" i="44"/>
  <c r="AV13" i="44"/>
  <c r="AW13" i="44"/>
  <c r="AX13" i="44"/>
  <c r="AY13" i="44"/>
  <c r="AZ13" i="44"/>
  <c r="BA13" i="44"/>
  <c r="BB13" i="44"/>
  <c r="BC13" i="44"/>
  <c r="BD13" i="44"/>
  <c r="BE13" i="44"/>
  <c r="BF13" i="44"/>
  <c r="BG13" i="44"/>
  <c r="BH13" i="44"/>
  <c r="BI13" i="44"/>
  <c r="BJ13" i="44"/>
  <c r="BK13" i="44"/>
  <c r="BL13" i="44"/>
  <c r="BM13" i="44"/>
  <c r="BN13" i="44"/>
  <c r="BO13" i="44"/>
  <c r="D15" i="44"/>
  <c r="E15" i="44"/>
  <c r="D16" i="44"/>
  <c r="D17" i="44" s="1"/>
  <c r="D18" i="44" s="1"/>
  <c r="E16" i="44"/>
  <c r="E17" i="44" s="1"/>
  <c r="E18" i="44" s="1"/>
  <c r="F20" i="44"/>
  <c r="G20" i="44"/>
  <c r="H20" i="44"/>
  <c r="I20" i="44"/>
  <c r="J20" i="44"/>
  <c r="K20" i="44"/>
  <c r="L20" i="44"/>
  <c r="M20" i="44"/>
  <c r="N20" i="44"/>
  <c r="O20" i="44"/>
  <c r="P20" i="44"/>
  <c r="Q20" i="44"/>
  <c r="R20" i="44"/>
  <c r="G21" i="44"/>
  <c r="H21" i="44"/>
  <c r="I21" i="44"/>
  <c r="J21" i="44"/>
  <c r="K21" i="44"/>
  <c r="L21" i="44"/>
  <c r="M21" i="44"/>
  <c r="N21" i="44"/>
  <c r="O21" i="44"/>
  <c r="P21" i="44"/>
  <c r="Q21" i="44"/>
  <c r="R21" i="44"/>
  <c r="V23" i="44"/>
  <c r="W23" i="44" s="1"/>
  <c r="X23" i="44"/>
  <c r="Y23" i="44"/>
  <c r="Z23" i="44"/>
  <c r="AA23" i="44"/>
  <c r="AB23" i="44"/>
  <c r="AC23" i="44"/>
  <c r="AD23" i="44"/>
  <c r="AE23" i="44"/>
  <c r="AF23" i="44"/>
  <c r="AG23" i="44"/>
  <c r="AH23" i="44"/>
  <c r="AI23" i="44"/>
  <c r="AJ23" i="44"/>
  <c r="AK23" i="44"/>
  <c r="AL23" i="44"/>
  <c r="AM23" i="44"/>
  <c r="AN23" i="44"/>
  <c r="AO23" i="44"/>
  <c r="AP23" i="44"/>
  <c r="AQ23" i="44"/>
  <c r="AR23" i="44"/>
  <c r="AS23" i="44"/>
  <c r="AT23" i="44"/>
  <c r="AU23" i="44"/>
  <c r="AV23" i="44"/>
  <c r="AW23" i="44"/>
  <c r="AX23" i="44"/>
  <c r="AY23" i="44"/>
  <c r="AZ23" i="44"/>
  <c r="BA23" i="44"/>
  <c r="BB23" i="44"/>
  <c r="BC23" i="44"/>
  <c r="BD23" i="44"/>
  <c r="BE23" i="44"/>
  <c r="BF23" i="44"/>
  <c r="BG23" i="44"/>
  <c r="BH23" i="44"/>
  <c r="BI23" i="44"/>
  <c r="BJ23" i="44"/>
  <c r="BK23" i="44"/>
  <c r="BL23" i="44"/>
  <c r="BM23" i="44"/>
  <c r="BN23" i="44"/>
  <c r="BO23" i="44"/>
  <c r="D25" i="44"/>
  <c r="E25" i="44"/>
  <c r="D26" i="44"/>
  <c r="E26" i="44"/>
  <c r="D27" i="44"/>
  <c r="E27" i="44"/>
  <c r="D28" i="44"/>
  <c r="E28" i="44"/>
  <c r="E30" i="44"/>
  <c r="F30" i="44"/>
  <c r="G30" i="44"/>
  <c r="H30" i="44"/>
  <c r="I30" i="44"/>
  <c r="J30" i="44"/>
  <c r="K30" i="44"/>
  <c r="L30" i="44"/>
  <c r="M30" i="44"/>
  <c r="N30" i="44"/>
  <c r="O30" i="44"/>
  <c r="P30" i="44"/>
  <c r="Q30" i="44"/>
  <c r="R30" i="44"/>
  <c r="G31" i="44"/>
  <c r="H31" i="44"/>
  <c r="I31" i="44"/>
  <c r="J31" i="44"/>
  <c r="K31" i="44"/>
  <c r="L31" i="44"/>
  <c r="M31" i="44"/>
  <c r="N31" i="44"/>
  <c r="O31" i="44"/>
  <c r="P31" i="44"/>
  <c r="Q31" i="44"/>
  <c r="R31" i="44"/>
  <c r="V33" i="44"/>
  <c r="W33" i="44"/>
  <c r="X33" i="44"/>
  <c r="Y33" i="44"/>
  <c r="Z33" i="44"/>
  <c r="AA33" i="44"/>
  <c r="AB33" i="44"/>
  <c r="AC33" i="44"/>
  <c r="AD33" i="44"/>
  <c r="AE33" i="44"/>
  <c r="AF33" i="44"/>
  <c r="AG33" i="44"/>
  <c r="AH33" i="44"/>
  <c r="AI33" i="44"/>
  <c r="AJ33" i="44"/>
  <c r="AK33" i="44"/>
  <c r="AL33" i="44"/>
  <c r="AM33" i="44"/>
  <c r="AN33" i="44"/>
  <c r="AO33" i="44"/>
  <c r="AP33" i="44"/>
  <c r="AQ33" i="44"/>
  <c r="AR33" i="44"/>
  <c r="AS33" i="44"/>
  <c r="AT33" i="44"/>
  <c r="AU33" i="44"/>
  <c r="AV33" i="44"/>
  <c r="AW33" i="44"/>
  <c r="AX33" i="44"/>
  <c r="AY33" i="44" s="1"/>
  <c r="AZ33" i="44"/>
  <c r="BA33" i="44"/>
  <c r="BB33" i="44"/>
  <c r="BC33" i="44"/>
  <c r="BD33" i="44"/>
  <c r="BE33" i="44"/>
  <c r="BF33" i="44"/>
  <c r="BG33" i="44"/>
  <c r="BH33" i="44"/>
  <c r="BI33" i="44"/>
  <c r="BJ33" i="44"/>
  <c r="BK33" i="44"/>
  <c r="BL33" i="44"/>
  <c r="BM33" i="44"/>
  <c r="BN33" i="44"/>
  <c r="BO33" i="44"/>
  <c r="D35" i="44"/>
  <c r="D36" i="44" s="1"/>
  <c r="D37" i="44" s="1"/>
  <c r="D38" i="44" s="1"/>
  <c r="E35" i="44"/>
  <c r="E36" i="44" s="1"/>
  <c r="E37" i="44" s="1"/>
  <c r="E38" i="44" s="1"/>
  <c r="F40" i="44"/>
  <c r="G40" i="44"/>
  <c r="H40" i="44"/>
  <c r="I40" i="44"/>
  <c r="J40" i="44"/>
  <c r="K40" i="44"/>
  <c r="L40" i="44"/>
  <c r="M40" i="44"/>
  <c r="N40" i="44"/>
  <c r="O40" i="44"/>
  <c r="P40" i="44"/>
  <c r="Q40" i="44"/>
  <c r="R40" i="44"/>
  <c r="G41" i="44"/>
  <c r="H41" i="44"/>
  <c r="I41" i="44"/>
  <c r="J41" i="44"/>
  <c r="K41" i="44"/>
  <c r="L41" i="44"/>
  <c r="M41" i="44"/>
  <c r="N41" i="44"/>
  <c r="O41" i="44"/>
  <c r="P41" i="44"/>
  <c r="Q41" i="44"/>
  <c r="R41" i="44"/>
  <c r="V43" i="44"/>
  <c r="W43" i="44"/>
  <c r="X43" i="44"/>
  <c r="Y43" i="44"/>
  <c r="Z43" i="44"/>
  <c r="AA43" i="44"/>
  <c r="AB43" i="44"/>
  <c r="AC43" i="44"/>
  <c r="AD43" i="44"/>
  <c r="AE43" i="44"/>
  <c r="AF43" i="44"/>
  <c r="AG43" i="44"/>
  <c r="AH43" i="44"/>
  <c r="AI43" i="44"/>
  <c r="AJ43" i="44"/>
  <c r="AK43" i="44"/>
  <c r="AL43" i="44"/>
  <c r="AM43" i="44"/>
  <c r="AN43" i="44"/>
  <c r="AO43" i="44"/>
  <c r="AP43" i="44"/>
  <c r="AQ43" i="44"/>
  <c r="AR43" i="44"/>
  <c r="AS43" i="44"/>
  <c r="AT43" i="44"/>
  <c r="AU43" i="44"/>
  <c r="AV43" i="44"/>
  <c r="AW43" i="44"/>
  <c r="AX43" i="44"/>
  <c r="AY43" i="44"/>
  <c r="AZ43" i="44"/>
  <c r="BA43" i="44"/>
  <c r="BB43" i="44"/>
  <c r="BC43" i="44"/>
  <c r="BD43" i="44"/>
  <c r="BE43" i="44"/>
  <c r="BF43" i="44"/>
  <c r="BG43" i="44"/>
  <c r="BH43" i="44"/>
  <c r="BI43" i="44"/>
  <c r="BJ43" i="44"/>
  <c r="BK43" i="44"/>
  <c r="BL43" i="44"/>
  <c r="BM43" i="44"/>
  <c r="BN43" i="44"/>
  <c r="BO43" i="44"/>
  <c r="D45" i="44"/>
  <c r="E45" i="44"/>
  <c r="E46" i="44"/>
  <c r="D47" i="44"/>
  <c r="E47" i="44"/>
  <c r="D48" i="44"/>
  <c r="E48" i="44"/>
  <c r="E50" i="44"/>
  <c r="F50" i="44"/>
  <c r="G50" i="44"/>
  <c r="H50" i="44"/>
  <c r="I50" i="44"/>
  <c r="J50" i="44"/>
  <c r="K50" i="44"/>
  <c r="L50" i="44"/>
  <c r="M50" i="44"/>
  <c r="N50" i="44"/>
  <c r="O50" i="44"/>
  <c r="P50" i="44"/>
  <c r="Q50" i="44"/>
  <c r="R50" i="44"/>
  <c r="G51" i="44"/>
  <c r="H51" i="44"/>
  <c r="I51" i="44"/>
  <c r="J51" i="44"/>
  <c r="K51" i="44"/>
  <c r="L51" i="44"/>
  <c r="M51" i="44"/>
  <c r="N51" i="44"/>
  <c r="O51" i="44"/>
  <c r="P51" i="44"/>
  <c r="Q51" i="44"/>
  <c r="R51" i="44"/>
  <c r="V53" i="44"/>
  <c r="W53" i="44"/>
  <c r="X53" i="44"/>
  <c r="Y53" i="44"/>
  <c r="Z53" i="44"/>
  <c r="AA53" i="44"/>
  <c r="AB53" i="44"/>
  <c r="AC53" i="44"/>
  <c r="AD53" i="44"/>
  <c r="AE53" i="44"/>
  <c r="AF53" i="44"/>
  <c r="AG53" i="44"/>
  <c r="AH53" i="44"/>
  <c r="AI53" i="44"/>
  <c r="AJ53" i="44"/>
  <c r="AK53" i="44" s="1"/>
  <c r="AL53" i="44"/>
  <c r="AM53" i="44"/>
  <c r="AN53" i="44"/>
  <c r="AO53" i="44"/>
  <c r="AP53" i="44"/>
  <c r="AQ53" i="44"/>
  <c r="AR53" i="44"/>
  <c r="AS53" i="44"/>
  <c r="AT53" i="44"/>
  <c r="AU53" i="44"/>
  <c r="AV53" i="44"/>
  <c r="AW53" i="44"/>
  <c r="AX53" i="44"/>
  <c r="AY53" i="44"/>
  <c r="AZ53" i="44"/>
  <c r="BA53" i="44"/>
  <c r="BB53" i="44"/>
  <c r="BC53" i="44"/>
  <c r="BD53" i="44"/>
  <c r="BE53" i="44"/>
  <c r="BF53" i="44"/>
  <c r="BG53" i="44"/>
  <c r="BH53" i="44"/>
  <c r="BI53" i="44"/>
  <c r="BJ53" i="44"/>
  <c r="BK53" i="44"/>
  <c r="BL53" i="44"/>
  <c r="BM53" i="44"/>
  <c r="BN53" i="44"/>
  <c r="BO53" i="44"/>
  <c r="D55" i="44"/>
  <c r="D56" i="44" s="1"/>
  <c r="D57" i="44" s="1"/>
  <c r="D58" i="44" s="1"/>
  <c r="E55" i="44"/>
  <c r="E56" i="44"/>
  <c r="E57" i="44"/>
  <c r="E58" i="44"/>
  <c r="E60" i="44"/>
  <c r="F60" i="44"/>
  <c r="G60" i="44"/>
  <c r="H60" i="44"/>
  <c r="I60" i="44"/>
  <c r="J60" i="44"/>
  <c r="K60" i="44"/>
  <c r="L60" i="44"/>
  <c r="M60" i="44"/>
  <c r="N60" i="44"/>
  <c r="O60" i="44"/>
  <c r="P60" i="44"/>
  <c r="Q60" i="44"/>
  <c r="R60" i="44"/>
  <c r="G61" i="44"/>
  <c r="H61" i="44"/>
  <c r="I61" i="44"/>
  <c r="J61" i="44"/>
  <c r="K61" i="44"/>
  <c r="L61" i="44"/>
  <c r="M61" i="44"/>
  <c r="N61" i="44"/>
  <c r="O61" i="44"/>
  <c r="P61" i="44"/>
  <c r="Q61" i="44"/>
  <c r="R61" i="44"/>
  <c r="V63" i="44"/>
  <c r="W63" i="44"/>
  <c r="X63" i="44"/>
  <c r="Y63" i="44"/>
  <c r="Z63" i="44"/>
  <c r="AA63" i="44"/>
  <c r="AB63" i="44"/>
  <c r="AC63" i="44"/>
  <c r="AD63" i="44"/>
  <c r="AE63" i="44"/>
  <c r="AF63" i="44"/>
  <c r="AG63" i="44"/>
  <c r="AH63" i="44"/>
  <c r="AI63" i="44"/>
  <c r="AJ63" i="44"/>
  <c r="AK63" i="44"/>
  <c r="AL63" i="44"/>
  <c r="AM63" i="44"/>
  <c r="AN63" i="44"/>
  <c r="AO63" i="44"/>
  <c r="AP63" i="44"/>
  <c r="AQ63" i="44"/>
  <c r="AR63" i="44"/>
  <c r="AS63" i="44"/>
  <c r="AT63" i="44"/>
  <c r="AU63" i="44"/>
  <c r="AV63" i="44"/>
  <c r="AW63" i="44"/>
  <c r="AX63" i="44"/>
  <c r="AY63" i="44"/>
  <c r="AZ63" i="44"/>
  <c r="BA63" i="44"/>
  <c r="BB63" i="44"/>
  <c r="BC63" i="44"/>
  <c r="BD63" i="44"/>
  <c r="BE63" i="44"/>
  <c r="BF63" i="44"/>
  <c r="BG63" i="44"/>
  <c r="BH63" i="44"/>
  <c r="BI63" i="44"/>
  <c r="BJ63" i="44"/>
  <c r="BK63" i="44"/>
  <c r="BL63" i="44"/>
  <c r="BM63" i="44"/>
  <c r="BN63" i="44"/>
  <c r="BO63" i="44"/>
  <c r="D65" i="44"/>
  <c r="E65" i="44"/>
  <c r="D66" i="44"/>
  <c r="E66" i="44"/>
  <c r="D67" i="44"/>
  <c r="E67" i="44"/>
  <c r="D68" i="44"/>
  <c r="E68" i="44"/>
  <c r="E70" i="44"/>
  <c r="F70" i="44"/>
  <c r="G70" i="44"/>
  <c r="H70" i="44"/>
  <c r="I70" i="44"/>
  <c r="J70" i="44"/>
  <c r="K70" i="44"/>
  <c r="L70" i="44"/>
  <c r="M70" i="44"/>
  <c r="N70" i="44"/>
  <c r="O70" i="44"/>
  <c r="P70" i="44"/>
  <c r="Q70" i="44"/>
  <c r="R70" i="44"/>
  <c r="G71" i="44"/>
  <c r="H71" i="44"/>
  <c r="I71" i="44"/>
  <c r="J71" i="44"/>
  <c r="K71" i="44"/>
  <c r="L71" i="44"/>
  <c r="M71" i="44"/>
  <c r="N71" i="44"/>
  <c r="O71" i="44"/>
  <c r="P71" i="44"/>
  <c r="Q71" i="44"/>
  <c r="R71" i="44"/>
  <c r="V73" i="44"/>
  <c r="W73" i="44"/>
  <c r="X73" i="44"/>
  <c r="Y73" i="44"/>
  <c r="Z73" i="44"/>
  <c r="AA73" i="44"/>
  <c r="AB73" i="44"/>
  <c r="AC73" i="44"/>
  <c r="AD73" i="44"/>
  <c r="AE73" i="44"/>
  <c r="AF73" i="44"/>
  <c r="AG73" i="44"/>
  <c r="AH73" i="44"/>
  <c r="AI73" i="44"/>
  <c r="AJ73" i="44"/>
  <c r="AK73" i="44"/>
  <c r="AL73" i="44"/>
  <c r="AM73" i="44"/>
  <c r="AN73" i="44"/>
  <c r="AO73" i="44"/>
  <c r="AP73" i="44"/>
  <c r="AQ73" i="44"/>
  <c r="AR73" i="44"/>
  <c r="AS73" i="44"/>
  <c r="AT73" i="44"/>
  <c r="AU73" i="44"/>
  <c r="AV73" i="44"/>
  <c r="AW73" i="44"/>
  <c r="AX73" i="44"/>
  <c r="AY73" i="44"/>
  <c r="AZ73" i="44"/>
  <c r="BA73" i="44"/>
  <c r="BB73" i="44"/>
  <c r="BC73" i="44"/>
  <c r="BD73" i="44"/>
  <c r="BE73" i="44"/>
  <c r="BF73" i="44"/>
  <c r="BG73" i="44"/>
  <c r="BH73" i="44"/>
  <c r="BI73" i="44"/>
  <c r="BJ73" i="44"/>
  <c r="BK73" i="44"/>
  <c r="BL73" i="44"/>
  <c r="BM73" i="44"/>
  <c r="BN73" i="44"/>
  <c r="BO73" i="44"/>
  <c r="D75" i="44"/>
  <c r="E75" i="44"/>
  <c r="D76" i="44"/>
  <c r="E76" i="44"/>
  <c r="D77" i="44"/>
  <c r="E77" i="44"/>
  <c r="D78" i="44"/>
  <c r="E78" i="44"/>
  <c r="E80" i="44"/>
  <c r="F80" i="44"/>
  <c r="G80" i="44"/>
  <c r="H80" i="44"/>
  <c r="I80" i="44"/>
  <c r="J80" i="44"/>
  <c r="K80" i="44"/>
  <c r="L80" i="44"/>
  <c r="M80" i="44"/>
  <c r="N80" i="44"/>
  <c r="O80" i="44"/>
  <c r="P80" i="44"/>
  <c r="Q80" i="44"/>
  <c r="R80" i="44"/>
  <c r="G81" i="44"/>
  <c r="H81" i="44"/>
  <c r="I81" i="44"/>
  <c r="J81" i="44"/>
  <c r="K81" i="44"/>
  <c r="L81" i="44"/>
  <c r="M81" i="44"/>
  <c r="N81" i="44"/>
  <c r="O81" i="44"/>
  <c r="P81" i="44"/>
  <c r="Q81" i="44"/>
  <c r="R81" i="44"/>
  <c r="V83" i="44"/>
  <c r="W83" i="44"/>
  <c r="X83" i="44"/>
  <c r="Y83" i="44"/>
  <c r="Z83" i="44"/>
  <c r="AA83" i="44"/>
  <c r="AB83" i="44"/>
  <c r="AC83" i="44"/>
  <c r="AD83" i="44"/>
  <c r="AE83" i="44"/>
  <c r="AF83" i="44"/>
  <c r="AG83" i="44"/>
  <c r="AH83" i="44"/>
  <c r="AI83" i="44"/>
  <c r="AJ83" i="44"/>
  <c r="AK83" i="44"/>
  <c r="AL83" i="44"/>
  <c r="AM83" i="44"/>
  <c r="AN83" i="44"/>
  <c r="AO83" i="44"/>
  <c r="AP83" i="44"/>
  <c r="AQ83" i="44"/>
  <c r="AR83" i="44"/>
  <c r="AS83" i="44"/>
  <c r="AT83" i="44"/>
  <c r="AU83" i="44"/>
  <c r="AV83" i="44"/>
  <c r="AW83" i="44"/>
  <c r="AX83" i="44"/>
  <c r="AY83" i="44"/>
  <c r="AZ83" i="44"/>
  <c r="BA83" i="44"/>
  <c r="BB83" i="44"/>
  <c r="BC83" i="44"/>
  <c r="BD83" i="44"/>
  <c r="BE83" i="44"/>
  <c r="BF83" i="44"/>
  <c r="BG83" i="44"/>
  <c r="BH83" i="44"/>
  <c r="BI83" i="44"/>
  <c r="BJ83" i="44"/>
  <c r="BK83" i="44"/>
  <c r="BL83" i="44"/>
  <c r="BM83" i="44"/>
  <c r="BN83" i="44"/>
  <c r="BO83" i="44"/>
  <c r="D85" i="44"/>
  <c r="E85" i="44"/>
  <c r="D86" i="44"/>
  <c r="E86" i="44"/>
  <c r="D87" i="44"/>
  <c r="E87" i="44"/>
  <c r="D88" i="44"/>
  <c r="E88" i="44"/>
  <c r="E90" i="44"/>
  <c r="F90" i="44"/>
  <c r="G90" i="44"/>
  <c r="H90" i="44"/>
  <c r="I90" i="44"/>
  <c r="J90" i="44"/>
  <c r="K90" i="44"/>
  <c r="L90" i="44"/>
  <c r="M90" i="44"/>
  <c r="N90" i="44"/>
  <c r="O90" i="44"/>
  <c r="P90" i="44"/>
  <c r="Q90" i="44"/>
  <c r="R90" i="44"/>
  <c r="G91" i="44"/>
  <c r="H91" i="44"/>
  <c r="I91" i="44"/>
  <c r="J91" i="44"/>
  <c r="K91" i="44"/>
  <c r="L91" i="44"/>
  <c r="M91" i="44"/>
  <c r="N91" i="44"/>
  <c r="O91" i="44"/>
  <c r="P91" i="44"/>
  <c r="Q91" i="44"/>
  <c r="R91" i="44"/>
  <c r="P11" i="43"/>
  <c r="R11" i="43"/>
  <c r="S11" i="43"/>
  <c r="T11" i="43"/>
  <c r="U11" i="43"/>
  <c r="V11" i="43"/>
  <c r="W11" i="43"/>
  <c r="S49" i="43" s="1"/>
  <c r="X11" i="43"/>
  <c r="Y11" i="43"/>
  <c r="S51" i="43" s="1"/>
  <c r="Z11" i="43"/>
  <c r="S52" i="43" s="1"/>
  <c r="AA11" i="43"/>
  <c r="AB11" i="43"/>
  <c r="S54" i="43" s="1"/>
  <c r="AC11" i="43"/>
  <c r="S55" i="43" s="1"/>
  <c r="AD11" i="43"/>
  <c r="AP11" i="43" s="1"/>
  <c r="S56" i="43"/>
  <c r="AH11" i="43"/>
  <c r="AI11" i="43"/>
  <c r="AJ11" i="43"/>
  <c r="AK11" i="43"/>
  <c r="AL11" i="43"/>
  <c r="AM11" i="43"/>
  <c r="AN11" i="43"/>
  <c r="AO11" i="43"/>
  <c r="P12" i="43"/>
  <c r="R12" i="43"/>
  <c r="S12" i="43"/>
  <c r="T12" i="43"/>
  <c r="R46" i="43" s="1"/>
  <c r="U12" i="43"/>
  <c r="R47" i="43" s="1"/>
  <c r="V12" i="43"/>
  <c r="W12" i="43"/>
  <c r="R49" i="43" s="1"/>
  <c r="X12" i="43"/>
  <c r="Y12" i="43"/>
  <c r="Z12" i="43"/>
  <c r="AA12" i="43"/>
  <c r="AB12" i="43"/>
  <c r="R54" i="43" s="1"/>
  <c r="AC12" i="43"/>
  <c r="AD12" i="43"/>
  <c r="AH12" i="43"/>
  <c r="AI12" i="43"/>
  <c r="AJ12" i="43"/>
  <c r="AK12" i="43"/>
  <c r="AL12" i="43"/>
  <c r="AM12" i="43"/>
  <c r="AN12" i="43"/>
  <c r="AO12" i="43"/>
  <c r="AP12" i="43"/>
  <c r="P13" i="43"/>
  <c r="R13" i="43"/>
  <c r="S13" i="43"/>
  <c r="T13" i="43"/>
  <c r="U13" i="43"/>
  <c r="V13" i="43"/>
  <c r="W13" i="43"/>
  <c r="O49" i="43" s="1"/>
  <c r="X13" i="43"/>
  <c r="O50" i="43" s="1"/>
  <c r="Y13" i="43"/>
  <c r="Z13" i="43"/>
  <c r="O52" i="43" s="1"/>
  <c r="AA13" i="43"/>
  <c r="O53" i="43" s="1"/>
  <c r="AB13" i="43"/>
  <c r="AC13" i="43"/>
  <c r="O55" i="43" s="1"/>
  <c r="AD13" i="43"/>
  <c r="O56" i="43" s="1"/>
  <c r="AH13" i="43"/>
  <c r="AI13" i="43"/>
  <c r="AJ13" i="43"/>
  <c r="AK13" i="43"/>
  <c r="AL13" i="43"/>
  <c r="AM13" i="43"/>
  <c r="AN13" i="43"/>
  <c r="AO13" i="43"/>
  <c r="P14" i="43"/>
  <c r="R14" i="43"/>
  <c r="S14" i="43"/>
  <c r="T14" i="43"/>
  <c r="U14" i="43"/>
  <c r="V14" i="43"/>
  <c r="W14" i="43"/>
  <c r="X14" i="43"/>
  <c r="Y14" i="43"/>
  <c r="Z14" i="43"/>
  <c r="AA14" i="43"/>
  <c r="AB14" i="43"/>
  <c r="AC14" i="43"/>
  <c r="AD14" i="43"/>
  <c r="AP14" i="43" s="1"/>
  <c r="AH14" i="43"/>
  <c r="AI14" i="43"/>
  <c r="AJ14" i="43"/>
  <c r="AK14" i="43"/>
  <c r="AO14" i="43" s="1"/>
  <c r="AL14" i="43"/>
  <c r="AM14" i="43"/>
  <c r="AN14" i="43"/>
  <c r="P15" i="43"/>
  <c r="R15" i="43"/>
  <c r="S15" i="43"/>
  <c r="T15" i="43"/>
  <c r="U15" i="43"/>
  <c r="V15" i="43"/>
  <c r="W15" i="43"/>
  <c r="X15" i="43"/>
  <c r="Y15" i="43"/>
  <c r="Z15" i="43"/>
  <c r="AA15" i="43"/>
  <c r="AB15" i="43"/>
  <c r="AC15" i="43"/>
  <c r="AD15" i="43"/>
  <c r="AH15" i="43"/>
  <c r="AI15" i="43"/>
  <c r="AJ15" i="43"/>
  <c r="AK15" i="43"/>
  <c r="AL15" i="43"/>
  <c r="AM15" i="43"/>
  <c r="AN15" i="43"/>
  <c r="AO15" i="43"/>
  <c r="P16" i="43"/>
  <c r="R16" i="43"/>
  <c r="S16" i="43"/>
  <c r="T16" i="43" s="1"/>
  <c r="U16" i="43"/>
  <c r="V16" i="43"/>
  <c r="W16" i="43"/>
  <c r="X16" i="43"/>
  <c r="Y16" i="43"/>
  <c r="Z16" i="43"/>
  <c r="AA16" i="43"/>
  <c r="AB16" i="43"/>
  <c r="AC16" i="43"/>
  <c r="AD16" i="43"/>
  <c r="AP16" i="43" s="1"/>
  <c r="AH16" i="43"/>
  <c r="AI16" i="43"/>
  <c r="AJ16" i="43"/>
  <c r="AK16" i="43"/>
  <c r="AO16" i="43" s="1"/>
  <c r="AL16" i="43"/>
  <c r="AM16" i="43"/>
  <c r="AN16" i="43"/>
  <c r="P17" i="43"/>
  <c r="R17" i="43"/>
  <c r="S17" i="43"/>
  <c r="T17" i="43"/>
  <c r="U17" i="43"/>
  <c r="V17" i="43"/>
  <c r="W17" i="43"/>
  <c r="X17" i="43"/>
  <c r="Y17" i="43"/>
  <c r="Z17" i="43"/>
  <c r="AA17" i="43"/>
  <c r="AB17" i="43"/>
  <c r="AC17" i="43"/>
  <c r="AD17" i="43"/>
  <c r="AH17" i="43"/>
  <c r="AI17" i="43"/>
  <c r="AJ17" i="43"/>
  <c r="AK17" i="43"/>
  <c r="AL17" i="43"/>
  <c r="AM17" i="43"/>
  <c r="AN17" i="43"/>
  <c r="AO17" i="43"/>
  <c r="AP17" i="43"/>
  <c r="P18" i="43"/>
  <c r="R18" i="43"/>
  <c r="S18" i="43"/>
  <c r="T18" i="43" s="1"/>
  <c r="Q46" i="43" s="1"/>
  <c r="U18" i="43"/>
  <c r="V18" i="43"/>
  <c r="W18" i="43"/>
  <c r="Q49" i="43" s="1"/>
  <c r="X18" i="43"/>
  <c r="Y18" i="43"/>
  <c r="Q51" i="43" s="1"/>
  <c r="Z18" i="43"/>
  <c r="Q52" i="43" s="1"/>
  <c r="AA18" i="43"/>
  <c r="AB18" i="43"/>
  <c r="Q54" i="43" s="1"/>
  <c r="AC18" i="43"/>
  <c r="Q55" i="43" s="1"/>
  <c r="AD18" i="43"/>
  <c r="AP18" i="43" s="1"/>
  <c r="AH18" i="43"/>
  <c r="AI18" i="43"/>
  <c r="AJ18" i="43"/>
  <c r="AK18" i="43"/>
  <c r="AL18" i="43"/>
  <c r="AM18" i="43"/>
  <c r="AN18" i="43"/>
  <c r="AO18" i="43"/>
  <c r="P19" i="43"/>
  <c r="R19" i="43"/>
  <c r="S19" i="43"/>
  <c r="T19" i="43"/>
  <c r="U19" i="43"/>
  <c r="V19" i="43"/>
  <c r="W19" i="43"/>
  <c r="X19" i="43"/>
  <c r="Y19" i="43"/>
  <c r="Z19" i="43"/>
  <c r="AA19" i="43"/>
  <c r="AB19" i="43"/>
  <c r="AC19" i="43"/>
  <c r="AD19" i="43"/>
  <c r="AP19" i="43" s="1"/>
  <c r="AH19" i="43"/>
  <c r="AI19" i="43"/>
  <c r="AJ19" i="43"/>
  <c r="AK19" i="43"/>
  <c r="AL19" i="43"/>
  <c r="AM19" i="43"/>
  <c r="AN19" i="43"/>
  <c r="AO19" i="43"/>
  <c r="P20" i="43"/>
  <c r="R20" i="43"/>
  <c r="S20" i="43"/>
  <c r="T20" i="43"/>
  <c r="U20" i="43"/>
  <c r="V20" i="43"/>
  <c r="W20" i="43"/>
  <c r="X20" i="43"/>
  <c r="Y20" i="43"/>
  <c r="Z20" i="43"/>
  <c r="AA20" i="43"/>
  <c r="AB20" i="43"/>
  <c r="AC20" i="43"/>
  <c r="AD20" i="43"/>
  <c r="AP20" i="43" s="1"/>
  <c r="AH20" i="43"/>
  <c r="AI20" i="43"/>
  <c r="AJ20" i="43"/>
  <c r="AK20" i="43"/>
  <c r="AL20" i="43"/>
  <c r="AM20" i="43"/>
  <c r="AN20" i="43"/>
  <c r="AO20" i="43"/>
  <c r="P21" i="43"/>
  <c r="R21" i="43"/>
  <c r="S21" i="43"/>
  <c r="T21" i="43"/>
  <c r="U21" i="43"/>
  <c r="Q47" i="43" s="1"/>
  <c r="V21" i="43"/>
  <c r="W21" i="43"/>
  <c r="X21" i="43"/>
  <c r="Y21" i="43"/>
  <c r="Z21" i="43"/>
  <c r="AA21" i="43"/>
  <c r="AB21" i="43"/>
  <c r="AC21" i="43"/>
  <c r="AD21" i="43"/>
  <c r="AP21" i="43" s="1"/>
  <c r="AH21" i="43"/>
  <c r="AI21" i="43"/>
  <c r="AJ21" i="43"/>
  <c r="AK21" i="43"/>
  <c r="AL21" i="43"/>
  <c r="AM21" i="43"/>
  <c r="AN21" i="43"/>
  <c r="AO21" i="43"/>
  <c r="P22" i="43"/>
  <c r="R22" i="43"/>
  <c r="S22" i="43"/>
  <c r="T22" i="43"/>
  <c r="U22" i="43"/>
  <c r="V22" i="43"/>
  <c r="W22" i="43"/>
  <c r="X22" i="43"/>
  <c r="Y22" i="43"/>
  <c r="Z22" i="43"/>
  <c r="AA22" i="43"/>
  <c r="AB22" i="43"/>
  <c r="AC22" i="43"/>
  <c r="AD22" i="43"/>
  <c r="AH22" i="43"/>
  <c r="AI22" i="43"/>
  <c r="AJ22" i="43"/>
  <c r="AK22" i="43"/>
  <c r="AL22" i="43"/>
  <c r="AM22" i="43"/>
  <c r="AN22" i="43"/>
  <c r="AO22" i="43"/>
  <c r="AP22" i="43"/>
  <c r="P23" i="43"/>
  <c r="R23" i="43"/>
  <c r="S23" i="43"/>
  <c r="T23" i="43"/>
  <c r="S46" i="43" s="1"/>
  <c r="U23" i="43"/>
  <c r="S47" i="43" s="1"/>
  <c r="V23" i="43"/>
  <c r="S48" i="43" s="1"/>
  <c r="W23" i="43"/>
  <c r="X23" i="43"/>
  <c r="Y23" i="43"/>
  <c r="Z23" i="43"/>
  <c r="AA23" i="43"/>
  <c r="AB23" i="43"/>
  <c r="AC23" i="43"/>
  <c r="AD23" i="43"/>
  <c r="AP23" i="43" s="1"/>
  <c r="AH23" i="43"/>
  <c r="AI23" i="43"/>
  <c r="AJ23" i="43"/>
  <c r="AK23" i="43"/>
  <c r="AO23" i="43" s="1"/>
  <c r="AL23" i="43"/>
  <c r="AM23" i="43"/>
  <c r="AN23" i="43"/>
  <c r="P24" i="43"/>
  <c r="R24" i="43"/>
  <c r="S24" i="43"/>
  <c r="T24" i="43"/>
  <c r="U24" i="43"/>
  <c r="V24" i="43"/>
  <c r="W24" i="43"/>
  <c r="X24" i="43"/>
  <c r="Y24" i="43"/>
  <c r="Z24" i="43"/>
  <c r="AA24" i="43"/>
  <c r="AB24" i="43"/>
  <c r="AC24" i="43"/>
  <c r="AD24" i="43"/>
  <c r="AH24" i="43"/>
  <c r="AI24" i="43"/>
  <c r="AJ24" i="43"/>
  <c r="AK24" i="43"/>
  <c r="AL24" i="43"/>
  <c r="AM24" i="43"/>
  <c r="AN24" i="43"/>
  <c r="AO24" i="43"/>
  <c r="AP24" i="43"/>
  <c r="P25" i="43"/>
  <c r="R25" i="43"/>
  <c r="S25" i="43" s="1"/>
  <c r="T25" i="43" s="1"/>
  <c r="U25" i="43"/>
  <c r="V25" i="43"/>
  <c r="W25" i="43"/>
  <c r="X25" i="43"/>
  <c r="Y25" i="43"/>
  <c r="R51" i="43" s="1"/>
  <c r="Z25" i="43"/>
  <c r="AA25" i="43"/>
  <c r="AB25" i="43"/>
  <c r="AC25" i="43"/>
  <c r="R55" i="43" s="1"/>
  <c r="AD25" i="43"/>
  <c r="AP25" i="43" s="1"/>
  <c r="AH25" i="43"/>
  <c r="AI25" i="43"/>
  <c r="AJ25" i="43"/>
  <c r="AK25" i="43"/>
  <c r="AO25" i="43" s="1"/>
  <c r="AL25" i="43"/>
  <c r="AM25" i="43"/>
  <c r="AN25" i="43"/>
  <c r="P26" i="43"/>
  <c r="R26" i="43"/>
  <c r="S26" i="43"/>
  <c r="T26" i="43"/>
  <c r="T46" i="43" s="1"/>
  <c r="U26" i="43"/>
  <c r="V26" i="43"/>
  <c r="W26" i="43"/>
  <c r="T49" i="43" s="1"/>
  <c r="X26" i="43"/>
  <c r="T50" i="43" s="1"/>
  <c r="Y26" i="43"/>
  <c r="T51" i="43" s="1"/>
  <c r="Z26" i="43"/>
  <c r="AA26" i="43"/>
  <c r="AB26" i="43"/>
  <c r="AC26" i="43"/>
  <c r="AD26" i="43"/>
  <c r="T56" i="43"/>
  <c r="AH26" i="43"/>
  <c r="AI26" i="43"/>
  <c r="AJ26" i="43"/>
  <c r="AK26" i="43"/>
  <c r="AL26" i="43"/>
  <c r="AM26" i="43"/>
  <c r="AN26" i="43"/>
  <c r="AO26" i="43"/>
  <c r="AP26" i="43"/>
  <c r="P27" i="43"/>
  <c r="R27" i="43"/>
  <c r="S27" i="43" s="1"/>
  <c r="T27" i="43" s="1"/>
  <c r="U27" i="43"/>
  <c r="V27" i="43"/>
  <c r="W27" i="43"/>
  <c r="X27" i="43"/>
  <c r="Y27" i="43"/>
  <c r="Z27" i="43"/>
  <c r="AA27" i="43"/>
  <c r="AB27" i="43"/>
  <c r="AC27" i="43"/>
  <c r="AD27" i="43"/>
  <c r="AP27" i="43" s="1"/>
  <c r="AH27" i="43"/>
  <c r="AI27" i="43"/>
  <c r="AJ27" i="43"/>
  <c r="AK27" i="43"/>
  <c r="AL27" i="43"/>
  <c r="AM27" i="43"/>
  <c r="AN27" i="43"/>
  <c r="AO27" i="43"/>
  <c r="P28" i="43"/>
  <c r="R28" i="43"/>
  <c r="S28" i="43"/>
  <c r="T28" i="43"/>
  <c r="U28" i="43"/>
  <c r="V28" i="43"/>
  <c r="W28" i="43"/>
  <c r="X28" i="43"/>
  <c r="R50" i="43" s="1"/>
  <c r="Y28" i="43"/>
  <c r="Z28" i="43"/>
  <c r="AA28" i="43"/>
  <c r="AB28" i="43"/>
  <c r="AC28" i="43"/>
  <c r="AD28" i="43"/>
  <c r="AP28" i="43" s="1"/>
  <c r="AH28" i="43"/>
  <c r="AI28" i="43"/>
  <c r="AJ28" i="43"/>
  <c r="AK28" i="43"/>
  <c r="AO28" i="43" s="1"/>
  <c r="AL28" i="43"/>
  <c r="AM28" i="43"/>
  <c r="AN28" i="43"/>
  <c r="P29" i="43"/>
  <c r="R29" i="43"/>
  <c r="S29" i="43"/>
  <c r="T29" i="43"/>
  <c r="U29" i="43"/>
  <c r="V29" i="43"/>
  <c r="W29" i="43"/>
  <c r="X29" i="43"/>
  <c r="Y29" i="43"/>
  <c r="Z29" i="43"/>
  <c r="AA29" i="43"/>
  <c r="AB29" i="43"/>
  <c r="AC29" i="43"/>
  <c r="AD29" i="43"/>
  <c r="AP29" i="43" s="1"/>
  <c r="AH29" i="43"/>
  <c r="AI29" i="43"/>
  <c r="AJ29" i="43"/>
  <c r="AK29" i="43"/>
  <c r="AL29" i="43"/>
  <c r="AM29" i="43"/>
  <c r="AN29" i="43"/>
  <c r="AO29" i="43"/>
  <c r="P30" i="43"/>
  <c r="R30" i="43"/>
  <c r="S30" i="43"/>
  <c r="T30" i="43"/>
  <c r="U30" i="43"/>
  <c r="T47" i="43" s="1"/>
  <c r="V30" i="43"/>
  <c r="W30" i="43"/>
  <c r="X30" i="43"/>
  <c r="Y30" i="43"/>
  <c r="Z30" i="43"/>
  <c r="AA30" i="43"/>
  <c r="AB30" i="43"/>
  <c r="T54" i="43" s="1"/>
  <c r="AC30" i="43"/>
  <c r="AD30" i="43"/>
  <c r="AP30" i="43" s="1"/>
  <c r="AH30" i="43"/>
  <c r="AI30" i="43"/>
  <c r="AJ30" i="43"/>
  <c r="AK30" i="43"/>
  <c r="AO30" i="43" s="1"/>
  <c r="AL30" i="43"/>
  <c r="AM30" i="43"/>
  <c r="AN30" i="43"/>
  <c r="P31" i="43"/>
  <c r="R31" i="43"/>
  <c r="S31" i="43"/>
  <c r="T31" i="43"/>
  <c r="U31" i="43"/>
  <c r="V31" i="43"/>
  <c r="W31" i="43"/>
  <c r="X31" i="43"/>
  <c r="Y31" i="43"/>
  <c r="Z31" i="43"/>
  <c r="AA31" i="43"/>
  <c r="AB31" i="43"/>
  <c r="AC31" i="43"/>
  <c r="AD31" i="43"/>
  <c r="AH31" i="43"/>
  <c r="AI31" i="43"/>
  <c r="AJ31" i="43"/>
  <c r="AK31" i="43"/>
  <c r="AL31" i="43"/>
  <c r="AM31" i="43"/>
  <c r="AN31" i="43"/>
  <c r="AO31" i="43"/>
  <c r="AP31" i="43"/>
  <c r="P32" i="43"/>
  <c r="R32" i="43"/>
  <c r="S32" i="43"/>
  <c r="T32" i="43"/>
  <c r="U32" i="43"/>
  <c r="V32" i="43"/>
  <c r="W32" i="43"/>
  <c r="X32" i="43"/>
  <c r="Y32" i="43"/>
  <c r="Z32" i="43"/>
  <c r="AA32" i="43"/>
  <c r="AB32" i="43"/>
  <c r="AC32" i="43"/>
  <c r="AD32" i="43"/>
  <c r="AP32" i="43" s="1"/>
  <c r="AH32" i="43"/>
  <c r="AI32" i="43"/>
  <c r="AJ32" i="43"/>
  <c r="AK32" i="43"/>
  <c r="AL32" i="43"/>
  <c r="AM32" i="43"/>
  <c r="AN32" i="43"/>
  <c r="AO32" i="43"/>
  <c r="P33" i="43"/>
  <c r="R33" i="43"/>
  <c r="S33" i="43"/>
  <c r="T33" i="43"/>
  <c r="U33" i="43"/>
  <c r="V33" i="43"/>
  <c r="W33" i="43"/>
  <c r="X33" i="43"/>
  <c r="Y33" i="43"/>
  <c r="Z33" i="43"/>
  <c r="AA33" i="43"/>
  <c r="AB33" i="43"/>
  <c r="AC33" i="43"/>
  <c r="AD33" i="43"/>
  <c r="AH33" i="43"/>
  <c r="AI33" i="43"/>
  <c r="AJ33" i="43"/>
  <c r="AK33" i="43"/>
  <c r="AL33" i="43"/>
  <c r="AM33" i="43"/>
  <c r="AN33" i="43"/>
  <c r="AO33" i="43"/>
  <c r="AP33" i="43"/>
  <c r="P34" i="43"/>
  <c r="R34" i="43" s="1"/>
  <c r="S34" i="43" s="1"/>
  <c r="T34" i="43" s="1"/>
  <c r="U34" i="43"/>
  <c r="V34" i="43"/>
  <c r="W34" i="43"/>
  <c r="X34" i="43"/>
  <c r="Y34" i="43"/>
  <c r="Z34" i="43"/>
  <c r="AA34" i="43"/>
  <c r="AB34" i="43"/>
  <c r="AC34" i="43"/>
  <c r="AD34" i="43"/>
  <c r="AP34" i="43" s="1"/>
  <c r="AH34" i="43"/>
  <c r="AI34" i="43"/>
  <c r="AJ34" i="43"/>
  <c r="AK34" i="43"/>
  <c r="AL34" i="43"/>
  <c r="AM34" i="43"/>
  <c r="AN34" i="43"/>
  <c r="AO34" i="43"/>
  <c r="P35" i="43"/>
  <c r="R35" i="43"/>
  <c r="S35" i="43"/>
  <c r="T35" i="43"/>
  <c r="U35" i="43"/>
  <c r="V35" i="43"/>
  <c r="W35" i="43"/>
  <c r="X35" i="43"/>
  <c r="Y35" i="43"/>
  <c r="Z35" i="43"/>
  <c r="AA35" i="43"/>
  <c r="AB35" i="43"/>
  <c r="AC35" i="43"/>
  <c r="AD35" i="43"/>
  <c r="AH35" i="43"/>
  <c r="AI35" i="43"/>
  <c r="AJ35" i="43"/>
  <c r="AK35" i="43"/>
  <c r="AL35" i="43"/>
  <c r="AM35" i="43"/>
  <c r="AN35" i="43"/>
  <c r="AO35" i="43"/>
  <c r="AP35" i="43"/>
  <c r="P36" i="43"/>
  <c r="R36" i="43" s="1"/>
  <c r="S36" i="43" s="1"/>
  <c r="T36" i="43" s="1"/>
  <c r="U36" i="43"/>
  <c r="V36" i="43"/>
  <c r="W36" i="43"/>
  <c r="X36" i="43"/>
  <c r="Y36" i="43"/>
  <c r="Z36" i="43"/>
  <c r="AA36" i="43"/>
  <c r="AB36" i="43"/>
  <c r="AC36" i="43"/>
  <c r="AD36" i="43"/>
  <c r="AP36" i="43" s="1"/>
  <c r="AH36" i="43"/>
  <c r="AI36" i="43"/>
  <c r="AJ36" i="43"/>
  <c r="AK36" i="43"/>
  <c r="AL36" i="43"/>
  <c r="AM36" i="43"/>
  <c r="AN36" i="43"/>
  <c r="AO36" i="43"/>
  <c r="P37" i="43"/>
  <c r="R37" i="43"/>
  <c r="S37" i="43"/>
  <c r="T37" i="43"/>
  <c r="P46" i="43" s="1"/>
  <c r="U37" i="43"/>
  <c r="P47" i="43" s="1"/>
  <c r="V37" i="43"/>
  <c r="P48" i="43" s="1"/>
  <c r="W37" i="43"/>
  <c r="P49" i="43" s="1"/>
  <c r="X37" i="43"/>
  <c r="P50" i="43" s="1"/>
  <c r="Y37" i="43"/>
  <c r="Z37" i="43"/>
  <c r="AA37" i="43"/>
  <c r="AB37" i="43"/>
  <c r="AC37" i="43"/>
  <c r="AD37" i="43"/>
  <c r="AP37" i="43" s="1"/>
  <c r="AH37" i="43"/>
  <c r="AI37" i="43"/>
  <c r="AJ37" i="43"/>
  <c r="AK37" i="43"/>
  <c r="AO37" i="43" s="1"/>
  <c r="AL37" i="43"/>
  <c r="AM37" i="43"/>
  <c r="AN37" i="43"/>
  <c r="P38" i="43"/>
  <c r="R38" i="43"/>
  <c r="S38" i="43"/>
  <c r="T38" i="43"/>
  <c r="U38" i="43"/>
  <c r="V38" i="43"/>
  <c r="W38" i="43"/>
  <c r="X38" i="43"/>
  <c r="Q50" i="43" s="1"/>
  <c r="Y38" i="43"/>
  <c r="Z38" i="43"/>
  <c r="AA38" i="43"/>
  <c r="Q53" i="43" s="1"/>
  <c r="AB38" i="43"/>
  <c r="AC38" i="43"/>
  <c r="AD38" i="43"/>
  <c r="AP38" i="43" s="1"/>
  <c r="Q56" i="43"/>
  <c r="AH38" i="43"/>
  <c r="AI38" i="43"/>
  <c r="AJ38" i="43"/>
  <c r="AK38" i="43"/>
  <c r="AL38" i="43"/>
  <c r="AM38" i="43"/>
  <c r="AN38" i="43"/>
  <c r="AO38" i="43"/>
  <c r="P39" i="43"/>
  <c r="R39" i="43"/>
  <c r="S39" i="43"/>
  <c r="T39" i="43"/>
  <c r="U39" i="43"/>
  <c r="V39" i="43"/>
  <c r="W39" i="43"/>
  <c r="X39" i="43"/>
  <c r="Y39" i="43"/>
  <c r="Z39" i="43"/>
  <c r="AA39" i="43"/>
  <c r="AB39" i="43"/>
  <c r="AC39" i="43"/>
  <c r="P55" i="43" s="1"/>
  <c r="AD39" i="43"/>
  <c r="AP39" i="43" s="1"/>
  <c r="AH39" i="43"/>
  <c r="AI39" i="43"/>
  <c r="AJ39" i="43"/>
  <c r="AK39" i="43"/>
  <c r="AO39" i="43" s="1"/>
  <c r="AL39" i="43"/>
  <c r="AM39" i="43"/>
  <c r="AN39" i="43"/>
  <c r="P40" i="43"/>
  <c r="R40" i="43"/>
  <c r="S40" i="43"/>
  <c r="T40" i="43"/>
  <c r="U40" i="43"/>
  <c r="V40" i="43"/>
  <c r="W40" i="43"/>
  <c r="X40" i="43"/>
  <c r="Y40" i="43"/>
  <c r="Z40" i="43"/>
  <c r="AA40" i="43"/>
  <c r="AB40" i="43"/>
  <c r="AC40" i="43"/>
  <c r="AD40" i="43"/>
  <c r="AH40" i="43"/>
  <c r="AI40" i="43"/>
  <c r="AJ40" i="43"/>
  <c r="AK40" i="43"/>
  <c r="AL40" i="43"/>
  <c r="AM40" i="43"/>
  <c r="AN40" i="43"/>
  <c r="AO40" i="43"/>
  <c r="AP40" i="43"/>
  <c r="P41" i="43"/>
  <c r="R41" i="43"/>
  <c r="S41" i="43"/>
  <c r="T41" i="43"/>
  <c r="U41" i="43"/>
  <c r="V41" i="43"/>
  <c r="W41" i="43"/>
  <c r="X41" i="43"/>
  <c r="Y41" i="43"/>
  <c r="Z41" i="43"/>
  <c r="AA41" i="43"/>
  <c r="AB41" i="43"/>
  <c r="AC41" i="43"/>
  <c r="AD41" i="43"/>
  <c r="AP41" i="43" s="1"/>
  <c r="AH41" i="43"/>
  <c r="AI41" i="43"/>
  <c r="AJ41" i="43"/>
  <c r="AK41" i="43"/>
  <c r="AL41" i="43"/>
  <c r="AM41" i="43"/>
  <c r="AN41" i="43"/>
  <c r="AO41" i="43"/>
  <c r="P42" i="43"/>
  <c r="R42" i="43"/>
  <c r="S42" i="43"/>
  <c r="T42" i="43"/>
  <c r="U42" i="43"/>
  <c r="V42" i="43"/>
  <c r="W42" i="43"/>
  <c r="X42" i="43"/>
  <c r="Y42" i="43"/>
  <c r="Z42" i="43"/>
  <c r="AA42" i="43"/>
  <c r="AB42" i="43"/>
  <c r="AC42" i="43"/>
  <c r="AD42" i="43"/>
  <c r="AH42" i="43"/>
  <c r="AI42" i="43"/>
  <c r="AJ42" i="43"/>
  <c r="AK42" i="43"/>
  <c r="AL42" i="43"/>
  <c r="AM42" i="43"/>
  <c r="AN42" i="43"/>
  <c r="AO42" i="43"/>
  <c r="AP42" i="43"/>
  <c r="O47" i="43"/>
  <c r="O48" i="43"/>
  <c r="Q48" i="43"/>
  <c r="R48" i="43"/>
  <c r="T48" i="43"/>
  <c r="S50" i="43"/>
  <c r="O51" i="43"/>
  <c r="P51" i="43"/>
  <c r="P52" i="43"/>
  <c r="R52" i="43"/>
  <c r="T52" i="43"/>
  <c r="P53" i="43"/>
  <c r="R53" i="43"/>
  <c r="S53" i="43"/>
  <c r="T53" i="43"/>
  <c r="O54" i="43"/>
  <c r="P54" i="43"/>
  <c r="T55" i="43"/>
  <c r="P56" i="43"/>
  <c r="R56" i="43"/>
  <c r="V13" i="42"/>
  <c r="W13" i="42" s="1"/>
  <c r="X13" i="42"/>
  <c r="Y13" i="42"/>
  <c r="Z13" i="42"/>
  <c r="AA13" i="42"/>
  <c r="AB13" i="42"/>
  <c r="AC13" i="42"/>
  <c r="AD13" i="42"/>
  <c r="AE13" i="42"/>
  <c r="AF13" i="42"/>
  <c r="AG13" i="42"/>
  <c r="AH13" i="42"/>
  <c r="AI13" i="42"/>
  <c r="AJ13" i="42"/>
  <c r="AK13" i="42" s="1"/>
  <c r="AL13" i="42"/>
  <c r="AM13" i="42"/>
  <c r="AN13" i="42"/>
  <c r="AO13" i="42"/>
  <c r="AP13" i="42"/>
  <c r="AQ13" i="42"/>
  <c r="AR13" i="42"/>
  <c r="AS13" i="42"/>
  <c r="AT13" i="42"/>
  <c r="AU13" i="42"/>
  <c r="AV13" i="42"/>
  <c r="AW13" i="42"/>
  <c r="AX13" i="42"/>
  <c r="AY13" i="42"/>
  <c r="AZ13" i="42"/>
  <c r="BA13" i="42"/>
  <c r="BB13" i="42"/>
  <c r="BC13" i="42"/>
  <c r="BD13" i="42"/>
  <c r="BE13" i="42"/>
  <c r="BF13" i="42" s="1"/>
  <c r="BG13" i="42"/>
  <c r="BH13" i="42"/>
  <c r="BI13" i="42"/>
  <c r="BJ13" i="42"/>
  <c r="BK13" i="42"/>
  <c r="BL13" i="42"/>
  <c r="BM13" i="42"/>
  <c r="BN13" i="42"/>
  <c r="BO13" i="42"/>
  <c r="D15" i="42"/>
  <c r="D16" i="42" s="1"/>
  <c r="D17" i="42" s="1"/>
  <c r="D18" i="42" s="1"/>
  <c r="E15" i="42"/>
  <c r="E16" i="42"/>
  <c r="E17" i="42"/>
  <c r="E18" i="42"/>
  <c r="E20" i="42"/>
  <c r="F20" i="42"/>
  <c r="G20" i="42"/>
  <c r="H20" i="42"/>
  <c r="I20" i="42"/>
  <c r="J20" i="42"/>
  <c r="K20" i="42"/>
  <c r="L20" i="42"/>
  <c r="M20" i="42"/>
  <c r="N20" i="42"/>
  <c r="O20" i="42"/>
  <c r="P20" i="42"/>
  <c r="Q20" i="42"/>
  <c r="R20" i="42"/>
  <c r="G21" i="42"/>
  <c r="H21" i="42"/>
  <c r="I21" i="42"/>
  <c r="J21" i="42"/>
  <c r="K21" i="42"/>
  <c r="L21" i="42"/>
  <c r="M21" i="42"/>
  <c r="N21" i="42"/>
  <c r="O21" i="42"/>
  <c r="P21" i="42"/>
  <c r="Q21" i="42"/>
  <c r="R21" i="42"/>
  <c r="B23" i="42"/>
  <c r="V23" i="42"/>
  <c r="W23" i="42"/>
  <c r="X23" i="42"/>
  <c r="Y23" i="42"/>
  <c r="Z23" i="42"/>
  <c r="AA23" i="42"/>
  <c r="AB23" i="42"/>
  <c r="AC23" i="42"/>
  <c r="AD23" i="42"/>
  <c r="AE23" i="42"/>
  <c r="AF23" i="42"/>
  <c r="AG23" i="42"/>
  <c r="AH23" i="42"/>
  <c r="AI23" i="42"/>
  <c r="AJ23" i="42"/>
  <c r="AK23" i="42"/>
  <c r="AL23" i="42"/>
  <c r="AM23" i="42"/>
  <c r="AN23" i="42"/>
  <c r="AO23" i="42"/>
  <c r="AP23" i="42"/>
  <c r="AQ23" i="42"/>
  <c r="AR23" i="42"/>
  <c r="AS23" i="42"/>
  <c r="AT23" i="42"/>
  <c r="AU23" i="42"/>
  <c r="AV23" i="42"/>
  <c r="AW23" i="42"/>
  <c r="AX23" i="42"/>
  <c r="AY23" i="42" s="1"/>
  <c r="AZ23" i="42"/>
  <c r="BA23" i="42"/>
  <c r="BB23" i="42"/>
  <c r="BC23" i="42"/>
  <c r="BD23" i="42"/>
  <c r="BE23" i="42"/>
  <c r="BF23" i="42"/>
  <c r="BG23" i="42"/>
  <c r="BH23" i="42"/>
  <c r="BI23" i="42"/>
  <c r="BJ23" i="42"/>
  <c r="BK23" i="42"/>
  <c r="BL23" i="42"/>
  <c r="BM23" i="42"/>
  <c r="BN23" i="42"/>
  <c r="BO23" i="42"/>
  <c r="D25" i="42"/>
  <c r="E25" i="42"/>
  <c r="D26" i="42"/>
  <c r="E26" i="42"/>
  <c r="D27" i="42"/>
  <c r="E27" i="42"/>
  <c r="D28" i="42"/>
  <c r="E28" i="42"/>
  <c r="E30" i="42"/>
  <c r="F30" i="42"/>
  <c r="G30" i="42"/>
  <c r="H30" i="42"/>
  <c r="I30" i="42"/>
  <c r="J30" i="42"/>
  <c r="K30" i="42"/>
  <c r="L30" i="42"/>
  <c r="M30" i="42"/>
  <c r="N30" i="42"/>
  <c r="O30" i="42"/>
  <c r="P30" i="42"/>
  <c r="Q30" i="42"/>
  <c r="R30" i="42"/>
  <c r="G31" i="42"/>
  <c r="H31" i="42"/>
  <c r="I31" i="42"/>
  <c r="J31" i="42"/>
  <c r="K31" i="42"/>
  <c r="L31" i="42"/>
  <c r="M31" i="42"/>
  <c r="N31" i="42"/>
  <c r="O31" i="42"/>
  <c r="P31" i="42"/>
  <c r="Q31" i="42"/>
  <c r="R31" i="42"/>
  <c r="B33" i="42"/>
  <c r="V33" i="42"/>
  <c r="W33" i="42"/>
  <c r="X33" i="42"/>
  <c r="Y33" i="42"/>
  <c r="Z33" i="42"/>
  <c r="AA33" i="42"/>
  <c r="AB33" i="42"/>
  <c r="AC33" i="42"/>
  <c r="AD33" i="42"/>
  <c r="AE33" i="42"/>
  <c r="AF33" i="42"/>
  <c r="AG33" i="42"/>
  <c r="AH33" i="42"/>
  <c r="AI33" i="42"/>
  <c r="AJ33" i="42"/>
  <c r="AK33" i="42"/>
  <c r="AL33" i="42"/>
  <c r="AM33" i="42"/>
  <c r="AN33" i="42"/>
  <c r="AO33" i="42"/>
  <c r="AP33" i="42"/>
  <c r="AQ33" i="42"/>
  <c r="AR33" i="42"/>
  <c r="AS33" i="42"/>
  <c r="AT33" i="42"/>
  <c r="AU33" i="42"/>
  <c r="AV33" i="42"/>
  <c r="AW33" i="42"/>
  <c r="AX33" i="42"/>
  <c r="AY33" i="42"/>
  <c r="AZ33" i="42"/>
  <c r="BA33" i="42"/>
  <c r="BB33" i="42"/>
  <c r="BC33" i="42"/>
  <c r="BD33" i="42"/>
  <c r="BE33" i="42"/>
  <c r="BF33" i="42"/>
  <c r="BG33" i="42"/>
  <c r="BH33" i="42"/>
  <c r="BI33" i="42"/>
  <c r="BJ33" i="42"/>
  <c r="BK33" i="42"/>
  <c r="BL33" i="42"/>
  <c r="BM33" i="42"/>
  <c r="BN33" i="42"/>
  <c r="BO33" i="42"/>
  <c r="D35" i="42"/>
  <c r="E35" i="42"/>
  <c r="D36" i="42"/>
  <c r="E36" i="42"/>
  <c r="D37" i="42"/>
  <c r="E37" i="42"/>
  <c r="D38" i="42"/>
  <c r="E38" i="42"/>
  <c r="E40" i="42"/>
  <c r="F40" i="42"/>
  <c r="G40" i="42"/>
  <c r="H40" i="42"/>
  <c r="I40" i="42"/>
  <c r="J40" i="42"/>
  <c r="K40" i="42"/>
  <c r="L40" i="42"/>
  <c r="M40" i="42"/>
  <c r="N40" i="42"/>
  <c r="O40" i="42"/>
  <c r="P40" i="42"/>
  <c r="Q40" i="42"/>
  <c r="R40" i="42"/>
  <c r="G41" i="42"/>
  <c r="H41" i="42"/>
  <c r="I41" i="42"/>
  <c r="J41" i="42"/>
  <c r="K41" i="42"/>
  <c r="L41" i="42"/>
  <c r="M41" i="42"/>
  <c r="N41" i="42"/>
  <c r="O41" i="42"/>
  <c r="P41" i="42"/>
  <c r="Q41" i="42"/>
  <c r="R41" i="42"/>
  <c r="B43" i="42"/>
  <c r="V43" i="42"/>
  <c r="W43" i="42"/>
  <c r="X43" i="42"/>
  <c r="Y43" i="42"/>
  <c r="Z43" i="42"/>
  <c r="AA43" i="42"/>
  <c r="AB43" i="42"/>
  <c r="AC43" i="42"/>
  <c r="AD43" i="42"/>
  <c r="AE43" i="42"/>
  <c r="AF43" i="42"/>
  <c r="AG43" i="42"/>
  <c r="AH43" i="42"/>
  <c r="AI43" i="42"/>
  <c r="AJ43" i="42"/>
  <c r="AK43" i="42"/>
  <c r="AL43" i="42"/>
  <c r="AM43" i="42"/>
  <c r="AN43" i="42"/>
  <c r="AO43" i="42"/>
  <c r="AP43" i="42"/>
  <c r="AQ43" i="42"/>
  <c r="AR43" i="42"/>
  <c r="AS43" i="42"/>
  <c r="AT43" i="42"/>
  <c r="AU43" i="42"/>
  <c r="AV43" i="42"/>
  <c r="AW43" i="42"/>
  <c r="AX43" i="42"/>
  <c r="AY43" i="42"/>
  <c r="AZ43" i="42"/>
  <c r="BA43" i="42"/>
  <c r="BB43" i="42"/>
  <c r="BC43" i="42"/>
  <c r="BD43" i="42"/>
  <c r="BE43" i="42"/>
  <c r="BF43" i="42"/>
  <c r="BG43" i="42"/>
  <c r="BH43" i="42"/>
  <c r="BI43" i="42"/>
  <c r="BJ43" i="42"/>
  <c r="BK43" i="42"/>
  <c r="BL43" i="42"/>
  <c r="BM43" i="42"/>
  <c r="BN43" i="42"/>
  <c r="BO43" i="42"/>
  <c r="D45" i="42"/>
  <c r="E45" i="42"/>
  <c r="D46" i="42"/>
  <c r="E46" i="42"/>
  <c r="D47" i="42"/>
  <c r="E47" i="42"/>
  <c r="D48" i="42"/>
  <c r="E48" i="42"/>
  <c r="E50" i="42"/>
  <c r="F50" i="42"/>
  <c r="G50" i="42"/>
  <c r="H50" i="42"/>
  <c r="I50" i="42"/>
  <c r="J50" i="42"/>
  <c r="K50" i="42"/>
  <c r="L50" i="42"/>
  <c r="M50" i="42"/>
  <c r="N50" i="42"/>
  <c r="O50" i="42"/>
  <c r="P50" i="42"/>
  <c r="Q50" i="42"/>
  <c r="R50" i="42"/>
  <c r="G51" i="42"/>
  <c r="H51" i="42"/>
  <c r="I51" i="42"/>
  <c r="J51" i="42"/>
  <c r="K51" i="42"/>
  <c r="L51" i="42"/>
  <c r="M51" i="42"/>
  <c r="N51" i="42"/>
  <c r="O51" i="42"/>
  <c r="P51" i="42"/>
  <c r="Q51" i="42"/>
  <c r="R51" i="42"/>
  <c r="B53" i="42"/>
  <c r="V53" i="42"/>
  <c r="W53" i="42"/>
  <c r="X53" i="42"/>
  <c r="Y53" i="42"/>
  <c r="Z53" i="42"/>
  <c r="AA53" i="42"/>
  <c r="AB53" i="42"/>
  <c r="AC53" i="42"/>
  <c r="AD53" i="42" s="1"/>
  <c r="AE53" i="42"/>
  <c r="AF53" i="42"/>
  <c r="AG53" i="42"/>
  <c r="AH53" i="42"/>
  <c r="AI53" i="42"/>
  <c r="AJ53" i="42"/>
  <c r="AK53" i="42"/>
  <c r="AL53" i="42"/>
  <c r="AM53" i="42"/>
  <c r="AN53" i="42"/>
  <c r="AO53" i="42"/>
  <c r="AP53" i="42"/>
  <c r="AQ53" i="42"/>
  <c r="AR53" i="42"/>
  <c r="AS53" i="42"/>
  <c r="AT53" i="42"/>
  <c r="AU53" i="42"/>
  <c r="AV53" i="42"/>
  <c r="AW53" i="42"/>
  <c r="AX53" i="42"/>
  <c r="AY53" i="42"/>
  <c r="AZ53" i="42"/>
  <c r="BA53" i="42"/>
  <c r="BB53" i="42"/>
  <c r="BC53" i="42"/>
  <c r="BD53" i="42"/>
  <c r="BE53" i="42"/>
  <c r="BF53" i="42"/>
  <c r="BG53" i="42"/>
  <c r="BH53" i="42"/>
  <c r="BI53" i="42"/>
  <c r="BJ53" i="42"/>
  <c r="BK53" i="42"/>
  <c r="BL53" i="42"/>
  <c r="BM53" i="42"/>
  <c r="BN53" i="42"/>
  <c r="BO53" i="42"/>
  <c r="D55" i="42"/>
  <c r="E55" i="42"/>
  <c r="D56" i="42"/>
  <c r="E56" i="42"/>
  <c r="D57" i="42"/>
  <c r="E57" i="42"/>
  <c r="D58" i="42"/>
  <c r="E58" i="42"/>
  <c r="E60" i="42"/>
  <c r="F60" i="42"/>
  <c r="G60" i="42"/>
  <c r="H60" i="42"/>
  <c r="I60" i="42"/>
  <c r="J60" i="42"/>
  <c r="K60" i="42"/>
  <c r="L60" i="42"/>
  <c r="M60" i="42"/>
  <c r="N60" i="42"/>
  <c r="O60" i="42"/>
  <c r="P60" i="42"/>
  <c r="Q60" i="42"/>
  <c r="R60" i="42"/>
  <c r="G61" i="42"/>
  <c r="H61" i="42"/>
  <c r="I61" i="42"/>
  <c r="J61" i="42"/>
  <c r="K61" i="42"/>
  <c r="L61" i="42"/>
  <c r="M61" i="42"/>
  <c r="N61" i="42"/>
  <c r="O61" i="42"/>
  <c r="P61" i="42"/>
  <c r="Q61" i="42"/>
  <c r="R61" i="42"/>
  <c r="B63" i="42"/>
  <c r="V63" i="42"/>
  <c r="W63" i="42"/>
  <c r="X63" i="42"/>
  <c r="Y63" i="42"/>
  <c r="Z63" i="42"/>
  <c r="AA63" i="42"/>
  <c r="AB63" i="42"/>
  <c r="AC63" i="42"/>
  <c r="AD63" i="42"/>
  <c r="AE63" i="42"/>
  <c r="AF63" i="42"/>
  <c r="AG63" i="42"/>
  <c r="AH63" i="42"/>
  <c r="AI63" i="42"/>
  <c r="AJ63" i="42"/>
  <c r="AK63" i="42"/>
  <c r="AL63" i="42"/>
  <c r="AM63" i="42"/>
  <c r="AN63" i="42"/>
  <c r="AO63" i="42"/>
  <c r="AP63" i="42"/>
  <c r="AQ63" i="42"/>
  <c r="AR63" i="42" s="1"/>
  <c r="AS63" i="42"/>
  <c r="AT63" i="42"/>
  <c r="AU63" i="42"/>
  <c r="AV63" i="42"/>
  <c r="AW63" i="42"/>
  <c r="AX63" i="42"/>
  <c r="AY63" i="42"/>
  <c r="AZ63" i="42"/>
  <c r="BA63" i="42"/>
  <c r="BB63" i="42"/>
  <c r="BC63" i="42"/>
  <c r="BD63" i="42"/>
  <c r="BE63" i="42"/>
  <c r="BF63" i="42"/>
  <c r="BG63" i="42"/>
  <c r="BH63" i="42"/>
  <c r="BI63" i="42"/>
  <c r="BJ63" i="42"/>
  <c r="BK63" i="42"/>
  <c r="BL63" i="42"/>
  <c r="BM63" i="42"/>
  <c r="BN63" i="42"/>
  <c r="BO63" i="42"/>
  <c r="D65" i="42"/>
  <c r="E65" i="42"/>
  <c r="D66" i="42"/>
  <c r="E66" i="42"/>
  <c r="D67" i="42"/>
  <c r="E67" i="42"/>
  <c r="E68" i="42" s="1"/>
  <c r="D68" i="42"/>
  <c r="F70" i="42"/>
  <c r="G70" i="42"/>
  <c r="H70" i="42"/>
  <c r="I70" i="42"/>
  <c r="J70" i="42"/>
  <c r="K70" i="42"/>
  <c r="L70" i="42"/>
  <c r="M70" i="42"/>
  <c r="N70" i="42"/>
  <c r="O70" i="42"/>
  <c r="P70" i="42"/>
  <c r="Q70" i="42"/>
  <c r="R70" i="42"/>
  <c r="G71" i="42"/>
  <c r="H71" i="42"/>
  <c r="I71" i="42"/>
  <c r="J71" i="42"/>
  <c r="K71" i="42"/>
  <c r="L71" i="42"/>
  <c r="M71" i="42"/>
  <c r="N71" i="42"/>
  <c r="O71" i="42"/>
  <c r="P71" i="42"/>
  <c r="Q71" i="42"/>
  <c r="R71" i="42"/>
  <c r="B73" i="42"/>
  <c r="V73" i="42"/>
  <c r="W73" i="42"/>
  <c r="X73" i="42"/>
  <c r="Y73" i="42"/>
  <c r="Z73" i="42"/>
  <c r="AA73" i="42"/>
  <c r="AB73" i="42"/>
  <c r="AC73" i="42"/>
  <c r="AD73" i="42"/>
  <c r="AE73" i="42"/>
  <c r="AF73" i="42"/>
  <c r="AG73" i="42"/>
  <c r="AH73" i="42"/>
  <c r="AI73" i="42"/>
  <c r="AJ73" i="42"/>
  <c r="AK73" i="42"/>
  <c r="AL73" i="42"/>
  <c r="AM73" i="42"/>
  <c r="AN73" i="42"/>
  <c r="AO73" i="42"/>
  <c r="AP73" i="42"/>
  <c r="AQ73" i="42"/>
  <c r="AR73" i="42"/>
  <c r="AS73" i="42"/>
  <c r="AT73" i="42"/>
  <c r="AU73" i="42"/>
  <c r="AV73" i="42"/>
  <c r="AW73" i="42"/>
  <c r="AX73" i="42"/>
  <c r="AY73" i="42"/>
  <c r="AZ73" i="42"/>
  <c r="BA73" i="42"/>
  <c r="BB73" i="42"/>
  <c r="BC73" i="42"/>
  <c r="BD73" i="42"/>
  <c r="BE73" i="42"/>
  <c r="BF73" i="42" s="1"/>
  <c r="BG73" i="42"/>
  <c r="BH73" i="42"/>
  <c r="BI73" i="42"/>
  <c r="BJ73" i="42"/>
  <c r="BK73" i="42"/>
  <c r="BL73" i="42"/>
  <c r="BM73" i="42"/>
  <c r="BN73" i="42"/>
  <c r="BO73" i="42"/>
  <c r="D75" i="42"/>
  <c r="E75" i="42"/>
  <c r="E80" i="42" s="1"/>
  <c r="D76" i="42"/>
  <c r="E76" i="42"/>
  <c r="D77" i="42"/>
  <c r="D78" i="42" s="1"/>
  <c r="E77" i="42"/>
  <c r="E78" i="42" s="1"/>
  <c r="F80" i="42"/>
  <c r="G80" i="42"/>
  <c r="H80" i="42"/>
  <c r="I80" i="42"/>
  <c r="J80" i="42"/>
  <c r="K80" i="42"/>
  <c r="L80" i="42"/>
  <c r="M80" i="42"/>
  <c r="N80" i="42"/>
  <c r="O80" i="42"/>
  <c r="P80" i="42"/>
  <c r="Q80" i="42"/>
  <c r="R80" i="42"/>
  <c r="G81" i="42"/>
  <c r="H81" i="42"/>
  <c r="I81" i="42"/>
  <c r="J81" i="42"/>
  <c r="K81" i="42"/>
  <c r="L81" i="42"/>
  <c r="M81" i="42"/>
  <c r="N81" i="42"/>
  <c r="O81" i="42"/>
  <c r="P81" i="42"/>
  <c r="Q81" i="42"/>
  <c r="R81" i="42"/>
  <c r="B83" i="42"/>
  <c r="V83" i="42"/>
  <c r="W83" i="42"/>
  <c r="X83" i="42"/>
  <c r="Y83" i="42"/>
  <c r="Z83" i="42"/>
  <c r="AA83" i="42"/>
  <c r="AB83" i="42"/>
  <c r="AC83" i="42"/>
  <c r="AD83" i="42"/>
  <c r="AE83" i="42"/>
  <c r="AF83" i="42"/>
  <c r="AG83" i="42"/>
  <c r="AH83" i="42"/>
  <c r="AI83" i="42"/>
  <c r="AJ83" i="42"/>
  <c r="AK83" i="42"/>
  <c r="AL83" i="42"/>
  <c r="AM83" i="42"/>
  <c r="AN83" i="42"/>
  <c r="AO83" i="42"/>
  <c r="AP83" i="42"/>
  <c r="AQ83" i="42"/>
  <c r="AR83" i="42"/>
  <c r="AS83" i="42"/>
  <c r="AT83" i="42"/>
  <c r="AU83" i="42"/>
  <c r="AV83" i="42"/>
  <c r="AW83" i="42"/>
  <c r="AX83" i="42"/>
  <c r="AY83" i="42"/>
  <c r="AZ83" i="42"/>
  <c r="BA83" i="42"/>
  <c r="BB83" i="42"/>
  <c r="BC83" i="42"/>
  <c r="BD83" i="42"/>
  <c r="BE83" i="42"/>
  <c r="BF83" i="42"/>
  <c r="BG83" i="42"/>
  <c r="BH83" i="42"/>
  <c r="BI83" i="42"/>
  <c r="BJ83" i="42"/>
  <c r="BK83" i="42"/>
  <c r="BL83" i="42"/>
  <c r="BM83" i="42"/>
  <c r="BN83" i="42"/>
  <c r="BO83" i="42"/>
  <c r="D85" i="42"/>
  <c r="E85" i="42"/>
  <c r="E86" i="42" s="1"/>
  <c r="E87" i="42" s="1"/>
  <c r="E88" i="42" s="1"/>
  <c r="D86" i="42"/>
  <c r="D87" i="42" s="1"/>
  <c r="D88" i="42" s="1"/>
  <c r="F90" i="42"/>
  <c r="G90" i="42"/>
  <c r="H90" i="42"/>
  <c r="I90" i="42"/>
  <c r="J90" i="42"/>
  <c r="K90" i="42"/>
  <c r="L90" i="42"/>
  <c r="M90" i="42"/>
  <c r="N90" i="42"/>
  <c r="O90" i="42"/>
  <c r="P90" i="42"/>
  <c r="Q90" i="42"/>
  <c r="R90" i="42"/>
  <c r="G91" i="42"/>
  <c r="H91" i="42"/>
  <c r="I91" i="42"/>
  <c r="J91" i="42"/>
  <c r="K91" i="42"/>
  <c r="L91" i="42"/>
  <c r="M91" i="42"/>
  <c r="N91" i="42"/>
  <c r="O91" i="42"/>
  <c r="P91" i="42"/>
  <c r="Q91" i="42"/>
  <c r="R91" i="42"/>
  <c r="V13" i="41"/>
  <c r="W13" i="41"/>
  <c r="X13" i="41"/>
  <c r="Y13" i="41"/>
  <c r="Z13" i="41"/>
  <c r="AA13" i="41"/>
  <c r="AB13" i="41"/>
  <c r="AC13" i="41"/>
  <c r="AD13" i="41"/>
  <c r="AE13" i="41"/>
  <c r="AF13" i="41"/>
  <c r="AG13" i="41"/>
  <c r="AH13" i="41"/>
  <c r="AI13" i="41"/>
  <c r="AJ13" i="41"/>
  <c r="AK13" i="41"/>
  <c r="AL13" i="41"/>
  <c r="AM13" i="41"/>
  <c r="AN13" i="41"/>
  <c r="AO13" i="41"/>
  <c r="AP13" i="41"/>
  <c r="AQ13" i="41"/>
  <c r="AR13" i="41"/>
  <c r="AS13" i="41"/>
  <c r="AT13" i="41"/>
  <c r="AU13" i="41"/>
  <c r="AV13" i="41"/>
  <c r="AW13" i="41"/>
  <c r="AX13" i="41"/>
  <c r="AY13" i="41"/>
  <c r="AZ13" i="41"/>
  <c r="BA13" i="41"/>
  <c r="BB13" i="41"/>
  <c r="BC13" i="41"/>
  <c r="BD13" i="41"/>
  <c r="BE13" i="41"/>
  <c r="BF13" i="41"/>
  <c r="BG13" i="41"/>
  <c r="BH13" i="41"/>
  <c r="BI13" i="41"/>
  <c r="BJ13" i="41"/>
  <c r="BK13" i="41"/>
  <c r="BL13" i="41"/>
  <c r="BM13" i="41"/>
  <c r="BN13" i="41"/>
  <c r="BO13" i="41"/>
  <c r="D15" i="41"/>
  <c r="E15" i="41"/>
  <c r="D16" i="41"/>
  <c r="D17" i="41" s="1"/>
  <c r="D18" i="41" s="1"/>
  <c r="E16" i="41"/>
  <c r="E17" i="41" s="1"/>
  <c r="E18" i="41" s="1"/>
  <c r="F20" i="41"/>
  <c r="G20" i="41"/>
  <c r="H20" i="41"/>
  <c r="I20" i="41"/>
  <c r="J20" i="41"/>
  <c r="K20" i="41"/>
  <c r="L20" i="41"/>
  <c r="M20" i="41"/>
  <c r="N20" i="41"/>
  <c r="O20" i="41"/>
  <c r="P20" i="41"/>
  <c r="Q20" i="41"/>
  <c r="R20" i="41"/>
  <c r="G21" i="41"/>
  <c r="H21" i="41"/>
  <c r="I21" i="41"/>
  <c r="J21" i="41"/>
  <c r="K21" i="41"/>
  <c r="L21" i="41"/>
  <c r="M21" i="41"/>
  <c r="N21" i="41"/>
  <c r="O21" i="41"/>
  <c r="P21" i="41"/>
  <c r="Q21" i="41"/>
  <c r="R21" i="41"/>
  <c r="B23" i="41"/>
  <c r="B33" i="41" s="1"/>
  <c r="V23" i="41"/>
  <c r="W23" i="41"/>
  <c r="X23" i="41"/>
  <c r="Y23" i="41"/>
  <c r="Z23" i="41"/>
  <c r="AA23" i="41"/>
  <c r="AB23" i="41"/>
  <c r="AC23" i="41"/>
  <c r="AD23" i="41"/>
  <c r="AE23" i="41"/>
  <c r="AF23" i="41"/>
  <c r="AG23" i="41"/>
  <c r="AH23" i="41"/>
  <c r="AI23" i="41"/>
  <c r="AJ23" i="41"/>
  <c r="AK23" i="41"/>
  <c r="AL23" i="41"/>
  <c r="AM23" i="41"/>
  <c r="AN23" i="41"/>
  <c r="AO23" i="41"/>
  <c r="AP23" i="41"/>
  <c r="AQ23" i="41"/>
  <c r="AR23" i="41"/>
  <c r="AS23" i="41"/>
  <c r="AT23" i="41"/>
  <c r="AU23" i="41"/>
  <c r="AV23" i="41"/>
  <c r="AW23" i="41"/>
  <c r="AX23" i="41"/>
  <c r="AY23" i="41"/>
  <c r="AZ23" i="41"/>
  <c r="BA23" i="41"/>
  <c r="BB23" i="41"/>
  <c r="BC23" i="41"/>
  <c r="BD23" i="41"/>
  <c r="BE23" i="41"/>
  <c r="BF23" i="41"/>
  <c r="BG23" i="41"/>
  <c r="BH23" i="41"/>
  <c r="BI23" i="41"/>
  <c r="BJ23" i="41"/>
  <c r="BK23" i="41"/>
  <c r="BL23" i="41"/>
  <c r="BM23" i="41"/>
  <c r="BN23" i="41"/>
  <c r="BO23" i="41"/>
  <c r="D25" i="41"/>
  <c r="E25" i="41"/>
  <c r="D26" i="41"/>
  <c r="E26" i="41"/>
  <c r="E27" i="41" s="1"/>
  <c r="D27" i="41"/>
  <c r="D28" i="41"/>
  <c r="F30" i="41"/>
  <c r="G30" i="41"/>
  <c r="H30" i="41"/>
  <c r="I30" i="41"/>
  <c r="J30" i="41"/>
  <c r="K30" i="41"/>
  <c r="L30" i="41"/>
  <c r="M30" i="41"/>
  <c r="N30" i="41"/>
  <c r="O30" i="41"/>
  <c r="P30" i="41"/>
  <c r="Q30" i="41"/>
  <c r="R30" i="41"/>
  <c r="G31" i="41"/>
  <c r="H31" i="41"/>
  <c r="I31" i="41"/>
  <c r="J31" i="41"/>
  <c r="K31" i="41"/>
  <c r="L31" i="41"/>
  <c r="M31" i="41"/>
  <c r="N31" i="41"/>
  <c r="O31" i="41"/>
  <c r="P31" i="41"/>
  <c r="Q31" i="41"/>
  <c r="R31" i="41"/>
  <c r="V33" i="41"/>
  <c r="W33" i="41" s="1"/>
  <c r="X33" i="41"/>
  <c r="Y33" i="41"/>
  <c r="Z33" i="41"/>
  <c r="AA33" i="41"/>
  <c r="AB33" i="41"/>
  <c r="AC33" i="41"/>
  <c r="AD33" i="41"/>
  <c r="AE33" i="41"/>
  <c r="AF33" i="41"/>
  <c r="AG33" i="41"/>
  <c r="AH33" i="41"/>
  <c r="AI33" i="41"/>
  <c r="AJ33" i="41"/>
  <c r="AK33" i="41"/>
  <c r="AL33" i="41"/>
  <c r="AM33" i="41"/>
  <c r="AN33" i="41"/>
  <c r="AO33" i="41"/>
  <c r="AP33" i="41"/>
  <c r="AQ33" i="41"/>
  <c r="AR33" i="41"/>
  <c r="AS33" i="41"/>
  <c r="AT33" i="41"/>
  <c r="AU33" i="41"/>
  <c r="AV33" i="41"/>
  <c r="AW33" i="41"/>
  <c r="AX33" i="41"/>
  <c r="AY33" i="41"/>
  <c r="AZ33" i="41"/>
  <c r="BA33" i="41"/>
  <c r="BB33" i="41"/>
  <c r="BC33" i="41"/>
  <c r="BD33" i="41"/>
  <c r="BE33" i="41"/>
  <c r="BF33" i="41"/>
  <c r="BG33" i="41"/>
  <c r="BH33" i="41"/>
  <c r="BI33" i="41"/>
  <c r="BJ33" i="41"/>
  <c r="BK33" i="41"/>
  <c r="BL33" i="41"/>
  <c r="BM33" i="41"/>
  <c r="BN33" i="41"/>
  <c r="BO33" i="41"/>
  <c r="D35" i="41"/>
  <c r="E35" i="41"/>
  <c r="D36" i="41"/>
  <c r="E36" i="41"/>
  <c r="D37" i="41"/>
  <c r="E37" i="41"/>
  <c r="D38" i="41"/>
  <c r="E38" i="41"/>
  <c r="E40" i="41"/>
  <c r="F40" i="41"/>
  <c r="G40" i="41"/>
  <c r="H40" i="41"/>
  <c r="I40" i="41"/>
  <c r="J40" i="41"/>
  <c r="K40" i="41"/>
  <c r="L40" i="41"/>
  <c r="M40" i="41"/>
  <c r="N40" i="41"/>
  <c r="O40" i="41"/>
  <c r="P40" i="41"/>
  <c r="Q40" i="41"/>
  <c r="R40" i="41"/>
  <c r="G41" i="41"/>
  <c r="H41" i="41"/>
  <c r="I41" i="41"/>
  <c r="J41" i="41"/>
  <c r="K41" i="41"/>
  <c r="L41" i="41"/>
  <c r="M41" i="41"/>
  <c r="N41" i="41"/>
  <c r="O41" i="41"/>
  <c r="P41" i="41"/>
  <c r="Q41" i="41"/>
  <c r="R41" i="41"/>
  <c r="V43" i="41"/>
  <c r="W43" i="41"/>
  <c r="X43" i="41"/>
  <c r="Y43" i="41"/>
  <c r="Z43" i="41"/>
  <c r="AA43" i="41"/>
  <c r="AB43" i="41"/>
  <c r="AC43" i="41"/>
  <c r="AD43" i="41"/>
  <c r="AE43" i="41"/>
  <c r="AF43" i="41"/>
  <c r="AG43" i="41"/>
  <c r="AH43" i="41"/>
  <c r="AI43" i="41"/>
  <c r="AJ43" i="41"/>
  <c r="AK43" i="41" s="1"/>
  <c r="AL43" i="41"/>
  <c r="AM43" i="41"/>
  <c r="AN43" i="41"/>
  <c r="AO43" i="41"/>
  <c r="AP43" i="41"/>
  <c r="AQ43" i="41"/>
  <c r="AR43" i="41"/>
  <c r="AS43" i="41"/>
  <c r="AT43" i="41"/>
  <c r="AU43" i="41"/>
  <c r="AV43" i="41"/>
  <c r="AW43" i="41"/>
  <c r="AX43" i="41"/>
  <c r="AY43" i="41"/>
  <c r="AZ43" i="41"/>
  <c r="BA43" i="41"/>
  <c r="BB43" i="41"/>
  <c r="BC43" i="41"/>
  <c r="BD43" i="41"/>
  <c r="BE43" i="41"/>
  <c r="BF43" i="41"/>
  <c r="BG43" i="41"/>
  <c r="BH43" i="41"/>
  <c r="BI43" i="41"/>
  <c r="BJ43" i="41"/>
  <c r="BK43" i="41"/>
  <c r="BL43" i="41"/>
  <c r="BM43" i="41"/>
  <c r="BN43" i="41"/>
  <c r="BO43" i="41"/>
  <c r="D45" i="41"/>
  <c r="E45" i="41"/>
  <c r="E46" i="41"/>
  <c r="D47" i="41"/>
  <c r="E47" i="41"/>
  <c r="D48" i="41"/>
  <c r="E48" i="41"/>
  <c r="E50" i="41"/>
  <c r="F50" i="41"/>
  <c r="G50" i="41"/>
  <c r="H50" i="41"/>
  <c r="I50" i="41"/>
  <c r="J50" i="41"/>
  <c r="K50" i="41"/>
  <c r="L50" i="41"/>
  <c r="M50" i="41"/>
  <c r="N50" i="41"/>
  <c r="O50" i="41"/>
  <c r="P50" i="41"/>
  <c r="Q50" i="41"/>
  <c r="R50" i="41"/>
  <c r="G51" i="41"/>
  <c r="H51" i="41"/>
  <c r="I51" i="41"/>
  <c r="J51" i="41"/>
  <c r="K51" i="41"/>
  <c r="L51" i="41"/>
  <c r="M51" i="41"/>
  <c r="N51" i="41"/>
  <c r="O51" i="41"/>
  <c r="P51" i="41"/>
  <c r="Q51" i="41"/>
  <c r="R51" i="41"/>
  <c r="V53" i="41"/>
  <c r="W53" i="41"/>
  <c r="X53" i="41"/>
  <c r="Y53" i="41"/>
  <c r="Z53" i="41"/>
  <c r="AA53" i="41"/>
  <c r="AB53" i="41"/>
  <c r="AC53" i="41"/>
  <c r="AD53" i="41"/>
  <c r="AE53" i="41"/>
  <c r="AF53" i="41"/>
  <c r="AG53" i="41"/>
  <c r="AH53" i="41"/>
  <c r="AI53" i="41"/>
  <c r="AJ53" i="41"/>
  <c r="AK53" i="41"/>
  <c r="AL53" i="41"/>
  <c r="AM53" i="41"/>
  <c r="AN53" i="41"/>
  <c r="AO53" i="41"/>
  <c r="AP53" i="41"/>
  <c r="AQ53" i="41"/>
  <c r="AR53" i="41"/>
  <c r="AS53" i="41"/>
  <c r="AT53" i="41"/>
  <c r="AU53" i="41"/>
  <c r="AV53" i="41"/>
  <c r="AW53" i="41"/>
  <c r="AX53" i="41"/>
  <c r="AY53" i="41"/>
  <c r="AZ53" i="41"/>
  <c r="BA53" i="41"/>
  <c r="BB53" i="41"/>
  <c r="BC53" i="41"/>
  <c r="BD53" i="41"/>
  <c r="BE53" i="41"/>
  <c r="BF53" i="41"/>
  <c r="BG53" i="41"/>
  <c r="BH53" i="41"/>
  <c r="BI53" i="41"/>
  <c r="BJ53" i="41"/>
  <c r="BK53" i="41"/>
  <c r="BL53" i="41"/>
  <c r="BM53" i="41"/>
  <c r="BN53" i="41"/>
  <c r="BO53" i="41"/>
  <c r="D55" i="41"/>
  <c r="E55" i="41"/>
  <c r="D56" i="41"/>
  <c r="E56" i="41"/>
  <c r="D57" i="41"/>
  <c r="E57" i="41"/>
  <c r="D58" i="41"/>
  <c r="E58" i="41"/>
  <c r="E60" i="41"/>
  <c r="F60" i="41"/>
  <c r="G60" i="41"/>
  <c r="H60" i="41"/>
  <c r="I60" i="41"/>
  <c r="J60" i="41"/>
  <c r="K60" i="41"/>
  <c r="L60" i="41"/>
  <c r="M60" i="41"/>
  <c r="N60" i="41"/>
  <c r="O60" i="41"/>
  <c r="P60" i="41"/>
  <c r="Q60" i="41"/>
  <c r="R60" i="41"/>
  <c r="G61" i="41"/>
  <c r="H61" i="41"/>
  <c r="I61" i="41"/>
  <c r="J61" i="41"/>
  <c r="K61" i="41"/>
  <c r="L61" i="41"/>
  <c r="M61" i="41"/>
  <c r="N61" i="41"/>
  <c r="O61" i="41"/>
  <c r="P61" i="41"/>
  <c r="Q61" i="41"/>
  <c r="R61" i="41"/>
  <c r="V63" i="41"/>
  <c r="W63" i="41"/>
  <c r="X63" i="41"/>
  <c r="Y63" i="41"/>
  <c r="Z63" i="41"/>
  <c r="AA63" i="41"/>
  <c r="AB63" i="41"/>
  <c r="AC63" i="41"/>
  <c r="AD63" i="41"/>
  <c r="AE63" i="41"/>
  <c r="AF63" i="41"/>
  <c r="AG63" i="41"/>
  <c r="AH63" i="41"/>
  <c r="AI63" i="41"/>
  <c r="AJ63" i="41"/>
  <c r="AK63" i="41"/>
  <c r="AL63" i="41"/>
  <c r="AM63" i="41"/>
  <c r="AN63" i="41"/>
  <c r="AO63" i="41"/>
  <c r="AP63" i="41"/>
  <c r="AQ63" i="41"/>
  <c r="AR63" i="41"/>
  <c r="AS63" i="41"/>
  <c r="AT63" i="41"/>
  <c r="AU63" i="41"/>
  <c r="AV63" i="41"/>
  <c r="AW63" i="41"/>
  <c r="AX63" i="41"/>
  <c r="AY63" i="41"/>
  <c r="AZ63" i="41"/>
  <c r="BA63" i="41"/>
  <c r="BB63" i="41"/>
  <c r="BC63" i="41"/>
  <c r="BD63" i="41"/>
  <c r="BE63" i="41"/>
  <c r="BF63" i="41"/>
  <c r="BG63" i="41"/>
  <c r="BH63" i="41"/>
  <c r="BI63" i="41"/>
  <c r="BJ63" i="41"/>
  <c r="BK63" i="41"/>
  <c r="BL63" i="41"/>
  <c r="BM63" i="41"/>
  <c r="BN63" i="41"/>
  <c r="BO63" i="41"/>
  <c r="D65" i="41"/>
  <c r="E65" i="41"/>
  <c r="D66" i="41"/>
  <c r="E66" i="41"/>
  <c r="D67" i="41"/>
  <c r="E67" i="41"/>
  <c r="D68" i="41"/>
  <c r="E68" i="41"/>
  <c r="E70" i="41"/>
  <c r="F70" i="41"/>
  <c r="G70" i="41"/>
  <c r="H70" i="41"/>
  <c r="I70" i="41"/>
  <c r="J70" i="41"/>
  <c r="K70" i="41"/>
  <c r="L70" i="41"/>
  <c r="M70" i="41"/>
  <c r="N70" i="41"/>
  <c r="O70" i="41"/>
  <c r="P70" i="41"/>
  <c r="Q70" i="41"/>
  <c r="R70" i="41"/>
  <c r="G71" i="41"/>
  <c r="H71" i="41"/>
  <c r="I71" i="41"/>
  <c r="J71" i="41"/>
  <c r="K71" i="41"/>
  <c r="L71" i="41"/>
  <c r="M71" i="41"/>
  <c r="N71" i="41"/>
  <c r="O71" i="41"/>
  <c r="P71" i="41"/>
  <c r="Q71" i="41"/>
  <c r="R71" i="41"/>
  <c r="V73" i="41"/>
  <c r="W73" i="41"/>
  <c r="X73" i="41"/>
  <c r="Y73" i="41"/>
  <c r="Z73" i="41"/>
  <c r="AA73" i="41"/>
  <c r="AB73" i="41"/>
  <c r="AC73" i="41"/>
  <c r="AD73" i="41"/>
  <c r="AE73" i="41"/>
  <c r="AF73" i="41"/>
  <c r="AG73" i="41"/>
  <c r="AH73" i="41"/>
  <c r="AI73" i="41"/>
  <c r="AJ73" i="41"/>
  <c r="AK73" i="41"/>
  <c r="AL73" i="41"/>
  <c r="AM73" i="41"/>
  <c r="AN73" i="41"/>
  <c r="AO73" i="41"/>
  <c r="AP73" i="41"/>
  <c r="AQ73" i="41"/>
  <c r="AR73" i="41"/>
  <c r="AS73" i="41"/>
  <c r="AT73" i="41"/>
  <c r="AU73" i="41"/>
  <c r="AV73" i="41"/>
  <c r="AW73" i="41"/>
  <c r="AX73" i="41"/>
  <c r="AY73" i="41"/>
  <c r="AZ73" i="41"/>
  <c r="BA73" i="41"/>
  <c r="BB73" i="41"/>
  <c r="BC73" i="41"/>
  <c r="BD73" i="41"/>
  <c r="BE73" i="41"/>
  <c r="BF73" i="41"/>
  <c r="BG73" i="41"/>
  <c r="BH73" i="41"/>
  <c r="BI73" i="41"/>
  <c r="BJ73" i="41"/>
  <c r="BK73" i="41"/>
  <c r="BL73" i="41"/>
  <c r="BM73" i="41"/>
  <c r="BN73" i="41"/>
  <c r="BO73" i="41"/>
  <c r="D75" i="41"/>
  <c r="E75" i="41"/>
  <c r="D76" i="41"/>
  <c r="E76" i="41"/>
  <c r="D77" i="41"/>
  <c r="E77" i="41"/>
  <c r="E78" i="41" s="1"/>
  <c r="D78" i="41"/>
  <c r="F80" i="41"/>
  <c r="G80" i="41"/>
  <c r="H80" i="41"/>
  <c r="I80" i="41"/>
  <c r="J80" i="41"/>
  <c r="K80" i="41"/>
  <c r="L80" i="41"/>
  <c r="M80" i="41"/>
  <c r="N80" i="41"/>
  <c r="O80" i="41"/>
  <c r="P80" i="41"/>
  <c r="Q80" i="41"/>
  <c r="R80" i="41"/>
  <c r="G81" i="41"/>
  <c r="H81" i="41"/>
  <c r="I81" i="41"/>
  <c r="J81" i="41"/>
  <c r="K81" i="41"/>
  <c r="L81" i="41"/>
  <c r="M81" i="41"/>
  <c r="N81" i="41"/>
  <c r="O81" i="41"/>
  <c r="P81" i="41"/>
  <c r="Q81" i="41"/>
  <c r="R81" i="41"/>
  <c r="V83" i="41"/>
  <c r="W83" i="41"/>
  <c r="X83" i="41"/>
  <c r="Y83" i="41"/>
  <c r="Z83" i="41"/>
  <c r="AA83" i="41"/>
  <c r="AB83" i="41"/>
  <c r="AC83" i="41"/>
  <c r="AD83" i="41" s="1"/>
  <c r="AE83" i="41"/>
  <c r="AF83" i="41"/>
  <c r="AG83" i="41"/>
  <c r="AH83" i="41"/>
  <c r="AI83" i="41"/>
  <c r="AJ83" i="41"/>
  <c r="AK83" i="41"/>
  <c r="AL83" i="41"/>
  <c r="AM83" i="41"/>
  <c r="AN83" i="41"/>
  <c r="AO83" i="41"/>
  <c r="AP83" i="41"/>
  <c r="AQ83" i="41"/>
  <c r="AR83" i="41"/>
  <c r="AS83" i="41"/>
  <c r="AT83" i="41"/>
  <c r="AU83" i="41"/>
  <c r="AV83" i="41"/>
  <c r="AW83" i="41"/>
  <c r="AX83" i="41"/>
  <c r="AY83" i="41"/>
  <c r="AZ83" i="41"/>
  <c r="BA83" i="41"/>
  <c r="BB83" i="41"/>
  <c r="BC83" i="41"/>
  <c r="BD83" i="41"/>
  <c r="BE83" i="41"/>
  <c r="BF83" i="41"/>
  <c r="BG83" i="41"/>
  <c r="BH83" i="41"/>
  <c r="BI83" i="41"/>
  <c r="BJ83" i="41"/>
  <c r="BK83" i="41"/>
  <c r="BL83" i="41"/>
  <c r="BM83" i="41"/>
  <c r="BN83" i="41"/>
  <c r="BO83" i="41"/>
  <c r="D85" i="41"/>
  <c r="E85" i="41"/>
  <c r="D86" i="41"/>
  <c r="E86" i="41"/>
  <c r="D87" i="41"/>
  <c r="E87" i="41"/>
  <c r="E88" i="41" s="1"/>
  <c r="D88" i="41"/>
  <c r="F90" i="41"/>
  <c r="G90" i="41"/>
  <c r="H90" i="41"/>
  <c r="I90" i="41"/>
  <c r="J90" i="41"/>
  <c r="K90" i="41"/>
  <c r="L90" i="41"/>
  <c r="M90" i="41"/>
  <c r="N90" i="41"/>
  <c r="O90" i="41"/>
  <c r="P90" i="41"/>
  <c r="Q90" i="41"/>
  <c r="R90" i="41"/>
  <c r="G91" i="41"/>
  <c r="H91" i="41"/>
  <c r="I91" i="41"/>
  <c r="J91" i="41"/>
  <c r="K91" i="41"/>
  <c r="L91" i="41"/>
  <c r="M91" i="41"/>
  <c r="N91" i="41"/>
  <c r="O91" i="41"/>
  <c r="P91" i="41"/>
  <c r="Q91" i="41"/>
  <c r="R91" i="41"/>
  <c r="V13" i="40"/>
  <c r="W13" i="40" s="1"/>
  <c r="X13" i="40"/>
  <c r="Y13" i="40"/>
  <c r="Z13" i="40"/>
  <c r="AA13" i="40"/>
  <c r="AB13" i="40"/>
  <c r="AC13" i="40"/>
  <c r="AD13" i="40"/>
  <c r="AE13" i="40"/>
  <c r="AF13" i="40"/>
  <c r="AG13" i="40"/>
  <c r="AH13" i="40"/>
  <c r="AI13" i="40"/>
  <c r="AJ13" i="40"/>
  <c r="AK13" i="40"/>
  <c r="AL13" i="40"/>
  <c r="AM13" i="40"/>
  <c r="AN13" i="40"/>
  <c r="AO13" i="40"/>
  <c r="AP13" i="40"/>
  <c r="AQ13" i="40"/>
  <c r="AR13" i="40"/>
  <c r="AS13" i="40"/>
  <c r="AT13" i="40"/>
  <c r="AU13" i="40"/>
  <c r="AV13" i="40"/>
  <c r="AW13" i="40"/>
  <c r="AX13" i="40"/>
  <c r="AY13" i="40"/>
  <c r="AZ13" i="40"/>
  <c r="BA13" i="40"/>
  <c r="BB13" i="40"/>
  <c r="BC13" i="40"/>
  <c r="BD13" i="40"/>
  <c r="BE13" i="40"/>
  <c r="BF13" i="40"/>
  <c r="BG13" i="40"/>
  <c r="BH13" i="40"/>
  <c r="BI13" i="40"/>
  <c r="BJ13" i="40"/>
  <c r="BK13" i="40"/>
  <c r="BL13" i="40"/>
  <c r="BM13" i="40"/>
  <c r="BN13" i="40"/>
  <c r="BO13" i="40"/>
  <c r="D15" i="40"/>
  <c r="E15" i="40"/>
  <c r="D16" i="40"/>
  <c r="D17" i="40" s="1"/>
  <c r="D18" i="40" s="1"/>
  <c r="E16" i="40"/>
  <c r="E17" i="40" s="1"/>
  <c r="E18" i="40" s="1"/>
  <c r="F20" i="40"/>
  <c r="G20" i="40"/>
  <c r="H20" i="40"/>
  <c r="I20" i="40"/>
  <c r="J20" i="40"/>
  <c r="K20" i="40"/>
  <c r="L20" i="40"/>
  <c r="M20" i="40"/>
  <c r="N20" i="40"/>
  <c r="O20" i="40"/>
  <c r="P20" i="40"/>
  <c r="Q20" i="40"/>
  <c r="R20" i="40"/>
  <c r="G21" i="40"/>
  <c r="H21" i="40"/>
  <c r="I21" i="40"/>
  <c r="J21" i="40"/>
  <c r="K21" i="40"/>
  <c r="L21" i="40"/>
  <c r="M21" i="40"/>
  <c r="N21" i="40"/>
  <c r="O21" i="40"/>
  <c r="P21" i="40"/>
  <c r="Q21" i="40"/>
  <c r="R21" i="40"/>
  <c r="B23" i="40"/>
  <c r="V23" i="40"/>
  <c r="W23" i="40"/>
  <c r="X23" i="40"/>
  <c r="Y23" i="40"/>
  <c r="Z23" i="40"/>
  <c r="AA23" i="40"/>
  <c r="AB23" i="40"/>
  <c r="AC23" i="40"/>
  <c r="AD23" i="40"/>
  <c r="AE23" i="40"/>
  <c r="AF23" i="40"/>
  <c r="AG23" i="40"/>
  <c r="AH23" i="40"/>
  <c r="AI23" i="40"/>
  <c r="AJ23" i="40"/>
  <c r="AK23" i="40" s="1"/>
  <c r="AL23" i="40"/>
  <c r="AM23" i="40"/>
  <c r="AN23" i="40"/>
  <c r="AO23" i="40"/>
  <c r="AP23" i="40"/>
  <c r="AQ23" i="40"/>
  <c r="AR23" i="40"/>
  <c r="AS23" i="40"/>
  <c r="AT23" i="40"/>
  <c r="AU23" i="40"/>
  <c r="AV23" i="40"/>
  <c r="AW23" i="40"/>
  <c r="AX23" i="40"/>
  <c r="AY23" i="40"/>
  <c r="AZ23" i="40"/>
  <c r="BA23" i="40"/>
  <c r="BB23" i="40"/>
  <c r="BC23" i="40"/>
  <c r="BD23" i="40"/>
  <c r="BE23" i="40"/>
  <c r="BF23" i="40"/>
  <c r="BG23" i="40"/>
  <c r="BH23" i="40"/>
  <c r="BI23" i="40"/>
  <c r="BJ23" i="40"/>
  <c r="BK23" i="40"/>
  <c r="BL23" i="40"/>
  <c r="BM23" i="40"/>
  <c r="BN23" i="40"/>
  <c r="BO23" i="40"/>
  <c r="D25" i="40"/>
  <c r="D26" i="40" s="1"/>
  <c r="D27" i="40" s="1"/>
  <c r="D28" i="40" s="1"/>
  <c r="E25" i="40"/>
  <c r="E26" i="40"/>
  <c r="E27" i="40"/>
  <c r="E28" i="40"/>
  <c r="E30" i="40"/>
  <c r="F30" i="40"/>
  <c r="G30" i="40"/>
  <c r="H30" i="40"/>
  <c r="I30" i="40"/>
  <c r="J30" i="40"/>
  <c r="K30" i="40"/>
  <c r="L30" i="40"/>
  <c r="M30" i="40"/>
  <c r="N30" i="40"/>
  <c r="O30" i="40"/>
  <c r="P30" i="40"/>
  <c r="Q30" i="40"/>
  <c r="R30" i="40"/>
  <c r="G31" i="40"/>
  <c r="H31" i="40"/>
  <c r="I31" i="40"/>
  <c r="J31" i="40"/>
  <c r="K31" i="40"/>
  <c r="L31" i="40"/>
  <c r="M31" i="40"/>
  <c r="N31" i="40"/>
  <c r="O31" i="40"/>
  <c r="P31" i="40"/>
  <c r="Q31" i="40"/>
  <c r="R31" i="40"/>
  <c r="V33" i="40"/>
  <c r="W33" i="40"/>
  <c r="X33" i="40"/>
  <c r="Y33" i="40"/>
  <c r="Z33" i="40"/>
  <c r="AA33" i="40"/>
  <c r="AB33" i="40"/>
  <c r="AC33" i="40"/>
  <c r="AD33" i="40"/>
  <c r="AE33" i="40"/>
  <c r="AF33" i="40"/>
  <c r="AG33" i="40"/>
  <c r="AH33" i="40"/>
  <c r="AI33" i="40"/>
  <c r="AJ33" i="40"/>
  <c r="AK33" i="40"/>
  <c r="AL33" i="40"/>
  <c r="AM33" i="40"/>
  <c r="AN33" i="40"/>
  <c r="AO33" i="40"/>
  <c r="AP33" i="40"/>
  <c r="AQ33" i="40"/>
  <c r="AR33" i="40"/>
  <c r="AS33" i="40"/>
  <c r="AT33" i="40"/>
  <c r="AU33" i="40"/>
  <c r="AV33" i="40"/>
  <c r="AW33" i="40"/>
  <c r="AX33" i="40"/>
  <c r="AY33" i="40" s="1"/>
  <c r="AZ33" i="40"/>
  <c r="BA33" i="40"/>
  <c r="BB33" i="40"/>
  <c r="BC33" i="40"/>
  <c r="BD33" i="40"/>
  <c r="BE33" i="40"/>
  <c r="BF33" i="40"/>
  <c r="BG33" i="40"/>
  <c r="BH33" i="40"/>
  <c r="BI33" i="40"/>
  <c r="BJ33" i="40"/>
  <c r="BK33" i="40"/>
  <c r="BL33" i="40"/>
  <c r="BM33" i="40"/>
  <c r="BN33" i="40"/>
  <c r="BO33" i="40"/>
  <c r="D35" i="40"/>
  <c r="E35" i="40"/>
  <c r="D36" i="40"/>
  <c r="E36" i="40"/>
  <c r="D37" i="40"/>
  <c r="E37" i="40"/>
  <c r="D38" i="40"/>
  <c r="E38" i="40"/>
  <c r="E40" i="40"/>
  <c r="F40" i="40"/>
  <c r="G40" i="40"/>
  <c r="H40" i="40"/>
  <c r="I40" i="40"/>
  <c r="J40" i="40"/>
  <c r="K40" i="40"/>
  <c r="L40" i="40"/>
  <c r="M40" i="40"/>
  <c r="N40" i="40"/>
  <c r="O40" i="40"/>
  <c r="P40" i="40"/>
  <c r="Q40" i="40"/>
  <c r="R40" i="40"/>
  <c r="G41" i="40"/>
  <c r="H41" i="40"/>
  <c r="I41" i="40"/>
  <c r="J41" i="40"/>
  <c r="K41" i="40"/>
  <c r="L41" i="40"/>
  <c r="M41" i="40"/>
  <c r="N41" i="40"/>
  <c r="O41" i="40"/>
  <c r="P41" i="40"/>
  <c r="Q41" i="40"/>
  <c r="R41" i="40"/>
  <c r="V43" i="40"/>
  <c r="W43" i="40"/>
  <c r="X43" i="40"/>
  <c r="Y43" i="40"/>
  <c r="Z43" i="40"/>
  <c r="AA43" i="40"/>
  <c r="AB43" i="40"/>
  <c r="AC43" i="40"/>
  <c r="AD43" i="40"/>
  <c r="AE43" i="40"/>
  <c r="AF43" i="40"/>
  <c r="AG43" i="40"/>
  <c r="AH43" i="40"/>
  <c r="AI43" i="40"/>
  <c r="AJ43" i="40"/>
  <c r="AK43" i="40"/>
  <c r="AL43" i="40"/>
  <c r="AM43" i="40"/>
  <c r="AN43" i="40"/>
  <c r="AO43" i="40"/>
  <c r="AP43" i="40"/>
  <c r="AQ43" i="40"/>
  <c r="AR43" i="40"/>
  <c r="AS43" i="40"/>
  <c r="AT43" i="40"/>
  <c r="AU43" i="40"/>
  <c r="AV43" i="40"/>
  <c r="AW43" i="40"/>
  <c r="AX43" i="40"/>
  <c r="AY43" i="40"/>
  <c r="AZ43" i="40"/>
  <c r="BA43" i="40"/>
  <c r="BB43" i="40"/>
  <c r="BC43" i="40"/>
  <c r="BD43" i="40"/>
  <c r="BE43" i="40"/>
  <c r="BF43" i="40"/>
  <c r="BG43" i="40"/>
  <c r="BH43" i="40"/>
  <c r="BI43" i="40"/>
  <c r="BJ43" i="40"/>
  <c r="BK43" i="40"/>
  <c r="BL43" i="40"/>
  <c r="BM43" i="40"/>
  <c r="BN43" i="40"/>
  <c r="BO43" i="40"/>
  <c r="D45" i="40"/>
  <c r="E45" i="40"/>
  <c r="D46" i="40"/>
  <c r="E46" i="40"/>
  <c r="D47" i="40"/>
  <c r="E47" i="40"/>
  <c r="D48" i="40"/>
  <c r="E48" i="40"/>
  <c r="E50" i="40"/>
  <c r="F50" i="40"/>
  <c r="G50" i="40"/>
  <c r="H50" i="40"/>
  <c r="I50" i="40"/>
  <c r="J50" i="40"/>
  <c r="K50" i="40"/>
  <c r="L50" i="40"/>
  <c r="M50" i="40"/>
  <c r="N50" i="40"/>
  <c r="O50" i="40"/>
  <c r="P50" i="40"/>
  <c r="Q50" i="40"/>
  <c r="R50" i="40"/>
  <c r="G51" i="40"/>
  <c r="H51" i="40"/>
  <c r="I51" i="40"/>
  <c r="J51" i="40"/>
  <c r="K51" i="40"/>
  <c r="L51" i="40"/>
  <c r="M51" i="40"/>
  <c r="N51" i="40"/>
  <c r="O51" i="40"/>
  <c r="P51" i="40"/>
  <c r="Q51" i="40"/>
  <c r="R51" i="40"/>
  <c r="V53" i="40"/>
  <c r="W53" i="40"/>
  <c r="X53" i="40"/>
  <c r="Y53" i="40"/>
  <c r="Z53" i="40"/>
  <c r="AA53" i="40"/>
  <c r="AB53" i="40"/>
  <c r="AC53" i="40"/>
  <c r="AD53" i="40"/>
  <c r="AE53" i="40"/>
  <c r="AF53" i="40"/>
  <c r="AG53" i="40"/>
  <c r="AH53" i="40"/>
  <c r="AI53" i="40"/>
  <c r="AJ53" i="40"/>
  <c r="AK53" i="40"/>
  <c r="AL53" i="40"/>
  <c r="AM53" i="40"/>
  <c r="AN53" i="40"/>
  <c r="AO53" i="40"/>
  <c r="AP53" i="40"/>
  <c r="AQ53" i="40"/>
  <c r="AR53" i="40"/>
  <c r="AS53" i="40"/>
  <c r="AT53" i="40"/>
  <c r="AU53" i="40"/>
  <c r="AV53" i="40"/>
  <c r="AW53" i="40"/>
  <c r="AX53" i="40"/>
  <c r="AY53" i="40"/>
  <c r="AZ53" i="40"/>
  <c r="BA53" i="40"/>
  <c r="BB53" i="40"/>
  <c r="BC53" i="40"/>
  <c r="BD53" i="40"/>
  <c r="BE53" i="40"/>
  <c r="BF53" i="40"/>
  <c r="BG53" i="40"/>
  <c r="BH53" i="40"/>
  <c r="BI53" i="40"/>
  <c r="BJ53" i="40"/>
  <c r="BK53" i="40"/>
  <c r="BL53" i="40"/>
  <c r="BM53" i="40"/>
  <c r="BN53" i="40"/>
  <c r="BO53" i="40"/>
  <c r="D55" i="40"/>
  <c r="E55" i="40"/>
  <c r="D56" i="40"/>
  <c r="E56" i="40"/>
  <c r="D57" i="40"/>
  <c r="E57" i="40"/>
  <c r="D58" i="40"/>
  <c r="E58" i="40"/>
  <c r="E60" i="40"/>
  <c r="F60" i="40"/>
  <c r="G60" i="40"/>
  <c r="H60" i="40"/>
  <c r="I60" i="40"/>
  <c r="J60" i="40"/>
  <c r="K60" i="40"/>
  <c r="L60" i="40"/>
  <c r="M60" i="40"/>
  <c r="N60" i="40"/>
  <c r="O60" i="40"/>
  <c r="P60" i="40"/>
  <c r="Q60" i="40"/>
  <c r="R60" i="40"/>
  <c r="G61" i="40"/>
  <c r="H61" i="40"/>
  <c r="I61" i="40"/>
  <c r="J61" i="40"/>
  <c r="K61" i="40"/>
  <c r="L61" i="40"/>
  <c r="M61" i="40"/>
  <c r="N61" i="40"/>
  <c r="O61" i="40"/>
  <c r="P61" i="40"/>
  <c r="Q61" i="40"/>
  <c r="R61" i="40"/>
  <c r="V63" i="40"/>
  <c r="W63" i="40"/>
  <c r="X63" i="40"/>
  <c r="Y63" i="40"/>
  <c r="Z63" i="40"/>
  <c r="AA63" i="40"/>
  <c r="AB63" i="40"/>
  <c r="AC63" i="40"/>
  <c r="AD63" i="40"/>
  <c r="AE63" i="40"/>
  <c r="AF63" i="40"/>
  <c r="AG63" i="40"/>
  <c r="AH63" i="40"/>
  <c r="AI63" i="40"/>
  <c r="AJ63" i="40"/>
  <c r="AK63" i="40"/>
  <c r="AL63" i="40"/>
  <c r="AM63" i="40"/>
  <c r="AN63" i="40"/>
  <c r="AO63" i="40"/>
  <c r="AP63" i="40"/>
  <c r="AQ63" i="40"/>
  <c r="AR63" i="40"/>
  <c r="AS63" i="40"/>
  <c r="AT63" i="40"/>
  <c r="AU63" i="40"/>
  <c r="AV63" i="40"/>
  <c r="AW63" i="40"/>
  <c r="AX63" i="40"/>
  <c r="AY63" i="40"/>
  <c r="AZ63" i="40"/>
  <c r="BA63" i="40"/>
  <c r="BB63" i="40"/>
  <c r="BC63" i="40"/>
  <c r="BD63" i="40"/>
  <c r="BE63" i="40"/>
  <c r="BF63" i="40"/>
  <c r="BG63" i="40"/>
  <c r="BH63" i="40"/>
  <c r="BI63" i="40"/>
  <c r="BJ63" i="40"/>
  <c r="BK63" i="40"/>
  <c r="BL63" i="40"/>
  <c r="BM63" i="40"/>
  <c r="BN63" i="40"/>
  <c r="BO63" i="40"/>
  <c r="D65" i="40"/>
  <c r="E65" i="40"/>
  <c r="D66" i="40"/>
  <c r="E66" i="40"/>
  <c r="D67" i="40"/>
  <c r="E67" i="40"/>
  <c r="D68" i="40"/>
  <c r="E68" i="40"/>
  <c r="E70" i="40"/>
  <c r="F70" i="40"/>
  <c r="G70" i="40"/>
  <c r="H70" i="40"/>
  <c r="I70" i="40"/>
  <c r="J70" i="40"/>
  <c r="K70" i="40"/>
  <c r="L70" i="40"/>
  <c r="M70" i="40"/>
  <c r="N70" i="40"/>
  <c r="O70" i="40"/>
  <c r="P70" i="40"/>
  <c r="Q70" i="40"/>
  <c r="R70" i="40"/>
  <c r="G71" i="40"/>
  <c r="H71" i="40"/>
  <c r="I71" i="40"/>
  <c r="J71" i="40"/>
  <c r="K71" i="40"/>
  <c r="L71" i="40"/>
  <c r="M71" i="40"/>
  <c r="N71" i="40"/>
  <c r="O71" i="40"/>
  <c r="P71" i="40"/>
  <c r="Q71" i="40"/>
  <c r="R71" i="40"/>
  <c r="V73" i="40"/>
  <c r="W73" i="40"/>
  <c r="X73" i="40"/>
  <c r="Y73" i="40"/>
  <c r="Z73" i="40"/>
  <c r="AA73" i="40"/>
  <c r="AB73" i="40"/>
  <c r="AC73" i="40"/>
  <c r="AD73" i="40"/>
  <c r="AE73" i="40"/>
  <c r="AF73" i="40"/>
  <c r="AG73" i="40"/>
  <c r="AH73" i="40"/>
  <c r="AI73" i="40"/>
  <c r="AJ73" i="40"/>
  <c r="AK73" i="40"/>
  <c r="AL73" i="40"/>
  <c r="AM73" i="40"/>
  <c r="AN73" i="40"/>
  <c r="AO73" i="40"/>
  <c r="AP73" i="40"/>
  <c r="AQ73" i="40"/>
  <c r="AR73" i="40"/>
  <c r="AS73" i="40"/>
  <c r="AT73" i="40"/>
  <c r="AU73" i="40"/>
  <c r="AV73" i="40"/>
  <c r="AW73" i="40"/>
  <c r="AX73" i="40"/>
  <c r="AY73" i="40"/>
  <c r="AZ73" i="40"/>
  <c r="BA73" i="40"/>
  <c r="BB73" i="40"/>
  <c r="BC73" i="40"/>
  <c r="BD73" i="40"/>
  <c r="BE73" i="40"/>
  <c r="BF73" i="40"/>
  <c r="BG73" i="40"/>
  <c r="BH73" i="40"/>
  <c r="BI73" i="40"/>
  <c r="BJ73" i="40"/>
  <c r="BK73" i="40"/>
  <c r="BL73" i="40"/>
  <c r="BM73" i="40"/>
  <c r="BN73" i="40"/>
  <c r="BO73" i="40"/>
  <c r="D75" i="40"/>
  <c r="E75" i="40"/>
  <c r="D76" i="40"/>
  <c r="E76" i="40"/>
  <c r="D77" i="40"/>
  <c r="D78" i="40" s="1"/>
  <c r="E77" i="40"/>
  <c r="E78" i="40" s="1"/>
  <c r="F80" i="40"/>
  <c r="G80" i="40"/>
  <c r="H80" i="40"/>
  <c r="I80" i="40"/>
  <c r="J80" i="40"/>
  <c r="K80" i="40"/>
  <c r="L80" i="40"/>
  <c r="M80" i="40"/>
  <c r="N80" i="40"/>
  <c r="O80" i="40"/>
  <c r="P80" i="40"/>
  <c r="Q80" i="40"/>
  <c r="R80" i="40"/>
  <c r="G81" i="40"/>
  <c r="H81" i="40"/>
  <c r="I81" i="40"/>
  <c r="J81" i="40"/>
  <c r="K81" i="40"/>
  <c r="L81" i="40"/>
  <c r="M81" i="40"/>
  <c r="N81" i="40"/>
  <c r="O81" i="40"/>
  <c r="P81" i="40"/>
  <c r="Q81" i="40"/>
  <c r="R81" i="40"/>
  <c r="V83" i="40"/>
  <c r="W83" i="40"/>
  <c r="X83" i="40"/>
  <c r="Y83" i="40"/>
  <c r="Z83" i="40"/>
  <c r="AA83" i="40"/>
  <c r="AB83" i="40"/>
  <c r="AC83" i="40"/>
  <c r="AD83" i="40"/>
  <c r="AE83" i="40"/>
  <c r="AF83" i="40"/>
  <c r="AG83" i="40"/>
  <c r="AH83" i="40"/>
  <c r="AI83" i="40"/>
  <c r="AJ83" i="40"/>
  <c r="AK83" i="40"/>
  <c r="AL83" i="40"/>
  <c r="AM83" i="40"/>
  <c r="AN83" i="40"/>
  <c r="AO83" i="40"/>
  <c r="AP83" i="40"/>
  <c r="AQ83" i="40"/>
  <c r="AR83" i="40"/>
  <c r="AS83" i="40"/>
  <c r="AT83" i="40"/>
  <c r="AU83" i="40"/>
  <c r="AV83" i="40"/>
  <c r="AW83" i="40"/>
  <c r="AX83" i="40"/>
  <c r="AY83" i="40"/>
  <c r="AZ83" i="40"/>
  <c r="BA83" i="40"/>
  <c r="BB83" i="40"/>
  <c r="BC83" i="40"/>
  <c r="BD83" i="40"/>
  <c r="BE83" i="40"/>
  <c r="BF83" i="40"/>
  <c r="BG83" i="40"/>
  <c r="BH83" i="40"/>
  <c r="BI83" i="40"/>
  <c r="BJ83" i="40"/>
  <c r="BK83" i="40"/>
  <c r="BL83" i="40"/>
  <c r="BM83" i="40"/>
  <c r="BN83" i="40"/>
  <c r="BO83" i="40"/>
  <c r="D85" i="40"/>
  <c r="E85" i="40"/>
  <c r="D86" i="40"/>
  <c r="E86" i="40"/>
  <c r="D87" i="40"/>
  <c r="D88" i="40" s="1"/>
  <c r="E87" i="40"/>
  <c r="E88" i="40" s="1"/>
  <c r="F90" i="40"/>
  <c r="G90" i="40"/>
  <c r="H90" i="40"/>
  <c r="I90" i="40"/>
  <c r="J90" i="40"/>
  <c r="K90" i="40"/>
  <c r="L90" i="40"/>
  <c r="M90" i="40"/>
  <c r="N90" i="40"/>
  <c r="O90" i="40"/>
  <c r="P90" i="40"/>
  <c r="Q90" i="40"/>
  <c r="R90" i="40"/>
  <c r="G91" i="40"/>
  <c r="H91" i="40"/>
  <c r="I91" i="40"/>
  <c r="J91" i="40"/>
  <c r="K91" i="40"/>
  <c r="L91" i="40"/>
  <c r="M91" i="40"/>
  <c r="N91" i="40"/>
  <c r="O91" i="40"/>
  <c r="P91" i="40"/>
  <c r="Q91" i="40"/>
  <c r="R91" i="40"/>
  <c r="V13" i="39"/>
  <c r="W13" i="39"/>
  <c r="X13" i="39"/>
  <c r="Y13" i="39"/>
  <c r="Z13" i="39"/>
  <c r="AA13" i="39"/>
  <c r="AB13" i="39"/>
  <c r="AC13" i="39"/>
  <c r="AD13" i="39"/>
  <c r="AE13" i="39"/>
  <c r="AF13" i="39"/>
  <c r="AG13" i="39"/>
  <c r="AH13" i="39"/>
  <c r="AI13" i="39"/>
  <c r="AJ13" i="39"/>
  <c r="AK13" i="39"/>
  <c r="AL13" i="39"/>
  <c r="AM13" i="39"/>
  <c r="AN13" i="39"/>
  <c r="AO13" i="39"/>
  <c r="AP13" i="39"/>
  <c r="AQ13" i="39"/>
  <c r="AR13" i="39"/>
  <c r="AS13" i="39"/>
  <c r="AT13" i="39"/>
  <c r="AU13" i="39"/>
  <c r="AV13" i="39"/>
  <c r="AW13" i="39"/>
  <c r="AX13" i="39"/>
  <c r="AY13" i="39"/>
  <c r="AZ13" i="39"/>
  <c r="BA13" i="39"/>
  <c r="BB13" i="39"/>
  <c r="BC13" i="39"/>
  <c r="BD13" i="39"/>
  <c r="BE13" i="39"/>
  <c r="BF13" i="39"/>
  <c r="BG13" i="39"/>
  <c r="BH13" i="39"/>
  <c r="BI13" i="39"/>
  <c r="BJ13" i="39"/>
  <c r="BK13" i="39"/>
  <c r="BL13" i="39"/>
  <c r="BM13" i="39"/>
  <c r="BN13" i="39"/>
  <c r="BO13" i="39"/>
  <c r="E15" i="39"/>
  <c r="E16" i="39"/>
  <c r="E17" i="39"/>
  <c r="E18" i="39" s="1"/>
  <c r="F20" i="39"/>
  <c r="G20" i="39"/>
  <c r="H20" i="39"/>
  <c r="I20" i="39"/>
  <c r="J20" i="39"/>
  <c r="K20" i="39"/>
  <c r="L20" i="39"/>
  <c r="M20" i="39"/>
  <c r="N20" i="39"/>
  <c r="O20" i="39"/>
  <c r="P20" i="39"/>
  <c r="Q20" i="39"/>
  <c r="R20" i="39"/>
  <c r="G21" i="39"/>
  <c r="H21" i="39"/>
  <c r="I21" i="39"/>
  <c r="J21" i="39"/>
  <c r="K21" i="39"/>
  <c r="L21" i="39"/>
  <c r="M21" i="39"/>
  <c r="N21" i="39"/>
  <c r="O21" i="39"/>
  <c r="P21" i="39"/>
  <c r="Q21" i="39"/>
  <c r="R21" i="39"/>
  <c r="V23" i="39"/>
  <c r="W23" i="39"/>
  <c r="X23" i="39"/>
  <c r="Y23" i="39"/>
  <c r="Z23" i="39"/>
  <c r="AA23" i="39"/>
  <c r="AB23" i="39"/>
  <c r="AC23" i="39"/>
  <c r="AD23" i="39"/>
  <c r="AE23" i="39"/>
  <c r="AF23" i="39"/>
  <c r="AG23" i="39"/>
  <c r="AH23" i="39"/>
  <c r="AI23" i="39"/>
  <c r="AJ23" i="39"/>
  <c r="AK23" i="39"/>
  <c r="AL23" i="39"/>
  <c r="AM23" i="39"/>
  <c r="AN23" i="39"/>
  <c r="AO23" i="39"/>
  <c r="AP23" i="39"/>
  <c r="AQ23" i="39"/>
  <c r="AR23" i="39"/>
  <c r="AS23" i="39"/>
  <c r="AT23" i="39"/>
  <c r="AU23" i="39"/>
  <c r="AV23" i="39"/>
  <c r="AW23" i="39"/>
  <c r="AX23" i="39"/>
  <c r="AY23" i="39"/>
  <c r="AZ23" i="39"/>
  <c r="BA23" i="39"/>
  <c r="BB23" i="39"/>
  <c r="BC23" i="39"/>
  <c r="BD23" i="39"/>
  <c r="BE23" i="39"/>
  <c r="BF23" i="39" s="1"/>
  <c r="BG23" i="39"/>
  <c r="BH23" i="39"/>
  <c r="BI23" i="39"/>
  <c r="BJ23" i="39"/>
  <c r="BK23" i="39"/>
  <c r="BL23" i="39"/>
  <c r="BM23" i="39"/>
  <c r="BN23" i="39"/>
  <c r="BO23" i="39"/>
  <c r="E25" i="39"/>
  <c r="E30" i="39" s="1"/>
  <c r="E26" i="39"/>
  <c r="E27" i="39"/>
  <c r="E28" i="39"/>
  <c r="F30" i="39"/>
  <c r="G30" i="39"/>
  <c r="H30" i="39"/>
  <c r="I30" i="39"/>
  <c r="J30" i="39"/>
  <c r="K30" i="39"/>
  <c r="L30" i="39"/>
  <c r="M30" i="39"/>
  <c r="N30" i="39"/>
  <c r="O30" i="39"/>
  <c r="P30" i="39"/>
  <c r="Q30" i="39"/>
  <c r="R30" i="39"/>
  <c r="G31" i="39"/>
  <c r="H31" i="39"/>
  <c r="I31" i="39"/>
  <c r="J31" i="39"/>
  <c r="K31" i="39"/>
  <c r="L31" i="39"/>
  <c r="M31" i="39"/>
  <c r="N31" i="39"/>
  <c r="O31" i="39"/>
  <c r="P31" i="39"/>
  <c r="Q31" i="39"/>
  <c r="R31" i="39"/>
  <c r="V33" i="39"/>
  <c r="W33" i="39"/>
  <c r="X33" i="39"/>
  <c r="Y33" i="39"/>
  <c r="Z33" i="39"/>
  <c r="AA33" i="39"/>
  <c r="AB33" i="39"/>
  <c r="AC33" i="39"/>
  <c r="AD33" i="39"/>
  <c r="AE33" i="39"/>
  <c r="AF33" i="39"/>
  <c r="AG33" i="39"/>
  <c r="AH33" i="39"/>
  <c r="AI33" i="39"/>
  <c r="AJ33" i="39"/>
  <c r="AK33" i="39"/>
  <c r="AL33" i="39"/>
  <c r="AM33" i="39"/>
  <c r="AN33" i="39"/>
  <c r="AO33" i="39"/>
  <c r="AP33" i="39"/>
  <c r="AQ33" i="39"/>
  <c r="AR33" i="39"/>
  <c r="AS33" i="39"/>
  <c r="AT33" i="39"/>
  <c r="AU33" i="39"/>
  <c r="AV33" i="39"/>
  <c r="AW33" i="39"/>
  <c r="AX33" i="39"/>
  <c r="AY33" i="39"/>
  <c r="AZ33" i="39"/>
  <c r="BA33" i="39"/>
  <c r="BB33" i="39"/>
  <c r="BC33" i="39"/>
  <c r="BD33" i="39"/>
  <c r="BE33" i="39"/>
  <c r="BF33" i="39"/>
  <c r="BG33" i="39"/>
  <c r="BH33" i="39"/>
  <c r="BI33" i="39"/>
  <c r="BJ33" i="39"/>
  <c r="BK33" i="39"/>
  <c r="BL33" i="39"/>
  <c r="BM33" i="39"/>
  <c r="BN33" i="39"/>
  <c r="BO33" i="39"/>
  <c r="E35" i="39"/>
  <c r="E36" i="39"/>
  <c r="E37" i="39"/>
  <c r="E38" i="39"/>
  <c r="E40" i="39"/>
  <c r="F40" i="39"/>
  <c r="G40" i="39"/>
  <c r="H40" i="39"/>
  <c r="I40" i="39"/>
  <c r="J40" i="39"/>
  <c r="K40" i="39"/>
  <c r="L40" i="39"/>
  <c r="M40" i="39"/>
  <c r="N40" i="39"/>
  <c r="O40" i="39"/>
  <c r="P40" i="39"/>
  <c r="Q40" i="39"/>
  <c r="R40" i="39"/>
  <c r="G41" i="39"/>
  <c r="H41" i="39"/>
  <c r="I41" i="39"/>
  <c r="J41" i="39"/>
  <c r="K41" i="39"/>
  <c r="L41" i="39"/>
  <c r="M41" i="39"/>
  <c r="N41" i="39"/>
  <c r="O41" i="39"/>
  <c r="P41" i="39"/>
  <c r="Q41" i="39"/>
  <c r="R41" i="39"/>
  <c r="V43" i="39"/>
  <c r="W43" i="39"/>
  <c r="X43" i="39"/>
  <c r="Y43" i="39"/>
  <c r="Z43" i="39"/>
  <c r="AA43" i="39"/>
  <c r="AB43" i="39"/>
  <c r="AC43" i="39"/>
  <c r="AD43" i="39"/>
  <c r="AE43" i="39"/>
  <c r="AF43" i="39"/>
  <c r="AG43" i="39"/>
  <c r="AH43" i="39"/>
  <c r="AI43" i="39"/>
  <c r="AJ43" i="39"/>
  <c r="AK43" i="39"/>
  <c r="AL43" i="39"/>
  <c r="AM43" i="39"/>
  <c r="AN43" i="39"/>
  <c r="AO43" i="39"/>
  <c r="AP43" i="39"/>
  <c r="AQ43" i="39"/>
  <c r="AR43" i="39"/>
  <c r="AS43" i="39"/>
  <c r="AT43" i="39"/>
  <c r="AU43" i="39"/>
  <c r="AV43" i="39"/>
  <c r="AW43" i="39"/>
  <c r="AX43" i="39"/>
  <c r="AY43" i="39"/>
  <c r="AZ43" i="39"/>
  <c r="BA43" i="39"/>
  <c r="BB43" i="39"/>
  <c r="BC43" i="39"/>
  <c r="BD43" i="39"/>
  <c r="BE43" i="39"/>
  <c r="BF43" i="39"/>
  <c r="BG43" i="39"/>
  <c r="BH43" i="39"/>
  <c r="BI43" i="39"/>
  <c r="BJ43" i="39"/>
  <c r="BK43" i="39"/>
  <c r="BL43" i="39"/>
  <c r="BM43" i="39"/>
  <c r="BN43" i="39"/>
  <c r="BO43" i="39"/>
  <c r="E45" i="39"/>
  <c r="E46" i="39"/>
  <c r="E47" i="39"/>
  <c r="E48" i="39"/>
  <c r="E50" i="39"/>
  <c r="F50" i="39"/>
  <c r="G50" i="39"/>
  <c r="H50" i="39"/>
  <c r="I50" i="39"/>
  <c r="J50" i="39"/>
  <c r="K50" i="39"/>
  <c r="L50" i="39"/>
  <c r="M50" i="39"/>
  <c r="N50" i="39"/>
  <c r="O50" i="39"/>
  <c r="P50" i="39"/>
  <c r="Q50" i="39"/>
  <c r="R50" i="39"/>
  <c r="G51" i="39"/>
  <c r="H51" i="39"/>
  <c r="I51" i="39"/>
  <c r="J51" i="39"/>
  <c r="K51" i="39"/>
  <c r="L51" i="39"/>
  <c r="M51" i="39"/>
  <c r="N51" i="39"/>
  <c r="O51" i="39"/>
  <c r="P51" i="39"/>
  <c r="Q51" i="39"/>
  <c r="R51" i="39"/>
  <c r="V53" i="39"/>
  <c r="W53" i="39"/>
  <c r="X53" i="39"/>
  <c r="Y53" i="39"/>
  <c r="Z53" i="39"/>
  <c r="AA53" i="39"/>
  <c r="AB53" i="39"/>
  <c r="AC53" i="39"/>
  <c r="AD53" i="39"/>
  <c r="AE53" i="39"/>
  <c r="AF53" i="39"/>
  <c r="AG53" i="39"/>
  <c r="AH53" i="39"/>
  <c r="AI53" i="39"/>
  <c r="AJ53" i="39"/>
  <c r="AK53" i="39"/>
  <c r="AL53" i="39"/>
  <c r="AM53" i="39"/>
  <c r="AN53" i="39"/>
  <c r="AO53" i="39"/>
  <c r="AP53" i="39"/>
  <c r="AQ53" i="39"/>
  <c r="AR53" i="39"/>
  <c r="AS53" i="39"/>
  <c r="AT53" i="39"/>
  <c r="AU53" i="39"/>
  <c r="AV53" i="39"/>
  <c r="AW53" i="39"/>
  <c r="AX53" i="39"/>
  <c r="AY53" i="39" s="1"/>
  <c r="AZ53" i="39"/>
  <c r="BA53" i="39"/>
  <c r="BB53" i="39"/>
  <c r="BC53" i="39"/>
  <c r="BD53" i="39"/>
  <c r="BE53" i="39"/>
  <c r="BF53" i="39"/>
  <c r="BG53" i="39"/>
  <c r="BH53" i="39"/>
  <c r="BI53" i="39"/>
  <c r="BJ53" i="39"/>
  <c r="BK53" i="39"/>
  <c r="BL53" i="39"/>
  <c r="BM53" i="39"/>
  <c r="BN53" i="39"/>
  <c r="BO53" i="39"/>
  <c r="E55" i="39"/>
  <c r="E56" i="39"/>
  <c r="E57" i="39"/>
  <c r="E58" i="39"/>
  <c r="E60" i="39"/>
  <c r="F60" i="39"/>
  <c r="G60" i="39"/>
  <c r="H60" i="39"/>
  <c r="I60" i="39"/>
  <c r="J60" i="39"/>
  <c r="K60" i="39"/>
  <c r="L60" i="39"/>
  <c r="M60" i="39"/>
  <c r="N60" i="39"/>
  <c r="O60" i="39"/>
  <c r="P60" i="39"/>
  <c r="Q60" i="39"/>
  <c r="R60" i="39"/>
  <c r="G61" i="39"/>
  <c r="H61" i="39"/>
  <c r="I61" i="39"/>
  <c r="J61" i="39"/>
  <c r="K61" i="39"/>
  <c r="L61" i="39"/>
  <c r="M61" i="39"/>
  <c r="N61" i="39"/>
  <c r="O61" i="39"/>
  <c r="P61" i="39"/>
  <c r="Q61" i="39"/>
  <c r="R61" i="39"/>
  <c r="V63" i="39"/>
  <c r="W63" i="39"/>
  <c r="X63" i="39"/>
  <c r="Y63" i="39"/>
  <c r="Z63" i="39"/>
  <c r="AA63" i="39"/>
  <c r="AB63" i="39"/>
  <c r="AC63" i="39"/>
  <c r="AD63" i="39"/>
  <c r="AE63" i="39"/>
  <c r="AF63" i="39"/>
  <c r="AG63" i="39"/>
  <c r="AH63" i="39"/>
  <c r="AI63" i="39"/>
  <c r="AJ63" i="39"/>
  <c r="AK63" i="39"/>
  <c r="AL63" i="39"/>
  <c r="AM63" i="39"/>
  <c r="AN63" i="39"/>
  <c r="AO63" i="39"/>
  <c r="AP63" i="39"/>
  <c r="AQ63" i="39"/>
  <c r="AR63" i="39"/>
  <c r="AS63" i="39"/>
  <c r="AT63" i="39"/>
  <c r="AU63" i="39"/>
  <c r="AV63" i="39"/>
  <c r="AW63" i="39"/>
  <c r="AX63" i="39"/>
  <c r="AY63" i="39"/>
  <c r="AZ63" i="39"/>
  <c r="BA63" i="39"/>
  <c r="BB63" i="39"/>
  <c r="BC63" i="39"/>
  <c r="BD63" i="39"/>
  <c r="BE63" i="39"/>
  <c r="BF63" i="39"/>
  <c r="BG63" i="39"/>
  <c r="BH63" i="39"/>
  <c r="BI63" i="39"/>
  <c r="BJ63" i="39"/>
  <c r="BK63" i="39"/>
  <c r="BL63" i="39"/>
  <c r="BM63" i="39"/>
  <c r="BN63" i="39"/>
  <c r="BO63" i="39"/>
  <c r="E65" i="39"/>
  <c r="E66" i="39"/>
  <c r="E67" i="39" s="1"/>
  <c r="E68" i="39" s="1"/>
  <c r="F70" i="39"/>
  <c r="G70" i="39"/>
  <c r="H70" i="39"/>
  <c r="I70" i="39"/>
  <c r="J70" i="39"/>
  <c r="K70" i="39"/>
  <c r="L70" i="39"/>
  <c r="M70" i="39"/>
  <c r="N70" i="39"/>
  <c r="O70" i="39"/>
  <c r="P70" i="39"/>
  <c r="Q70" i="39"/>
  <c r="R70" i="39"/>
  <c r="G71" i="39"/>
  <c r="H71" i="39"/>
  <c r="I71" i="39"/>
  <c r="J71" i="39"/>
  <c r="K71" i="39"/>
  <c r="L71" i="39"/>
  <c r="M71" i="39"/>
  <c r="N71" i="39"/>
  <c r="O71" i="39"/>
  <c r="P71" i="39"/>
  <c r="Q71" i="39"/>
  <c r="R71" i="39"/>
  <c r="V73" i="39"/>
  <c r="W73" i="39"/>
  <c r="X73" i="39"/>
  <c r="Y73" i="39"/>
  <c r="Z73" i="39"/>
  <c r="AA73" i="39"/>
  <c r="AB73" i="39"/>
  <c r="AC73" i="39"/>
  <c r="AD73" i="39"/>
  <c r="AE73" i="39"/>
  <c r="AF73" i="39"/>
  <c r="AG73" i="39"/>
  <c r="AH73" i="39"/>
  <c r="AI73" i="39"/>
  <c r="AJ73" i="39"/>
  <c r="AK73" i="39"/>
  <c r="AL73" i="39"/>
  <c r="AM73" i="39"/>
  <c r="AN73" i="39"/>
  <c r="AO73" i="39"/>
  <c r="AP73" i="39"/>
  <c r="AQ73" i="39"/>
  <c r="AR73" i="39"/>
  <c r="AS73" i="39"/>
  <c r="AT73" i="39"/>
  <c r="AU73" i="39"/>
  <c r="AV73" i="39"/>
  <c r="AW73" i="39"/>
  <c r="AX73" i="39"/>
  <c r="AY73" i="39"/>
  <c r="AZ73" i="39"/>
  <c r="BA73" i="39"/>
  <c r="BB73" i="39"/>
  <c r="BC73" i="39"/>
  <c r="BD73" i="39"/>
  <c r="BE73" i="39"/>
  <c r="BF73" i="39"/>
  <c r="BG73" i="39"/>
  <c r="BH73" i="39"/>
  <c r="BI73" i="39"/>
  <c r="BJ73" i="39"/>
  <c r="BK73" i="39"/>
  <c r="BL73" i="39"/>
  <c r="BM73" i="39"/>
  <c r="BN73" i="39"/>
  <c r="BO73" i="39"/>
  <c r="E75" i="39"/>
  <c r="E80" i="39" s="1"/>
  <c r="E76" i="39"/>
  <c r="E77" i="39"/>
  <c r="E78" i="39"/>
  <c r="F80" i="39"/>
  <c r="G80" i="39"/>
  <c r="H80" i="39"/>
  <c r="I80" i="39"/>
  <c r="J80" i="39"/>
  <c r="K80" i="39"/>
  <c r="L80" i="39"/>
  <c r="M80" i="39"/>
  <c r="N80" i="39"/>
  <c r="O80" i="39"/>
  <c r="P80" i="39"/>
  <c r="Q80" i="39"/>
  <c r="R80" i="39"/>
  <c r="G81" i="39"/>
  <c r="H81" i="39"/>
  <c r="I81" i="39"/>
  <c r="J81" i="39"/>
  <c r="K81" i="39"/>
  <c r="L81" i="39"/>
  <c r="M81" i="39"/>
  <c r="N81" i="39"/>
  <c r="O81" i="39"/>
  <c r="P81" i="39"/>
  <c r="Q81" i="39"/>
  <c r="R81" i="39"/>
  <c r="V83" i="39"/>
  <c r="W83" i="39"/>
  <c r="X83" i="39"/>
  <c r="Y83" i="39"/>
  <c r="Z83" i="39"/>
  <c r="AA83" i="39"/>
  <c r="AB83" i="39"/>
  <c r="AC83" i="39"/>
  <c r="AD83" i="39"/>
  <c r="AE83" i="39"/>
  <c r="AF83" i="39"/>
  <c r="AG83" i="39"/>
  <c r="AH83" i="39"/>
  <c r="AI83" i="39"/>
  <c r="AJ83" i="39"/>
  <c r="AK83" i="39"/>
  <c r="AL83" i="39"/>
  <c r="AM83" i="39"/>
  <c r="AN83" i="39"/>
  <c r="AO83" i="39"/>
  <c r="AP83" i="39"/>
  <c r="AQ83" i="39"/>
  <c r="AR83" i="39" s="1"/>
  <c r="AS83" i="39"/>
  <c r="AT83" i="39"/>
  <c r="AU83" i="39"/>
  <c r="AV83" i="39"/>
  <c r="AW83" i="39"/>
  <c r="AX83" i="39"/>
  <c r="AY83" i="39"/>
  <c r="AZ83" i="39"/>
  <c r="BA83" i="39"/>
  <c r="BB83" i="39"/>
  <c r="BC83" i="39"/>
  <c r="BD83" i="39"/>
  <c r="BE83" i="39"/>
  <c r="BF83" i="39"/>
  <c r="BG83" i="39"/>
  <c r="BH83" i="39"/>
  <c r="BI83" i="39"/>
  <c r="BJ83" i="39"/>
  <c r="BK83" i="39"/>
  <c r="BL83" i="39"/>
  <c r="BM83" i="39"/>
  <c r="BN83" i="39"/>
  <c r="BO83" i="39"/>
  <c r="E85" i="39"/>
  <c r="E86" i="39"/>
  <c r="E87" i="39"/>
  <c r="E88" i="39"/>
  <c r="E90" i="39"/>
  <c r="F90" i="39"/>
  <c r="G90" i="39"/>
  <c r="H90" i="39"/>
  <c r="I90" i="39"/>
  <c r="J90" i="39"/>
  <c r="K90" i="39"/>
  <c r="L90" i="39"/>
  <c r="M90" i="39"/>
  <c r="N90" i="39"/>
  <c r="O90" i="39"/>
  <c r="P90" i="39"/>
  <c r="Q90" i="39"/>
  <c r="R90" i="39"/>
  <c r="G91" i="39"/>
  <c r="H91" i="39"/>
  <c r="I91" i="39"/>
  <c r="J91" i="39"/>
  <c r="K91" i="39"/>
  <c r="L91" i="39"/>
  <c r="M91" i="39"/>
  <c r="N91" i="39"/>
  <c r="O91" i="39"/>
  <c r="P91" i="39"/>
  <c r="Q91" i="39"/>
  <c r="R91" i="39"/>
  <c r="P11" i="38"/>
  <c r="R11" i="38" s="1"/>
  <c r="S11" i="38" s="1"/>
  <c r="T11" i="38" s="1"/>
  <c r="S46" i="38" s="1"/>
  <c r="U11" i="38"/>
  <c r="V11" i="38"/>
  <c r="W11" i="38"/>
  <c r="S49" i="38" s="1"/>
  <c r="X11" i="38"/>
  <c r="Y11" i="38"/>
  <c r="Z11" i="38"/>
  <c r="S52" i="38" s="1"/>
  <c r="AA11" i="38"/>
  <c r="S53" i="38" s="1"/>
  <c r="AB11" i="38"/>
  <c r="AC11" i="38"/>
  <c r="S55" i="38" s="1"/>
  <c r="AD11" i="38"/>
  <c r="AP11" i="38" s="1"/>
  <c r="S56" i="38"/>
  <c r="AH11" i="38"/>
  <c r="AI11" i="38"/>
  <c r="AJ11" i="38"/>
  <c r="AK11" i="38"/>
  <c r="AL11" i="38"/>
  <c r="AM11" i="38"/>
  <c r="AN11" i="38"/>
  <c r="AO11" i="38"/>
  <c r="P12" i="38"/>
  <c r="R12" i="38"/>
  <c r="S12" i="38"/>
  <c r="T12" i="38"/>
  <c r="U12" i="38"/>
  <c r="R47" i="38" s="1"/>
  <c r="V12" i="38"/>
  <c r="R48" i="38" s="1"/>
  <c r="W12" i="38"/>
  <c r="X12" i="38"/>
  <c r="Y12" i="38"/>
  <c r="Z12" i="38"/>
  <c r="AA12" i="38"/>
  <c r="AB12" i="38"/>
  <c r="AC12" i="38"/>
  <c r="AD12" i="38"/>
  <c r="AH12" i="38"/>
  <c r="AI12" i="38"/>
  <c r="AJ12" i="38"/>
  <c r="AK12" i="38"/>
  <c r="AL12" i="38"/>
  <c r="AM12" i="38"/>
  <c r="AN12" i="38"/>
  <c r="AO12" i="38"/>
  <c r="AP12" i="38"/>
  <c r="P13" i="38"/>
  <c r="R13" i="38"/>
  <c r="S13" i="38"/>
  <c r="T13" i="38"/>
  <c r="U13" i="38"/>
  <c r="O47" i="38" s="1"/>
  <c r="V13" i="38"/>
  <c r="W13" i="38"/>
  <c r="X13" i="38"/>
  <c r="O50" i="38" s="1"/>
  <c r="Y13" i="38"/>
  <c r="Z13" i="38"/>
  <c r="O52" i="38" s="1"/>
  <c r="AA13" i="38"/>
  <c r="O53" i="38" s="1"/>
  <c r="AB13" i="38"/>
  <c r="O54" i="38" s="1"/>
  <c r="AC13" i="38"/>
  <c r="O55" i="38" s="1"/>
  <c r="AD13" i="38"/>
  <c r="O56" i="38" s="1"/>
  <c r="AH13" i="38"/>
  <c r="AI13" i="38"/>
  <c r="AJ13" i="38"/>
  <c r="AK13" i="38"/>
  <c r="AL13" i="38"/>
  <c r="AM13" i="38"/>
  <c r="AN13" i="38"/>
  <c r="AO13" i="38"/>
  <c r="P14" i="38"/>
  <c r="R14" i="38"/>
  <c r="S14" i="38"/>
  <c r="T14" i="38"/>
  <c r="U14" i="38"/>
  <c r="V14" i="38"/>
  <c r="W14" i="38"/>
  <c r="X14" i="38"/>
  <c r="Y14" i="38"/>
  <c r="Z14" i="38"/>
  <c r="AA14" i="38"/>
  <c r="AB14" i="38"/>
  <c r="AC14" i="38"/>
  <c r="AD14" i="38"/>
  <c r="AP14" i="38" s="1"/>
  <c r="AH14" i="38"/>
  <c r="AI14" i="38"/>
  <c r="AJ14" i="38"/>
  <c r="AK14" i="38"/>
  <c r="AO14" i="38" s="1"/>
  <c r="AL14" i="38"/>
  <c r="AM14" i="38"/>
  <c r="AN14" i="38"/>
  <c r="P15" i="38"/>
  <c r="R15" i="38"/>
  <c r="S15" i="38"/>
  <c r="T15" i="38"/>
  <c r="U15" i="38"/>
  <c r="V15" i="38"/>
  <c r="W15" i="38"/>
  <c r="X15" i="38"/>
  <c r="Y15" i="38"/>
  <c r="Z15" i="38"/>
  <c r="AA15" i="38"/>
  <c r="AB15" i="38"/>
  <c r="AC15" i="38"/>
  <c r="AD15" i="38"/>
  <c r="AH15" i="38"/>
  <c r="AI15" i="38"/>
  <c r="AJ15" i="38"/>
  <c r="AK15" i="38"/>
  <c r="AL15" i="38"/>
  <c r="AM15" i="38"/>
  <c r="AN15" i="38"/>
  <c r="AO15" i="38"/>
  <c r="P16" i="38"/>
  <c r="R16" i="38"/>
  <c r="S16" i="38"/>
  <c r="T16" i="38" s="1"/>
  <c r="U16" i="38"/>
  <c r="V16" i="38"/>
  <c r="W16" i="38"/>
  <c r="X16" i="38"/>
  <c r="Y16" i="38"/>
  <c r="Z16" i="38"/>
  <c r="AA16" i="38"/>
  <c r="AB16" i="38"/>
  <c r="AC16" i="38"/>
  <c r="AD16" i="38"/>
  <c r="AP16" i="38" s="1"/>
  <c r="AH16" i="38"/>
  <c r="AI16" i="38"/>
  <c r="AJ16" i="38"/>
  <c r="AK16" i="38"/>
  <c r="AO16" i="38" s="1"/>
  <c r="AL16" i="38"/>
  <c r="AM16" i="38"/>
  <c r="AN16" i="38"/>
  <c r="P17" i="38"/>
  <c r="R17" i="38"/>
  <c r="S17" i="38"/>
  <c r="T17" i="38"/>
  <c r="U17" i="38"/>
  <c r="V17" i="38"/>
  <c r="W17" i="38"/>
  <c r="X17" i="38"/>
  <c r="Y17" i="38"/>
  <c r="Z17" i="38"/>
  <c r="AA17" i="38"/>
  <c r="AB17" i="38"/>
  <c r="AC17" i="38"/>
  <c r="AD17" i="38"/>
  <c r="AH17" i="38"/>
  <c r="AI17" i="38"/>
  <c r="AJ17" i="38"/>
  <c r="AK17" i="38"/>
  <c r="AL17" i="38"/>
  <c r="AM17" i="38"/>
  <c r="AN17" i="38"/>
  <c r="AO17" i="38"/>
  <c r="AP17" i="38"/>
  <c r="P18" i="38"/>
  <c r="R18" i="38"/>
  <c r="S18" i="38"/>
  <c r="T18" i="38" s="1"/>
  <c r="U18" i="38"/>
  <c r="V18" i="38"/>
  <c r="W18" i="38"/>
  <c r="X18" i="38"/>
  <c r="Y18" i="38"/>
  <c r="Z18" i="38"/>
  <c r="Q52" i="38" s="1"/>
  <c r="AA18" i="38"/>
  <c r="Q53" i="38" s="1"/>
  <c r="AB18" i="38"/>
  <c r="AC18" i="38"/>
  <c r="Q55" i="38" s="1"/>
  <c r="AD18" i="38"/>
  <c r="AP18" i="38" s="1"/>
  <c r="Q56" i="38"/>
  <c r="AH18" i="38"/>
  <c r="AI18" i="38"/>
  <c r="AJ18" i="38"/>
  <c r="AK18" i="38"/>
  <c r="AL18" i="38"/>
  <c r="AM18" i="38"/>
  <c r="AN18" i="38"/>
  <c r="AO18" i="38"/>
  <c r="P19" i="38"/>
  <c r="R19" i="38"/>
  <c r="S19" i="38"/>
  <c r="T19" i="38"/>
  <c r="U19" i="38"/>
  <c r="V19" i="38"/>
  <c r="W19" i="38"/>
  <c r="X19" i="38"/>
  <c r="Y19" i="38"/>
  <c r="Z19" i="38"/>
  <c r="AA19" i="38"/>
  <c r="AB19" i="38"/>
  <c r="AC19" i="38"/>
  <c r="AD19" i="38"/>
  <c r="AP19" i="38" s="1"/>
  <c r="AH19" i="38"/>
  <c r="AI19" i="38"/>
  <c r="AJ19" i="38"/>
  <c r="AK19" i="38"/>
  <c r="AL19" i="38"/>
  <c r="AM19" i="38"/>
  <c r="AN19" i="38"/>
  <c r="AO19" i="38"/>
  <c r="P20" i="38"/>
  <c r="R20" i="38"/>
  <c r="S20" i="38" s="1"/>
  <c r="T20" i="38" s="1"/>
  <c r="U20" i="38"/>
  <c r="V20" i="38"/>
  <c r="W20" i="38"/>
  <c r="X20" i="38"/>
  <c r="Y20" i="38"/>
  <c r="Z20" i="38"/>
  <c r="AA20" i="38"/>
  <c r="AB20" i="38"/>
  <c r="AC20" i="38"/>
  <c r="AD20" i="38"/>
  <c r="AP20" i="38" s="1"/>
  <c r="AH20" i="38"/>
  <c r="AI20" i="38"/>
  <c r="AJ20" i="38"/>
  <c r="AK20" i="38"/>
  <c r="AL20" i="38"/>
  <c r="AM20" i="38"/>
  <c r="AN20" i="38"/>
  <c r="AO20" i="38"/>
  <c r="P21" i="38"/>
  <c r="R21" i="38"/>
  <c r="S21" i="38"/>
  <c r="T21" i="38"/>
  <c r="U21" i="38"/>
  <c r="Q47" i="38" s="1"/>
  <c r="V21" i="38"/>
  <c r="Q48" i="38" s="1"/>
  <c r="W21" i="38"/>
  <c r="X21" i="38"/>
  <c r="Y21" i="38"/>
  <c r="Z21" i="38"/>
  <c r="AA21" i="38"/>
  <c r="AB21" i="38"/>
  <c r="AC21" i="38"/>
  <c r="AD21" i="38"/>
  <c r="AP21" i="38" s="1"/>
  <c r="AH21" i="38"/>
  <c r="AI21" i="38"/>
  <c r="AJ21" i="38"/>
  <c r="AK21" i="38"/>
  <c r="AL21" i="38"/>
  <c r="AM21" i="38"/>
  <c r="AN21" i="38"/>
  <c r="AO21" i="38"/>
  <c r="P22" i="38"/>
  <c r="R22" i="38"/>
  <c r="S22" i="38"/>
  <c r="T22" i="38"/>
  <c r="U22" i="38"/>
  <c r="V22" i="38"/>
  <c r="W22" i="38"/>
  <c r="X22" i="38"/>
  <c r="Y22" i="38"/>
  <c r="Z22" i="38"/>
  <c r="AA22" i="38"/>
  <c r="AB22" i="38"/>
  <c r="AC22" i="38"/>
  <c r="AD22" i="38"/>
  <c r="AH22" i="38"/>
  <c r="AI22" i="38"/>
  <c r="AJ22" i="38"/>
  <c r="AK22" i="38"/>
  <c r="AL22" i="38"/>
  <c r="AM22" i="38"/>
  <c r="AN22" i="38"/>
  <c r="AO22" i="38"/>
  <c r="AP22" i="38"/>
  <c r="P23" i="38"/>
  <c r="R23" i="38"/>
  <c r="S23" i="38"/>
  <c r="T23" i="38"/>
  <c r="U23" i="38"/>
  <c r="S47" i="38" s="1"/>
  <c r="V23" i="38"/>
  <c r="S48" i="38" s="1"/>
  <c r="W23" i="38"/>
  <c r="X23" i="38"/>
  <c r="Y23" i="38"/>
  <c r="Z23" i="38"/>
  <c r="AA23" i="38"/>
  <c r="AB23" i="38"/>
  <c r="AC23" i="38"/>
  <c r="AD23" i="38"/>
  <c r="AP23" i="38" s="1"/>
  <c r="AH23" i="38"/>
  <c r="AI23" i="38"/>
  <c r="AJ23" i="38"/>
  <c r="AK23" i="38"/>
  <c r="AO23" i="38" s="1"/>
  <c r="AL23" i="38"/>
  <c r="AM23" i="38"/>
  <c r="AN23" i="38"/>
  <c r="P24" i="38"/>
  <c r="R24" i="38"/>
  <c r="S24" i="38"/>
  <c r="T24" i="38"/>
  <c r="U24" i="38"/>
  <c r="V24" i="38"/>
  <c r="W24" i="38"/>
  <c r="X24" i="38"/>
  <c r="Y24" i="38"/>
  <c r="Z24" i="38"/>
  <c r="AA24" i="38"/>
  <c r="AB24" i="38"/>
  <c r="AC24" i="38"/>
  <c r="AD24" i="38"/>
  <c r="AH24" i="38"/>
  <c r="AI24" i="38"/>
  <c r="AJ24" i="38"/>
  <c r="AK24" i="38"/>
  <c r="AL24" i="38"/>
  <c r="AM24" i="38"/>
  <c r="AN24" i="38"/>
  <c r="AO24" i="38"/>
  <c r="AP24" i="38"/>
  <c r="P25" i="38"/>
  <c r="R25" i="38"/>
  <c r="S25" i="38" s="1"/>
  <c r="T25" i="38" s="1"/>
  <c r="R46" i="38" s="1"/>
  <c r="U25" i="38"/>
  <c r="V25" i="38"/>
  <c r="W25" i="38"/>
  <c r="X25" i="38"/>
  <c r="Y25" i="38"/>
  <c r="Z25" i="38"/>
  <c r="R52" i="38" s="1"/>
  <c r="AA25" i="38"/>
  <c r="AB25" i="38"/>
  <c r="AC25" i="38"/>
  <c r="R55" i="38" s="1"/>
  <c r="AD25" i="38"/>
  <c r="AP25" i="38" s="1"/>
  <c r="R56" i="38"/>
  <c r="AH25" i="38"/>
  <c r="AI25" i="38"/>
  <c r="AJ25" i="38"/>
  <c r="AK25" i="38"/>
  <c r="AO25" i="38" s="1"/>
  <c r="AL25" i="38"/>
  <c r="AM25" i="38"/>
  <c r="AN25" i="38"/>
  <c r="P26" i="38"/>
  <c r="R26" i="38"/>
  <c r="S26" i="38"/>
  <c r="T26" i="38"/>
  <c r="T46" i="38" s="1"/>
  <c r="U26" i="38"/>
  <c r="T47" i="38" s="1"/>
  <c r="V26" i="38"/>
  <c r="T48" i="38" s="1"/>
  <c r="W26" i="38"/>
  <c r="T49" i="38" s="1"/>
  <c r="X26" i="38"/>
  <c r="T50" i="38" s="1"/>
  <c r="Y26" i="38"/>
  <c r="Z26" i="38"/>
  <c r="AA26" i="38"/>
  <c r="AB26" i="38"/>
  <c r="AC26" i="38"/>
  <c r="AD26" i="38"/>
  <c r="AH26" i="38"/>
  <c r="AI26" i="38"/>
  <c r="AJ26" i="38"/>
  <c r="AK26" i="38"/>
  <c r="AL26" i="38"/>
  <c r="AM26" i="38"/>
  <c r="AN26" i="38"/>
  <c r="AO26" i="38"/>
  <c r="AP26" i="38"/>
  <c r="P27" i="38"/>
  <c r="R27" i="38"/>
  <c r="S27" i="38" s="1"/>
  <c r="T27" i="38" s="1"/>
  <c r="U27" i="38"/>
  <c r="V27" i="38"/>
  <c r="W27" i="38"/>
  <c r="X27" i="38"/>
  <c r="Y27" i="38"/>
  <c r="Z27" i="38"/>
  <c r="AA27" i="38"/>
  <c r="AB27" i="38"/>
  <c r="AC27" i="38"/>
  <c r="AD27" i="38"/>
  <c r="AP27" i="38" s="1"/>
  <c r="AH27" i="38"/>
  <c r="AI27" i="38"/>
  <c r="AJ27" i="38"/>
  <c r="AK27" i="38"/>
  <c r="AL27" i="38"/>
  <c r="AM27" i="38"/>
  <c r="AN27" i="38"/>
  <c r="AO27" i="38"/>
  <c r="P28" i="38"/>
  <c r="R28" i="38"/>
  <c r="S28" i="38"/>
  <c r="T28" i="38"/>
  <c r="U28" i="38"/>
  <c r="V28" i="38"/>
  <c r="W28" i="38"/>
  <c r="X28" i="38"/>
  <c r="R50" i="38" s="1"/>
  <c r="Y28" i="38"/>
  <c r="R51" i="38" s="1"/>
  <c r="Z28" i="38"/>
  <c r="AA28" i="38"/>
  <c r="AB28" i="38"/>
  <c r="AC28" i="38"/>
  <c r="AD28" i="38"/>
  <c r="AP28" i="38" s="1"/>
  <c r="AH28" i="38"/>
  <c r="AI28" i="38"/>
  <c r="AJ28" i="38"/>
  <c r="AK28" i="38"/>
  <c r="AO28" i="38" s="1"/>
  <c r="AL28" i="38"/>
  <c r="AM28" i="38"/>
  <c r="AN28" i="38"/>
  <c r="P29" i="38"/>
  <c r="R29" i="38" s="1"/>
  <c r="S29" i="38" s="1"/>
  <c r="T29" i="38" s="1"/>
  <c r="U29" i="38"/>
  <c r="V29" i="38"/>
  <c r="W29" i="38"/>
  <c r="X29" i="38"/>
  <c r="Y29" i="38"/>
  <c r="Z29" i="38"/>
  <c r="AA29" i="38"/>
  <c r="AB29" i="38"/>
  <c r="AC29" i="38"/>
  <c r="AD29" i="38"/>
  <c r="AP29" i="38" s="1"/>
  <c r="AH29" i="38"/>
  <c r="AI29" i="38"/>
  <c r="AJ29" i="38"/>
  <c r="AK29" i="38"/>
  <c r="AL29" i="38"/>
  <c r="AM29" i="38"/>
  <c r="AN29" i="38"/>
  <c r="AO29" i="38"/>
  <c r="P30" i="38"/>
  <c r="R30" i="38"/>
  <c r="S30" i="38"/>
  <c r="T30" i="38"/>
  <c r="U30" i="38"/>
  <c r="V30" i="38"/>
  <c r="W30" i="38"/>
  <c r="X30" i="38"/>
  <c r="Y30" i="38"/>
  <c r="Z30" i="38"/>
  <c r="AA30" i="38"/>
  <c r="AB30" i="38"/>
  <c r="AC30" i="38"/>
  <c r="AD30" i="38"/>
  <c r="AP30" i="38" s="1"/>
  <c r="AH30" i="38"/>
  <c r="AI30" i="38"/>
  <c r="AJ30" i="38"/>
  <c r="AK30" i="38"/>
  <c r="AO30" i="38" s="1"/>
  <c r="AL30" i="38"/>
  <c r="AM30" i="38"/>
  <c r="AN30" i="38"/>
  <c r="P31" i="38"/>
  <c r="R31" i="38"/>
  <c r="S31" i="38"/>
  <c r="T31" i="38"/>
  <c r="U31" i="38"/>
  <c r="V31" i="38"/>
  <c r="W31" i="38"/>
  <c r="X31" i="38"/>
  <c r="Y31" i="38"/>
  <c r="Z31" i="38"/>
  <c r="AA31" i="38"/>
  <c r="AB31" i="38"/>
  <c r="AC31" i="38"/>
  <c r="AD31" i="38"/>
  <c r="AH31" i="38"/>
  <c r="AI31" i="38"/>
  <c r="AJ31" i="38"/>
  <c r="AK31" i="38"/>
  <c r="AL31" i="38"/>
  <c r="AM31" i="38"/>
  <c r="AN31" i="38"/>
  <c r="AO31" i="38"/>
  <c r="AP31" i="38"/>
  <c r="P32" i="38"/>
  <c r="R32" i="38"/>
  <c r="S32" i="38"/>
  <c r="T32" i="38"/>
  <c r="U32" i="38"/>
  <c r="V32" i="38"/>
  <c r="W32" i="38"/>
  <c r="X32" i="38"/>
  <c r="Y32" i="38"/>
  <c r="Z32" i="38"/>
  <c r="AA32" i="38"/>
  <c r="AB32" i="38"/>
  <c r="AC32" i="38"/>
  <c r="AD32" i="38"/>
  <c r="AP32" i="38" s="1"/>
  <c r="AH32" i="38"/>
  <c r="AI32" i="38"/>
  <c r="AJ32" i="38"/>
  <c r="AK32" i="38"/>
  <c r="AO32" i="38" s="1"/>
  <c r="AL32" i="38"/>
  <c r="AM32" i="38"/>
  <c r="AN32" i="38"/>
  <c r="P33" i="38"/>
  <c r="R33" i="38" s="1"/>
  <c r="S33" i="38" s="1"/>
  <c r="T33" i="38" s="1"/>
  <c r="U33" i="38"/>
  <c r="V33" i="38"/>
  <c r="W33" i="38"/>
  <c r="X33" i="38"/>
  <c r="Y33" i="38"/>
  <c r="Z33" i="38"/>
  <c r="AA33" i="38"/>
  <c r="AB33" i="38"/>
  <c r="AC33" i="38"/>
  <c r="AD33" i="38"/>
  <c r="AP33" i="38" s="1"/>
  <c r="AH33" i="38"/>
  <c r="AI33" i="38"/>
  <c r="AJ33" i="38"/>
  <c r="AK33" i="38"/>
  <c r="AL33" i="38"/>
  <c r="AM33" i="38"/>
  <c r="AN33" i="38"/>
  <c r="AO33" i="38"/>
  <c r="P34" i="38"/>
  <c r="R34" i="38"/>
  <c r="S34" i="38"/>
  <c r="T34" i="38"/>
  <c r="O46" i="38" s="1"/>
  <c r="U34" i="38"/>
  <c r="V34" i="38"/>
  <c r="W34" i="38"/>
  <c r="X34" i="38"/>
  <c r="Y34" i="38"/>
  <c r="Z34" i="38"/>
  <c r="AA34" i="38"/>
  <c r="AB34" i="38"/>
  <c r="AC34" i="38"/>
  <c r="AD34" i="38"/>
  <c r="AP34" i="38" s="1"/>
  <c r="AH34" i="38"/>
  <c r="AI34" i="38"/>
  <c r="AJ34" i="38"/>
  <c r="AK34" i="38"/>
  <c r="AO34" i="38" s="1"/>
  <c r="AL34" i="38"/>
  <c r="AM34" i="38"/>
  <c r="AN34" i="38"/>
  <c r="P35" i="38"/>
  <c r="R35" i="38"/>
  <c r="S35" i="38"/>
  <c r="T35" i="38"/>
  <c r="U35" i="38"/>
  <c r="V35" i="38"/>
  <c r="W35" i="38"/>
  <c r="X35" i="38"/>
  <c r="Y35" i="38"/>
  <c r="Z35" i="38"/>
  <c r="AA35" i="38"/>
  <c r="AB35" i="38"/>
  <c r="AC35" i="38"/>
  <c r="AD35" i="38"/>
  <c r="AH35" i="38"/>
  <c r="AI35" i="38"/>
  <c r="AJ35" i="38"/>
  <c r="AK35" i="38"/>
  <c r="AL35" i="38"/>
  <c r="AM35" i="38"/>
  <c r="AN35" i="38"/>
  <c r="AO35" i="38"/>
  <c r="AP35" i="38"/>
  <c r="P36" i="38"/>
  <c r="R36" i="38"/>
  <c r="S36" i="38"/>
  <c r="T36" i="38"/>
  <c r="U36" i="38"/>
  <c r="V36" i="38"/>
  <c r="W36" i="38"/>
  <c r="X36" i="38"/>
  <c r="Y36" i="38"/>
  <c r="Z36" i="38"/>
  <c r="AA36" i="38"/>
  <c r="AB36" i="38"/>
  <c r="AC36" i="38"/>
  <c r="AD36" i="38"/>
  <c r="AP36" i="38" s="1"/>
  <c r="AH36" i="38"/>
  <c r="AI36" i="38"/>
  <c r="AJ36" i="38"/>
  <c r="AK36" i="38"/>
  <c r="AL36" i="38"/>
  <c r="AM36" i="38"/>
  <c r="AN36" i="38"/>
  <c r="AO36" i="38"/>
  <c r="P37" i="38"/>
  <c r="R37" i="38"/>
  <c r="S37" i="38"/>
  <c r="T37" i="38"/>
  <c r="U37" i="38"/>
  <c r="P47" i="38" s="1"/>
  <c r="V37" i="38"/>
  <c r="P48" i="38" s="1"/>
  <c r="W37" i="38"/>
  <c r="X37" i="38"/>
  <c r="P50" i="38" s="1"/>
  <c r="Y37" i="38"/>
  <c r="P51" i="38" s="1"/>
  <c r="Z37" i="38"/>
  <c r="P52" i="38" s="1"/>
  <c r="AA37" i="38"/>
  <c r="P53" i="38" s="1"/>
  <c r="AB37" i="38"/>
  <c r="P54" i="38" s="1"/>
  <c r="AC37" i="38"/>
  <c r="AD37" i="38"/>
  <c r="AH37" i="38"/>
  <c r="AI37" i="38"/>
  <c r="AJ37" i="38"/>
  <c r="AK37" i="38"/>
  <c r="AL37" i="38"/>
  <c r="AM37" i="38"/>
  <c r="AN37" i="38"/>
  <c r="AO37" i="38"/>
  <c r="AP37" i="38"/>
  <c r="P38" i="38"/>
  <c r="R38" i="38" s="1"/>
  <c r="S38" i="38" s="1"/>
  <c r="T38" i="38" s="1"/>
  <c r="U38" i="38"/>
  <c r="V38" i="38"/>
  <c r="W38" i="38"/>
  <c r="X38" i="38"/>
  <c r="Y38" i="38"/>
  <c r="Z38" i="38"/>
  <c r="AA38" i="38"/>
  <c r="AB38" i="38"/>
  <c r="AC38" i="38"/>
  <c r="AD38" i="38"/>
  <c r="AP38" i="38" s="1"/>
  <c r="AH38" i="38"/>
  <c r="AI38" i="38"/>
  <c r="AJ38" i="38"/>
  <c r="AK38" i="38"/>
  <c r="AL38" i="38"/>
  <c r="AM38" i="38"/>
  <c r="AN38" i="38"/>
  <c r="AO38" i="38"/>
  <c r="P39" i="38"/>
  <c r="R39" i="38"/>
  <c r="S39" i="38"/>
  <c r="T39" i="38"/>
  <c r="U39" i="38"/>
  <c r="V39" i="38"/>
  <c r="W39" i="38"/>
  <c r="P49" i="38" s="1"/>
  <c r="X39" i="38"/>
  <c r="Y39" i="38"/>
  <c r="Z39" i="38"/>
  <c r="AA39" i="38"/>
  <c r="AB39" i="38"/>
  <c r="AC39" i="38"/>
  <c r="P55" i="38" s="1"/>
  <c r="AD39" i="38"/>
  <c r="AH39" i="38"/>
  <c r="AI39" i="38"/>
  <c r="AJ39" i="38"/>
  <c r="AK39" i="38"/>
  <c r="AL39" i="38"/>
  <c r="AM39" i="38"/>
  <c r="AN39" i="38"/>
  <c r="AO39" i="38"/>
  <c r="AP39" i="38"/>
  <c r="P40" i="38"/>
  <c r="R40" i="38" s="1"/>
  <c r="S40" i="38" s="1"/>
  <c r="T40" i="38" s="1"/>
  <c r="U40" i="38"/>
  <c r="V40" i="38"/>
  <c r="W40" i="38"/>
  <c r="X40" i="38"/>
  <c r="Q50" i="38" s="1"/>
  <c r="Y40" i="38"/>
  <c r="Z40" i="38"/>
  <c r="AA40" i="38"/>
  <c r="AB40" i="38"/>
  <c r="AC40" i="38"/>
  <c r="AD40" i="38"/>
  <c r="AP40" i="38" s="1"/>
  <c r="AH40" i="38"/>
  <c r="AI40" i="38"/>
  <c r="AJ40" i="38"/>
  <c r="AK40" i="38"/>
  <c r="AL40" i="38"/>
  <c r="AM40" i="38"/>
  <c r="AN40" i="38"/>
  <c r="AO40" i="38"/>
  <c r="P41" i="38"/>
  <c r="R41" i="38"/>
  <c r="S41" i="38"/>
  <c r="T41" i="38"/>
  <c r="U41" i="38"/>
  <c r="V41" i="38"/>
  <c r="W41" i="38"/>
  <c r="X41" i="38"/>
  <c r="Y41" i="38"/>
  <c r="Z41" i="38"/>
  <c r="AA41" i="38"/>
  <c r="AB41" i="38"/>
  <c r="AC41" i="38"/>
  <c r="AD41" i="38"/>
  <c r="AP41" i="38" s="1"/>
  <c r="AH41" i="38"/>
  <c r="AI41" i="38"/>
  <c r="AJ41" i="38"/>
  <c r="AK41" i="38"/>
  <c r="AO41" i="38" s="1"/>
  <c r="AL41" i="38"/>
  <c r="AM41" i="38"/>
  <c r="AN41" i="38"/>
  <c r="P42" i="38"/>
  <c r="R42" i="38"/>
  <c r="S42" i="38"/>
  <c r="T42" i="38"/>
  <c r="U42" i="38"/>
  <c r="V42" i="38"/>
  <c r="W42" i="38"/>
  <c r="X42" i="38"/>
  <c r="Y42" i="38"/>
  <c r="Z42" i="38"/>
  <c r="AA42" i="38"/>
  <c r="AB42" i="38"/>
  <c r="AC42" i="38"/>
  <c r="AD42" i="38"/>
  <c r="AP42" i="38" s="1"/>
  <c r="AH42" i="38"/>
  <c r="AI42" i="38"/>
  <c r="AJ42" i="38"/>
  <c r="AK42" i="38"/>
  <c r="AL42" i="38"/>
  <c r="AM42" i="38"/>
  <c r="AN42" i="38"/>
  <c r="AO42" i="38"/>
  <c r="P46" i="38"/>
  <c r="O48" i="38"/>
  <c r="O49" i="38"/>
  <c r="Q49" i="38"/>
  <c r="R49" i="38"/>
  <c r="S50" i="38"/>
  <c r="O51" i="38"/>
  <c r="Q51" i="38"/>
  <c r="S51" i="38"/>
  <c r="T51" i="38"/>
  <c r="T52" i="38"/>
  <c r="R53" i="38"/>
  <c r="T53" i="38"/>
  <c r="Q54" i="38"/>
  <c r="R54" i="38"/>
  <c r="S54" i="38"/>
  <c r="T54" i="38"/>
  <c r="T55" i="38"/>
  <c r="P56" i="38"/>
  <c r="T56" i="38"/>
  <c r="V13" i="37"/>
  <c r="W13" i="37" s="1"/>
  <c r="X13" i="37"/>
  <c r="Y13" i="37"/>
  <c r="Z13" i="37"/>
  <c r="AA13" i="37"/>
  <c r="AB13" i="37"/>
  <c r="AC13" i="37"/>
  <c r="AD13" i="37"/>
  <c r="AE13" i="37"/>
  <c r="AF13" i="37"/>
  <c r="AG13" i="37"/>
  <c r="AH13" i="37"/>
  <c r="AI13" i="37"/>
  <c r="AJ13" i="37"/>
  <c r="AK13" i="37"/>
  <c r="AL13" i="37"/>
  <c r="AM13" i="37"/>
  <c r="AN13" i="37"/>
  <c r="AO13" i="37"/>
  <c r="AP13" i="37"/>
  <c r="AQ13" i="37"/>
  <c r="AR13" i="37"/>
  <c r="AS13" i="37"/>
  <c r="AT13" i="37"/>
  <c r="AU13" i="37"/>
  <c r="AV13" i="37"/>
  <c r="AW13" i="37"/>
  <c r="AX13" i="37"/>
  <c r="AY13" i="37"/>
  <c r="AZ13" i="37"/>
  <c r="BA13" i="37"/>
  <c r="BB13" i="37"/>
  <c r="BC13" i="37"/>
  <c r="BD13" i="37"/>
  <c r="BE13" i="37"/>
  <c r="BF13" i="37" s="1"/>
  <c r="BG13" i="37"/>
  <c r="BH13" i="37"/>
  <c r="BI13" i="37"/>
  <c r="BJ13" i="37"/>
  <c r="BK13" i="37"/>
  <c r="BL13" i="37"/>
  <c r="BM13" i="37"/>
  <c r="BN13" i="37"/>
  <c r="BO13" i="37"/>
  <c r="E20" i="37"/>
  <c r="F20" i="37"/>
  <c r="G20" i="37"/>
  <c r="H20" i="37"/>
  <c r="I20" i="37"/>
  <c r="J20" i="37"/>
  <c r="K20" i="37"/>
  <c r="L20" i="37"/>
  <c r="M20" i="37"/>
  <c r="N20" i="37"/>
  <c r="O20" i="37"/>
  <c r="P20" i="37"/>
  <c r="Q20" i="37"/>
  <c r="R20" i="37"/>
  <c r="G21" i="37"/>
  <c r="H21" i="37"/>
  <c r="I21" i="37"/>
  <c r="J21" i="37"/>
  <c r="K21" i="37"/>
  <c r="L21" i="37"/>
  <c r="M21" i="37"/>
  <c r="N21" i="37"/>
  <c r="O21" i="37"/>
  <c r="P21" i="37"/>
  <c r="Q21" i="37"/>
  <c r="R21" i="37"/>
  <c r="B23" i="37"/>
  <c r="V23" i="37"/>
  <c r="W23" i="37"/>
  <c r="X23" i="37"/>
  <c r="Y23" i="37"/>
  <c r="Z23" i="37"/>
  <c r="AA23" i="37"/>
  <c r="AB23" i="37"/>
  <c r="AC23" i="37"/>
  <c r="AD23" i="37" s="1"/>
  <c r="AE23" i="37"/>
  <c r="AF23" i="37"/>
  <c r="AG23" i="37"/>
  <c r="AH23" i="37"/>
  <c r="AI23" i="37"/>
  <c r="AJ23" i="37"/>
  <c r="AK23" i="37"/>
  <c r="AL23" i="37"/>
  <c r="AM23" i="37"/>
  <c r="AN23" i="37"/>
  <c r="AO23" i="37"/>
  <c r="AP23" i="37"/>
  <c r="AQ23" i="37"/>
  <c r="AR23" i="37" s="1"/>
  <c r="AS23" i="37"/>
  <c r="AT23" i="37"/>
  <c r="AU23" i="37"/>
  <c r="AV23" i="37"/>
  <c r="AW23" i="37"/>
  <c r="AX23" i="37"/>
  <c r="AY23" i="37"/>
  <c r="AZ23" i="37"/>
  <c r="BA23" i="37"/>
  <c r="BB23" i="37"/>
  <c r="BC23" i="37"/>
  <c r="BD23" i="37"/>
  <c r="BE23" i="37"/>
  <c r="BF23" i="37"/>
  <c r="BG23" i="37"/>
  <c r="BH23" i="37"/>
  <c r="BI23" i="37"/>
  <c r="BJ23" i="37"/>
  <c r="BK23" i="37"/>
  <c r="BL23" i="37"/>
  <c r="BM23" i="37"/>
  <c r="BN23" i="37"/>
  <c r="BO23" i="37"/>
  <c r="D25" i="37"/>
  <c r="E25" i="37"/>
  <c r="E30" i="37" s="1"/>
  <c r="D26" i="37"/>
  <c r="E26" i="37"/>
  <c r="D27" i="37"/>
  <c r="E27" i="37"/>
  <c r="D28" i="37"/>
  <c r="E28" i="37"/>
  <c r="F30" i="37"/>
  <c r="G30" i="37"/>
  <c r="H30" i="37"/>
  <c r="I30" i="37"/>
  <c r="J30" i="37"/>
  <c r="K30" i="37"/>
  <c r="L30" i="37"/>
  <c r="M30" i="37"/>
  <c r="N30" i="37"/>
  <c r="O30" i="37"/>
  <c r="P30" i="37"/>
  <c r="Q30" i="37"/>
  <c r="R30" i="37"/>
  <c r="G31" i="37"/>
  <c r="H31" i="37"/>
  <c r="I31" i="37"/>
  <c r="J31" i="37"/>
  <c r="K31" i="37"/>
  <c r="L31" i="37"/>
  <c r="M31" i="37"/>
  <c r="N31" i="37"/>
  <c r="O31" i="37"/>
  <c r="P31" i="37"/>
  <c r="Q31" i="37"/>
  <c r="R31" i="37"/>
  <c r="B33" i="37"/>
  <c r="B43" i="37" s="1"/>
  <c r="V33" i="37"/>
  <c r="W33" i="37"/>
  <c r="X33" i="37"/>
  <c r="Y33" i="37"/>
  <c r="Z33" i="37"/>
  <c r="AA33" i="37"/>
  <c r="AB33" i="37"/>
  <c r="AC33" i="37"/>
  <c r="AD33" i="37" s="1"/>
  <c r="AE33" i="37"/>
  <c r="AF33" i="37"/>
  <c r="AG33" i="37"/>
  <c r="AH33" i="37"/>
  <c r="AI33" i="37"/>
  <c r="AJ33" i="37"/>
  <c r="AK33" i="37"/>
  <c r="AL33" i="37"/>
  <c r="AM33" i="37"/>
  <c r="AN33" i="37"/>
  <c r="AO33" i="37"/>
  <c r="AP33" i="37"/>
  <c r="AQ33" i="37"/>
  <c r="AR33" i="37" s="1"/>
  <c r="AS33" i="37"/>
  <c r="AT33" i="37"/>
  <c r="AU33" i="37"/>
  <c r="AV33" i="37"/>
  <c r="AW33" i="37"/>
  <c r="AX33" i="37"/>
  <c r="AY33" i="37"/>
  <c r="AZ33" i="37"/>
  <c r="BA33" i="37"/>
  <c r="BB33" i="37"/>
  <c r="BC33" i="37"/>
  <c r="BD33" i="37"/>
  <c r="BE33" i="37"/>
  <c r="BF33" i="37" s="1"/>
  <c r="BG33" i="37"/>
  <c r="BH33" i="37"/>
  <c r="BI33" i="37"/>
  <c r="BJ33" i="37"/>
  <c r="BK33" i="37"/>
  <c r="BL33" i="37"/>
  <c r="BM33" i="37"/>
  <c r="BN33" i="37"/>
  <c r="BO33" i="37"/>
  <c r="D35" i="37"/>
  <c r="E35" i="37"/>
  <c r="E40" i="37" s="1"/>
  <c r="D36" i="37"/>
  <c r="E36" i="37"/>
  <c r="D37" i="37"/>
  <c r="E37" i="37"/>
  <c r="D38" i="37"/>
  <c r="E38" i="37"/>
  <c r="F40" i="37"/>
  <c r="G40" i="37"/>
  <c r="H40" i="37"/>
  <c r="I40" i="37"/>
  <c r="J40" i="37"/>
  <c r="K40" i="37"/>
  <c r="L40" i="37"/>
  <c r="M40" i="37"/>
  <c r="N40" i="37"/>
  <c r="O40" i="37"/>
  <c r="P40" i="37"/>
  <c r="Q40" i="37"/>
  <c r="R40" i="37"/>
  <c r="G41" i="37"/>
  <c r="H41" i="37"/>
  <c r="I41" i="37"/>
  <c r="J41" i="37"/>
  <c r="K41" i="37"/>
  <c r="L41" i="37"/>
  <c r="M41" i="37"/>
  <c r="N41" i="37"/>
  <c r="O41" i="37"/>
  <c r="P41" i="37"/>
  <c r="Q41" i="37"/>
  <c r="R41" i="37"/>
  <c r="V43" i="37"/>
  <c r="W43" i="37"/>
  <c r="X43" i="37"/>
  <c r="Y43" i="37"/>
  <c r="Z43" i="37"/>
  <c r="AA43" i="37"/>
  <c r="AB43" i="37"/>
  <c r="AC43" i="37"/>
  <c r="AD43" i="37"/>
  <c r="AE43" i="37"/>
  <c r="AF43" i="37"/>
  <c r="AG43" i="37"/>
  <c r="AH43" i="37"/>
  <c r="AI43" i="37"/>
  <c r="AJ43" i="37"/>
  <c r="AK43" i="37"/>
  <c r="AL43" i="37"/>
  <c r="AM43" i="37"/>
  <c r="AN43" i="37"/>
  <c r="AO43" i="37"/>
  <c r="AP43" i="37"/>
  <c r="AQ43" i="37"/>
  <c r="AR43" i="37" s="1"/>
  <c r="AS43" i="37"/>
  <c r="AT43" i="37"/>
  <c r="AU43" i="37"/>
  <c r="AV43" i="37"/>
  <c r="AW43" i="37"/>
  <c r="AX43" i="37"/>
  <c r="AY43" i="37"/>
  <c r="AZ43" i="37"/>
  <c r="BA43" i="37"/>
  <c r="BB43" i="37"/>
  <c r="BC43" i="37"/>
  <c r="BD43" i="37"/>
  <c r="BE43" i="37"/>
  <c r="BF43" i="37" s="1"/>
  <c r="BG43" i="37"/>
  <c r="BH43" i="37"/>
  <c r="BI43" i="37"/>
  <c r="BJ43" i="37"/>
  <c r="BK43" i="37"/>
  <c r="BL43" i="37"/>
  <c r="BM43" i="37"/>
  <c r="BN43" i="37"/>
  <c r="BO43" i="37"/>
  <c r="D45" i="37"/>
  <c r="E45" i="37"/>
  <c r="D46" i="37"/>
  <c r="D47" i="37" s="1"/>
  <c r="D48" i="37" s="1"/>
  <c r="E46" i="37"/>
  <c r="E47" i="37" s="1"/>
  <c r="E48" i="37" s="1"/>
  <c r="F50" i="37"/>
  <c r="G50" i="37"/>
  <c r="H50" i="37"/>
  <c r="I50" i="37"/>
  <c r="J50" i="37"/>
  <c r="K50" i="37"/>
  <c r="L50" i="37"/>
  <c r="M50" i="37"/>
  <c r="N50" i="37"/>
  <c r="O50" i="37"/>
  <c r="P50" i="37"/>
  <c r="Q50" i="37"/>
  <c r="R50" i="37"/>
  <c r="G51" i="37"/>
  <c r="H51" i="37"/>
  <c r="I51" i="37"/>
  <c r="J51" i="37"/>
  <c r="K51" i="37"/>
  <c r="L51" i="37"/>
  <c r="M51" i="37"/>
  <c r="N51" i="37"/>
  <c r="O51" i="37"/>
  <c r="P51" i="37"/>
  <c r="Q51" i="37"/>
  <c r="R51" i="37"/>
  <c r="V53" i="37"/>
  <c r="W53" i="37" s="1"/>
  <c r="X53" i="37"/>
  <c r="Y53" i="37"/>
  <c r="Z53" i="37"/>
  <c r="AA53" i="37"/>
  <c r="AB53" i="37"/>
  <c r="AC53" i="37"/>
  <c r="AD53" i="37"/>
  <c r="AE53" i="37"/>
  <c r="AF53" i="37"/>
  <c r="AG53" i="37"/>
  <c r="AH53" i="37"/>
  <c r="AI53" i="37"/>
  <c r="AJ53" i="37"/>
  <c r="AK53" i="37"/>
  <c r="AL53" i="37"/>
  <c r="AM53" i="37"/>
  <c r="AN53" i="37"/>
  <c r="AO53" i="37"/>
  <c r="AP53" i="37"/>
  <c r="AQ53" i="37"/>
  <c r="AR53" i="37"/>
  <c r="AS53" i="37"/>
  <c r="AT53" i="37"/>
  <c r="AU53" i="37"/>
  <c r="AV53" i="37"/>
  <c r="AW53" i="37"/>
  <c r="AX53" i="37"/>
  <c r="AY53" i="37"/>
  <c r="AZ53" i="37"/>
  <c r="BA53" i="37"/>
  <c r="BB53" i="37"/>
  <c r="BC53" i="37"/>
  <c r="BD53" i="37"/>
  <c r="BE53" i="37"/>
  <c r="BF53" i="37" s="1"/>
  <c r="BG53" i="37"/>
  <c r="BH53" i="37"/>
  <c r="BI53" i="37"/>
  <c r="BJ53" i="37"/>
  <c r="BK53" i="37"/>
  <c r="BL53" i="37"/>
  <c r="BM53" i="37"/>
  <c r="BN53" i="37"/>
  <c r="BO53" i="37"/>
  <c r="E60" i="37"/>
  <c r="F60" i="37"/>
  <c r="G60" i="37"/>
  <c r="H60" i="37"/>
  <c r="I60" i="37"/>
  <c r="J60" i="37"/>
  <c r="K60" i="37"/>
  <c r="L60" i="37"/>
  <c r="M60" i="37"/>
  <c r="N60" i="37"/>
  <c r="O60" i="37"/>
  <c r="P60" i="37"/>
  <c r="Q60" i="37"/>
  <c r="R60" i="37"/>
  <c r="G61" i="37"/>
  <c r="H61" i="37"/>
  <c r="I61" i="37"/>
  <c r="J61" i="37"/>
  <c r="K61" i="37"/>
  <c r="L61" i="37"/>
  <c r="M61" i="37"/>
  <c r="N61" i="37"/>
  <c r="O61" i="37"/>
  <c r="P61" i="37"/>
  <c r="Q61" i="37"/>
  <c r="R61" i="37"/>
  <c r="V63" i="37"/>
  <c r="W63" i="37"/>
  <c r="X63" i="37"/>
  <c r="Y63" i="37"/>
  <c r="Z63" i="37"/>
  <c r="AA63" i="37"/>
  <c r="AB63" i="37"/>
  <c r="AC63" i="37"/>
  <c r="AD63" i="37" s="1"/>
  <c r="AE63" i="37"/>
  <c r="AF63" i="37"/>
  <c r="AG63" i="37"/>
  <c r="AH63" i="37"/>
  <c r="AI63" i="37"/>
  <c r="AJ63" i="37"/>
  <c r="AK63" i="37"/>
  <c r="AL63" i="37"/>
  <c r="AM63" i="37"/>
  <c r="AN63" i="37"/>
  <c r="AO63" i="37"/>
  <c r="AP63" i="37"/>
  <c r="AQ63" i="37"/>
  <c r="AR63" i="37" s="1"/>
  <c r="AS63" i="37"/>
  <c r="AT63" i="37"/>
  <c r="AU63" i="37"/>
  <c r="AV63" i="37"/>
  <c r="AW63" i="37"/>
  <c r="AX63" i="37"/>
  <c r="AY63" i="37"/>
  <c r="AZ63" i="37"/>
  <c r="BA63" i="37"/>
  <c r="BB63" i="37"/>
  <c r="BC63" i="37"/>
  <c r="BD63" i="37"/>
  <c r="BE63" i="37"/>
  <c r="BF63" i="37"/>
  <c r="BG63" i="37"/>
  <c r="BH63" i="37"/>
  <c r="BI63" i="37"/>
  <c r="BJ63" i="37"/>
  <c r="BK63" i="37"/>
  <c r="BL63" i="37"/>
  <c r="BM63" i="37"/>
  <c r="BN63" i="37"/>
  <c r="BO63" i="37"/>
  <c r="D65" i="37"/>
  <c r="E65" i="37"/>
  <c r="E70" i="37" s="1"/>
  <c r="D66" i="37"/>
  <c r="E66" i="37"/>
  <c r="D67" i="37"/>
  <c r="E67" i="37"/>
  <c r="D68" i="37"/>
  <c r="E68" i="37"/>
  <c r="F70" i="37"/>
  <c r="G70" i="37"/>
  <c r="H70" i="37"/>
  <c r="I70" i="37"/>
  <c r="J70" i="37"/>
  <c r="K70" i="37"/>
  <c r="L70" i="37"/>
  <c r="M70" i="37"/>
  <c r="N70" i="37"/>
  <c r="O70" i="37"/>
  <c r="P70" i="37"/>
  <c r="Q70" i="37"/>
  <c r="R70" i="37"/>
  <c r="G71" i="37"/>
  <c r="H71" i="37"/>
  <c r="I71" i="37"/>
  <c r="J71" i="37"/>
  <c r="K71" i="37"/>
  <c r="L71" i="37"/>
  <c r="M71" i="37"/>
  <c r="N71" i="37"/>
  <c r="O71" i="37"/>
  <c r="P71" i="37"/>
  <c r="Q71" i="37"/>
  <c r="R71" i="37"/>
  <c r="V73" i="37"/>
  <c r="W73" i="37"/>
  <c r="X73" i="37"/>
  <c r="Y73" i="37"/>
  <c r="Z73" i="37"/>
  <c r="AA73" i="37"/>
  <c r="AB73" i="37"/>
  <c r="AC73" i="37"/>
  <c r="AD73" i="37" s="1"/>
  <c r="AE73" i="37"/>
  <c r="AF73" i="37"/>
  <c r="AG73" i="37"/>
  <c r="AH73" i="37"/>
  <c r="AI73" i="37"/>
  <c r="AJ73" i="37"/>
  <c r="AK73" i="37"/>
  <c r="AL73" i="37"/>
  <c r="AM73" i="37"/>
  <c r="AN73" i="37"/>
  <c r="AO73" i="37"/>
  <c r="AP73" i="37"/>
  <c r="AQ73" i="37"/>
  <c r="AR73" i="37" s="1"/>
  <c r="AS73" i="37"/>
  <c r="AT73" i="37"/>
  <c r="AU73" i="37"/>
  <c r="AV73" i="37"/>
  <c r="AW73" i="37"/>
  <c r="AX73" i="37"/>
  <c r="AY73" i="37"/>
  <c r="AZ73" i="37"/>
  <c r="BA73" i="37"/>
  <c r="BB73" i="37"/>
  <c r="BC73" i="37"/>
  <c r="BD73" i="37"/>
  <c r="BE73" i="37"/>
  <c r="BF73" i="37" s="1"/>
  <c r="BG73" i="37"/>
  <c r="BH73" i="37"/>
  <c r="BI73" i="37"/>
  <c r="BJ73" i="37"/>
  <c r="BK73" i="37"/>
  <c r="BL73" i="37"/>
  <c r="BM73" i="37"/>
  <c r="BN73" i="37"/>
  <c r="BO73" i="37"/>
  <c r="D75" i="37"/>
  <c r="E75" i="37"/>
  <c r="E80" i="37" s="1"/>
  <c r="D76" i="37"/>
  <c r="E76" i="37"/>
  <c r="D77" i="37"/>
  <c r="E77" i="37"/>
  <c r="D78" i="37"/>
  <c r="E78" i="37"/>
  <c r="F80" i="37"/>
  <c r="G80" i="37"/>
  <c r="H80" i="37"/>
  <c r="I80" i="37"/>
  <c r="J80" i="37"/>
  <c r="K80" i="37"/>
  <c r="L80" i="37"/>
  <c r="M80" i="37"/>
  <c r="N80" i="37"/>
  <c r="O80" i="37"/>
  <c r="P80" i="37"/>
  <c r="Q80" i="37"/>
  <c r="R80" i="37"/>
  <c r="G81" i="37"/>
  <c r="H81" i="37"/>
  <c r="I81" i="37"/>
  <c r="J81" i="37"/>
  <c r="K81" i="37"/>
  <c r="L81" i="37"/>
  <c r="M81" i="37"/>
  <c r="N81" i="37"/>
  <c r="O81" i="37"/>
  <c r="P81" i="37"/>
  <c r="Q81" i="37"/>
  <c r="R81" i="37"/>
  <c r="V83" i="37"/>
  <c r="W83" i="37"/>
  <c r="X83" i="37"/>
  <c r="Y83" i="37"/>
  <c r="Z83" i="37"/>
  <c r="AA83" i="37"/>
  <c r="AB83" i="37"/>
  <c r="AC83" i="37"/>
  <c r="AD83" i="37"/>
  <c r="AE83" i="37"/>
  <c r="AF83" i="37"/>
  <c r="AG83" i="37"/>
  <c r="AH83" i="37"/>
  <c r="AI83" i="37"/>
  <c r="AJ83" i="37"/>
  <c r="AK83" i="37"/>
  <c r="AL83" i="37"/>
  <c r="AM83" i="37"/>
  <c r="AN83" i="37"/>
  <c r="AO83" i="37"/>
  <c r="AP83" i="37"/>
  <c r="AQ83" i="37"/>
  <c r="AR83" i="37" s="1"/>
  <c r="AS83" i="37"/>
  <c r="AT83" i="37"/>
  <c r="AU83" i="37"/>
  <c r="AV83" i="37"/>
  <c r="AW83" i="37"/>
  <c r="AX83" i="37"/>
  <c r="AY83" i="37"/>
  <c r="AZ83" i="37"/>
  <c r="BA83" i="37"/>
  <c r="BB83" i="37"/>
  <c r="BC83" i="37"/>
  <c r="BD83" i="37"/>
  <c r="BE83" i="37"/>
  <c r="BF83" i="37" s="1"/>
  <c r="BG83" i="37"/>
  <c r="BH83" i="37"/>
  <c r="BI83" i="37"/>
  <c r="BJ83" i="37"/>
  <c r="BK83" i="37"/>
  <c r="BL83" i="37"/>
  <c r="BM83" i="37"/>
  <c r="BN83" i="37"/>
  <c r="BO83" i="37"/>
  <c r="D85" i="37"/>
  <c r="E85" i="37"/>
  <c r="D86" i="37"/>
  <c r="D87" i="37" s="1"/>
  <c r="D88" i="37" s="1"/>
  <c r="E86" i="37"/>
  <c r="E87" i="37" s="1"/>
  <c r="E88" i="37" s="1"/>
  <c r="F90" i="37"/>
  <c r="G90" i="37"/>
  <c r="H90" i="37"/>
  <c r="I90" i="37"/>
  <c r="J90" i="37"/>
  <c r="K90" i="37"/>
  <c r="L90" i="37"/>
  <c r="M90" i="37"/>
  <c r="N90" i="37"/>
  <c r="O90" i="37"/>
  <c r="P90" i="37"/>
  <c r="Q90" i="37"/>
  <c r="R90" i="37"/>
  <c r="G91" i="37"/>
  <c r="H91" i="37"/>
  <c r="I91" i="37"/>
  <c r="J91" i="37"/>
  <c r="K91" i="37"/>
  <c r="L91" i="37"/>
  <c r="M91" i="37"/>
  <c r="N91" i="37"/>
  <c r="O91" i="37"/>
  <c r="P91" i="37"/>
  <c r="Q91" i="37"/>
  <c r="R91" i="37"/>
  <c r="V13" i="36"/>
  <c r="W13" i="36"/>
  <c r="X13" i="36"/>
  <c r="Y13" i="36"/>
  <c r="Z13" i="36"/>
  <c r="AA13" i="36"/>
  <c r="AB13" i="36"/>
  <c r="AC13" i="36"/>
  <c r="AD13" i="36"/>
  <c r="AE13" i="36"/>
  <c r="AF13" i="36"/>
  <c r="AG13" i="36"/>
  <c r="AH13" i="36"/>
  <c r="AI13" i="36"/>
  <c r="AJ13" i="36"/>
  <c r="AK13" i="36"/>
  <c r="AL13" i="36"/>
  <c r="AM13" i="36"/>
  <c r="AN13" i="36"/>
  <c r="AO13" i="36"/>
  <c r="AP13" i="36"/>
  <c r="AQ13" i="36"/>
  <c r="AR13" i="36"/>
  <c r="AS13" i="36"/>
  <c r="AT13" i="36"/>
  <c r="AU13" i="36"/>
  <c r="AV13" i="36"/>
  <c r="AW13" i="36"/>
  <c r="AX13" i="36"/>
  <c r="AY13" i="36"/>
  <c r="AZ13" i="36"/>
  <c r="BA13" i="36"/>
  <c r="BB13" i="36"/>
  <c r="BC13" i="36"/>
  <c r="BD13" i="36"/>
  <c r="BE13" i="36"/>
  <c r="BF13" i="36"/>
  <c r="BG13" i="36"/>
  <c r="BH13" i="36"/>
  <c r="BI13" i="36"/>
  <c r="BJ13" i="36"/>
  <c r="BK13" i="36"/>
  <c r="BL13" i="36"/>
  <c r="BM13" i="36"/>
  <c r="BN13" i="36"/>
  <c r="BO13" i="36"/>
  <c r="E20" i="36"/>
  <c r="F20" i="36"/>
  <c r="G20" i="36"/>
  <c r="H20" i="36"/>
  <c r="I20" i="36"/>
  <c r="J20" i="36"/>
  <c r="K20" i="36"/>
  <c r="L20" i="36"/>
  <c r="M20" i="36"/>
  <c r="N20" i="36"/>
  <c r="O20" i="36"/>
  <c r="P20" i="36"/>
  <c r="Q20" i="36"/>
  <c r="R20" i="36"/>
  <c r="G21" i="36"/>
  <c r="H21" i="36"/>
  <c r="I21" i="36"/>
  <c r="J21" i="36"/>
  <c r="K21" i="36"/>
  <c r="L21" i="36"/>
  <c r="M21" i="36"/>
  <c r="N21" i="36"/>
  <c r="O21" i="36"/>
  <c r="P21" i="36"/>
  <c r="Q21" i="36"/>
  <c r="R21" i="36"/>
  <c r="B23" i="36"/>
  <c r="V23" i="36"/>
  <c r="W23" i="36"/>
  <c r="X23" i="36"/>
  <c r="Y23" i="36"/>
  <c r="Z23" i="36"/>
  <c r="AA23" i="36"/>
  <c r="AB23" i="36"/>
  <c r="AC23" i="36"/>
  <c r="AD23" i="36" s="1"/>
  <c r="AE23" i="36"/>
  <c r="AF23" i="36"/>
  <c r="AG23" i="36"/>
  <c r="AH23" i="36"/>
  <c r="AI23" i="36"/>
  <c r="AJ23" i="36"/>
  <c r="AK23" i="36"/>
  <c r="AL23" i="36"/>
  <c r="AM23" i="36"/>
  <c r="AN23" i="36"/>
  <c r="AO23" i="36"/>
  <c r="AP23" i="36"/>
  <c r="AQ23" i="36"/>
  <c r="AR23" i="36" s="1"/>
  <c r="AS23" i="36"/>
  <c r="AT23" i="36"/>
  <c r="AU23" i="36"/>
  <c r="AV23" i="36"/>
  <c r="AW23" i="36"/>
  <c r="AX23" i="36"/>
  <c r="AY23" i="36"/>
  <c r="AZ23" i="36"/>
  <c r="BA23" i="36"/>
  <c r="BB23" i="36"/>
  <c r="BC23" i="36"/>
  <c r="BD23" i="36"/>
  <c r="BE23" i="36"/>
  <c r="BF23" i="36"/>
  <c r="BG23" i="36"/>
  <c r="BH23" i="36"/>
  <c r="BI23" i="36"/>
  <c r="BJ23" i="36"/>
  <c r="BK23" i="36"/>
  <c r="BL23" i="36"/>
  <c r="BM23" i="36"/>
  <c r="BN23" i="36"/>
  <c r="BO23" i="36"/>
  <c r="D25" i="36"/>
  <c r="E25" i="36"/>
  <c r="E30" i="36" s="1"/>
  <c r="D26" i="36"/>
  <c r="E26" i="36"/>
  <c r="D27" i="36"/>
  <c r="E27" i="36"/>
  <c r="D28" i="36"/>
  <c r="E28" i="36"/>
  <c r="F30" i="36"/>
  <c r="G30" i="36"/>
  <c r="H30" i="36"/>
  <c r="I30" i="36"/>
  <c r="J30" i="36"/>
  <c r="K30" i="36"/>
  <c r="L30" i="36"/>
  <c r="M30" i="36"/>
  <c r="N30" i="36"/>
  <c r="O30" i="36"/>
  <c r="P30" i="36"/>
  <c r="Q30" i="36"/>
  <c r="R30" i="36"/>
  <c r="G31" i="36"/>
  <c r="H31" i="36"/>
  <c r="I31" i="36"/>
  <c r="J31" i="36"/>
  <c r="K31" i="36"/>
  <c r="L31" i="36"/>
  <c r="M31" i="36"/>
  <c r="N31" i="36"/>
  <c r="O31" i="36"/>
  <c r="P31" i="36"/>
  <c r="Q31" i="36"/>
  <c r="R31" i="36"/>
  <c r="B33" i="36"/>
  <c r="V33" i="36"/>
  <c r="W33" i="36"/>
  <c r="X33" i="36"/>
  <c r="Y33" i="36"/>
  <c r="Z33" i="36"/>
  <c r="AA33" i="36"/>
  <c r="AB33" i="36"/>
  <c r="AC33" i="36"/>
  <c r="AD33" i="36"/>
  <c r="AE33" i="36"/>
  <c r="AF33" i="36"/>
  <c r="AG33" i="36"/>
  <c r="AH33" i="36"/>
  <c r="AI33" i="36"/>
  <c r="AJ33" i="36"/>
  <c r="AK33" i="36"/>
  <c r="AL33" i="36"/>
  <c r="AM33" i="36"/>
  <c r="AN33" i="36"/>
  <c r="AO33" i="36"/>
  <c r="AP33" i="36"/>
  <c r="AQ33" i="36"/>
  <c r="AR33" i="36" s="1"/>
  <c r="AS33" i="36"/>
  <c r="AT33" i="36"/>
  <c r="AU33" i="36"/>
  <c r="AV33" i="36"/>
  <c r="AW33" i="36"/>
  <c r="AX33" i="36"/>
  <c r="AY33" i="36"/>
  <c r="AZ33" i="36"/>
  <c r="BA33" i="36"/>
  <c r="BB33" i="36"/>
  <c r="BC33" i="36"/>
  <c r="BD33" i="36"/>
  <c r="BE33" i="36"/>
  <c r="BF33" i="36" s="1"/>
  <c r="BG33" i="36"/>
  <c r="BH33" i="36"/>
  <c r="BI33" i="36"/>
  <c r="BJ33" i="36"/>
  <c r="BK33" i="36"/>
  <c r="BL33" i="36"/>
  <c r="BM33" i="36"/>
  <c r="BN33" i="36"/>
  <c r="BO33" i="36"/>
  <c r="D35" i="36"/>
  <c r="E35" i="36"/>
  <c r="E40" i="36" s="1"/>
  <c r="D36" i="36"/>
  <c r="E36" i="36"/>
  <c r="D37" i="36"/>
  <c r="E37" i="36"/>
  <c r="D38" i="36"/>
  <c r="E38" i="36"/>
  <c r="F40" i="36"/>
  <c r="G40" i="36"/>
  <c r="H40" i="36"/>
  <c r="I40" i="36"/>
  <c r="J40" i="36"/>
  <c r="K40" i="36"/>
  <c r="L40" i="36"/>
  <c r="M40" i="36"/>
  <c r="N40" i="36"/>
  <c r="O40" i="36"/>
  <c r="P40" i="36"/>
  <c r="Q40" i="36"/>
  <c r="R40" i="36"/>
  <c r="G41" i="36"/>
  <c r="H41" i="36"/>
  <c r="I41" i="36"/>
  <c r="J41" i="36"/>
  <c r="K41" i="36"/>
  <c r="L41" i="36"/>
  <c r="M41" i="36"/>
  <c r="N41" i="36"/>
  <c r="O41" i="36"/>
  <c r="P41" i="36"/>
  <c r="Q41" i="36"/>
  <c r="R41" i="36"/>
  <c r="B43" i="36"/>
  <c r="V43" i="36"/>
  <c r="W43" i="36"/>
  <c r="X43" i="36"/>
  <c r="Y43" i="36"/>
  <c r="Z43" i="36"/>
  <c r="AA43" i="36"/>
  <c r="AB43" i="36"/>
  <c r="AC43" i="36"/>
  <c r="AD43" i="36"/>
  <c r="AE43" i="36"/>
  <c r="AF43" i="36"/>
  <c r="AG43" i="36"/>
  <c r="AH43" i="36"/>
  <c r="AI43" i="36"/>
  <c r="AJ43" i="36"/>
  <c r="AK43" i="36"/>
  <c r="AL43" i="36"/>
  <c r="AM43" i="36"/>
  <c r="AN43" i="36"/>
  <c r="AO43" i="36"/>
  <c r="AP43" i="36"/>
  <c r="AQ43" i="36"/>
  <c r="AR43" i="36"/>
  <c r="AS43" i="36"/>
  <c r="AT43" i="36"/>
  <c r="AU43" i="36"/>
  <c r="AV43" i="36"/>
  <c r="AW43" i="36"/>
  <c r="AX43" i="36"/>
  <c r="AY43" i="36"/>
  <c r="AZ43" i="36"/>
  <c r="BA43" i="36"/>
  <c r="BB43" i="36"/>
  <c r="BC43" i="36"/>
  <c r="BD43" i="36"/>
  <c r="BE43" i="36"/>
  <c r="BF43" i="36" s="1"/>
  <c r="BG43" i="36"/>
  <c r="BH43" i="36"/>
  <c r="BI43" i="36"/>
  <c r="BJ43" i="36"/>
  <c r="BK43" i="36"/>
  <c r="BL43" i="36"/>
  <c r="BM43" i="36"/>
  <c r="BN43" i="36"/>
  <c r="BO43" i="36"/>
  <c r="D45" i="36"/>
  <c r="E45" i="36"/>
  <c r="D46" i="36"/>
  <c r="D47" i="36" s="1"/>
  <c r="D48" i="36" s="1"/>
  <c r="E46" i="36"/>
  <c r="E47" i="36" s="1"/>
  <c r="E48" i="36" s="1"/>
  <c r="F50" i="36"/>
  <c r="G50" i="36"/>
  <c r="H50" i="36"/>
  <c r="I50" i="36"/>
  <c r="J50" i="36"/>
  <c r="K50" i="36"/>
  <c r="L50" i="36"/>
  <c r="M50" i="36"/>
  <c r="N50" i="36"/>
  <c r="O50" i="36"/>
  <c r="P50" i="36"/>
  <c r="Q50" i="36"/>
  <c r="R50" i="36"/>
  <c r="G51" i="36"/>
  <c r="H51" i="36"/>
  <c r="I51" i="36"/>
  <c r="J51" i="36"/>
  <c r="K51" i="36"/>
  <c r="L51" i="36"/>
  <c r="M51" i="36"/>
  <c r="N51" i="36"/>
  <c r="O51" i="36"/>
  <c r="P51" i="36"/>
  <c r="Q51" i="36"/>
  <c r="R51" i="36"/>
  <c r="B53" i="36"/>
  <c r="V53" i="36"/>
  <c r="W53" i="36"/>
  <c r="X53" i="36"/>
  <c r="Y53" i="36"/>
  <c r="Z53" i="36"/>
  <c r="AA53" i="36"/>
  <c r="AB53" i="36"/>
  <c r="AC53" i="36"/>
  <c r="AD53" i="36"/>
  <c r="AE53" i="36"/>
  <c r="AF53" i="36"/>
  <c r="AG53" i="36"/>
  <c r="AH53" i="36"/>
  <c r="AI53" i="36"/>
  <c r="AJ53" i="36"/>
  <c r="AK53" i="36"/>
  <c r="AL53" i="36"/>
  <c r="AM53" i="36"/>
  <c r="AN53" i="36"/>
  <c r="AO53" i="36"/>
  <c r="AP53" i="36"/>
  <c r="AQ53" i="36"/>
  <c r="AR53" i="36"/>
  <c r="AS53" i="36"/>
  <c r="AT53" i="36"/>
  <c r="AU53" i="36"/>
  <c r="AV53" i="36"/>
  <c r="AW53" i="36"/>
  <c r="AX53" i="36"/>
  <c r="AY53" i="36"/>
  <c r="AZ53" i="36"/>
  <c r="BA53" i="36"/>
  <c r="BB53" i="36"/>
  <c r="BC53" i="36"/>
  <c r="BD53" i="36"/>
  <c r="BE53" i="36"/>
  <c r="BF53" i="36"/>
  <c r="BG53" i="36"/>
  <c r="BH53" i="36"/>
  <c r="BI53" i="36"/>
  <c r="BJ53" i="36"/>
  <c r="BK53" i="36"/>
  <c r="BL53" i="36"/>
  <c r="BM53" i="36"/>
  <c r="BN53" i="36"/>
  <c r="BO53" i="36"/>
  <c r="D55" i="36"/>
  <c r="E55" i="36"/>
  <c r="D56" i="36"/>
  <c r="D57" i="36" s="1"/>
  <c r="D58" i="36" s="1"/>
  <c r="E56" i="36"/>
  <c r="E57" i="36" s="1"/>
  <c r="E58" i="36" s="1"/>
  <c r="F60" i="36"/>
  <c r="G60" i="36"/>
  <c r="H60" i="36"/>
  <c r="I60" i="36"/>
  <c r="J60" i="36"/>
  <c r="K60" i="36"/>
  <c r="L60" i="36"/>
  <c r="M60" i="36"/>
  <c r="N60" i="36"/>
  <c r="O60" i="36"/>
  <c r="P60" i="36"/>
  <c r="Q60" i="36"/>
  <c r="R60" i="36"/>
  <c r="G61" i="36"/>
  <c r="H61" i="36"/>
  <c r="I61" i="36"/>
  <c r="J61" i="36"/>
  <c r="K61" i="36"/>
  <c r="L61" i="36"/>
  <c r="M61" i="36"/>
  <c r="N61" i="36"/>
  <c r="O61" i="36"/>
  <c r="P61" i="36"/>
  <c r="Q61" i="36"/>
  <c r="R61" i="36"/>
  <c r="B63" i="36"/>
  <c r="B73" i="36" s="1"/>
  <c r="V63" i="36"/>
  <c r="W63" i="36"/>
  <c r="X63" i="36"/>
  <c r="Y63" i="36"/>
  <c r="Z63" i="36"/>
  <c r="AA63" i="36"/>
  <c r="AB63" i="36"/>
  <c r="AC63" i="36"/>
  <c r="AD63" i="36"/>
  <c r="AE63" i="36"/>
  <c r="AF63" i="36"/>
  <c r="AG63" i="36"/>
  <c r="AH63" i="36"/>
  <c r="AI63" i="36"/>
  <c r="AJ63" i="36"/>
  <c r="AK63" i="36"/>
  <c r="AL63" i="36"/>
  <c r="AM63" i="36"/>
  <c r="AN63" i="36"/>
  <c r="AO63" i="36"/>
  <c r="AP63" i="36"/>
  <c r="AQ63" i="36"/>
  <c r="AR63" i="36"/>
  <c r="AS63" i="36"/>
  <c r="AT63" i="36"/>
  <c r="AU63" i="36"/>
  <c r="AV63" i="36"/>
  <c r="AW63" i="36"/>
  <c r="AX63" i="36"/>
  <c r="AY63" i="36"/>
  <c r="AZ63" i="36"/>
  <c r="BA63" i="36"/>
  <c r="BB63" i="36"/>
  <c r="BC63" i="36"/>
  <c r="BD63" i="36"/>
  <c r="BE63" i="36"/>
  <c r="BF63" i="36"/>
  <c r="BG63" i="36"/>
  <c r="BH63" i="36"/>
  <c r="BI63" i="36"/>
  <c r="BJ63" i="36"/>
  <c r="BK63" i="36"/>
  <c r="BL63" i="36"/>
  <c r="BM63" i="36"/>
  <c r="BN63" i="36"/>
  <c r="BO63" i="36"/>
  <c r="D65" i="36"/>
  <c r="E65" i="36"/>
  <c r="E66" i="36" s="1"/>
  <c r="D66" i="36"/>
  <c r="D67" i="36"/>
  <c r="D68" i="36"/>
  <c r="F70" i="36"/>
  <c r="G70" i="36"/>
  <c r="H70" i="36"/>
  <c r="I70" i="36"/>
  <c r="J70" i="36"/>
  <c r="K70" i="36"/>
  <c r="L70" i="36"/>
  <c r="M70" i="36"/>
  <c r="N70" i="36"/>
  <c r="O70" i="36"/>
  <c r="P70" i="36"/>
  <c r="Q70" i="36"/>
  <c r="R70" i="36"/>
  <c r="G71" i="36"/>
  <c r="H71" i="36"/>
  <c r="I71" i="36"/>
  <c r="J71" i="36"/>
  <c r="K71" i="36"/>
  <c r="L71" i="36"/>
  <c r="M71" i="36"/>
  <c r="N71" i="36"/>
  <c r="O71" i="36"/>
  <c r="P71" i="36"/>
  <c r="Q71" i="36"/>
  <c r="R71" i="36"/>
  <c r="V73" i="36"/>
  <c r="W73" i="36"/>
  <c r="X73" i="36"/>
  <c r="Y73" i="36"/>
  <c r="Z73" i="36"/>
  <c r="AA73" i="36"/>
  <c r="AB73" i="36"/>
  <c r="AC73" i="36"/>
  <c r="AD73" i="36"/>
  <c r="AE73" i="36"/>
  <c r="AF73" i="36"/>
  <c r="AG73" i="36"/>
  <c r="AH73" i="36"/>
  <c r="AI73" i="36"/>
  <c r="AJ73" i="36"/>
  <c r="AK73" i="36"/>
  <c r="AL73" i="36"/>
  <c r="AM73" i="36"/>
  <c r="AN73" i="36"/>
  <c r="AO73" i="36"/>
  <c r="AP73" i="36"/>
  <c r="AQ73" i="36"/>
  <c r="AR73" i="36"/>
  <c r="AS73" i="36"/>
  <c r="AT73" i="36"/>
  <c r="AU73" i="36"/>
  <c r="AV73" i="36"/>
  <c r="AW73" i="36"/>
  <c r="AX73" i="36"/>
  <c r="AY73" i="36"/>
  <c r="AZ73" i="36"/>
  <c r="BA73" i="36"/>
  <c r="BB73" i="36"/>
  <c r="BC73" i="36"/>
  <c r="BD73" i="36"/>
  <c r="BE73" i="36"/>
  <c r="BF73" i="36"/>
  <c r="BG73" i="36"/>
  <c r="BH73" i="36"/>
  <c r="BI73" i="36"/>
  <c r="BJ73" i="36"/>
  <c r="BK73" i="36"/>
  <c r="BL73" i="36"/>
  <c r="BM73" i="36"/>
  <c r="BN73" i="36"/>
  <c r="BO73" i="36"/>
  <c r="D75" i="36"/>
  <c r="E75" i="36"/>
  <c r="D76" i="36"/>
  <c r="E76" i="36"/>
  <c r="D77" i="36"/>
  <c r="E77" i="36"/>
  <c r="D78" i="36"/>
  <c r="E78" i="36"/>
  <c r="E80" i="36"/>
  <c r="F80" i="36"/>
  <c r="G80" i="36"/>
  <c r="H80" i="36"/>
  <c r="I80" i="36"/>
  <c r="J80" i="36"/>
  <c r="K80" i="36"/>
  <c r="L80" i="36"/>
  <c r="M80" i="36"/>
  <c r="N80" i="36"/>
  <c r="O80" i="36"/>
  <c r="P80" i="36"/>
  <c r="Q80" i="36"/>
  <c r="R80" i="36"/>
  <c r="G81" i="36"/>
  <c r="H81" i="36"/>
  <c r="I81" i="36"/>
  <c r="J81" i="36"/>
  <c r="K81" i="36"/>
  <c r="L81" i="36"/>
  <c r="M81" i="36"/>
  <c r="N81" i="36"/>
  <c r="O81" i="36"/>
  <c r="P81" i="36"/>
  <c r="Q81" i="36"/>
  <c r="R81" i="36"/>
  <c r="V83" i="36"/>
  <c r="W83" i="36"/>
  <c r="X83" i="36"/>
  <c r="Y83" i="36"/>
  <c r="Z83" i="36"/>
  <c r="AA83" i="36"/>
  <c r="AB83" i="36"/>
  <c r="AC83" i="36"/>
  <c r="AD83" i="36"/>
  <c r="AE83" i="36"/>
  <c r="AF83" i="36"/>
  <c r="AG83" i="36"/>
  <c r="AH83" i="36"/>
  <c r="AI83" i="36"/>
  <c r="AJ83" i="36"/>
  <c r="AK83" i="36"/>
  <c r="AL83" i="36"/>
  <c r="AM83" i="36"/>
  <c r="AN83" i="36"/>
  <c r="AO83" i="36"/>
  <c r="AP83" i="36"/>
  <c r="AQ83" i="36"/>
  <c r="AR83" i="36"/>
  <c r="AS83" i="36"/>
  <c r="AT83" i="36"/>
  <c r="AU83" i="36"/>
  <c r="AV83" i="36"/>
  <c r="AW83" i="36"/>
  <c r="AX83" i="36"/>
  <c r="AY83" i="36"/>
  <c r="AZ83" i="36"/>
  <c r="BA83" i="36"/>
  <c r="BB83" i="36"/>
  <c r="BC83" i="36"/>
  <c r="BD83" i="36"/>
  <c r="BE83" i="36"/>
  <c r="BF83" i="36"/>
  <c r="BG83" i="36"/>
  <c r="BH83" i="36"/>
  <c r="BI83" i="36"/>
  <c r="BJ83" i="36"/>
  <c r="BK83" i="36"/>
  <c r="BL83" i="36"/>
  <c r="BM83" i="36"/>
  <c r="BN83" i="36"/>
  <c r="BO83" i="36"/>
  <c r="D85" i="36"/>
  <c r="E85" i="36"/>
  <c r="D86" i="36"/>
  <c r="E86" i="36"/>
  <c r="D87" i="36"/>
  <c r="E87" i="36"/>
  <c r="D88" i="36"/>
  <c r="E88" i="36"/>
  <c r="E90" i="36"/>
  <c r="F90" i="36"/>
  <c r="G90" i="36"/>
  <c r="H90" i="36"/>
  <c r="I90" i="36"/>
  <c r="J90" i="36"/>
  <c r="K90" i="36"/>
  <c r="L90" i="36"/>
  <c r="M90" i="36"/>
  <c r="N90" i="36"/>
  <c r="O90" i="36"/>
  <c r="P90" i="36"/>
  <c r="Q90" i="36"/>
  <c r="R90" i="36"/>
  <c r="G91" i="36"/>
  <c r="H91" i="36"/>
  <c r="I91" i="36"/>
  <c r="J91" i="36"/>
  <c r="K91" i="36"/>
  <c r="L91" i="36"/>
  <c r="M91" i="36"/>
  <c r="N91" i="36"/>
  <c r="O91" i="36"/>
  <c r="P91" i="36"/>
  <c r="Q91" i="36"/>
  <c r="R91" i="36"/>
  <c r="V13" i="35"/>
  <c r="W13" i="35"/>
  <c r="X13" i="35"/>
  <c r="Y13" i="35"/>
  <c r="Z13" i="35"/>
  <c r="AA13" i="35"/>
  <c r="AB13" i="35"/>
  <c r="AC13" i="35"/>
  <c r="AD13" i="35"/>
  <c r="AE13" i="35"/>
  <c r="AF13" i="35"/>
  <c r="AG13" i="35"/>
  <c r="AH13" i="35"/>
  <c r="AI13" i="35"/>
  <c r="AJ13" i="35"/>
  <c r="AK13" i="35"/>
  <c r="AL13" i="35"/>
  <c r="AM13" i="35"/>
  <c r="AN13" i="35"/>
  <c r="AO13" i="35"/>
  <c r="AP13" i="35"/>
  <c r="AQ13" i="35"/>
  <c r="AR13" i="35"/>
  <c r="AS13" i="35"/>
  <c r="AT13" i="35"/>
  <c r="AU13" i="35"/>
  <c r="AV13" i="35"/>
  <c r="AW13" i="35"/>
  <c r="AX13" i="35"/>
  <c r="AY13" i="35"/>
  <c r="AZ13" i="35"/>
  <c r="BA13" i="35"/>
  <c r="BB13" i="35"/>
  <c r="BC13" i="35"/>
  <c r="BD13" i="35"/>
  <c r="BE13" i="35"/>
  <c r="BF13" i="35"/>
  <c r="BG13" i="35"/>
  <c r="BH13" i="35"/>
  <c r="BI13" i="35"/>
  <c r="BJ13" i="35"/>
  <c r="BK13" i="35"/>
  <c r="BL13" i="35"/>
  <c r="BM13" i="35"/>
  <c r="BN13" i="35"/>
  <c r="BO13" i="35"/>
  <c r="E20" i="35"/>
  <c r="F20" i="35"/>
  <c r="G20" i="35"/>
  <c r="H20" i="35"/>
  <c r="I20" i="35"/>
  <c r="J20" i="35"/>
  <c r="K20" i="35"/>
  <c r="L20" i="35"/>
  <c r="M20" i="35"/>
  <c r="N20" i="35"/>
  <c r="O20" i="35"/>
  <c r="P20" i="35"/>
  <c r="Q20" i="35"/>
  <c r="R20" i="35"/>
  <c r="G21" i="35"/>
  <c r="H21" i="35"/>
  <c r="I21" i="35"/>
  <c r="J21" i="35"/>
  <c r="K21" i="35"/>
  <c r="L21" i="35"/>
  <c r="M21" i="35"/>
  <c r="N21" i="35"/>
  <c r="O21" i="35"/>
  <c r="P21" i="35"/>
  <c r="Q21" i="35"/>
  <c r="R21" i="35"/>
  <c r="B23" i="35"/>
  <c r="V23" i="35"/>
  <c r="W23" i="35"/>
  <c r="X23" i="35"/>
  <c r="Y23" i="35"/>
  <c r="Z23" i="35"/>
  <c r="AA23" i="35"/>
  <c r="AB23" i="35"/>
  <c r="AC23" i="35"/>
  <c r="AD23" i="35" s="1"/>
  <c r="AE23" i="35"/>
  <c r="AF23" i="35"/>
  <c r="AG23" i="35"/>
  <c r="AH23" i="35"/>
  <c r="AI23" i="35"/>
  <c r="AJ23" i="35"/>
  <c r="AK23" i="35"/>
  <c r="AL23" i="35"/>
  <c r="AM23" i="35"/>
  <c r="AN23" i="35"/>
  <c r="AO23" i="35"/>
  <c r="AP23" i="35"/>
  <c r="AQ23" i="35"/>
  <c r="AR23" i="35" s="1"/>
  <c r="AS23" i="35"/>
  <c r="AT23" i="35"/>
  <c r="AU23" i="35"/>
  <c r="AV23" i="35"/>
  <c r="AW23" i="35"/>
  <c r="AX23" i="35"/>
  <c r="AY23" i="35"/>
  <c r="AZ23" i="35"/>
  <c r="BA23" i="35"/>
  <c r="BB23" i="35"/>
  <c r="BC23" i="35"/>
  <c r="BD23" i="35"/>
  <c r="BE23" i="35"/>
  <c r="BF23" i="35"/>
  <c r="BG23" i="35"/>
  <c r="BH23" i="35"/>
  <c r="BI23" i="35"/>
  <c r="BJ23" i="35"/>
  <c r="BK23" i="35"/>
  <c r="BL23" i="35"/>
  <c r="BM23" i="35"/>
  <c r="BN23" i="35"/>
  <c r="BO23" i="35"/>
  <c r="D25" i="35"/>
  <c r="E25" i="35"/>
  <c r="E30" i="35" s="1"/>
  <c r="D26" i="35"/>
  <c r="E26" i="35"/>
  <c r="D27" i="35"/>
  <c r="E27" i="35"/>
  <c r="D28" i="35"/>
  <c r="E28" i="35"/>
  <c r="F30" i="35"/>
  <c r="G30" i="35"/>
  <c r="H30" i="35"/>
  <c r="I30" i="35"/>
  <c r="J30" i="35"/>
  <c r="K30" i="35"/>
  <c r="L30" i="35"/>
  <c r="M30" i="35"/>
  <c r="N30" i="35"/>
  <c r="O30" i="35"/>
  <c r="P30" i="35"/>
  <c r="Q30" i="35"/>
  <c r="R30" i="35"/>
  <c r="G31" i="35"/>
  <c r="H31" i="35"/>
  <c r="I31" i="35"/>
  <c r="J31" i="35"/>
  <c r="K31" i="35"/>
  <c r="L31" i="35"/>
  <c r="M31" i="35"/>
  <c r="N31" i="35"/>
  <c r="O31" i="35"/>
  <c r="P31" i="35"/>
  <c r="Q31" i="35"/>
  <c r="R31" i="35"/>
  <c r="B33" i="35"/>
  <c r="V33" i="35"/>
  <c r="W33" i="35"/>
  <c r="X33" i="35"/>
  <c r="Y33" i="35"/>
  <c r="Z33" i="35"/>
  <c r="AA33" i="35"/>
  <c r="AB33" i="35"/>
  <c r="AC33" i="35"/>
  <c r="AD33" i="35"/>
  <c r="AE33" i="35"/>
  <c r="AF33" i="35"/>
  <c r="AG33" i="35"/>
  <c r="AH33" i="35"/>
  <c r="AI33" i="35"/>
  <c r="AJ33" i="35"/>
  <c r="AK33" i="35"/>
  <c r="AL33" i="35"/>
  <c r="AM33" i="35"/>
  <c r="AN33" i="35"/>
  <c r="AO33" i="35"/>
  <c r="AP33" i="35"/>
  <c r="AQ33" i="35"/>
  <c r="AR33" i="35" s="1"/>
  <c r="AS33" i="35"/>
  <c r="AT33" i="35"/>
  <c r="AU33" i="35"/>
  <c r="AV33" i="35"/>
  <c r="AW33" i="35"/>
  <c r="AX33" i="35"/>
  <c r="AY33" i="35"/>
  <c r="AZ33" i="35"/>
  <c r="BA33" i="35"/>
  <c r="BB33" i="35"/>
  <c r="BC33" i="35"/>
  <c r="BD33" i="35"/>
  <c r="BE33" i="35"/>
  <c r="BF33" i="35" s="1"/>
  <c r="BG33" i="35"/>
  <c r="BH33" i="35"/>
  <c r="BI33" i="35"/>
  <c r="BJ33" i="35"/>
  <c r="BK33" i="35"/>
  <c r="BL33" i="35"/>
  <c r="BM33" i="35"/>
  <c r="BN33" i="35"/>
  <c r="BO33" i="35"/>
  <c r="D35" i="35"/>
  <c r="E35" i="35"/>
  <c r="E40" i="35" s="1"/>
  <c r="D36" i="35"/>
  <c r="E36" i="35"/>
  <c r="D37" i="35"/>
  <c r="E37" i="35"/>
  <c r="D38" i="35"/>
  <c r="E38" i="35"/>
  <c r="F40" i="35"/>
  <c r="G40" i="35"/>
  <c r="H40" i="35"/>
  <c r="I40" i="35"/>
  <c r="J40" i="35"/>
  <c r="K40" i="35"/>
  <c r="L40" i="35"/>
  <c r="M40" i="35"/>
  <c r="N40" i="35"/>
  <c r="O40" i="35"/>
  <c r="P40" i="35"/>
  <c r="Q40" i="35"/>
  <c r="R40" i="35"/>
  <c r="G41" i="35"/>
  <c r="H41" i="35"/>
  <c r="I41" i="35"/>
  <c r="J41" i="35"/>
  <c r="K41" i="35"/>
  <c r="L41" i="35"/>
  <c r="M41" i="35"/>
  <c r="N41" i="35"/>
  <c r="O41" i="35"/>
  <c r="P41" i="35"/>
  <c r="Q41" i="35"/>
  <c r="R41" i="35"/>
  <c r="B43" i="35"/>
  <c r="V43" i="35"/>
  <c r="W43" i="35"/>
  <c r="X43" i="35"/>
  <c r="Y43" i="35"/>
  <c r="Z43" i="35"/>
  <c r="AA43" i="35"/>
  <c r="AB43" i="35"/>
  <c r="AC43" i="35"/>
  <c r="AD43" i="35"/>
  <c r="AE43" i="35"/>
  <c r="AF43" i="35"/>
  <c r="AG43" i="35"/>
  <c r="AH43" i="35"/>
  <c r="AI43" i="35"/>
  <c r="AJ43" i="35"/>
  <c r="AK43" i="35"/>
  <c r="AL43" i="35"/>
  <c r="AM43" i="35"/>
  <c r="AN43" i="35"/>
  <c r="AO43" i="35"/>
  <c r="AP43" i="35"/>
  <c r="AQ43" i="35"/>
  <c r="AR43" i="35"/>
  <c r="AS43" i="35"/>
  <c r="AT43" i="35"/>
  <c r="AU43" i="35"/>
  <c r="AV43" i="35"/>
  <c r="AW43" i="35"/>
  <c r="AX43" i="35"/>
  <c r="AY43" i="35"/>
  <c r="AZ43" i="35"/>
  <c r="BA43" i="35"/>
  <c r="BB43" i="35"/>
  <c r="BC43" i="35"/>
  <c r="BD43" i="35"/>
  <c r="BE43" i="35"/>
  <c r="BF43" i="35" s="1"/>
  <c r="BG43" i="35"/>
  <c r="BH43" i="35"/>
  <c r="BI43" i="35"/>
  <c r="BJ43" i="35"/>
  <c r="BK43" i="35"/>
  <c r="BL43" i="35"/>
  <c r="BM43" i="35"/>
  <c r="BN43" i="35"/>
  <c r="BO43" i="35"/>
  <c r="D45" i="35"/>
  <c r="E45" i="35"/>
  <c r="D46" i="35"/>
  <c r="D47" i="35" s="1"/>
  <c r="D48" i="35" s="1"/>
  <c r="E46" i="35"/>
  <c r="E47" i="35" s="1"/>
  <c r="E48" i="35" s="1"/>
  <c r="F50" i="35"/>
  <c r="G50" i="35"/>
  <c r="H50" i="35"/>
  <c r="I50" i="35"/>
  <c r="J50" i="35"/>
  <c r="K50" i="35"/>
  <c r="L50" i="35"/>
  <c r="M50" i="35"/>
  <c r="N50" i="35"/>
  <c r="O50" i="35"/>
  <c r="P50" i="35"/>
  <c r="Q50" i="35"/>
  <c r="R50" i="35"/>
  <c r="G51" i="35"/>
  <c r="H51" i="35"/>
  <c r="I51" i="35"/>
  <c r="J51" i="35"/>
  <c r="K51" i="35"/>
  <c r="L51" i="35"/>
  <c r="M51" i="35"/>
  <c r="N51" i="35"/>
  <c r="O51" i="35"/>
  <c r="P51" i="35"/>
  <c r="Q51" i="35"/>
  <c r="R51" i="35"/>
  <c r="B53" i="35"/>
  <c r="B63" i="35" s="1"/>
  <c r="V53" i="35"/>
  <c r="W53" i="35"/>
  <c r="X53" i="35"/>
  <c r="Y53" i="35"/>
  <c r="Z53" i="35"/>
  <c r="AA53" i="35"/>
  <c r="AB53" i="35"/>
  <c r="AC53" i="35"/>
  <c r="AD53" i="35"/>
  <c r="AE53" i="35"/>
  <c r="AF53" i="35"/>
  <c r="AG53" i="35"/>
  <c r="AH53" i="35"/>
  <c r="AI53" i="35"/>
  <c r="AJ53" i="35"/>
  <c r="AK53" i="35"/>
  <c r="AL53" i="35"/>
  <c r="AM53" i="35"/>
  <c r="AN53" i="35"/>
  <c r="AO53" i="35"/>
  <c r="AP53" i="35"/>
  <c r="AQ53" i="35"/>
  <c r="AR53" i="35"/>
  <c r="AS53" i="35"/>
  <c r="AT53" i="35"/>
  <c r="AU53" i="35"/>
  <c r="AV53" i="35"/>
  <c r="AW53" i="35"/>
  <c r="AX53" i="35"/>
  <c r="AY53" i="35"/>
  <c r="AZ53" i="35"/>
  <c r="BA53" i="35"/>
  <c r="BB53" i="35"/>
  <c r="BC53" i="35"/>
  <c r="BD53" i="35"/>
  <c r="BE53" i="35"/>
  <c r="BF53" i="35"/>
  <c r="BG53" i="35"/>
  <c r="BH53" i="35"/>
  <c r="BI53" i="35"/>
  <c r="BJ53" i="35"/>
  <c r="BK53" i="35"/>
  <c r="BL53" i="35"/>
  <c r="BM53" i="35"/>
  <c r="BN53" i="35"/>
  <c r="BO53" i="35"/>
  <c r="E60" i="35"/>
  <c r="F60" i="35"/>
  <c r="G60" i="35"/>
  <c r="H60" i="35"/>
  <c r="I60" i="35"/>
  <c r="J60" i="35"/>
  <c r="K60" i="35"/>
  <c r="L60" i="35"/>
  <c r="M60" i="35"/>
  <c r="N60" i="35"/>
  <c r="O60" i="35"/>
  <c r="P60" i="35"/>
  <c r="Q60" i="35"/>
  <c r="R60" i="35"/>
  <c r="G61" i="35"/>
  <c r="H61" i="35"/>
  <c r="I61" i="35"/>
  <c r="J61" i="35"/>
  <c r="K61" i="35"/>
  <c r="L61" i="35"/>
  <c r="M61" i="35"/>
  <c r="N61" i="35"/>
  <c r="O61" i="35"/>
  <c r="P61" i="35"/>
  <c r="Q61" i="35"/>
  <c r="R61" i="35"/>
  <c r="V63" i="35"/>
  <c r="W63" i="35"/>
  <c r="X63" i="35"/>
  <c r="Y63" i="35"/>
  <c r="Z63" i="35"/>
  <c r="AA63" i="35"/>
  <c r="AB63" i="35"/>
  <c r="AC63" i="35"/>
  <c r="AD63" i="35" s="1"/>
  <c r="AE63" i="35"/>
  <c r="AF63" i="35"/>
  <c r="AG63" i="35"/>
  <c r="AH63" i="35"/>
  <c r="AI63" i="35"/>
  <c r="AJ63" i="35"/>
  <c r="AK63" i="35"/>
  <c r="AL63" i="35"/>
  <c r="AM63" i="35"/>
  <c r="AN63" i="35"/>
  <c r="AO63" i="35"/>
  <c r="AP63" i="35"/>
  <c r="AQ63" i="35"/>
  <c r="AR63" i="35" s="1"/>
  <c r="AS63" i="35"/>
  <c r="AT63" i="35"/>
  <c r="AU63" i="35"/>
  <c r="AV63" i="35"/>
  <c r="AW63" i="35"/>
  <c r="AX63" i="35"/>
  <c r="AY63" i="35"/>
  <c r="AZ63" i="35"/>
  <c r="BA63" i="35"/>
  <c r="BB63" i="35"/>
  <c r="BC63" i="35"/>
  <c r="BD63" i="35"/>
  <c r="BE63" i="35"/>
  <c r="BF63" i="35"/>
  <c r="BG63" i="35"/>
  <c r="BH63" i="35"/>
  <c r="BI63" i="35"/>
  <c r="BJ63" i="35"/>
  <c r="BK63" i="35"/>
  <c r="BL63" i="35"/>
  <c r="BM63" i="35"/>
  <c r="BN63" i="35"/>
  <c r="BO63" i="35"/>
  <c r="D65" i="35"/>
  <c r="E65" i="35"/>
  <c r="E70" i="35" s="1"/>
  <c r="D66" i="35"/>
  <c r="E66" i="35"/>
  <c r="D67" i="35"/>
  <c r="E67" i="35"/>
  <c r="D68" i="35"/>
  <c r="E68" i="35"/>
  <c r="F70" i="35"/>
  <c r="G70" i="35"/>
  <c r="H70" i="35"/>
  <c r="I70" i="35"/>
  <c r="J70" i="35"/>
  <c r="K70" i="35"/>
  <c r="L70" i="35"/>
  <c r="M70" i="35"/>
  <c r="N70" i="35"/>
  <c r="O70" i="35"/>
  <c r="P70" i="35"/>
  <c r="Q70" i="35"/>
  <c r="R70" i="35"/>
  <c r="G71" i="35"/>
  <c r="H71" i="35"/>
  <c r="I71" i="35"/>
  <c r="J71" i="35"/>
  <c r="K71" i="35"/>
  <c r="L71" i="35"/>
  <c r="M71" i="35"/>
  <c r="N71" i="35"/>
  <c r="O71" i="35"/>
  <c r="P71" i="35"/>
  <c r="Q71" i="35"/>
  <c r="R71" i="35"/>
  <c r="V73" i="35"/>
  <c r="W73" i="35"/>
  <c r="X73" i="35"/>
  <c r="Y73" i="35"/>
  <c r="Z73" i="35"/>
  <c r="AA73" i="35"/>
  <c r="AB73" i="35"/>
  <c r="AC73" i="35"/>
  <c r="AD73" i="35"/>
  <c r="AE73" i="35"/>
  <c r="AF73" i="35"/>
  <c r="AG73" i="35"/>
  <c r="AH73" i="35"/>
  <c r="AI73" i="35"/>
  <c r="AJ73" i="35"/>
  <c r="AK73" i="35"/>
  <c r="AL73" i="35"/>
  <c r="AM73" i="35"/>
  <c r="AN73" i="35"/>
  <c r="AO73" i="35"/>
  <c r="AP73" i="35"/>
  <c r="AQ73" i="35"/>
  <c r="AR73" i="35" s="1"/>
  <c r="AS73" i="35"/>
  <c r="AT73" i="35"/>
  <c r="AU73" i="35"/>
  <c r="AV73" i="35"/>
  <c r="AW73" i="35"/>
  <c r="AX73" i="35"/>
  <c r="AY73" i="35"/>
  <c r="AZ73" i="35"/>
  <c r="BA73" i="35"/>
  <c r="BB73" i="35"/>
  <c r="BC73" i="35"/>
  <c r="BD73" i="35"/>
  <c r="BE73" i="35"/>
  <c r="BF73" i="35" s="1"/>
  <c r="BG73" i="35"/>
  <c r="BH73" i="35"/>
  <c r="BI73" i="35"/>
  <c r="BJ73" i="35"/>
  <c r="BK73" i="35"/>
  <c r="BL73" i="35"/>
  <c r="BM73" i="35"/>
  <c r="BN73" i="35"/>
  <c r="BO73" i="35"/>
  <c r="D75" i="35"/>
  <c r="E75" i="35"/>
  <c r="E80" i="35" s="1"/>
  <c r="D76" i="35"/>
  <c r="E76" i="35"/>
  <c r="D77" i="35"/>
  <c r="E77" i="35"/>
  <c r="D78" i="35"/>
  <c r="E78" i="35"/>
  <c r="F80" i="35"/>
  <c r="G80" i="35"/>
  <c r="H80" i="35"/>
  <c r="I80" i="35"/>
  <c r="J80" i="35"/>
  <c r="K80" i="35"/>
  <c r="L80" i="35"/>
  <c r="M80" i="35"/>
  <c r="N80" i="35"/>
  <c r="O80" i="35"/>
  <c r="P80" i="35"/>
  <c r="Q80" i="35"/>
  <c r="R80" i="35"/>
  <c r="G81" i="35"/>
  <c r="H81" i="35"/>
  <c r="I81" i="35"/>
  <c r="J81" i="35"/>
  <c r="K81" i="35"/>
  <c r="L81" i="35"/>
  <c r="M81" i="35"/>
  <c r="N81" i="35"/>
  <c r="O81" i="35"/>
  <c r="P81" i="35"/>
  <c r="Q81" i="35"/>
  <c r="R81" i="35"/>
  <c r="V83" i="35"/>
  <c r="W83" i="35"/>
  <c r="X83" i="35"/>
  <c r="Y83" i="35"/>
  <c r="Z83" i="35"/>
  <c r="AA83" i="35"/>
  <c r="AB83" i="35"/>
  <c r="AC83" i="35"/>
  <c r="AD83" i="35"/>
  <c r="AE83" i="35"/>
  <c r="AF83" i="35"/>
  <c r="AG83" i="35"/>
  <c r="AH83" i="35"/>
  <c r="AI83" i="35"/>
  <c r="AJ83" i="35"/>
  <c r="AK83" i="35"/>
  <c r="AL83" i="35"/>
  <c r="AM83" i="35"/>
  <c r="AN83" i="35"/>
  <c r="AO83" i="35"/>
  <c r="AP83" i="35"/>
  <c r="AQ83" i="35"/>
  <c r="AR83" i="35"/>
  <c r="AS83" i="35"/>
  <c r="AT83" i="35"/>
  <c r="AU83" i="35"/>
  <c r="AV83" i="35"/>
  <c r="AW83" i="35"/>
  <c r="AX83" i="35"/>
  <c r="AY83" i="35"/>
  <c r="AZ83" i="35"/>
  <c r="BA83" i="35"/>
  <c r="BB83" i="35"/>
  <c r="BC83" i="35"/>
  <c r="BD83" i="35"/>
  <c r="BE83" i="35"/>
  <c r="BF83" i="35" s="1"/>
  <c r="BG83" i="35"/>
  <c r="BH83" i="35"/>
  <c r="BI83" i="35"/>
  <c r="BJ83" i="35"/>
  <c r="BK83" i="35"/>
  <c r="BL83" i="35"/>
  <c r="BM83" i="35"/>
  <c r="BN83" i="35"/>
  <c r="BO83" i="35"/>
  <c r="D85" i="35"/>
  <c r="E85" i="35"/>
  <c r="D86" i="35"/>
  <c r="D87" i="35" s="1"/>
  <c r="D88" i="35" s="1"/>
  <c r="E86" i="35"/>
  <c r="E87" i="35" s="1"/>
  <c r="E88" i="35" s="1"/>
  <c r="F90" i="35"/>
  <c r="G90" i="35"/>
  <c r="H90" i="35"/>
  <c r="I90" i="35"/>
  <c r="J90" i="35"/>
  <c r="K90" i="35"/>
  <c r="L90" i="35"/>
  <c r="M90" i="35"/>
  <c r="N90" i="35"/>
  <c r="O90" i="35"/>
  <c r="P90" i="35"/>
  <c r="Q90" i="35"/>
  <c r="R90" i="35"/>
  <c r="G91" i="35"/>
  <c r="H91" i="35"/>
  <c r="I91" i="35"/>
  <c r="J91" i="35"/>
  <c r="K91" i="35"/>
  <c r="L91" i="35"/>
  <c r="M91" i="35"/>
  <c r="N91" i="35"/>
  <c r="O91" i="35"/>
  <c r="P91" i="35"/>
  <c r="Q91" i="35"/>
  <c r="R91" i="35"/>
  <c r="V13" i="34"/>
  <c r="W13" i="34" s="1"/>
  <c r="X13" i="34"/>
  <c r="Y13" i="34"/>
  <c r="Z13" i="34"/>
  <c r="AA13" i="34"/>
  <c r="AB13" i="34"/>
  <c r="AC13" i="34"/>
  <c r="AD13" i="34"/>
  <c r="AE13" i="34"/>
  <c r="AF13" i="34"/>
  <c r="AG13" i="34"/>
  <c r="AH13" i="34"/>
  <c r="AI13" i="34"/>
  <c r="AJ13" i="34"/>
  <c r="AK13" i="34"/>
  <c r="AL13" i="34"/>
  <c r="AM13" i="34"/>
  <c r="AN13" i="34"/>
  <c r="AO13" i="34"/>
  <c r="AP13" i="34"/>
  <c r="AQ13" i="34"/>
  <c r="AR13" i="34"/>
  <c r="AS13" i="34"/>
  <c r="AT13" i="34"/>
  <c r="AU13" i="34"/>
  <c r="AV13" i="34"/>
  <c r="AW13" i="34"/>
  <c r="AX13" i="34"/>
  <c r="AY13" i="34"/>
  <c r="AZ13" i="34"/>
  <c r="BA13" i="34"/>
  <c r="BB13" i="34"/>
  <c r="BC13" i="34"/>
  <c r="BD13" i="34"/>
  <c r="BE13" i="34"/>
  <c r="BF13" i="34"/>
  <c r="BG13" i="34"/>
  <c r="BH13" i="34"/>
  <c r="BI13" i="34"/>
  <c r="BJ13" i="34"/>
  <c r="BK13" i="34"/>
  <c r="BL13" i="34"/>
  <c r="BM13" i="34"/>
  <c r="BN13" i="34"/>
  <c r="BO13" i="34"/>
  <c r="D15" i="34"/>
  <c r="D16" i="34"/>
  <c r="D17" i="34"/>
  <c r="D18" i="34"/>
  <c r="E20" i="34"/>
  <c r="F20" i="34"/>
  <c r="G20" i="34"/>
  <c r="H20" i="34"/>
  <c r="I20" i="34"/>
  <c r="J20" i="34"/>
  <c r="K20" i="34"/>
  <c r="L20" i="34"/>
  <c r="M20" i="34"/>
  <c r="N20" i="34"/>
  <c r="O20" i="34"/>
  <c r="P20" i="34"/>
  <c r="Q20" i="34"/>
  <c r="R20" i="34"/>
  <c r="G21" i="34"/>
  <c r="H21" i="34"/>
  <c r="I21" i="34"/>
  <c r="J21" i="34"/>
  <c r="K21" i="34"/>
  <c r="L21" i="34"/>
  <c r="M21" i="34"/>
  <c r="N21" i="34"/>
  <c r="O21" i="34"/>
  <c r="P21" i="34"/>
  <c r="Q21" i="34"/>
  <c r="R21" i="34"/>
  <c r="V23" i="34"/>
  <c r="W23" i="34"/>
  <c r="X23" i="34"/>
  <c r="Y23" i="34"/>
  <c r="Z23" i="34"/>
  <c r="AA23" i="34"/>
  <c r="AB23" i="34"/>
  <c r="AC23" i="34"/>
  <c r="AD23" i="34"/>
  <c r="AE23" i="34"/>
  <c r="AF23" i="34"/>
  <c r="AG23" i="34"/>
  <c r="AH23" i="34"/>
  <c r="AI23" i="34"/>
  <c r="AJ23" i="34"/>
  <c r="AK23" i="34"/>
  <c r="AL23" i="34"/>
  <c r="AM23" i="34"/>
  <c r="AN23" i="34"/>
  <c r="AO23" i="34"/>
  <c r="AP23" i="34"/>
  <c r="AQ23" i="34"/>
  <c r="AR23" i="34"/>
  <c r="AS23" i="34"/>
  <c r="AT23" i="34"/>
  <c r="AU23" i="34"/>
  <c r="AV23" i="34"/>
  <c r="AW23" i="34"/>
  <c r="AX23" i="34"/>
  <c r="AY23" i="34"/>
  <c r="AZ23" i="34"/>
  <c r="BA23" i="34"/>
  <c r="BB23" i="34"/>
  <c r="BC23" i="34"/>
  <c r="BD23" i="34"/>
  <c r="BE23" i="34"/>
  <c r="BF23" i="34"/>
  <c r="BG23" i="34"/>
  <c r="BH23" i="34"/>
  <c r="BI23" i="34"/>
  <c r="BJ23" i="34"/>
  <c r="BK23" i="34"/>
  <c r="BL23" i="34"/>
  <c r="BM23" i="34"/>
  <c r="BN23" i="34"/>
  <c r="BO23" i="34"/>
  <c r="E30" i="34"/>
  <c r="F30" i="34"/>
  <c r="G30" i="34"/>
  <c r="H30" i="34"/>
  <c r="I30" i="34"/>
  <c r="J30" i="34"/>
  <c r="K30" i="34"/>
  <c r="L30" i="34"/>
  <c r="M30" i="34"/>
  <c r="N30" i="34"/>
  <c r="O30" i="34"/>
  <c r="P30" i="34"/>
  <c r="Q30" i="34"/>
  <c r="R30" i="34"/>
  <c r="G31" i="34"/>
  <c r="H31" i="34"/>
  <c r="I31" i="34"/>
  <c r="J31" i="34"/>
  <c r="K31" i="34"/>
  <c r="L31" i="34"/>
  <c r="M31" i="34"/>
  <c r="N31" i="34"/>
  <c r="O31" i="34"/>
  <c r="P31" i="34"/>
  <c r="Q31" i="34"/>
  <c r="R31" i="34"/>
  <c r="V33" i="34"/>
  <c r="W33" i="34"/>
  <c r="X33" i="34"/>
  <c r="Y33" i="34"/>
  <c r="Z33" i="34"/>
  <c r="AA33" i="34"/>
  <c r="AB33" i="34"/>
  <c r="AC33" i="34"/>
  <c r="AD33" i="34"/>
  <c r="AE33" i="34"/>
  <c r="AF33" i="34"/>
  <c r="AG33" i="34"/>
  <c r="AH33" i="34"/>
  <c r="AI33" i="34"/>
  <c r="AJ33" i="34"/>
  <c r="AK33" i="34"/>
  <c r="AL33" i="34"/>
  <c r="AM33" i="34"/>
  <c r="AN33" i="34"/>
  <c r="AO33" i="34"/>
  <c r="AP33" i="34"/>
  <c r="AQ33" i="34"/>
  <c r="AR33" i="34"/>
  <c r="AS33" i="34"/>
  <c r="AT33" i="34"/>
  <c r="AU33" i="34"/>
  <c r="AV33" i="34"/>
  <c r="AW33" i="34"/>
  <c r="AX33" i="34"/>
  <c r="AY33" i="34"/>
  <c r="AZ33" i="34"/>
  <c r="BA33" i="34"/>
  <c r="BB33" i="34"/>
  <c r="BC33" i="34"/>
  <c r="BD33" i="34"/>
  <c r="BE33" i="34"/>
  <c r="BF33" i="34"/>
  <c r="BG33" i="34"/>
  <c r="BH33" i="34"/>
  <c r="BI33" i="34"/>
  <c r="BJ33" i="34"/>
  <c r="BK33" i="34"/>
  <c r="BL33" i="34"/>
  <c r="BM33" i="34"/>
  <c r="BN33" i="34"/>
  <c r="BO33" i="34"/>
  <c r="E40" i="34"/>
  <c r="F40" i="34"/>
  <c r="H40" i="34"/>
  <c r="I40" i="34"/>
  <c r="J40" i="34"/>
  <c r="L40" i="34"/>
  <c r="M40" i="34"/>
  <c r="N40" i="34"/>
  <c r="O40" i="34"/>
  <c r="P40" i="34"/>
  <c r="Q40" i="34"/>
  <c r="R40" i="34"/>
  <c r="H41" i="34"/>
  <c r="I41" i="34"/>
  <c r="J41" i="34"/>
  <c r="K41" i="34"/>
  <c r="L41" i="34"/>
  <c r="M41" i="34"/>
  <c r="N41" i="34"/>
  <c r="O41" i="34"/>
  <c r="P41" i="34"/>
  <c r="Q41" i="34"/>
  <c r="R41" i="34"/>
  <c r="V43" i="34"/>
  <c r="W43" i="34"/>
  <c r="X43" i="34"/>
  <c r="Y43" i="34"/>
  <c r="Z43" i="34"/>
  <c r="AA43" i="34"/>
  <c r="AB43" i="34"/>
  <c r="AC43" i="34"/>
  <c r="AD43" i="34"/>
  <c r="AE43" i="34"/>
  <c r="AF43" i="34"/>
  <c r="AG43" i="34"/>
  <c r="AH43" i="34"/>
  <c r="AI43" i="34"/>
  <c r="AJ43" i="34"/>
  <c r="AK43" i="34"/>
  <c r="AL43" i="34"/>
  <c r="AM43" i="34"/>
  <c r="AN43" i="34"/>
  <c r="AO43" i="34"/>
  <c r="AP43" i="34"/>
  <c r="AQ43" i="34"/>
  <c r="AR43" i="34"/>
  <c r="AS43" i="34"/>
  <c r="AT43" i="34"/>
  <c r="AU43" i="34"/>
  <c r="AV43" i="34"/>
  <c r="AW43" i="34"/>
  <c r="AX43" i="34"/>
  <c r="AY43" i="34"/>
  <c r="AZ43" i="34"/>
  <c r="BA43" i="34"/>
  <c r="BB43" i="34"/>
  <c r="BC43" i="34"/>
  <c r="BD43" i="34"/>
  <c r="BE43" i="34"/>
  <c r="BF43" i="34" s="1"/>
  <c r="BG43" i="34"/>
  <c r="BH43" i="34"/>
  <c r="BI43" i="34"/>
  <c r="BJ43" i="34"/>
  <c r="BK43" i="34"/>
  <c r="BL43" i="34"/>
  <c r="BM43" i="34"/>
  <c r="BN43" i="34"/>
  <c r="BO43" i="34"/>
  <c r="E50" i="34"/>
  <c r="F50" i="34"/>
  <c r="G50" i="34"/>
  <c r="H50" i="34"/>
  <c r="I50" i="34"/>
  <c r="J50" i="34"/>
  <c r="K50" i="34"/>
  <c r="L50" i="34"/>
  <c r="M50" i="34"/>
  <c r="N50" i="34"/>
  <c r="O50" i="34"/>
  <c r="P50" i="34"/>
  <c r="Q50" i="34"/>
  <c r="R50" i="34"/>
  <c r="G51" i="34"/>
  <c r="H51" i="34"/>
  <c r="I51" i="34"/>
  <c r="J51" i="34"/>
  <c r="K51" i="34"/>
  <c r="L51" i="34"/>
  <c r="M51" i="34"/>
  <c r="N51" i="34"/>
  <c r="O51" i="34"/>
  <c r="P51" i="34"/>
  <c r="Q51" i="34"/>
  <c r="R51" i="34"/>
  <c r="V53" i="34"/>
  <c r="W53" i="34"/>
  <c r="X53" i="34"/>
  <c r="Y53" i="34"/>
  <c r="Z53" i="34"/>
  <c r="AA53" i="34"/>
  <c r="AB53" i="34"/>
  <c r="AC53" i="34"/>
  <c r="AD53" i="34"/>
  <c r="AE53" i="34"/>
  <c r="AF53" i="34"/>
  <c r="AG53" i="34"/>
  <c r="AH53" i="34"/>
  <c r="AI53" i="34"/>
  <c r="AJ53" i="34"/>
  <c r="AK53" i="34"/>
  <c r="AL53" i="34"/>
  <c r="AM53" i="34"/>
  <c r="AN53" i="34"/>
  <c r="AO53" i="34"/>
  <c r="AP53" i="34"/>
  <c r="AQ53" i="34"/>
  <c r="AR53" i="34"/>
  <c r="AS53" i="34"/>
  <c r="AT53" i="34"/>
  <c r="AU53" i="34"/>
  <c r="AV53" i="34"/>
  <c r="AW53" i="34"/>
  <c r="AX53" i="34"/>
  <c r="AY53" i="34"/>
  <c r="AZ53" i="34"/>
  <c r="BA53" i="34"/>
  <c r="BB53" i="34"/>
  <c r="BC53" i="34"/>
  <c r="BD53" i="34"/>
  <c r="BE53" i="34"/>
  <c r="BF53" i="34"/>
  <c r="BG53" i="34"/>
  <c r="BH53" i="34"/>
  <c r="BI53" i="34"/>
  <c r="BJ53" i="34"/>
  <c r="BK53" i="34"/>
  <c r="BL53" i="34"/>
  <c r="BM53" i="34"/>
  <c r="BN53" i="34"/>
  <c r="BO53" i="34"/>
  <c r="E60" i="34"/>
  <c r="F60" i="34"/>
  <c r="G60" i="34"/>
  <c r="H60" i="34"/>
  <c r="I60" i="34"/>
  <c r="J60" i="34"/>
  <c r="K60" i="34"/>
  <c r="L60" i="34"/>
  <c r="M60" i="34"/>
  <c r="N60" i="34"/>
  <c r="O60" i="34"/>
  <c r="P60" i="34"/>
  <c r="Q60" i="34"/>
  <c r="R60" i="34"/>
  <c r="G61" i="34"/>
  <c r="H61" i="34"/>
  <c r="I61" i="34"/>
  <c r="J61" i="34"/>
  <c r="K61" i="34"/>
  <c r="L61" i="34"/>
  <c r="M61" i="34"/>
  <c r="N61" i="34"/>
  <c r="O61" i="34"/>
  <c r="P61" i="34"/>
  <c r="Q61" i="34"/>
  <c r="R61" i="34"/>
  <c r="V63" i="34"/>
  <c r="W63" i="34"/>
  <c r="X63" i="34"/>
  <c r="Y63" i="34"/>
  <c r="Z63" i="34"/>
  <c r="AA63" i="34"/>
  <c r="AB63" i="34"/>
  <c r="AC63" i="34"/>
  <c r="AD63" i="34"/>
  <c r="AE63" i="34"/>
  <c r="AF63" i="34"/>
  <c r="AG63" i="34"/>
  <c r="AH63" i="34"/>
  <c r="AI63" i="34"/>
  <c r="AJ63" i="34"/>
  <c r="AK63" i="34"/>
  <c r="AL63" i="34"/>
  <c r="AM63" i="34"/>
  <c r="AN63" i="34"/>
  <c r="AO63" i="34"/>
  <c r="AP63" i="34"/>
  <c r="AQ63" i="34"/>
  <c r="AR63" i="34"/>
  <c r="AS63" i="34"/>
  <c r="AT63" i="34"/>
  <c r="AU63" i="34"/>
  <c r="AV63" i="34"/>
  <c r="AW63" i="34"/>
  <c r="AX63" i="34"/>
  <c r="AY63" i="34"/>
  <c r="AZ63" i="34"/>
  <c r="BA63" i="34"/>
  <c r="BB63" i="34"/>
  <c r="BC63" i="34"/>
  <c r="BD63" i="34"/>
  <c r="BE63" i="34"/>
  <c r="BF63" i="34"/>
  <c r="BG63" i="34"/>
  <c r="BH63" i="34"/>
  <c r="BI63" i="34"/>
  <c r="BJ63" i="34"/>
  <c r="BK63" i="34"/>
  <c r="BL63" i="34"/>
  <c r="BM63" i="34"/>
  <c r="BN63" i="34"/>
  <c r="BO63" i="34"/>
  <c r="D65" i="34"/>
  <c r="E65" i="34"/>
  <c r="D66" i="34"/>
  <c r="D67" i="34" s="1"/>
  <c r="D68" i="34" s="1"/>
  <c r="E66" i="34"/>
  <c r="E67" i="34" s="1"/>
  <c r="E68" i="34" s="1"/>
  <c r="F70" i="34"/>
  <c r="G70" i="34"/>
  <c r="H70" i="34"/>
  <c r="I70" i="34"/>
  <c r="J70" i="34"/>
  <c r="K70" i="34"/>
  <c r="L70" i="34"/>
  <c r="M70" i="34"/>
  <c r="N70" i="34"/>
  <c r="O70" i="34"/>
  <c r="P70" i="34"/>
  <c r="Q70" i="34"/>
  <c r="R70" i="34"/>
  <c r="G71" i="34"/>
  <c r="H71" i="34"/>
  <c r="I71" i="34"/>
  <c r="J71" i="34"/>
  <c r="K71" i="34"/>
  <c r="L71" i="34"/>
  <c r="M71" i="34"/>
  <c r="N71" i="34"/>
  <c r="O71" i="34"/>
  <c r="P71" i="34"/>
  <c r="Q71" i="34"/>
  <c r="R71" i="34"/>
  <c r="V73" i="34"/>
  <c r="W73" i="34" s="1"/>
  <c r="X73" i="34"/>
  <c r="Y73" i="34"/>
  <c r="Z73" i="34"/>
  <c r="AA73" i="34"/>
  <c r="AB73" i="34"/>
  <c r="AC73" i="34"/>
  <c r="AD73" i="34"/>
  <c r="AE73" i="34"/>
  <c r="AF73" i="34"/>
  <c r="AG73" i="34"/>
  <c r="AH73" i="34"/>
  <c r="AI73" i="34"/>
  <c r="AJ73" i="34"/>
  <c r="AK73" i="34"/>
  <c r="AL73" i="34"/>
  <c r="AM73" i="34"/>
  <c r="AN73" i="34"/>
  <c r="AO73" i="34"/>
  <c r="AP73" i="34"/>
  <c r="AQ73" i="34"/>
  <c r="AR73" i="34"/>
  <c r="AS73" i="34"/>
  <c r="AT73" i="34"/>
  <c r="AU73" i="34"/>
  <c r="AV73" i="34"/>
  <c r="AW73" i="34"/>
  <c r="AX73" i="34"/>
  <c r="AY73" i="34"/>
  <c r="AZ73" i="34"/>
  <c r="BA73" i="34"/>
  <c r="BB73" i="34"/>
  <c r="BC73" i="34"/>
  <c r="BD73" i="34"/>
  <c r="BE73" i="34"/>
  <c r="BF73" i="34"/>
  <c r="BG73" i="34"/>
  <c r="BH73" i="34"/>
  <c r="BI73" i="34"/>
  <c r="BJ73" i="34"/>
  <c r="BK73" i="34"/>
  <c r="BL73" i="34"/>
  <c r="BM73" i="34"/>
  <c r="BN73" i="34"/>
  <c r="BO73" i="34"/>
  <c r="D75" i="34"/>
  <c r="E75" i="34"/>
  <c r="D76" i="34"/>
  <c r="E76" i="34"/>
  <c r="D77" i="34"/>
  <c r="E77" i="34"/>
  <c r="D78" i="34"/>
  <c r="E78" i="34"/>
  <c r="E80" i="34"/>
  <c r="F80" i="34"/>
  <c r="G80" i="34"/>
  <c r="H80" i="34"/>
  <c r="I80" i="34"/>
  <c r="J80" i="34"/>
  <c r="K80" i="34"/>
  <c r="L80" i="34"/>
  <c r="M80" i="34"/>
  <c r="N80" i="34"/>
  <c r="O80" i="34"/>
  <c r="P80" i="34"/>
  <c r="Q80" i="34"/>
  <c r="R80" i="34"/>
  <c r="G81" i="34"/>
  <c r="H81" i="34"/>
  <c r="I81" i="34"/>
  <c r="J81" i="34"/>
  <c r="K81" i="34"/>
  <c r="L81" i="34"/>
  <c r="M81" i="34"/>
  <c r="N81" i="34"/>
  <c r="O81" i="34"/>
  <c r="P81" i="34"/>
  <c r="Q81" i="34"/>
  <c r="R81" i="34"/>
  <c r="V83" i="34"/>
  <c r="W83" i="34"/>
  <c r="X83" i="34"/>
  <c r="Y83" i="34"/>
  <c r="Z83" i="34"/>
  <c r="AA83" i="34"/>
  <c r="AB83" i="34"/>
  <c r="AC83" i="34"/>
  <c r="AD83" i="34"/>
  <c r="AE83" i="34"/>
  <c r="AF83" i="34"/>
  <c r="AG83" i="34"/>
  <c r="AH83" i="34"/>
  <c r="AI83" i="34"/>
  <c r="AJ83" i="34"/>
  <c r="AK83" i="34"/>
  <c r="AL83" i="34"/>
  <c r="AM83" i="34"/>
  <c r="AN83" i="34"/>
  <c r="AO83" i="34"/>
  <c r="AP83" i="34"/>
  <c r="AQ83" i="34"/>
  <c r="AR83" i="34"/>
  <c r="AS83" i="34"/>
  <c r="AT83" i="34"/>
  <c r="AU83" i="34"/>
  <c r="AV83" i="34"/>
  <c r="AW83" i="34"/>
  <c r="AX83" i="34"/>
  <c r="AY83" i="34"/>
  <c r="AZ83" i="34"/>
  <c r="BA83" i="34"/>
  <c r="BB83" i="34"/>
  <c r="BC83" i="34"/>
  <c r="BD83" i="34"/>
  <c r="BE83" i="34"/>
  <c r="BF83" i="34"/>
  <c r="BG83" i="34"/>
  <c r="BH83" i="34"/>
  <c r="BI83" i="34"/>
  <c r="BJ83" i="34"/>
  <c r="BK83" i="34"/>
  <c r="BL83" i="34"/>
  <c r="BM83" i="34"/>
  <c r="BN83" i="34"/>
  <c r="BO83" i="34"/>
  <c r="D85" i="34"/>
  <c r="D86" i="34" s="1"/>
  <c r="D87" i="34" s="1"/>
  <c r="D88" i="34" s="1"/>
  <c r="E85" i="34"/>
  <c r="E86" i="34" s="1"/>
  <c r="E87" i="34" s="1"/>
  <c r="E88" i="34" s="1"/>
  <c r="F90" i="34"/>
  <c r="G90" i="34"/>
  <c r="H90" i="34"/>
  <c r="I90" i="34"/>
  <c r="J90" i="34"/>
  <c r="K90" i="34"/>
  <c r="L90" i="34"/>
  <c r="M90" i="34"/>
  <c r="N90" i="34"/>
  <c r="O90" i="34"/>
  <c r="P90" i="34"/>
  <c r="Q90" i="34"/>
  <c r="R90" i="34"/>
  <c r="G91" i="34"/>
  <c r="H91" i="34"/>
  <c r="I91" i="34"/>
  <c r="J91" i="34"/>
  <c r="K91" i="34"/>
  <c r="L91" i="34"/>
  <c r="M91" i="34"/>
  <c r="N91" i="34"/>
  <c r="O91" i="34"/>
  <c r="P91" i="34"/>
  <c r="Q91" i="34"/>
  <c r="R91" i="34"/>
  <c r="P11" i="33"/>
  <c r="R11" i="33" s="1"/>
  <c r="S11" i="33" s="1"/>
  <c r="T11" i="33" s="1"/>
  <c r="S46" i="33" s="1"/>
  <c r="U11" i="33"/>
  <c r="V11" i="33"/>
  <c r="W11" i="33"/>
  <c r="S49" i="33" s="1"/>
  <c r="X11" i="33"/>
  <c r="Y11" i="33"/>
  <c r="S51" i="33" s="1"/>
  <c r="Z11" i="33"/>
  <c r="S52" i="33" s="1"/>
  <c r="AA11" i="33"/>
  <c r="AB11" i="33"/>
  <c r="S54" i="33" s="1"/>
  <c r="AC11" i="33"/>
  <c r="S55" i="33" s="1"/>
  <c r="AD11" i="33"/>
  <c r="AP11" i="33" s="1"/>
  <c r="S56" i="33"/>
  <c r="AH11" i="33"/>
  <c r="AI11" i="33"/>
  <c r="AJ11" i="33"/>
  <c r="AK11" i="33"/>
  <c r="AL11" i="33"/>
  <c r="AM11" i="33"/>
  <c r="AN11" i="33"/>
  <c r="AO11" i="33"/>
  <c r="P12" i="33"/>
  <c r="R12" i="33"/>
  <c r="S12" i="33"/>
  <c r="T12" i="33"/>
  <c r="R46" i="33" s="1"/>
  <c r="U12" i="33"/>
  <c r="R47" i="33" s="1"/>
  <c r="V12" i="33"/>
  <c r="W12" i="33"/>
  <c r="R49" i="33" s="1"/>
  <c r="X12" i="33"/>
  <c r="Y12" i="33"/>
  <c r="Z12" i="33"/>
  <c r="AA12" i="33"/>
  <c r="AB12" i="33"/>
  <c r="R54" i="33" s="1"/>
  <c r="AC12" i="33"/>
  <c r="AD12" i="33"/>
  <c r="AH12" i="33"/>
  <c r="AI12" i="33"/>
  <c r="AJ12" i="33"/>
  <c r="AK12" i="33"/>
  <c r="AL12" i="33"/>
  <c r="AM12" i="33"/>
  <c r="AN12" i="33"/>
  <c r="AO12" i="33"/>
  <c r="AP12" i="33"/>
  <c r="P13" i="33"/>
  <c r="R13" i="33" s="1"/>
  <c r="S13" i="33" s="1"/>
  <c r="T13" i="33" s="1"/>
  <c r="O46" i="33" s="1"/>
  <c r="U13" i="33"/>
  <c r="V13" i="33"/>
  <c r="W13" i="33"/>
  <c r="X13" i="33"/>
  <c r="O50" i="33" s="1"/>
  <c r="Y13" i="33"/>
  <c r="Z13" i="33"/>
  <c r="O52" i="33" s="1"/>
  <c r="AA13" i="33"/>
  <c r="AB13" i="33"/>
  <c r="AC13" i="33"/>
  <c r="O55" i="33" s="1"/>
  <c r="AD13" i="33"/>
  <c r="O56" i="33" s="1"/>
  <c r="AH13" i="33"/>
  <c r="AI13" i="33"/>
  <c r="AJ13" i="33"/>
  <c r="AK13" i="33"/>
  <c r="AL13" i="33"/>
  <c r="AM13" i="33"/>
  <c r="AN13" i="33"/>
  <c r="AO13" i="33"/>
  <c r="P14" i="33"/>
  <c r="R14" i="33"/>
  <c r="S14" i="33"/>
  <c r="T14" i="33"/>
  <c r="U14" i="33"/>
  <c r="V14" i="33"/>
  <c r="W14" i="33"/>
  <c r="X14" i="33"/>
  <c r="Y14" i="33"/>
  <c r="Z14" i="33"/>
  <c r="AA14" i="33"/>
  <c r="AB14" i="33"/>
  <c r="AC14" i="33"/>
  <c r="AD14" i="33"/>
  <c r="AP14" i="33" s="1"/>
  <c r="AH14" i="33"/>
  <c r="AI14" i="33"/>
  <c r="AJ14" i="33"/>
  <c r="AK14" i="33"/>
  <c r="AO14" i="33" s="1"/>
  <c r="AL14" i="33"/>
  <c r="AM14" i="33"/>
  <c r="AN14" i="33"/>
  <c r="P15" i="33"/>
  <c r="R15" i="33"/>
  <c r="S15" i="33"/>
  <c r="T15" i="33"/>
  <c r="U15" i="33"/>
  <c r="V15" i="33"/>
  <c r="W15" i="33"/>
  <c r="X15" i="33"/>
  <c r="Y15" i="33"/>
  <c r="Z15" i="33"/>
  <c r="AA15" i="33"/>
  <c r="AB15" i="33"/>
  <c r="AC15" i="33"/>
  <c r="AD15" i="33"/>
  <c r="AP15" i="33" s="1"/>
  <c r="AH15" i="33"/>
  <c r="AI15" i="33"/>
  <c r="AJ15" i="33"/>
  <c r="AK15" i="33"/>
  <c r="AL15" i="33"/>
  <c r="AM15" i="33"/>
  <c r="AN15" i="33"/>
  <c r="AO15" i="33"/>
  <c r="P16" i="33"/>
  <c r="R16" i="33"/>
  <c r="S16" i="33"/>
  <c r="T16" i="33" s="1"/>
  <c r="U16" i="33"/>
  <c r="V16" i="33"/>
  <c r="W16" i="33"/>
  <c r="X16" i="33"/>
  <c r="Y16" i="33"/>
  <c r="Z16" i="33"/>
  <c r="AA16" i="33"/>
  <c r="AB16" i="33"/>
  <c r="AC16" i="33"/>
  <c r="AD16" i="33"/>
  <c r="AP16" i="33" s="1"/>
  <c r="AH16" i="33"/>
  <c r="AI16" i="33"/>
  <c r="AJ16" i="33"/>
  <c r="AK16" i="33"/>
  <c r="AO16" i="33" s="1"/>
  <c r="AL16" i="33"/>
  <c r="AM16" i="33"/>
  <c r="AN16" i="33"/>
  <c r="P17" i="33"/>
  <c r="R17" i="33"/>
  <c r="S17" i="33"/>
  <c r="T17" i="33"/>
  <c r="U17" i="33"/>
  <c r="V17" i="33"/>
  <c r="W17" i="33"/>
  <c r="X17" i="33"/>
  <c r="Y17" i="33"/>
  <c r="Z17" i="33"/>
  <c r="AA17" i="33"/>
  <c r="AB17" i="33"/>
  <c r="AC17" i="33"/>
  <c r="AD17" i="33"/>
  <c r="AH17" i="33"/>
  <c r="AI17" i="33"/>
  <c r="AJ17" i="33"/>
  <c r="AK17" i="33"/>
  <c r="AL17" i="33"/>
  <c r="AM17" i="33"/>
  <c r="AN17" i="33"/>
  <c r="AO17" i="33"/>
  <c r="AP17" i="33"/>
  <c r="P18" i="33"/>
  <c r="R18" i="33"/>
  <c r="S18" i="33"/>
  <c r="T18" i="33"/>
  <c r="Q46" i="33" s="1"/>
  <c r="U18" i="33"/>
  <c r="V18" i="33"/>
  <c r="W18" i="33"/>
  <c r="Q49" i="33" s="1"/>
  <c r="X18" i="33"/>
  <c r="Y18" i="33"/>
  <c r="Q51" i="33" s="1"/>
  <c r="Z18" i="33"/>
  <c r="AA18" i="33"/>
  <c r="AB18" i="33"/>
  <c r="AC18" i="33"/>
  <c r="Q55" i="33" s="1"/>
  <c r="AD18" i="33"/>
  <c r="AP18" i="33" s="1"/>
  <c r="AH18" i="33"/>
  <c r="AI18" i="33"/>
  <c r="AJ18" i="33"/>
  <c r="AK18" i="33"/>
  <c r="AL18" i="33"/>
  <c r="AM18" i="33"/>
  <c r="AN18" i="33"/>
  <c r="AO18" i="33"/>
  <c r="P19" i="33"/>
  <c r="R19" i="33"/>
  <c r="S19" i="33"/>
  <c r="T19" i="33"/>
  <c r="U19" i="33"/>
  <c r="V19" i="33"/>
  <c r="W19" i="33"/>
  <c r="X19" i="33"/>
  <c r="Y19" i="33"/>
  <c r="Z19" i="33"/>
  <c r="AA19" i="33"/>
  <c r="AB19" i="33"/>
  <c r="AC19" i="33"/>
  <c r="AD19" i="33"/>
  <c r="AP19" i="33" s="1"/>
  <c r="AH19" i="33"/>
  <c r="AI19" i="33"/>
  <c r="AJ19" i="33"/>
  <c r="AK19" i="33"/>
  <c r="AL19" i="33"/>
  <c r="AM19" i="33"/>
  <c r="AN19" i="33"/>
  <c r="AO19" i="33"/>
  <c r="P20" i="33"/>
  <c r="R20" i="33"/>
  <c r="S20" i="33"/>
  <c r="T20" i="33"/>
  <c r="U20" i="33"/>
  <c r="V20" i="33"/>
  <c r="W20" i="33"/>
  <c r="X20" i="33"/>
  <c r="Y20" i="33"/>
  <c r="Z20" i="33"/>
  <c r="AA20" i="33"/>
  <c r="AB20" i="33"/>
  <c r="AC20" i="33"/>
  <c r="AD20" i="33"/>
  <c r="AP20" i="33" s="1"/>
  <c r="AH20" i="33"/>
  <c r="AI20" i="33"/>
  <c r="AJ20" i="33"/>
  <c r="AK20" i="33"/>
  <c r="AL20" i="33"/>
  <c r="AM20" i="33"/>
  <c r="AN20" i="33"/>
  <c r="AO20" i="33"/>
  <c r="P21" i="33"/>
  <c r="R21" i="33"/>
  <c r="S21" i="33"/>
  <c r="T21" i="33"/>
  <c r="U21" i="33"/>
  <c r="Q47" i="33" s="1"/>
  <c r="V21" i="33"/>
  <c r="W21" i="33"/>
  <c r="X21" i="33"/>
  <c r="Y21" i="33"/>
  <c r="Z21" i="33"/>
  <c r="AA21" i="33"/>
  <c r="AB21" i="33"/>
  <c r="AC21" i="33"/>
  <c r="AD21" i="33"/>
  <c r="AH21" i="33"/>
  <c r="AI21" i="33"/>
  <c r="AJ21" i="33"/>
  <c r="AK21" i="33"/>
  <c r="AL21" i="33"/>
  <c r="AM21" i="33"/>
  <c r="AN21" i="33"/>
  <c r="AO21" i="33"/>
  <c r="AP21" i="33"/>
  <c r="P22" i="33"/>
  <c r="R22" i="33" s="1"/>
  <c r="S22" i="33" s="1"/>
  <c r="T22" i="33" s="1"/>
  <c r="U22" i="33"/>
  <c r="V22" i="33"/>
  <c r="W22" i="33"/>
  <c r="X22" i="33"/>
  <c r="Y22" i="33"/>
  <c r="Z22" i="33"/>
  <c r="AA22" i="33"/>
  <c r="AB22" i="33"/>
  <c r="AC22" i="33"/>
  <c r="AD22" i="33"/>
  <c r="AH22" i="33"/>
  <c r="AI22" i="33"/>
  <c r="AJ22" i="33"/>
  <c r="AK22" i="33"/>
  <c r="AL22" i="33"/>
  <c r="AM22" i="33"/>
  <c r="AN22" i="33"/>
  <c r="AO22" i="33"/>
  <c r="AP22" i="33"/>
  <c r="P23" i="33"/>
  <c r="R23" i="33"/>
  <c r="S23" i="33"/>
  <c r="T23" i="33"/>
  <c r="U23" i="33"/>
  <c r="S47" i="33" s="1"/>
  <c r="V23" i="33"/>
  <c r="S48" i="33" s="1"/>
  <c r="W23" i="33"/>
  <c r="X23" i="33"/>
  <c r="Y23" i="33"/>
  <c r="Z23" i="33"/>
  <c r="AA23" i="33"/>
  <c r="AB23" i="33"/>
  <c r="AC23" i="33"/>
  <c r="AD23" i="33"/>
  <c r="AP23" i="33" s="1"/>
  <c r="AH23" i="33"/>
  <c r="AI23" i="33"/>
  <c r="AJ23" i="33"/>
  <c r="AK23" i="33"/>
  <c r="AO23" i="33" s="1"/>
  <c r="AL23" i="33"/>
  <c r="AM23" i="33"/>
  <c r="AN23" i="33"/>
  <c r="P24" i="33"/>
  <c r="R24" i="33"/>
  <c r="S24" i="33"/>
  <c r="T24" i="33"/>
  <c r="U24" i="33"/>
  <c r="V24" i="33"/>
  <c r="W24" i="33"/>
  <c r="X24" i="33"/>
  <c r="Y24" i="33"/>
  <c r="Z24" i="33"/>
  <c r="AA24" i="33"/>
  <c r="AB24" i="33"/>
  <c r="AC24" i="33"/>
  <c r="AD24" i="33"/>
  <c r="AH24" i="33"/>
  <c r="AI24" i="33"/>
  <c r="AJ24" i="33"/>
  <c r="AK24" i="33"/>
  <c r="AL24" i="33"/>
  <c r="AM24" i="33"/>
  <c r="AN24" i="33"/>
  <c r="AO24" i="33"/>
  <c r="P25" i="33"/>
  <c r="R25" i="33"/>
  <c r="S25" i="33" s="1"/>
  <c r="T25" i="33" s="1"/>
  <c r="U25" i="33"/>
  <c r="V25" i="33"/>
  <c r="W25" i="33"/>
  <c r="X25" i="33"/>
  <c r="Y25" i="33"/>
  <c r="R51" i="33" s="1"/>
  <c r="Z25" i="33"/>
  <c r="AA25" i="33"/>
  <c r="AB25" i="33"/>
  <c r="AC25" i="33"/>
  <c r="R55" i="33" s="1"/>
  <c r="AD25" i="33"/>
  <c r="AP25" i="33" s="1"/>
  <c r="R56" i="33"/>
  <c r="AH25" i="33"/>
  <c r="AI25" i="33"/>
  <c r="AJ25" i="33"/>
  <c r="AK25" i="33"/>
  <c r="AO25" i="33" s="1"/>
  <c r="AL25" i="33"/>
  <c r="AM25" i="33"/>
  <c r="AN25" i="33"/>
  <c r="P26" i="33"/>
  <c r="R26" i="33"/>
  <c r="S26" i="33"/>
  <c r="T26" i="33"/>
  <c r="T46" i="33" s="1"/>
  <c r="U26" i="33"/>
  <c r="V26" i="33"/>
  <c r="W26" i="33"/>
  <c r="T49" i="33" s="1"/>
  <c r="X26" i="33"/>
  <c r="T50" i="33" s="1"/>
  <c r="Y26" i="33"/>
  <c r="T51" i="33" s="1"/>
  <c r="Z26" i="33"/>
  <c r="AA26" i="33"/>
  <c r="AB26" i="33"/>
  <c r="T54" i="33" s="1"/>
  <c r="AC26" i="33"/>
  <c r="AD26" i="33"/>
  <c r="T56" i="33"/>
  <c r="AH26" i="33"/>
  <c r="AI26" i="33"/>
  <c r="AJ26" i="33"/>
  <c r="AK26" i="33"/>
  <c r="AL26" i="33"/>
  <c r="AM26" i="33"/>
  <c r="AN26" i="33"/>
  <c r="AO26" i="33"/>
  <c r="AP26" i="33"/>
  <c r="P27" i="33"/>
  <c r="R27" i="33"/>
  <c r="S27" i="33"/>
  <c r="T27" i="33" s="1"/>
  <c r="U27" i="33"/>
  <c r="V27" i="33"/>
  <c r="W27" i="33"/>
  <c r="X27" i="33"/>
  <c r="Y27" i="33"/>
  <c r="Z27" i="33"/>
  <c r="AA27" i="33"/>
  <c r="AB27" i="33"/>
  <c r="AC27" i="33"/>
  <c r="AD27" i="33"/>
  <c r="AP27" i="33" s="1"/>
  <c r="AH27" i="33"/>
  <c r="AI27" i="33"/>
  <c r="AJ27" i="33"/>
  <c r="AK27" i="33"/>
  <c r="AL27" i="33"/>
  <c r="AM27" i="33"/>
  <c r="AN27" i="33"/>
  <c r="AO27" i="33"/>
  <c r="P28" i="33"/>
  <c r="R28" i="33"/>
  <c r="S28" i="33"/>
  <c r="T28" i="33"/>
  <c r="U28" i="33"/>
  <c r="V28" i="33"/>
  <c r="W28" i="33"/>
  <c r="X28" i="33"/>
  <c r="R50" i="33" s="1"/>
  <c r="Y28" i="33"/>
  <c r="Z28" i="33"/>
  <c r="R52" i="33" s="1"/>
  <c r="AA28" i="33"/>
  <c r="AB28" i="33"/>
  <c r="AC28" i="33"/>
  <c r="AD28" i="33"/>
  <c r="AP28" i="33" s="1"/>
  <c r="AH28" i="33"/>
  <c r="AI28" i="33"/>
  <c r="AJ28" i="33"/>
  <c r="AK28" i="33"/>
  <c r="AO28" i="33" s="1"/>
  <c r="AL28" i="33"/>
  <c r="AM28" i="33"/>
  <c r="AN28" i="33"/>
  <c r="P29" i="33"/>
  <c r="R29" i="33"/>
  <c r="S29" i="33"/>
  <c r="T29" i="33"/>
  <c r="U29" i="33"/>
  <c r="V29" i="33"/>
  <c r="W29" i="33"/>
  <c r="X29" i="33"/>
  <c r="Y29" i="33"/>
  <c r="Z29" i="33"/>
  <c r="AA29" i="33"/>
  <c r="AB29" i="33"/>
  <c r="AC29" i="33"/>
  <c r="AD29" i="33"/>
  <c r="AP29" i="33" s="1"/>
  <c r="AH29" i="33"/>
  <c r="AI29" i="33"/>
  <c r="AJ29" i="33"/>
  <c r="AK29" i="33"/>
  <c r="AL29" i="33"/>
  <c r="AM29" i="33"/>
  <c r="AN29" i="33"/>
  <c r="AO29" i="33"/>
  <c r="P30" i="33"/>
  <c r="R30" i="33"/>
  <c r="S30" i="33"/>
  <c r="T30" i="33"/>
  <c r="U30" i="33"/>
  <c r="T47" i="33" s="1"/>
  <c r="V30" i="33"/>
  <c r="W30" i="33"/>
  <c r="X30" i="33"/>
  <c r="Y30" i="33"/>
  <c r="Z30" i="33"/>
  <c r="AA30" i="33"/>
  <c r="AB30" i="33"/>
  <c r="AC30" i="33"/>
  <c r="AD30" i="33"/>
  <c r="AP30" i="33" s="1"/>
  <c r="AH30" i="33"/>
  <c r="AI30" i="33"/>
  <c r="AJ30" i="33"/>
  <c r="AK30" i="33"/>
  <c r="AL30" i="33"/>
  <c r="AM30" i="33"/>
  <c r="AN30" i="33"/>
  <c r="AO30" i="33"/>
  <c r="P31" i="33"/>
  <c r="R31" i="33"/>
  <c r="S31" i="33"/>
  <c r="T31" i="33"/>
  <c r="U31" i="33"/>
  <c r="V31" i="33"/>
  <c r="W31" i="33"/>
  <c r="X31" i="33"/>
  <c r="Y31" i="33"/>
  <c r="Z31" i="33"/>
  <c r="AA31" i="33"/>
  <c r="AB31" i="33"/>
  <c r="AC31" i="33"/>
  <c r="AD31" i="33"/>
  <c r="AH31" i="33"/>
  <c r="AI31" i="33"/>
  <c r="AJ31" i="33"/>
  <c r="AK31" i="33"/>
  <c r="AL31" i="33"/>
  <c r="AM31" i="33"/>
  <c r="AN31" i="33"/>
  <c r="AO31" i="33"/>
  <c r="AP31" i="33"/>
  <c r="P32" i="33"/>
  <c r="R32" i="33"/>
  <c r="S32" i="33"/>
  <c r="T32" i="33"/>
  <c r="U32" i="33"/>
  <c r="V32" i="33"/>
  <c r="R48" i="33" s="1"/>
  <c r="W32" i="33"/>
  <c r="X32" i="33"/>
  <c r="Y32" i="33"/>
  <c r="Z32" i="33"/>
  <c r="AA32" i="33"/>
  <c r="AB32" i="33"/>
  <c r="AC32" i="33"/>
  <c r="AD32" i="33"/>
  <c r="AP32" i="33" s="1"/>
  <c r="AH32" i="33"/>
  <c r="AI32" i="33"/>
  <c r="AJ32" i="33"/>
  <c r="AK32" i="33"/>
  <c r="AL32" i="33"/>
  <c r="AM32" i="33"/>
  <c r="AN32" i="33"/>
  <c r="AO32" i="33"/>
  <c r="P33" i="33"/>
  <c r="R33" i="33"/>
  <c r="S33" i="33"/>
  <c r="T33" i="33"/>
  <c r="U33" i="33"/>
  <c r="V33" i="33"/>
  <c r="W33" i="33"/>
  <c r="X33" i="33"/>
  <c r="Y33" i="33"/>
  <c r="Z33" i="33"/>
  <c r="AA33" i="33"/>
  <c r="AB33" i="33"/>
  <c r="AC33" i="33"/>
  <c r="AD33" i="33"/>
  <c r="AH33" i="33"/>
  <c r="AI33" i="33"/>
  <c r="AJ33" i="33"/>
  <c r="AK33" i="33"/>
  <c r="AL33" i="33"/>
  <c r="AM33" i="33"/>
  <c r="AN33" i="33"/>
  <c r="AO33" i="33"/>
  <c r="AP33" i="33"/>
  <c r="P34" i="33"/>
  <c r="R34" i="33" s="1"/>
  <c r="S34" i="33" s="1"/>
  <c r="T34" i="33" s="1"/>
  <c r="U34" i="33"/>
  <c r="V34" i="33"/>
  <c r="W34" i="33"/>
  <c r="X34" i="33"/>
  <c r="Y34" i="33"/>
  <c r="Z34" i="33"/>
  <c r="AA34" i="33"/>
  <c r="AB34" i="33"/>
  <c r="AC34" i="33"/>
  <c r="AD34" i="33"/>
  <c r="AP34" i="33" s="1"/>
  <c r="AH34" i="33"/>
  <c r="AI34" i="33"/>
  <c r="AJ34" i="33"/>
  <c r="AK34" i="33"/>
  <c r="AO34" i="33" s="1"/>
  <c r="AL34" i="33"/>
  <c r="AM34" i="33"/>
  <c r="AN34" i="33"/>
  <c r="P35" i="33"/>
  <c r="R35" i="33"/>
  <c r="S35" i="33"/>
  <c r="T35" i="33"/>
  <c r="U35" i="33"/>
  <c r="V35" i="33"/>
  <c r="W35" i="33"/>
  <c r="X35" i="33"/>
  <c r="Y35" i="33"/>
  <c r="Z35" i="33"/>
  <c r="AA35" i="33"/>
  <c r="AB35" i="33"/>
  <c r="AC35" i="33"/>
  <c r="AD35" i="33"/>
  <c r="AH35" i="33"/>
  <c r="AI35" i="33"/>
  <c r="AJ35" i="33"/>
  <c r="AK35" i="33"/>
  <c r="AL35" i="33"/>
  <c r="AM35" i="33"/>
  <c r="AN35" i="33"/>
  <c r="AO35" i="33"/>
  <c r="AP35" i="33"/>
  <c r="P36" i="33"/>
  <c r="R36" i="33"/>
  <c r="S36" i="33" s="1"/>
  <c r="T36" i="33" s="1"/>
  <c r="U36" i="33"/>
  <c r="V36" i="33"/>
  <c r="W36" i="33"/>
  <c r="X36" i="33"/>
  <c r="Y36" i="33"/>
  <c r="Z36" i="33"/>
  <c r="AA36" i="33"/>
  <c r="AB36" i="33"/>
  <c r="AC36" i="33"/>
  <c r="AD36" i="33"/>
  <c r="AP36" i="33" s="1"/>
  <c r="AH36" i="33"/>
  <c r="AI36" i="33"/>
  <c r="AJ36" i="33"/>
  <c r="AK36" i="33"/>
  <c r="AL36" i="33"/>
  <c r="AM36" i="33"/>
  <c r="AN36" i="33"/>
  <c r="AO36" i="33"/>
  <c r="P37" i="33"/>
  <c r="R37" i="33"/>
  <c r="S37" i="33"/>
  <c r="T37" i="33"/>
  <c r="P46" i="33" s="1"/>
  <c r="U37" i="33"/>
  <c r="P47" i="33" s="1"/>
  <c r="V37" i="33"/>
  <c r="P48" i="33" s="1"/>
  <c r="W37" i="33"/>
  <c r="P49" i="33" s="1"/>
  <c r="X37" i="33"/>
  <c r="P50" i="33" s="1"/>
  <c r="Y37" i="33"/>
  <c r="P51" i="33" s="1"/>
  <c r="Z37" i="33"/>
  <c r="AA37" i="33"/>
  <c r="AB37" i="33"/>
  <c r="AC37" i="33"/>
  <c r="AD37" i="33"/>
  <c r="AP37" i="33" s="1"/>
  <c r="AH37" i="33"/>
  <c r="AI37" i="33"/>
  <c r="AJ37" i="33"/>
  <c r="AK37" i="33"/>
  <c r="AO37" i="33" s="1"/>
  <c r="AL37" i="33"/>
  <c r="AM37" i="33"/>
  <c r="AN37" i="33"/>
  <c r="P38" i="33"/>
  <c r="R38" i="33"/>
  <c r="S38" i="33"/>
  <c r="T38" i="33"/>
  <c r="U38" i="33"/>
  <c r="V38" i="33"/>
  <c r="W38" i="33"/>
  <c r="X38" i="33"/>
  <c r="Q50" i="33" s="1"/>
  <c r="Y38" i="33"/>
  <c r="Z38" i="33"/>
  <c r="Q52" i="33" s="1"/>
  <c r="AA38" i="33"/>
  <c r="Q53" i="33" s="1"/>
  <c r="AB38" i="33"/>
  <c r="AC38" i="33"/>
  <c r="AD38" i="33"/>
  <c r="AP38" i="33" s="1"/>
  <c r="Q56" i="33"/>
  <c r="AH38" i="33"/>
  <c r="AI38" i="33"/>
  <c r="AJ38" i="33"/>
  <c r="AK38" i="33"/>
  <c r="AL38" i="33"/>
  <c r="AM38" i="33"/>
  <c r="AN38" i="33"/>
  <c r="AO38" i="33"/>
  <c r="P39" i="33"/>
  <c r="R39" i="33"/>
  <c r="S39" i="33"/>
  <c r="T39" i="33"/>
  <c r="U39" i="33"/>
  <c r="V39" i="33"/>
  <c r="W39" i="33"/>
  <c r="X39" i="33"/>
  <c r="Y39" i="33"/>
  <c r="Z39" i="33"/>
  <c r="AA39" i="33"/>
  <c r="AB39" i="33"/>
  <c r="AC39" i="33"/>
  <c r="P55" i="33" s="1"/>
  <c r="AD39" i="33"/>
  <c r="AP39" i="33" s="1"/>
  <c r="P56" i="33"/>
  <c r="AH39" i="33"/>
  <c r="AI39" i="33"/>
  <c r="AJ39" i="33"/>
  <c r="AK39" i="33"/>
  <c r="AO39" i="33" s="1"/>
  <c r="AL39" i="33"/>
  <c r="AM39" i="33"/>
  <c r="AN39" i="33"/>
  <c r="P40" i="33"/>
  <c r="R40" i="33"/>
  <c r="S40" i="33"/>
  <c r="T40" i="33"/>
  <c r="U40" i="33"/>
  <c r="V40" i="33"/>
  <c r="W40" i="33"/>
  <c r="X40" i="33"/>
  <c r="Y40" i="33"/>
  <c r="Z40" i="33"/>
  <c r="AA40" i="33"/>
  <c r="AB40" i="33"/>
  <c r="AC40" i="33"/>
  <c r="AD40" i="33"/>
  <c r="AH40" i="33"/>
  <c r="AI40" i="33"/>
  <c r="AJ40" i="33"/>
  <c r="AK40" i="33"/>
  <c r="AL40" i="33"/>
  <c r="AM40" i="33"/>
  <c r="AN40" i="33"/>
  <c r="AO40" i="33"/>
  <c r="AP40" i="33"/>
  <c r="P41" i="33"/>
  <c r="R41" i="33"/>
  <c r="S41" i="33"/>
  <c r="T41" i="33"/>
  <c r="U41" i="33"/>
  <c r="V41" i="33"/>
  <c r="W41" i="33"/>
  <c r="X41" i="33"/>
  <c r="Y41" i="33"/>
  <c r="Z41" i="33"/>
  <c r="AA41" i="33"/>
  <c r="AB41" i="33"/>
  <c r="AC41" i="33"/>
  <c r="AD41" i="33"/>
  <c r="AP41" i="33" s="1"/>
  <c r="AH41" i="33"/>
  <c r="AI41" i="33"/>
  <c r="AJ41" i="33"/>
  <c r="AK41" i="33"/>
  <c r="AL41" i="33"/>
  <c r="AM41" i="33"/>
  <c r="AN41" i="33"/>
  <c r="AO41" i="33"/>
  <c r="P42" i="33"/>
  <c r="R42" i="33"/>
  <c r="S42" i="33"/>
  <c r="T42" i="33"/>
  <c r="U42" i="33"/>
  <c r="V42" i="33"/>
  <c r="W42" i="33"/>
  <c r="X42" i="33"/>
  <c r="Y42" i="33"/>
  <c r="Z42" i="33"/>
  <c r="AA42" i="33"/>
  <c r="AB42" i="33"/>
  <c r="AC42" i="33"/>
  <c r="AD42" i="33"/>
  <c r="AH42" i="33"/>
  <c r="AI42" i="33"/>
  <c r="AJ42" i="33"/>
  <c r="AK42" i="33"/>
  <c r="AL42" i="33"/>
  <c r="AM42" i="33"/>
  <c r="AN42" i="33"/>
  <c r="AO42" i="33"/>
  <c r="AP42" i="33"/>
  <c r="O47" i="33"/>
  <c r="O48" i="33"/>
  <c r="Q48" i="33"/>
  <c r="T48" i="33"/>
  <c r="O49" i="33"/>
  <c r="S50" i="33"/>
  <c r="O51" i="33"/>
  <c r="P52" i="33"/>
  <c r="T52" i="33"/>
  <c r="O53" i="33"/>
  <c r="P53" i="33"/>
  <c r="R53" i="33"/>
  <c r="S53" i="33"/>
  <c r="T53" i="33"/>
  <c r="O54" i="33"/>
  <c r="P54" i="33"/>
  <c r="Q54" i="33"/>
  <c r="T55" i="33"/>
  <c r="V13" i="32"/>
  <c r="W13" i="32" s="1"/>
  <c r="X13" i="32"/>
  <c r="Y13" i="32"/>
  <c r="Z13" i="32"/>
  <c r="AA13" i="32"/>
  <c r="AB13" i="32"/>
  <c r="AC13" i="32"/>
  <c r="AD13" i="32"/>
  <c r="AE13" i="32"/>
  <c r="AF13" i="32"/>
  <c r="AG13" i="32"/>
  <c r="AH13" i="32"/>
  <c r="AI13" i="32"/>
  <c r="AJ13" i="32"/>
  <c r="AK13" i="32"/>
  <c r="AL13" i="32"/>
  <c r="AM13" i="32"/>
  <c r="AN13" i="32"/>
  <c r="AO13" i="32"/>
  <c r="AP13" i="32"/>
  <c r="AQ13" i="32"/>
  <c r="AR13" i="32"/>
  <c r="AS13" i="32"/>
  <c r="AT13" i="32"/>
  <c r="AU13" i="32"/>
  <c r="AV13" i="32"/>
  <c r="AW13" i="32"/>
  <c r="AX13" i="32"/>
  <c r="AY13" i="32"/>
  <c r="AZ13" i="32"/>
  <c r="BA13" i="32"/>
  <c r="BB13" i="32"/>
  <c r="BC13" i="32"/>
  <c r="BD13" i="32"/>
  <c r="BE13" i="32"/>
  <c r="BF13" i="32"/>
  <c r="BG13" i="32"/>
  <c r="BH13" i="32"/>
  <c r="BI13" i="32"/>
  <c r="BJ13" i="32"/>
  <c r="BK13" i="32"/>
  <c r="BL13" i="32"/>
  <c r="BM13" i="32"/>
  <c r="BN13" i="32"/>
  <c r="BO13" i="32"/>
  <c r="D15" i="32"/>
  <c r="E15" i="32"/>
  <c r="D16" i="32"/>
  <c r="E16" i="32"/>
  <c r="E17" i="32" s="1"/>
  <c r="E18" i="32" s="1"/>
  <c r="D17" i="32"/>
  <c r="D18" i="32" s="1"/>
  <c r="F20" i="32"/>
  <c r="G20" i="32"/>
  <c r="H20" i="32"/>
  <c r="I20" i="32"/>
  <c r="J20" i="32"/>
  <c r="K20" i="32"/>
  <c r="L20" i="32"/>
  <c r="M20" i="32"/>
  <c r="N20" i="32"/>
  <c r="O20" i="32"/>
  <c r="P20" i="32"/>
  <c r="Q20" i="32"/>
  <c r="R20" i="32"/>
  <c r="G21" i="32"/>
  <c r="H21" i="32"/>
  <c r="I21" i="32"/>
  <c r="J21" i="32"/>
  <c r="K21" i="32"/>
  <c r="L21" i="32"/>
  <c r="M21" i="32"/>
  <c r="N21" i="32"/>
  <c r="O21" i="32"/>
  <c r="P21" i="32"/>
  <c r="Q21" i="32"/>
  <c r="R21" i="32"/>
  <c r="B23" i="32"/>
  <c r="B33" i="32" s="1"/>
  <c r="V23" i="32"/>
  <c r="W23" i="32" s="1"/>
  <c r="X23" i="32"/>
  <c r="Y23" i="32"/>
  <c r="Z23" i="32"/>
  <c r="AA23" i="32"/>
  <c r="AB23" i="32"/>
  <c r="AC23" i="32"/>
  <c r="AD23" i="32"/>
  <c r="AE23" i="32"/>
  <c r="AF23" i="32"/>
  <c r="AG23" i="32"/>
  <c r="AH23" i="32"/>
  <c r="AI23" i="32"/>
  <c r="AJ23" i="32"/>
  <c r="AK23" i="32" s="1"/>
  <c r="AL23" i="32"/>
  <c r="AM23" i="32"/>
  <c r="AN23" i="32"/>
  <c r="AO23" i="32"/>
  <c r="AP23" i="32"/>
  <c r="AQ23" i="32"/>
  <c r="AR23" i="32"/>
  <c r="AS23" i="32"/>
  <c r="AT23" i="32"/>
  <c r="AU23" i="32"/>
  <c r="AV23" i="32"/>
  <c r="AW23" i="32"/>
  <c r="AX23" i="32"/>
  <c r="AY23" i="32"/>
  <c r="AZ23" i="32"/>
  <c r="BA23" i="32"/>
  <c r="BB23" i="32"/>
  <c r="BC23" i="32"/>
  <c r="BD23" i="32"/>
  <c r="BE23" i="32"/>
  <c r="BF23" i="32"/>
  <c r="BG23" i="32"/>
  <c r="BH23" i="32"/>
  <c r="BI23" i="32"/>
  <c r="BJ23" i="32"/>
  <c r="BK23" i="32"/>
  <c r="BL23" i="32"/>
  <c r="BM23" i="32"/>
  <c r="BN23" i="32"/>
  <c r="BO23" i="32"/>
  <c r="D25" i="32"/>
  <c r="E25" i="32"/>
  <c r="D26" i="32"/>
  <c r="E26" i="32"/>
  <c r="D27" i="32"/>
  <c r="E27" i="32"/>
  <c r="D28" i="32"/>
  <c r="E28" i="32"/>
  <c r="E30" i="32"/>
  <c r="F30" i="32"/>
  <c r="G30" i="32"/>
  <c r="H30" i="32"/>
  <c r="I30" i="32"/>
  <c r="J30" i="32"/>
  <c r="K30" i="32"/>
  <c r="L30" i="32"/>
  <c r="M30" i="32"/>
  <c r="N30" i="32"/>
  <c r="O30" i="32"/>
  <c r="P30" i="32"/>
  <c r="Q30" i="32"/>
  <c r="R30" i="32"/>
  <c r="G31" i="32"/>
  <c r="H31" i="32"/>
  <c r="I31" i="32"/>
  <c r="J31" i="32"/>
  <c r="K31" i="32"/>
  <c r="L31" i="32"/>
  <c r="M31" i="32"/>
  <c r="N31" i="32"/>
  <c r="O31" i="32"/>
  <c r="P31" i="32"/>
  <c r="Q31" i="32"/>
  <c r="R31" i="32"/>
  <c r="V33" i="32"/>
  <c r="W33" i="32"/>
  <c r="X33" i="32"/>
  <c r="Y33" i="32"/>
  <c r="Z33" i="32"/>
  <c r="AA33" i="32"/>
  <c r="AB33" i="32"/>
  <c r="AC33" i="32"/>
  <c r="AD33" i="32"/>
  <c r="AE33" i="32"/>
  <c r="AF33" i="32"/>
  <c r="AG33" i="32"/>
  <c r="AH33" i="32"/>
  <c r="AI33" i="32"/>
  <c r="AJ33" i="32"/>
  <c r="AK33" i="32" s="1"/>
  <c r="AL33" i="32"/>
  <c r="AM33" i="32"/>
  <c r="AN33" i="32"/>
  <c r="AO33" i="32"/>
  <c r="AP33" i="32"/>
  <c r="AQ33" i="32"/>
  <c r="AR33" i="32"/>
  <c r="AS33" i="32"/>
  <c r="AT33" i="32"/>
  <c r="AU33" i="32"/>
  <c r="AV33" i="32"/>
  <c r="AW33" i="32"/>
  <c r="AX33" i="32"/>
  <c r="AY33" i="32" s="1"/>
  <c r="AZ33" i="32"/>
  <c r="BA33" i="32"/>
  <c r="BB33" i="32"/>
  <c r="BC33" i="32"/>
  <c r="BD33" i="32"/>
  <c r="BE33" i="32"/>
  <c r="BF33" i="32"/>
  <c r="BG33" i="32"/>
  <c r="BH33" i="32"/>
  <c r="BI33" i="32"/>
  <c r="BJ33" i="32"/>
  <c r="BK33" i="32"/>
  <c r="BL33" i="32"/>
  <c r="BM33" i="32"/>
  <c r="BN33" i="32"/>
  <c r="BO33" i="32"/>
  <c r="D35" i="32"/>
  <c r="D36" i="32" s="1"/>
  <c r="D37" i="32" s="1"/>
  <c r="D38" i="32" s="1"/>
  <c r="E35" i="32"/>
  <c r="E36" i="32"/>
  <c r="E37" i="32"/>
  <c r="E38" i="32"/>
  <c r="E40" i="32"/>
  <c r="F40" i="32"/>
  <c r="G40" i="32"/>
  <c r="H40" i="32"/>
  <c r="I40" i="32"/>
  <c r="J40" i="32"/>
  <c r="K40" i="32"/>
  <c r="L40" i="32"/>
  <c r="M40" i="32"/>
  <c r="N40" i="32"/>
  <c r="O40" i="32"/>
  <c r="P40" i="32"/>
  <c r="Q40" i="32"/>
  <c r="R40" i="32"/>
  <c r="G41" i="32"/>
  <c r="H41" i="32"/>
  <c r="I41" i="32"/>
  <c r="J41" i="32"/>
  <c r="K41" i="32"/>
  <c r="L41" i="32"/>
  <c r="M41" i="32"/>
  <c r="N41" i="32"/>
  <c r="O41" i="32"/>
  <c r="P41" i="32"/>
  <c r="Q41" i="32"/>
  <c r="R41" i="32"/>
  <c r="V43" i="32"/>
  <c r="W43" i="32"/>
  <c r="X43" i="32"/>
  <c r="Y43" i="32"/>
  <c r="Z43" i="32"/>
  <c r="AA43" i="32"/>
  <c r="AB43" i="32"/>
  <c r="AC43" i="32"/>
  <c r="AD43" i="32"/>
  <c r="AE43" i="32"/>
  <c r="AF43" i="32"/>
  <c r="AG43" i="32"/>
  <c r="AH43" i="32"/>
  <c r="AI43" i="32"/>
  <c r="AJ43" i="32"/>
  <c r="AK43" i="32"/>
  <c r="AL43" i="32"/>
  <c r="AM43" i="32"/>
  <c r="AN43" i="32"/>
  <c r="AO43" i="32"/>
  <c r="AP43" i="32"/>
  <c r="AQ43" i="32"/>
  <c r="AR43" i="32"/>
  <c r="AS43" i="32"/>
  <c r="AT43" i="32"/>
  <c r="AU43" i="32"/>
  <c r="AV43" i="32"/>
  <c r="AW43" i="32"/>
  <c r="AX43" i="32"/>
  <c r="AY43" i="32" s="1"/>
  <c r="AZ43" i="32"/>
  <c r="BA43" i="32"/>
  <c r="BB43" i="32"/>
  <c r="BC43" i="32"/>
  <c r="BD43" i="32"/>
  <c r="BE43" i="32"/>
  <c r="BF43" i="32"/>
  <c r="BG43" i="32"/>
  <c r="BH43" i="32"/>
  <c r="BI43" i="32"/>
  <c r="BJ43" i="32"/>
  <c r="BK43" i="32"/>
  <c r="BL43" i="32"/>
  <c r="BM43" i="32"/>
  <c r="BN43" i="32"/>
  <c r="BO43" i="32"/>
  <c r="D45" i="32"/>
  <c r="E45" i="32"/>
  <c r="D46" i="32"/>
  <c r="E46" i="32"/>
  <c r="D47" i="32"/>
  <c r="E47" i="32"/>
  <c r="D48" i="32"/>
  <c r="E48" i="32"/>
  <c r="E50" i="32"/>
  <c r="F50" i="32"/>
  <c r="G50" i="32"/>
  <c r="H50" i="32"/>
  <c r="I50" i="32"/>
  <c r="J50" i="32"/>
  <c r="K50" i="32"/>
  <c r="L50" i="32"/>
  <c r="M50" i="32"/>
  <c r="N50" i="32"/>
  <c r="O50" i="32"/>
  <c r="P50" i="32"/>
  <c r="Q50" i="32"/>
  <c r="R50" i="32"/>
  <c r="G51" i="32"/>
  <c r="H51" i="32"/>
  <c r="I51" i="32"/>
  <c r="J51" i="32"/>
  <c r="K51" i="32"/>
  <c r="L51" i="32"/>
  <c r="M51" i="32"/>
  <c r="N51" i="32"/>
  <c r="O51" i="32"/>
  <c r="P51" i="32"/>
  <c r="Q51" i="32"/>
  <c r="R51" i="32"/>
  <c r="V53" i="32"/>
  <c r="W53" i="32"/>
  <c r="X53" i="32"/>
  <c r="Y53" i="32"/>
  <c r="Z53" i="32"/>
  <c r="AA53" i="32"/>
  <c r="AB53" i="32"/>
  <c r="AC53" i="32"/>
  <c r="AD53" i="32"/>
  <c r="AE53" i="32"/>
  <c r="AF53" i="32"/>
  <c r="AG53" i="32"/>
  <c r="AH53" i="32"/>
  <c r="AI53" i="32"/>
  <c r="AJ53" i="32"/>
  <c r="AK53" i="32"/>
  <c r="AL53" i="32"/>
  <c r="AM53" i="32"/>
  <c r="AN53" i="32"/>
  <c r="AO53" i="32"/>
  <c r="AP53" i="32"/>
  <c r="AQ53" i="32"/>
  <c r="AR53" i="32"/>
  <c r="AS53" i="32"/>
  <c r="AT53" i="32"/>
  <c r="AU53" i="32"/>
  <c r="AV53" i="32"/>
  <c r="AW53" i="32"/>
  <c r="AX53" i="32"/>
  <c r="AY53" i="32"/>
  <c r="AZ53" i="32"/>
  <c r="BA53" i="32"/>
  <c r="BB53" i="32"/>
  <c r="BC53" i="32"/>
  <c r="BD53" i="32"/>
  <c r="BE53" i="32"/>
  <c r="BF53" i="32"/>
  <c r="BG53" i="32"/>
  <c r="BH53" i="32"/>
  <c r="BI53" i="32"/>
  <c r="BJ53" i="32"/>
  <c r="BK53" i="32"/>
  <c r="BL53" i="32"/>
  <c r="BM53" i="32"/>
  <c r="BN53" i="32"/>
  <c r="BO53" i="32"/>
  <c r="D55" i="32"/>
  <c r="E55" i="32"/>
  <c r="D56" i="32"/>
  <c r="E56" i="32"/>
  <c r="D57" i="32"/>
  <c r="E57" i="32"/>
  <c r="D58" i="32"/>
  <c r="E58" i="32"/>
  <c r="E60" i="32"/>
  <c r="F60" i="32"/>
  <c r="G60" i="32"/>
  <c r="H60" i="32"/>
  <c r="I60" i="32"/>
  <c r="J60" i="32"/>
  <c r="K60" i="32"/>
  <c r="L60" i="32"/>
  <c r="M60" i="32"/>
  <c r="N60" i="32"/>
  <c r="O60" i="32"/>
  <c r="P60" i="32"/>
  <c r="Q60" i="32"/>
  <c r="R60" i="32"/>
  <c r="G61" i="32"/>
  <c r="H61" i="32"/>
  <c r="I61" i="32"/>
  <c r="J61" i="32"/>
  <c r="K61" i="32"/>
  <c r="L61" i="32"/>
  <c r="M61" i="32"/>
  <c r="N61" i="32"/>
  <c r="O61" i="32"/>
  <c r="P61" i="32"/>
  <c r="Q61" i="32"/>
  <c r="R61" i="32"/>
  <c r="V63" i="32"/>
  <c r="W63" i="32"/>
  <c r="X63" i="32"/>
  <c r="Y63" i="32"/>
  <c r="Z63" i="32"/>
  <c r="AA63" i="32"/>
  <c r="AB63" i="32"/>
  <c r="AC63" i="32"/>
  <c r="AD63" i="32"/>
  <c r="AE63" i="32"/>
  <c r="AF63" i="32"/>
  <c r="AG63" i="32"/>
  <c r="AH63" i="32"/>
  <c r="AI63" i="32"/>
  <c r="AJ63" i="32"/>
  <c r="AK63" i="32"/>
  <c r="AL63" i="32"/>
  <c r="AM63" i="32"/>
  <c r="AN63" i="32"/>
  <c r="AO63" i="32"/>
  <c r="AP63" i="32"/>
  <c r="AQ63" i="32"/>
  <c r="AR63" i="32"/>
  <c r="AS63" i="32"/>
  <c r="AT63" i="32"/>
  <c r="AU63" i="32"/>
  <c r="AV63" i="32"/>
  <c r="AW63" i="32"/>
  <c r="AX63" i="32"/>
  <c r="AY63" i="32"/>
  <c r="AZ63" i="32"/>
  <c r="BA63" i="32"/>
  <c r="BB63" i="32"/>
  <c r="BC63" i="32"/>
  <c r="BD63" i="32"/>
  <c r="BE63" i="32"/>
  <c r="BF63" i="32"/>
  <c r="BG63" i="32"/>
  <c r="BH63" i="32"/>
  <c r="BI63" i="32"/>
  <c r="BJ63" i="32"/>
  <c r="BK63" i="32"/>
  <c r="BL63" i="32"/>
  <c r="BM63" i="32"/>
  <c r="BN63" i="32"/>
  <c r="BO63" i="32"/>
  <c r="D65" i="32"/>
  <c r="E65" i="32"/>
  <c r="D66" i="32"/>
  <c r="E66" i="32"/>
  <c r="D67" i="32"/>
  <c r="E67" i="32"/>
  <c r="D68" i="32"/>
  <c r="E68" i="32"/>
  <c r="E70" i="32"/>
  <c r="F70" i="32"/>
  <c r="G70" i="32"/>
  <c r="H70" i="32"/>
  <c r="I70" i="32"/>
  <c r="J70" i="32"/>
  <c r="K70" i="32"/>
  <c r="L70" i="32"/>
  <c r="M70" i="32"/>
  <c r="N70" i="32"/>
  <c r="O70" i="32"/>
  <c r="P70" i="32"/>
  <c r="Q70" i="32"/>
  <c r="R70" i="32"/>
  <c r="G71" i="32"/>
  <c r="H71" i="32"/>
  <c r="I71" i="32"/>
  <c r="J71" i="32"/>
  <c r="K71" i="32"/>
  <c r="L71" i="32"/>
  <c r="M71" i="32"/>
  <c r="N71" i="32"/>
  <c r="O71" i="32"/>
  <c r="P71" i="32"/>
  <c r="Q71" i="32"/>
  <c r="R71" i="32"/>
  <c r="V73" i="32"/>
  <c r="W73" i="32"/>
  <c r="X73" i="32"/>
  <c r="Y73" i="32"/>
  <c r="Z73" i="32"/>
  <c r="AA73" i="32"/>
  <c r="AB73" i="32"/>
  <c r="AC73" i="32"/>
  <c r="AD73" i="32"/>
  <c r="AE73" i="32"/>
  <c r="AF73" i="32"/>
  <c r="AG73" i="32"/>
  <c r="AH73" i="32"/>
  <c r="AI73" i="32"/>
  <c r="AJ73" i="32"/>
  <c r="AK73" i="32"/>
  <c r="AL73" i="32"/>
  <c r="AM73" i="32"/>
  <c r="AN73" i="32"/>
  <c r="AO73" i="32"/>
  <c r="AP73" i="32"/>
  <c r="AQ73" i="32"/>
  <c r="AR73" i="32"/>
  <c r="AS73" i="32"/>
  <c r="AT73" i="32"/>
  <c r="AU73" i="32"/>
  <c r="AV73" i="32"/>
  <c r="AW73" i="32"/>
  <c r="AX73" i="32"/>
  <c r="AY73" i="32"/>
  <c r="AZ73" i="32"/>
  <c r="BA73" i="32"/>
  <c r="BB73" i="32"/>
  <c r="BC73" i="32"/>
  <c r="BD73" i="32"/>
  <c r="BE73" i="32"/>
  <c r="BF73" i="32"/>
  <c r="BG73" i="32"/>
  <c r="BH73" i="32"/>
  <c r="BI73" i="32"/>
  <c r="BJ73" i="32"/>
  <c r="BK73" i="32"/>
  <c r="BL73" i="32"/>
  <c r="BM73" i="32"/>
  <c r="BN73" i="32"/>
  <c r="BO73" i="32"/>
  <c r="D75" i="32"/>
  <c r="E75" i="32"/>
  <c r="D76" i="32"/>
  <c r="E76" i="32"/>
  <c r="D77" i="32"/>
  <c r="D78" i="32" s="1"/>
  <c r="E77" i="32"/>
  <c r="E78" i="32" s="1"/>
  <c r="F80" i="32"/>
  <c r="G80" i="32"/>
  <c r="H80" i="32"/>
  <c r="I80" i="32"/>
  <c r="J80" i="32"/>
  <c r="K80" i="32"/>
  <c r="L80" i="32"/>
  <c r="M80" i="32"/>
  <c r="N80" i="32"/>
  <c r="O80" i="32"/>
  <c r="P80" i="32"/>
  <c r="Q80" i="32"/>
  <c r="R80" i="32"/>
  <c r="G81" i="32"/>
  <c r="H81" i="32"/>
  <c r="I81" i="32"/>
  <c r="J81" i="32"/>
  <c r="K81" i="32"/>
  <c r="L81" i="32"/>
  <c r="M81" i="32"/>
  <c r="N81" i="32"/>
  <c r="O81" i="32"/>
  <c r="P81" i="32"/>
  <c r="Q81" i="32"/>
  <c r="R81" i="32"/>
  <c r="V83" i="32"/>
  <c r="W83" i="32"/>
  <c r="X83" i="32"/>
  <c r="Y83" i="32"/>
  <c r="Z83" i="32"/>
  <c r="AA83" i="32"/>
  <c r="AB83" i="32"/>
  <c r="AC83" i="32"/>
  <c r="AD83" i="32"/>
  <c r="AE83" i="32"/>
  <c r="AF83" i="32"/>
  <c r="AG83" i="32"/>
  <c r="AH83" i="32"/>
  <c r="AI83" i="32"/>
  <c r="AJ83" i="32"/>
  <c r="AK83" i="32"/>
  <c r="AL83" i="32"/>
  <c r="AM83" i="32"/>
  <c r="AN83" i="32"/>
  <c r="AO83" i="32"/>
  <c r="AP83" i="32"/>
  <c r="AQ83" i="32"/>
  <c r="AR83" i="32"/>
  <c r="AS83" i="32"/>
  <c r="AT83" i="32"/>
  <c r="AU83" i="32"/>
  <c r="AV83" i="32"/>
  <c r="AW83" i="32"/>
  <c r="AX83" i="32"/>
  <c r="AY83" i="32"/>
  <c r="AZ83" i="32"/>
  <c r="BA83" i="32"/>
  <c r="BB83" i="32"/>
  <c r="BC83" i="32"/>
  <c r="BD83" i="32"/>
  <c r="BE83" i="32"/>
  <c r="BF83" i="32"/>
  <c r="BG83" i="32"/>
  <c r="BH83" i="32"/>
  <c r="BI83" i="32"/>
  <c r="BJ83" i="32"/>
  <c r="BK83" i="32"/>
  <c r="BL83" i="32"/>
  <c r="BM83" i="32"/>
  <c r="BN83" i="32"/>
  <c r="BO83" i="32"/>
  <c r="D85" i="32"/>
  <c r="E85" i="32"/>
  <c r="E90" i="32" s="1"/>
  <c r="D86" i="32"/>
  <c r="E86" i="32"/>
  <c r="D87" i="32"/>
  <c r="E87" i="32"/>
  <c r="E88" i="32" s="1"/>
  <c r="D88" i="32"/>
  <c r="F90" i="32"/>
  <c r="G90" i="32"/>
  <c r="H90" i="32"/>
  <c r="I90" i="32"/>
  <c r="J90" i="32"/>
  <c r="K90" i="32"/>
  <c r="L90" i="32"/>
  <c r="M90" i="32"/>
  <c r="N90" i="32"/>
  <c r="O90" i="32"/>
  <c r="P90" i="32"/>
  <c r="Q90" i="32"/>
  <c r="R90" i="32"/>
  <c r="G91" i="32"/>
  <c r="H91" i="32"/>
  <c r="I91" i="32"/>
  <c r="J91" i="32"/>
  <c r="K91" i="32"/>
  <c r="L91" i="32"/>
  <c r="M91" i="32"/>
  <c r="N91" i="32"/>
  <c r="O91" i="32"/>
  <c r="P91" i="32"/>
  <c r="Q91" i="32"/>
  <c r="R91" i="32"/>
  <c r="V13" i="31"/>
  <c r="W13" i="31" s="1"/>
  <c r="X13" i="31"/>
  <c r="Y13" i="31"/>
  <c r="Z13" i="31"/>
  <c r="AA13" i="31"/>
  <c r="AB13" i="31"/>
  <c r="AC13" i="31"/>
  <c r="AD13" i="31"/>
  <c r="AE13" i="31"/>
  <c r="AF13" i="31"/>
  <c r="AG13" i="31"/>
  <c r="AH13" i="31"/>
  <c r="AI13" i="31"/>
  <c r="AJ13" i="31"/>
  <c r="AK13" i="31"/>
  <c r="AL13" i="31"/>
  <c r="AM13" i="31"/>
  <c r="AN13" i="31"/>
  <c r="AO13" i="31"/>
  <c r="AP13" i="31"/>
  <c r="AQ13" i="31"/>
  <c r="AR13" i="31"/>
  <c r="AS13" i="31"/>
  <c r="AT13" i="31"/>
  <c r="AU13" i="31"/>
  <c r="AV13" i="31"/>
  <c r="AW13" i="31"/>
  <c r="AX13" i="31"/>
  <c r="AY13" i="31"/>
  <c r="AZ13" i="31"/>
  <c r="BA13" i="31"/>
  <c r="BB13" i="31"/>
  <c r="BC13" i="31"/>
  <c r="BD13" i="31"/>
  <c r="BE13" i="31"/>
  <c r="BF13" i="31"/>
  <c r="BG13" i="31"/>
  <c r="BH13" i="31"/>
  <c r="BI13" i="31"/>
  <c r="BJ13" i="31"/>
  <c r="BK13" i="31"/>
  <c r="BL13" i="31"/>
  <c r="BM13" i="31"/>
  <c r="BN13" i="31"/>
  <c r="BO13" i="31"/>
  <c r="D15" i="31"/>
  <c r="E15" i="31"/>
  <c r="D16" i="31"/>
  <c r="E16" i="31"/>
  <c r="E17" i="31" s="1"/>
  <c r="E18" i="31" s="1"/>
  <c r="D17" i="31"/>
  <c r="D18" i="31" s="1"/>
  <c r="F20" i="31"/>
  <c r="G20" i="31"/>
  <c r="H20" i="31"/>
  <c r="I20" i="31"/>
  <c r="J20" i="31"/>
  <c r="K20" i="31"/>
  <c r="L20" i="31"/>
  <c r="M20" i="31"/>
  <c r="N20" i="31"/>
  <c r="O20" i="31"/>
  <c r="P20" i="31"/>
  <c r="Q20" i="31"/>
  <c r="R20" i="31"/>
  <c r="G21" i="31"/>
  <c r="H21" i="31"/>
  <c r="I21" i="31"/>
  <c r="J21" i="31"/>
  <c r="K21" i="31"/>
  <c r="L21" i="31"/>
  <c r="M21" i="31"/>
  <c r="N21" i="31"/>
  <c r="O21" i="31"/>
  <c r="P21" i="31"/>
  <c r="Q21" i="31"/>
  <c r="R21" i="31"/>
  <c r="B23" i="31"/>
  <c r="B33" i="31" s="1"/>
  <c r="V23" i="31"/>
  <c r="W23" i="31" s="1"/>
  <c r="X23" i="31"/>
  <c r="Y23" i="31"/>
  <c r="Z23" i="31"/>
  <c r="AA23" i="31"/>
  <c r="AB23" i="31"/>
  <c r="AC23" i="31"/>
  <c r="AD23" i="31"/>
  <c r="AE23" i="31"/>
  <c r="AF23" i="31"/>
  <c r="AG23" i="31"/>
  <c r="AH23" i="31"/>
  <c r="AI23" i="31"/>
  <c r="AJ23" i="31"/>
  <c r="AK23" i="31" s="1"/>
  <c r="AL23" i="31"/>
  <c r="AM23" i="31"/>
  <c r="AN23" i="31"/>
  <c r="AO23" i="31"/>
  <c r="AP23" i="31"/>
  <c r="AQ23" i="31"/>
  <c r="AR23" i="31"/>
  <c r="AS23" i="31"/>
  <c r="AT23" i="31"/>
  <c r="AU23" i="31"/>
  <c r="AV23" i="31"/>
  <c r="AW23" i="31"/>
  <c r="AX23" i="31"/>
  <c r="AY23" i="31"/>
  <c r="AZ23" i="31"/>
  <c r="BA23" i="31"/>
  <c r="BB23" i="31"/>
  <c r="BC23" i="31"/>
  <c r="BD23" i="31"/>
  <c r="BE23" i="31"/>
  <c r="BF23" i="31"/>
  <c r="BG23" i="31"/>
  <c r="BH23" i="31"/>
  <c r="BI23" i="31"/>
  <c r="BJ23" i="31"/>
  <c r="BK23" i="31"/>
  <c r="BL23" i="31"/>
  <c r="BM23" i="31"/>
  <c r="BN23" i="31"/>
  <c r="BO23" i="31"/>
  <c r="D25" i="31"/>
  <c r="E25" i="31"/>
  <c r="D26" i="31"/>
  <c r="E26" i="31"/>
  <c r="D27" i="31"/>
  <c r="E27" i="31"/>
  <c r="D28" i="31"/>
  <c r="E28" i="31"/>
  <c r="E30" i="31"/>
  <c r="F30" i="31"/>
  <c r="G30" i="31"/>
  <c r="H30" i="31"/>
  <c r="I30" i="31"/>
  <c r="J30" i="31"/>
  <c r="K30" i="31"/>
  <c r="L30" i="31"/>
  <c r="M30" i="31"/>
  <c r="N30" i="31"/>
  <c r="O30" i="31"/>
  <c r="P30" i="31"/>
  <c r="Q30" i="31"/>
  <c r="R30" i="31"/>
  <c r="G31" i="31"/>
  <c r="H31" i="31"/>
  <c r="I31" i="31"/>
  <c r="J31" i="31"/>
  <c r="K31" i="31"/>
  <c r="L31" i="31"/>
  <c r="M31" i="31"/>
  <c r="N31" i="31"/>
  <c r="O31" i="31"/>
  <c r="P31" i="31"/>
  <c r="Q31" i="31"/>
  <c r="R31" i="31"/>
  <c r="V33" i="31"/>
  <c r="W33" i="31"/>
  <c r="X33" i="31"/>
  <c r="Y33" i="31"/>
  <c r="Z33" i="31"/>
  <c r="AA33" i="31"/>
  <c r="AB33" i="31"/>
  <c r="AC33" i="31"/>
  <c r="AD33" i="31"/>
  <c r="AE33" i="31"/>
  <c r="AF33" i="31"/>
  <c r="AG33" i="31"/>
  <c r="AH33" i="31"/>
  <c r="AI33" i="31"/>
  <c r="AJ33" i="31"/>
  <c r="AK33" i="31" s="1"/>
  <c r="AL33" i="31"/>
  <c r="AM33" i="31"/>
  <c r="AN33" i="31"/>
  <c r="AO33" i="31"/>
  <c r="AP33" i="31"/>
  <c r="AQ33" i="31"/>
  <c r="AR33" i="31"/>
  <c r="AS33" i="31"/>
  <c r="AT33" i="31"/>
  <c r="AU33" i="31"/>
  <c r="AV33" i="31"/>
  <c r="AW33" i="31"/>
  <c r="AX33" i="31"/>
  <c r="AY33" i="31" s="1"/>
  <c r="AZ33" i="31"/>
  <c r="BA33" i="31"/>
  <c r="BB33" i="31"/>
  <c r="BC33" i="31"/>
  <c r="BD33" i="31"/>
  <c r="BE33" i="31"/>
  <c r="BF33" i="31"/>
  <c r="BG33" i="31"/>
  <c r="BH33" i="31"/>
  <c r="BI33" i="31"/>
  <c r="BJ33" i="31"/>
  <c r="BK33" i="31"/>
  <c r="BL33" i="31"/>
  <c r="BM33" i="31"/>
  <c r="BN33" i="31"/>
  <c r="BO33" i="31"/>
  <c r="D35" i="31"/>
  <c r="D36" i="31" s="1"/>
  <c r="D37" i="31" s="1"/>
  <c r="D38" i="31" s="1"/>
  <c r="E35" i="31"/>
  <c r="E36" i="31"/>
  <c r="E37" i="31"/>
  <c r="E38" i="31"/>
  <c r="E40" i="31"/>
  <c r="F40" i="31"/>
  <c r="G40" i="31"/>
  <c r="H40" i="31"/>
  <c r="I40" i="31"/>
  <c r="J40" i="31"/>
  <c r="K40" i="31"/>
  <c r="L40" i="31"/>
  <c r="M40" i="31"/>
  <c r="N40" i="31"/>
  <c r="O40" i="31"/>
  <c r="P40" i="31"/>
  <c r="Q40" i="31"/>
  <c r="R40" i="31"/>
  <c r="G41" i="31"/>
  <c r="H41" i="31"/>
  <c r="I41" i="31"/>
  <c r="J41" i="31"/>
  <c r="K41" i="31"/>
  <c r="L41" i="31"/>
  <c r="M41" i="31"/>
  <c r="N41" i="31"/>
  <c r="O41" i="31"/>
  <c r="P41" i="31"/>
  <c r="Q41" i="31"/>
  <c r="R41" i="31"/>
  <c r="V43" i="31"/>
  <c r="W43" i="31"/>
  <c r="X43" i="31"/>
  <c r="Y43" i="31"/>
  <c r="Z43" i="31"/>
  <c r="AA43" i="31"/>
  <c r="AB43" i="31"/>
  <c r="AC43" i="31"/>
  <c r="AD43" i="31"/>
  <c r="AE43" i="31"/>
  <c r="AF43" i="31"/>
  <c r="AG43" i="31"/>
  <c r="AH43" i="31"/>
  <c r="AI43" i="31"/>
  <c r="AJ43" i="31"/>
  <c r="AK43" i="31"/>
  <c r="AL43" i="31"/>
  <c r="AM43" i="31"/>
  <c r="AN43" i="31"/>
  <c r="AO43" i="31"/>
  <c r="AP43" i="31"/>
  <c r="AQ43" i="31"/>
  <c r="AR43" i="31"/>
  <c r="AS43" i="31"/>
  <c r="AT43" i="31"/>
  <c r="AU43" i="31"/>
  <c r="AV43" i="31"/>
  <c r="AW43" i="31"/>
  <c r="AX43" i="31"/>
  <c r="AY43" i="31" s="1"/>
  <c r="AZ43" i="31"/>
  <c r="BA43" i="31"/>
  <c r="BB43" i="31"/>
  <c r="BC43" i="31"/>
  <c r="BD43" i="31"/>
  <c r="BE43" i="31"/>
  <c r="BF43" i="31"/>
  <c r="BG43" i="31"/>
  <c r="BH43" i="31"/>
  <c r="BI43" i="31"/>
  <c r="BJ43" i="31"/>
  <c r="BK43" i="31"/>
  <c r="BL43" i="31"/>
  <c r="BM43" i="31"/>
  <c r="BN43" i="31"/>
  <c r="BO43" i="31"/>
  <c r="D45" i="31"/>
  <c r="E45" i="31"/>
  <c r="D46" i="31"/>
  <c r="E46" i="31"/>
  <c r="D47" i="31"/>
  <c r="E47" i="31"/>
  <c r="D48" i="31"/>
  <c r="E48" i="31"/>
  <c r="E50" i="31"/>
  <c r="F50" i="31"/>
  <c r="G50" i="31"/>
  <c r="H50" i="31"/>
  <c r="I50" i="31"/>
  <c r="J50" i="31"/>
  <c r="K50" i="31"/>
  <c r="L50" i="31"/>
  <c r="M50" i="31"/>
  <c r="N50" i="31"/>
  <c r="O50" i="31"/>
  <c r="P50" i="31"/>
  <c r="Q50" i="31"/>
  <c r="R50" i="31"/>
  <c r="G51" i="31"/>
  <c r="H51" i="31"/>
  <c r="I51" i="31"/>
  <c r="J51" i="31"/>
  <c r="K51" i="31"/>
  <c r="L51" i="31"/>
  <c r="M51" i="31"/>
  <c r="N51" i="31"/>
  <c r="O51" i="31"/>
  <c r="P51" i="31"/>
  <c r="Q51" i="31"/>
  <c r="R51" i="31"/>
  <c r="V53" i="31"/>
  <c r="W53" i="31"/>
  <c r="X53" i="31"/>
  <c r="Y53" i="31"/>
  <c r="Z53" i="31"/>
  <c r="AA53" i="31"/>
  <c r="AB53" i="31"/>
  <c r="AC53" i="31"/>
  <c r="AD53" i="31"/>
  <c r="AE53" i="31"/>
  <c r="AF53" i="31"/>
  <c r="AG53" i="31"/>
  <c r="AH53" i="31"/>
  <c r="AI53" i="31"/>
  <c r="AJ53" i="31"/>
  <c r="AK53" i="31"/>
  <c r="AL53" i="31"/>
  <c r="AM53" i="31"/>
  <c r="AN53" i="31"/>
  <c r="AO53" i="31"/>
  <c r="AP53" i="31"/>
  <c r="AQ53" i="31"/>
  <c r="AR53" i="31"/>
  <c r="AS53" i="31"/>
  <c r="AT53" i="31"/>
  <c r="AU53" i="31"/>
  <c r="AV53" i="31"/>
  <c r="AW53" i="31"/>
  <c r="AX53" i="31"/>
  <c r="AY53" i="31"/>
  <c r="AZ53" i="31"/>
  <c r="BA53" i="31"/>
  <c r="BB53" i="31"/>
  <c r="BC53" i="31"/>
  <c r="BD53" i="31"/>
  <c r="BE53" i="31"/>
  <c r="BF53" i="31"/>
  <c r="BG53" i="31"/>
  <c r="BH53" i="31"/>
  <c r="BI53" i="31"/>
  <c r="BJ53" i="31"/>
  <c r="BK53" i="31"/>
  <c r="BL53" i="31"/>
  <c r="BM53" i="31"/>
  <c r="BN53" i="31"/>
  <c r="BO53" i="31"/>
  <c r="D55" i="31"/>
  <c r="E55" i="31"/>
  <c r="D56" i="31"/>
  <c r="E56" i="31"/>
  <c r="D57" i="31"/>
  <c r="E57" i="31"/>
  <c r="D58" i="31"/>
  <c r="E58" i="31"/>
  <c r="E60" i="31"/>
  <c r="F60" i="31"/>
  <c r="G60" i="31"/>
  <c r="H60" i="31"/>
  <c r="I60" i="31"/>
  <c r="J60" i="31"/>
  <c r="K60" i="31"/>
  <c r="L60" i="31"/>
  <c r="M60" i="31"/>
  <c r="N60" i="31"/>
  <c r="O60" i="31"/>
  <c r="P60" i="31"/>
  <c r="Q60" i="31"/>
  <c r="R60" i="31"/>
  <c r="G61" i="31"/>
  <c r="H61" i="31"/>
  <c r="I61" i="31"/>
  <c r="J61" i="31"/>
  <c r="K61" i="31"/>
  <c r="L61" i="31"/>
  <c r="M61" i="31"/>
  <c r="N61" i="31"/>
  <c r="O61" i="31"/>
  <c r="P61" i="31"/>
  <c r="Q61" i="31"/>
  <c r="R61" i="31"/>
  <c r="V63" i="31"/>
  <c r="W63" i="31"/>
  <c r="X63" i="31"/>
  <c r="Y63" i="31"/>
  <c r="Z63" i="31"/>
  <c r="AA63" i="31"/>
  <c r="AB63" i="31"/>
  <c r="AC63" i="31"/>
  <c r="AD63" i="31"/>
  <c r="AE63" i="31"/>
  <c r="AF63" i="31"/>
  <c r="AG63" i="31"/>
  <c r="AH63" i="31"/>
  <c r="AI63" i="31"/>
  <c r="AJ63" i="31"/>
  <c r="AK63" i="31"/>
  <c r="AL63" i="31"/>
  <c r="AM63" i="31"/>
  <c r="AN63" i="31"/>
  <c r="AO63" i="31"/>
  <c r="AP63" i="31"/>
  <c r="AQ63" i="31"/>
  <c r="AR63" i="31"/>
  <c r="AS63" i="31"/>
  <c r="AT63" i="31"/>
  <c r="AU63" i="31"/>
  <c r="AV63" i="31"/>
  <c r="AW63" i="31"/>
  <c r="AX63" i="31"/>
  <c r="AY63" i="31"/>
  <c r="AZ63" i="31"/>
  <c r="BA63" i="31"/>
  <c r="BB63" i="31"/>
  <c r="BC63" i="31"/>
  <c r="BD63" i="31"/>
  <c r="BE63" i="31"/>
  <c r="BF63" i="31"/>
  <c r="BG63" i="31"/>
  <c r="BH63" i="31"/>
  <c r="BI63" i="31"/>
  <c r="BJ63" i="31"/>
  <c r="BK63" i="31"/>
  <c r="BL63" i="31"/>
  <c r="BM63" i="31"/>
  <c r="BN63" i="31"/>
  <c r="BO63" i="31"/>
  <c r="D65" i="31"/>
  <c r="E65" i="31"/>
  <c r="D66" i="31"/>
  <c r="E66" i="31"/>
  <c r="E67" i="31"/>
  <c r="D68" i="31"/>
  <c r="E68" i="31"/>
  <c r="E70" i="31"/>
  <c r="F70" i="31"/>
  <c r="G70" i="31"/>
  <c r="H70" i="31"/>
  <c r="I70" i="31"/>
  <c r="J70" i="31"/>
  <c r="K70" i="31"/>
  <c r="L70" i="31"/>
  <c r="M70" i="31"/>
  <c r="N70" i="31"/>
  <c r="O70" i="31"/>
  <c r="P70" i="31"/>
  <c r="Q70" i="31"/>
  <c r="R70" i="31"/>
  <c r="G71" i="31"/>
  <c r="H71" i="31"/>
  <c r="I71" i="31"/>
  <c r="J71" i="31"/>
  <c r="K71" i="31"/>
  <c r="L71" i="31"/>
  <c r="M71" i="31"/>
  <c r="N71" i="31"/>
  <c r="O71" i="31"/>
  <c r="P71" i="31"/>
  <c r="Q71" i="31"/>
  <c r="R71" i="31"/>
  <c r="V73" i="31"/>
  <c r="W73" i="31"/>
  <c r="X73" i="31"/>
  <c r="Y73" i="31"/>
  <c r="Z73" i="31"/>
  <c r="AA73" i="31"/>
  <c r="AB73" i="31"/>
  <c r="AC73" i="31"/>
  <c r="AD73" i="31" s="1"/>
  <c r="AE73" i="31"/>
  <c r="AF73" i="31"/>
  <c r="AG73" i="31"/>
  <c r="AH73" i="31"/>
  <c r="AI73" i="31"/>
  <c r="AJ73" i="31"/>
  <c r="AK73" i="31"/>
  <c r="AL73" i="31"/>
  <c r="AM73" i="31"/>
  <c r="AN73" i="31"/>
  <c r="AO73" i="31"/>
  <c r="AP73" i="31"/>
  <c r="AQ73" i="31"/>
  <c r="AR73" i="31" s="1"/>
  <c r="AS73" i="31"/>
  <c r="AT73" i="31"/>
  <c r="AU73" i="31"/>
  <c r="AV73" i="31"/>
  <c r="AW73" i="31"/>
  <c r="AX73" i="31"/>
  <c r="AY73" i="31"/>
  <c r="AZ73" i="31"/>
  <c r="BA73" i="31"/>
  <c r="BB73" i="31"/>
  <c r="BC73" i="31"/>
  <c r="BD73" i="31"/>
  <c r="BE73" i="31"/>
  <c r="BF73" i="31"/>
  <c r="BG73" i="31"/>
  <c r="BH73" i="31"/>
  <c r="BI73" i="31"/>
  <c r="BJ73" i="31"/>
  <c r="BK73" i="31"/>
  <c r="BL73" i="31"/>
  <c r="BM73" i="31"/>
  <c r="BN73" i="31"/>
  <c r="BO73" i="31"/>
  <c r="D75" i="31"/>
  <c r="E75" i="31"/>
  <c r="D76" i="31"/>
  <c r="E76" i="31"/>
  <c r="D77" i="31"/>
  <c r="E77" i="31"/>
  <c r="E78" i="31" s="1"/>
  <c r="D78" i="31"/>
  <c r="F80" i="31"/>
  <c r="G80" i="31"/>
  <c r="H80" i="31"/>
  <c r="I80" i="31"/>
  <c r="J80" i="31"/>
  <c r="K80" i="31"/>
  <c r="L80" i="31"/>
  <c r="M80" i="31"/>
  <c r="N80" i="31"/>
  <c r="O80" i="31"/>
  <c r="P80" i="31"/>
  <c r="Q80" i="31"/>
  <c r="R80" i="31"/>
  <c r="G81" i="31"/>
  <c r="H81" i="31"/>
  <c r="I81" i="31"/>
  <c r="J81" i="31"/>
  <c r="K81" i="31"/>
  <c r="L81" i="31"/>
  <c r="M81" i="31"/>
  <c r="N81" i="31"/>
  <c r="O81" i="31"/>
  <c r="P81" i="31"/>
  <c r="Q81" i="31"/>
  <c r="R81" i="31"/>
  <c r="V83" i="31"/>
  <c r="W83" i="31"/>
  <c r="X83" i="31"/>
  <c r="Y83" i="31"/>
  <c r="Z83" i="31"/>
  <c r="AA83" i="31"/>
  <c r="AB83" i="31"/>
  <c r="AC83" i="31"/>
  <c r="AD83" i="31"/>
  <c r="AE83" i="31"/>
  <c r="AF83" i="31"/>
  <c r="AG83" i="31"/>
  <c r="AH83" i="31"/>
  <c r="AI83" i="31"/>
  <c r="AJ83" i="31"/>
  <c r="AK83" i="31"/>
  <c r="AL83" i="31"/>
  <c r="AM83" i="31"/>
  <c r="AN83" i="31"/>
  <c r="AO83" i="31"/>
  <c r="AP83" i="31"/>
  <c r="AQ83" i="31"/>
  <c r="AR83" i="31" s="1"/>
  <c r="AS83" i="31"/>
  <c r="AT83" i="31"/>
  <c r="AU83" i="31"/>
  <c r="AV83" i="31"/>
  <c r="AW83" i="31"/>
  <c r="AX83" i="31"/>
  <c r="AY83" i="31"/>
  <c r="AZ83" i="31"/>
  <c r="BA83" i="31"/>
  <c r="BB83" i="31"/>
  <c r="BC83" i="31"/>
  <c r="BD83" i="31"/>
  <c r="BE83" i="31"/>
  <c r="BF83" i="31" s="1"/>
  <c r="BG83" i="31"/>
  <c r="BH83" i="31"/>
  <c r="BI83" i="31"/>
  <c r="BJ83" i="31"/>
  <c r="BK83" i="31"/>
  <c r="BL83" i="31"/>
  <c r="BM83" i="31"/>
  <c r="BN83" i="31"/>
  <c r="BO83" i="31"/>
  <c r="D85" i="31"/>
  <c r="E85" i="31"/>
  <c r="E90" i="31" s="1"/>
  <c r="D86" i="31"/>
  <c r="E86" i="31"/>
  <c r="D87" i="31"/>
  <c r="E87" i="31"/>
  <c r="D88" i="31"/>
  <c r="E88" i="31"/>
  <c r="F90" i="31"/>
  <c r="G90" i="31"/>
  <c r="H90" i="31"/>
  <c r="I90" i="31"/>
  <c r="J90" i="31"/>
  <c r="K90" i="31"/>
  <c r="L90" i="31"/>
  <c r="M90" i="31"/>
  <c r="N90" i="31"/>
  <c r="O90" i="31"/>
  <c r="P90" i="31"/>
  <c r="Q90" i="31"/>
  <c r="R90" i="31"/>
  <c r="G91" i="31"/>
  <c r="H91" i="31"/>
  <c r="I91" i="31"/>
  <c r="J91" i="31"/>
  <c r="K91" i="31"/>
  <c r="L91" i="31"/>
  <c r="M91" i="31"/>
  <c r="N91" i="31"/>
  <c r="O91" i="31"/>
  <c r="P91" i="31"/>
  <c r="Q91" i="31"/>
  <c r="R91" i="31"/>
  <c r="V13" i="30"/>
  <c r="W13" i="30"/>
  <c r="X13" i="30"/>
  <c r="Y13" i="30"/>
  <c r="Z13" i="30"/>
  <c r="AA13" i="30"/>
  <c r="AB13" i="30"/>
  <c r="AC13" i="30"/>
  <c r="AD13" i="30"/>
  <c r="AE13" i="30"/>
  <c r="AF13" i="30"/>
  <c r="AG13" i="30"/>
  <c r="AH13" i="30"/>
  <c r="AI13" i="30"/>
  <c r="AJ13" i="30"/>
  <c r="AK13" i="30"/>
  <c r="AL13" i="30"/>
  <c r="AM13" i="30"/>
  <c r="AN13" i="30"/>
  <c r="AO13" i="30"/>
  <c r="AP13" i="30"/>
  <c r="AQ13" i="30"/>
  <c r="AR13" i="30"/>
  <c r="AS13" i="30"/>
  <c r="AT13" i="30"/>
  <c r="AU13" i="30"/>
  <c r="AV13" i="30"/>
  <c r="AW13" i="30"/>
  <c r="AX13" i="30"/>
  <c r="AY13" i="30"/>
  <c r="AZ13" i="30"/>
  <c r="BA13" i="30"/>
  <c r="BB13" i="30"/>
  <c r="BC13" i="30"/>
  <c r="BD13" i="30"/>
  <c r="BE13" i="30"/>
  <c r="BF13" i="30"/>
  <c r="BG13" i="30"/>
  <c r="BH13" i="30"/>
  <c r="BI13" i="30"/>
  <c r="BJ13" i="30"/>
  <c r="BK13" i="30"/>
  <c r="BL13" i="30"/>
  <c r="BM13" i="30"/>
  <c r="BN13" i="30"/>
  <c r="BO13" i="30"/>
  <c r="D15" i="30"/>
  <c r="E15" i="30"/>
  <c r="D16" i="30"/>
  <c r="E16" i="30"/>
  <c r="E17" i="30" s="1"/>
  <c r="E18" i="30" s="1"/>
  <c r="D17" i="30"/>
  <c r="D18" i="30" s="1"/>
  <c r="F20" i="30"/>
  <c r="G20" i="30"/>
  <c r="H20" i="30"/>
  <c r="I20" i="30"/>
  <c r="J20" i="30"/>
  <c r="K20" i="30"/>
  <c r="L20" i="30"/>
  <c r="M20" i="30"/>
  <c r="N20" i="30"/>
  <c r="O20" i="30"/>
  <c r="P20" i="30"/>
  <c r="Q20" i="30"/>
  <c r="R20" i="30"/>
  <c r="G21" i="30"/>
  <c r="H21" i="30"/>
  <c r="I21" i="30"/>
  <c r="J21" i="30"/>
  <c r="K21" i="30"/>
  <c r="L21" i="30"/>
  <c r="M21" i="30"/>
  <c r="N21" i="30"/>
  <c r="O21" i="30"/>
  <c r="P21" i="30"/>
  <c r="Q21" i="30"/>
  <c r="R21" i="30"/>
  <c r="B23" i="30"/>
  <c r="B33" i="30" s="1"/>
  <c r="V23" i="30"/>
  <c r="W23" i="30" s="1"/>
  <c r="X23" i="30"/>
  <c r="Y23" i="30"/>
  <c r="Z23" i="30"/>
  <c r="AA23" i="30"/>
  <c r="AB23" i="30"/>
  <c r="AC23" i="30"/>
  <c r="AD23" i="30"/>
  <c r="AE23" i="30"/>
  <c r="AF23" i="30"/>
  <c r="AG23" i="30"/>
  <c r="AH23" i="30"/>
  <c r="AI23" i="30"/>
  <c r="AJ23" i="30"/>
  <c r="AK23" i="30"/>
  <c r="AL23" i="30"/>
  <c r="AM23" i="30"/>
  <c r="AN23" i="30"/>
  <c r="AO23" i="30"/>
  <c r="AP23" i="30"/>
  <c r="AQ23" i="30"/>
  <c r="AR23" i="30"/>
  <c r="AS23" i="30"/>
  <c r="AT23" i="30"/>
  <c r="AU23" i="30"/>
  <c r="AV23" i="30"/>
  <c r="AW23" i="30"/>
  <c r="AX23" i="30"/>
  <c r="AY23" i="30"/>
  <c r="AZ23" i="30"/>
  <c r="BA23" i="30"/>
  <c r="BB23" i="30"/>
  <c r="BC23" i="30"/>
  <c r="BD23" i="30"/>
  <c r="BE23" i="30"/>
  <c r="BF23" i="30"/>
  <c r="BG23" i="30"/>
  <c r="BH23" i="30"/>
  <c r="BI23" i="30"/>
  <c r="BJ23" i="30"/>
  <c r="BK23" i="30"/>
  <c r="BL23" i="30"/>
  <c r="BM23" i="30"/>
  <c r="BN23" i="30"/>
  <c r="BO23" i="30"/>
  <c r="D25" i="30"/>
  <c r="E25" i="30"/>
  <c r="D26" i="30"/>
  <c r="E26" i="30"/>
  <c r="D27" i="30"/>
  <c r="E27" i="30"/>
  <c r="D28" i="30"/>
  <c r="E28" i="30"/>
  <c r="E30" i="30"/>
  <c r="F30" i="30"/>
  <c r="G30" i="30"/>
  <c r="H30" i="30"/>
  <c r="I30" i="30"/>
  <c r="J30" i="30"/>
  <c r="K30" i="30"/>
  <c r="L30" i="30"/>
  <c r="M30" i="30"/>
  <c r="N30" i="30"/>
  <c r="O30" i="30"/>
  <c r="P30" i="30"/>
  <c r="Q30" i="30"/>
  <c r="R30" i="30"/>
  <c r="G31" i="30"/>
  <c r="H31" i="30"/>
  <c r="I31" i="30"/>
  <c r="J31" i="30"/>
  <c r="K31" i="30"/>
  <c r="L31" i="30"/>
  <c r="M31" i="30"/>
  <c r="N31" i="30"/>
  <c r="O31" i="30"/>
  <c r="P31" i="30"/>
  <c r="Q31" i="30"/>
  <c r="R31" i="30"/>
  <c r="V33" i="30"/>
  <c r="W33" i="30"/>
  <c r="X33" i="30"/>
  <c r="Y33" i="30"/>
  <c r="Z33" i="30"/>
  <c r="AA33" i="30"/>
  <c r="AB33" i="30"/>
  <c r="AC33" i="30"/>
  <c r="AD33" i="30"/>
  <c r="AE33" i="30"/>
  <c r="AF33" i="30"/>
  <c r="AG33" i="30"/>
  <c r="AH33" i="30"/>
  <c r="AI33" i="30"/>
  <c r="AJ33" i="30"/>
  <c r="AK33" i="30" s="1"/>
  <c r="AL33" i="30"/>
  <c r="AM33" i="30"/>
  <c r="AN33" i="30"/>
  <c r="AO33" i="30"/>
  <c r="AP33" i="30"/>
  <c r="AQ33" i="30"/>
  <c r="AR33" i="30"/>
  <c r="AS33" i="30"/>
  <c r="AT33" i="30"/>
  <c r="AU33" i="30"/>
  <c r="AV33" i="30"/>
  <c r="AW33" i="30"/>
  <c r="AX33" i="30"/>
  <c r="AY33" i="30"/>
  <c r="AZ33" i="30"/>
  <c r="BA33" i="30"/>
  <c r="BB33" i="30"/>
  <c r="BC33" i="30"/>
  <c r="BD33" i="30"/>
  <c r="BE33" i="30"/>
  <c r="BF33" i="30"/>
  <c r="BG33" i="30"/>
  <c r="BH33" i="30"/>
  <c r="BI33" i="30"/>
  <c r="BJ33" i="30"/>
  <c r="BK33" i="30"/>
  <c r="BL33" i="30"/>
  <c r="BM33" i="30"/>
  <c r="BN33" i="30"/>
  <c r="BO33" i="30"/>
  <c r="D35" i="30"/>
  <c r="D36" i="30" s="1"/>
  <c r="D37" i="30" s="1"/>
  <c r="D38" i="30" s="1"/>
  <c r="E35" i="30"/>
  <c r="E36" i="30"/>
  <c r="E37" i="30"/>
  <c r="E38" i="30"/>
  <c r="E40" i="30"/>
  <c r="F40" i="30"/>
  <c r="G40" i="30"/>
  <c r="H40" i="30"/>
  <c r="I40" i="30"/>
  <c r="J40" i="30"/>
  <c r="K40" i="30"/>
  <c r="L40" i="30"/>
  <c r="M40" i="30"/>
  <c r="N40" i="30"/>
  <c r="O40" i="30"/>
  <c r="P40" i="30"/>
  <c r="Q40" i="30"/>
  <c r="R40" i="30"/>
  <c r="G41" i="30"/>
  <c r="H41" i="30"/>
  <c r="I41" i="30"/>
  <c r="J41" i="30"/>
  <c r="K41" i="30"/>
  <c r="L41" i="30"/>
  <c r="M41" i="30"/>
  <c r="N41" i="30"/>
  <c r="O41" i="30"/>
  <c r="P41" i="30"/>
  <c r="Q41" i="30"/>
  <c r="R41" i="30"/>
  <c r="V43" i="30"/>
  <c r="W43" i="30"/>
  <c r="X43" i="30"/>
  <c r="Y43" i="30"/>
  <c r="Z43" i="30"/>
  <c r="AA43" i="30"/>
  <c r="AB43" i="30"/>
  <c r="AC43" i="30"/>
  <c r="AD43" i="30"/>
  <c r="AE43" i="30"/>
  <c r="AF43" i="30"/>
  <c r="AG43" i="30"/>
  <c r="AH43" i="30"/>
  <c r="AI43" i="30"/>
  <c r="AJ43" i="30"/>
  <c r="AK43" i="30"/>
  <c r="AL43" i="30"/>
  <c r="AM43" i="30"/>
  <c r="AN43" i="30"/>
  <c r="AO43" i="30"/>
  <c r="AP43" i="30"/>
  <c r="AQ43" i="30"/>
  <c r="AR43" i="30"/>
  <c r="AS43" i="30"/>
  <c r="AT43" i="30"/>
  <c r="AU43" i="30"/>
  <c r="AV43" i="30"/>
  <c r="AW43" i="30"/>
  <c r="AX43" i="30"/>
  <c r="AY43" i="30" s="1"/>
  <c r="AZ43" i="30"/>
  <c r="BA43" i="30"/>
  <c r="BB43" i="30"/>
  <c r="BC43" i="30"/>
  <c r="BD43" i="30"/>
  <c r="BE43" i="30"/>
  <c r="BF43" i="30"/>
  <c r="BG43" i="30"/>
  <c r="BH43" i="30"/>
  <c r="BI43" i="30"/>
  <c r="BJ43" i="30"/>
  <c r="BK43" i="30"/>
  <c r="BL43" i="30"/>
  <c r="BM43" i="30"/>
  <c r="BN43" i="30"/>
  <c r="BO43" i="30"/>
  <c r="D45" i="30"/>
  <c r="E45" i="30"/>
  <c r="D46" i="30"/>
  <c r="E46" i="30"/>
  <c r="D47" i="30"/>
  <c r="E47" i="30"/>
  <c r="D48" i="30"/>
  <c r="E48" i="30"/>
  <c r="E50" i="30"/>
  <c r="F50" i="30"/>
  <c r="G50" i="30"/>
  <c r="H50" i="30"/>
  <c r="I50" i="30"/>
  <c r="J50" i="30"/>
  <c r="K50" i="30"/>
  <c r="L50" i="30"/>
  <c r="M50" i="30"/>
  <c r="N50" i="30"/>
  <c r="O50" i="30"/>
  <c r="P50" i="30"/>
  <c r="Q50" i="30"/>
  <c r="R50" i="30"/>
  <c r="G51" i="30"/>
  <c r="H51" i="30"/>
  <c r="I51" i="30"/>
  <c r="J51" i="30"/>
  <c r="K51" i="30"/>
  <c r="L51" i="30"/>
  <c r="M51" i="30"/>
  <c r="N51" i="30"/>
  <c r="O51" i="30"/>
  <c r="P51" i="30"/>
  <c r="Q51" i="30"/>
  <c r="R51" i="30"/>
  <c r="V53" i="30"/>
  <c r="W53" i="30"/>
  <c r="X53" i="30"/>
  <c r="Y53" i="30"/>
  <c r="Z53" i="30"/>
  <c r="AA53" i="30"/>
  <c r="AB53" i="30"/>
  <c r="AC53" i="30"/>
  <c r="AD53" i="30"/>
  <c r="AE53" i="30"/>
  <c r="AF53" i="30"/>
  <c r="AG53" i="30"/>
  <c r="AH53" i="30"/>
  <c r="AI53" i="30"/>
  <c r="AJ53" i="30"/>
  <c r="AK53" i="30"/>
  <c r="AL53" i="30"/>
  <c r="AM53" i="30"/>
  <c r="AN53" i="30"/>
  <c r="AO53" i="30"/>
  <c r="AP53" i="30"/>
  <c r="AQ53" i="30"/>
  <c r="AR53" i="30"/>
  <c r="AS53" i="30"/>
  <c r="AT53" i="30"/>
  <c r="AU53" i="30"/>
  <c r="AV53" i="30"/>
  <c r="AW53" i="30"/>
  <c r="AX53" i="30"/>
  <c r="AY53" i="30"/>
  <c r="AZ53" i="30"/>
  <c r="BA53" i="30"/>
  <c r="BB53" i="30"/>
  <c r="BC53" i="30"/>
  <c r="BD53" i="30"/>
  <c r="BE53" i="30"/>
  <c r="BF53" i="30"/>
  <c r="BG53" i="30"/>
  <c r="BH53" i="30"/>
  <c r="BI53" i="30"/>
  <c r="BJ53" i="30"/>
  <c r="BK53" i="30"/>
  <c r="BL53" i="30"/>
  <c r="BM53" i="30"/>
  <c r="BN53" i="30"/>
  <c r="BO53" i="30"/>
  <c r="D55" i="30"/>
  <c r="E55" i="30"/>
  <c r="D56" i="30"/>
  <c r="E56" i="30"/>
  <c r="D57" i="30"/>
  <c r="E57" i="30"/>
  <c r="D58" i="30"/>
  <c r="E58" i="30"/>
  <c r="E60" i="30"/>
  <c r="F60" i="30"/>
  <c r="G60" i="30"/>
  <c r="H60" i="30"/>
  <c r="I60" i="30"/>
  <c r="J60" i="30"/>
  <c r="K60" i="30"/>
  <c r="L60" i="30"/>
  <c r="M60" i="30"/>
  <c r="N60" i="30"/>
  <c r="O60" i="30"/>
  <c r="P60" i="30"/>
  <c r="Q60" i="30"/>
  <c r="R60" i="30"/>
  <c r="G61" i="30"/>
  <c r="H61" i="30"/>
  <c r="I61" i="30"/>
  <c r="J61" i="30"/>
  <c r="K61" i="30"/>
  <c r="L61" i="30"/>
  <c r="M61" i="30"/>
  <c r="N61" i="30"/>
  <c r="O61" i="30"/>
  <c r="P61" i="30"/>
  <c r="Q61" i="30"/>
  <c r="R61" i="30"/>
  <c r="V63" i="30"/>
  <c r="W63" i="30"/>
  <c r="X63" i="30"/>
  <c r="Y63" i="30"/>
  <c r="Z63" i="30"/>
  <c r="AA63" i="30"/>
  <c r="AB63" i="30"/>
  <c r="AC63" i="30"/>
  <c r="AD63" i="30"/>
  <c r="AE63" i="30"/>
  <c r="AF63" i="30"/>
  <c r="AG63" i="30"/>
  <c r="AH63" i="30"/>
  <c r="AI63" i="30"/>
  <c r="AJ63" i="30"/>
  <c r="AK63" i="30"/>
  <c r="AL63" i="30"/>
  <c r="AM63" i="30"/>
  <c r="AN63" i="30"/>
  <c r="AO63" i="30"/>
  <c r="AP63" i="30"/>
  <c r="AQ63" i="30"/>
  <c r="AR63" i="30"/>
  <c r="AS63" i="30"/>
  <c r="AT63" i="30"/>
  <c r="AU63" i="30"/>
  <c r="AV63" i="30"/>
  <c r="AW63" i="30"/>
  <c r="AX63" i="30"/>
  <c r="AY63" i="30"/>
  <c r="AZ63" i="30"/>
  <c r="BA63" i="30"/>
  <c r="BB63" i="30"/>
  <c r="BC63" i="30"/>
  <c r="BD63" i="30"/>
  <c r="BE63" i="30"/>
  <c r="BF63" i="30"/>
  <c r="BG63" i="30"/>
  <c r="BH63" i="30"/>
  <c r="BI63" i="30"/>
  <c r="BJ63" i="30"/>
  <c r="BK63" i="30"/>
  <c r="BL63" i="30"/>
  <c r="BM63" i="30"/>
  <c r="BN63" i="30"/>
  <c r="BO63" i="30"/>
  <c r="D65" i="30"/>
  <c r="E65" i="30"/>
  <c r="D66" i="30"/>
  <c r="E66" i="30"/>
  <c r="D67" i="30"/>
  <c r="E67" i="30"/>
  <c r="D68" i="30"/>
  <c r="E68" i="30"/>
  <c r="E70" i="30"/>
  <c r="F70" i="30"/>
  <c r="G70" i="30"/>
  <c r="H70" i="30"/>
  <c r="I70" i="30"/>
  <c r="J70" i="30"/>
  <c r="K70" i="30"/>
  <c r="L70" i="30"/>
  <c r="M70" i="30"/>
  <c r="N70" i="30"/>
  <c r="O70" i="30"/>
  <c r="P70" i="30"/>
  <c r="Q70" i="30"/>
  <c r="R70" i="30"/>
  <c r="G71" i="30"/>
  <c r="H71" i="30"/>
  <c r="I71" i="30"/>
  <c r="J71" i="30"/>
  <c r="K71" i="30"/>
  <c r="L71" i="30"/>
  <c r="M71" i="30"/>
  <c r="N71" i="30"/>
  <c r="O71" i="30"/>
  <c r="P71" i="30"/>
  <c r="Q71" i="30"/>
  <c r="R71" i="30"/>
  <c r="V73" i="30"/>
  <c r="W73" i="30"/>
  <c r="X73" i="30"/>
  <c r="Y73" i="30"/>
  <c r="Z73" i="30"/>
  <c r="AA73" i="30"/>
  <c r="AB73" i="30"/>
  <c r="AC73" i="30"/>
  <c r="AD73" i="30"/>
  <c r="AE73" i="30"/>
  <c r="AF73" i="30"/>
  <c r="AG73" i="30"/>
  <c r="AH73" i="30"/>
  <c r="AI73" i="30"/>
  <c r="AJ73" i="30"/>
  <c r="AK73" i="30"/>
  <c r="AL73" i="30"/>
  <c r="AM73" i="30"/>
  <c r="AN73" i="30"/>
  <c r="AO73" i="30"/>
  <c r="AP73" i="30"/>
  <c r="AQ73" i="30"/>
  <c r="AR73" i="30"/>
  <c r="AS73" i="30"/>
  <c r="AT73" i="30"/>
  <c r="AU73" i="30"/>
  <c r="AV73" i="30"/>
  <c r="AW73" i="30"/>
  <c r="AX73" i="30"/>
  <c r="AY73" i="30"/>
  <c r="AZ73" i="30"/>
  <c r="BA73" i="30"/>
  <c r="BB73" i="30"/>
  <c r="BC73" i="30"/>
  <c r="BD73" i="30"/>
  <c r="BE73" i="30"/>
  <c r="BF73" i="30"/>
  <c r="BG73" i="30"/>
  <c r="BH73" i="30"/>
  <c r="BI73" i="30"/>
  <c r="BJ73" i="30"/>
  <c r="BK73" i="30"/>
  <c r="BL73" i="30"/>
  <c r="BM73" i="30"/>
  <c r="BN73" i="30"/>
  <c r="BO73" i="30"/>
  <c r="D75" i="30"/>
  <c r="E75" i="30"/>
  <c r="D76" i="30"/>
  <c r="E76" i="30"/>
  <c r="D77" i="30"/>
  <c r="D78" i="30" s="1"/>
  <c r="E77" i="30"/>
  <c r="E78" i="30" s="1"/>
  <c r="F80" i="30"/>
  <c r="G80" i="30"/>
  <c r="H80" i="30"/>
  <c r="I80" i="30"/>
  <c r="J80" i="30"/>
  <c r="K80" i="30"/>
  <c r="L80" i="30"/>
  <c r="M80" i="30"/>
  <c r="N80" i="30"/>
  <c r="O80" i="30"/>
  <c r="P80" i="30"/>
  <c r="Q80" i="30"/>
  <c r="R80" i="30"/>
  <c r="G81" i="30"/>
  <c r="H81" i="30"/>
  <c r="I81" i="30"/>
  <c r="J81" i="30"/>
  <c r="K81" i="30"/>
  <c r="L81" i="30"/>
  <c r="M81" i="30"/>
  <c r="N81" i="30"/>
  <c r="O81" i="30"/>
  <c r="P81" i="30"/>
  <c r="Q81" i="30"/>
  <c r="R81" i="30"/>
  <c r="V83" i="30"/>
  <c r="W83" i="30"/>
  <c r="X83" i="30"/>
  <c r="Y83" i="30"/>
  <c r="Z83" i="30"/>
  <c r="AA83" i="30"/>
  <c r="AB83" i="30"/>
  <c r="AC83" i="30"/>
  <c r="AD83" i="30"/>
  <c r="AE83" i="30"/>
  <c r="AF83" i="30"/>
  <c r="AG83" i="30"/>
  <c r="AH83" i="30"/>
  <c r="AI83" i="30"/>
  <c r="AJ83" i="30"/>
  <c r="AK83" i="30"/>
  <c r="AL83" i="30"/>
  <c r="AM83" i="30"/>
  <c r="AN83" i="30"/>
  <c r="AO83" i="30"/>
  <c r="AP83" i="30"/>
  <c r="AQ83" i="30"/>
  <c r="AR83" i="30"/>
  <c r="AS83" i="30"/>
  <c r="AT83" i="30"/>
  <c r="AU83" i="30"/>
  <c r="AV83" i="30"/>
  <c r="AW83" i="30"/>
  <c r="AX83" i="30"/>
  <c r="AY83" i="30"/>
  <c r="AZ83" i="30"/>
  <c r="BA83" i="30"/>
  <c r="BB83" i="30"/>
  <c r="BC83" i="30"/>
  <c r="BD83" i="30"/>
  <c r="BE83" i="30"/>
  <c r="BF83" i="30"/>
  <c r="BG83" i="30"/>
  <c r="BH83" i="30"/>
  <c r="BI83" i="30"/>
  <c r="BJ83" i="30"/>
  <c r="BK83" i="30"/>
  <c r="BL83" i="30"/>
  <c r="BM83" i="30"/>
  <c r="BN83" i="30"/>
  <c r="BO83" i="30"/>
  <c r="D85" i="30"/>
  <c r="E85" i="30"/>
  <c r="D86" i="30"/>
  <c r="E86" i="30"/>
  <c r="D87" i="30"/>
  <c r="E87" i="30"/>
  <c r="E88" i="30" s="1"/>
  <c r="D88" i="30"/>
  <c r="F90" i="30"/>
  <c r="G90" i="30"/>
  <c r="H90" i="30"/>
  <c r="I90" i="30"/>
  <c r="J90" i="30"/>
  <c r="K90" i="30"/>
  <c r="L90" i="30"/>
  <c r="M90" i="30"/>
  <c r="N90" i="30"/>
  <c r="O90" i="30"/>
  <c r="P90" i="30"/>
  <c r="Q90" i="30"/>
  <c r="R90" i="30"/>
  <c r="G91" i="30"/>
  <c r="H91" i="30"/>
  <c r="I91" i="30"/>
  <c r="J91" i="30"/>
  <c r="K91" i="30"/>
  <c r="L91" i="30"/>
  <c r="M91" i="30"/>
  <c r="N91" i="30"/>
  <c r="O91" i="30"/>
  <c r="P91" i="30"/>
  <c r="Q91" i="30"/>
  <c r="R91" i="30"/>
  <c r="E5" i="29"/>
  <c r="V13" i="29"/>
  <c r="W13" i="29"/>
  <c r="X13" i="29"/>
  <c r="Y13" i="29"/>
  <c r="Z13" i="29"/>
  <c r="AA13" i="29"/>
  <c r="AB13" i="29"/>
  <c r="AC13" i="29"/>
  <c r="AD13" i="29"/>
  <c r="AE13" i="29"/>
  <c r="AF13" i="29"/>
  <c r="AG13" i="29"/>
  <c r="AH13" i="29"/>
  <c r="AI13" i="29"/>
  <c r="AJ13" i="29"/>
  <c r="AK13" i="29"/>
  <c r="AL13" i="29"/>
  <c r="AM13" i="29"/>
  <c r="AN13" i="29"/>
  <c r="AO13" i="29"/>
  <c r="AP13" i="29"/>
  <c r="AQ13" i="29"/>
  <c r="AR13" i="29"/>
  <c r="AS13" i="29"/>
  <c r="AT13" i="29"/>
  <c r="AU13" i="29"/>
  <c r="AV13" i="29"/>
  <c r="AW13" i="29"/>
  <c r="AX13" i="29"/>
  <c r="AY13" i="29"/>
  <c r="AZ13" i="29"/>
  <c r="BA13" i="29"/>
  <c r="BB13" i="29"/>
  <c r="BC13" i="29"/>
  <c r="BD13" i="29"/>
  <c r="BE13" i="29"/>
  <c r="BF13" i="29"/>
  <c r="BG13" i="29"/>
  <c r="BH13" i="29"/>
  <c r="BI13" i="29"/>
  <c r="BJ13" i="29"/>
  <c r="BK13" i="29"/>
  <c r="BL13" i="29"/>
  <c r="BM13" i="29"/>
  <c r="BN13" i="29"/>
  <c r="BO13" i="29"/>
  <c r="D15" i="29"/>
  <c r="D16" i="29"/>
  <c r="D17" i="29"/>
  <c r="D18" i="29"/>
  <c r="E20" i="29"/>
  <c r="F20" i="29"/>
  <c r="G20" i="29"/>
  <c r="H20" i="29"/>
  <c r="I20" i="29"/>
  <c r="J20" i="29"/>
  <c r="K20" i="29"/>
  <c r="L20" i="29"/>
  <c r="M20" i="29"/>
  <c r="N20" i="29"/>
  <c r="O20" i="29"/>
  <c r="P20" i="29"/>
  <c r="Q20" i="29"/>
  <c r="R20" i="29"/>
  <c r="G21" i="29"/>
  <c r="H21" i="29"/>
  <c r="I21" i="29"/>
  <c r="J21" i="29"/>
  <c r="K21" i="29"/>
  <c r="L21" i="29"/>
  <c r="M21" i="29"/>
  <c r="N21" i="29"/>
  <c r="O21" i="29"/>
  <c r="P21" i="29"/>
  <c r="Q21" i="29"/>
  <c r="R21" i="29"/>
  <c r="V23" i="29"/>
  <c r="W23" i="29"/>
  <c r="X23" i="29"/>
  <c r="Y23" i="29"/>
  <c r="Z23" i="29"/>
  <c r="AA23" i="29"/>
  <c r="AB23" i="29"/>
  <c r="AC23" i="29"/>
  <c r="AD23" i="29"/>
  <c r="AE23" i="29"/>
  <c r="AF23" i="29"/>
  <c r="AG23" i="29"/>
  <c r="AH23" i="29"/>
  <c r="AI23" i="29"/>
  <c r="AJ23" i="29"/>
  <c r="AK23" i="29"/>
  <c r="AL23" i="29"/>
  <c r="AM23" i="29"/>
  <c r="AN23" i="29"/>
  <c r="AO23" i="29"/>
  <c r="AP23" i="29"/>
  <c r="AQ23" i="29"/>
  <c r="AR23" i="29"/>
  <c r="AS23" i="29"/>
  <c r="AT23" i="29"/>
  <c r="AU23" i="29"/>
  <c r="AV23" i="29"/>
  <c r="AW23" i="29"/>
  <c r="AX23" i="29"/>
  <c r="AY23" i="29"/>
  <c r="AZ23" i="29"/>
  <c r="BA23" i="29"/>
  <c r="BB23" i="29"/>
  <c r="BC23" i="29"/>
  <c r="BD23" i="29"/>
  <c r="BE23" i="29"/>
  <c r="BF23" i="29"/>
  <c r="BG23" i="29"/>
  <c r="BH23" i="29"/>
  <c r="BI23" i="29"/>
  <c r="BJ23" i="29"/>
  <c r="BK23" i="29"/>
  <c r="BL23" i="29"/>
  <c r="BM23" i="29"/>
  <c r="BN23" i="29"/>
  <c r="BO23" i="29"/>
  <c r="D25" i="29"/>
  <c r="E25" i="29"/>
  <c r="D26" i="29"/>
  <c r="D27" i="29" s="1"/>
  <c r="D28" i="29" s="1"/>
  <c r="E26" i="29"/>
  <c r="E27" i="29" s="1"/>
  <c r="E28" i="29" s="1"/>
  <c r="F30" i="29"/>
  <c r="G30" i="29"/>
  <c r="H30" i="29"/>
  <c r="I30" i="29"/>
  <c r="J30" i="29"/>
  <c r="K30" i="29"/>
  <c r="L30" i="29"/>
  <c r="M30" i="29"/>
  <c r="N30" i="29"/>
  <c r="O30" i="29"/>
  <c r="P30" i="29"/>
  <c r="Q30" i="29"/>
  <c r="R30" i="29"/>
  <c r="G31" i="29"/>
  <c r="H31" i="29"/>
  <c r="I31" i="29"/>
  <c r="J31" i="29"/>
  <c r="K31" i="29"/>
  <c r="L31" i="29"/>
  <c r="M31" i="29"/>
  <c r="N31" i="29"/>
  <c r="O31" i="29"/>
  <c r="P31" i="29"/>
  <c r="Q31" i="29"/>
  <c r="R31" i="29"/>
  <c r="V33" i="29"/>
  <c r="W33" i="29" s="1"/>
  <c r="X33" i="29"/>
  <c r="Y33" i="29"/>
  <c r="Z33" i="29"/>
  <c r="AA33" i="29"/>
  <c r="AB33" i="29"/>
  <c r="AC33" i="29"/>
  <c r="AD33" i="29"/>
  <c r="AE33" i="29"/>
  <c r="AF33" i="29"/>
  <c r="AG33" i="29"/>
  <c r="AH33" i="29"/>
  <c r="AI33" i="29"/>
  <c r="AJ33" i="29"/>
  <c r="AK33" i="29"/>
  <c r="AL33" i="29"/>
  <c r="AM33" i="29"/>
  <c r="AN33" i="29"/>
  <c r="AO33" i="29"/>
  <c r="AP33" i="29"/>
  <c r="AQ33" i="29"/>
  <c r="AR33" i="29"/>
  <c r="AS33" i="29"/>
  <c r="AT33" i="29"/>
  <c r="AU33" i="29"/>
  <c r="AV33" i="29"/>
  <c r="AW33" i="29"/>
  <c r="AX33" i="29"/>
  <c r="AY33" i="29"/>
  <c r="AZ33" i="29"/>
  <c r="BA33" i="29"/>
  <c r="BB33" i="29"/>
  <c r="BC33" i="29"/>
  <c r="BD33" i="29"/>
  <c r="BE33" i="29"/>
  <c r="BF33" i="29"/>
  <c r="BG33" i="29"/>
  <c r="BH33" i="29"/>
  <c r="BI33" i="29"/>
  <c r="BJ33" i="29"/>
  <c r="BK33" i="29"/>
  <c r="BL33" i="29"/>
  <c r="BM33" i="29"/>
  <c r="BN33" i="29"/>
  <c r="BO33" i="29"/>
  <c r="D35" i="29"/>
  <c r="E35" i="29"/>
  <c r="D36" i="29"/>
  <c r="E36" i="29"/>
  <c r="D37" i="29"/>
  <c r="E37" i="29"/>
  <c r="D38" i="29"/>
  <c r="E38" i="29"/>
  <c r="E40" i="29"/>
  <c r="F40" i="29"/>
  <c r="G40" i="29"/>
  <c r="H40" i="29"/>
  <c r="I40" i="29"/>
  <c r="J40" i="29"/>
  <c r="K40" i="29"/>
  <c r="L40" i="29"/>
  <c r="M40" i="29"/>
  <c r="N40" i="29"/>
  <c r="O40" i="29"/>
  <c r="P40" i="29"/>
  <c r="Q40" i="29"/>
  <c r="R40" i="29"/>
  <c r="G41" i="29"/>
  <c r="H41" i="29"/>
  <c r="I41" i="29"/>
  <c r="J41" i="29"/>
  <c r="K41" i="29"/>
  <c r="L41" i="29"/>
  <c r="M41" i="29"/>
  <c r="N41" i="29"/>
  <c r="O41" i="29"/>
  <c r="P41" i="29"/>
  <c r="Q41" i="29"/>
  <c r="R41" i="29"/>
  <c r="V43" i="29"/>
  <c r="W43" i="29"/>
  <c r="X43" i="29"/>
  <c r="Y43" i="29"/>
  <c r="Z43" i="29"/>
  <c r="AA43" i="29"/>
  <c r="AB43" i="29"/>
  <c r="AC43" i="29"/>
  <c r="AD43" i="29"/>
  <c r="AE43" i="29"/>
  <c r="AF43" i="29"/>
  <c r="AG43" i="29"/>
  <c r="AH43" i="29"/>
  <c r="AI43" i="29"/>
  <c r="AJ43" i="29"/>
  <c r="AK43" i="29"/>
  <c r="AL43" i="29"/>
  <c r="AM43" i="29"/>
  <c r="AN43" i="29"/>
  <c r="AO43" i="29"/>
  <c r="AP43" i="29"/>
  <c r="AQ43" i="29"/>
  <c r="AR43" i="29"/>
  <c r="AS43" i="29"/>
  <c r="AT43" i="29"/>
  <c r="AU43" i="29"/>
  <c r="AV43" i="29"/>
  <c r="AW43" i="29"/>
  <c r="AX43" i="29"/>
  <c r="AY43" i="29"/>
  <c r="AZ43" i="29"/>
  <c r="BA43" i="29"/>
  <c r="BB43" i="29"/>
  <c r="BC43" i="29"/>
  <c r="BD43" i="29"/>
  <c r="BE43" i="29"/>
  <c r="BF43" i="29"/>
  <c r="BG43" i="29"/>
  <c r="BH43" i="29"/>
  <c r="BI43" i="29"/>
  <c r="BJ43" i="29"/>
  <c r="BK43" i="29"/>
  <c r="BL43" i="29"/>
  <c r="BM43" i="29"/>
  <c r="BN43" i="29"/>
  <c r="BO43" i="29"/>
  <c r="D45" i="29"/>
  <c r="D46" i="29" s="1"/>
  <c r="D47" i="29" s="1"/>
  <c r="D48" i="29" s="1"/>
  <c r="E45" i="29"/>
  <c r="F50" i="29"/>
  <c r="G50" i="29"/>
  <c r="H50" i="29"/>
  <c r="I50" i="29"/>
  <c r="J50" i="29"/>
  <c r="K50" i="29"/>
  <c r="L50" i="29"/>
  <c r="M50" i="29"/>
  <c r="N50" i="29"/>
  <c r="O50" i="29"/>
  <c r="P50" i="29"/>
  <c r="Q50" i="29"/>
  <c r="R50" i="29"/>
  <c r="G51" i="29"/>
  <c r="H51" i="29"/>
  <c r="I51" i="29"/>
  <c r="J51" i="29"/>
  <c r="K51" i="29"/>
  <c r="L51" i="29"/>
  <c r="M51" i="29"/>
  <c r="N51" i="29"/>
  <c r="O51" i="29"/>
  <c r="P51" i="29"/>
  <c r="Q51" i="29"/>
  <c r="R51" i="29"/>
  <c r="V53" i="29"/>
  <c r="W53" i="29"/>
  <c r="X53" i="29"/>
  <c r="Y53" i="29"/>
  <c r="Z53" i="29"/>
  <c r="AA53" i="29"/>
  <c r="AB53" i="29"/>
  <c r="AC53" i="29"/>
  <c r="AD53" i="29"/>
  <c r="AE53" i="29"/>
  <c r="AF53" i="29"/>
  <c r="AG53" i="29"/>
  <c r="AH53" i="29"/>
  <c r="AI53" i="29"/>
  <c r="AJ53" i="29"/>
  <c r="AK53" i="29"/>
  <c r="AL53" i="29"/>
  <c r="AM53" i="29"/>
  <c r="AN53" i="29"/>
  <c r="AO53" i="29"/>
  <c r="AP53" i="29"/>
  <c r="AQ53" i="29"/>
  <c r="AR53" i="29"/>
  <c r="AS53" i="29"/>
  <c r="AT53" i="29"/>
  <c r="AU53" i="29"/>
  <c r="AV53" i="29"/>
  <c r="AW53" i="29"/>
  <c r="AX53" i="29"/>
  <c r="AY53" i="29"/>
  <c r="AZ53" i="29"/>
  <c r="BA53" i="29"/>
  <c r="BB53" i="29"/>
  <c r="BC53" i="29"/>
  <c r="BD53" i="29"/>
  <c r="BE53" i="29"/>
  <c r="BF53" i="29"/>
  <c r="BG53" i="29"/>
  <c r="BH53" i="29"/>
  <c r="BI53" i="29"/>
  <c r="BJ53" i="29"/>
  <c r="BK53" i="29"/>
  <c r="BL53" i="29"/>
  <c r="BM53" i="29"/>
  <c r="BN53" i="29"/>
  <c r="BO53" i="29"/>
  <c r="D55" i="29"/>
  <c r="E55" i="29"/>
  <c r="D56" i="29"/>
  <c r="E56" i="29"/>
  <c r="D57" i="29"/>
  <c r="E57" i="29"/>
  <c r="D58" i="29"/>
  <c r="E58" i="29"/>
  <c r="E60" i="29"/>
  <c r="F60" i="29"/>
  <c r="G60" i="29"/>
  <c r="H60" i="29"/>
  <c r="I60" i="29"/>
  <c r="J60" i="29"/>
  <c r="K60" i="29"/>
  <c r="L60" i="29"/>
  <c r="M60" i="29"/>
  <c r="N60" i="29"/>
  <c r="O60" i="29"/>
  <c r="P60" i="29"/>
  <c r="Q60" i="29"/>
  <c r="R60" i="29"/>
  <c r="G61" i="29"/>
  <c r="H61" i="29"/>
  <c r="I61" i="29"/>
  <c r="J61" i="29"/>
  <c r="K61" i="29"/>
  <c r="L61" i="29"/>
  <c r="M61" i="29"/>
  <c r="N61" i="29"/>
  <c r="O61" i="29"/>
  <c r="P61" i="29"/>
  <c r="Q61" i="29"/>
  <c r="R61" i="29"/>
  <c r="V63" i="29"/>
  <c r="W63" i="29"/>
  <c r="X63" i="29"/>
  <c r="Y63" i="29"/>
  <c r="Z63" i="29"/>
  <c r="AA63" i="29"/>
  <c r="AB63" i="29"/>
  <c r="AC63" i="29"/>
  <c r="AD63" i="29"/>
  <c r="AE63" i="29"/>
  <c r="AF63" i="29"/>
  <c r="AG63" i="29"/>
  <c r="AH63" i="29"/>
  <c r="AI63" i="29"/>
  <c r="AJ63" i="29"/>
  <c r="AK63" i="29" s="1"/>
  <c r="AL63" i="29"/>
  <c r="AM63" i="29"/>
  <c r="AN63" i="29"/>
  <c r="AO63" i="29"/>
  <c r="AP63" i="29"/>
  <c r="AQ63" i="29"/>
  <c r="AR63" i="29"/>
  <c r="AS63" i="29"/>
  <c r="AT63" i="29"/>
  <c r="AU63" i="29"/>
  <c r="AV63" i="29"/>
  <c r="AW63" i="29"/>
  <c r="AX63" i="29"/>
  <c r="AY63" i="29"/>
  <c r="AZ63" i="29"/>
  <c r="BA63" i="29"/>
  <c r="BB63" i="29"/>
  <c r="BC63" i="29"/>
  <c r="BD63" i="29"/>
  <c r="BE63" i="29"/>
  <c r="BF63" i="29"/>
  <c r="BG63" i="29"/>
  <c r="BH63" i="29"/>
  <c r="BI63" i="29"/>
  <c r="BJ63" i="29"/>
  <c r="BK63" i="29"/>
  <c r="BL63" i="29"/>
  <c r="BM63" i="29"/>
  <c r="BN63" i="29"/>
  <c r="BO63" i="29"/>
  <c r="D65" i="29"/>
  <c r="E65" i="29"/>
  <c r="D66" i="29"/>
  <c r="E66" i="29"/>
  <c r="D67" i="29"/>
  <c r="E67" i="29"/>
  <c r="D68" i="29"/>
  <c r="E68" i="29"/>
  <c r="E70" i="29"/>
  <c r="F70" i="29"/>
  <c r="G70" i="29"/>
  <c r="H70" i="29"/>
  <c r="I70" i="29"/>
  <c r="J70" i="29"/>
  <c r="K70" i="29"/>
  <c r="L70" i="29"/>
  <c r="M70" i="29"/>
  <c r="N70" i="29"/>
  <c r="O70" i="29"/>
  <c r="P70" i="29"/>
  <c r="Q70" i="29"/>
  <c r="R70" i="29"/>
  <c r="G71" i="29"/>
  <c r="H71" i="29"/>
  <c r="I71" i="29"/>
  <c r="J71" i="29"/>
  <c r="K71" i="29"/>
  <c r="L71" i="29"/>
  <c r="M71" i="29"/>
  <c r="N71" i="29"/>
  <c r="O71" i="29"/>
  <c r="P71" i="29"/>
  <c r="Q71" i="29"/>
  <c r="R71" i="29"/>
  <c r="V73" i="29"/>
  <c r="W73" i="29"/>
  <c r="X73" i="29"/>
  <c r="Y73" i="29"/>
  <c r="Z73" i="29"/>
  <c r="AA73" i="29"/>
  <c r="AB73" i="29"/>
  <c r="AC73" i="29"/>
  <c r="AD73" i="29"/>
  <c r="AE73" i="29"/>
  <c r="AF73" i="29"/>
  <c r="AG73" i="29"/>
  <c r="AH73" i="29"/>
  <c r="AI73" i="29"/>
  <c r="AJ73" i="29"/>
  <c r="AK73" i="29"/>
  <c r="AL73" i="29"/>
  <c r="AM73" i="29"/>
  <c r="AN73" i="29"/>
  <c r="AO73" i="29"/>
  <c r="AP73" i="29"/>
  <c r="AQ73" i="29"/>
  <c r="AR73" i="29"/>
  <c r="AS73" i="29"/>
  <c r="AT73" i="29"/>
  <c r="AU73" i="29"/>
  <c r="AV73" i="29"/>
  <c r="AW73" i="29"/>
  <c r="AX73" i="29"/>
  <c r="AY73" i="29" s="1"/>
  <c r="AZ73" i="29"/>
  <c r="BA73" i="29"/>
  <c r="BB73" i="29"/>
  <c r="BC73" i="29"/>
  <c r="BD73" i="29"/>
  <c r="BE73" i="29"/>
  <c r="BF73" i="29"/>
  <c r="BG73" i="29"/>
  <c r="BH73" i="29"/>
  <c r="BI73" i="29"/>
  <c r="BJ73" i="29"/>
  <c r="BK73" i="29"/>
  <c r="BL73" i="29"/>
  <c r="BM73" i="29"/>
  <c r="BN73" i="29"/>
  <c r="BO73" i="29"/>
  <c r="D75" i="29"/>
  <c r="E75" i="29"/>
  <c r="D76" i="29"/>
  <c r="E76" i="29"/>
  <c r="D77" i="29"/>
  <c r="E77" i="29"/>
  <c r="D78" i="29"/>
  <c r="E78" i="29"/>
  <c r="E80" i="29"/>
  <c r="F80" i="29"/>
  <c r="G80" i="29"/>
  <c r="H80" i="29"/>
  <c r="I80" i="29"/>
  <c r="J80" i="29"/>
  <c r="K80" i="29"/>
  <c r="L80" i="29"/>
  <c r="M80" i="29"/>
  <c r="N80" i="29"/>
  <c r="O80" i="29"/>
  <c r="P80" i="29"/>
  <c r="Q80" i="29"/>
  <c r="R80" i="29"/>
  <c r="G81" i="29"/>
  <c r="H81" i="29"/>
  <c r="I81" i="29"/>
  <c r="J81" i="29"/>
  <c r="K81" i="29"/>
  <c r="L81" i="29"/>
  <c r="M81" i="29"/>
  <c r="N81" i="29"/>
  <c r="O81" i="29"/>
  <c r="P81" i="29"/>
  <c r="Q81" i="29"/>
  <c r="R81" i="29"/>
  <c r="V83" i="29"/>
  <c r="W83" i="29"/>
  <c r="X83" i="29"/>
  <c r="Y83" i="29"/>
  <c r="Z83" i="29"/>
  <c r="AA83" i="29"/>
  <c r="AB83" i="29"/>
  <c r="AC83" i="29"/>
  <c r="AD83" i="29"/>
  <c r="AE83" i="29"/>
  <c r="AF83" i="29"/>
  <c r="AG83" i="29"/>
  <c r="AH83" i="29"/>
  <c r="AI83" i="29"/>
  <c r="AJ83" i="29"/>
  <c r="AK83" i="29"/>
  <c r="AL83" i="29"/>
  <c r="AM83" i="29"/>
  <c r="AN83" i="29"/>
  <c r="AO83" i="29"/>
  <c r="AP83" i="29"/>
  <c r="AQ83" i="29"/>
  <c r="AR83" i="29"/>
  <c r="AS83" i="29"/>
  <c r="AT83" i="29"/>
  <c r="AU83" i="29"/>
  <c r="AV83" i="29"/>
  <c r="AW83" i="29"/>
  <c r="AX83" i="29"/>
  <c r="AY83" i="29"/>
  <c r="AZ83" i="29"/>
  <c r="BA83" i="29"/>
  <c r="BB83" i="29"/>
  <c r="BC83" i="29"/>
  <c r="BD83" i="29"/>
  <c r="BE83" i="29"/>
  <c r="BF83" i="29"/>
  <c r="BG83" i="29"/>
  <c r="BH83" i="29"/>
  <c r="BI83" i="29"/>
  <c r="BJ83" i="29"/>
  <c r="BK83" i="29"/>
  <c r="BL83" i="29"/>
  <c r="BM83" i="29"/>
  <c r="BN83" i="29"/>
  <c r="BO83" i="29"/>
  <c r="D85" i="29"/>
  <c r="E85" i="29"/>
  <c r="D86" i="29"/>
  <c r="E86" i="29"/>
  <c r="D87" i="29"/>
  <c r="E87" i="29"/>
  <c r="D88" i="29"/>
  <c r="E88" i="29"/>
  <c r="E90" i="29"/>
  <c r="F90" i="29"/>
  <c r="G90" i="29"/>
  <c r="H90" i="29"/>
  <c r="I90" i="29"/>
  <c r="J90" i="29"/>
  <c r="K90" i="29"/>
  <c r="L90" i="29"/>
  <c r="M90" i="29"/>
  <c r="N90" i="29"/>
  <c r="O90" i="29"/>
  <c r="P90" i="29"/>
  <c r="Q90" i="29"/>
  <c r="R90" i="29"/>
  <c r="G91" i="29"/>
  <c r="H91" i="29"/>
  <c r="I91" i="29"/>
  <c r="J91" i="29"/>
  <c r="K91" i="29"/>
  <c r="L91" i="29"/>
  <c r="M91" i="29"/>
  <c r="N91" i="29"/>
  <c r="O91" i="29"/>
  <c r="P91" i="29"/>
  <c r="Q91" i="29"/>
  <c r="R91" i="29"/>
  <c r="P11" i="28"/>
  <c r="R11" i="28"/>
  <c r="S11" i="28"/>
  <c r="T11" i="28"/>
  <c r="U11" i="28"/>
  <c r="V11" i="28"/>
  <c r="W11" i="28"/>
  <c r="S49" i="28" s="1"/>
  <c r="X11" i="28"/>
  <c r="Y11" i="28"/>
  <c r="S51" i="28" s="1"/>
  <c r="Z11" i="28"/>
  <c r="S52" i="28" s="1"/>
  <c r="AA11" i="28"/>
  <c r="AB11" i="28"/>
  <c r="S54" i="28" s="1"/>
  <c r="AC11" i="28"/>
  <c r="S55" i="28" s="1"/>
  <c r="AD11" i="28"/>
  <c r="AP11" i="28" s="1"/>
  <c r="S56" i="28"/>
  <c r="AH11" i="28"/>
  <c r="AI11" i="28"/>
  <c r="AJ11" i="28"/>
  <c r="AK11" i="28"/>
  <c r="AL11" i="28"/>
  <c r="AM11" i="28"/>
  <c r="AN11" i="28"/>
  <c r="AO11" i="28"/>
  <c r="P12" i="28"/>
  <c r="R12" i="28"/>
  <c r="S12" i="28"/>
  <c r="T12" i="28"/>
  <c r="R46" i="28" s="1"/>
  <c r="U12" i="28"/>
  <c r="R47" i="28" s="1"/>
  <c r="V12" i="28"/>
  <c r="W12" i="28"/>
  <c r="R49" i="28" s="1"/>
  <c r="X12" i="28"/>
  <c r="Y12" i="28"/>
  <c r="Z12" i="28"/>
  <c r="AA12" i="28"/>
  <c r="AB12" i="28"/>
  <c r="R54" i="28" s="1"/>
  <c r="AC12" i="28"/>
  <c r="AD12" i="28"/>
  <c r="AH12" i="28"/>
  <c r="AI12" i="28"/>
  <c r="AJ12" i="28"/>
  <c r="AK12" i="28"/>
  <c r="AL12" i="28"/>
  <c r="AM12" i="28"/>
  <c r="AN12" i="28"/>
  <c r="AO12" i="28"/>
  <c r="AP12" i="28"/>
  <c r="P13" i="28"/>
  <c r="R13" i="28" s="1"/>
  <c r="S13" i="28" s="1"/>
  <c r="T13" i="28" s="1"/>
  <c r="U13" i="28"/>
  <c r="V13" i="28"/>
  <c r="W13" i="28"/>
  <c r="X13" i="28"/>
  <c r="O50" i="28" s="1"/>
  <c r="Y13" i="28"/>
  <c r="Z13" i="28"/>
  <c r="O52" i="28" s="1"/>
  <c r="AA13" i="28"/>
  <c r="AB13" i="28"/>
  <c r="AC13" i="28"/>
  <c r="O55" i="28" s="1"/>
  <c r="AD13" i="28"/>
  <c r="O56" i="28" s="1"/>
  <c r="AH13" i="28"/>
  <c r="AI13" i="28"/>
  <c r="AJ13" i="28"/>
  <c r="AK13" i="28"/>
  <c r="AL13" i="28"/>
  <c r="AM13" i="28"/>
  <c r="AN13" i="28"/>
  <c r="AO13" i="28"/>
  <c r="P14" i="28"/>
  <c r="R14" i="28"/>
  <c r="S14" i="28"/>
  <c r="T14" i="28"/>
  <c r="U14" i="28"/>
  <c r="V14" i="28"/>
  <c r="W14" i="28"/>
  <c r="X14" i="28"/>
  <c r="Y14" i="28"/>
  <c r="Z14" i="28"/>
  <c r="AA14" i="28"/>
  <c r="AB14" i="28"/>
  <c r="AC14" i="28"/>
  <c r="AD14" i="28"/>
  <c r="AP14" i="28" s="1"/>
  <c r="AH14" i="28"/>
  <c r="AI14" i="28"/>
  <c r="AJ14" i="28"/>
  <c r="AK14" i="28"/>
  <c r="AO14" i="28" s="1"/>
  <c r="AL14" i="28"/>
  <c r="AM14" i="28"/>
  <c r="AN14" i="28"/>
  <c r="P15" i="28"/>
  <c r="R15" i="28"/>
  <c r="S15" i="28"/>
  <c r="T15" i="28"/>
  <c r="U15" i="28"/>
  <c r="V15" i="28"/>
  <c r="W15" i="28"/>
  <c r="X15" i="28"/>
  <c r="Y15" i="28"/>
  <c r="Z15" i="28"/>
  <c r="AA15" i="28"/>
  <c r="AB15" i="28"/>
  <c r="AC15" i="28"/>
  <c r="AD15" i="28"/>
  <c r="AP15" i="28" s="1"/>
  <c r="AH15" i="28"/>
  <c r="AI15" i="28"/>
  <c r="AJ15" i="28"/>
  <c r="AK15" i="28"/>
  <c r="AL15" i="28"/>
  <c r="AM15" i="28"/>
  <c r="AN15" i="28"/>
  <c r="AO15" i="28"/>
  <c r="P16" i="28"/>
  <c r="R16" i="28"/>
  <c r="S16" i="28"/>
  <c r="T16" i="28" s="1"/>
  <c r="U16" i="28"/>
  <c r="V16" i="28"/>
  <c r="W16" i="28"/>
  <c r="X16" i="28"/>
  <c r="Y16" i="28"/>
  <c r="Z16" i="28"/>
  <c r="AA16" i="28"/>
  <c r="AB16" i="28"/>
  <c r="AC16" i="28"/>
  <c r="AD16" i="28"/>
  <c r="AP16" i="28" s="1"/>
  <c r="AH16" i="28"/>
  <c r="AI16" i="28"/>
  <c r="AJ16" i="28"/>
  <c r="AK16" i="28"/>
  <c r="AO16" i="28" s="1"/>
  <c r="AL16" i="28"/>
  <c r="AM16" i="28"/>
  <c r="AN16" i="28"/>
  <c r="P17" i="28"/>
  <c r="R17" i="28"/>
  <c r="S17" i="28"/>
  <c r="T17" i="28"/>
  <c r="U17" i="28"/>
  <c r="V17" i="28"/>
  <c r="W17" i="28"/>
  <c r="X17" i="28"/>
  <c r="Y17" i="28"/>
  <c r="Z17" i="28"/>
  <c r="AA17" i="28"/>
  <c r="AB17" i="28"/>
  <c r="AC17" i="28"/>
  <c r="AD17" i="28"/>
  <c r="AH17" i="28"/>
  <c r="AI17" i="28"/>
  <c r="AJ17" i="28"/>
  <c r="AK17" i="28"/>
  <c r="AL17" i="28"/>
  <c r="AM17" i="28"/>
  <c r="AN17" i="28"/>
  <c r="AO17" i="28"/>
  <c r="AP17" i="28"/>
  <c r="P18" i="28"/>
  <c r="R18" i="28"/>
  <c r="S18" i="28"/>
  <c r="T18" i="28"/>
  <c r="Q46" i="28" s="1"/>
  <c r="U18" i="28"/>
  <c r="V18" i="28"/>
  <c r="W18" i="28"/>
  <c r="Q49" i="28" s="1"/>
  <c r="X18" i="28"/>
  <c r="Y18" i="28"/>
  <c r="Q51" i="28" s="1"/>
  <c r="Z18" i="28"/>
  <c r="AA18" i="28"/>
  <c r="AB18" i="28"/>
  <c r="AC18" i="28"/>
  <c r="Q55" i="28" s="1"/>
  <c r="AD18" i="28"/>
  <c r="AP18" i="28" s="1"/>
  <c r="AH18" i="28"/>
  <c r="AI18" i="28"/>
  <c r="AJ18" i="28"/>
  <c r="AK18" i="28"/>
  <c r="AL18" i="28"/>
  <c r="AM18" i="28"/>
  <c r="AN18" i="28"/>
  <c r="AO18" i="28"/>
  <c r="P19" i="28"/>
  <c r="R19" i="28"/>
  <c r="S19" i="28"/>
  <c r="T19" i="28"/>
  <c r="U19" i="28"/>
  <c r="V19" i="28"/>
  <c r="W19" i="28"/>
  <c r="X19" i="28"/>
  <c r="Y19" i="28"/>
  <c r="Z19" i="28"/>
  <c r="AA19" i="28"/>
  <c r="AB19" i="28"/>
  <c r="AC19" i="28"/>
  <c r="AD19" i="28"/>
  <c r="AP19" i="28" s="1"/>
  <c r="AH19" i="28"/>
  <c r="AI19" i="28"/>
  <c r="AJ19" i="28"/>
  <c r="AK19" i="28"/>
  <c r="AL19" i="28"/>
  <c r="AM19" i="28"/>
  <c r="AN19" i="28"/>
  <c r="AO19" i="28"/>
  <c r="P20" i="28"/>
  <c r="R20" i="28"/>
  <c r="S20" i="28"/>
  <c r="T20" i="28"/>
  <c r="U20" i="28"/>
  <c r="V20" i="28"/>
  <c r="W20" i="28"/>
  <c r="X20" i="28"/>
  <c r="Y20" i="28"/>
  <c r="Z20" i="28"/>
  <c r="AA20" i="28"/>
  <c r="AB20" i="28"/>
  <c r="AC20" i="28"/>
  <c r="AD20" i="28"/>
  <c r="AP20" i="28" s="1"/>
  <c r="AH20" i="28"/>
  <c r="AI20" i="28"/>
  <c r="AJ20" i="28"/>
  <c r="AK20" i="28"/>
  <c r="AL20" i="28"/>
  <c r="AM20" i="28"/>
  <c r="AN20" i="28"/>
  <c r="AO20" i="28"/>
  <c r="P21" i="28"/>
  <c r="R21" i="28"/>
  <c r="S21" i="28"/>
  <c r="T21" i="28"/>
  <c r="U21" i="28"/>
  <c r="Q47" i="28" s="1"/>
  <c r="V21" i="28"/>
  <c r="W21" i="28"/>
  <c r="X21" i="28"/>
  <c r="Y21" i="28"/>
  <c r="Z21" i="28"/>
  <c r="AA21" i="28"/>
  <c r="AB21" i="28"/>
  <c r="AC21" i="28"/>
  <c r="AD21" i="28"/>
  <c r="AH21" i="28"/>
  <c r="AI21" i="28"/>
  <c r="AJ21" i="28"/>
  <c r="AK21" i="28"/>
  <c r="AL21" i="28"/>
  <c r="AM21" i="28"/>
  <c r="AN21" i="28"/>
  <c r="AO21" i="28"/>
  <c r="AP21" i="28"/>
  <c r="P22" i="28"/>
  <c r="R22" i="28"/>
  <c r="S22" i="28"/>
  <c r="T22" i="28"/>
  <c r="U22" i="28"/>
  <c r="V22" i="28"/>
  <c r="W22" i="28"/>
  <c r="X22" i="28"/>
  <c r="Y22" i="28"/>
  <c r="Z22" i="28"/>
  <c r="AA22" i="28"/>
  <c r="AB22" i="28"/>
  <c r="AC22" i="28"/>
  <c r="AD22" i="28"/>
  <c r="AH22" i="28"/>
  <c r="AI22" i="28"/>
  <c r="AJ22" i="28"/>
  <c r="AK22" i="28"/>
  <c r="AL22" i="28"/>
  <c r="AM22" i="28"/>
  <c r="AN22" i="28"/>
  <c r="AO22" i="28"/>
  <c r="AP22" i="28"/>
  <c r="P23" i="28"/>
  <c r="R23" i="28"/>
  <c r="S23" i="28"/>
  <c r="T23" i="28"/>
  <c r="S46" i="28" s="1"/>
  <c r="U23" i="28"/>
  <c r="S47" i="28" s="1"/>
  <c r="V23" i="28"/>
  <c r="S48" i="28" s="1"/>
  <c r="W23" i="28"/>
  <c r="X23" i="28"/>
  <c r="Y23" i="28"/>
  <c r="Z23" i="28"/>
  <c r="AA23" i="28"/>
  <c r="AB23" i="28"/>
  <c r="AC23" i="28"/>
  <c r="AD23" i="28"/>
  <c r="AP23" i="28" s="1"/>
  <c r="AH23" i="28"/>
  <c r="AI23" i="28"/>
  <c r="AJ23" i="28"/>
  <c r="AK23" i="28"/>
  <c r="AO23" i="28" s="1"/>
  <c r="AL23" i="28"/>
  <c r="AM23" i="28"/>
  <c r="AN23" i="28"/>
  <c r="P24" i="28"/>
  <c r="R24" i="28"/>
  <c r="S24" i="28"/>
  <c r="T24" i="28"/>
  <c r="U24" i="28"/>
  <c r="V24" i="28"/>
  <c r="W24" i="28"/>
  <c r="X24" i="28"/>
  <c r="Y24" i="28"/>
  <c r="Z24" i="28"/>
  <c r="AA24" i="28"/>
  <c r="AB24" i="28"/>
  <c r="AC24" i="28"/>
  <c r="AD24" i="28"/>
  <c r="AH24" i="28"/>
  <c r="AI24" i="28"/>
  <c r="AJ24" i="28"/>
  <c r="AK24" i="28"/>
  <c r="AL24" i="28"/>
  <c r="AM24" i="28"/>
  <c r="AN24" i="28"/>
  <c r="AO24" i="28"/>
  <c r="P25" i="28"/>
  <c r="R25" i="28"/>
  <c r="S25" i="28" s="1"/>
  <c r="T25" i="28" s="1"/>
  <c r="U25" i="28"/>
  <c r="V25" i="28"/>
  <c r="W25" i="28"/>
  <c r="X25" i="28"/>
  <c r="Y25" i="28"/>
  <c r="R51" i="28" s="1"/>
  <c r="Z25" i="28"/>
  <c r="AA25" i="28"/>
  <c r="AB25" i="28"/>
  <c r="AC25" i="28"/>
  <c r="R55" i="28" s="1"/>
  <c r="AD25" i="28"/>
  <c r="AP25" i="28" s="1"/>
  <c r="AH25" i="28"/>
  <c r="AI25" i="28"/>
  <c r="AJ25" i="28"/>
  <c r="AK25" i="28"/>
  <c r="AO25" i="28" s="1"/>
  <c r="AL25" i="28"/>
  <c r="AM25" i="28"/>
  <c r="AN25" i="28"/>
  <c r="P26" i="28"/>
  <c r="R26" i="28"/>
  <c r="S26" i="28"/>
  <c r="T26" i="28"/>
  <c r="T46" i="28" s="1"/>
  <c r="U26" i="28"/>
  <c r="V26" i="28"/>
  <c r="W26" i="28"/>
  <c r="T49" i="28" s="1"/>
  <c r="X26" i="28"/>
  <c r="T50" i="28" s="1"/>
  <c r="Y26" i="28"/>
  <c r="T51" i="28" s="1"/>
  <c r="Z26" i="28"/>
  <c r="AA26" i="28"/>
  <c r="AB26" i="28"/>
  <c r="AC26" i="28"/>
  <c r="AD26" i="28"/>
  <c r="T56" i="28"/>
  <c r="AH26" i="28"/>
  <c r="AI26" i="28"/>
  <c r="AJ26" i="28"/>
  <c r="AK26" i="28"/>
  <c r="AL26" i="28"/>
  <c r="AM26" i="28"/>
  <c r="AN26" i="28"/>
  <c r="AO26" i="28"/>
  <c r="AP26" i="28"/>
  <c r="P27" i="28"/>
  <c r="R27" i="28"/>
  <c r="S27" i="28"/>
  <c r="T27" i="28" s="1"/>
  <c r="U27" i="28"/>
  <c r="V27" i="28"/>
  <c r="W27" i="28"/>
  <c r="X27" i="28"/>
  <c r="Y27" i="28"/>
  <c r="Z27" i="28"/>
  <c r="AA27" i="28"/>
  <c r="AB27" i="28"/>
  <c r="AC27" i="28"/>
  <c r="AD27" i="28"/>
  <c r="AP27" i="28" s="1"/>
  <c r="AH27" i="28"/>
  <c r="AI27" i="28"/>
  <c r="AJ27" i="28"/>
  <c r="AK27" i="28"/>
  <c r="AL27" i="28"/>
  <c r="AM27" i="28"/>
  <c r="AN27" i="28"/>
  <c r="AO27" i="28"/>
  <c r="P28" i="28"/>
  <c r="R28" i="28"/>
  <c r="S28" i="28"/>
  <c r="T28" i="28"/>
  <c r="U28" i="28"/>
  <c r="V28" i="28"/>
  <c r="W28" i="28"/>
  <c r="X28" i="28"/>
  <c r="R50" i="28" s="1"/>
  <c r="Y28" i="28"/>
  <c r="Z28" i="28"/>
  <c r="R52" i="28" s="1"/>
  <c r="AA28" i="28"/>
  <c r="AB28" i="28"/>
  <c r="AC28" i="28"/>
  <c r="AD28" i="28"/>
  <c r="AP28" i="28" s="1"/>
  <c r="AH28" i="28"/>
  <c r="AI28" i="28"/>
  <c r="AJ28" i="28"/>
  <c r="AK28" i="28"/>
  <c r="AO28" i="28" s="1"/>
  <c r="AL28" i="28"/>
  <c r="AM28" i="28"/>
  <c r="AN28" i="28"/>
  <c r="P29" i="28"/>
  <c r="R29" i="28"/>
  <c r="S29" i="28"/>
  <c r="T29" i="28"/>
  <c r="U29" i="28"/>
  <c r="V29" i="28"/>
  <c r="W29" i="28"/>
  <c r="X29" i="28"/>
  <c r="Y29" i="28"/>
  <c r="Z29" i="28"/>
  <c r="AA29" i="28"/>
  <c r="AB29" i="28"/>
  <c r="AC29" i="28"/>
  <c r="AD29" i="28"/>
  <c r="AP29" i="28" s="1"/>
  <c r="AH29" i="28"/>
  <c r="AI29" i="28"/>
  <c r="AJ29" i="28"/>
  <c r="AK29" i="28"/>
  <c r="AL29" i="28"/>
  <c r="AM29" i="28"/>
  <c r="AN29" i="28"/>
  <c r="AO29" i="28"/>
  <c r="P30" i="28"/>
  <c r="R30" i="28"/>
  <c r="S30" i="28"/>
  <c r="T30" i="28"/>
  <c r="U30" i="28"/>
  <c r="T47" i="28" s="1"/>
  <c r="V30" i="28"/>
  <c r="W30" i="28"/>
  <c r="X30" i="28"/>
  <c r="Y30" i="28"/>
  <c r="Z30" i="28"/>
  <c r="AA30" i="28"/>
  <c r="AB30" i="28"/>
  <c r="T54" i="28" s="1"/>
  <c r="AC30" i="28"/>
  <c r="AD30" i="28"/>
  <c r="AP30" i="28" s="1"/>
  <c r="AH30" i="28"/>
  <c r="AI30" i="28"/>
  <c r="AJ30" i="28"/>
  <c r="AK30" i="28"/>
  <c r="AL30" i="28"/>
  <c r="AM30" i="28"/>
  <c r="AN30" i="28"/>
  <c r="AO30" i="28"/>
  <c r="P31" i="28"/>
  <c r="R31" i="28"/>
  <c r="S31" i="28"/>
  <c r="T31" i="28"/>
  <c r="U31" i="28"/>
  <c r="V31" i="28"/>
  <c r="W31" i="28"/>
  <c r="X31" i="28"/>
  <c r="Y31" i="28"/>
  <c r="Z31" i="28"/>
  <c r="AA31" i="28"/>
  <c r="AB31" i="28"/>
  <c r="AC31" i="28"/>
  <c r="AD31" i="28"/>
  <c r="AH31" i="28"/>
  <c r="AI31" i="28"/>
  <c r="AJ31" i="28"/>
  <c r="AK31" i="28"/>
  <c r="AL31" i="28"/>
  <c r="AM31" i="28"/>
  <c r="AN31" i="28"/>
  <c r="AO31" i="28"/>
  <c r="AP31" i="28"/>
  <c r="P32" i="28"/>
  <c r="R32" i="28"/>
  <c r="S32" i="28"/>
  <c r="T32" i="28"/>
  <c r="U32" i="28"/>
  <c r="V32" i="28"/>
  <c r="R48" i="28" s="1"/>
  <c r="W32" i="28"/>
  <c r="X32" i="28"/>
  <c r="Y32" i="28"/>
  <c r="Z32" i="28"/>
  <c r="AA32" i="28"/>
  <c r="AB32" i="28"/>
  <c r="AC32" i="28"/>
  <c r="AD32" i="28"/>
  <c r="AP32" i="28" s="1"/>
  <c r="AH32" i="28"/>
  <c r="AI32" i="28"/>
  <c r="AJ32" i="28"/>
  <c r="AK32" i="28"/>
  <c r="AL32" i="28"/>
  <c r="AM32" i="28"/>
  <c r="AN32" i="28"/>
  <c r="AO32" i="28"/>
  <c r="P33" i="28"/>
  <c r="R33" i="28"/>
  <c r="S33" i="28"/>
  <c r="T33" i="28"/>
  <c r="U33" i="28"/>
  <c r="V33" i="28"/>
  <c r="W33" i="28"/>
  <c r="X33" i="28"/>
  <c r="Y33" i="28"/>
  <c r="Z33" i="28"/>
  <c r="AA33" i="28"/>
  <c r="AB33" i="28"/>
  <c r="AC33" i="28"/>
  <c r="AD33" i="28"/>
  <c r="AH33" i="28"/>
  <c r="AI33" i="28"/>
  <c r="AJ33" i="28"/>
  <c r="AK33" i="28"/>
  <c r="AL33" i="28"/>
  <c r="AM33" i="28"/>
  <c r="AN33" i="28"/>
  <c r="AO33" i="28"/>
  <c r="AP33" i="28"/>
  <c r="P34" i="28"/>
  <c r="R34" i="28" s="1"/>
  <c r="S34" i="28" s="1"/>
  <c r="T34" i="28" s="1"/>
  <c r="U34" i="28"/>
  <c r="V34" i="28"/>
  <c r="W34" i="28"/>
  <c r="X34" i="28"/>
  <c r="Y34" i="28"/>
  <c r="Z34" i="28"/>
  <c r="AA34" i="28"/>
  <c r="AB34" i="28"/>
  <c r="AC34" i="28"/>
  <c r="AD34" i="28"/>
  <c r="AP34" i="28" s="1"/>
  <c r="AH34" i="28"/>
  <c r="AI34" i="28"/>
  <c r="AJ34" i="28"/>
  <c r="AK34" i="28"/>
  <c r="AO34" i="28" s="1"/>
  <c r="AL34" i="28"/>
  <c r="AM34" i="28"/>
  <c r="AN34" i="28"/>
  <c r="P35" i="28"/>
  <c r="R35" i="28"/>
  <c r="S35" i="28"/>
  <c r="T35" i="28"/>
  <c r="U35" i="28"/>
  <c r="V35" i="28"/>
  <c r="W35" i="28"/>
  <c r="X35" i="28"/>
  <c r="Y35" i="28"/>
  <c r="Z35" i="28"/>
  <c r="AA35" i="28"/>
  <c r="AB35" i="28"/>
  <c r="AC35" i="28"/>
  <c r="AD35" i="28"/>
  <c r="AH35" i="28"/>
  <c r="AI35" i="28"/>
  <c r="AJ35" i="28"/>
  <c r="AK35" i="28"/>
  <c r="AL35" i="28"/>
  <c r="AM35" i="28"/>
  <c r="AN35" i="28"/>
  <c r="AO35" i="28"/>
  <c r="AP35" i="28"/>
  <c r="P36" i="28"/>
  <c r="R36" i="28"/>
  <c r="S36" i="28" s="1"/>
  <c r="T36" i="28" s="1"/>
  <c r="U36" i="28"/>
  <c r="V36" i="28"/>
  <c r="W36" i="28"/>
  <c r="X36" i="28"/>
  <c r="Y36" i="28"/>
  <c r="Z36" i="28"/>
  <c r="AA36" i="28"/>
  <c r="AB36" i="28"/>
  <c r="AC36" i="28"/>
  <c r="AD36" i="28"/>
  <c r="AP36" i="28" s="1"/>
  <c r="AH36" i="28"/>
  <c r="AI36" i="28"/>
  <c r="AJ36" i="28"/>
  <c r="AK36" i="28"/>
  <c r="AL36" i="28"/>
  <c r="AM36" i="28"/>
  <c r="AN36" i="28"/>
  <c r="AO36" i="28"/>
  <c r="P37" i="28"/>
  <c r="R37" i="28"/>
  <c r="S37" i="28"/>
  <c r="T37" i="28"/>
  <c r="P46" i="28" s="1"/>
  <c r="U37" i="28"/>
  <c r="P47" i="28" s="1"/>
  <c r="V37" i="28"/>
  <c r="P48" i="28" s="1"/>
  <c r="W37" i="28"/>
  <c r="P49" i="28" s="1"/>
  <c r="X37" i="28"/>
  <c r="P50" i="28" s="1"/>
  <c r="Y37" i="28"/>
  <c r="P51" i="28" s="1"/>
  <c r="Z37" i="28"/>
  <c r="AA37" i="28"/>
  <c r="AB37" i="28"/>
  <c r="AC37" i="28"/>
  <c r="AD37" i="28"/>
  <c r="AP37" i="28" s="1"/>
  <c r="AH37" i="28"/>
  <c r="AI37" i="28"/>
  <c r="AJ37" i="28"/>
  <c r="AK37" i="28"/>
  <c r="AO37" i="28" s="1"/>
  <c r="AL37" i="28"/>
  <c r="AM37" i="28"/>
  <c r="AN37" i="28"/>
  <c r="P38" i="28"/>
  <c r="R38" i="28"/>
  <c r="S38" i="28"/>
  <c r="T38" i="28"/>
  <c r="U38" i="28"/>
  <c r="V38" i="28"/>
  <c r="W38" i="28"/>
  <c r="X38" i="28"/>
  <c r="Q50" i="28" s="1"/>
  <c r="Y38" i="28"/>
  <c r="Z38" i="28"/>
  <c r="Q52" i="28" s="1"/>
  <c r="AA38" i="28"/>
  <c r="Q53" i="28" s="1"/>
  <c r="AB38" i="28"/>
  <c r="AC38" i="28"/>
  <c r="AD38" i="28"/>
  <c r="AP38" i="28" s="1"/>
  <c r="Q56" i="28"/>
  <c r="AH38" i="28"/>
  <c r="AI38" i="28"/>
  <c r="AJ38" i="28"/>
  <c r="AK38" i="28"/>
  <c r="AL38" i="28"/>
  <c r="AM38" i="28"/>
  <c r="AN38" i="28"/>
  <c r="AO38" i="28"/>
  <c r="P39" i="28"/>
  <c r="R39" i="28"/>
  <c r="S39" i="28"/>
  <c r="T39" i="28"/>
  <c r="U39" i="28"/>
  <c r="V39" i="28"/>
  <c r="W39" i="28"/>
  <c r="X39" i="28"/>
  <c r="Y39" i="28"/>
  <c r="Z39" i="28"/>
  <c r="AA39" i="28"/>
  <c r="AB39" i="28"/>
  <c r="AC39" i="28"/>
  <c r="P55" i="28" s="1"/>
  <c r="AD39" i="28"/>
  <c r="AP39" i="28" s="1"/>
  <c r="P56" i="28"/>
  <c r="AH39" i="28"/>
  <c r="AI39" i="28"/>
  <c r="AJ39" i="28"/>
  <c r="AK39" i="28"/>
  <c r="AO39" i="28" s="1"/>
  <c r="AL39" i="28"/>
  <c r="AM39" i="28"/>
  <c r="AN39" i="28"/>
  <c r="P40" i="28"/>
  <c r="R40" i="28"/>
  <c r="S40" i="28"/>
  <c r="T40" i="28"/>
  <c r="U40" i="28"/>
  <c r="V40" i="28"/>
  <c r="W40" i="28"/>
  <c r="X40" i="28"/>
  <c r="Y40" i="28"/>
  <c r="Z40" i="28"/>
  <c r="AA40" i="28"/>
  <c r="AB40" i="28"/>
  <c r="AC40" i="28"/>
  <c r="AD40" i="28"/>
  <c r="AH40" i="28"/>
  <c r="AI40" i="28"/>
  <c r="AJ40" i="28"/>
  <c r="AK40" i="28"/>
  <c r="AL40" i="28"/>
  <c r="AM40" i="28"/>
  <c r="AN40" i="28"/>
  <c r="AO40" i="28"/>
  <c r="AP40" i="28"/>
  <c r="P41" i="28"/>
  <c r="R41" i="28"/>
  <c r="S41" i="28"/>
  <c r="T41" i="28"/>
  <c r="U41" i="28"/>
  <c r="V41" i="28"/>
  <c r="W41" i="28"/>
  <c r="X41" i="28"/>
  <c r="Y41" i="28"/>
  <c r="Z41" i="28"/>
  <c r="AA41" i="28"/>
  <c r="AB41" i="28"/>
  <c r="AC41" i="28"/>
  <c r="AD41" i="28"/>
  <c r="AP41" i="28" s="1"/>
  <c r="AH41" i="28"/>
  <c r="AI41" i="28"/>
  <c r="AJ41" i="28"/>
  <c r="AK41" i="28"/>
  <c r="AL41" i="28"/>
  <c r="AM41" i="28"/>
  <c r="AN41" i="28"/>
  <c r="AO41" i="28"/>
  <c r="P42" i="28"/>
  <c r="R42" i="28"/>
  <c r="S42" i="28"/>
  <c r="T42" i="28"/>
  <c r="U42" i="28"/>
  <c r="V42" i="28"/>
  <c r="W42" i="28"/>
  <c r="X42" i="28"/>
  <c r="Y42" i="28"/>
  <c r="Z42" i="28"/>
  <c r="AA42" i="28"/>
  <c r="AB42" i="28"/>
  <c r="AC42" i="28"/>
  <c r="AD42" i="28"/>
  <c r="AH42" i="28"/>
  <c r="AI42" i="28"/>
  <c r="AJ42" i="28"/>
  <c r="AK42" i="28"/>
  <c r="AL42" i="28"/>
  <c r="AM42" i="28"/>
  <c r="AN42" i="28"/>
  <c r="AO42" i="28"/>
  <c r="AP42" i="28"/>
  <c r="O47" i="28"/>
  <c r="O48" i="28"/>
  <c r="Q48" i="28"/>
  <c r="T48" i="28"/>
  <c r="O49" i="28"/>
  <c r="S50" i="28"/>
  <c r="O51" i="28"/>
  <c r="P52" i="28"/>
  <c r="T52" i="28"/>
  <c r="O53" i="28"/>
  <c r="P53" i="28"/>
  <c r="R53" i="28"/>
  <c r="S53" i="28"/>
  <c r="T53" i="28"/>
  <c r="O54" i="28"/>
  <c r="P54" i="28"/>
  <c r="Q54" i="28"/>
  <c r="T55" i="28"/>
  <c r="V13" i="27"/>
  <c r="W13" i="27" s="1"/>
  <c r="X13" i="27"/>
  <c r="Y13" i="27"/>
  <c r="Z13" i="27"/>
  <c r="AA13" i="27"/>
  <c r="AB13" i="27"/>
  <c r="AC13" i="27"/>
  <c r="AD13" i="27"/>
  <c r="AE13" i="27"/>
  <c r="AF13" i="27"/>
  <c r="AG13" i="27"/>
  <c r="AH13" i="27"/>
  <c r="AI13" i="27"/>
  <c r="AJ13" i="27"/>
  <c r="AK13" i="27"/>
  <c r="AL13" i="27"/>
  <c r="AM13" i="27"/>
  <c r="AN13" i="27"/>
  <c r="AO13" i="27"/>
  <c r="AP13" i="27"/>
  <c r="AQ13" i="27"/>
  <c r="AR13" i="27"/>
  <c r="AS13" i="27"/>
  <c r="AT13" i="27"/>
  <c r="AU13" i="27"/>
  <c r="AV13" i="27"/>
  <c r="AW13" i="27"/>
  <c r="AX13" i="27"/>
  <c r="AY13" i="27"/>
  <c r="AZ13" i="27"/>
  <c r="BA13" i="27"/>
  <c r="BB13" i="27"/>
  <c r="BC13" i="27"/>
  <c r="BD13" i="27"/>
  <c r="BE13" i="27"/>
  <c r="BF13" i="27"/>
  <c r="BG13" i="27"/>
  <c r="BH13" i="27"/>
  <c r="BI13" i="27"/>
  <c r="BJ13" i="27"/>
  <c r="BK13" i="27"/>
  <c r="BL13" i="27"/>
  <c r="BM13" i="27"/>
  <c r="BN13" i="27"/>
  <c r="BO13" i="27"/>
  <c r="D15" i="27"/>
  <c r="E15" i="27"/>
  <c r="D16" i="27"/>
  <c r="E16" i="27"/>
  <c r="D17" i="27"/>
  <c r="E17" i="27"/>
  <c r="D18" i="27"/>
  <c r="E18" i="27"/>
  <c r="E20" i="27"/>
  <c r="F20" i="27"/>
  <c r="G20" i="27"/>
  <c r="H20" i="27"/>
  <c r="I20" i="27"/>
  <c r="J20" i="27"/>
  <c r="K20" i="27"/>
  <c r="L20" i="27"/>
  <c r="M20" i="27"/>
  <c r="N20" i="27"/>
  <c r="O20" i="27"/>
  <c r="P20" i="27"/>
  <c r="Q20" i="27"/>
  <c r="R20" i="27"/>
  <c r="G21" i="27"/>
  <c r="H21" i="27"/>
  <c r="I21" i="27"/>
  <c r="J21" i="27"/>
  <c r="K21" i="27"/>
  <c r="L21" i="27"/>
  <c r="M21" i="27"/>
  <c r="N21" i="27"/>
  <c r="O21" i="27"/>
  <c r="P21" i="27"/>
  <c r="Q21" i="27"/>
  <c r="R21" i="27"/>
  <c r="B23" i="27"/>
  <c r="V23" i="27"/>
  <c r="W23" i="27"/>
  <c r="X23" i="27"/>
  <c r="Y23" i="27"/>
  <c r="Z23" i="27"/>
  <c r="AA23" i="27"/>
  <c r="AB23" i="27"/>
  <c r="AC23" i="27"/>
  <c r="AD23" i="27"/>
  <c r="AE23" i="27"/>
  <c r="AF23" i="27"/>
  <c r="AG23" i="27"/>
  <c r="AH23" i="27"/>
  <c r="AI23" i="27"/>
  <c r="AJ23" i="27"/>
  <c r="AK23" i="27" s="1"/>
  <c r="AL23" i="27"/>
  <c r="AM23" i="27"/>
  <c r="AN23" i="27"/>
  <c r="AO23" i="27"/>
  <c r="AP23" i="27"/>
  <c r="AQ23" i="27"/>
  <c r="AR23" i="27"/>
  <c r="AS23" i="27"/>
  <c r="AT23" i="27"/>
  <c r="AU23" i="27"/>
  <c r="AV23" i="27"/>
  <c r="AW23" i="27"/>
  <c r="AX23" i="27"/>
  <c r="AY23" i="27"/>
  <c r="AZ23" i="27"/>
  <c r="BA23" i="27"/>
  <c r="BB23" i="27"/>
  <c r="BC23" i="27"/>
  <c r="BD23" i="27"/>
  <c r="BE23" i="27"/>
  <c r="BF23" i="27"/>
  <c r="BG23" i="27"/>
  <c r="BH23" i="27"/>
  <c r="BI23" i="27"/>
  <c r="BJ23" i="27"/>
  <c r="BK23" i="27"/>
  <c r="BL23" i="27"/>
  <c r="BM23" i="27"/>
  <c r="BN23" i="27"/>
  <c r="BO23" i="27"/>
  <c r="D25" i="27"/>
  <c r="E25" i="27"/>
  <c r="D26" i="27"/>
  <c r="E26" i="27"/>
  <c r="D27" i="27"/>
  <c r="E27" i="27"/>
  <c r="D28" i="27"/>
  <c r="E28" i="27"/>
  <c r="E30" i="27"/>
  <c r="F30" i="27"/>
  <c r="G30" i="27"/>
  <c r="H30" i="27"/>
  <c r="I30" i="27"/>
  <c r="J30" i="27"/>
  <c r="K30" i="27"/>
  <c r="L30" i="27"/>
  <c r="M30" i="27"/>
  <c r="N30" i="27"/>
  <c r="O30" i="27"/>
  <c r="P30" i="27"/>
  <c r="Q30" i="27"/>
  <c r="R30" i="27"/>
  <c r="G31" i="27"/>
  <c r="H31" i="27"/>
  <c r="I31" i="27"/>
  <c r="J31" i="27"/>
  <c r="K31" i="27"/>
  <c r="L31" i="27"/>
  <c r="M31" i="27"/>
  <c r="N31" i="27"/>
  <c r="O31" i="27"/>
  <c r="P31" i="27"/>
  <c r="Q31" i="27"/>
  <c r="R31" i="27"/>
  <c r="V33" i="27"/>
  <c r="W33" i="27"/>
  <c r="X33" i="27"/>
  <c r="Y33" i="27"/>
  <c r="Z33" i="27"/>
  <c r="AA33" i="27"/>
  <c r="AB33" i="27"/>
  <c r="AC33" i="27"/>
  <c r="AD33" i="27"/>
  <c r="AE33" i="27"/>
  <c r="AF33" i="27"/>
  <c r="AG33" i="27"/>
  <c r="AH33" i="27"/>
  <c r="AI33" i="27"/>
  <c r="AJ33" i="27"/>
  <c r="AK33" i="27"/>
  <c r="AL33" i="27"/>
  <c r="AM33" i="27"/>
  <c r="AN33" i="27"/>
  <c r="AO33" i="27"/>
  <c r="AP33" i="27"/>
  <c r="AQ33" i="27"/>
  <c r="AR33" i="27"/>
  <c r="AS33" i="27"/>
  <c r="AT33" i="27"/>
  <c r="AU33" i="27"/>
  <c r="AV33" i="27"/>
  <c r="AW33" i="27"/>
  <c r="AX33" i="27"/>
  <c r="AY33" i="27" s="1"/>
  <c r="AZ33" i="27"/>
  <c r="BA33" i="27"/>
  <c r="BB33" i="27"/>
  <c r="BC33" i="27"/>
  <c r="BD33" i="27"/>
  <c r="BE33" i="27"/>
  <c r="BF33" i="27"/>
  <c r="BG33" i="27"/>
  <c r="BH33" i="27"/>
  <c r="BI33" i="27"/>
  <c r="BJ33" i="27"/>
  <c r="BK33" i="27"/>
  <c r="BL33" i="27"/>
  <c r="BM33" i="27"/>
  <c r="BN33" i="27"/>
  <c r="BO33" i="27"/>
  <c r="D35" i="27"/>
  <c r="E35" i="27"/>
  <c r="D36" i="27"/>
  <c r="E36" i="27"/>
  <c r="D37" i="27"/>
  <c r="E37" i="27"/>
  <c r="D38" i="27"/>
  <c r="E38" i="27"/>
  <c r="E40" i="27"/>
  <c r="F40" i="27"/>
  <c r="G40" i="27"/>
  <c r="H40" i="27"/>
  <c r="I40" i="27"/>
  <c r="J40" i="27"/>
  <c r="K40" i="27"/>
  <c r="L40" i="27"/>
  <c r="M40" i="27"/>
  <c r="N40" i="27"/>
  <c r="O40" i="27"/>
  <c r="P40" i="27"/>
  <c r="Q40" i="27"/>
  <c r="R40" i="27"/>
  <c r="G41" i="27"/>
  <c r="H41" i="27"/>
  <c r="I41" i="27"/>
  <c r="J41" i="27"/>
  <c r="K41" i="27"/>
  <c r="L41" i="27"/>
  <c r="M41" i="27"/>
  <c r="N41" i="27"/>
  <c r="O41" i="27"/>
  <c r="P41" i="27"/>
  <c r="Q41" i="27"/>
  <c r="R41" i="27"/>
  <c r="V43" i="27"/>
  <c r="W43" i="27"/>
  <c r="X43" i="27"/>
  <c r="Y43" i="27"/>
  <c r="Z43" i="27"/>
  <c r="AA43" i="27"/>
  <c r="AB43" i="27"/>
  <c r="AC43" i="27"/>
  <c r="AD43" i="27"/>
  <c r="AE43" i="27"/>
  <c r="AF43" i="27"/>
  <c r="AG43" i="27"/>
  <c r="AH43" i="27"/>
  <c r="AI43" i="27"/>
  <c r="AJ43" i="27"/>
  <c r="AK43" i="27"/>
  <c r="AL43" i="27"/>
  <c r="AM43" i="27"/>
  <c r="AN43" i="27"/>
  <c r="AO43" i="27"/>
  <c r="AP43" i="27"/>
  <c r="AQ43" i="27"/>
  <c r="AR43" i="27"/>
  <c r="AS43" i="27"/>
  <c r="AT43" i="27"/>
  <c r="AU43" i="27"/>
  <c r="AV43" i="27"/>
  <c r="AW43" i="27"/>
  <c r="AX43" i="27"/>
  <c r="AY43" i="27"/>
  <c r="AZ43" i="27"/>
  <c r="BA43" i="27"/>
  <c r="BB43" i="27"/>
  <c r="BC43" i="27"/>
  <c r="BD43" i="27"/>
  <c r="BE43" i="27"/>
  <c r="BF43" i="27"/>
  <c r="BG43" i="27"/>
  <c r="BH43" i="27"/>
  <c r="BI43" i="27"/>
  <c r="BJ43" i="27"/>
  <c r="BK43" i="27"/>
  <c r="BL43" i="27"/>
  <c r="BM43" i="27"/>
  <c r="BN43" i="27"/>
  <c r="BO43" i="27"/>
  <c r="D45" i="27"/>
  <c r="E45" i="27"/>
  <c r="D46" i="27"/>
  <c r="E46" i="27"/>
  <c r="D47" i="27"/>
  <c r="E47" i="27"/>
  <c r="D48" i="27"/>
  <c r="E48" i="27"/>
  <c r="E50" i="27"/>
  <c r="F50" i="27"/>
  <c r="G50" i="27"/>
  <c r="H50" i="27"/>
  <c r="I50" i="27"/>
  <c r="J50" i="27"/>
  <c r="K50" i="27"/>
  <c r="L50" i="27"/>
  <c r="M50" i="27"/>
  <c r="N50" i="27"/>
  <c r="O50" i="27"/>
  <c r="P50" i="27"/>
  <c r="Q50" i="27"/>
  <c r="R50" i="27"/>
  <c r="G51" i="27"/>
  <c r="H51" i="27"/>
  <c r="I51" i="27"/>
  <c r="J51" i="27"/>
  <c r="K51" i="27"/>
  <c r="L51" i="27"/>
  <c r="M51" i="27"/>
  <c r="N51" i="27"/>
  <c r="O51" i="27"/>
  <c r="P51" i="27"/>
  <c r="Q51" i="27"/>
  <c r="R51" i="27"/>
  <c r="V53" i="27"/>
  <c r="W53" i="27"/>
  <c r="X53" i="27"/>
  <c r="Y53" i="27"/>
  <c r="Z53" i="27"/>
  <c r="AA53" i="27"/>
  <c r="AB53" i="27"/>
  <c r="AC53" i="27"/>
  <c r="AD53" i="27"/>
  <c r="AE53" i="27"/>
  <c r="AF53" i="27"/>
  <c r="AG53" i="27"/>
  <c r="AH53" i="27"/>
  <c r="AI53" i="27"/>
  <c r="AJ53" i="27"/>
  <c r="AK53" i="27"/>
  <c r="AL53" i="27"/>
  <c r="AM53" i="27"/>
  <c r="AN53" i="27"/>
  <c r="AO53" i="27"/>
  <c r="AP53" i="27"/>
  <c r="AQ53" i="27"/>
  <c r="AR53" i="27"/>
  <c r="AS53" i="27"/>
  <c r="AT53" i="27"/>
  <c r="AU53" i="27"/>
  <c r="AV53" i="27"/>
  <c r="AW53" i="27"/>
  <c r="AX53" i="27"/>
  <c r="AY53" i="27"/>
  <c r="AZ53" i="27"/>
  <c r="BA53" i="27"/>
  <c r="BB53" i="27"/>
  <c r="BC53" i="27"/>
  <c r="BD53" i="27"/>
  <c r="BE53" i="27"/>
  <c r="BF53" i="27"/>
  <c r="BG53" i="27"/>
  <c r="BH53" i="27"/>
  <c r="BI53" i="27"/>
  <c r="BJ53" i="27"/>
  <c r="BK53" i="27"/>
  <c r="BL53" i="27"/>
  <c r="BM53" i="27"/>
  <c r="BN53" i="27"/>
  <c r="BO53" i="27"/>
  <c r="D55" i="27"/>
  <c r="E55" i="27"/>
  <c r="D56" i="27"/>
  <c r="E56" i="27"/>
  <c r="D57" i="27"/>
  <c r="E57" i="27"/>
  <c r="D58" i="27"/>
  <c r="E58" i="27"/>
  <c r="E60" i="27"/>
  <c r="F60" i="27"/>
  <c r="G60" i="27"/>
  <c r="H60" i="27"/>
  <c r="I60" i="27"/>
  <c r="J60" i="27"/>
  <c r="K60" i="27"/>
  <c r="L60" i="27"/>
  <c r="M60" i="27"/>
  <c r="N60" i="27"/>
  <c r="O60" i="27"/>
  <c r="P60" i="27"/>
  <c r="Q60" i="27"/>
  <c r="R60" i="27"/>
  <c r="G61" i="27"/>
  <c r="H61" i="27"/>
  <c r="I61" i="27"/>
  <c r="J61" i="27"/>
  <c r="K61" i="27"/>
  <c r="L61" i="27"/>
  <c r="M61" i="27"/>
  <c r="N61" i="27"/>
  <c r="O61" i="27"/>
  <c r="P61" i="27"/>
  <c r="Q61" i="27"/>
  <c r="R61" i="27"/>
  <c r="V63" i="27"/>
  <c r="W63" i="27"/>
  <c r="X63" i="27"/>
  <c r="Y63" i="27"/>
  <c r="Z63" i="27"/>
  <c r="AA63" i="27"/>
  <c r="AB63" i="27"/>
  <c r="AC63" i="27"/>
  <c r="AD63" i="27"/>
  <c r="AE63" i="27"/>
  <c r="AF63" i="27"/>
  <c r="AG63" i="27"/>
  <c r="AH63" i="27"/>
  <c r="AI63" i="27"/>
  <c r="AJ63" i="27"/>
  <c r="AK63" i="27"/>
  <c r="AL63" i="27"/>
  <c r="AM63" i="27"/>
  <c r="AN63" i="27"/>
  <c r="AO63" i="27"/>
  <c r="AP63" i="27"/>
  <c r="AQ63" i="27"/>
  <c r="AR63" i="27"/>
  <c r="AS63" i="27"/>
  <c r="AT63" i="27"/>
  <c r="AU63" i="27"/>
  <c r="AV63" i="27"/>
  <c r="AW63" i="27"/>
  <c r="AX63" i="27"/>
  <c r="AY63" i="27"/>
  <c r="AZ63" i="27"/>
  <c r="BA63" i="27"/>
  <c r="BB63" i="27"/>
  <c r="BC63" i="27"/>
  <c r="BD63" i="27"/>
  <c r="BE63" i="27"/>
  <c r="BF63" i="27"/>
  <c r="BG63" i="27"/>
  <c r="BH63" i="27"/>
  <c r="BI63" i="27"/>
  <c r="BJ63" i="27"/>
  <c r="BK63" i="27"/>
  <c r="BL63" i="27"/>
  <c r="BM63" i="27"/>
  <c r="BN63" i="27"/>
  <c r="BO63" i="27"/>
  <c r="D65" i="27"/>
  <c r="E65" i="27"/>
  <c r="D66" i="27"/>
  <c r="E66" i="27"/>
  <c r="D67" i="27"/>
  <c r="E67" i="27"/>
  <c r="D68" i="27"/>
  <c r="E68" i="27"/>
  <c r="E70" i="27"/>
  <c r="F70" i="27"/>
  <c r="G70" i="27"/>
  <c r="H70" i="27"/>
  <c r="I70" i="27"/>
  <c r="J70" i="27"/>
  <c r="K70" i="27"/>
  <c r="L70" i="27"/>
  <c r="M70" i="27"/>
  <c r="N70" i="27"/>
  <c r="O70" i="27"/>
  <c r="P70" i="27"/>
  <c r="Q70" i="27"/>
  <c r="R70" i="27"/>
  <c r="G71" i="27"/>
  <c r="H71" i="27"/>
  <c r="I71" i="27"/>
  <c r="J71" i="27"/>
  <c r="K71" i="27"/>
  <c r="L71" i="27"/>
  <c r="M71" i="27"/>
  <c r="N71" i="27"/>
  <c r="O71" i="27"/>
  <c r="P71" i="27"/>
  <c r="Q71" i="27"/>
  <c r="R71" i="27"/>
  <c r="V73" i="27"/>
  <c r="W73" i="27"/>
  <c r="X73" i="27"/>
  <c r="Y73" i="27"/>
  <c r="Z73" i="27"/>
  <c r="AA73" i="27"/>
  <c r="AB73" i="27"/>
  <c r="AC73" i="27"/>
  <c r="AD73" i="27"/>
  <c r="AE73" i="27"/>
  <c r="AF73" i="27"/>
  <c r="AG73" i="27"/>
  <c r="AH73" i="27"/>
  <c r="AI73" i="27"/>
  <c r="AJ73" i="27"/>
  <c r="AK73" i="27"/>
  <c r="AL73" i="27"/>
  <c r="AM73" i="27"/>
  <c r="AN73" i="27"/>
  <c r="AO73" i="27"/>
  <c r="AP73" i="27"/>
  <c r="AQ73" i="27"/>
  <c r="AR73" i="27"/>
  <c r="AS73" i="27"/>
  <c r="AT73" i="27"/>
  <c r="AU73" i="27"/>
  <c r="AV73" i="27"/>
  <c r="AW73" i="27"/>
  <c r="AX73" i="27"/>
  <c r="AY73" i="27"/>
  <c r="AZ73" i="27"/>
  <c r="BA73" i="27"/>
  <c r="BB73" i="27"/>
  <c r="BC73" i="27"/>
  <c r="BD73" i="27"/>
  <c r="BE73" i="27"/>
  <c r="BF73" i="27"/>
  <c r="BG73" i="27"/>
  <c r="BH73" i="27"/>
  <c r="BI73" i="27"/>
  <c r="BJ73" i="27"/>
  <c r="BK73" i="27"/>
  <c r="BL73" i="27"/>
  <c r="BM73" i="27"/>
  <c r="BN73" i="27"/>
  <c r="BO73" i="27"/>
  <c r="D75" i="27"/>
  <c r="E75" i="27"/>
  <c r="D76" i="27"/>
  <c r="E76" i="27"/>
  <c r="D77" i="27"/>
  <c r="D78" i="27" s="1"/>
  <c r="E77" i="27"/>
  <c r="E78" i="27" s="1"/>
  <c r="F80" i="27"/>
  <c r="G80" i="27"/>
  <c r="H80" i="27"/>
  <c r="I80" i="27"/>
  <c r="J80" i="27"/>
  <c r="K80" i="27"/>
  <c r="L80" i="27"/>
  <c r="M80" i="27"/>
  <c r="N80" i="27"/>
  <c r="O80" i="27"/>
  <c r="P80" i="27"/>
  <c r="Q80" i="27"/>
  <c r="R80" i="27"/>
  <c r="G81" i="27"/>
  <c r="H81" i="27"/>
  <c r="I81" i="27"/>
  <c r="J81" i="27"/>
  <c r="K81" i="27"/>
  <c r="L81" i="27"/>
  <c r="M81" i="27"/>
  <c r="N81" i="27"/>
  <c r="O81" i="27"/>
  <c r="P81" i="27"/>
  <c r="Q81" i="27"/>
  <c r="R81" i="27"/>
  <c r="V83" i="27"/>
  <c r="W83" i="27"/>
  <c r="X83" i="27"/>
  <c r="Y83" i="27"/>
  <c r="Z83" i="27"/>
  <c r="AA83" i="27"/>
  <c r="AB83" i="27"/>
  <c r="AC83" i="27"/>
  <c r="AD83" i="27"/>
  <c r="AE83" i="27"/>
  <c r="AF83" i="27"/>
  <c r="AG83" i="27"/>
  <c r="AH83" i="27"/>
  <c r="AI83" i="27"/>
  <c r="AJ83" i="27"/>
  <c r="AK83" i="27"/>
  <c r="AL83" i="27"/>
  <c r="AM83" i="27"/>
  <c r="AN83" i="27"/>
  <c r="AO83" i="27"/>
  <c r="AP83" i="27"/>
  <c r="AQ83" i="27"/>
  <c r="AR83" i="27"/>
  <c r="AS83" i="27"/>
  <c r="AT83" i="27"/>
  <c r="AU83" i="27"/>
  <c r="AV83" i="27"/>
  <c r="AW83" i="27"/>
  <c r="AX83" i="27"/>
  <c r="AY83" i="27"/>
  <c r="AZ83" i="27"/>
  <c r="BA83" i="27"/>
  <c r="BB83" i="27"/>
  <c r="BC83" i="27"/>
  <c r="BD83" i="27"/>
  <c r="BE83" i="27"/>
  <c r="BF83" i="27"/>
  <c r="BG83" i="27"/>
  <c r="BH83" i="27"/>
  <c r="BI83" i="27"/>
  <c r="BJ83" i="27"/>
  <c r="BK83" i="27"/>
  <c r="BL83" i="27"/>
  <c r="BM83" i="27"/>
  <c r="BN83" i="27"/>
  <c r="BO83" i="27"/>
  <c r="D85" i="27"/>
  <c r="E85" i="27"/>
  <c r="D86" i="27"/>
  <c r="E86" i="27"/>
  <c r="D87" i="27"/>
  <c r="E87" i="27"/>
  <c r="D88" i="27"/>
  <c r="E88" i="27"/>
  <c r="E90" i="27"/>
  <c r="F90" i="27"/>
  <c r="G90" i="27"/>
  <c r="H90" i="27"/>
  <c r="I90" i="27"/>
  <c r="J90" i="27"/>
  <c r="K90" i="27"/>
  <c r="L90" i="27"/>
  <c r="M90" i="27"/>
  <c r="N90" i="27"/>
  <c r="O90" i="27"/>
  <c r="P90" i="27"/>
  <c r="Q90" i="27"/>
  <c r="R90" i="27"/>
  <c r="G91" i="27"/>
  <c r="H91" i="27"/>
  <c r="I91" i="27"/>
  <c r="J91" i="27"/>
  <c r="K91" i="27"/>
  <c r="L91" i="27"/>
  <c r="M91" i="27"/>
  <c r="N91" i="27"/>
  <c r="O91" i="27"/>
  <c r="P91" i="27"/>
  <c r="Q91" i="27"/>
  <c r="R91" i="27"/>
  <c r="V13" i="26"/>
  <c r="W13" i="26" s="1"/>
  <c r="X13" i="26"/>
  <c r="Y13" i="26"/>
  <c r="Z13" i="26"/>
  <c r="AA13" i="26"/>
  <c r="AB13" i="26"/>
  <c r="AC13" i="26"/>
  <c r="AD13" i="26"/>
  <c r="AE13" i="26"/>
  <c r="AF13" i="26"/>
  <c r="AG13" i="26"/>
  <c r="AH13" i="26"/>
  <c r="AI13" i="26"/>
  <c r="AJ13" i="26"/>
  <c r="AK13" i="26"/>
  <c r="AL13" i="26"/>
  <c r="AM13" i="26"/>
  <c r="AN13" i="26"/>
  <c r="AO13" i="26"/>
  <c r="AP13" i="26"/>
  <c r="AQ13" i="26"/>
  <c r="AR13" i="26"/>
  <c r="AS13" i="26"/>
  <c r="AT13" i="26"/>
  <c r="AU13" i="26"/>
  <c r="AV13" i="26"/>
  <c r="AW13" i="26"/>
  <c r="AX13" i="26"/>
  <c r="AY13" i="26"/>
  <c r="AZ13" i="26"/>
  <c r="BA13" i="26"/>
  <c r="BB13" i="26"/>
  <c r="BC13" i="26"/>
  <c r="BD13" i="26"/>
  <c r="BE13" i="26"/>
  <c r="BF13" i="26"/>
  <c r="BG13" i="26"/>
  <c r="BH13" i="26"/>
  <c r="BI13" i="26"/>
  <c r="BJ13" i="26"/>
  <c r="BK13" i="26"/>
  <c r="BL13" i="26"/>
  <c r="BM13" i="26"/>
  <c r="BN13" i="26"/>
  <c r="BO13" i="26"/>
  <c r="D15" i="26"/>
  <c r="E15" i="26"/>
  <c r="D16" i="26"/>
  <c r="E16" i="26"/>
  <c r="E17" i="26" s="1"/>
  <c r="E18" i="26" s="1"/>
  <c r="D17" i="26"/>
  <c r="D18" i="26" s="1"/>
  <c r="F20" i="26"/>
  <c r="G20" i="26"/>
  <c r="H20" i="26"/>
  <c r="I20" i="26"/>
  <c r="J20" i="26"/>
  <c r="K20" i="26"/>
  <c r="L20" i="26"/>
  <c r="M20" i="26"/>
  <c r="N20" i="26"/>
  <c r="O20" i="26"/>
  <c r="P20" i="26"/>
  <c r="Q20" i="26"/>
  <c r="R20" i="26"/>
  <c r="G21" i="26"/>
  <c r="H21" i="26"/>
  <c r="I21" i="26"/>
  <c r="J21" i="26"/>
  <c r="K21" i="26"/>
  <c r="L21" i="26"/>
  <c r="M21" i="26"/>
  <c r="N21" i="26"/>
  <c r="O21" i="26"/>
  <c r="P21" i="26"/>
  <c r="Q21" i="26"/>
  <c r="R21" i="26"/>
  <c r="B23" i="26"/>
  <c r="B33" i="26" s="1"/>
  <c r="V23" i="26"/>
  <c r="W23" i="26" s="1"/>
  <c r="X23" i="26"/>
  <c r="Y23" i="26"/>
  <c r="Z23" i="26"/>
  <c r="AA23" i="26"/>
  <c r="AB23" i="26"/>
  <c r="AC23" i="26"/>
  <c r="AD23" i="26"/>
  <c r="AE23" i="26"/>
  <c r="AF23" i="26"/>
  <c r="AG23" i="26"/>
  <c r="AH23" i="26"/>
  <c r="AI23" i="26"/>
  <c r="AJ23" i="26"/>
  <c r="AK23" i="26" s="1"/>
  <c r="AL23" i="26"/>
  <c r="AM23" i="26"/>
  <c r="AN23" i="26"/>
  <c r="AO23" i="26"/>
  <c r="AP23" i="26"/>
  <c r="AQ23" i="26"/>
  <c r="AR23" i="26"/>
  <c r="AS23" i="26"/>
  <c r="AT23" i="26"/>
  <c r="AU23" i="26"/>
  <c r="AV23" i="26"/>
  <c r="AW23" i="26"/>
  <c r="AX23" i="26"/>
  <c r="AY23" i="26"/>
  <c r="AZ23" i="26"/>
  <c r="BA23" i="26"/>
  <c r="BB23" i="26"/>
  <c r="BC23" i="26"/>
  <c r="BD23" i="26"/>
  <c r="BE23" i="26"/>
  <c r="BF23" i="26"/>
  <c r="BG23" i="26"/>
  <c r="BH23" i="26"/>
  <c r="BI23" i="26"/>
  <c r="BJ23" i="26"/>
  <c r="BK23" i="26"/>
  <c r="BL23" i="26"/>
  <c r="BM23" i="26"/>
  <c r="BN23" i="26"/>
  <c r="BO23" i="26"/>
  <c r="D25" i="26"/>
  <c r="D26" i="26" s="1"/>
  <c r="D27" i="26" s="1"/>
  <c r="D28" i="26" s="1"/>
  <c r="E25" i="26"/>
  <c r="E26" i="26"/>
  <c r="E27" i="26"/>
  <c r="E28" i="26"/>
  <c r="E30" i="26"/>
  <c r="F30" i="26"/>
  <c r="G30" i="26"/>
  <c r="H30" i="26"/>
  <c r="I30" i="26"/>
  <c r="J30" i="26"/>
  <c r="K30" i="26"/>
  <c r="L30" i="26"/>
  <c r="M30" i="26"/>
  <c r="N30" i="26"/>
  <c r="O30" i="26"/>
  <c r="P30" i="26"/>
  <c r="Q30" i="26"/>
  <c r="R30" i="26"/>
  <c r="G31" i="26"/>
  <c r="H31" i="26"/>
  <c r="I31" i="26"/>
  <c r="J31" i="26"/>
  <c r="K31" i="26"/>
  <c r="L31" i="26"/>
  <c r="M31" i="26"/>
  <c r="N31" i="26"/>
  <c r="O31" i="26"/>
  <c r="P31" i="26"/>
  <c r="Q31" i="26"/>
  <c r="R31" i="26"/>
  <c r="V33" i="26"/>
  <c r="W33" i="26"/>
  <c r="X33" i="26"/>
  <c r="Y33" i="26"/>
  <c r="Z33" i="26"/>
  <c r="AA33" i="26"/>
  <c r="AB33" i="26"/>
  <c r="AC33" i="26"/>
  <c r="AD33" i="26"/>
  <c r="AE33" i="26"/>
  <c r="AF33" i="26"/>
  <c r="AG33" i="26"/>
  <c r="AH33" i="26"/>
  <c r="AI33" i="26"/>
  <c r="AJ33" i="26"/>
  <c r="AK33" i="26" s="1"/>
  <c r="AL33" i="26"/>
  <c r="AM33" i="26"/>
  <c r="AN33" i="26"/>
  <c r="AO33" i="26"/>
  <c r="AP33" i="26"/>
  <c r="AQ33" i="26"/>
  <c r="AR33" i="26"/>
  <c r="AS33" i="26"/>
  <c r="AT33" i="26"/>
  <c r="AU33" i="26"/>
  <c r="AV33" i="26"/>
  <c r="AW33" i="26"/>
  <c r="AX33" i="26"/>
  <c r="AY33" i="26" s="1"/>
  <c r="AZ33" i="26"/>
  <c r="BA33" i="26"/>
  <c r="BB33" i="26"/>
  <c r="BC33" i="26"/>
  <c r="BD33" i="26"/>
  <c r="BE33" i="26"/>
  <c r="BF33" i="26"/>
  <c r="BG33" i="26"/>
  <c r="BH33" i="26"/>
  <c r="BI33" i="26"/>
  <c r="BJ33" i="26"/>
  <c r="BK33" i="26"/>
  <c r="BL33" i="26"/>
  <c r="BM33" i="26"/>
  <c r="BN33" i="26"/>
  <c r="BO33" i="26"/>
  <c r="D35" i="26"/>
  <c r="D36" i="26" s="1"/>
  <c r="D37" i="26" s="1"/>
  <c r="D38" i="26" s="1"/>
  <c r="E35" i="26"/>
  <c r="E36" i="26"/>
  <c r="E37" i="26"/>
  <c r="E38" i="26"/>
  <c r="E40" i="26"/>
  <c r="F40" i="26"/>
  <c r="G40" i="26"/>
  <c r="H40" i="26"/>
  <c r="I40" i="26"/>
  <c r="J40" i="26"/>
  <c r="K40" i="26"/>
  <c r="L40" i="26"/>
  <c r="M40" i="26"/>
  <c r="N40" i="26"/>
  <c r="O40" i="26"/>
  <c r="P40" i="26"/>
  <c r="Q40" i="26"/>
  <c r="R40" i="26"/>
  <c r="G41" i="26"/>
  <c r="H41" i="26"/>
  <c r="I41" i="26"/>
  <c r="J41" i="26"/>
  <c r="K41" i="26"/>
  <c r="L41" i="26"/>
  <c r="M41" i="26"/>
  <c r="N41" i="26"/>
  <c r="O41" i="26"/>
  <c r="P41" i="26"/>
  <c r="Q41" i="26"/>
  <c r="R41" i="26"/>
  <c r="V43" i="26"/>
  <c r="W43" i="26"/>
  <c r="X43" i="26"/>
  <c r="Y43" i="26"/>
  <c r="Z43" i="26"/>
  <c r="AA43" i="26"/>
  <c r="AB43" i="26"/>
  <c r="AC43" i="26"/>
  <c r="AD43" i="26"/>
  <c r="AE43" i="26"/>
  <c r="AF43" i="26"/>
  <c r="AG43" i="26"/>
  <c r="AH43" i="26"/>
  <c r="AI43" i="26"/>
  <c r="AJ43" i="26"/>
  <c r="AK43" i="26"/>
  <c r="AL43" i="26"/>
  <c r="AM43" i="26"/>
  <c r="AN43" i="26"/>
  <c r="AO43" i="26"/>
  <c r="AP43" i="26"/>
  <c r="AQ43" i="26"/>
  <c r="AR43" i="26"/>
  <c r="AS43" i="26"/>
  <c r="AT43" i="26"/>
  <c r="AU43" i="26"/>
  <c r="AV43" i="26"/>
  <c r="AW43" i="26"/>
  <c r="AX43" i="26"/>
  <c r="AY43" i="26" s="1"/>
  <c r="AZ43" i="26"/>
  <c r="BA43" i="26"/>
  <c r="BB43" i="26"/>
  <c r="BC43" i="26"/>
  <c r="BD43" i="26"/>
  <c r="BE43" i="26"/>
  <c r="BF43" i="26"/>
  <c r="BG43" i="26"/>
  <c r="BH43" i="26"/>
  <c r="BI43" i="26"/>
  <c r="BJ43" i="26"/>
  <c r="BK43" i="26"/>
  <c r="BL43" i="26"/>
  <c r="BM43" i="26"/>
  <c r="BN43" i="26"/>
  <c r="BO43" i="26"/>
  <c r="D45" i="26"/>
  <c r="E45" i="26"/>
  <c r="D46" i="26"/>
  <c r="E46" i="26"/>
  <c r="D47" i="26"/>
  <c r="E47" i="26"/>
  <c r="D48" i="26"/>
  <c r="E48" i="26"/>
  <c r="E50" i="26"/>
  <c r="F50" i="26"/>
  <c r="G50" i="26"/>
  <c r="H50" i="26"/>
  <c r="I50" i="26"/>
  <c r="J50" i="26"/>
  <c r="K50" i="26"/>
  <c r="L50" i="26"/>
  <c r="M50" i="26"/>
  <c r="N50" i="26"/>
  <c r="O50" i="26"/>
  <c r="P50" i="26"/>
  <c r="Q50" i="26"/>
  <c r="R50" i="26"/>
  <c r="G51" i="26"/>
  <c r="H51" i="26"/>
  <c r="I51" i="26"/>
  <c r="J51" i="26"/>
  <c r="K51" i="26"/>
  <c r="L51" i="26"/>
  <c r="M51" i="26"/>
  <c r="N51" i="26"/>
  <c r="O51" i="26"/>
  <c r="P51" i="26"/>
  <c r="Q51" i="26"/>
  <c r="R51" i="26"/>
  <c r="V53" i="26"/>
  <c r="W53" i="26"/>
  <c r="X53" i="26"/>
  <c r="Y53" i="26"/>
  <c r="Z53" i="26"/>
  <c r="AA53" i="26"/>
  <c r="AB53" i="26"/>
  <c r="AC53" i="26"/>
  <c r="AD53" i="26"/>
  <c r="AE53" i="26"/>
  <c r="AF53" i="26"/>
  <c r="AG53" i="26"/>
  <c r="AH53" i="26"/>
  <c r="AI53" i="26"/>
  <c r="AJ53" i="26"/>
  <c r="AK53" i="26"/>
  <c r="AL53" i="26"/>
  <c r="AM53" i="26"/>
  <c r="AN53" i="26"/>
  <c r="AO53" i="26"/>
  <c r="AP53" i="26"/>
  <c r="AQ53" i="26"/>
  <c r="AR53" i="26"/>
  <c r="AS53" i="26"/>
  <c r="AT53" i="26"/>
  <c r="AU53" i="26"/>
  <c r="AV53" i="26"/>
  <c r="AW53" i="26"/>
  <c r="AX53" i="26"/>
  <c r="AY53" i="26"/>
  <c r="AZ53" i="26"/>
  <c r="BA53" i="26"/>
  <c r="BB53" i="26"/>
  <c r="BC53" i="26"/>
  <c r="BD53" i="26"/>
  <c r="BE53" i="26"/>
  <c r="BF53" i="26"/>
  <c r="BG53" i="26"/>
  <c r="BH53" i="26"/>
  <c r="BI53" i="26"/>
  <c r="BJ53" i="26"/>
  <c r="BK53" i="26"/>
  <c r="BL53" i="26"/>
  <c r="BM53" i="26"/>
  <c r="BN53" i="26"/>
  <c r="BO53" i="26"/>
  <c r="D55" i="26"/>
  <c r="E55" i="26"/>
  <c r="D56" i="26"/>
  <c r="E56" i="26"/>
  <c r="D57" i="26"/>
  <c r="E57" i="26"/>
  <c r="D58" i="26"/>
  <c r="E58" i="26"/>
  <c r="E60" i="26"/>
  <c r="F60" i="26"/>
  <c r="G60" i="26"/>
  <c r="H60" i="26"/>
  <c r="I60" i="26"/>
  <c r="J60" i="26"/>
  <c r="K60" i="26"/>
  <c r="L60" i="26"/>
  <c r="M60" i="26"/>
  <c r="N60" i="26"/>
  <c r="O60" i="26"/>
  <c r="P60" i="26"/>
  <c r="Q60" i="26"/>
  <c r="R60" i="26"/>
  <c r="G61" i="26"/>
  <c r="H61" i="26"/>
  <c r="I61" i="26"/>
  <c r="J61" i="26"/>
  <c r="K61" i="26"/>
  <c r="L61" i="26"/>
  <c r="M61" i="26"/>
  <c r="N61" i="26"/>
  <c r="O61" i="26"/>
  <c r="P61" i="26"/>
  <c r="Q61" i="26"/>
  <c r="R61" i="26"/>
  <c r="V63" i="26"/>
  <c r="W63" i="26"/>
  <c r="X63" i="26"/>
  <c r="Y63" i="26"/>
  <c r="Z63" i="26"/>
  <c r="AA63" i="26"/>
  <c r="AB63" i="26"/>
  <c r="AC63" i="26"/>
  <c r="AD63" i="26" s="1"/>
  <c r="AE63" i="26"/>
  <c r="AF63" i="26"/>
  <c r="AG63" i="26"/>
  <c r="AH63" i="26"/>
  <c r="AI63" i="26"/>
  <c r="AJ63" i="26"/>
  <c r="AK63" i="26"/>
  <c r="AL63" i="26"/>
  <c r="AM63" i="26"/>
  <c r="AN63" i="26"/>
  <c r="AO63" i="26"/>
  <c r="AP63" i="26"/>
  <c r="AQ63" i="26"/>
  <c r="AR63" i="26"/>
  <c r="AS63" i="26"/>
  <c r="AT63" i="26"/>
  <c r="AU63" i="26"/>
  <c r="AV63" i="26"/>
  <c r="AW63" i="26"/>
  <c r="AX63" i="26"/>
  <c r="AY63" i="26"/>
  <c r="AZ63" i="26"/>
  <c r="BA63" i="26"/>
  <c r="BB63" i="26"/>
  <c r="BC63" i="26"/>
  <c r="BD63" i="26"/>
  <c r="BE63" i="26"/>
  <c r="BF63" i="26"/>
  <c r="BG63" i="26"/>
  <c r="BH63" i="26"/>
  <c r="BI63" i="26"/>
  <c r="BJ63" i="26"/>
  <c r="BK63" i="26"/>
  <c r="BL63" i="26"/>
  <c r="BM63" i="26"/>
  <c r="BN63" i="26"/>
  <c r="BO63" i="26"/>
  <c r="D65" i="26"/>
  <c r="E65" i="26"/>
  <c r="D66" i="26"/>
  <c r="E66" i="26"/>
  <c r="D67" i="26"/>
  <c r="E67" i="26"/>
  <c r="D68" i="26"/>
  <c r="E68" i="26"/>
  <c r="E70" i="26"/>
  <c r="F70" i="26"/>
  <c r="G70" i="26"/>
  <c r="H70" i="26"/>
  <c r="I70" i="26"/>
  <c r="J70" i="26"/>
  <c r="K70" i="26"/>
  <c r="L70" i="26"/>
  <c r="M70" i="26"/>
  <c r="N70" i="26"/>
  <c r="O70" i="26"/>
  <c r="P70" i="26"/>
  <c r="Q70" i="26"/>
  <c r="R70" i="26"/>
  <c r="G71" i="26"/>
  <c r="H71" i="26"/>
  <c r="I71" i="26"/>
  <c r="J71" i="26"/>
  <c r="K71" i="26"/>
  <c r="L71" i="26"/>
  <c r="M71" i="26"/>
  <c r="N71" i="26"/>
  <c r="O71" i="26"/>
  <c r="P71" i="26"/>
  <c r="Q71" i="26"/>
  <c r="R71" i="26"/>
  <c r="V73" i="26"/>
  <c r="W73" i="26"/>
  <c r="X73" i="26"/>
  <c r="Y73" i="26"/>
  <c r="Z73" i="26"/>
  <c r="AA73" i="26"/>
  <c r="AB73" i="26"/>
  <c r="AC73" i="26"/>
  <c r="AD73" i="26"/>
  <c r="AE73" i="26"/>
  <c r="AF73" i="26"/>
  <c r="AG73" i="26"/>
  <c r="AH73" i="26"/>
  <c r="AI73" i="26"/>
  <c r="AJ73" i="26"/>
  <c r="AK73" i="26"/>
  <c r="AL73" i="26"/>
  <c r="AM73" i="26"/>
  <c r="AN73" i="26"/>
  <c r="AO73" i="26"/>
  <c r="AP73" i="26"/>
  <c r="AQ73" i="26"/>
  <c r="AR73" i="26" s="1"/>
  <c r="AS73" i="26"/>
  <c r="AT73" i="26"/>
  <c r="AU73" i="26"/>
  <c r="AV73" i="26"/>
  <c r="AW73" i="26"/>
  <c r="AX73" i="26"/>
  <c r="AY73" i="26"/>
  <c r="AZ73" i="26"/>
  <c r="BA73" i="26"/>
  <c r="BB73" i="26"/>
  <c r="BC73" i="26"/>
  <c r="BD73" i="26"/>
  <c r="BE73" i="26"/>
  <c r="BF73" i="26"/>
  <c r="BG73" i="26"/>
  <c r="BH73" i="26"/>
  <c r="BI73" i="26"/>
  <c r="BJ73" i="26"/>
  <c r="BK73" i="26"/>
  <c r="BL73" i="26"/>
  <c r="BM73" i="26"/>
  <c r="BN73" i="26"/>
  <c r="BO73" i="26"/>
  <c r="D75" i="26"/>
  <c r="E75" i="26"/>
  <c r="E80" i="26" s="1"/>
  <c r="D76" i="26"/>
  <c r="E76" i="26"/>
  <c r="D77" i="26"/>
  <c r="E77" i="26"/>
  <c r="E78" i="26" s="1"/>
  <c r="D78" i="26"/>
  <c r="F80" i="26"/>
  <c r="G80" i="26"/>
  <c r="H80" i="26"/>
  <c r="I80" i="26"/>
  <c r="J80" i="26"/>
  <c r="K80" i="26"/>
  <c r="L80" i="26"/>
  <c r="M80" i="26"/>
  <c r="N80" i="26"/>
  <c r="O80" i="26"/>
  <c r="P80" i="26"/>
  <c r="Q80" i="26"/>
  <c r="R80" i="26"/>
  <c r="G81" i="26"/>
  <c r="H81" i="26"/>
  <c r="I81" i="26"/>
  <c r="J81" i="26"/>
  <c r="K81" i="26"/>
  <c r="L81" i="26"/>
  <c r="M81" i="26"/>
  <c r="N81" i="26"/>
  <c r="O81" i="26"/>
  <c r="P81" i="26"/>
  <c r="Q81" i="26"/>
  <c r="R81" i="26"/>
  <c r="V83" i="26"/>
  <c r="W83" i="26"/>
  <c r="X83" i="26"/>
  <c r="Y83" i="26"/>
  <c r="Z83" i="26"/>
  <c r="AA83" i="26"/>
  <c r="AB83" i="26"/>
  <c r="AC83" i="26"/>
  <c r="AD83" i="26"/>
  <c r="AE83" i="26"/>
  <c r="AF83" i="26"/>
  <c r="AG83" i="26"/>
  <c r="AH83" i="26"/>
  <c r="AI83" i="26"/>
  <c r="AJ83" i="26"/>
  <c r="AK83" i="26"/>
  <c r="AL83" i="26"/>
  <c r="AM83" i="26"/>
  <c r="AN83" i="26"/>
  <c r="AO83" i="26"/>
  <c r="AP83" i="26"/>
  <c r="AQ83" i="26"/>
  <c r="AR83" i="26"/>
  <c r="AS83" i="26"/>
  <c r="AT83" i="26"/>
  <c r="AU83" i="26"/>
  <c r="AV83" i="26"/>
  <c r="AW83" i="26"/>
  <c r="AX83" i="26"/>
  <c r="AY83" i="26"/>
  <c r="AZ83" i="26"/>
  <c r="BA83" i="26"/>
  <c r="BB83" i="26"/>
  <c r="BC83" i="26"/>
  <c r="BD83" i="26"/>
  <c r="BE83" i="26"/>
  <c r="BF83" i="26" s="1"/>
  <c r="BG83" i="26"/>
  <c r="BH83" i="26"/>
  <c r="BI83" i="26"/>
  <c r="BJ83" i="26"/>
  <c r="BK83" i="26"/>
  <c r="BL83" i="26"/>
  <c r="BM83" i="26"/>
  <c r="BN83" i="26"/>
  <c r="BO83" i="26"/>
  <c r="D85" i="26"/>
  <c r="E85" i="26"/>
  <c r="D86" i="26"/>
  <c r="E86" i="26"/>
  <c r="D87" i="26"/>
  <c r="E87" i="26"/>
  <c r="E88" i="26" s="1"/>
  <c r="D88" i="26"/>
  <c r="F90" i="26"/>
  <c r="G90" i="26"/>
  <c r="H90" i="26"/>
  <c r="I90" i="26"/>
  <c r="J90" i="26"/>
  <c r="K90" i="26"/>
  <c r="L90" i="26"/>
  <c r="M90" i="26"/>
  <c r="N90" i="26"/>
  <c r="O90" i="26"/>
  <c r="P90" i="26"/>
  <c r="Q90" i="26"/>
  <c r="R90" i="26"/>
  <c r="G91" i="26"/>
  <c r="H91" i="26"/>
  <c r="I91" i="26"/>
  <c r="J91" i="26"/>
  <c r="K91" i="26"/>
  <c r="L91" i="26"/>
  <c r="M91" i="26"/>
  <c r="N91" i="26"/>
  <c r="O91" i="26"/>
  <c r="P91" i="26"/>
  <c r="Q91" i="26"/>
  <c r="R91" i="26"/>
  <c r="V13" i="25"/>
  <c r="W13" i="25"/>
  <c r="X13" i="25"/>
  <c r="Y13" i="25"/>
  <c r="Z13" i="25"/>
  <c r="AA13" i="25"/>
  <c r="AB13" i="25"/>
  <c r="AC13" i="25"/>
  <c r="AD13" i="25"/>
  <c r="AE13" i="25"/>
  <c r="AF13" i="25"/>
  <c r="AG13" i="25"/>
  <c r="AH13" i="25"/>
  <c r="AI13" i="25"/>
  <c r="AJ13" i="25"/>
  <c r="AK13" i="25" s="1"/>
  <c r="AL13" i="25"/>
  <c r="AM13" i="25"/>
  <c r="AN13" i="25"/>
  <c r="AO13" i="25"/>
  <c r="AP13" i="25"/>
  <c r="AQ13" i="25"/>
  <c r="AR13" i="25"/>
  <c r="AS13" i="25"/>
  <c r="AT13" i="25"/>
  <c r="AU13" i="25"/>
  <c r="AV13" i="25"/>
  <c r="AW13" i="25"/>
  <c r="AX13" i="25"/>
  <c r="AY13" i="25"/>
  <c r="AZ13" i="25"/>
  <c r="BA13" i="25"/>
  <c r="BB13" i="25"/>
  <c r="BC13" i="25"/>
  <c r="BD13" i="25"/>
  <c r="BE13" i="25"/>
  <c r="BF13" i="25"/>
  <c r="BG13" i="25"/>
  <c r="BH13" i="25"/>
  <c r="BI13" i="25"/>
  <c r="BJ13" i="25"/>
  <c r="BK13" i="25"/>
  <c r="BL13" i="25"/>
  <c r="BM13" i="25"/>
  <c r="BN13" i="25"/>
  <c r="BO13" i="25"/>
  <c r="D15" i="25"/>
  <c r="D16" i="25" s="1"/>
  <c r="D17" i="25" s="1"/>
  <c r="D18" i="25" s="1"/>
  <c r="E15" i="25"/>
  <c r="E16" i="25"/>
  <c r="E17" i="25"/>
  <c r="E18" i="25"/>
  <c r="E20" i="25"/>
  <c r="F20" i="25"/>
  <c r="G20" i="25"/>
  <c r="H20" i="25"/>
  <c r="I20" i="25"/>
  <c r="J20" i="25"/>
  <c r="K20" i="25"/>
  <c r="L20" i="25"/>
  <c r="M20" i="25"/>
  <c r="N20" i="25"/>
  <c r="O20" i="25"/>
  <c r="P20" i="25"/>
  <c r="Q20" i="25"/>
  <c r="R20" i="25"/>
  <c r="G21" i="25"/>
  <c r="H21" i="25"/>
  <c r="I21" i="25"/>
  <c r="J21" i="25"/>
  <c r="K21" i="25"/>
  <c r="L21" i="25"/>
  <c r="M21" i="25"/>
  <c r="N21" i="25"/>
  <c r="O21" i="25"/>
  <c r="P21" i="25"/>
  <c r="Q21" i="25"/>
  <c r="R21" i="25"/>
  <c r="B23" i="25"/>
  <c r="V23" i="25"/>
  <c r="W23" i="25"/>
  <c r="X23" i="25"/>
  <c r="Y23" i="25"/>
  <c r="Z23" i="25"/>
  <c r="AA23" i="25"/>
  <c r="AB23" i="25"/>
  <c r="AC23" i="25"/>
  <c r="AD23" i="25"/>
  <c r="AE23" i="25"/>
  <c r="AF23" i="25"/>
  <c r="AG23" i="25"/>
  <c r="AH23" i="25"/>
  <c r="AI23" i="25"/>
  <c r="AJ23" i="25"/>
  <c r="AK23" i="25"/>
  <c r="AL23" i="25"/>
  <c r="AM23" i="25"/>
  <c r="AN23" i="25"/>
  <c r="AO23" i="25"/>
  <c r="AP23" i="25"/>
  <c r="AQ23" i="25"/>
  <c r="AR23" i="25"/>
  <c r="AS23" i="25"/>
  <c r="AT23" i="25"/>
  <c r="AU23" i="25"/>
  <c r="AV23" i="25"/>
  <c r="AW23" i="25"/>
  <c r="AX23" i="25"/>
  <c r="AY23" i="25" s="1"/>
  <c r="AZ23" i="25"/>
  <c r="BA23" i="25"/>
  <c r="BB23" i="25"/>
  <c r="BC23" i="25"/>
  <c r="BD23" i="25"/>
  <c r="BE23" i="25"/>
  <c r="BF23" i="25"/>
  <c r="BG23" i="25"/>
  <c r="BH23" i="25"/>
  <c r="BI23" i="25"/>
  <c r="BJ23" i="25"/>
  <c r="BK23" i="25"/>
  <c r="BL23" i="25"/>
  <c r="BM23" i="25"/>
  <c r="BN23" i="25"/>
  <c r="BO23" i="25"/>
  <c r="D25" i="25"/>
  <c r="E25" i="25"/>
  <c r="D26" i="25"/>
  <c r="E26" i="25"/>
  <c r="D27" i="25"/>
  <c r="E27" i="25"/>
  <c r="D28" i="25"/>
  <c r="E28" i="25"/>
  <c r="E30" i="25"/>
  <c r="F30" i="25"/>
  <c r="G30" i="25"/>
  <c r="H30" i="25"/>
  <c r="I30" i="25"/>
  <c r="J30" i="25"/>
  <c r="K30" i="25"/>
  <c r="L30" i="25"/>
  <c r="M30" i="25"/>
  <c r="N30" i="25"/>
  <c r="O30" i="25"/>
  <c r="P30" i="25"/>
  <c r="Q30" i="25"/>
  <c r="R30" i="25"/>
  <c r="G31" i="25"/>
  <c r="H31" i="25"/>
  <c r="I31" i="25"/>
  <c r="J31" i="25"/>
  <c r="K31" i="25"/>
  <c r="L31" i="25"/>
  <c r="M31" i="25"/>
  <c r="N31" i="25"/>
  <c r="O31" i="25"/>
  <c r="P31" i="25"/>
  <c r="Q31" i="25"/>
  <c r="R31" i="25"/>
  <c r="B33" i="25"/>
  <c r="B43" i="25" s="1"/>
  <c r="V33" i="25"/>
  <c r="W33" i="25"/>
  <c r="X33" i="25"/>
  <c r="Y33" i="25"/>
  <c r="Z33" i="25"/>
  <c r="AA33" i="25"/>
  <c r="AB33" i="25"/>
  <c r="AC33" i="25"/>
  <c r="AD33" i="25"/>
  <c r="AE33" i="25"/>
  <c r="AF33" i="25"/>
  <c r="AG33" i="25"/>
  <c r="AH33" i="25"/>
  <c r="AI33" i="25"/>
  <c r="AJ33" i="25"/>
  <c r="AK33" i="25"/>
  <c r="AL33" i="25"/>
  <c r="AM33" i="25"/>
  <c r="AN33" i="25"/>
  <c r="AO33" i="25"/>
  <c r="AP33" i="25"/>
  <c r="AQ33" i="25"/>
  <c r="AR33" i="25"/>
  <c r="AS33" i="25"/>
  <c r="AT33" i="25"/>
  <c r="AU33" i="25"/>
  <c r="AV33" i="25"/>
  <c r="AW33" i="25"/>
  <c r="AX33" i="25"/>
  <c r="AY33" i="25"/>
  <c r="AZ33" i="25"/>
  <c r="BA33" i="25"/>
  <c r="BB33" i="25"/>
  <c r="BC33" i="25"/>
  <c r="BD33" i="25"/>
  <c r="BE33" i="25"/>
  <c r="BF33" i="25"/>
  <c r="BG33" i="25"/>
  <c r="BH33" i="25"/>
  <c r="BI33" i="25"/>
  <c r="BJ33" i="25"/>
  <c r="BK33" i="25"/>
  <c r="BL33" i="25"/>
  <c r="BM33" i="25"/>
  <c r="BN33" i="25"/>
  <c r="BO33" i="25"/>
  <c r="E35" i="25"/>
  <c r="E36" i="25"/>
  <c r="E37" i="25"/>
  <c r="E38" i="25"/>
  <c r="E40" i="25"/>
  <c r="F40" i="25"/>
  <c r="G40" i="25"/>
  <c r="H40" i="25"/>
  <c r="I40" i="25"/>
  <c r="J40" i="25"/>
  <c r="K40" i="25"/>
  <c r="L40" i="25"/>
  <c r="M40" i="25"/>
  <c r="N40" i="25"/>
  <c r="O40" i="25"/>
  <c r="P40" i="25"/>
  <c r="Q40" i="25"/>
  <c r="R40" i="25"/>
  <c r="G41" i="25"/>
  <c r="H41" i="25"/>
  <c r="I41" i="25"/>
  <c r="J41" i="25"/>
  <c r="K41" i="25"/>
  <c r="L41" i="25"/>
  <c r="M41" i="25"/>
  <c r="N41" i="25"/>
  <c r="O41" i="25"/>
  <c r="P41" i="25"/>
  <c r="Q41" i="25"/>
  <c r="R41" i="25"/>
  <c r="V43" i="25"/>
  <c r="W43" i="25"/>
  <c r="X43" i="25"/>
  <c r="Y43" i="25"/>
  <c r="Z43" i="25"/>
  <c r="AA43" i="25"/>
  <c r="AB43" i="25"/>
  <c r="AC43" i="25"/>
  <c r="AD43" i="25"/>
  <c r="AE43" i="25"/>
  <c r="AF43" i="25"/>
  <c r="AG43" i="25"/>
  <c r="AH43" i="25"/>
  <c r="AI43" i="25"/>
  <c r="AJ43" i="25"/>
  <c r="AK43" i="25"/>
  <c r="AL43" i="25"/>
  <c r="AM43" i="25"/>
  <c r="AN43" i="25"/>
  <c r="AO43" i="25"/>
  <c r="AP43" i="25"/>
  <c r="AQ43" i="25"/>
  <c r="AR43" i="25"/>
  <c r="AS43" i="25"/>
  <c r="AT43" i="25"/>
  <c r="AU43" i="25"/>
  <c r="AV43" i="25"/>
  <c r="AW43" i="25"/>
  <c r="AX43" i="25"/>
  <c r="AY43" i="25" s="1"/>
  <c r="AZ43" i="25"/>
  <c r="BA43" i="25"/>
  <c r="BB43" i="25"/>
  <c r="BC43" i="25"/>
  <c r="BD43" i="25"/>
  <c r="BE43" i="25"/>
  <c r="BF43" i="25"/>
  <c r="BG43" i="25"/>
  <c r="BH43" i="25"/>
  <c r="BI43" i="25"/>
  <c r="BJ43" i="25"/>
  <c r="BK43" i="25"/>
  <c r="BL43" i="25"/>
  <c r="BM43" i="25"/>
  <c r="BN43" i="25"/>
  <c r="BO43" i="25"/>
  <c r="D45" i="25"/>
  <c r="E45" i="25"/>
  <c r="D46" i="25"/>
  <c r="E46" i="25"/>
  <c r="D47" i="25"/>
  <c r="E47" i="25"/>
  <c r="D48" i="25"/>
  <c r="E48" i="25"/>
  <c r="E50" i="25"/>
  <c r="F50" i="25"/>
  <c r="G50" i="25"/>
  <c r="H50" i="25"/>
  <c r="I50" i="25"/>
  <c r="J50" i="25"/>
  <c r="K50" i="25"/>
  <c r="L50" i="25"/>
  <c r="M50" i="25"/>
  <c r="N50" i="25"/>
  <c r="O50" i="25"/>
  <c r="P50" i="25"/>
  <c r="Q50" i="25"/>
  <c r="R50" i="25"/>
  <c r="G51" i="25"/>
  <c r="H51" i="25"/>
  <c r="I51" i="25"/>
  <c r="J51" i="25"/>
  <c r="K51" i="25"/>
  <c r="L51" i="25"/>
  <c r="M51" i="25"/>
  <c r="N51" i="25"/>
  <c r="O51" i="25"/>
  <c r="P51" i="25"/>
  <c r="Q51" i="25"/>
  <c r="R51" i="25"/>
  <c r="V53" i="25"/>
  <c r="W53" i="25"/>
  <c r="X53" i="25"/>
  <c r="Y53" i="25"/>
  <c r="Z53" i="25"/>
  <c r="AA53" i="25"/>
  <c r="AB53" i="25"/>
  <c r="AC53" i="25"/>
  <c r="AD53" i="25"/>
  <c r="AE53" i="25"/>
  <c r="AF53" i="25"/>
  <c r="AG53" i="25"/>
  <c r="AH53" i="25"/>
  <c r="AI53" i="25"/>
  <c r="AJ53" i="25"/>
  <c r="AK53" i="25"/>
  <c r="AL53" i="25"/>
  <c r="AM53" i="25"/>
  <c r="AN53" i="25"/>
  <c r="AO53" i="25"/>
  <c r="AP53" i="25"/>
  <c r="AQ53" i="25"/>
  <c r="AR53" i="25"/>
  <c r="AS53" i="25"/>
  <c r="AT53" i="25"/>
  <c r="AU53" i="25"/>
  <c r="AV53" i="25"/>
  <c r="AW53" i="25"/>
  <c r="AX53" i="25"/>
  <c r="AY53" i="25"/>
  <c r="AZ53" i="25"/>
  <c r="BA53" i="25"/>
  <c r="BB53" i="25"/>
  <c r="BC53" i="25"/>
  <c r="BD53" i="25"/>
  <c r="BE53" i="25"/>
  <c r="BF53" i="25"/>
  <c r="BG53" i="25"/>
  <c r="BH53" i="25"/>
  <c r="BI53" i="25"/>
  <c r="BJ53" i="25"/>
  <c r="BK53" i="25"/>
  <c r="BL53" i="25"/>
  <c r="BM53" i="25"/>
  <c r="BN53" i="25"/>
  <c r="BO53" i="25"/>
  <c r="D55" i="25"/>
  <c r="E55" i="25"/>
  <c r="D56" i="25"/>
  <c r="E56" i="25"/>
  <c r="D57" i="25"/>
  <c r="E57" i="25"/>
  <c r="D58" i="25"/>
  <c r="E58" i="25"/>
  <c r="E60" i="25"/>
  <c r="F60" i="25"/>
  <c r="G60" i="25"/>
  <c r="H60" i="25"/>
  <c r="I60" i="25"/>
  <c r="J60" i="25"/>
  <c r="K60" i="25"/>
  <c r="L60" i="25"/>
  <c r="M60" i="25"/>
  <c r="N60" i="25"/>
  <c r="O60" i="25"/>
  <c r="P60" i="25"/>
  <c r="Q60" i="25"/>
  <c r="R60" i="25"/>
  <c r="G61" i="25"/>
  <c r="H61" i="25"/>
  <c r="I61" i="25"/>
  <c r="J61" i="25"/>
  <c r="K61" i="25"/>
  <c r="L61" i="25"/>
  <c r="M61" i="25"/>
  <c r="N61" i="25"/>
  <c r="O61" i="25"/>
  <c r="P61" i="25"/>
  <c r="Q61" i="25"/>
  <c r="R61" i="25"/>
  <c r="V63" i="25"/>
  <c r="W63" i="25"/>
  <c r="X63" i="25"/>
  <c r="Y63" i="25"/>
  <c r="Z63" i="25"/>
  <c r="AA63" i="25"/>
  <c r="AB63" i="25"/>
  <c r="AC63" i="25"/>
  <c r="AD63" i="25"/>
  <c r="AE63" i="25"/>
  <c r="AF63" i="25"/>
  <c r="AG63" i="25"/>
  <c r="AH63" i="25"/>
  <c r="AI63" i="25"/>
  <c r="AJ63" i="25"/>
  <c r="AK63" i="25"/>
  <c r="AL63" i="25"/>
  <c r="AM63" i="25"/>
  <c r="AN63" i="25"/>
  <c r="AO63" i="25"/>
  <c r="AP63" i="25"/>
  <c r="AQ63" i="25"/>
  <c r="AR63" i="25"/>
  <c r="AS63" i="25"/>
  <c r="AT63" i="25"/>
  <c r="AU63" i="25"/>
  <c r="AV63" i="25"/>
  <c r="AW63" i="25"/>
  <c r="AX63" i="25"/>
  <c r="AY63" i="25"/>
  <c r="AZ63" i="25"/>
  <c r="BA63" i="25"/>
  <c r="BB63" i="25"/>
  <c r="BC63" i="25"/>
  <c r="BD63" i="25"/>
  <c r="BE63" i="25"/>
  <c r="BF63" i="25"/>
  <c r="BG63" i="25"/>
  <c r="BH63" i="25"/>
  <c r="BI63" i="25"/>
  <c r="BJ63" i="25"/>
  <c r="BK63" i="25"/>
  <c r="BL63" i="25"/>
  <c r="BM63" i="25"/>
  <c r="BN63" i="25"/>
  <c r="BO63" i="25"/>
  <c r="D65" i="25"/>
  <c r="E65" i="25"/>
  <c r="D66" i="25"/>
  <c r="E66" i="25"/>
  <c r="D67" i="25"/>
  <c r="E67" i="25"/>
  <c r="D68" i="25"/>
  <c r="E68" i="25"/>
  <c r="E70" i="25"/>
  <c r="F70" i="25"/>
  <c r="G70" i="25"/>
  <c r="H70" i="25"/>
  <c r="I70" i="25"/>
  <c r="J70" i="25"/>
  <c r="K70" i="25"/>
  <c r="L70" i="25"/>
  <c r="M70" i="25"/>
  <c r="N70" i="25"/>
  <c r="O70" i="25"/>
  <c r="P70" i="25"/>
  <c r="Q70" i="25"/>
  <c r="R70" i="25"/>
  <c r="G71" i="25"/>
  <c r="H71" i="25"/>
  <c r="I71" i="25"/>
  <c r="J71" i="25"/>
  <c r="K71" i="25"/>
  <c r="L71" i="25"/>
  <c r="M71" i="25"/>
  <c r="N71" i="25"/>
  <c r="O71" i="25"/>
  <c r="P71" i="25"/>
  <c r="Q71" i="25"/>
  <c r="R71" i="25"/>
  <c r="V73" i="25"/>
  <c r="W73" i="25"/>
  <c r="X73" i="25"/>
  <c r="Y73" i="25"/>
  <c r="Z73" i="25"/>
  <c r="AA73" i="25"/>
  <c r="AB73" i="25"/>
  <c r="AC73" i="25"/>
  <c r="AD73" i="25"/>
  <c r="AE73" i="25"/>
  <c r="AF73" i="25"/>
  <c r="AG73" i="25"/>
  <c r="AH73" i="25"/>
  <c r="AI73" i="25"/>
  <c r="AJ73" i="25"/>
  <c r="AK73" i="25"/>
  <c r="AL73" i="25"/>
  <c r="AM73" i="25"/>
  <c r="AN73" i="25"/>
  <c r="AO73" i="25"/>
  <c r="AP73" i="25"/>
  <c r="AQ73" i="25"/>
  <c r="AR73" i="25"/>
  <c r="AS73" i="25"/>
  <c r="AT73" i="25"/>
  <c r="AU73" i="25"/>
  <c r="AV73" i="25"/>
  <c r="AW73" i="25"/>
  <c r="AX73" i="25"/>
  <c r="AY73" i="25"/>
  <c r="AZ73" i="25"/>
  <c r="BA73" i="25"/>
  <c r="BB73" i="25"/>
  <c r="BC73" i="25"/>
  <c r="BD73" i="25"/>
  <c r="BE73" i="25"/>
  <c r="BF73" i="25"/>
  <c r="BG73" i="25"/>
  <c r="BH73" i="25"/>
  <c r="BI73" i="25"/>
  <c r="BJ73" i="25"/>
  <c r="BK73" i="25"/>
  <c r="BL73" i="25"/>
  <c r="BM73" i="25"/>
  <c r="BN73" i="25"/>
  <c r="BO73" i="25"/>
  <c r="D75" i="25"/>
  <c r="E75" i="25"/>
  <c r="D76" i="25"/>
  <c r="E76" i="25"/>
  <c r="D77" i="25"/>
  <c r="E77" i="25"/>
  <c r="D78" i="25"/>
  <c r="E78" i="25"/>
  <c r="E80" i="25"/>
  <c r="F80" i="25"/>
  <c r="G80" i="25"/>
  <c r="H80" i="25"/>
  <c r="I80" i="25"/>
  <c r="J80" i="25"/>
  <c r="K80" i="25"/>
  <c r="L80" i="25"/>
  <c r="M80" i="25"/>
  <c r="N80" i="25"/>
  <c r="O80" i="25"/>
  <c r="P80" i="25"/>
  <c r="Q80" i="25"/>
  <c r="R80" i="25"/>
  <c r="G81" i="25"/>
  <c r="H81" i="25"/>
  <c r="I81" i="25"/>
  <c r="J81" i="25"/>
  <c r="K81" i="25"/>
  <c r="L81" i="25"/>
  <c r="M81" i="25"/>
  <c r="N81" i="25"/>
  <c r="O81" i="25"/>
  <c r="P81" i="25"/>
  <c r="Q81" i="25"/>
  <c r="R81" i="25"/>
  <c r="V83" i="25"/>
  <c r="W83" i="25"/>
  <c r="X83" i="25"/>
  <c r="Y83" i="25"/>
  <c r="Z83" i="25"/>
  <c r="AA83" i="25"/>
  <c r="AB83" i="25"/>
  <c r="AC83" i="25"/>
  <c r="AD83" i="25"/>
  <c r="AE83" i="25"/>
  <c r="AF83" i="25"/>
  <c r="AG83" i="25"/>
  <c r="AH83" i="25"/>
  <c r="AI83" i="25"/>
  <c r="AJ83" i="25"/>
  <c r="AK83" i="25"/>
  <c r="AL83" i="25"/>
  <c r="AM83" i="25"/>
  <c r="AN83" i="25"/>
  <c r="AO83" i="25"/>
  <c r="AP83" i="25"/>
  <c r="AQ83" i="25"/>
  <c r="AR83" i="25"/>
  <c r="AS83" i="25"/>
  <c r="AT83" i="25"/>
  <c r="AU83" i="25"/>
  <c r="AV83" i="25"/>
  <c r="AW83" i="25"/>
  <c r="AX83" i="25"/>
  <c r="AY83" i="25"/>
  <c r="AZ83" i="25"/>
  <c r="BA83" i="25"/>
  <c r="BB83" i="25"/>
  <c r="BC83" i="25"/>
  <c r="BD83" i="25"/>
  <c r="BE83" i="25"/>
  <c r="BF83" i="25"/>
  <c r="BG83" i="25"/>
  <c r="BH83" i="25"/>
  <c r="BI83" i="25"/>
  <c r="BJ83" i="25"/>
  <c r="BK83" i="25"/>
  <c r="BL83" i="25"/>
  <c r="BM83" i="25"/>
  <c r="BN83" i="25"/>
  <c r="BO83" i="25"/>
  <c r="D85" i="25"/>
  <c r="E85" i="25"/>
  <c r="D86" i="25"/>
  <c r="E86" i="25"/>
  <c r="D87" i="25"/>
  <c r="E87" i="25"/>
  <c r="E88" i="25" s="1"/>
  <c r="D88" i="25"/>
  <c r="F90" i="25"/>
  <c r="G90" i="25"/>
  <c r="H90" i="25"/>
  <c r="I90" i="25"/>
  <c r="J90" i="25"/>
  <c r="K90" i="25"/>
  <c r="L90" i="25"/>
  <c r="M90" i="25"/>
  <c r="N90" i="25"/>
  <c r="O90" i="25"/>
  <c r="P90" i="25"/>
  <c r="Q90" i="25"/>
  <c r="R90" i="25"/>
  <c r="G91" i="25"/>
  <c r="H91" i="25"/>
  <c r="I91" i="25"/>
  <c r="J91" i="25"/>
  <c r="K91" i="25"/>
  <c r="L91" i="25"/>
  <c r="M91" i="25"/>
  <c r="N91" i="25"/>
  <c r="O91" i="25"/>
  <c r="P91" i="25"/>
  <c r="Q91" i="25"/>
  <c r="R91" i="25"/>
  <c r="E5" i="24"/>
  <c r="V13" i="24"/>
  <c r="W13" i="24"/>
  <c r="X13" i="24"/>
  <c r="Y13" i="24"/>
  <c r="Z13" i="24"/>
  <c r="AA13" i="24"/>
  <c r="AB13" i="24"/>
  <c r="AC13" i="24"/>
  <c r="AD13" i="24"/>
  <c r="AE13" i="24"/>
  <c r="AF13" i="24"/>
  <c r="AG13" i="24"/>
  <c r="AH13" i="24"/>
  <c r="AI13" i="24"/>
  <c r="AJ13" i="24"/>
  <c r="AK13" i="24"/>
  <c r="AL13" i="24"/>
  <c r="AM13" i="24"/>
  <c r="AN13" i="24"/>
  <c r="AO13" i="24"/>
  <c r="AP13" i="24"/>
  <c r="AQ13" i="24"/>
  <c r="AR13" i="24"/>
  <c r="AS13" i="24"/>
  <c r="AT13" i="24"/>
  <c r="AU13" i="24"/>
  <c r="AV13" i="24"/>
  <c r="AW13" i="24"/>
  <c r="AX13" i="24"/>
  <c r="AY13" i="24"/>
  <c r="AZ13" i="24"/>
  <c r="BA13" i="24"/>
  <c r="BB13" i="24"/>
  <c r="BC13" i="24"/>
  <c r="BD13" i="24"/>
  <c r="BE13" i="24"/>
  <c r="BF13" i="24"/>
  <c r="BG13" i="24"/>
  <c r="BH13" i="24"/>
  <c r="BI13" i="24"/>
  <c r="BJ13" i="24"/>
  <c r="BK13" i="24"/>
  <c r="BL13" i="24"/>
  <c r="BM13" i="24"/>
  <c r="BN13" i="24"/>
  <c r="BO13" i="24"/>
  <c r="D15" i="24"/>
  <c r="E15" i="24"/>
  <c r="D16" i="24"/>
  <c r="E16" i="24"/>
  <c r="D17" i="24"/>
  <c r="E17" i="24"/>
  <c r="D18" i="24"/>
  <c r="E18" i="24"/>
  <c r="E20" i="24"/>
  <c r="F20" i="24"/>
  <c r="G20" i="24"/>
  <c r="H20" i="24"/>
  <c r="I20" i="24"/>
  <c r="J20" i="24"/>
  <c r="K20" i="24"/>
  <c r="L20" i="24"/>
  <c r="M20" i="24"/>
  <c r="N20" i="24"/>
  <c r="O20" i="24"/>
  <c r="P20" i="24"/>
  <c r="Q20" i="24"/>
  <c r="R20" i="24"/>
  <c r="G21" i="24"/>
  <c r="H21" i="24"/>
  <c r="I21" i="24"/>
  <c r="J21" i="24"/>
  <c r="K21" i="24"/>
  <c r="L21" i="24"/>
  <c r="M21" i="24"/>
  <c r="N21" i="24"/>
  <c r="O21" i="24"/>
  <c r="P21" i="24"/>
  <c r="Q21" i="24"/>
  <c r="R21" i="24"/>
  <c r="V23" i="24"/>
  <c r="W23" i="24"/>
  <c r="X23" i="24"/>
  <c r="Y23" i="24"/>
  <c r="Z23" i="24"/>
  <c r="AA23" i="24"/>
  <c r="AB23" i="24"/>
  <c r="AC23" i="24"/>
  <c r="AD23" i="24"/>
  <c r="AE23" i="24"/>
  <c r="AF23" i="24"/>
  <c r="AG23" i="24"/>
  <c r="AH23" i="24"/>
  <c r="AI23" i="24"/>
  <c r="AJ23" i="24"/>
  <c r="AK23" i="24"/>
  <c r="AL23" i="24"/>
  <c r="AM23" i="24"/>
  <c r="AN23" i="24"/>
  <c r="AO23" i="24"/>
  <c r="AP23" i="24"/>
  <c r="AQ23" i="24"/>
  <c r="AR23" i="24"/>
  <c r="AS23" i="24"/>
  <c r="AT23" i="24"/>
  <c r="AU23" i="24"/>
  <c r="AV23" i="24"/>
  <c r="AW23" i="24"/>
  <c r="AX23" i="24"/>
  <c r="AY23" i="24"/>
  <c r="AZ23" i="24"/>
  <c r="BA23" i="24"/>
  <c r="BB23" i="24"/>
  <c r="BC23" i="24"/>
  <c r="BD23" i="24"/>
  <c r="BE23" i="24"/>
  <c r="BF23" i="24"/>
  <c r="BG23" i="24"/>
  <c r="BH23" i="24"/>
  <c r="BI23" i="24"/>
  <c r="BJ23" i="24"/>
  <c r="BK23" i="24"/>
  <c r="BL23" i="24"/>
  <c r="BM23" i="24"/>
  <c r="BN23" i="24"/>
  <c r="BO23" i="24"/>
  <c r="D25" i="24"/>
  <c r="E25" i="24"/>
  <c r="D26" i="24"/>
  <c r="E26" i="24"/>
  <c r="D27" i="24"/>
  <c r="E27" i="24"/>
  <c r="D28" i="24"/>
  <c r="E28" i="24"/>
  <c r="E30" i="24"/>
  <c r="F30" i="24"/>
  <c r="G30" i="24"/>
  <c r="H30" i="24"/>
  <c r="I30" i="24"/>
  <c r="J30" i="24"/>
  <c r="K30" i="24"/>
  <c r="L30" i="24"/>
  <c r="M30" i="24"/>
  <c r="N30" i="24"/>
  <c r="O30" i="24"/>
  <c r="P30" i="24"/>
  <c r="Q30" i="24"/>
  <c r="R30" i="24"/>
  <c r="G31" i="24"/>
  <c r="H31" i="24"/>
  <c r="I31" i="24"/>
  <c r="J31" i="24"/>
  <c r="K31" i="24"/>
  <c r="L31" i="24"/>
  <c r="M31" i="24"/>
  <c r="N31" i="24"/>
  <c r="O31" i="24"/>
  <c r="P31" i="24"/>
  <c r="Q31" i="24"/>
  <c r="R31" i="24"/>
  <c r="V33" i="24"/>
  <c r="W33" i="24"/>
  <c r="X33" i="24"/>
  <c r="Y33" i="24"/>
  <c r="Z33" i="24"/>
  <c r="AA33" i="24"/>
  <c r="AB33" i="24"/>
  <c r="AC33" i="24"/>
  <c r="AD33" i="24"/>
  <c r="AE33" i="24"/>
  <c r="AF33" i="24"/>
  <c r="AG33" i="24"/>
  <c r="AH33" i="24"/>
  <c r="AI33" i="24"/>
  <c r="AJ33" i="24"/>
  <c r="AK33" i="24"/>
  <c r="AL33" i="24"/>
  <c r="AM33" i="24"/>
  <c r="AN33" i="24"/>
  <c r="AO33" i="24"/>
  <c r="AP33" i="24"/>
  <c r="AQ33" i="24"/>
  <c r="AR33" i="24"/>
  <c r="AS33" i="24"/>
  <c r="AT33" i="24"/>
  <c r="AU33" i="24"/>
  <c r="AV33" i="24"/>
  <c r="AW33" i="24"/>
  <c r="AX33" i="24"/>
  <c r="AY33" i="24" s="1"/>
  <c r="AZ33" i="24"/>
  <c r="BA33" i="24"/>
  <c r="BB33" i="24"/>
  <c r="BC33" i="24"/>
  <c r="BD33" i="24"/>
  <c r="BE33" i="24"/>
  <c r="BF33" i="24"/>
  <c r="BG33" i="24"/>
  <c r="BH33" i="24"/>
  <c r="BI33" i="24"/>
  <c r="BJ33" i="24"/>
  <c r="BK33" i="24"/>
  <c r="BL33" i="24"/>
  <c r="BM33" i="24"/>
  <c r="BN33" i="24"/>
  <c r="BO33" i="24"/>
  <c r="D35" i="24"/>
  <c r="E35" i="24"/>
  <c r="D36" i="24"/>
  <c r="E36" i="24"/>
  <c r="D37" i="24"/>
  <c r="E37" i="24"/>
  <c r="D38" i="24"/>
  <c r="E38" i="24"/>
  <c r="E40" i="24"/>
  <c r="F40" i="24"/>
  <c r="G40" i="24"/>
  <c r="H40" i="24"/>
  <c r="I40" i="24"/>
  <c r="J40" i="24"/>
  <c r="L40" i="24"/>
  <c r="M40" i="24"/>
  <c r="N40" i="24"/>
  <c r="O40" i="24"/>
  <c r="P40" i="24"/>
  <c r="Q40" i="24"/>
  <c r="R40" i="24"/>
  <c r="G41" i="24"/>
  <c r="H41" i="24"/>
  <c r="I41" i="24"/>
  <c r="J41" i="24"/>
  <c r="L41" i="24"/>
  <c r="M41" i="24"/>
  <c r="N41" i="24"/>
  <c r="O41" i="24"/>
  <c r="P41" i="24"/>
  <c r="Q41" i="24"/>
  <c r="R41" i="24"/>
  <c r="V43" i="24"/>
  <c r="W43" i="24"/>
  <c r="X43" i="24"/>
  <c r="Y43" i="24"/>
  <c r="Z43" i="24"/>
  <c r="AA43" i="24"/>
  <c r="AB43" i="24"/>
  <c r="AC43" i="24"/>
  <c r="AD43" i="24"/>
  <c r="AE43" i="24"/>
  <c r="AF43" i="24"/>
  <c r="AG43" i="24"/>
  <c r="AH43" i="24"/>
  <c r="AI43" i="24"/>
  <c r="AJ43" i="24"/>
  <c r="AK43" i="24"/>
  <c r="AL43" i="24"/>
  <c r="AM43" i="24"/>
  <c r="AN43" i="24"/>
  <c r="AO43" i="24"/>
  <c r="AP43" i="24"/>
  <c r="AQ43" i="24"/>
  <c r="AR43" i="24"/>
  <c r="AS43" i="24"/>
  <c r="AT43" i="24"/>
  <c r="AU43" i="24"/>
  <c r="AV43" i="24"/>
  <c r="AW43" i="24"/>
  <c r="AX43" i="24"/>
  <c r="AY43" i="24"/>
  <c r="AZ43" i="24"/>
  <c r="BA43" i="24"/>
  <c r="BB43" i="24"/>
  <c r="BC43" i="24"/>
  <c r="BD43" i="24"/>
  <c r="BE43" i="24"/>
  <c r="BF43" i="24"/>
  <c r="BG43" i="24"/>
  <c r="BH43" i="24"/>
  <c r="BI43" i="24"/>
  <c r="BJ43" i="24"/>
  <c r="BK43" i="24"/>
  <c r="BL43" i="24"/>
  <c r="BM43" i="24"/>
  <c r="BN43" i="24"/>
  <c r="BO43" i="24"/>
  <c r="D45" i="24"/>
  <c r="E45" i="24"/>
  <c r="D46" i="24"/>
  <c r="E46" i="24"/>
  <c r="D47" i="24"/>
  <c r="E47" i="24"/>
  <c r="D48" i="24"/>
  <c r="E48" i="24"/>
  <c r="E50" i="24"/>
  <c r="F50" i="24"/>
  <c r="G50" i="24"/>
  <c r="H50" i="24"/>
  <c r="I50" i="24"/>
  <c r="J50" i="24"/>
  <c r="K50" i="24"/>
  <c r="L50" i="24"/>
  <c r="M50" i="24"/>
  <c r="N50" i="24"/>
  <c r="O50" i="24"/>
  <c r="P50" i="24"/>
  <c r="Q50" i="24"/>
  <c r="R50" i="24"/>
  <c r="G51" i="24"/>
  <c r="H51" i="24"/>
  <c r="I51" i="24"/>
  <c r="J51" i="24"/>
  <c r="K51" i="24"/>
  <c r="L51" i="24"/>
  <c r="M51" i="24"/>
  <c r="N51" i="24"/>
  <c r="O51" i="24"/>
  <c r="P51" i="24"/>
  <c r="Q51" i="24"/>
  <c r="R51" i="24"/>
  <c r="V53" i="24"/>
  <c r="W53" i="24"/>
  <c r="X53" i="24"/>
  <c r="Y53" i="24"/>
  <c r="Z53" i="24"/>
  <c r="AA53" i="24"/>
  <c r="AB53" i="24"/>
  <c r="AC53" i="24"/>
  <c r="AD53" i="24"/>
  <c r="AE53" i="24"/>
  <c r="AF53" i="24"/>
  <c r="AG53" i="24"/>
  <c r="AH53" i="24"/>
  <c r="AI53" i="24"/>
  <c r="AJ53" i="24"/>
  <c r="AK53" i="24"/>
  <c r="AL53" i="24"/>
  <c r="AM53" i="24"/>
  <c r="AN53" i="24"/>
  <c r="AO53" i="24"/>
  <c r="AP53" i="24"/>
  <c r="AQ53" i="24"/>
  <c r="AR53" i="24"/>
  <c r="AS53" i="24"/>
  <c r="AT53" i="24"/>
  <c r="AU53" i="24"/>
  <c r="AV53" i="24"/>
  <c r="AW53" i="24"/>
  <c r="AX53" i="24"/>
  <c r="AY53" i="24" s="1"/>
  <c r="AZ53" i="24"/>
  <c r="BA53" i="24"/>
  <c r="BB53" i="24"/>
  <c r="BC53" i="24"/>
  <c r="BD53" i="24"/>
  <c r="BE53" i="24"/>
  <c r="BF53" i="24"/>
  <c r="BG53" i="24"/>
  <c r="BH53" i="24"/>
  <c r="BI53" i="24"/>
  <c r="BJ53" i="24"/>
  <c r="BK53" i="24"/>
  <c r="BL53" i="24"/>
  <c r="BM53" i="24"/>
  <c r="BN53" i="24"/>
  <c r="BO53" i="24"/>
  <c r="D55" i="24"/>
  <c r="E55" i="24"/>
  <c r="D56" i="24"/>
  <c r="E56" i="24"/>
  <c r="D57" i="24"/>
  <c r="E57" i="24"/>
  <c r="D58" i="24"/>
  <c r="E58" i="24"/>
  <c r="E60" i="24"/>
  <c r="F60" i="24"/>
  <c r="G60" i="24"/>
  <c r="H60" i="24"/>
  <c r="I60" i="24"/>
  <c r="J60" i="24"/>
  <c r="K60" i="24"/>
  <c r="L60" i="24"/>
  <c r="M60" i="24"/>
  <c r="N60" i="24"/>
  <c r="O60" i="24"/>
  <c r="P60" i="24"/>
  <c r="Q60" i="24"/>
  <c r="R60" i="24"/>
  <c r="G61" i="24"/>
  <c r="H61" i="24"/>
  <c r="I61" i="24"/>
  <c r="J61" i="24"/>
  <c r="K61" i="24"/>
  <c r="L61" i="24"/>
  <c r="M61" i="24"/>
  <c r="N61" i="24"/>
  <c r="O61" i="24"/>
  <c r="P61" i="24"/>
  <c r="Q61" i="24"/>
  <c r="R61" i="24"/>
  <c r="V63" i="24"/>
  <c r="W63" i="24"/>
  <c r="X63" i="24"/>
  <c r="Y63" i="24"/>
  <c r="Z63" i="24"/>
  <c r="AA63" i="24"/>
  <c r="AB63" i="24"/>
  <c r="AC63" i="24"/>
  <c r="AD63" i="24"/>
  <c r="AE63" i="24"/>
  <c r="AF63" i="24"/>
  <c r="AG63" i="24"/>
  <c r="AH63" i="24"/>
  <c r="AI63" i="24"/>
  <c r="AJ63" i="24"/>
  <c r="AK63" i="24"/>
  <c r="AL63" i="24"/>
  <c r="AM63" i="24"/>
  <c r="AN63" i="24"/>
  <c r="AO63" i="24"/>
  <c r="AP63" i="24"/>
  <c r="AQ63" i="24"/>
  <c r="AR63" i="24"/>
  <c r="AS63" i="24"/>
  <c r="AT63" i="24"/>
  <c r="AU63" i="24"/>
  <c r="AV63" i="24"/>
  <c r="AW63" i="24"/>
  <c r="AX63" i="24"/>
  <c r="AY63" i="24"/>
  <c r="AZ63" i="24"/>
  <c r="BA63" i="24"/>
  <c r="BB63" i="24"/>
  <c r="BC63" i="24"/>
  <c r="BD63" i="24"/>
  <c r="BE63" i="24"/>
  <c r="BF63" i="24"/>
  <c r="BG63" i="24"/>
  <c r="BH63" i="24"/>
  <c r="BI63" i="24"/>
  <c r="BJ63" i="24"/>
  <c r="BK63" i="24"/>
  <c r="BL63" i="24"/>
  <c r="BM63" i="24"/>
  <c r="BN63" i="24"/>
  <c r="BO63" i="24"/>
  <c r="D65" i="24"/>
  <c r="E65" i="24"/>
  <c r="D66" i="24"/>
  <c r="E66" i="24"/>
  <c r="D67" i="24"/>
  <c r="E67" i="24"/>
  <c r="D68" i="24"/>
  <c r="E68" i="24"/>
  <c r="E70" i="24"/>
  <c r="F70" i="24"/>
  <c r="G70" i="24"/>
  <c r="H70" i="24"/>
  <c r="I70" i="24"/>
  <c r="J70" i="24"/>
  <c r="K70" i="24"/>
  <c r="L70" i="24"/>
  <c r="M70" i="24"/>
  <c r="N70" i="24"/>
  <c r="O70" i="24"/>
  <c r="P70" i="24"/>
  <c r="Q70" i="24"/>
  <c r="R70" i="24"/>
  <c r="G71" i="24"/>
  <c r="H71" i="24"/>
  <c r="I71" i="24"/>
  <c r="J71" i="24"/>
  <c r="K71" i="24"/>
  <c r="L71" i="24"/>
  <c r="M71" i="24"/>
  <c r="N71" i="24"/>
  <c r="O71" i="24"/>
  <c r="P71" i="24"/>
  <c r="Q71" i="24"/>
  <c r="R71" i="24"/>
  <c r="V73" i="24"/>
  <c r="W73" i="24"/>
  <c r="X73" i="24"/>
  <c r="Y73" i="24"/>
  <c r="Z73" i="24"/>
  <c r="AA73" i="24"/>
  <c r="AB73" i="24"/>
  <c r="AC73" i="24"/>
  <c r="AD73" i="24"/>
  <c r="AE73" i="24"/>
  <c r="AF73" i="24"/>
  <c r="AG73" i="24"/>
  <c r="AH73" i="24"/>
  <c r="AI73" i="24"/>
  <c r="AJ73" i="24"/>
  <c r="AK73" i="24"/>
  <c r="AL73" i="24"/>
  <c r="AM73" i="24"/>
  <c r="AN73" i="24"/>
  <c r="AO73" i="24"/>
  <c r="AP73" i="24"/>
  <c r="AQ73" i="24"/>
  <c r="AR73" i="24"/>
  <c r="AS73" i="24"/>
  <c r="AT73" i="24"/>
  <c r="AU73" i="24"/>
  <c r="AV73" i="24"/>
  <c r="AW73" i="24"/>
  <c r="AX73" i="24"/>
  <c r="AY73" i="24"/>
  <c r="AZ73" i="24"/>
  <c r="BA73" i="24"/>
  <c r="BB73" i="24"/>
  <c r="BC73" i="24"/>
  <c r="BD73" i="24"/>
  <c r="BE73" i="24"/>
  <c r="BF73" i="24"/>
  <c r="BG73" i="24"/>
  <c r="BH73" i="24"/>
  <c r="BI73" i="24"/>
  <c r="BJ73" i="24"/>
  <c r="BK73" i="24"/>
  <c r="BL73" i="24"/>
  <c r="BM73" i="24"/>
  <c r="BN73" i="24"/>
  <c r="BO73" i="24"/>
  <c r="D75" i="24"/>
  <c r="E75" i="24"/>
  <c r="D76" i="24"/>
  <c r="E76" i="24"/>
  <c r="D77" i="24"/>
  <c r="E77" i="24"/>
  <c r="D78" i="24"/>
  <c r="E78" i="24"/>
  <c r="E80" i="24"/>
  <c r="F80" i="24"/>
  <c r="G80" i="24"/>
  <c r="H80" i="24"/>
  <c r="I80" i="24"/>
  <c r="J80" i="24"/>
  <c r="K80" i="24"/>
  <c r="L80" i="24"/>
  <c r="M80" i="24"/>
  <c r="N80" i="24"/>
  <c r="O80" i="24"/>
  <c r="P80" i="24"/>
  <c r="Q80" i="24"/>
  <c r="R80" i="24"/>
  <c r="G81" i="24"/>
  <c r="H81" i="24"/>
  <c r="I81" i="24"/>
  <c r="J81" i="24"/>
  <c r="K81" i="24"/>
  <c r="L81" i="24"/>
  <c r="M81" i="24"/>
  <c r="N81" i="24"/>
  <c r="O81" i="24"/>
  <c r="P81" i="24"/>
  <c r="Q81" i="24"/>
  <c r="R81" i="24"/>
  <c r="V83" i="24"/>
  <c r="W83" i="24"/>
  <c r="X83" i="24"/>
  <c r="Y83" i="24"/>
  <c r="Z83" i="24"/>
  <c r="AA83" i="24"/>
  <c r="AB83" i="24"/>
  <c r="AC83" i="24"/>
  <c r="AD83" i="24"/>
  <c r="AE83" i="24"/>
  <c r="AF83" i="24"/>
  <c r="AG83" i="24"/>
  <c r="AH83" i="24"/>
  <c r="AI83" i="24"/>
  <c r="AJ83" i="24"/>
  <c r="AK83" i="24"/>
  <c r="AL83" i="24"/>
  <c r="AM83" i="24"/>
  <c r="AN83" i="24"/>
  <c r="AO83" i="24"/>
  <c r="AP83" i="24"/>
  <c r="AQ83" i="24"/>
  <c r="AR83" i="24"/>
  <c r="AS83" i="24"/>
  <c r="AT83" i="24"/>
  <c r="AU83" i="24"/>
  <c r="AV83" i="24"/>
  <c r="AW83" i="24"/>
  <c r="AX83" i="24"/>
  <c r="AY83" i="24"/>
  <c r="AZ83" i="24"/>
  <c r="BA83" i="24"/>
  <c r="BB83" i="24"/>
  <c r="BC83" i="24"/>
  <c r="BD83" i="24"/>
  <c r="BE83" i="24"/>
  <c r="BF83" i="24"/>
  <c r="BG83" i="24"/>
  <c r="BH83" i="24"/>
  <c r="BI83" i="24"/>
  <c r="BJ83" i="24"/>
  <c r="BK83" i="24"/>
  <c r="BL83" i="24"/>
  <c r="BM83" i="24"/>
  <c r="BN83" i="24"/>
  <c r="BO83" i="24"/>
  <c r="D85" i="24"/>
  <c r="E85" i="24"/>
  <c r="D86" i="24"/>
  <c r="E86" i="24"/>
  <c r="D87" i="24"/>
  <c r="E87" i="24"/>
  <c r="D88" i="24"/>
  <c r="E88" i="24"/>
  <c r="E90" i="24"/>
  <c r="F90" i="24"/>
  <c r="G90" i="24"/>
  <c r="H90" i="24"/>
  <c r="I90" i="24"/>
  <c r="J90" i="24"/>
  <c r="K90" i="24"/>
  <c r="L90" i="24"/>
  <c r="M90" i="24"/>
  <c r="N90" i="24"/>
  <c r="O90" i="24"/>
  <c r="P90" i="24"/>
  <c r="Q90" i="24"/>
  <c r="R90" i="24"/>
  <c r="G91" i="24"/>
  <c r="H91" i="24"/>
  <c r="I91" i="24"/>
  <c r="J91" i="24"/>
  <c r="K91" i="24"/>
  <c r="L91" i="24"/>
  <c r="M91" i="24"/>
  <c r="N91" i="24"/>
  <c r="O91" i="24"/>
  <c r="P91" i="24"/>
  <c r="Q91" i="24"/>
  <c r="R91" i="24"/>
  <c r="P11" i="23"/>
  <c r="R11" i="23"/>
  <c r="S11" i="23"/>
  <c r="T11" i="23"/>
  <c r="U11" i="23"/>
  <c r="V11" i="23"/>
  <c r="W11" i="23"/>
  <c r="S49" i="23" s="1"/>
  <c r="X11" i="23"/>
  <c r="Y11" i="23"/>
  <c r="S51" i="23" s="1"/>
  <c r="Z11" i="23"/>
  <c r="S52" i="23" s="1"/>
  <c r="AA11" i="23"/>
  <c r="AB11" i="23"/>
  <c r="S54" i="23" s="1"/>
  <c r="AC11" i="23"/>
  <c r="S55" i="23" s="1"/>
  <c r="AD11" i="23"/>
  <c r="AP11" i="23" s="1"/>
  <c r="S56" i="23"/>
  <c r="AH11" i="23"/>
  <c r="AI11" i="23"/>
  <c r="AJ11" i="23"/>
  <c r="AK11" i="23"/>
  <c r="AL11" i="23"/>
  <c r="AM11" i="23"/>
  <c r="AN11" i="23"/>
  <c r="AO11" i="23"/>
  <c r="P12" i="23"/>
  <c r="R12" i="23"/>
  <c r="S12" i="23"/>
  <c r="T12" i="23"/>
  <c r="R46" i="23" s="1"/>
  <c r="U12" i="23"/>
  <c r="V12" i="23"/>
  <c r="W12" i="23"/>
  <c r="R49" i="23" s="1"/>
  <c r="X12" i="23"/>
  <c r="Y12" i="23"/>
  <c r="Z12" i="23"/>
  <c r="AA12" i="23"/>
  <c r="AB12" i="23"/>
  <c r="R54" i="23" s="1"/>
  <c r="AC12" i="23"/>
  <c r="AD12" i="23"/>
  <c r="AH12" i="23"/>
  <c r="AI12" i="23"/>
  <c r="AJ12" i="23"/>
  <c r="AK12" i="23"/>
  <c r="AL12" i="23"/>
  <c r="AM12" i="23"/>
  <c r="AN12" i="23"/>
  <c r="AO12" i="23"/>
  <c r="AP12" i="23"/>
  <c r="P13" i="23"/>
  <c r="R13" i="23" s="1"/>
  <c r="S13" i="23" s="1"/>
  <c r="T13" i="23" s="1"/>
  <c r="O46" i="23" s="1"/>
  <c r="U13" i="23"/>
  <c r="V13" i="23"/>
  <c r="W13" i="23"/>
  <c r="X13" i="23"/>
  <c r="O50" i="23" s="1"/>
  <c r="Y13" i="23"/>
  <c r="Z13" i="23"/>
  <c r="O52" i="23" s="1"/>
  <c r="AA13" i="23"/>
  <c r="AB13" i="23"/>
  <c r="AC13" i="23"/>
  <c r="O55" i="23" s="1"/>
  <c r="AD13" i="23"/>
  <c r="O56" i="23" s="1"/>
  <c r="AH13" i="23"/>
  <c r="AI13" i="23"/>
  <c r="AJ13" i="23"/>
  <c r="AK13" i="23"/>
  <c r="AL13" i="23"/>
  <c r="AM13" i="23"/>
  <c r="AN13" i="23"/>
  <c r="AO13" i="23"/>
  <c r="P14" i="23"/>
  <c r="R14" i="23"/>
  <c r="S14" i="23"/>
  <c r="T14" i="23"/>
  <c r="U14" i="23"/>
  <c r="V14" i="23"/>
  <c r="W14" i="23"/>
  <c r="X14" i="23"/>
  <c r="Y14" i="23"/>
  <c r="Z14" i="23"/>
  <c r="AA14" i="23"/>
  <c r="AB14" i="23"/>
  <c r="AC14" i="23"/>
  <c r="AD14" i="23"/>
  <c r="AP14" i="23" s="1"/>
  <c r="AH14" i="23"/>
  <c r="AI14" i="23"/>
  <c r="AJ14" i="23"/>
  <c r="AK14" i="23"/>
  <c r="AO14" i="23" s="1"/>
  <c r="AL14" i="23"/>
  <c r="AM14" i="23"/>
  <c r="AN14" i="23"/>
  <c r="P15" i="23"/>
  <c r="R15" i="23"/>
  <c r="S15" i="23"/>
  <c r="T15" i="23"/>
  <c r="U15" i="23"/>
  <c r="V15" i="23"/>
  <c r="W15" i="23"/>
  <c r="X15" i="23"/>
  <c r="Y15" i="23"/>
  <c r="Z15" i="23"/>
  <c r="AA15" i="23"/>
  <c r="AB15" i="23"/>
  <c r="AC15" i="23"/>
  <c r="AD15" i="23"/>
  <c r="AP15" i="23" s="1"/>
  <c r="AH15" i="23"/>
  <c r="AI15" i="23"/>
  <c r="AJ15" i="23"/>
  <c r="AK15" i="23"/>
  <c r="AL15" i="23"/>
  <c r="AM15" i="23"/>
  <c r="AN15" i="23"/>
  <c r="AO15" i="23"/>
  <c r="P16" i="23"/>
  <c r="R16" i="23"/>
  <c r="S16" i="23"/>
  <c r="T16" i="23" s="1"/>
  <c r="U16" i="23"/>
  <c r="V16" i="23"/>
  <c r="W16" i="23"/>
  <c r="X16" i="23"/>
  <c r="Y16" i="23"/>
  <c r="Z16" i="23"/>
  <c r="AA16" i="23"/>
  <c r="AB16" i="23"/>
  <c r="AC16" i="23"/>
  <c r="AD16" i="23"/>
  <c r="AP16" i="23" s="1"/>
  <c r="AH16" i="23"/>
  <c r="AI16" i="23"/>
  <c r="AJ16" i="23"/>
  <c r="AK16" i="23"/>
  <c r="AO16" i="23" s="1"/>
  <c r="AL16" i="23"/>
  <c r="AM16" i="23"/>
  <c r="AN16" i="23"/>
  <c r="P17" i="23"/>
  <c r="R17" i="23"/>
  <c r="S17" i="23"/>
  <c r="T17" i="23"/>
  <c r="U17" i="23"/>
  <c r="V17" i="23"/>
  <c r="W17" i="23"/>
  <c r="X17" i="23"/>
  <c r="Y17" i="23"/>
  <c r="Z17" i="23"/>
  <c r="AA17" i="23"/>
  <c r="AB17" i="23"/>
  <c r="AC17" i="23"/>
  <c r="AD17" i="23"/>
  <c r="AH17" i="23"/>
  <c r="AI17" i="23"/>
  <c r="AJ17" i="23"/>
  <c r="AK17" i="23"/>
  <c r="AL17" i="23"/>
  <c r="AM17" i="23"/>
  <c r="AN17" i="23"/>
  <c r="AO17" i="23"/>
  <c r="AP17" i="23"/>
  <c r="P18" i="23"/>
  <c r="R18" i="23"/>
  <c r="S18" i="23"/>
  <c r="T18" i="23"/>
  <c r="Q46" i="23" s="1"/>
  <c r="U18" i="23"/>
  <c r="V18" i="23"/>
  <c r="W18" i="23"/>
  <c r="Q49" i="23" s="1"/>
  <c r="X18" i="23"/>
  <c r="Y18" i="23"/>
  <c r="Q51" i="23" s="1"/>
  <c r="Z18" i="23"/>
  <c r="AA18" i="23"/>
  <c r="AB18" i="23"/>
  <c r="AC18" i="23"/>
  <c r="Q55" i="23" s="1"/>
  <c r="AD18" i="23"/>
  <c r="AP18" i="23" s="1"/>
  <c r="AH18" i="23"/>
  <c r="AI18" i="23"/>
  <c r="AJ18" i="23"/>
  <c r="AK18" i="23"/>
  <c r="AL18" i="23"/>
  <c r="AM18" i="23"/>
  <c r="AN18" i="23"/>
  <c r="AO18" i="23"/>
  <c r="P19" i="23"/>
  <c r="R19" i="23"/>
  <c r="S19" i="23"/>
  <c r="T19" i="23"/>
  <c r="U19" i="23"/>
  <c r="V19" i="23"/>
  <c r="W19" i="23"/>
  <c r="X19" i="23"/>
  <c r="Y19" i="23"/>
  <c r="Z19" i="23"/>
  <c r="AA19" i="23"/>
  <c r="AB19" i="23"/>
  <c r="AC19" i="23"/>
  <c r="AD19" i="23"/>
  <c r="AP19" i="23" s="1"/>
  <c r="AH19" i="23"/>
  <c r="AI19" i="23"/>
  <c r="AJ19" i="23"/>
  <c r="AK19" i="23"/>
  <c r="AL19" i="23"/>
  <c r="AM19" i="23"/>
  <c r="AN19" i="23"/>
  <c r="AO19" i="23"/>
  <c r="P20" i="23"/>
  <c r="R20" i="23" s="1"/>
  <c r="S20" i="23" s="1"/>
  <c r="T20" i="23" s="1"/>
  <c r="U20" i="23"/>
  <c r="V20" i="23"/>
  <c r="W20" i="23"/>
  <c r="X20" i="23"/>
  <c r="Y20" i="23"/>
  <c r="Z20" i="23"/>
  <c r="AA20" i="23"/>
  <c r="AB20" i="23"/>
  <c r="AC20" i="23"/>
  <c r="AD20" i="23"/>
  <c r="AP20" i="23" s="1"/>
  <c r="AH20" i="23"/>
  <c r="AI20" i="23"/>
  <c r="AJ20" i="23"/>
  <c r="AK20" i="23"/>
  <c r="AL20" i="23"/>
  <c r="AM20" i="23"/>
  <c r="AN20" i="23"/>
  <c r="AO20" i="23"/>
  <c r="P21" i="23"/>
  <c r="R21" i="23"/>
  <c r="S21" i="23"/>
  <c r="T21" i="23"/>
  <c r="U21" i="23"/>
  <c r="Q47" i="23" s="1"/>
  <c r="V21" i="23"/>
  <c r="W21" i="23"/>
  <c r="X21" i="23"/>
  <c r="Y21" i="23"/>
  <c r="Z21" i="23"/>
  <c r="AA21" i="23"/>
  <c r="AB21" i="23"/>
  <c r="AC21" i="23"/>
  <c r="AD21" i="23"/>
  <c r="AH21" i="23"/>
  <c r="AI21" i="23"/>
  <c r="AJ21" i="23"/>
  <c r="AK21" i="23"/>
  <c r="AL21" i="23"/>
  <c r="AM21" i="23"/>
  <c r="AN21" i="23"/>
  <c r="AO21" i="23"/>
  <c r="AP21" i="23"/>
  <c r="P22" i="23"/>
  <c r="R22" i="23"/>
  <c r="S22" i="23"/>
  <c r="T22" i="23"/>
  <c r="U22" i="23"/>
  <c r="V22" i="23"/>
  <c r="W22" i="23"/>
  <c r="X22" i="23"/>
  <c r="Y22" i="23"/>
  <c r="Z22" i="23"/>
  <c r="AA22" i="23"/>
  <c r="AB22" i="23"/>
  <c r="AC22" i="23"/>
  <c r="AD22" i="23"/>
  <c r="AH22" i="23"/>
  <c r="AI22" i="23"/>
  <c r="AJ22" i="23"/>
  <c r="AK22" i="23"/>
  <c r="AL22" i="23"/>
  <c r="AM22" i="23"/>
  <c r="AN22" i="23"/>
  <c r="AO22" i="23"/>
  <c r="AP22" i="23"/>
  <c r="P23" i="23"/>
  <c r="R23" i="23"/>
  <c r="S23" i="23"/>
  <c r="T23" i="23"/>
  <c r="S46" i="23" s="1"/>
  <c r="U23" i="23"/>
  <c r="S47" i="23" s="1"/>
  <c r="V23" i="23"/>
  <c r="S48" i="23" s="1"/>
  <c r="W23" i="23"/>
  <c r="X23" i="23"/>
  <c r="Y23" i="23"/>
  <c r="Z23" i="23"/>
  <c r="AA23" i="23"/>
  <c r="AB23" i="23"/>
  <c r="AC23" i="23"/>
  <c r="AD23" i="23"/>
  <c r="AP23" i="23" s="1"/>
  <c r="AH23" i="23"/>
  <c r="AI23" i="23"/>
  <c r="AJ23" i="23"/>
  <c r="AK23" i="23"/>
  <c r="AO23" i="23" s="1"/>
  <c r="AL23" i="23"/>
  <c r="AM23" i="23"/>
  <c r="AN23" i="23"/>
  <c r="P24" i="23"/>
  <c r="R24" i="23"/>
  <c r="S24" i="23"/>
  <c r="T24" i="23"/>
  <c r="U24" i="23"/>
  <c r="V24" i="23"/>
  <c r="W24" i="23"/>
  <c r="X24" i="23"/>
  <c r="Y24" i="23"/>
  <c r="Z24" i="23"/>
  <c r="AA24" i="23"/>
  <c r="AB24" i="23"/>
  <c r="AC24" i="23"/>
  <c r="AD24" i="23"/>
  <c r="AH24" i="23"/>
  <c r="AI24" i="23"/>
  <c r="AJ24" i="23"/>
  <c r="AK24" i="23"/>
  <c r="AL24" i="23"/>
  <c r="AM24" i="23"/>
  <c r="AN24" i="23"/>
  <c r="AO24" i="23"/>
  <c r="P25" i="23"/>
  <c r="R25" i="23"/>
  <c r="S25" i="23" s="1"/>
  <c r="T25" i="23" s="1"/>
  <c r="U25" i="23"/>
  <c r="V25" i="23"/>
  <c r="W25" i="23"/>
  <c r="X25" i="23"/>
  <c r="Y25" i="23"/>
  <c r="R51" i="23" s="1"/>
  <c r="Z25" i="23"/>
  <c r="AA25" i="23"/>
  <c r="AB25" i="23"/>
  <c r="AC25" i="23"/>
  <c r="R55" i="23" s="1"/>
  <c r="AD25" i="23"/>
  <c r="AP25" i="23" s="1"/>
  <c r="R56" i="23"/>
  <c r="AH25" i="23"/>
  <c r="AI25" i="23"/>
  <c r="AJ25" i="23"/>
  <c r="AK25" i="23"/>
  <c r="AO25" i="23" s="1"/>
  <c r="AL25" i="23"/>
  <c r="AM25" i="23"/>
  <c r="AN25" i="23"/>
  <c r="P26" i="23"/>
  <c r="R26" i="23"/>
  <c r="S26" i="23"/>
  <c r="T26" i="23"/>
  <c r="T46" i="23" s="1"/>
  <c r="U26" i="23"/>
  <c r="V26" i="23"/>
  <c r="W26" i="23"/>
  <c r="T49" i="23" s="1"/>
  <c r="X26" i="23"/>
  <c r="T50" i="23" s="1"/>
  <c r="Y26" i="23"/>
  <c r="T51" i="23" s="1"/>
  <c r="Z26" i="23"/>
  <c r="AA26" i="23"/>
  <c r="AB26" i="23"/>
  <c r="AC26" i="23"/>
  <c r="AD26" i="23"/>
  <c r="T56" i="23"/>
  <c r="AH26" i="23"/>
  <c r="AI26" i="23"/>
  <c r="AJ26" i="23"/>
  <c r="AK26" i="23"/>
  <c r="AL26" i="23"/>
  <c r="AM26" i="23"/>
  <c r="AN26" i="23"/>
  <c r="AO26" i="23"/>
  <c r="AP26" i="23"/>
  <c r="P27" i="23"/>
  <c r="R27" i="23"/>
  <c r="S27" i="23"/>
  <c r="T27" i="23" s="1"/>
  <c r="U27" i="23"/>
  <c r="V27" i="23"/>
  <c r="W27" i="23"/>
  <c r="X27" i="23"/>
  <c r="Y27" i="23"/>
  <c r="Z27" i="23"/>
  <c r="AA27" i="23"/>
  <c r="AB27" i="23"/>
  <c r="AC27" i="23"/>
  <c r="AD27" i="23"/>
  <c r="AP27" i="23" s="1"/>
  <c r="AH27" i="23"/>
  <c r="AI27" i="23"/>
  <c r="AJ27" i="23"/>
  <c r="AK27" i="23"/>
  <c r="AL27" i="23"/>
  <c r="AM27" i="23"/>
  <c r="AN27" i="23"/>
  <c r="AO27" i="23"/>
  <c r="P28" i="23"/>
  <c r="R28" i="23"/>
  <c r="S28" i="23"/>
  <c r="T28" i="23"/>
  <c r="U28" i="23"/>
  <c r="R47" i="23" s="1"/>
  <c r="V28" i="23"/>
  <c r="W28" i="23"/>
  <c r="X28" i="23"/>
  <c r="R50" i="23" s="1"/>
  <c r="Y28" i="23"/>
  <c r="Z28" i="23"/>
  <c r="R52" i="23" s="1"/>
  <c r="AA28" i="23"/>
  <c r="AB28" i="23"/>
  <c r="AC28" i="23"/>
  <c r="AD28" i="23"/>
  <c r="AP28" i="23" s="1"/>
  <c r="AH28" i="23"/>
  <c r="AI28" i="23"/>
  <c r="AJ28" i="23"/>
  <c r="AK28" i="23"/>
  <c r="AO28" i="23" s="1"/>
  <c r="AL28" i="23"/>
  <c r="AM28" i="23"/>
  <c r="AN28" i="23"/>
  <c r="P29" i="23"/>
  <c r="R29" i="23"/>
  <c r="S29" i="23"/>
  <c r="T29" i="23"/>
  <c r="U29" i="23"/>
  <c r="V29" i="23"/>
  <c r="W29" i="23"/>
  <c r="X29" i="23"/>
  <c r="Y29" i="23"/>
  <c r="Z29" i="23"/>
  <c r="AA29" i="23"/>
  <c r="AB29" i="23"/>
  <c r="AC29" i="23"/>
  <c r="AD29" i="23"/>
  <c r="AP29" i="23" s="1"/>
  <c r="AH29" i="23"/>
  <c r="AI29" i="23"/>
  <c r="AJ29" i="23"/>
  <c r="AK29" i="23"/>
  <c r="AL29" i="23"/>
  <c r="AM29" i="23"/>
  <c r="AN29" i="23"/>
  <c r="AO29" i="23"/>
  <c r="P30" i="23"/>
  <c r="R30" i="23"/>
  <c r="S30" i="23"/>
  <c r="T30" i="23"/>
  <c r="U30" i="23"/>
  <c r="V30" i="23"/>
  <c r="W30" i="23"/>
  <c r="X30" i="23"/>
  <c r="Y30" i="23"/>
  <c r="Z30" i="23"/>
  <c r="AA30" i="23"/>
  <c r="AB30" i="23"/>
  <c r="T54" i="23" s="1"/>
  <c r="AC30" i="23"/>
  <c r="AD30" i="23"/>
  <c r="AP30" i="23" s="1"/>
  <c r="AH30" i="23"/>
  <c r="AI30" i="23"/>
  <c r="AJ30" i="23"/>
  <c r="AK30" i="23"/>
  <c r="AL30" i="23"/>
  <c r="AM30" i="23"/>
  <c r="AN30" i="23"/>
  <c r="AO30" i="23"/>
  <c r="P31" i="23"/>
  <c r="R31" i="23"/>
  <c r="S31" i="23"/>
  <c r="T31" i="23"/>
  <c r="U31" i="23"/>
  <c r="V31" i="23"/>
  <c r="W31" i="23"/>
  <c r="X31" i="23"/>
  <c r="Y31" i="23"/>
  <c r="Z31" i="23"/>
  <c r="AA31" i="23"/>
  <c r="AB31" i="23"/>
  <c r="AC31" i="23"/>
  <c r="AD31" i="23"/>
  <c r="AH31" i="23"/>
  <c r="AI31" i="23"/>
  <c r="AJ31" i="23"/>
  <c r="AK31" i="23"/>
  <c r="AL31" i="23"/>
  <c r="AM31" i="23"/>
  <c r="AN31" i="23"/>
  <c r="AO31" i="23"/>
  <c r="AP31" i="23"/>
  <c r="P32" i="23"/>
  <c r="R32" i="23"/>
  <c r="S32" i="23"/>
  <c r="T32" i="23"/>
  <c r="U32" i="23"/>
  <c r="V32" i="23"/>
  <c r="R48" i="23" s="1"/>
  <c r="W32" i="23"/>
  <c r="X32" i="23"/>
  <c r="Y32" i="23"/>
  <c r="Z32" i="23"/>
  <c r="AA32" i="23"/>
  <c r="AB32" i="23"/>
  <c r="AC32" i="23"/>
  <c r="AD32" i="23"/>
  <c r="AP32" i="23" s="1"/>
  <c r="AH32" i="23"/>
  <c r="AI32" i="23"/>
  <c r="AJ32" i="23"/>
  <c r="AK32" i="23"/>
  <c r="AL32" i="23"/>
  <c r="AM32" i="23"/>
  <c r="AN32" i="23"/>
  <c r="AO32" i="23"/>
  <c r="P33" i="23"/>
  <c r="R33" i="23"/>
  <c r="S33" i="23"/>
  <c r="T33" i="23"/>
  <c r="U33" i="23"/>
  <c r="V33" i="23"/>
  <c r="W33" i="23"/>
  <c r="X33" i="23"/>
  <c r="Y33" i="23"/>
  <c r="Z33" i="23"/>
  <c r="AA33" i="23"/>
  <c r="AB33" i="23"/>
  <c r="AC33" i="23"/>
  <c r="AD33" i="23"/>
  <c r="AH33" i="23"/>
  <c r="AI33" i="23"/>
  <c r="AJ33" i="23"/>
  <c r="AK33" i="23"/>
  <c r="AL33" i="23"/>
  <c r="AM33" i="23"/>
  <c r="AN33" i="23"/>
  <c r="AO33" i="23"/>
  <c r="AP33" i="23"/>
  <c r="P34" i="23"/>
  <c r="R34" i="23" s="1"/>
  <c r="S34" i="23" s="1"/>
  <c r="T34" i="23" s="1"/>
  <c r="U34" i="23"/>
  <c r="V34" i="23"/>
  <c r="W34" i="23"/>
  <c r="X34" i="23"/>
  <c r="Y34" i="23"/>
  <c r="Z34" i="23"/>
  <c r="AA34" i="23"/>
  <c r="AB34" i="23"/>
  <c r="AC34" i="23"/>
  <c r="AD34" i="23"/>
  <c r="AP34" i="23" s="1"/>
  <c r="AH34" i="23"/>
  <c r="AI34" i="23"/>
  <c r="AJ34" i="23"/>
  <c r="AK34" i="23"/>
  <c r="AO34" i="23" s="1"/>
  <c r="AL34" i="23"/>
  <c r="AM34" i="23"/>
  <c r="AN34" i="23"/>
  <c r="P35" i="23"/>
  <c r="R35" i="23"/>
  <c r="S35" i="23"/>
  <c r="T35" i="23"/>
  <c r="U35" i="23"/>
  <c r="V35" i="23"/>
  <c r="W35" i="23"/>
  <c r="X35" i="23"/>
  <c r="Y35" i="23"/>
  <c r="Z35" i="23"/>
  <c r="AA35" i="23"/>
  <c r="AB35" i="23"/>
  <c r="AC35" i="23"/>
  <c r="AD35" i="23"/>
  <c r="AH35" i="23"/>
  <c r="AI35" i="23"/>
  <c r="AJ35" i="23"/>
  <c r="AK35" i="23"/>
  <c r="AL35" i="23"/>
  <c r="AM35" i="23"/>
  <c r="AN35" i="23"/>
  <c r="AO35" i="23"/>
  <c r="AP35" i="23"/>
  <c r="P36" i="23"/>
  <c r="R36" i="23"/>
  <c r="S36" i="23" s="1"/>
  <c r="T36" i="23" s="1"/>
  <c r="U36" i="23"/>
  <c r="V36" i="23"/>
  <c r="W36" i="23"/>
  <c r="X36" i="23"/>
  <c r="Y36" i="23"/>
  <c r="Z36" i="23"/>
  <c r="AA36" i="23"/>
  <c r="AB36" i="23"/>
  <c r="AC36" i="23"/>
  <c r="AD36" i="23"/>
  <c r="AP36" i="23" s="1"/>
  <c r="AH36" i="23"/>
  <c r="AI36" i="23"/>
  <c r="AJ36" i="23"/>
  <c r="AK36" i="23"/>
  <c r="AL36" i="23"/>
  <c r="AM36" i="23"/>
  <c r="AN36" i="23"/>
  <c r="AO36" i="23"/>
  <c r="P37" i="23"/>
  <c r="R37" i="23"/>
  <c r="S37" i="23"/>
  <c r="T37" i="23"/>
  <c r="P46" i="23" s="1"/>
  <c r="U37" i="23"/>
  <c r="P47" i="23" s="1"/>
  <c r="V37" i="23"/>
  <c r="P48" i="23" s="1"/>
  <c r="W37" i="23"/>
  <c r="P49" i="23" s="1"/>
  <c r="X37" i="23"/>
  <c r="P50" i="23" s="1"/>
  <c r="Y37" i="23"/>
  <c r="P51" i="23" s="1"/>
  <c r="Z37" i="23"/>
  <c r="AA37" i="23"/>
  <c r="AB37" i="23"/>
  <c r="AC37" i="23"/>
  <c r="AD37" i="23"/>
  <c r="AP37" i="23" s="1"/>
  <c r="AH37" i="23"/>
  <c r="AI37" i="23"/>
  <c r="AJ37" i="23"/>
  <c r="AK37" i="23"/>
  <c r="AO37" i="23" s="1"/>
  <c r="AL37" i="23"/>
  <c r="AM37" i="23"/>
  <c r="AN37" i="23"/>
  <c r="P38" i="23"/>
  <c r="R38" i="23"/>
  <c r="S38" i="23"/>
  <c r="T38" i="23"/>
  <c r="U38" i="23"/>
  <c r="V38" i="23"/>
  <c r="W38" i="23"/>
  <c r="X38" i="23"/>
  <c r="Q50" i="23" s="1"/>
  <c r="Y38" i="23"/>
  <c r="Z38" i="23"/>
  <c r="Q52" i="23" s="1"/>
  <c r="AA38" i="23"/>
  <c r="Q53" i="23" s="1"/>
  <c r="AB38" i="23"/>
  <c r="AC38" i="23"/>
  <c r="AD38" i="23"/>
  <c r="AP38" i="23" s="1"/>
  <c r="Q56" i="23"/>
  <c r="AH38" i="23"/>
  <c r="AI38" i="23"/>
  <c r="AJ38" i="23"/>
  <c r="AK38" i="23"/>
  <c r="AL38" i="23"/>
  <c r="AM38" i="23"/>
  <c r="AN38" i="23"/>
  <c r="AO38" i="23"/>
  <c r="P39" i="23"/>
  <c r="R39" i="23"/>
  <c r="S39" i="23"/>
  <c r="T39" i="23"/>
  <c r="U39" i="23"/>
  <c r="V39" i="23"/>
  <c r="W39" i="23"/>
  <c r="X39" i="23"/>
  <c r="Y39" i="23"/>
  <c r="Z39" i="23"/>
  <c r="AA39" i="23"/>
  <c r="AB39" i="23"/>
  <c r="AC39" i="23"/>
  <c r="P55" i="23" s="1"/>
  <c r="AD39" i="23"/>
  <c r="AP39" i="23" s="1"/>
  <c r="P56" i="23"/>
  <c r="AH39" i="23"/>
  <c r="AI39" i="23"/>
  <c r="AJ39" i="23"/>
  <c r="AK39" i="23"/>
  <c r="AO39" i="23" s="1"/>
  <c r="AL39" i="23"/>
  <c r="AM39" i="23"/>
  <c r="AN39" i="23"/>
  <c r="P40" i="23"/>
  <c r="R40" i="23"/>
  <c r="S40" i="23"/>
  <c r="T40" i="23"/>
  <c r="U40" i="23"/>
  <c r="V40" i="23"/>
  <c r="W40" i="23"/>
  <c r="X40" i="23"/>
  <c r="Y40" i="23"/>
  <c r="Z40" i="23"/>
  <c r="AA40" i="23"/>
  <c r="AB40" i="23"/>
  <c r="AC40" i="23"/>
  <c r="AD40" i="23"/>
  <c r="AH40" i="23"/>
  <c r="AI40" i="23"/>
  <c r="AJ40" i="23"/>
  <c r="AK40" i="23"/>
  <c r="AL40" i="23"/>
  <c r="AM40" i="23"/>
  <c r="AN40" i="23"/>
  <c r="AO40" i="23"/>
  <c r="AP40" i="23"/>
  <c r="P41" i="23"/>
  <c r="R41" i="23"/>
  <c r="S41" i="23"/>
  <c r="T41" i="23"/>
  <c r="U41" i="23"/>
  <c r="V41" i="23"/>
  <c r="W41" i="23"/>
  <c r="X41" i="23"/>
  <c r="Y41" i="23"/>
  <c r="Z41" i="23"/>
  <c r="AA41" i="23"/>
  <c r="AB41" i="23"/>
  <c r="AC41" i="23"/>
  <c r="AD41" i="23"/>
  <c r="AP41" i="23" s="1"/>
  <c r="AH41" i="23"/>
  <c r="AI41" i="23"/>
  <c r="AJ41" i="23"/>
  <c r="AK41" i="23"/>
  <c r="AL41" i="23"/>
  <c r="AM41" i="23"/>
  <c r="AN41" i="23"/>
  <c r="AO41" i="23"/>
  <c r="P42" i="23"/>
  <c r="R42" i="23"/>
  <c r="S42" i="23"/>
  <c r="T42" i="23"/>
  <c r="U42" i="23"/>
  <c r="V42" i="23"/>
  <c r="W42" i="23"/>
  <c r="X42" i="23"/>
  <c r="Y42" i="23"/>
  <c r="Z42" i="23"/>
  <c r="AA42" i="23"/>
  <c r="AB42" i="23"/>
  <c r="AC42" i="23"/>
  <c r="AD42" i="23"/>
  <c r="AH42" i="23"/>
  <c r="AI42" i="23"/>
  <c r="AJ42" i="23"/>
  <c r="AK42" i="23"/>
  <c r="AL42" i="23"/>
  <c r="AM42" i="23"/>
  <c r="AN42" i="23"/>
  <c r="AO42" i="23"/>
  <c r="AP42" i="23"/>
  <c r="O47" i="23"/>
  <c r="T47" i="23"/>
  <c r="O48" i="23"/>
  <c r="Q48" i="23"/>
  <c r="T48" i="23"/>
  <c r="O49" i="23"/>
  <c r="S50" i="23"/>
  <c r="O51" i="23"/>
  <c r="P52" i="23"/>
  <c r="T52" i="23"/>
  <c r="O53" i="23"/>
  <c r="P53" i="23"/>
  <c r="R53" i="23"/>
  <c r="S53" i="23"/>
  <c r="T53" i="23"/>
  <c r="O54" i="23"/>
  <c r="P54" i="23"/>
  <c r="Q54" i="23"/>
  <c r="T55" i="23"/>
  <c r="AG13" i="22"/>
  <c r="AH13" i="22" s="1"/>
  <c r="AI13" i="22"/>
  <c r="AJ13" i="22"/>
  <c r="AK13" i="22"/>
  <c r="AL13" i="22"/>
  <c r="AM13" i="22"/>
  <c r="AN13" i="22"/>
  <c r="AO13" i="22"/>
  <c r="AP13" i="22"/>
  <c r="AQ13" i="22"/>
  <c r="AR13" i="22"/>
  <c r="AS13" i="22"/>
  <c r="AT13" i="22"/>
  <c r="AU13" i="22"/>
  <c r="AV13" i="22"/>
  <c r="AW13" i="22"/>
  <c r="AX13" i="22"/>
  <c r="AY13" i="22"/>
  <c r="AZ13" i="22"/>
  <c r="BA13" i="22"/>
  <c r="BB13" i="22"/>
  <c r="BC13" i="22"/>
  <c r="BD13" i="22"/>
  <c r="BE13" i="22"/>
  <c r="BF13" i="22"/>
  <c r="BG13" i="22"/>
  <c r="BH13" i="22"/>
  <c r="BI13" i="22"/>
  <c r="BJ13" i="22"/>
  <c r="BK13" i="22"/>
  <c r="BL13" i="22"/>
  <c r="BM13" i="22"/>
  <c r="BN13" i="22"/>
  <c r="BO13" i="22"/>
  <c r="BP13" i="22"/>
  <c r="BQ13" i="22" s="1"/>
  <c r="BR13" i="22"/>
  <c r="BS13" i="22"/>
  <c r="BT13" i="22"/>
  <c r="BU13" i="22"/>
  <c r="BV13" i="22"/>
  <c r="BW13" i="22"/>
  <c r="BX13" i="22"/>
  <c r="BY13" i="22"/>
  <c r="BZ13" i="22"/>
  <c r="D15" i="22"/>
  <c r="E15" i="22"/>
  <c r="D16" i="22"/>
  <c r="E16" i="22"/>
  <c r="D17" i="22"/>
  <c r="E17" i="22"/>
  <c r="D18" i="22"/>
  <c r="E18" i="22"/>
  <c r="E20" i="22"/>
  <c r="F20" i="22"/>
  <c r="G20" i="22"/>
  <c r="H20" i="22"/>
  <c r="I20" i="22"/>
  <c r="J20" i="22"/>
  <c r="K20" i="22"/>
  <c r="L20" i="22"/>
  <c r="M20" i="22"/>
  <c r="N20" i="22"/>
  <c r="O20" i="22"/>
  <c r="P20" i="22"/>
  <c r="Q20" i="22"/>
  <c r="R20" i="22"/>
  <c r="G21" i="22"/>
  <c r="H21" i="22"/>
  <c r="I21" i="22"/>
  <c r="J21" i="22"/>
  <c r="K21" i="22"/>
  <c r="L21" i="22"/>
  <c r="M21" i="22"/>
  <c r="N21" i="22"/>
  <c r="O21" i="22"/>
  <c r="P21" i="22"/>
  <c r="Q21" i="22"/>
  <c r="R21" i="22"/>
  <c r="B23" i="22"/>
  <c r="AG23" i="22"/>
  <c r="AH23" i="22"/>
  <c r="AI23" i="22"/>
  <c r="AJ23" i="22"/>
  <c r="AK23" i="22"/>
  <c r="AL23" i="22"/>
  <c r="AM23" i="22"/>
  <c r="AN23" i="22"/>
  <c r="AO23" i="22"/>
  <c r="AP23" i="22"/>
  <c r="AQ23" i="22"/>
  <c r="AR23" i="22"/>
  <c r="AS23" i="22"/>
  <c r="AT23" i="22"/>
  <c r="AU23" i="22"/>
  <c r="AV23" i="22"/>
  <c r="AW23" i="22"/>
  <c r="AX23" i="22"/>
  <c r="AY23" i="22"/>
  <c r="AZ23" i="22"/>
  <c r="BA23" i="22"/>
  <c r="BB23" i="22"/>
  <c r="BC23" i="22"/>
  <c r="BD23" i="22"/>
  <c r="BE23" i="22"/>
  <c r="BF23" i="22"/>
  <c r="BG23" i="22"/>
  <c r="BH23" i="22"/>
  <c r="BI23" i="22"/>
  <c r="BJ23" i="22"/>
  <c r="BK23" i="22"/>
  <c r="BL23" i="22"/>
  <c r="BM23" i="22"/>
  <c r="BN23" i="22"/>
  <c r="BO23" i="22"/>
  <c r="BP23" i="22"/>
  <c r="BQ23" i="22"/>
  <c r="BR23" i="22"/>
  <c r="BS23" i="22"/>
  <c r="BT23" i="22"/>
  <c r="BU23" i="22"/>
  <c r="BV23" i="22"/>
  <c r="BW23" i="22"/>
  <c r="BX23" i="22"/>
  <c r="BY23" i="22"/>
  <c r="BZ23" i="22"/>
  <c r="D25" i="22"/>
  <c r="E25" i="22"/>
  <c r="D26" i="22"/>
  <c r="E26" i="22"/>
  <c r="D27" i="22"/>
  <c r="E27" i="22"/>
  <c r="D28" i="22"/>
  <c r="E28" i="22"/>
  <c r="E30" i="22"/>
  <c r="F30" i="22"/>
  <c r="G30" i="22"/>
  <c r="H30" i="22"/>
  <c r="I30" i="22"/>
  <c r="J30" i="22"/>
  <c r="K30" i="22"/>
  <c r="L30" i="22"/>
  <c r="M30" i="22"/>
  <c r="N30" i="22"/>
  <c r="O30" i="22"/>
  <c r="P30" i="22"/>
  <c r="Q30" i="22"/>
  <c r="R30" i="22"/>
  <c r="G31" i="22"/>
  <c r="H31" i="22"/>
  <c r="I31" i="22"/>
  <c r="J31" i="22"/>
  <c r="K31" i="22"/>
  <c r="L31" i="22"/>
  <c r="M31" i="22"/>
  <c r="N31" i="22"/>
  <c r="O31" i="22"/>
  <c r="P31" i="22"/>
  <c r="Q31" i="22"/>
  <c r="R31" i="22"/>
  <c r="AG33" i="22"/>
  <c r="AH33" i="22"/>
  <c r="AI33" i="22"/>
  <c r="AJ33" i="22"/>
  <c r="AK33" i="22"/>
  <c r="AL33" i="22"/>
  <c r="AM33" i="22"/>
  <c r="AN33" i="22"/>
  <c r="AO33" i="22"/>
  <c r="AP33" i="22"/>
  <c r="AQ33" i="22"/>
  <c r="AR33" i="22"/>
  <c r="AS33" i="22"/>
  <c r="AT33" i="22"/>
  <c r="AU33" i="22"/>
  <c r="AV33" i="22"/>
  <c r="AW33" i="22"/>
  <c r="AX33" i="22"/>
  <c r="AY33" i="22"/>
  <c r="AZ33" i="22"/>
  <c r="BA33" i="22"/>
  <c r="BB33" i="22"/>
  <c r="BC33" i="22"/>
  <c r="BD33" i="22"/>
  <c r="BE33" i="22"/>
  <c r="BF33" i="22"/>
  <c r="BG33" i="22"/>
  <c r="BH33" i="22"/>
  <c r="BI33" i="22"/>
  <c r="BJ33" i="22" s="1"/>
  <c r="BK33" i="22"/>
  <c r="BL33" i="22"/>
  <c r="BM33" i="22"/>
  <c r="BN33" i="22"/>
  <c r="BO33" i="22"/>
  <c r="BP33" i="22"/>
  <c r="BQ33" i="22"/>
  <c r="BR33" i="22"/>
  <c r="BS33" i="22"/>
  <c r="BT33" i="22"/>
  <c r="BU33" i="22"/>
  <c r="BV33" i="22"/>
  <c r="BW33" i="22"/>
  <c r="BX33" i="22"/>
  <c r="BY33" i="22"/>
  <c r="BZ33" i="22"/>
  <c r="D35" i="22"/>
  <c r="E35" i="22"/>
  <c r="D36" i="22"/>
  <c r="E36" i="22"/>
  <c r="D37" i="22"/>
  <c r="E37" i="22"/>
  <c r="D38" i="22"/>
  <c r="E38" i="22"/>
  <c r="E40" i="22"/>
  <c r="F40" i="22"/>
  <c r="G40" i="22"/>
  <c r="H40" i="22"/>
  <c r="I40" i="22"/>
  <c r="J40" i="22"/>
  <c r="K40" i="22"/>
  <c r="L40" i="22"/>
  <c r="M40" i="22"/>
  <c r="N40" i="22"/>
  <c r="O40" i="22"/>
  <c r="P40" i="22"/>
  <c r="Q40" i="22"/>
  <c r="R40" i="22"/>
  <c r="G41" i="22"/>
  <c r="H41" i="22"/>
  <c r="I41" i="22"/>
  <c r="J41" i="22"/>
  <c r="K41" i="22"/>
  <c r="L41" i="22"/>
  <c r="M41" i="22"/>
  <c r="N41" i="22"/>
  <c r="O41" i="22"/>
  <c r="P41" i="22"/>
  <c r="Q41" i="22"/>
  <c r="R41" i="22"/>
  <c r="AG43" i="22"/>
  <c r="AH43" i="22"/>
  <c r="AI43" i="22"/>
  <c r="AJ43" i="22"/>
  <c r="AK43" i="22"/>
  <c r="AL43" i="22"/>
  <c r="AM43" i="22"/>
  <c r="AN43" i="22"/>
  <c r="AO43" i="22"/>
  <c r="AP43" i="22"/>
  <c r="AQ43" i="22"/>
  <c r="AR43" i="22"/>
  <c r="AS43" i="22"/>
  <c r="AT43" i="22"/>
  <c r="AU43" i="22"/>
  <c r="AV43" i="22"/>
  <c r="AW43" i="22"/>
  <c r="AX43" i="22"/>
  <c r="AY43" i="22"/>
  <c r="AZ43" i="22"/>
  <c r="BA43" i="22"/>
  <c r="BB43" i="22"/>
  <c r="BC43" i="22"/>
  <c r="BD43" i="22"/>
  <c r="BE43" i="22"/>
  <c r="BF43" i="22"/>
  <c r="BG43" i="22"/>
  <c r="BH43" i="22"/>
  <c r="BI43" i="22"/>
  <c r="BJ43" i="22"/>
  <c r="BK43" i="22"/>
  <c r="BL43" i="22"/>
  <c r="BM43" i="22"/>
  <c r="BN43" i="22"/>
  <c r="BO43" i="22"/>
  <c r="BP43" i="22"/>
  <c r="BQ43" i="22"/>
  <c r="BR43" i="22"/>
  <c r="BS43" i="22"/>
  <c r="BT43" i="22"/>
  <c r="BU43" i="22"/>
  <c r="BV43" i="22"/>
  <c r="BW43" i="22"/>
  <c r="BX43" i="22"/>
  <c r="BY43" i="22"/>
  <c r="BZ43" i="22"/>
  <c r="D45" i="22"/>
  <c r="E45" i="22"/>
  <c r="D46" i="22"/>
  <c r="E46" i="22"/>
  <c r="D47" i="22"/>
  <c r="E47" i="22"/>
  <c r="D48" i="22"/>
  <c r="E48" i="22"/>
  <c r="E50" i="22"/>
  <c r="F50" i="22"/>
  <c r="G50" i="22"/>
  <c r="H50" i="22"/>
  <c r="I50" i="22"/>
  <c r="J50" i="22"/>
  <c r="K50" i="22"/>
  <c r="L50" i="22"/>
  <c r="M50" i="22"/>
  <c r="N50" i="22"/>
  <c r="O50" i="22"/>
  <c r="P50" i="22"/>
  <c r="Q50" i="22"/>
  <c r="R50" i="22"/>
  <c r="G51" i="22"/>
  <c r="H51" i="22"/>
  <c r="I51" i="22"/>
  <c r="J51" i="22"/>
  <c r="K51" i="22"/>
  <c r="L51" i="22"/>
  <c r="M51" i="22"/>
  <c r="N51" i="22"/>
  <c r="O51" i="22"/>
  <c r="P51" i="22"/>
  <c r="Q51" i="22"/>
  <c r="R51" i="22"/>
  <c r="AG53" i="22"/>
  <c r="AH53" i="22"/>
  <c r="AI53" i="22"/>
  <c r="AJ53" i="22"/>
  <c r="AK53" i="22"/>
  <c r="AL53" i="22"/>
  <c r="AM53" i="22"/>
  <c r="AN53" i="22"/>
  <c r="AO53" i="22"/>
  <c r="AP53" i="22"/>
  <c r="AQ53" i="22"/>
  <c r="AR53" i="22"/>
  <c r="AS53" i="22"/>
  <c r="AT53" i="22"/>
  <c r="AU53" i="22"/>
  <c r="AV53" i="22"/>
  <c r="AW53" i="22"/>
  <c r="AX53" i="22"/>
  <c r="AY53" i="22"/>
  <c r="AZ53" i="22"/>
  <c r="BA53" i="22"/>
  <c r="BB53" i="22"/>
  <c r="BC53" i="22"/>
  <c r="BD53" i="22"/>
  <c r="BE53" i="22"/>
  <c r="BF53" i="22"/>
  <c r="BG53" i="22"/>
  <c r="BH53" i="22"/>
  <c r="BI53" i="22"/>
  <c r="BJ53" i="22"/>
  <c r="BK53" i="22"/>
  <c r="BL53" i="22"/>
  <c r="BM53" i="22"/>
  <c r="BN53" i="22"/>
  <c r="BO53" i="22"/>
  <c r="BP53" i="22"/>
  <c r="BQ53" i="22"/>
  <c r="BR53" i="22"/>
  <c r="BS53" i="22"/>
  <c r="BT53" i="22"/>
  <c r="BU53" i="22"/>
  <c r="BV53" i="22"/>
  <c r="BW53" i="22"/>
  <c r="BX53" i="22"/>
  <c r="BY53" i="22"/>
  <c r="BZ53" i="22"/>
  <c r="D55" i="22"/>
  <c r="E55" i="22"/>
  <c r="D56" i="22"/>
  <c r="E56" i="22"/>
  <c r="D57" i="22"/>
  <c r="E57" i="22"/>
  <c r="D58" i="22"/>
  <c r="E58" i="22"/>
  <c r="E60" i="22"/>
  <c r="F60" i="22"/>
  <c r="G60" i="22"/>
  <c r="H60" i="22"/>
  <c r="I60" i="22"/>
  <c r="J60" i="22"/>
  <c r="K60" i="22"/>
  <c r="L60" i="22"/>
  <c r="M60" i="22"/>
  <c r="N60" i="22"/>
  <c r="O60" i="22"/>
  <c r="P60" i="22"/>
  <c r="Q60" i="22"/>
  <c r="R60" i="22"/>
  <c r="G61" i="22"/>
  <c r="H61" i="22"/>
  <c r="I61" i="22"/>
  <c r="J61" i="22"/>
  <c r="K61" i="22"/>
  <c r="L61" i="22"/>
  <c r="M61" i="22"/>
  <c r="N61" i="22"/>
  <c r="O61" i="22"/>
  <c r="P61" i="22"/>
  <c r="Q61" i="22"/>
  <c r="R61" i="22"/>
  <c r="AG63" i="22"/>
  <c r="AH63" i="22"/>
  <c r="AI63" i="22"/>
  <c r="AJ63" i="22"/>
  <c r="AK63" i="22"/>
  <c r="AL63" i="22"/>
  <c r="AM63" i="22"/>
  <c r="AN63" i="22"/>
  <c r="AO63" i="22"/>
  <c r="AP63" i="22"/>
  <c r="AQ63" i="22"/>
  <c r="AR63" i="22"/>
  <c r="AS63" i="22"/>
  <c r="AT63" i="22"/>
  <c r="AU63" i="22"/>
  <c r="AV63" i="22"/>
  <c r="AW63" i="22"/>
  <c r="AX63" i="22"/>
  <c r="AY63" i="22"/>
  <c r="AZ63" i="22"/>
  <c r="BA63" i="22"/>
  <c r="BB63" i="22"/>
  <c r="BC63" i="22"/>
  <c r="BD63" i="22"/>
  <c r="BE63" i="22"/>
  <c r="BF63" i="22"/>
  <c r="BG63" i="22"/>
  <c r="BH63" i="22"/>
  <c r="BI63" i="22"/>
  <c r="BJ63" i="22"/>
  <c r="BK63" i="22"/>
  <c r="BL63" i="22"/>
  <c r="BM63" i="22"/>
  <c r="BN63" i="22"/>
  <c r="BO63" i="22"/>
  <c r="BP63" i="22"/>
  <c r="BQ63" i="22"/>
  <c r="BR63" i="22"/>
  <c r="BS63" i="22"/>
  <c r="BT63" i="22"/>
  <c r="BU63" i="22"/>
  <c r="BV63" i="22"/>
  <c r="BW63" i="22"/>
  <c r="BX63" i="22"/>
  <c r="BY63" i="22"/>
  <c r="BZ63" i="22"/>
  <c r="D65" i="22"/>
  <c r="E65" i="22"/>
  <c r="D66" i="22"/>
  <c r="E66" i="22"/>
  <c r="D67" i="22"/>
  <c r="E67" i="22"/>
  <c r="D68" i="22"/>
  <c r="E68" i="22"/>
  <c r="E70" i="22"/>
  <c r="F70" i="22"/>
  <c r="G70" i="22"/>
  <c r="H70" i="22"/>
  <c r="I70" i="22"/>
  <c r="J70" i="22"/>
  <c r="K70" i="22"/>
  <c r="L70" i="22"/>
  <c r="M70" i="22"/>
  <c r="N70" i="22"/>
  <c r="O70" i="22"/>
  <c r="P70" i="22"/>
  <c r="Q70" i="22"/>
  <c r="R70" i="22"/>
  <c r="G71" i="22"/>
  <c r="H71" i="22"/>
  <c r="I71" i="22"/>
  <c r="J71" i="22"/>
  <c r="K71" i="22"/>
  <c r="L71" i="22"/>
  <c r="M71" i="22"/>
  <c r="N71" i="22"/>
  <c r="O71" i="22"/>
  <c r="P71" i="22"/>
  <c r="Q71" i="22"/>
  <c r="R71" i="22"/>
  <c r="AG73" i="22"/>
  <c r="AH73" i="22"/>
  <c r="AI73" i="22"/>
  <c r="AJ73" i="22"/>
  <c r="AK73" i="22"/>
  <c r="AL73" i="22"/>
  <c r="AM73" i="22"/>
  <c r="AN73" i="22"/>
  <c r="AO73" i="22"/>
  <c r="AP73" i="22"/>
  <c r="AQ73" i="22"/>
  <c r="AR73" i="22"/>
  <c r="AS73" i="22"/>
  <c r="AT73" i="22"/>
  <c r="AU73" i="22"/>
  <c r="AV73" i="22"/>
  <c r="AW73" i="22"/>
  <c r="AX73" i="22"/>
  <c r="AY73" i="22"/>
  <c r="AZ73" i="22"/>
  <c r="BA73" i="22"/>
  <c r="BB73" i="22"/>
  <c r="BC73" i="22"/>
  <c r="BD73" i="22"/>
  <c r="BE73" i="22"/>
  <c r="BF73" i="22"/>
  <c r="BG73" i="22"/>
  <c r="BH73" i="22"/>
  <c r="BI73" i="22"/>
  <c r="BJ73" i="22"/>
  <c r="BK73" i="22"/>
  <c r="BL73" i="22"/>
  <c r="BM73" i="22"/>
  <c r="BN73" i="22"/>
  <c r="BO73" i="22"/>
  <c r="BP73" i="22"/>
  <c r="BQ73" i="22"/>
  <c r="BR73" i="22"/>
  <c r="BS73" i="22"/>
  <c r="BT73" i="22"/>
  <c r="BU73" i="22"/>
  <c r="BV73" i="22"/>
  <c r="BW73" i="22"/>
  <c r="BX73" i="22"/>
  <c r="BY73" i="22"/>
  <c r="BZ73" i="22"/>
  <c r="D75" i="22"/>
  <c r="E75" i="22"/>
  <c r="D76" i="22"/>
  <c r="E76" i="22"/>
  <c r="D77" i="22"/>
  <c r="D78" i="22" s="1"/>
  <c r="E77" i="22"/>
  <c r="E78" i="22" s="1"/>
  <c r="F80" i="22"/>
  <c r="G80" i="22"/>
  <c r="H80" i="22"/>
  <c r="I80" i="22"/>
  <c r="J80" i="22"/>
  <c r="K80" i="22"/>
  <c r="L80" i="22"/>
  <c r="M80" i="22"/>
  <c r="N80" i="22"/>
  <c r="O80" i="22"/>
  <c r="P80" i="22"/>
  <c r="Q80" i="22"/>
  <c r="R80" i="22"/>
  <c r="G81" i="22"/>
  <c r="H81" i="22"/>
  <c r="I81" i="22"/>
  <c r="J81" i="22"/>
  <c r="K81" i="22"/>
  <c r="L81" i="22"/>
  <c r="M81" i="22"/>
  <c r="N81" i="22"/>
  <c r="O81" i="22"/>
  <c r="P81" i="22"/>
  <c r="Q81" i="22"/>
  <c r="R81" i="22"/>
  <c r="AG83" i="22"/>
  <c r="AH83" i="22"/>
  <c r="AI83" i="22"/>
  <c r="AJ83" i="22"/>
  <c r="AK83" i="22"/>
  <c r="AL83" i="22"/>
  <c r="AM83" i="22"/>
  <c r="AN83" i="22"/>
  <c r="AO83" i="22"/>
  <c r="AP83" i="22"/>
  <c r="AQ83" i="22"/>
  <c r="AR83" i="22"/>
  <c r="AS83" i="22"/>
  <c r="AT83" i="22"/>
  <c r="AU83" i="22"/>
  <c r="AV83" i="22"/>
  <c r="AW83" i="22"/>
  <c r="AX83" i="22"/>
  <c r="AY83" i="22"/>
  <c r="AZ83" i="22"/>
  <c r="BA83" i="22"/>
  <c r="BB83" i="22"/>
  <c r="BC83" i="22"/>
  <c r="BD83" i="22"/>
  <c r="BE83" i="22"/>
  <c r="BF83" i="22"/>
  <c r="BG83" i="22"/>
  <c r="BH83" i="22"/>
  <c r="BI83" i="22"/>
  <c r="BJ83" i="22"/>
  <c r="BK83" i="22"/>
  <c r="BL83" i="22"/>
  <c r="BM83" i="22"/>
  <c r="BN83" i="22"/>
  <c r="BO83" i="22"/>
  <c r="BP83" i="22"/>
  <c r="BQ83" i="22"/>
  <c r="BR83" i="22"/>
  <c r="BS83" i="22"/>
  <c r="BT83" i="22"/>
  <c r="BU83" i="22"/>
  <c r="BV83" i="22"/>
  <c r="BW83" i="22"/>
  <c r="BX83" i="22"/>
  <c r="BY83" i="22"/>
  <c r="BZ83" i="22"/>
  <c r="D85" i="22"/>
  <c r="E85" i="22"/>
  <c r="D86" i="22"/>
  <c r="E86" i="22"/>
  <c r="D87" i="22"/>
  <c r="E87" i="22"/>
  <c r="D88" i="22"/>
  <c r="E88" i="22"/>
  <c r="E90" i="22"/>
  <c r="F90" i="22"/>
  <c r="G90" i="22"/>
  <c r="H90" i="22"/>
  <c r="I90" i="22"/>
  <c r="J90" i="22"/>
  <c r="K90" i="22"/>
  <c r="L90" i="22"/>
  <c r="M90" i="22"/>
  <c r="N90" i="22"/>
  <c r="O90" i="22"/>
  <c r="P90" i="22"/>
  <c r="Q90" i="22"/>
  <c r="R90" i="22"/>
  <c r="G91" i="22"/>
  <c r="H91" i="22"/>
  <c r="I91" i="22"/>
  <c r="J91" i="22"/>
  <c r="K91" i="22"/>
  <c r="L91" i="22"/>
  <c r="M91" i="22"/>
  <c r="N91" i="22"/>
  <c r="O91" i="22"/>
  <c r="P91" i="22"/>
  <c r="Q91" i="22"/>
  <c r="R91" i="22"/>
  <c r="AG13" i="21"/>
  <c r="AH13" i="21"/>
  <c r="AI13" i="21"/>
  <c r="AJ13" i="21"/>
  <c r="AK13" i="21"/>
  <c r="AL13" i="21"/>
  <c r="AM13" i="21"/>
  <c r="AN13" i="21"/>
  <c r="AO13" i="21"/>
  <c r="AP13" i="21"/>
  <c r="AQ13" i="21"/>
  <c r="AR13" i="21"/>
  <c r="AS13" i="21"/>
  <c r="AT13" i="21"/>
  <c r="AU13" i="21"/>
  <c r="AV13" i="21"/>
  <c r="AW13" i="21"/>
  <c r="AX13" i="21"/>
  <c r="AY13" i="21"/>
  <c r="AZ13" i="21"/>
  <c r="BA13" i="21"/>
  <c r="BB13" i="21"/>
  <c r="BC13" i="21"/>
  <c r="BD13" i="21"/>
  <c r="BE13" i="21"/>
  <c r="BF13" i="21"/>
  <c r="BG13" i="21"/>
  <c r="BH13" i="21"/>
  <c r="BI13" i="21"/>
  <c r="BJ13" i="21"/>
  <c r="BK13" i="21"/>
  <c r="BL13" i="21"/>
  <c r="BM13" i="21"/>
  <c r="BN13" i="21"/>
  <c r="BO13" i="21"/>
  <c r="BP13" i="21"/>
  <c r="BQ13" i="21"/>
  <c r="BR13" i="21"/>
  <c r="BS13" i="21"/>
  <c r="BT13" i="21"/>
  <c r="BU13" i="21"/>
  <c r="BV13" i="21"/>
  <c r="BW13" i="21"/>
  <c r="BX13" i="21"/>
  <c r="BY13" i="21"/>
  <c r="BZ13" i="21"/>
  <c r="D15" i="21"/>
  <c r="E15" i="21"/>
  <c r="D16" i="21"/>
  <c r="E16" i="21"/>
  <c r="E17" i="21" s="1"/>
  <c r="E18" i="21" s="1"/>
  <c r="D17" i="21"/>
  <c r="D18" i="21" s="1"/>
  <c r="F20" i="21"/>
  <c r="G20" i="21"/>
  <c r="H20" i="21"/>
  <c r="I20" i="21"/>
  <c r="J20" i="21"/>
  <c r="K20" i="21"/>
  <c r="L20" i="21"/>
  <c r="M20" i="21"/>
  <c r="N20" i="21"/>
  <c r="O20" i="21"/>
  <c r="P20" i="21"/>
  <c r="Q20" i="21"/>
  <c r="R20" i="21"/>
  <c r="G21" i="21"/>
  <c r="H21" i="21"/>
  <c r="I21" i="21"/>
  <c r="J21" i="21"/>
  <c r="K21" i="21"/>
  <c r="L21" i="21"/>
  <c r="M21" i="21"/>
  <c r="N21" i="21"/>
  <c r="O21" i="21"/>
  <c r="P21" i="21"/>
  <c r="Q21" i="21"/>
  <c r="R21" i="21"/>
  <c r="B23" i="21"/>
  <c r="AG23" i="21"/>
  <c r="AH23" i="21" s="1"/>
  <c r="AI23" i="21"/>
  <c r="AJ23" i="21"/>
  <c r="AK23" i="21"/>
  <c r="AL23" i="21"/>
  <c r="AM23" i="21"/>
  <c r="AN23" i="21"/>
  <c r="AO23" i="21"/>
  <c r="AP23" i="21"/>
  <c r="AQ23" i="21"/>
  <c r="AR23" i="21"/>
  <c r="AS23" i="21"/>
  <c r="AT23" i="21"/>
  <c r="AU23" i="21"/>
  <c r="AV23" i="21"/>
  <c r="AW23" i="21"/>
  <c r="AX23" i="21"/>
  <c r="AY23" i="21"/>
  <c r="AZ23" i="21"/>
  <c r="BA23" i="21"/>
  <c r="BB23" i="21"/>
  <c r="BC23" i="21"/>
  <c r="BD23" i="21"/>
  <c r="BE23" i="21"/>
  <c r="BF23" i="21"/>
  <c r="BG23" i="21"/>
  <c r="BH23" i="21"/>
  <c r="BI23" i="21"/>
  <c r="BJ23" i="21"/>
  <c r="BK23" i="21"/>
  <c r="BL23" i="21"/>
  <c r="BM23" i="21"/>
  <c r="BN23" i="21"/>
  <c r="BO23" i="21"/>
  <c r="BP23" i="21"/>
  <c r="BQ23" i="21"/>
  <c r="BR23" i="21"/>
  <c r="BS23" i="21"/>
  <c r="BT23" i="21"/>
  <c r="BU23" i="21"/>
  <c r="BV23" i="21"/>
  <c r="BW23" i="21"/>
  <c r="BX23" i="21"/>
  <c r="BY23" i="21"/>
  <c r="BZ23" i="21"/>
  <c r="D25" i="21"/>
  <c r="E25" i="21"/>
  <c r="D26" i="21"/>
  <c r="E26" i="21"/>
  <c r="D27" i="21"/>
  <c r="E27" i="21"/>
  <c r="D28" i="21"/>
  <c r="E28" i="21"/>
  <c r="E30" i="21"/>
  <c r="F30" i="21"/>
  <c r="G30" i="21"/>
  <c r="H30" i="21"/>
  <c r="I30" i="21"/>
  <c r="J30" i="21"/>
  <c r="K30" i="21"/>
  <c r="L30" i="21"/>
  <c r="M30" i="21"/>
  <c r="N30" i="21"/>
  <c r="O30" i="21"/>
  <c r="P30" i="21"/>
  <c r="Q30" i="21"/>
  <c r="R30" i="21"/>
  <c r="G31" i="21"/>
  <c r="H31" i="21"/>
  <c r="I31" i="21"/>
  <c r="J31" i="21"/>
  <c r="K31" i="21"/>
  <c r="L31" i="21"/>
  <c r="M31" i="21"/>
  <c r="N31" i="21"/>
  <c r="O31" i="21"/>
  <c r="P31" i="21"/>
  <c r="Q31" i="21"/>
  <c r="R31" i="21"/>
  <c r="AG33" i="21"/>
  <c r="AH33" i="21"/>
  <c r="AI33" i="21"/>
  <c r="AJ33" i="21"/>
  <c r="AK33" i="21"/>
  <c r="AL33" i="21"/>
  <c r="AM33" i="21"/>
  <c r="AN33" i="21"/>
  <c r="AO33" i="21"/>
  <c r="AP33" i="21"/>
  <c r="AQ33" i="21"/>
  <c r="AR33" i="21"/>
  <c r="AS33" i="21"/>
  <c r="AT33" i="21"/>
  <c r="AU33" i="21"/>
  <c r="AV33" i="21" s="1"/>
  <c r="AW33" i="21"/>
  <c r="AX33" i="21"/>
  <c r="AY33" i="21"/>
  <c r="AZ33" i="21"/>
  <c r="BA33" i="21"/>
  <c r="BB33" i="21"/>
  <c r="BC33" i="21"/>
  <c r="BD33" i="21"/>
  <c r="BE33" i="21"/>
  <c r="BF33" i="21"/>
  <c r="BG33" i="21"/>
  <c r="BH33" i="21"/>
  <c r="BI33" i="21"/>
  <c r="BJ33" i="21"/>
  <c r="BK33" i="21"/>
  <c r="BL33" i="21"/>
  <c r="BM33" i="21"/>
  <c r="BN33" i="21"/>
  <c r="BO33" i="21"/>
  <c r="BP33" i="21"/>
  <c r="BQ33" i="21"/>
  <c r="BR33" i="21"/>
  <c r="BS33" i="21"/>
  <c r="BT33" i="21"/>
  <c r="BU33" i="21"/>
  <c r="BV33" i="21"/>
  <c r="BW33" i="21"/>
  <c r="BX33" i="21"/>
  <c r="BY33" i="21"/>
  <c r="BZ33" i="21"/>
  <c r="D35" i="21"/>
  <c r="D36" i="21" s="1"/>
  <c r="D37" i="21" s="1"/>
  <c r="D38" i="21" s="1"/>
  <c r="E35" i="21"/>
  <c r="E36" i="21"/>
  <c r="E37" i="21"/>
  <c r="E38" i="21"/>
  <c r="E40" i="21"/>
  <c r="F40" i="21"/>
  <c r="G40" i="21"/>
  <c r="H40" i="21"/>
  <c r="I40" i="21"/>
  <c r="J40" i="21"/>
  <c r="K40" i="21"/>
  <c r="L40" i="21"/>
  <c r="M40" i="21"/>
  <c r="N40" i="21"/>
  <c r="O40" i="21"/>
  <c r="P40" i="21"/>
  <c r="Q40" i="21"/>
  <c r="R40" i="21"/>
  <c r="G41" i="21"/>
  <c r="H41" i="21"/>
  <c r="I41" i="21"/>
  <c r="J41" i="21"/>
  <c r="K41" i="21"/>
  <c r="L41" i="21"/>
  <c r="M41" i="21"/>
  <c r="N41" i="21"/>
  <c r="O41" i="21"/>
  <c r="P41" i="21"/>
  <c r="Q41" i="21"/>
  <c r="R41" i="21"/>
  <c r="AG43" i="21"/>
  <c r="AH43" i="21"/>
  <c r="AI43" i="21"/>
  <c r="AJ43" i="21"/>
  <c r="AK43" i="21"/>
  <c r="AL43" i="21"/>
  <c r="AM43" i="21"/>
  <c r="AN43" i="21"/>
  <c r="AO43" i="21"/>
  <c r="AP43" i="21"/>
  <c r="AQ43" i="21"/>
  <c r="AR43" i="21"/>
  <c r="AS43" i="21"/>
  <c r="AT43" i="21"/>
  <c r="AU43" i="21"/>
  <c r="AV43" i="21"/>
  <c r="AW43" i="21"/>
  <c r="AX43" i="21"/>
  <c r="AY43" i="21"/>
  <c r="AZ43" i="21"/>
  <c r="BA43" i="21"/>
  <c r="BB43" i="21"/>
  <c r="BC43" i="21"/>
  <c r="BD43" i="21"/>
  <c r="BE43" i="21"/>
  <c r="BF43" i="21"/>
  <c r="BG43" i="21"/>
  <c r="BH43" i="21"/>
  <c r="BI43" i="21"/>
  <c r="BJ43" i="21" s="1"/>
  <c r="BK43" i="21"/>
  <c r="BL43" i="21"/>
  <c r="BM43" i="21"/>
  <c r="BN43" i="21"/>
  <c r="BO43" i="21"/>
  <c r="BP43" i="21"/>
  <c r="BQ43" i="21"/>
  <c r="BR43" i="21"/>
  <c r="BS43" i="21"/>
  <c r="BT43" i="21"/>
  <c r="BU43" i="21"/>
  <c r="BV43" i="21"/>
  <c r="BW43" i="21"/>
  <c r="BX43" i="21"/>
  <c r="BY43" i="21"/>
  <c r="BZ43" i="21"/>
  <c r="D45" i="21"/>
  <c r="E45" i="21"/>
  <c r="D46" i="21"/>
  <c r="E46" i="21"/>
  <c r="D47" i="21"/>
  <c r="E47" i="21"/>
  <c r="D48" i="21"/>
  <c r="E48" i="21"/>
  <c r="E50" i="21"/>
  <c r="F50" i="21"/>
  <c r="G50" i="21"/>
  <c r="H50" i="21"/>
  <c r="I50" i="21"/>
  <c r="J50" i="21"/>
  <c r="K50" i="21"/>
  <c r="L50" i="21"/>
  <c r="M50" i="21"/>
  <c r="N50" i="21"/>
  <c r="O50" i="21"/>
  <c r="P50" i="21"/>
  <c r="Q50" i="21"/>
  <c r="R50" i="21"/>
  <c r="G51" i="21"/>
  <c r="H51" i="21"/>
  <c r="I51" i="21"/>
  <c r="J51" i="21"/>
  <c r="K51" i="21"/>
  <c r="L51" i="21"/>
  <c r="M51" i="21"/>
  <c r="N51" i="21"/>
  <c r="O51" i="21"/>
  <c r="P51" i="21"/>
  <c r="Q51" i="21"/>
  <c r="R51" i="21"/>
  <c r="AG53" i="21"/>
  <c r="AH53" i="21"/>
  <c r="AI53" i="21"/>
  <c r="AJ53" i="21"/>
  <c r="AK53" i="21"/>
  <c r="AL53" i="21"/>
  <c r="AM53" i="21"/>
  <c r="AN53" i="21"/>
  <c r="AO53" i="21"/>
  <c r="AP53" i="21"/>
  <c r="AQ53" i="21"/>
  <c r="AR53" i="21"/>
  <c r="AS53" i="21"/>
  <c r="AT53" i="21"/>
  <c r="AU53" i="21"/>
  <c r="AV53" i="21"/>
  <c r="AW53" i="21"/>
  <c r="AX53" i="21"/>
  <c r="AY53" i="21"/>
  <c r="AZ53" i="21"/>
  <c r="BA53" i="21"/>
  <c r="BB53" i="21"/>
  <c r="BC53" i="21"/>
  <c r="BD53" i="21"/>
  <c r="BE53" i="21"/>
  <c r="BF53" i="21"/>
  <c r="BG53" i="21"/>
  <c r="BH53" i="21"/>
  <c r="BI53" i="21"/>
  <c r="BJ53" i="21"/>
  <c r="BK53" i="21"/>
  <c r="BL53" i="21"/>
  <c r="BM53" i="21"/>
  <c r="BN53" i="21"/>
  <c r="BO53" i="21"/>
  <c r="BP53" i="21"/>
  <c r="BQ53" i="21"/>
  <c r="BR53" i="21"/>
  <c r="BS53" i="21"/>
  <c r="BT53" i="21"/>
  <c r="BU53" i="21"/>
  <c r="BV53" i="21"/>
  <c r="BW53" i="21"/>
  <c r="BX53" i="21"/>
  <c r="BY53" i="21"/>
  <c r="BZ53" i="21"/>
  <c r="D55" i="21"/>
  <c r="E55" i="21"/>
  <c r="D56" i="21"/>
  <c r="E56" i="21"/>
  <c r="D57" i="21"/>
  <c r="E57" i="21"/>
  <c r="D58" i="21"/>
  <c r="E58" i="21"/>
  <c r="E60" i="21"/>
  <c r="F60" i="21"/>
  <c r="G60" i="21"/>
  <c r="H60" i="21"/>
  <c r="I60" i="21"/>
  <c r="J60" i="21"/>
  <c r="K60" i="21"/>
  <c r="L60" i="21"/>
  <c r="M60" i="21"/>
  <c r="N60" i="21"/>
  <c r="O60" i="21"/>
  <c r="P60" i="21"/>
  <c r="Q60" i="21"/>
  <c r="R60" i="21"/>
  <c r="G61" i="21"/>
  <c r="H61" i="21"/>
  <c r="I61" i="21"/>
  <c r="J61" i="21"/>
  <c r="K61" i="21"/>
  <c r="L61" i="21"/>
  <c r="M61" i="21"/>
  <c r="N61" i="21"/>
  <c r="O61" i="21"/>
  <c r="P61" i="21"/>
  <c r="Q61" i="21"/>
  <c r="R61" i="21"/>
  <c r="AG63" i="21"/>
  <c r="AH63" i="21"/>
  <c r="AI63" i="21"/>
  <c r="AJ63" i="21"/>
  <c r="AK63" i="21"/>
  <c r="AL63" i="21"/>
  <c r="AM63" i="21"/>
  <c r="AN63" i="21"/>
  <c r="AO63" i="21"/>
  <c r="AP63" i="21"/>
  <c r="AQ63" i="21"/>
  <c r="AR63" i="21"/>
  <c r="AS63" i="21"/>
  <c r="AT63" i="21"/>
  <c r="AU63" i="21"/>
  <c r="AV63" i="21"/>
  <c r="AW63" i="21"/>
  <c r="AX63" i="21"/>
  <c r="AY63" i="21"/>
  <c r="AZ63" i="21"/>
  <c r="BA63" i="21"/>
  <c r="BB63" i="21"/>
  <c r="BC63" i="21"/>
  <c r="BD63" i="21"/>
  <c r="BE63" i="21"/>
  <c r="BF63" i="21"/>
  <c r="BG63" i="21"/>
  <c r="BH63" i="21"/>
  <c r="BI63" i="21"/>
  <c r="BJ63" i="21"/>
  <c r="BK63" i="21"/>
  <c r="BL63" i="21"/>
  <c r="BM63" i="21"/>
  <c r="BN63" i="21"/>
  <c r="BO63" i="21"/>
  <c r="BP63" i="21"/>
  <c r="BQ63" i="21"/>
  <c r="BR63" i="21"/>
  <c r="BS63" i="21"/>
  <c r="BT63" i="21"/>
  <c r="BU63" i="21"/>
  <c r="BV63" i="21"/>
  <c r="BW63" i="21"/>
  <c r="BX63" i="21"/>
  <c r="BY63" i="21"/>
  <c r="BZ63" i="21"/>
  <c r="D65" i="21"/>
  <c r="E65" i="21"/>
  <c r="D66" i="21"/>
  <c r="E66" i="21"/>
  <c r="D67" i="21"/>
  <c r="E67" i="21"/>
  <c r="D68" i="21"/>
  <c r="E68" i="21"/>
  <c r="E70" i="21"/>
  <c r="F70" i="21"/>
  <c r="G70" i="21"/>
  <c r="H70" i="21"/>
  <c r="I70" i="21"/>
  <c r="J70" i="21"/>
  <c r="K70" i="21"/>
  <c r="L70" i="21"/>
  <c r="M70" i="21"/>
  <c r="N70" i="21"/>
  <c r="O70" i="21"/>
  <c r="P70" i="21"/>
  <c r="Q70" i="21"/>
  <c r="R70" i="21"/>
  <c r="G71" i="21"/>
  <c r="H71" i="21"/>
  <c r="I71" i="21"/>
  <c r="J71" i="21"/>
  <c r="K71" i="21"/>
  <c r="L71" i="21"/>
  <c r="M71" i="21"/>
  <c r="N71" i="21"/>
  <c r="O71" i="21"/>
  <c r="P71" i="21"/>
  <c r="Q71" i="21"/>
  <c r="R71" i="21"/>
  <c r="AG73" i="21"/>
  <c r="AH73" i="21"/>
  <c r="AI73" i="21"/>
  <c r="AJ73" i="21"/>
  <c r="AK73" i="21"/>
  <c r="AL73" i="21"/>
  <c r="AM73" i="21"/>
  <c r="AN73" i="21"/>
  <c r="AO73" i="21"/>
  <c r="AP73" i="21"/>
  <c r="AQ73" i="21"/>
  <c r="AR73" i="21"/>
  <c r="AS73" i="21"/>
  <c r="AT73" i="21"/>
  <c r="AU73" i="21"/>
  <c r="AV73" i="21"/>
  <c r="AW73" i="21"/>
  <c r="AX73" i="21"/>
  <c r="AY73" i="21"/>
  <c r="AZ73" i="21"/>
  <c r="BA73" i="21"/>
  <c r="BB73" i="21"/>
  <c r="BC73" i="21"/>
  <c r="BD73" i="21"/>
  <c r="BE73" i="21"/>
  <c r="BF73" i="21"/>
  <c r="BG73" i="21"/>
  <c r="BH73" i="21"/>
  <c r="BI73" i="21"/>
  <c r="BJ73" i="21"/>
  <c r="BK73" i="21"/>
  <c r="BL73" i="21"/>
  <c r="BM73" i="21"/>
  <c r="BN73" i="21"/>
  <c r="BO73" i="21"/>
  <c r="BP73" i="21"/>
  <c r="BQ73" i="21"/>
  <c r="BR73" i="21"/>
  <c r="BS73" i="21"/>
  <c r="BT73" i="21"/>
  <c r="BU73" i="21"/>
  <c r="BV73" i="21"/>
  <c r="BW73" i="21"/>
  <c r="BX73" i="21"/>
  <c r="BY73" i="21"/>
  <c r="BZ73" i="21"/>
  <c r="D75" i="21"/>
  <c r="E75" i="21"/>
  <c r="D76" i="21"/>
  <c r="E76" i="21"/>
  <c r="D77" i="21"/>
  <c r="D78" i="21" s="1"/>
  <c r="E77" i="21"/>
  <c r="E78" i="21" s="1"/>
  <c r="F80" i="21"/>
  <c r="G80" i="21"/>
  <c r="H80" i="21"/>
  <c r="I80" i="21"/>
  <c r="J80" i="21"/>
  <c r="K80" i="21"/>
  <c r="L80" i="21"/>
  <c r="M80" i="21"/>
  <c r="N80" i="21"/>
  <c r="O80" i="21"/>
  <c r="P80" i="21"/>
  <c r="Q80" i="21"/>
  <c r="R80" i="21"/>
  <c r="G81" i="21"/>
  <c r="H81" i="21"/>
  <c r="I81" i="21"/>
  <c r="J81" i="21"/>
  <c r="K81" i="21"/>
  <c r="L81" i="21"/>
  <c r="M81" i="21"/>
  <c r="N81" i="21"/>
  <c r="O81" i="21"/>
  <c r="P81" i="21"/>
  <c r="Q81" i="21"/>
  <c r="R81" i="21"/>
  <c r="AG83" i="21"/>
  <c r="AH83" i="21"/>
  <c r="AI83" i="21"/>
  <c r="AJ83" i="21"/>
  <c r="AK83" i="21"/>
  <c r="AL83" i="21"/>
  <c r="AM83" i="21"/>
  <c r="AN83" i="21"/>
  <c r="AO83" i="21"/>
  <c r="AP83" i="21"/>
  <c r="AQ83" i="21"/>
  <c r="AR83" i="21"/>
  <c r="AS83" i="21"/>
  <c r="AT83" i="21"/>
  <c r="AU83" i="21"/>
  <c r="AV83" i="21"/>
  <c r="AW83" i="21"/>
  <c r="AX83" i="21"/>
  <c r="AY83" i="21"/>
  <c r="AZ83" i="21"/>
  <c r="BA83" i="21"/>
  <c r="BB83" i="21"/>
  <c r="BC83" i="21"/>
  <c r="BD83" i="21"/>
  <c r="BE83" i="21"/>
  <c r="BF83" i="21"/>
  <c r="BG83" i="21"/>
  <c r="BH83" i="21"/>
  <c r="BI83" i="21"/>
  <c r="BJ83" i="21"/>
  <c r="BK83" i="21"/>
  <c r="BL83" i="21"/>
  <c r="BM83" i="21"/>
  <c r="BN83" i="21"/>
  <c r="BO83" i="21"/>
  <c r="BP83" i="21"/>
  <c r="BQ83" i="21"/>
  <c r="BR83" i="21"/>
  <c r="BS83" i="21"/>
  <c r="BT83" i="21"/>
  <c r="BU83" i="21"/>
  <c r="BV83" i="21"/>
  <c r="BW83" i="21"/>
  <c r="BX83" i="21"/>
  <c r="BY83" i="21"/>
  <c r="BZ83" i="21"/>
  <c r="D85" i="21"/>
  <c r="E85" i="21"/>
  <c r="D86" i="21"/>
  <c r="E86" i="21"/>
  <c r="D87" i="21"/>
  <c r="E87" i="21"/>
  <c r="E88" i="21" s="1"/>
  <c r="D88" i="21"/>
  <c r="F90" i="21"/>
  <c r="G90" i="21"/>
  <c r="H90" i="21"/>
  <c r="I90" i="21"/>
  <c r="J90" i="21"/>
  <c r="K90" i="21"/>
  <c r="L90" i="21"/>
  <c r="M90" i="21"/>
  <c r="N90" i="21"/>
  <c r="O90" i="21"/>
  <c r="P90" i="21"/>
  <c r="Q90" i="21"/>
  <c r="R90" i="21"/>
  <c r="G91" i="21"/>
  <c r="H91" i="21"/>
  <c r="I91" i="21"/>
  <c r="J91" i="21"/>
  <c r="K91" i="21"/>
  <c r="L91" i="21"/>
  <c r="M91" i="21"/>
  <c r="N91" i="21"/>
  <c r="O91" i="21"/>
  <c r="P91" i="21"/>
  <c r="Q91" i="21"/>
  <c r="R91" i="21"/>
  <c r="AG13" i="20"/>
  <c r="AH13" i="20"/>
  <c r="AI13" i="20"/>
  <c r="AJ13" i="20"/>
  <c r="AK13" i="20"/>
  <c r="AL13" i="20"/>
  <c r="AM13" i="20"/>
  <c r="AN13" i="20"/>
  <c r="AO13" i="20"/>
  <c r="AP13" i="20"/>
  <c r="AQ13" i="20"/>
  <c r="AR13" i="20"/>
  <c r="AS13" i="20"/>
  <c r="AT13" i="20"/>
  <c r="AU13" i="20"/>
  <c r="AV13" i="20"/>
  <c r="AW13" i="20"/>
  <c r="AX13" i="20"/>
  <c r="AY13" i="20"/>
  <c r="AZ13" i="20"/>
  <c r="BA13" i="20"/>
  <c r="BB13" i="20"/>
  <c r="BC13" i="20"/>
  <c r="BD13" i="20"/>
  <c r="BE13" i="20"/>
  <c r="BF13" i="20"/>
  <c r="BG13" i="20"/>
  <c r="BH13" i="20"/>
  <c r="BI13" i="20"/>
  <c r="BJ13" i="20"/>
  <c r="BK13" i="20"/>
  <c r="BL13" i="20"/>
  <c r="BM13" i="20"/>
  <c r="BN13" i="20"/>
  <c r="BO13" i="20"/>
  <c r="BP13" i="20"/>
  <c r="BQ13" i="20"/>
  <c r="BR13" i="20"/>
  <c r="BS13" i="20"/>
  <c r="BT13" i="20"/>
  <c r="BU13" i="20"/>
  <c r="BV13" i="20"/>
  <c r="BW13" i="20"/>
  <c r="BX13" i="20"/>
  <c r="BY13" i="20"/>
  <c r="BZ13" i="20"/>
  <c r="D15" i="20"/>
  <c r="E15" i="20"/>
  <c r="D16" i="20"/>
  <c r="E16" i="20"/>
  <c r="D17" i="20"/>
  <c r="E17" i="20"/>
  <c r="D18" i="20"/>
  <c r="E18" i="20"/>
  <c r="E20" i="20"/>
  <c r="F20" i="20"/>
  <c r="G20" i="20"/>
  <c r="H20" i="20"/>
  <c r="I20" i="20"/>
  <c r="J20" i="20"/>
  <c r="K20" i="20"/>
  <c r="L20" i="20"/>
  <c r="M20" i="20"/>
  <c r="N20" i="20"/>
  <c r="O20" i="20"/>
  <c r="P20" i="20"/>
  <c r="Q20" i="20"/>
  <c r="R20" i="20"/>
  <c r="G21" i="20"/>
  <c r="H21" i="20"/>
  <c r="I21" i="20"/>
  <c r="J21" i="20"/>
  <c r="K21" i="20"/>
  <c r="L21" i="20"/>
  <c r="M21" i="20"/>
  <c r="N21" i="20"/>
  <c r="O21" i="20"/>
  <c r="P21" i="20"/>
  <c r="Q21" i="20"/>
  <c r="R21" i="20"/>
  <c r="B23" i="20"/>
  <c r="B33" i="20" s="1"/>
  <c r="AG23" i="20"/>
  <c r="AH23" i="20"/>
  <c r="AI23" i="20"/>
  <c r="AJ23" i="20"/>
  <c r="AK23" i="20"/>
  <c r="AL23" i="20"/>
  <c r="AM23" i="20"/>
  <c r="AN23" i="20"/>
  <c r="AO23" i="20"/>
  <c r="AP23" i="20"/>
  <c r="AQ23" i="20"/>
  <c r="AR23" i="20"/>
  <c r="AS23" i="20"/>
  <c r="AT23" i="20"/>
  <c r="AU23" i="20"/>
  <c r="AV23" i="20"/>
  <c r="AW23" i="20"/>
  <c r="AX23" i="20"/>
  <c r="AY23" i="20"/>
  <c r="AZ23" i="20"/>
  <c r="BA23" i="20"/>
  <c r="BB23" i="20"/>
  <c r="BC23" i="20"/>
  <c r="BD23" i="20"/>
  <c r="BE23" i="20"/>
  <c r="BF23" i="20"/>
  <c r="BG23" i="20"/>
  <c r="BH23" i="20"/>
  <c r="BI23" i="20"/>
  <c r="BJ23" i="20"/>
  <c r="BK23" i="20"/>
  <c r="BL23" i="20"/>
  <c r="BM23" i="20"/>
  <c r="BN23" i="20"/>
  <c r="BO23" i="20"/>
  <c r="BP23" i="20"/>
  <c r="BQ23" i="20"/>
  <c r="BR23" i="20"/>
  <c r="BS23" i="20"/>
  <c r="BT23" i="20"/>
  <c r="BU23" i="20"/>
  <c r="BV23" i="20"/>
  <c r="BW23" i="20"/>
  <c r="BX23" i="20"/>
  <c r="BY23" i="20"/>
  <c r="BZ23" i="20"/>
  <c r="D25" i="20"/>
  <c r="D26" i="20" s="1"/>
  <c r="D27" i="20" s="1"/>
  <c r="D28" i="20" s="1"/>
  <c r="E25" i="20"/>
  <c r="E26" i="20"/>
  <c r="E27" i="20"/>
  <c r="E28" i="20"/>
  <c r="E30" i="20"/>
  <c r="F30" i="20"/>
  <c r="G30" i="20"/>
  <c r="H30" i="20"/>
  <c r="I30" i="20"/>
  <c r="J30" i="20"/>
  <c r="K30" i="20"/>
  <c r="L30" i="20"/>
  <c r="M30" i="20"/>
  <c r="N30" i="20"/>
  <c r="O30" i="20"/>
  <c r="P30" i="20"/>
  <c r="Q30" i="20"/>
  <c r="R30" i="20"/>
  <c r="G31" i="20"/>
  <c r="H31" i="20"/>
  <c r="I31" i="20"/>
  <c r="J31" i="20"/>
  <c r="K31" i="20"/>
  <c r="L31" i="20"/>
  <c r="M31" i="20"/>
  <c r="N31" i="20"/>
  <c r="O31" i="20"/>
  <c r="P31" i="20"/>
  <c r="Q31" i="20"/>
  <c r="R31" i="20"/>
  <c r="AG33" i="20"/>
  <c r="AH33" i="20"/>
  <c r="AI33" i="20"/>
  <c r="AJ33" i="20"/>
  <c r="AK33" i="20"/>
  <c r="AL33" i="20"/>
  <c r="AM33" i="20"/>
  <c r="AN33" i="20"/>
  <c r="AO33" i="20"/>
  <c r="AP33" i="20"/>
  <c r="AQ33" i="20"/>
  <c r="AR33" i="20"/>
  <c r="AS33" i="20"/>
  <c r="AT33" i="20"/>
  <c r="AU33" i="20"/>
  <c r="AV33" i="20"/>
  <c r="AW33" i="20"/>
  <c r="AX33" i="20"/>
  <c r="AY33" i="20"/>
  <c r="AZ33" i="20"/>
  <c r="BA33" i="20"/>
  <c r="BB33" i="20"/>
  <c r="BC33" i="20"/>
  <c r="BD33" i="20"/>
  <c r="BE33" i="20"/>
  <c r="BF33" i="20"/>
  <c r="BG33" i="20"/>
  <c r="BH33" i="20"/>
  <c r="BI33" i="20"/>
  <c r="BJ33" i="20"/>
  <c r="BK33" i="20"/>
  <c r="BL33" i="20"/>
  <c r="BM33" i="20"/>
  <c r="BN33" i="20"/>
  <c r="BO33" i="20"/>
  <c r="BP33" i="20"/>
  <c r="BQ33" i="20"/>
  <c r="BR33" i="20"/>
  <c r="BS33" i="20"/>
  <c r="BT33" i="20"/>
  <c r="BU33" i="20"/>
  <c r="BV33" i="20"/>
  <c r="BW33" i="20"/>
  <c r="BX33" i="20"/>
  <c r="BY33" i="20"/>
  <c r="BZ33" i="20"/>
  <c r="D35" i="20"/>
  <c r="E35" i="20"/>
  <c r="D36" i="20"/>
  <c r="E36" i="20"/>
  <c r="D37" i="20"/>
  <c r="E37" i="20"/>
  <c r="D38" i="20"/>
  <c r="E38" i="20"/>
  <c r="E40" i="20"/>
  <c r="F40" i="20"/>
  <c r="G40" i="20"/>
  <c r="H40" i="20"/>
  <c r="I40" i="20"/>
  <c r="J40" i="20"/>
  <c r="K40" i="20"/>
  <c r="L40" i="20"/>
  <c r="M40" i="20"/>
  <c r="N40" i="20"/>
  <c r="O40" i="20"/>
  <c r="P40" i="20"/>
  <c r="Q40" i="20"/>
  <c r="R40" i="20"/>
  <c r="G41" i="20"/>
  <c r="H41" i="20"/>
  <c r="I41" i="20"/>
  <c r="J41" i="20"/>
  <c r="K41" i="20"/>
  <c r="L41" i="20"/>
  <c r="M41" i="20"/>
  <c r="N41" i="20"/>
  <c r="O41" i="20"/>
  <c r="P41" i="20"/>
  <c r="Q41" i="20"/>
  <c r="R41" i="20"/>
  <c r="AG43" i="20"/>
  <c r="AH43" i="20"/>
  <c r="AI43" i="20"/>
  <c r="AJ43" i="20"/>
  <c r="AK43" i="20"/>
  <c r="AL43" i="20"/>
  <c r="AM43" i="20"/>
  <c r="AN43" i="20"/>
  <c r="AO43" i="20"/>
  <c r="AP43" i="20"/>
  <c r="AQ43" i="20"/>
  <c r="AR43" i="20"/>
  <c r="AS43" i="20"/>
  <c r="AT43" i="20"/>
  <c r="AU43" i="20"/>
  <c r="AV43" i="20"/>
  <c r="AW43" i="20"/>
  <c r="AX43" i="20"/>
  <c r="AY43" i="20"/>
  <c r="AZ43" i="20"/>
  <c r="BA43" i="20"/>
  <c r="BB43" i="20"/>
  <c r="BC43" i="20"/>
  <c r="BD43" i="20"/>
  <c r="BE43" i="20"/>
  <c r="BF43" i="20"/>
  <c r="BG43" i="20"/>
  <c r="BH43" i="20"/>
  <c r="BI43" i="20"/>
  <c r="BJ43" i="20"/>
  <c r="BK43" i="20"/>
  <c r="BL43" i="20"/>
  <c r="BM43" i="20"/>
  <c r="BN43" i="20"/>
  <c r="BO43" i="20"/>
  <c r="BP43" i="20"/>
  <c r="BQ43" i="20"/>
  <c r="BR43" i="20"/>
  <c r="BS43" i="20"/>
  <c r="BT43" i="20"/>
  <c r="BU43" i="20"/>
  <c r="BV43" i="20"/>
  <c r="BW43" i="20"/>
  <c r="BX43" i="20"/>
  <c r="BY43" i="20"/>
  <c r="BZ43" i="20"/>
  <c r="D45" i="20"/>
  <c r="E45" i="20"/>
  <c r="D46" i="20"/>
  <c r="E46" i="20"/>
  <c r="D47" i="20"/>
  <c r="E47" i="20"/>
  <c r="D48" i="20"/>
  <c r="E48" i="20"/>
  <c r="E50" i="20"/>
  <c r="F50" i="20"/>
  <c r="G50" i="20"/>
  <c r="H50" i="20"/>
  <c r="I50" i="20"/>
  <c r="J50" i="20"/>
  <c r="K50" i="20"/>
  <c r="L50" i="20"/>
  <c r="M50" i="20"/>
  <c r="N50" i="20"/>
  <c r="O50" i="20"/>
  <c r="P50" i="20"/>
  <c r="Q50" i="20"/>
  <c r="R50" i="20"/>
  <c r="G51" i="20"/>
  <c r="H51" i="20"/>
  <c r="I51" i="20"/>
  <c r="J51" i="20"/>
  <c r="K51" i="20"/>
  <c r="L51" i="20"/>
  <c r="M51" i="20"/>
  <c r="N51" i="20"/>
  <c r="O51" i="20"/>
  <c r="P51" i="20"/>
  <c r="Q51" i="20"/>
  <c r="R51" i="20"/>
  <c r="AG53" i="20"/>
  <c r="AH53" i="20"/>
  <c r="AI53" i="20"/>
  <c r="AJ53" i="20"/>
  <c r="AK53" i="20"/>
  <c r="AL53" i="20"/>
  <c r="AM53" i="20"/>
  <c r="AN53" i="20"/>
  <c r="AO53" i="20"/>
  <c r="AP53" i="20"/>
  <c r="AQ53" i="20"/>
  <c r="AR53" i="20"/>
  <c r="AS53" i="20"/>
  <c r="AT53" i="20"/>
  <c r="AU53" i="20"/>
  <c r="AV53" i="20"/>
  <c r="AW53" i="20"/>
  <c r="AX53" i="20"/>
  <c r="AY53" i="20"/>
  <c r="AZ53" i="20"/>
  <c r="BA53" i="20"/>
  <c r="BB53" i="20"/>
  <c r="BC53" i="20"/>
  <c r="BD53" i="20"/>
  <c r="BE53" i="20"/>
  <c r="BF53" i="20"/>
  <c r="BG53" i="20"/>
  <c r="BH53" i="20"/>
  <c r="BI53" i="20"/>
  <c r="BJ53" i="20"/>
  <c r="BK53" i="20"/>
  <c r="BL53" i="20"/>
  <c r="BM53" i="20"/>
  <c r="BN53" i="20"/>
  <c r="BO53" i="20"/>
  <c r="BP53" i="20"/>
  <c r="BQ53" i="20"/>
  <c r="BR53" i="20"/>
  <c r="BS53" i="20"/>
  <c r="BT53" i="20"/>
  <c r="BU53" i="20"/>
  <c r="BV53" i="20"/>
  <c r="BW53" i="20"/>
  <c r="BX53" i="20"/>
  <c r="BY53" i="20"/>
  <c r="BZ53" i="20"/>
  <c r="D55" i="20"/>
  <c r="E55" i="20"/>
  <c r="D56" i="20"/>
  <c r="E56" i="20"/>
  <c r="D57" i="20"/>
  <c r="E57" i="20"/>
  <c r="D58" i="20"/>
  <c r="E58" i="20"/>
  <c r="E60" i="20"/>
  <c r="F60" i="20"/>
  <c r="G60" i="20"/>
  <c r="H60" i="20"/>
  <c r="I60" i="20"/>
  <c r="J60" i="20"/>
  <c r="K60" i="20"/>
  <c r="L60" i="20"/>
  <c r="M60" i="20"/>
  <c r="N60" i="20"/>
  <c r="O60" i="20"/>
  <c r="P60" i="20"/>
  <c r="Q60" i="20"/>
  <c r="R60" i="20"/>
  <c r="G61" i="20"/>
  <c r="H61" i="20"/>
  <c r="I61" i="20"/>
  <c r="J61" i="20"/>
  <c r="K61" i="20"/>
  <c r="L61" i="20"/>
  <c r="M61" i="20"/>
  <c r="N61" i="20"/>
  <c r="O61" i="20"/>
  <c r="P61" i="20"/>
  <c r="Q61" i="20"/>
  <c r="R61" i="20"/>
  <c r="AG63" i="20"/>
  <c r="AH63" i="20"/>
  <c r="AI63" i="20"/>
  <c r="AJ63" i="20"/>
  <c r="AK63" i="20"/>
  <c r="AL63" i="20"/>
  <c r="AM63" i="20"/>
  <c r="AN63" i="20"/>
  <c r="AO63" i="20" s="1"/>
  <c r="AP63" i="20"/>
  <c r="AQ63" i="20"/>
  <c r="AR63" i="20"/>
  <c r="AS63" i="20"/>
  <c r="AT63" i="20"/>
  <c r="AU63" i="20"/>
  <c r="AV63" i="20"/>
  <c r="AW63" i="20"/>
  <c r="AX63" i="20"/>
  <c r="AY63" i="20"/>
  <c r="AZ63" i="20"/>
  <c r="BA63" i="20"/>
  <c r="BB63" i="20"/>
  <c r="BC63" i="20"/>
  <c r="BD63" i="20"/>
  <c r="BE63" i="20"/>
  <c r="BF63" i="20"/>
  <c r="BG63" i="20"/>
  <c r="BH63" i="20"/>
  <c r="BI63" i="20"/>
  <c r="BJ63" i="20"/>
  <c r="BK63" i="20"/>
  <c r="BL63" i="20"/>
  <c r="BM63" i="20"/>
  <c r="BN63" i="20"/>
  <c r="BO63" i="20"/>
  <c r="BP63" i="20"/>
  <c r="BQ63" i="20"/>
  <c r="BR63" i="20"/>
  <c r="BS63" i="20"/>
  <c r="BT63" i="20"/>
  <c r="BU63" i="20"/>
  <c r="BV63" i="20"/>
  <c r="BW63" i="20"/>
  <c r="BX63" i="20"/>
  <c r="BY63" i="20"/>
  <c r="BZ63" i="20"/>
  <c r="D65" i="20"/>
  <c r="E65" i="20"/>
  <c r="D66" i="20"/>
  <c r="E66" i="20"/>
  <c r="D67" i="20"/>
  <c r="E67" i="20"/>
  <c r="D68" i="20"/>
  <c r="E68" i="20"/>
  <c r="E70" i="20"/>
  <c r="F70" i="20"/>
  <c r="G70" i="20"/>
  <c r="H70" i="20"/>
  <c r="I70" i="20"/>
  <c r="J70" i="20"/>
  <c r="K70" i="20"/>
  <c r="L70" i="20"/>
  <c r="M70" i="20"/>
  <c r="N70" i="20"/>
  <c r="O70" i="20"/>
  <c r="P70" i="20"/>
  <c r="Q70" i="20"/>
  <c r="R70" i="20"/>
  <c r="G71" i="20"/>
  <c r="H71" i="20"/>
  <c r="I71" i="20"/>
  <c r="J71" i="20"/>
  <c r="K71" i="20"/>
  <c r="L71" i="20"/>
  <c r="M71" i="20"/>
  <c r="N71" i="20"/>
  <c r="O71" i="20"/>
  <c r="P71" i="20"/>
  <c r="Q71" i="20"/>
  <c r="R71" i="20"/>
  <c r="AG73" i="20"/>
  <c r="AH73" i="20"/>
  <c r="AI73" i="20"/>
  <c r="AJ73" i="20"/>
  <c r="AK73" i="20"/>
  <c r="AL73" i="20"/>
  <c r="AM73" i="20"/>
  <c r="AN73" i="20"/>
  <c r="AO73" i="20"/>
  <c r="AP73" i="20"/>
  <c r="AQ73" i="20"/>
  <c r="AR73" i="20"/>
  <c r="AS73" i="20"/>
  <c r="AT73" i="20"/>
  <c r="AU73" i="20"/>
  <c r="AV73" i="20"/>
  <c r="AW73" i="20"/>
  <c r="AX73" i="20"/>
  <c r="AY73" i="20"/>
  <c r="AZ73" i="20"/>
  <c r="BA73" i="20"/>
  <c r="BB73" i="20"/>
  <c r="BC73" i="20" s="1"/>
  <c r="BD73" i="20"/>
  <c r="BE73" i="20"/>
  <c r="BF73" i="20"/>
  <c r="BG73" i="20"/>
  <c r="BH73" i="20"/>
  <c r="BI73" i="20"/>
  <c r="BJ73" i="20"/>
  <c r="BK73" i="20"/>
  <c r="BL73" i="20"/>
  <c r="BM73" i="20"/>
  <c r="BN73" i="20"/>
  <c r="BO73" i="20"/>
  <c r="BP73" i="20"/>
  <c r="BQ73" i="20"/>
  <c r="BR73" i="20"/>
  <c r="BS73" i="20"/>
  <c r="BT73" i="20"/>
  <c r="BU73" i="20"/>
  <c r="BV73" i="20"/>
  <c r="BW73" i="20"/>
  <c r="BX73" i="20"/>
  <c r="BY73" i="20"/>
  <c r="BZ73" i="20"/>
  <c r="D75" i="20"/>
  <c r="E75" i="20"/>
  <c r="D76" i="20"/>
  <c r="E76" i="20"/>
  <c r="D77" i="20"/>
  <c r="D78" i="20" s="1"/>
  <c r="E77" i="20"/>
  <c r="E78" i="20" s="1"/>
  <c r="F80" i="20"/>
  <c r="G80" i="20"/>
  <c r="H80" i="20"/>
  <c r="I80" i="20"/>
  <c r="J80" i="20"/>
  <c r="K80" i="20"/>
  <c r="L80" i="20"/>
  <c r="M80" i="20"/>
  <c r="N80" i="20"/>
  <c r="O80" i="20"/>
  <c r="P80" i="20"/>
  <c r="Q80" i="20"/>
  <c r="R80" i="20"/>
  <c r="G81" i="20"/>
  <c r="H81" i="20"/>
  <c r="I81" i="20"/>
  <c r="J81" i="20"/>
  <c r="K81" i="20"/>
  <c r="L81" i="20"/>
  <c r="M81" i="20"/>
  <c r="N81" i="20"/>
  <c r="O81" i="20"/>
  <c r="P81" i="20"/>
  <c r="Q81" i="20"/>
  <c r="R81" i="20"/>
  <c r="AG83" i="20"/>
  <c r="AH83" i="20"/>
  <c r="AI83" i="20"/>
  <c r="AJ83" i="20"/>
  <c r="AK83" i="20"/>
  <c r="AL83" i="20"/>
  <c r="AM83" i="20"/>
  <c r="AN83" i="20"/>
  <c r="AO83" i="20"/>
  <c r="AP83" i="20"/>
  <c r="AQ83" i="20"/>
  <c r="AR83" i="20"/>
  <c r="AS83" i="20"/>
  <c r="AT83" i="20"/>
  <c r="AU83" i="20"/>
  <c r="AV83" i="20"/>
  <c r="AW83" i="20"/>
  <c r="AX83" i="20"/>
  <c r="AY83" i="20"/>
  <c r="AZ83" i="20"/>
  <c r="BA83" i="20"/>
  <c r="BB83" i="20"/>
  <c r="BC83" i="20"/>
  <c r="BD83" i="20"/>
  <c r="BE83" i="20"/>
  <c r="BF83" i="20"/>
  <c r="BG83" i="20"/>
  <c r="BH83" i="20"/>
  <c r="BI83" i="20"/>
  <c r="BJ83" i="20"/>
  <c r="BK83" i="20"/>
  <c r="BL83" i="20"/>
  <c r="BM83" i="20"/>
  <c r="BN83" i="20"/>
  <c r="BO83" i="20"/>
  <c r="BP83" i="20"/>
  <c r="BQ83" i="20" s="1"/>
  <c r="BR83" i="20"/>
  <c r="BS83" i="20"/>
  <c r="BT83" i="20"/>
  <c r="BU83" i="20"/>
  <c r="BV83" i="20"/>
  <c r="BW83" i="20"/>
  <c r="BX83" i="20"/>
  <c r="BY83" i="20"/>
  <c r="BZ83" i="20"/>
  <c r="D85" i="20"/>
  <c r="E85" i="20"/>
  <c r="D86" i="20"/>
  <c r="E86" i="20"/>
  <c r="D87" i="20"/>
  <c r="E87" i="20"/>
  <c r="D88" i="20"/>
  <c r="E88" i="20"/>
  <c r="E90" i="20"/>
  <c r="F90" i="20"/>
  <c r="G90" i="20"/>
  <c r="H90" i="20"/>
  <c r="I90" i="20"/>
  <c r="J90" i="20"/>
  <c r="K90" i="20"/>
  <c r="L90" i="20"/>
  <c r="M90" i="20"/>
  <c r="N90" i="20"/>
  <c r="O90" i="20"/>
  <c r="P90" i="20"/>
  <c r="Q90" i="20"/>
  <c r="R90" i="20"/>
  <c r="G91" i="20"/>
  <c r="H91" i="20"/>
  <c r="I91" i="20"/>
  <c r="J91" i="20"/>
  <c r="K91" i="20"/>
  <c r="L91" i="20"/>
  <c r="M91" i="20"/>
  <c r="N91" i="20"/>
  <c r="O91" i="20"/>
  <c r="P91" i="20"/>
  <c r="Q91" i="20"/>
  <c r="R91" i="20"/>
  <c r="D5" i="19"/>
  <c r="E5" i="19"/>
  <c r="AG13" i="19"/>
  <c r="AH13" i="19"/>
  <c r="AI13" i="19"/>
  <c r="AJ13" i="19"/>
  <c r="AK13" i="19"/>
  <c r="AL13" i="19"/>
  <c r="AM13" i="19"/>
  <c r="AN13" i="19"/>
  <c r="AO13" i="19"/>
  <c r="AP13" i="19"/>
  <c r="AQ13" i="19"/>
  <c r="AR13" i="19"/>
  <c r="AS13" i="19"/>
  <c r="AT13" i="19"/>
  <c r="AU13" i="19"/>
  <c r="AV13" i="19"/>
  <c r="AW13" i="19"/>
  <c r="AX13" i="19"/>
  <c r="AY13" i="19"/>
  <c r="AZ13" i="19"/>
  <c r="BA13" i="19"/>
  <c r="BB13" i="19"/>
  <c r="BC13" i="19"/>
  <c r="BD13" i="19"/>
  <c r="BE13" i="19"/>
  <c r="BF13" i="19"/>
  <c r="BG13" i="19"/>
  <c r="BH13" i="19"/>
  <c r="BI13" i="19"/>
  <c r="BJ13" i="19"/>
  <c r="BK13" i="19"/>
  <c r="BL13" i="19"/>
  <c r="BM13" i="19"/>
  <c r="BN13" i="19"/>
  <c r="BO13" i="19"/>
  <c r="BP13" i="19"/>
  <c r="BQ13" i="19"/>
  <c r="BR13" i="19"/>
  <c r="BS13" i="19"/>
  <c r="BT13" i="19"/>
  <c r="BU13" i="19"/>
  <c r="BV13" i="19"/>
  <c r="BW13" i="19"/>
  <c r="BX13" i="19"/>
  <c r="BY13" i="19"/>
  <c r="BZ13" i="19"/>
  <c r="D15" i="19"/>
  <c r="E15" i="19"/>
  <c r="D16" i="19"/>
  <c r="E16" i="19"/>
  <c r="D17" i="19"/>
  <c r="E17" i="19"/>
  <c r="D18" i="19"/>
  <c r="E18" i="19"/>
  <c r="E20" i="19"/>
  <c r="F20" i="19"/>
  <c r="G20" i="19"/>
  <c r="H20" i="19"/>
  <c r="I20" i="19"/>
  <c r="J20" i="19"/>
  <c r="K20" i="19"/>
  <c r="L20" i="19"/>
  <c r="M20" i="19"/>
  <c r="N20" i="19"/>
  <c r="O20" i="19"/>
  <c r="P20" i="19"/>
  <c r="Q20" i="19"/>
  <c r="R20" i="19"/>
  <c r="G21" i="19"/>
  <c r="H21" i="19"/>
  <c r="I21" i="19"/>
  <c r="J21" i="19"/>
  <c r="K21" i="19"/>
  <c r="L21" i="19"/>
  <c r="M21" i="19"/>
  <c r="N21" i="19"/>
  <c r="O21" i="19"/>
  <c r="P21" i="19"/>
  <c r="Q21" i="19"/>
  <c r="R21" i="19"/>
  <c r="AG23" i="19"/>
  <c r="AH23" i="19"/>
  <c r="AI23" i="19"/>
  <c r="AJ23" i="19"/>
  <c r="AK23" i="19"/>
  <c r="AL23" i="19"/>
  <c r="AM23" i="19"/>
  <c r="AN23" i="19"/>
  <c r="AO23" i="19"/>
  <c r="AP23" i="19"/>
  <c r="AQ23" i="19"/>
  <c r="AR23" i="19"/>
  <c r="AS23" i="19"/>
  <c r="AT23" i="19"/>
  <c r="AU23" i="19"/>
  <c r="AV23" i="19"/>
  <c r="AW23" i="19"/>
  <c r="AX23" i="19"/>
  <c r="AY23" i="19"/>
  <c r="AZ23" i="19"/>
  <c r="BA23" i="19"/>
  <c r="BB23" i="19"/>
  <c r="BC23" i="19"/>
  <c r="BD23" i="19"/>
  <c r="BE23" i="19"/>
  <c r="BF23" i="19"/>
  <c r="BG23" i="19"/>
  <c r="BH23" i="19"/>
  <c r="BI23" i="19"/>
  <c r="BJ23" i="19"/>
  <c r="BK23" i="19"/>
  <c r="BL23" i="19"/>
  <c r="BM23" i="19"/>
  <c r="BN23" i="19"/>
  <c r="BO23" i="19"/>
  <c r="BP23" i="19"/>
  <c r="BQ23" i="19"/>
  <c r="BR23" i="19"/>
  <c r="BS23" i="19"/>
  <c r="BT23" i="19"/>
  <c r="BU23" i="19"/>
  <c r="BV23" i="19"/>
  <c r="BW23" i="19"/>
  <c r="BX23" i="19"/>
  <c r="BY23" i="19"/>
  <c r="BZ23" i="19"/>
  <c r="D25" i="19"/>
  <c r="E25" i="19"/>
  <c r="D26" i="19"/>
  <c r="E26" i="19"/>
  <c r="D27" i="19"/>
  <c r="E27" i="19"/>
  <c r="D28" i="19"/>
  <c r="E28" i="19"/>
  <c r="E30" i="19"/>
  <c r="F30" i="19"/>
  <c r="G30" i="19"/>
  <c r="H30" i="19"/>
  <c r="I30" i="19"/>
  <c r="J30" i="19"/>
  <c r="K30" i="19"/>
  <c r="L30" i="19"/>
  <c r="M30" i="19"/>
  <c r="N30" i="19"/>
  <c r="O30" i="19"/>
  <c r="P30" i="19"/>
  <c r="Q30" i="19"/>
  <c r="R30" i="19"/>
  <c r="G31" i="19"/>
  <c r="H31" i="19"/>
  <c r="I31" i="19"/>
  <c r="J31" i="19"/>
  <c r="K31" i="19"/>
  <c r="L31" i="19"/>
  <c r="M31" i="19"/>
  <c r="N31" i="19"/>
  <c r="O31" i="19"/>
  <c r="P31" i="19"/>
  <c r="Q31" i="19"/>
  <c r="R31" i="19"/>
  <c r="AG33" i="19"/>
  <c r="AH33" i="19"/>
  <c r="AI33" i="19"/>
  <c r="AJ33" i="19"/>
  <c r="AK33" i="19"/>
  <c r="AL33" i="19"/>
  <c r="AM33" i="19"/>
  <c r="AN33" i="19"/>
  <c r="AO33" i="19"/>
  <c r="AP33" i="19"/>
  <c r="AQ33" i="19"/>
  <c r="AR33" i="19"/>
  <c r="AS33" i="19"/>
  <c r="AT33" i="19"/>
  <c r="AU33" i="19"/>
  <c r="AV33" i="19"/>
  <c r="AW33" i="19"/>
  <c r="AX33" i="19"/>
  <c r="AY33" i="19"/>
  <c r="AZ33" i="19"/>
  <c r="BA33" i="19"/>
  <c r="BB33" i="19"/>
  <c r="BC33" i="19"/>
  <c r="BD33" i="19"/>
  <c r="BE33" i="19"/>
  <c r="BF33" i="19"/>
  <c r="BG33" i="19"/>
  <c r="BH33" i="19"/>
  <c r="BI33" i="19"/>
  <c r="BJ33" i="19" s="1"/>
  <c r="BK33" i="19"/>
  <c r="BL33" i="19"/>
  <c r="BM33" i="19"/>
  <c r="BN33" i="19"/>
  <c r="BO33" i="19"/>
  <c r="BP33" i="19"/>
  <c r="BQ33" i="19"/>
  <c r="BR33" i="19"/>
  <c r="BS33" i="19"/>
  <c r="BT33" i="19"/>
  <c r="BU33" i="19"/>
  <c r="BV33" i="19"/>
  <c r="BW33" i="19"/>
  <c r="BX33" i="19"/>
  <c r="BY33" i="19"/>
  <c r="BZ33" i="19"/>
  <c r="D35" i="19"/>
  <c r="E35" i="19"/>
  <c r="D36" i="19"/>
  <c r="E36" i="19"/>
  <c r="D37" i="19"/>
  <c r="E37" i="19"/>
  <c r="D38" i="19"/>
  <c r="E38" i="19"/>
  <c r="E40" i="19"/>
  <c r="F40" i="19"/>
  <c r="G40" i="19"/>
  <c r="H40" i="19"/>
  <c r="I40" i="19"/>
  <c r="J40" i="19"/>
  <c r="K40" i="19"/>
  <c r="L40" i="19"/>
  <c r="M40" i="19"/>
  <c r="N40" i="19"/>
  <c r="O40" i="19"/>
  <c r="P40" i="19"/>
  <c r="Q40" i="19"/>
  <c r="R40" i="19"/>
  <c r="G41" i="19"/>
  <c r="H41" i="19"/>
  <c r="I41" i="19"/>
  <c r="J41" i="19"/>
  <c r="K41" i="19"/>
  <c r="L41" i="19"/>
  <c r="M41" i="19"/>
  <c r="N41" i="19"/>
  <c r="O41" i="19"/>
  <c r="P41" i="19"/>
  <c r="Q41" i="19"/>
  <c r="R41" i="19"/>
  <c r="AG43" i="19"/>
  <c r="AH43" i="19"/>
  <c r="AI43" i="19"/>
  <c r="AJ43" i="19"/>
  <c r="AK43" i="19"/>
  <c r="AL43" i="19"/>
  <c r="AM43" i="19"/>
  <c r="AN43" i="19"/>
  <c r="AO43" i="19"/>
  <c r="AP43" i="19"/>
  <c r="AQ43" i="19"/>
  <c r="AR43" i="19"/>
  <c r="AS43" i="19"/>
  <c r="AT43" i="19"/>
  <c r="AU43" i="19"/>
  <c r="AV43" i="19"/>
  <c r="AW43" i="19"/>
  <c r="AX43" i="19"/>
  <c r="AY43" i="19"/>
  <c r="AZ43" i="19"/>
  <c r="BA43" i="19"/>
  <c r="BB43" i="19"/>
  <c r="BC43" i="19"/>
  <c r="BD43" i="19"/>
  <c r="BE43" i="19"/>
  <c r="BF43" i="19"/>
  <c r="BG43" i="19"/>
  <c r="BH43" i="19"/>
  <c r="BI43" i="19"/>
  <c r="BJ43" i="19"/>
  <c r="BK43" i="19"/>
  <c r="BL43" i="19"/>
  <c r="BM43" i="19"/>
  <c r="BN43" i="19"/>
  <c r="BO43" i="19"/>
  <c r="BP43" i="19"/>
  <c r="BQ43" i="19"/>
  <c r="BR43" i="19"/>
  <c r="BS43" i="19"/>
  <c r="BT43" i="19"/>
  <c r="BU43" i="19"/>
  <c r="BV43" i="19"/>
  <c r="BW43" i="19"/>
  <c r="BX43" i="19"/>
  <c r="BY43" i="19"/>
  <c r="BZ43" i="19"/>
  <c r="D45" i="19"/>
  <c r="E45" i="19"/>
  <c r="D46" i="19"/>
  <c r="E46" i="19"/>
  <c r="D47" i="19"/>
  <c r="E47" i="19"/>
  <c r="D48" i="19"/>
  <c r="E48" i="19"/>
  <c r="E50" i="19"/>
  <c r="F50" i="19"/>
  <c r="G50" i="19"/>
  <c r="H50" i="19"/>
  <c r="I50" i="19"/>
  <c r="J50" i="19"/>
  <c r="K50" i="19"/>
  <c r="L50" i="19"/>
  <c r="M50" i="19"/>
  <c r="N50" i="19"/>
  <c r="O50" i="19"/>
  <c r="P50" i="19"/>
  <c r="Q50" i="19"/>
  <c r="R50" i="19"/>
  <c r="G51" i="19"/>
  <c r="H51" i="19"/>
  <c r="I51" i="19"/>
  <c r="J51" i="19"/>
  <c r="K51" i="19"/>
  <c r="L51" i="19"/>
  <c r="M51" i="19"/>
  <c r="N51" i="19"/>
  <c r="O51" i="19"/>
  <c r="P51" i="19"/>
  <c r="Q51" i="19"/>
  <c r="R51" i="19"/>
  <c r="AG53" i="19"/>
  <c r="AH53" i="19"/>
  <c r="AI53" i="19"/>
  <c r="AJ53" i="19"/>
  <c r="AK53" i="19"/>
  <c r="AL53" i="19"/>
  <c r="AM53" i="19"/>
  <c r="AN53" i="19"/>
  <c r="AO53" i="19"/>
  <c r="AP53" i="19"/>
  <c r="AQ53" i="19"/>
  <c r="AR53" i="19"/>
  <c r="AS53" i="19"/>
  <c r="AT53" i="19"/>
  <c r="AU53" i="19"/>
  <c r="AV53" i="19"/>
  <c r="AW53" i="19"/>
  <c r="AX53" i="19"/>
  <c r="AY53" i="19"/>
  <c r="AZ53" i="19"/>
  <c r="BA53" i="19"/>
  <c r="BB53" i="19"/>
  <c r="BC53" i="19"/>
  <c r="BD53" i="19"/>
  <c r="BE53" i="19"/>
  <c r="BF53" i="19"/>
  <c r="BG53" i="19"/>
  <c r="BH53" i="19"/>
  <c r="BI53" i="19"/>
  <c r="BJ53" i="19"/>
  <c r="BK53" i="19"/>
  <c r="BL53" i="19"/>
  <c r="BM53" i="19"/>
  <c r="BN53" i="19"/>
  <c r="BO53" i="19"/>
  <c r="BP53" i="19"/>
  <c r="BQ53" i="19"/>
  <c r="BR53" i="19"/>
  <c r="BS53" i="19"/>
  <c r="BT53" i="19"/>
  <c r="BU53" i="19"/>
  <c r="BV53" i="19"/>
  <c r="BW53" i="19"/>
  <c r="BX53" i="19"/>
  <c r="BY53" i="19"/>
  <c r="BZ53" i="19"/>
  <c r="D55" i="19"/>
  <c r="E55" i="19"/>
  <c r="D56" i="19"/>
  <c r="E56" i="19"/>
  <c r="D57" i="19"/>
  <c r="E57" i="19"/>
  <c r="D58" i="19"/>
  <c r="E58" i="19"/>
  <c r="E60" i="19"/>
  <c r="F60" i="19"/>
  <c r="G60" i="19"/>
  <c r="H60" i="19"/>
  <c r="I60" i="19"/>
  <c r="J60" i="19"/>
  <c r="K60" i="19"/>
  <c r="L60" i="19"/>
  <c r="M60" i="19"/>
  <c r="N60" i="19"/>
  <c r="O60" i="19"/>
  <c r="P60" i="19"/>
  <c r="Q60" i="19"/>
  <c r="R60" i="19"/>
  <c r="G61" i="19"/>
  <c r="H61" i="19"/>
  <c r="I61" i="19"/>
  <c r="J61" i="19"/>
  <c r="K61" i="19"/>
  <c r="L61" i="19"/>
  <c r="M61" i="19"/>
  <c r="N61" i="19"/>
  <c r="O61" i="19"/>
  <c r="P61" i="19"/>
  <c r="Q61" i="19"/>
  <c r="R61" i="19"/>
  <c r="AG63" i="19"/>
  <c r="AH63" i="19"/>
  <c r="AI63" i="19"/>
  <c r="AJ63" i="19"/>
  <c r="AK63" i="19"/>
  <c r="AL63" i="19"/>
  <c r="AM63" i="19"/>
  <c r="AN63" i="19"/>
  <c r="AO63" i="19"/>
  <c r="AP63" i="19"/>
  <c r="AQ63" i="19"/>
  <c r="AR63" i="19"/>
  <c r="AS63" i="19"/>
  <c r="AT63" i="19"/>
  <c r="AU63" i="19"/>
  <c r="AV63" i="19"/>
  <c r="AW63" i="19"/>
  <c r="AX63" i="19"/>
  <c r="AY63" i="19"/>
  <c r="AZ63" i="19"/>
  <c r="BA63" i="19"/>
  <c r="BB63" i="19"/>
  <c r="BC63" i="19"/>
  <c r="BD63" i="19"/>
  <c r="BE63" i="19"/>
  <c r="BF63" i="19"/>
  <c r="BG63" i="19"/>
  <c r="BH63" i="19"/>
  <c r="BI63" i="19"/>
  <c r="BJ63" i="19"/>
  <c r="BK63" i="19"/>
  <c r="BL63" i="19"/>
  <c r="BM63" i="19"/>
  <c r="BN63" i="19"/>
  <c r="BO63" i="19"/>
  <c r="BP63" i="19"/>
  <c r="BQ63" i="19"/>
  <c r="BR63" i="19"/>
  <c r="BS63" i="19"/>
  <c r="BT63" i="19"/>
  <c r="BU63" i="19"/>
  <c r="BV63" i="19"/>
  <c r="BW63" i="19"/>
  <c r="BX63" i="19"/>
  <c r="BY63" i="19"/>
  <c r="BZ63" i="19"/>
  <c r="D65" i="19"/>
  <c r="E65" i="19"/>
  <c r="D66" i="19"/>
  <c r="E66" i="19"/>
  <c r="D67" i="19"/>
  <c r="E67" i="19"/>
  <c r="D68" i="19"/>
  <c r="E68" i="19"/>
  <c r="E70" i="19"/>
  <c r="F70" i="19"/>
  <c r="G70" i="19"/>
  <c r="H70" i="19"/>
  <c r="I70" i="19"/>
  <c r="J70" i="19"/>
  <c r="K70" i="19"/>
  <c r="L70" i="19"/>
  <c r="M70" i="19"/>
  <c r="N70" i="19"/>
  <c r="O70" i="19"/>
  <c r="P70" i="19"/>
  <c r="Q70" i="19"/>
  <c r="R70" i="19"/>
  <c r="G71" i="19"/>
  <c r="H71" i="19"/>
  <c r="I71" i="19"/>
  <c r="J71" i="19"/>
  <c r="K71" i="19"/>
  <c r="L71" i="19"/>
  <c r="M71" i="19"/>
  <c r="N71" i="19"/>
  <c r="O71" i="19"/>
  <c r="P71" i="19"/>
  <c r="Q71" i="19"/>
  <c r="R71" i="19"/>
  <c r="AG73" i="19"/>
  <c r="AH73" i="19"/>
  <c r="AI73" i="19"/>
  <c r="AJ73" i="19"/>
  <c r="AK73" i="19"/>
  <c r="AL73" i="19"/>
  <c r="AM73" i="19"/>
  <c r="AN73" i="19"/>
  <c r="AO73" i="19"/>
  <c r="AP73" i="19"/>
  <c r="AQ73" i="19"/>
  <c r="AR73" i="19"/>
  <c r="AS73" i="19"/>
  <c r="AT73" i="19"/>
  <c r="AU73" i="19"/>
  <c r="AV73" i="19"/>
  <c r="AW73" i="19"/>
  <c r="AX73" i="19"/>
  <c r="AY73" i="19"/>
  <c r="AZ73" i="19"/>
  <c r="BA73" i="19"/>
  <c r="BB73" i="19"/>
  <c r="BC73" i="19"/>
  <c r="BD73" i="19"/>
  <c r="BE73" i="19"/>
  <c r="BF73" i="19"/>
  <c r="BG73" i="19"/>
  <c r="BH73" i="19"/>
  <c r="BI73" i="19"/>
  <c r="BJ73" i="19"/>
  <c r="BK73" i="19"/>
  <c r="BL73" i="19"/>
  <c r="BM73" i="19"/>
  <c r="BN73" i="19"/>
  <c r="BO73" i="19"/>
  <c r="BP73" i="19"/>
  <c r="BQ73" i="19"/>
  <c r="BR73" i="19"/>
  <c r="BS73" i="19"/>
  <c r="BT73" i="19"/>
  <c r="BU73" i="19"/>
  <c r="BV73" i="19"/>
  <c r="BW73" i="19"/>
  <c r="BX73" i="19"/>
  <c r="BY73" i="19"/>
  <c r="BZ73" i="19"/>
  <c r="D75" i="19"/>
  <c r="E75" i="19"/>
  <c r="D76" i="19"/>
  <c r="E76" i="19"/>
  <c r="D77" i="19"/>
  <c r="E77" i="19"/>
  <c r="D78" i="19"/>
  <c r="E78" i="19"/>
  <c r="E80" i="19"/>
  <c r="F80" i="19"/>
  <c r="G80" i="19"/>
  <c r="H80" i="19"/>
  <c r="I80" i="19"/>
  <c r="J80" i="19"/>
  <c r="K80" i="19"/>
  <c r="L80" i="19"/>
  <c r="M80" i="19"/>
  <c r="N80" i="19"/>
  <c r="O80" i="19"/>
  <c r="P80" i="19"/>
  <c r="Q80" i="19"/>
  <c r="R80" i="19"/>
  <c r="G81" i="19"/>
  <c r="H81" i="19"/>
  <c r="I81" i="19"/>
  <c r="J81" i="19"/>
  <c r="K81" i="19"/>
  <c r="L81" i="19"/>
  <c r="M81" i="19"/>
  <c r="N81" i="19"/>
  <c r="O81" i="19"/>
  <c r="P81" i="19"/>
  <c r="Q81" i="19"/>
  <c r="R81" i="19"/>
  <c r="AG83" i="19"/>
  <c r="AH83" i="19"/>
  <c r="AI83" i="19"/>
  <c r="AJ83" i="19"/>
  <c r="AK83" i="19"/>
  <c r="AL83" i="19"/>
  <c r="AM83" i="19"/>
  <c r="AN83" i="19"/>
  <c r="AO83" i="19" s="1"/>
  <c r="AP83" i="19"/>
  <c r="AQ83" i="19"/>
  <c r="AR83" i="19"/>
  <c r="AS83" i="19"/>
  <c r="AT83" i="19"/>
  <c r="AU83" i="19"/>
  <c r="AV83" i="19"/>
  <c r="AW83" i="19"/>
  <c r="AX83" i="19"/>
  <c r="AY83" i="19"/>
  <c r="AZ83" i="19"/>
  <c r="BA83" i="19"/>
  <c r="BB83" i="19"/>
  <c r="BC83" i="19"/>
  <c r="BD83" i="19"/>
  <c r="BE83" i="19"/>
  <c r="BF83" i="19"/>
  <c r="BG83" i="19"/>
  <c r="BH83" i="19"/>
  <c r="BI83" i="19"/>
  <c r="BJ83" i="19"/>
  <c r="BK83" i="19"/>
  <c r="BL83" i="19"/>
  <c r="BM83" i="19"/>
  <c r="BN83" i="19"/>
  <c r="BO83" i="19"/>
  <c r="BP83" i="19"/>
  <c r="BQ83" i="19"/>
  <c r="BR83" i="19"/>
  <c r="BS83" i="19"/>
  <c r="BT83" i="19"/>
  <c r="BU83" i="19"/>
  <c r="BV83" i="19"/>
  <c r="BW83" i="19"/>
  <c r="BX83" i="19"/>
  <c r="BY83" i="19"/>
  <c r="BZ83" i="19"/>
  <c r="D85" i="19"/>
  <c r="E85" i="19"/>
  <c r="D86" i="19"/>
  <c r="E86" i="19"/>
  <c r="D87" i="19"/>
  <c r="E87" i="19"/>
  <c r="D88" i="19"/>
  <c r="E88" i="19"/>
  <c r="E90" i="19"/>
  <c r="F90" i="19"/>
  <c r="G90" i="19"/>
  <c r="H90" i="19"/>
  <c r="I90" i="19"/>
  <c r="J90" i="19"/>
  <c r="K90" i="19"/>
  <c r="L90" i="19"/>
  <c r="M90" i="19"/>
  <c r="N90" i="19"/>
  <c r="O90" i="19"/>
  <c r="P90" i="19"/>
  <c r="Q90" i="19"/>
  <c r="R90" i="19"/>
  <c r="G91" i="19"/>
  <c r="H91" i="19"/>
  <c r="I91" i="19"/>
  <c r="J91" i="19"/>
  <c r="K91" i="19"/>
  <c r="L91" i="19"/>
  <c r="M91" i="19"/>
  <c r="N91" i="19"/>
  <c r="O91" i="19"/>
  <c r="P91" i="19"/>
  <c r="Q91" i="19"/>
  <c r="R91" i="19"/>
  <c r="R46" i="106" l="1"/>
  <c r="R58" i="106"/>
  <c r="O46" i="106"/>
  <c r="Q56" i="106"/>
  <c r="S46" i="106"/>
  <c r="Y48" i="106"/>
  <c r="AP21" i="106"/>
  <c r="AP13" i="106"/>
  <c r="B53" i="105"/>
  <c r="B53" i="104"/>
  <c r="B53" i="103"/>
  <c r="R58" i="101"/>
  <c r="O58" i="101"/>
  <c r="P56" i="101"/>
  <c r="O46" i="101"/>
  <c r="P46" i="101"/>
  <c r="AP27" i="101"/>
  <c r="B53" i="100"/>
  <c r="B43" i="99"/>
  <c r="B43" i="98"/>
  <c r="R46" i="96"/>
  <c r="T56" i="96"/>
  <c r="Q56" i="96"/>
  <c r="R56" i="96"/>
  <c r="AP39" i="96"/>
  <c r="AP30" i="96"/>
  <c r="AP13" i="96"/>
  <c r="B53" i="95"/>
  <c r="B53" i="94"/>
  <c r="B43" i="93"/>
  <c r="O56" i="91"/>
  <c r="R56" i="91"/>
  <c r="Q56" i="91"/>
  <c r="S46" i="91"/>
  <c r="AP16" i="91"/>
  <c r="AP30" i="91"/>
  <c r="AP13" i="91"/>
  <c r="B53" i="90"/>
  <c r="B53" i="89"/>
  <c r="B33" i="88"/>
  <c r="B53" i="86"/>
  <c r="B53" i="85"/>
  <c r="B43" i="84"/>
  <c r="B43" i="82"/>
  <c r="E28" i="82"/>
  <c r="E30" i="82"/>
  <c r="B53" i="81"/>
  <c r="B43" i="80"/>
  <c r="R46" i="78"/>
  <c r="Q56" i="78"/>
  <c r="AP13" i="78"/>
  <c r="B43" i="77"/>
  <c r="Q61" i="77"/>
  <c r="O61" i="77"/>
  <c r="B43" i="76"/>
  <c r="B53" i="75"/>
  <c r="O46" i="73"/>
  <c r="R56" i="73"/>
  <c r="S46" i="73"/>
  <c r="AP25" i="73"/>
  <c r="AP26" i="73"/>
  <c r="AP13" i="73"/>
  <c r="E27" i="72"/>
  <c r="E28" i="72" s="1"/>
  <c r="E30" i="72"/>
  <c r="E80" i="72"/>
  <c r="B43" i="72"/>
  <c r="E70" i="72"/>
  <c r="E67" i="72"/>
  <c r="E68" i="72" s="1"/>
  <c r="E90" i="72"/>
  <c r="E20" i="72"/>
  <c r="E50" i="72"/>
  <c r="E28" i="71"/>
  <c r="E30" i="71"/>
  <c r="E80" i="71"/>
  <c r="E20" i="71"/>
  <c r="B43" i="71"/>
  <c r="E67" i="71"/>
  <c r="E68" i="71" s="1"/>
  <c r="E90" i="71"/>
  <c r="E80" i="70"/>
  <c r="E27" i="70"/>
  <c r="E28" i="70" s="1"/>
  <c r="E30" i="70"/>
  <c r="E47" i="70"/>
  <c r="E48" i="70" s="1"/>
  <c r="E70" i="70"/>
  <c r="B43" i="70"/>
  <c r="E20" i="70"/>
  <c r="E90" i="70"/>
  <c r="E27" i="69"/>
  <c r="E28" i="69" s="1"/>
  <c r="O56" i="68"/>
  <c r="R46" i="68"/>
  <c r="O46" i="68"/>
  <c r="T46" i="68"/>
  <c r="S46" i="68"/>
  <c r="R56" i="68"/>
  <c r="AP25" i="68"/>
  <c r="AP13" i="68"/>
  <c r="E90" i="67"/>
  <c r="E60" i="67"/>
  <c r="B43" i="67"/>
  <c r="B33" i="66"/>
  <c r="B43" i="65"/>
  <c r="Q56" i="63"/>
  <c r="Q46" i="63"/>
  <c r="AP15" i="63"/>
  <c r="AP13" i="63"/>
  <c r="E90" i="62"/>
  <c r="B43" i="62"/>
  <c r="B43" i="61"/>
  <c r="B53" i="60"/>
  <c r="R46" i="58"/>
  <c r="AP15" i="58"/>
  <c r="AP13" i="58"/>
  <c r="E27" i="57"/>
  <c r="E28" i="57" s="1"/>
  <c r="E30" i="57"/>
  <c r="E80" i="57"/>
  <c r="E20" i="57"/>
  <c r="B33" i="57"/>
  <c r="E80" i="56"/>
  <c r="E27" i="56"/>
  <c r="E28" i="56" s="1"/>
  <c r="B43" i="56"/>
  <c r="E18" i="55"/>
  <c r="E20" i="55"/>
  <c r="E80" i="55"/>
  <c r="B43" i="55"/>
  <c r="E20" i="54"/>
  <c r="AP37" i="53"/>
  <c r="AP21" i="53"/>
  <c r="AP40" i="53"/>
  <c r="AP24" i="53"/>
  <c r="E90" i="52"/>
  <c r="E86" i="52"/>
  <c r="B33" i="52"/>
  <c r="B33" i="51"/>
  <c r="E90" i="51"/>
  <c r="E86" i="50"/>
  <c r="E90" i="50" s="1"/>
  <c r="B33" i="50"/>
  <c r="E70" i="49"/>
  <c r="O46" i="48"/>
  <c r="Q46" i="48"/>
  <c r="AP33" i="48"/>
  <c r="AP13" i="48"/>
  <c r="E20" i="47"/>
  <c r="B43" i="47"/>
  <c r="E40" i="47"/>
  <c r="E48" i="46"/>
  <c r="E50" i="46"/>
  <c r="E20" i="46"/>
  <c r="E80" i="46"/>
  <c r="B43" i="46"/>
  <c r="E40" i="46"/>
  <c r="E90" i="45"/>
  <c r="E27" i="45"/>
  <c r="E28" i="45" s="1"/>
  <c r="E20" i="45"/>
  <c r="E80" i="45"/>
  <c r="B33" i="45"/>
  <c r="E20" i="44"/>
  <c r="E40" i="44"/>
  <c r="O46" i="43"/>
  <c r="AP15" i="43"/>
  <c r="AP13" i="43"/>
  <c r="E70" i="42"/>
  <c r="E90" i="42"/>
  <c r="E90" i="41"/>
  <c r="B43" i="41"/>
  <c r="E80" i="41"/>
  <c r="E28" i="41"/>
  <c r="E30" i="41" s="1"/>
  <c r="E20" i="41"/>
  <c r="E90" i="40"/>
  <c r="E80" i="40"/>
  <c r="E20" i="40"/>
  <c r="B33" i="40"/>
  <c r="E20" i="39"/>
  <c r="E70" i="39"/>
  <c r="Q46" i="38"/>
  <c r="AP15" i="38"/>
  <c r="AP13" i="38"/>
  <c r="E90" i="37"/>
  <c r="B53" i="37"/>
  <c r="E50" i="37"/>
  <c r="B83" i="36"/>
  <c r="E50" i="36"/>
  <c r="E67" i="36"/>
  <c r="E68" i="36" s="1"/>
  <c r="E70" i="36"/>
  <c r="E60" i="36"/>
  <c r="E50" i="35"/>
  <c r="B73" i="35"/>
  <c r="E90" i="35"/>
  <c r="E70" i="34"/>
  <c r="E90" i="34"/>
  <c r="AP24" i="33"/>
  <c r="AP13" i="33"/>
  <c r="E20" i="32"/>
  <c r="B43" i="32"/>
  <c r="E80" i="32"/>
  <c r="E20" i="31"/>
  <c r="B43" i="31"/>
  <c r="E80" i="31"/>
  <c r="E90" i="30"/>
  <c r="B43" i="30"/>
  <c r="E80" i="30"/>
  <c r="E20" i="30"/>
  <c r="E30" i="29"/>
  <c r="E46" i="29"/>
  <c r="E47" i="29" s="1"/>
  <c r="E48" i="29" s="1"/>
  <c r="R56" i="28"/>
  <c r="O46" i="28"/>
  <c r="AP24" i="28"/>
  <c r="AP13" i="28"/>
  <c r="E80" i="27"/>
  <c r="B33" i="27"/>
  <c r="E20" i="26"/>
  <c r="E90" i="26"/>
  <c r="B43" i="26"/>
  <c r="B53" i="25"/>
  <c r="E90" i="25"/>
  <c r="AP24" i="23"/>
  <c r="AP13" i="23"/>
  <c r="E80" i="22"/>
  <c r="B33" i="22"/>
  <c r="E90" i="21"/>
  <c r="E80" i="21"/>
  <c r="E20" i="21"/>
  <c r="B33" i="21"/>
  <c r="B43" i="20"/>
  <c r="E80" i="20"/>
  <c r="B63" i="105" l="1"/>
  <c r="B63" i="104"/>
  <c r="B63" i="103"/>
  <c r="B63" i="100"/>
  <c r="B53" i="99"/>
  <c r="B53" i="98"/>
  <c r="B63" i="95"/>
  <c r="B63" i="94"/>
  <c r="B53" i="93"/>
  <c r="B63" i="90"/>
  <c r="B63" i="89"/>
  <c r="B43" i="88"/>
  <c r="B63" i="86"/>
  <c r="B63" i="85"/>
  <c r="B53" i="84"/>
  <c r="B53" i="82"/>
  <c r="B63" i="81"/>
  <c r="B53" i="80"/>
  <c r="B53" i="77"/>
  <c r="B53" i="76"/>
  <c r="B63" i="75"/>
  <c r="B53" i="72"/>
  <c r="E70" i="71"/>
  <c r="B53" i="71"/>
  <c r="E50" i="70"/>
  <c r="B53" i="70"/>
  <c r="E30" i="69"/>
  <c r="B53" i="67"/>
  <c r="B43" i="66"/>
  <c r="B53" i="65"/>
  <c r="B53" i="62"/>
  <c r="B53" i="61"/>
  <c r="B63" i="60"/>
  <c r="B43" i="57"/>
  <c r="B53" i="56"/>
  <c r="E30" i="56"/>
  <c r="B53" i="55"/>
  <c r="B43" i="52"/>
  <c r="B43" i="51"/>
  <c r="B43" i="50"/>
  <c r="B53" i="47"/>
  <c r="B53" i="46"/>
  <c r="B43" i="45"/>
  <c r="E30" i="45"/>
  <c r="B53" i="41"/>
  <c r="B43" i="40"/>
  <c r="B63" i="37"/>
  <c r="B83" i="35"/>
  <c r="B53" i="32"/>
  <c r="B53" i="31"/>
  <c r="B53" i="30"/>
  <c r="E50" i="29"/>
  <c r="B43" i="27"/>
  <c r="B53" i="26"/>
  <c r="B63" i="25"/>
  <c r="B43" i="22"/>
  <c r="B43" i="21"/>
  <c r="B53" i="20"/>
  <c r="B73" i="105" l="1"/>
  <c r="B73" i="104"/>
  <c r="B73" i="103"/>
  <c r="B73" i="100"/>
  <c r="B63" i="99"/>
  <c r="B63" i="98"/>
  <c r="B73" i="95"/>
  <c r="B73" i="94"/>
  <c r="B63" i="93"/>
  <c r="B73" i="90"/>
  <c r="B73" i="89"/>
  <c r="B53" i="88"/>
  <c r="B73" i="86"/>
  <c r="B73" i="85"/>
  <c r="B63" i="84"/>
  <c r="B63" i="82"/>
  <c r="B73" i="81"/>
  <c r="B63" i="80"/>
  <c r="B63" i="77"/>
  <c r="B63" i="76"/>
  <c r="B73" i="75"/>
  <c r="B63" i="72"/>
  <c r="B63" i="71"/>
  <c r="B63" i="70"/>
  <c r="B63" i="67"/>
  <c r="B53" i="66"/>
  <c r="B63" i="65"/>
  <c r="B63" i="62"/>
  <c r="B63" i="61"/>
  <c r="B73" i="60"/>
  <c r="B53" i="57"/>
  <c r="B63" i="56"/>
  <c r="B63" i="55"/>
  <c r="B53" i="52"/>
  <c r="B53" i="51"/>
  <c r="B53" i="50"/>
  <c r="B63" i="47"/>
  <c r="B63" i="46"/>
  <c r="B53" i="45"/>
  <c r="B63" i="41"/>
  <c r="B53" i="40"/>
  <c r="B73" i="37"/>
  <c r="B63" i="32"/>
  <c r="B63" i="31"/>
  <c r="B63" i="30"/>
  <c r="B53" i="27"/>
  <c r="B63" i="26"/>
  <c r="B73" i="25"/>
  <c r="B53" i="22"/>
  <c r="B53" i="21"/>
  <c r="B63" i="20"/>
  <c r="B83" i="105" l="1"/>
  <c r="B83" i="104"/>
  <c r="B83" i="103"/>
  <c r="B83" i="100"/>
  <c r="B73" i="99"/>
  <c r="B73" i="98"/>
  <c r="B83" i="95"/>
  <c r="B83" i="94"/>
  <c r="B73" i="93"/>
  <c r="B83" i="90"/>
  <c r="B83" i="89"/>
  <c r="B63" i="88"/>
  <c r="B83" i="86"/>
  <c r="B83" i="85"/>
  <c r="B73" i="84"/>
  <c r="B73" i="82"/>
  <c r="B83" i="81"/>
  <c r="B73" i="80"/>
  <c r="B73" i="77"/>
  <c r="B73" i="76"/>
  <c r="B83" i="75"/>
  <c r="B73" i="72"/>
  <c r="B73" i="71"/>
  <c r="B73" i="70"/>
  <c r="B73" i="67"/>
  <c r="B63" i="66"/>
  <c r="B73" i="65"/>
  <c r="B73" i="62"/>
  <c r="B73" i="61"/>
  <c r="B83" i="60"/>
  <c r="B63" i="57"/>
  <c r="B73" i="56"/>
  <c r="B73" i="55"/>
  <c r="B63" i="52"/>
  <c r="B63" i="51"/>
  <c r="B63" i="50"/>
  <c r="B73" i="47"/>
  <c r="B73" i="46"/>
  <c r="B63" i="45"/>
  <c r="B73" i="41"/>
  <c r="B63" i="40"/>
  <c r="B83" i="37"/>
  <c r="B73" i="32"/>
  <c r="B73" i="31"/>
  <c r="B73" i="30"/>
  <c r="B63" i="27"/>
  <c r="B73" i="26"/>
  <c r="B83" i="25"/>
  <c r="B63" i="22"/>
  <c r="B63" i="21"/>
  <c r="B73" i="20"/>
  <c r="B83" i="99" l="1"/>
  <c r="B83" i="98"/>
  <c r="B83" i="93"/>
  <c r="B73" i="88"/>
  <c r="B83" i="84"/>
  <c r="B83" i="82"/>
  <c r="B83" i="80"/>
  <c r="B83" i="77"/>
  <c r="B83" i="76"/>
  <c r="B83" i="72"/>
  <c r="B83" i="71"/>
  <c r="B83" i="70"/>
  <c r="B83" i="67"/>
  <c r="B73" i="66"/>
  <c r="B83" i="65"/>
  <c r="B83" i="62"/>
  <c r="B83" i="61"/>
  <c r="B73" i="57"/>
  <c r="B83" i="56"/>
  <c r="B83" i="55"/>
  <c r="B73" i="52"/>
  <c r="B73" i="51"/>
  <c r="B73" i="50"/>
  <c r="B83" i="47"/>
  <c r="B83" i="46"/>
  <c r="B73" i="45"/>
  <c r="B83" i="41"/>
  <c r="B73" i="40"/>
  <c r="B83" i="32"/>
  <c r="B83" i="31"/>
  <c r="B83" i="30"/>
  <c r="B73" i="27"/>
  <c r="B83" i="26"/>
  <c r="B73" i="22"/>
  <c r="B73" i="21"/>
  <c r="B83" i="20"/>
  <c r="B83" i="88" l="1"/>
  <c r="B83" i="66"/>
  <c r="B83" i="57"/>
  <c r="B83" i="52"/>
  <c r="B83" i="51"/>
  <c r="B83" i="50"/>
  <c r="B83" i="45"/>
  <c r="B83" i="40"/>
  <c r="B83" i="27"/>
  <c r="B83" i="22"/>
  <c r="B83"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26DBE5AF-4844-4050-9859-039C9A56A88F}">
      <text>
        <r>
          <rPr>
            <b/>
            <sz val="9"/>
            <color indexed="81"/>
            <rFont val="Tahoma"/>
            <family val="2"/>
          </rPr>
          <t>Paul J. Pinter:</t>
        </r>
        <r>
          <rPr>
            <b/>
            <sz val="9"/>
            <color indexed="81"/>
            <rFont val="Tahoma"/>
            <family val="2"/>
          </rPr>
          <t xml:space="preserve">
For plant A this will be the DOY when leaf area subsample was measured.  For plants B thru F it is the DOY when whole plants were processed</t>
        </r>
      </text>
    </comment>
    <comment ref="I11" authorId="1" shapeId="0" xr:uid="{81B03D52-1F27-44EF-84D0-4900E1A48BB3}">
      <text>
        <r>
          <rPr>
            <b/>
            <sz val="9"/>
            <color indexed="81"/>
            <rFont val="Tahoma"/>
            <family val="2"/>
          </rPr>
          <t>PJP:</t>
        </r>
        <r>
          <rPr>
            <b/>
            <sz val="9"/>
            <color indexed="81"/>
            <rFont val="Tahoma"/>
            <family val="2"/>
          </rPr>
          <t xml:space="preserve">
measured from soil line down to tip of tap root.</t>
        </r>
      </text>
    </comment>
    <comment ref="J11" authorId="0" shapeId="0" xr:uid="{020D22C6-3394-413F-923D-877DF50B932B}">
      <text>
        <r>
          <rPr>
            <b/>
            <sz val="9"/>
            <color indexed="81"/>
            <rFont val="Tahoma"/>
            <family val="2"/>
          </rPr>
          <t>Paul J. Pinter:</t>
        </r>
        <r>
          <rPr>
            <b/>
            <sz val="9"/>
            <color indexed="81"/>
            <rFont val="Tahoma"/>
            <family val="2"/>
          </rPr>
          <t xml:space="preserve">
This is the position of the first fruiting branch on the Main Stem.  Cotyledon node = zero.</t>
        </r>
      </text>
    </comment>
    <comment ref="K11" authorId="0" shapeId="0" xr:uid="{62E34C87-3BDD-42AB-8F34-8F9C293842D1}">
      <text>
        <r>
          <rPr>
            <b/>
            <sz val="9"/>
            <color indexed="81"/>
            <rFont val="Tahoma"/>
            <family val="2"/>
          </rPr>
          <t>Paul J. Pinter:
Count up to and including top most node with expanded 1" diameter leaf. Cotyledon node = zero.</t>
        </r>
      </text>
    </comment>
    <comment ref="L11" authorId="1" shapeId="0" xr:uid="{8024338B-0F0C-4E3A-A8FC-F0FE090966F2}">
      <text>
        <r>
          <rPr>
            <b/>
            <sz val="9"/>
            <color indexed="81"/>
            <rFont val="Tahoma"/>
            <family val="2"/>
          </rPr>
          <t>PJP:</t>
        </r>
        <r>
          <rPr>
            <b/>
            <sz val="9"/>
            <color indexed="81"/>
            <rFont val="Tahoma"/>
            <family val="2"/>
          </rPr>
          <t xml:space="preserve">
Major vegetative branches approaching 1/4 size of main stem</t>
        </r>
      </text>
    </comment>
    <comment ref="M11" authorId="0" shapeId="0" xr:uid="{D5E7E924-8ACE-4EB6-8CEC-B0D3FD67E5BF}">
      <text>
        <r>
          <rPr>
            <b/>
            <sz val="9"/>
            <color indexed="81"/>
            <rFont val="Tahoma"/>
            <family val="2"/>
          </rPr>
          <t>Paul J. Pinter:</t>
        </r>
        <r>
          <rPr>
            <b/>
            <sz val="9"/>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D52C38AF-3DEA-4A80-B38F-8A7E5ECE2F28}">
      <text>
        <r>
          <rPr>
            <b/>
            <sz val="9"/>
            <color indexed="81"/>
            <rFont val="Tahoma"/>
            <family val="2"/>
          </rPr>
          <t>Paul J. Pinter:
Before flowering: Total number of abscissions in first position of MS.
After flowering:  Total number in first and second plus all Veg branches</t>
        </r>
      </text>
    </comment>
    <comment ref="O11" authorId="0" shapeId="0" xr:uid="{D2F5F6C9-62A9-40AD-92AD-3FC8721BCD17}">
      <text>
        <r>
          <rPr>
            <b/>
            <sz val="9"/>
            <color indexed="81"/>
            <rFont val="Tahoma"/>
            <family val="2"/>
          </rPr>
          <t>Paul J. Pinter:</t>
        </r>
        <r>
          <rPr>
            <b/>
            <sz val="9"/>
            <color indexed="81"/>
            <rFont val="Tahoma"/>
            <family val="2"/>
          </rPr>
          <t xml:space="preserve">
Number of square that are equal or larger than a match head.</t>
        </r>
      </text>
    </comment>
    <comment ref="P11" authorId="0" shapeId="0" xr:uid="{390A5C9B-7291-45D0-857B-6BB6F71870E1}">
      <text>
        <r>
          <rPr>
            <b/>
            <sz val="9"/>
            <color indexed="81"/>
            <rFont val="Tahoma"/>
            <family val="2"/>
          </rPr>
          <t>Paul J. Pinter:</t>
        </r>
        <r>
          <rPr>
            <b/>
            <sz val="9"/>
            <color indexed="81"/>
            <rFont val="Tahoma"/>
            <family val="2"/>
          </rPr>
          <t xml:space="preserve">
Pink flowers are 1 day old and should not be counted here.  However, the fruit of a flower should be included in the green boll biomass component.</t>
        </r>
      </text>
    </comment>
    <comment ref="R11" authorId="0" shapeId="0" xr:uid="{584F673A-3FDC-401F-ACD9-EE2C0CCE9152}">
      <text>
        <r>
          <rPr>
            <b/>
            <sz val="9"/>
            <color indexed="81"/>
            <rFont val="Tahoma"/>
            <family val="2"/>
          </rPr>
          <t>Paul J. Pinter:
A mature boll is one that is basically non-green and has at least started to crack naturally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CD08603-4AB1-4D33-BFC2-8E08D1565CA9}">
      <text>
        <r>
          <rPr>
            <b/>
            <sz val="9"/>
            <color indexed="81"/>
            <rFont val="Tahoma"/>
            <family val="2"/>
          </rPr>
          <t>Paul J. Pinter:</t>
        </r>
        <r>
          <rPr>
            <b/>
            <sz val="9"/>
            <color indexed="81"/>
            <rFont val="Tahoma"/>
            <family val="2"/>
          </rPr>
          <t xml:space="preserve">
For plant A this will be the DOY when leaf area subsample was measured.  For plants B thru F it is the DOY when whole plants were processed</t>
        </r>
      </text>
    </comment>
    <comment ref="I11" authorId="1" shapeId="0" xr:uid="{D34383A6-4CC4-4097-8A5A-329D5DF5C677}">
      <text>
        <r>
          <rPr>
            <b/>
            <sz val="9"/>
            <color indexed="81"/>
            <rFont val="Tahoma"/>
            <family val="2"/>
          </rPr>
          <t>PJP:</t>
        </r>
        <r>
          <rPr>
            <b/>
            <sz val="9"/>
            <color indexed="81"/>
            <rFont val="Tahoma"/>
            <family val="2"/>
          </rPr>
          <t xml:space="preserve">
measured from soil line down to tip of tap root.</t>
        </r>
      </text>
    </comment>
    <comment ref="J11" authorId="0" shapeId="0" xr:uid="{3B9A11EB-70FA-4650-8C5A-B2C71D7D30D6}">
      <text>
        <r>
          <rPr>
            <b/>
            <sz val="9"/>
            <color indexed="81"/>
            <rFont val="Tahoma"/>
            <family val="2"/>
          </rPr>
          <t>Paul J. Pinter:</t>
        </r>
        <r>
          <rPr>
            <b/>
            <sz val="9"/>
            <color indexed="81"/>
            <rFont val="Tahoma"/>
            <family val="2"/>
          </rPr>
          <t xml:space="preserve">
This is the position of the first fruiting branch on the Main Stem.  Cotyledon node = zero.</t>
        </r>
      </text>
    </comment>
    <comment ref="K11" authorId="0" shapeId="0" xr:uid="{DD08EDC8-79B0-4529-9058-1C62DB9C9149}">
      <text>
        <r>
          <rPr>
            <b/>
            <sz val="9"/>
            <color indexed="81"/>
            <rFont val="Tahoma"/>
            <family val="2"/>
          </rPr>
          <t>Paul J. Pinter:</t>
        </r>
        <r>
          <rPr>
            <b/>
            <sz val="9"/>
            <color indexed="81"/>
            <rFont val="Tahoma"/>
            <family val="2"/>
          </rPr>
          <t xml:space="preserve">
Count up to and including top most node with expanded 1" diameter leaf. Cotyledon node = zero.</t>
        </r>
      </text>
    </comment>
    <comment ref="L11" authorId="1" shapeId="0" xr:uid="{BD05537C-4AE2-4115-870D-633160282659}">
      <text>
        <r>
          <rPr>
            <b/>
            <sz val="9"/>
            <color indexed="81"/>
            <rFont val="Tahoma"/>
            <family val="2"/>
          </rPr>
          <t>PJP:</t>
        </r>
        <r>
          <rPr>
            <b/>
            <sz val="9"/>
            <color indexed="81"/>
            <rFont val="Tahoma"/>
            <family val="2"/>
          </rPr>
          <t xml:space="preserve">
Major vegetative branches approaching 1/4 size of main stem</t>
        </r>
      </text>
    </comment>
    <comment ref="M11" authorId="0" shapeId="0" xr:uid="{037F653C-6294-4215-A548-4518E5928927}">
      <text>
        <r>
          <rPr>
            <b/>
            <sz val="9"/>
            <color indexed="81"/>
            <rFont val="Tahoma"/>
            <family val="2"/>
          </rPr>
          <t>Paul J. Pinter:</t>
        </r>
        <r>
          <rPr>
            <b/>
            <sz val="9"/>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579B6D58-6A30-4EE6-9D0F-34D898243E23}">
      <text>
        <r>
          <rPr>
            <b/>
            <sz val="9"/>
            <color indexed="81"/>
            <rFont val="Tahoma"/>
            <family val="2"/>
          </rPr>
          <t>Paul J. Pinter:</t>
        </r>
        <r>
          <rPr>
            <b/>
            <sz val="9"/>
            <color indexed="81"/>
            <rFont val="Tahoma"/>
            <family val="2"/>
          </rPr>
          <t xml:space="preserve">
</t>
        </r>
        <r>
          <rPr>
            <b/>
            <sz val="9"/>
            <color indexed="81"/>
            <rFont val="Tahoma"/>
            <family val="2"/>
          </rPr>
          <t xml:space="preserve">Before flowering: </t>
        </r>
        <r>
          <rPr>
            <b/>
            <sz val="9"/>
            <color indexed="81"/>
            <rFont val="Tahoma"/>
            <family val="2"/>
          </rPr>
          <t xml:space="preserve">Total number of abscissions in first position of MS.
</t>
        </r>
        <r>
          <rPr>
            <b/>
            <sz val="9"/>
            <color indexed="81"/>
            <rFont val="Tahoma"/>
            <family val="2"/>
          </rPr>
          <t>After flowering:</t>
        </r>
        <r>
          <rPr>
            <b/>
            <sz val="9"/>
            <color indexed="81"/>
            <rFont val="Tahoma"/>
            <family val="2"/>
          </rPr>
          <t xml:space="preserve">  Total number in first and second plus </t>
        </r>
        <r>
          <rPr>
            <b/>
            <sz val="9"/>
            <color indexed="81"/>
            <rFont val="Tahoma"/>
            <family val="2"/>
          </rPr>
          <t>all Veg branches</t>
        </r>
      </text>
    </comment>
    <comment ref="O11" authorId="0" shapeId="0" xr:uid="{472120BF-5D49-46D8-B915-B5E63110170F}">
      <text>
        <r>
          <rPr>
            <b/>
            <sz val="9"/>
            <color indexed="81"/>
            <rFont val="Tahoma"/>
            <family val="2"/>
          </rPr>
          <t>Paul J. Pinter:</t>
        </r>
        <r>
          <rPr>
            <b/>
            <sz val="9"/>
            <color indexed="81"/>
            <rFont val="Tahoma"/>
            <family val="2"/>
          </rPr>
          <t xml:space="preserve">
Number of square that are equal or larger than a match head.</t>
        </r>
      </text>
    </comment>
    <comment ref="P11" authorId="0" shapeId="0" xr:uid="{ACF22D7B-CD91-44F8-A8F8-E967ED61B0B0}">
      <text>
        <r>
          <rPr>
            <b/>
            <sz val="9"/>
            <color indexed="81"/>
            <rFont val="Tahoma"/>
            <family val="2"/>
          </rPr>
          <t>Paul J. Pinter:</t>
        </r>
        <r>
          <rPr>
            <b/>
            <sz val="9"/>
            <color indexed="81"/>
            <rFont val="Tahoma"/>
            <family val="2"/>
          </rPr>
          <t xml:space="preserve">
Pink flowers are 1 day old and should not be counted here.  However, the fruit of a flower should be included in the green boll biomass component.</t>
        </r>
      </text>
    </comment>
    <comment ref="R11" authorId="0" shapeId="0" xr:uid="{C0C47B3C-5710-406B-A515-ED35BCFEFABE}">
      <text>
        <r>
          <rPr>
            <b/>
            <sz val="9"/>
            <color indexed="81"/>
            <rFont val="Tahoma"/>
            <family val="2"/>
          </rPr>
          <t>Paul J. Pinter:</t>
        </r>
        <r>
          <rPr>
            <b/>
            <sz val="9"/>
            <color indexed="81"/>
            <rFont val="Tahoma"/>
            <family val="2"/>
          </rPr>
          <t xml:space="preserve">
A mature boll is one that is basically non-green and has at least started to crack naturally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C45EA841-7E9F-40CF-A29A-2632F87F4368}">
      <text>
        <r>
          <rPr>
            <b/>
            <sz val="9"/>
            <color indexed="81"/>
            <rFont val="Tahoma"/>
            <family val="2"/>
          </rPr>
          <t>Paul J. Pinter:</t>
        </r>
        <r>
          <rPr>
            <b/>
            <sz val="9"/>
            <color indexed="81"/>
            <rFont val="Tahoma"/>
            <family val="2"/>
          </rPr>
          <t xml:space="preserve">
For plant A this will be the DOY when leaf area subsample was measured.  For plants B thru F it is the DOY when whole plants were processed</t>
        </r>
      </text>
    </comment>
    <comment ref="I11" authorId="1" shapeId="0" xr:uid="{896B381B-E609-4954-881A-BED7339B06A2}">
      <text>
        <r>
          <rPr>
            <b/>
            <sz val="9"/>
            <color indexed="81"/>
            <rFont val="Tahoma"/>
            <family val="2"/>
          </rPr>
          <t>PJP:</t>
        </r>
        <r>
          <rPr>
            <b/>
            <sz val="9"/>
            <color indexed="81"/>
            <rFont val="Tahoma"/>
            <family val="2"/>
          </rPr>
          <t xml:space="preserve">
measured from soil line down to tip of tap root.</t>
        </r>
      </text>
    </comment>
    <comment ref="J11" authorId="0" shapeId="0" xr:uid="{AEA99EC9-DADF-424D-A02C-BC5B3B1216EE}">
      <text>
        <r>
          <rPr>
            <b/>
            <sz val="9"/>
            <color indexed="81"/>
            <rFont val="Tahoma"/>
            <family val="2"/>
          </rPr>
          <t>Paul J. Pinter:</t>
        </r>
        <r>
          <rPr>
            <b/>
            <sz val="9"/>
            <color indexed="81"/>
            <rFont val="Tahoma"/>
            <family val="2"/>
          </rPr>
          <t xml:space="preserve">
This is the position of the first fruiting branch on the Main Stem.  Cotyledon node = zero.</t>
        </r>
      </text>
    </comment>
    <comment ref="K11" authorId="0" shapeId="0" xr:uid="{2C4A30D1-B1D7-490C-9EE9-93E29B51EE3D}">
      <text>
        <r>
          <rPr>
            <b/>
            <sz val="9"/>
            <color indexed="81"/>
            <rFont val="Tahoma"/>
            <family val="2"/>
          </rPr>
          <t>Paul J. Pinter:</t>
        </r>
        <r>
          <rPr>
            <b/>
            <sz val="9"/>
            <color indexed="81"/>
            <rFont val="Tahoma"/>
            <family val="2"/>
          </rPr>
          <t xml:space="preserve">
Count up to and including top most node with expanded 1" diameter leaf. Cotyledon node = zero.</t>
        </r>
      </text>
    </comment>
    <comment ref="L11" authorId="1" shapeId="0" xr:uid="{16AFC5E2-EF42-4420-923E-5F8DEB1269AF}">
      <text>
        <r>
          <rPr>
            <b/>
            <sz val="9"/>
            <color indexed="81"/>
            <rFont val="Tahoma"/>
            <family val="2"/>
          </rPr>
          <t>PJP:</t>
        </r>
        <r>
          <rPr>
            <b/>
            <sz val="9"/>
            <color indexed="81"/>
            <rFont val="Tahoma"/>
            <family val="2"/>
          </rPr>
          <t xml:space="preserve">
Major vegetative branches approaching 1/4 size of main stem</t>
        </r>
      </text>
    </comment>
    <comment ref="M11" authorId="0" shapeId="0" xr:uid="{8FA078BD-6DA9-4BA7-A5AD-0710243F362E}">
      <text>
        <r>
          <rPr>
            <b/>
            <sz val="9"/>
            <color indexed="81"/>
            <rFont val="Tahoma"/>
            <family val="2"/>
          </rPr>
          <t>Paul J. Pinter:</t>
        </r>
        <r>
          <rPr>
            <b/>
            <sz val="9"/>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38FEAC1C-965A-4669-A1BF-E7134EA680D3}">
      <text>
        <r>
          <rPr>
            <b/>
            <sz val="9"/>
            <color indexed="81"/>
            <rFont val="Tahoma"/>
            <family val="2"/>
          </rPr>
          <t>Paul J. Pinter:</t>
        </r>
        <r>
          <rPr>
            <b/>
            <sz val="9"/>
            <color indexed="81"/>
            <rFont val="Tahoma"/>
            <family val="2"/>
          </rPr>
          <t xml:space="preserve">
</t>
        </r>
        <r>
          <rPr>
            <b/>
            <sz val="9"/>
            <color indexed="81"/>
            <rFont val="Tahoma"/>
            <family val="2"/>
          </rPr>
          <t xml:space="preserve">Before flowering: </t>
        </r>
        <r>
          <rPr>
            <b/>
            <sz val="9"/>
            <color indexed="81"/>
            <rFont val="Tahoma"/>
            <family val="2"/>
          </rPr>
          <t xml:space="preserve">Total number of abscissions in first position of MS.
</t>
        </r>
        <r>
          <rPr>
            <b/>
            <sz val="9"/>
            <color indexed="81"/>
            <rFont val="Tahoma"/>
            <family val="2"/>
          </rPr>
          <t>After flowering:</t>
        </r>
        <r>
          <rPr>
            <b/>
            <sz val="9"/>
            <color indexed="81"/>
            <rFont val="Tahoma"/>
            <family val="2"/>
          </rPr>
          <t xml:space="preserve">  Total number in first and second plus </t>
        </r>
        <r>
          <rPr>
            <b/>
            <sz val="9"/>
            <color indexed="81"/>
            <rFont val="Tahoma"/>
            <family val="2"/>
          </rPr>
          <t>all Veg branches</t>
        </r>
      </text>
    </comment>
    <comment ref="O11" authorId="0" shapeId="0" xr:uid="{978805F1-97E7-43A6-AB23-5F240557A4CF}">
      <text>
        <r>
          <rPr>
            <b/>
            <sz val="9"/>
            <color indexed="81"/>
            <rFont val="Tahoma"/>
            <family val="2"/>
          </rPr>
          <t>Paul J. Pinter:</t>
        </r>
        <r>
          <rPr>
            <b/>
            <sz val="9"/>
            <color indexed="81"/>
            <rFont val="Tahoma"/>
            <family val="2"/>
          </rPr>
          <t xml:space="preserve">
Number of square that are equal or larger than a match head.</t>
        </r>
      </text>
    </comment>
    <comment ref="P11" authorId="0" shapeId="0" xr:uid="{819CC0BB-7DFD-4190-9B70-6EC518AFCEC1}">
      <text>
        <r>
          <rPr>
            <b/>
            <sz val="9"/>
            <color indexed="81"/>
            <rFont val="Tahoma"/>
            <family val="2"/>
          </rPr>
          <t>Paul J. Pinter:</t>
        </r>
        <r>
          <rPr>
            <b/>
            <sz val="9"/>
            <color indexed="81"/>
            <rFont val="Tahoma"/>
            <family val="2"/>
          </rPr>
          <t xml:space="preserve">
Pink flowers are 1 day old and should not be counted here.  However, the fruit of a flower should be included in the green boll biomass component.</t>
        </r>
      </text>
    </comment>
    <comment ref="R11" authorId="0" shapeId="0" xr:uid="{6DFBA358-7934-4DBE-AFFC-0F974E143B39}">
      <text>
        <r>
          <rPr>
            <b/>
            <sz val="9"/>
            <color indexed="81"/>
            <rFont val="Tahoma"/>
            <family val="2"/>
          </rPr>
          <t>Paul J. Pinter:</t>
        </r>
        <r>
          <rPr>
            <b/>
            <sz val="9"/>
            <color indexed="81"/>
            <rFont val="Tahoma"/>
            <family val="2"/>
          </rPr>
          <t xml:space="preserve">
A mature boll is one that is basically non-green and has at least started to crack naturally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FCCDFB7-C5BB-4577-8500-EE13BBFF55D8}">
      <text>
        <r>
          <rPr>
            <b/>
            <sz val="9"/>
            <color indexed="81"/>
            <rFont val="Tahoma"/>
            <family val="2"/>
          </rPr>
          <t>Paul J. Pinter:</t>
        </r>
        <r>
          <rPr>
            <b/>
            <sz val="9"/>
            <color indexed="81"/>
            <rFont val="Tahoma"/>
            <family val="2"/>
          </rPr>
          <t xml:space="preserve">
For plant A this will be the DOY when leaf area subsample was measured.  For plants B thru F it is the DOY when whole plants were processed</t>
        </r>
      </text>
    </comment>
    <comment ref="I11" authorId="1" shapeId="0" xr:uid="{7E20AFF9-88F2-434E-BB7B-8610AF679DDF}">
      <text>
        <r>
          <rPr>
            <b/>
            <sz val="9"/>
            <color indexed="81"/>
            <rFont val="Tahoma"/>
            <family val="2"/>
          </rPr>
          <t>PJP:</t>
        </r>
        <r>
          <rPr>
            <b/>
            <sz val="9"/>
            <color indexed="81"/>
            <rFont val="Tahoma"/>
            <family val="2"/>
          </rPr>
          <t xml:space="preserve">
measured from soil line down to tip of tap root.</t>
        </r>
      </text>
    </comment>
    <comment ref="J11" authorId="0" shapeId="0" xr:uid="{ABFCCBC2-A260-47A0-9C8E-343BB7D60369}">
      <text>
        <r>
          <rPr>
            <b/>
            <sz val="9"/>
            <color indexed="81"/>
            <rFont val="Tahoma"/>
            <family val="2"/>
          </rPr>
          <t>Paul J. Pinter:</t>
        </r>
        <r>
          <rPr>
            <b/>
            <sz val="9"/>
            <color indexed="81"/>
            <rFont val="Tahoma"/>
            <family val="2"/>
          </rPr>
          <t xml:space="preserve">
This is the position of the first fruiting branch on the Main Stem.  Cotyledon node = zero.</t>
        </r>
      </text>
    </comment>
    <comment ref="K11" authorId="0" shapeId="0" xr:uid="{A58548C4-16C6-489B-9F1A-5D41CC184BF3}">
      <text>
        <r>
          <rPr>
            <b/>
            <sz val="9"/>
            <color indexed="81"/>
            <rFont val="Tahoma"/>
            <family val="2"/>
          </rPr>
          <t>Paul J. Pinter:</t>
        </r>
        <r>
          <rPr>
            <b/>
            <sz val="9"/>
            <color indexed="81"/>
            <rFont val="Tahoma"/>
            <family val="2"/>
          </rPr>
          <t xml:space="preserve">
Count up to and including top most node with expanded 1" diameter leaf. Cotyledon node = zero.</t>
        </r>
      </text>
    </comment>
    <comment ref="L11" authorId="1" shapeId="0" xr:uid="{AD07D64B-B940-4A3B-93AD-B6BA976CEA3E}">
      <text>
        <r>
          <rPr>
            <b/>
            <sz val="9"/>
            <color indexed="81"/>
            <rFont val="Tahoma"/>
            <family val="2"/>
          </rPr>
          <t>PJP:</t>
        </r>
        <r>
          <rPr>
            <b/>
            <sz val="9"/>
            <color indexed="81"/>
            <rFont val="Tahoma"/>
            <family val="2"/>
          </rPr>
          <t xml:space="preserve">
Major vegetative branches approaching 1/4 size of main stem</t>
        </r>
      </text>
    </comment>
    <comment ref="M11" authorId="0" shapeId="0" xr:uid="{668B32C6-F51E-4165-B9F5-54B5025EA8FF}">
      <text>
        <r>
          <rPr>
            <b/>
            <sz val="9"/>
            <color indexed="81"/>
            <rFont val="Tahoma"/>
            <family val="2"/>
          </rPr>
          <t>Paul J. Pinter:</t>
        </r>
        <r>
          <rPr>
            <b/>
            <sz val="9"/>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922F01DD-90F7-44B7-BF17-2A56D825170F}">
      <text>
        <r>
          <rPr>
            <b/>
            <sz val="9"/>
            <color indexed="81"/>
            <rFont val="Tahoma"/>
            <family val="2"/>
          </rPr>
          <t>Paul J. Pinter:</t>
        </r>
        <r>
          <rPr>
            <b/>
            <sz val="9"/>
            <color indexed="81"/>
            <rFont val="Tahoma"/>
            <family val="2"/>
          </rPr>
          <t xml:space="preserve">
</t>
        </r>
        <r>
          <rPr>
            <b/>
            <sz val="9"/>
            <color indexed="81"/>
            <rFont val="Tahoma"/>
            <family val="2"/>
          </rPr>
          <t xml:space="preserve">Before flowering: </t>
        </r>
        <r>
          <rPr>
            <b/>
            <sz val="9"/>
            <color indexed="81"/>
            <rFont val="Tahoma"/>
            <family val="2"/>
          </rPr>
          <t xml:space="preserve">Total number of abscissions in first position of MS.
</t>
        </r>
        <r>
          <rPr>
            <b/>
            <sz val="9"/>
            <color indexed="81"/>
            <rFont val="Tahoma"/>
            <family val="2"/>
          </rPr>
          <t>After flowering:</t>
        </r>
        <r>
          <rPr>
            <b/>
            <sz val="9"/>
            <color indexed="81"/>
            <rFont val="Tahoma"/>
            <family val="2"/>
          </rPr>
          <t xml:space="preserve">  Total number in first and second plus </t>
        </r>
        <r>
          <rPr>
            <b/>
            <sz val="9"/>
            <color indexed="81"/>
            <rFont val="Tahoma"/>
            <family val="2"/>
          </rPr>
          <t>all Veg branches</t>
        </r>
      </text>
    </comment>
    <comment ref="O11" authorId="0" shapeId="0" xr:uid="{3F1A918B-6996-4AE2-810C-C327B95E374F}">
      <text>
        <r>
          <rPr>
            <b/>
            <sz val="9"/>
            <color indexed="81"/>
            <rFont val="Tahoma"/>
            <family val="2"/>
          </rPr>
          <t>Paul J. Pinter:</t>
        </r>
        <r>
          <rPr>
            <b/>
            <sz val="9"/>
            <color indexed="81"/>
            <rFont val="Tahoma"/>
            <family val="2"/>
          </rPr>
          <t xml:space="preserve">
Number of square that are equal or larger than a match head.</t>
        </r>
      </text>
    </comment>
    <comment ref="P11" authorId="0" shapeId="0" xr:uid="{9B61E854-1F05-403E-B186-ED84DA3F4A5B}">
      <text>
        <r>
          <rPr>
            <b/>
            <sz val="9"/>
            <color indexed="81"/>
            <rFont val="Tahoma"/>
            <family val="2"/>
          </rPr>
          <t>Paul J. Pinter:</t>
        </r>
        <r>
          <rPr>
            <b/>
            <sz val="9"/>
            <color indexed="81"/>
            <rFont val="Tahoma"/>
            <family val="2"/>
          </rPr>
          <t xml:space="preserve">
Pink flowers are 1 day old and should not be counted here.  However, the fruit of a flower should be included in the green boll biomass component.</t>
        </r>
      </text>
    </comment>
    <comment ref="R11" authorId="0" shapeId="0" xr:uid="{91254C5D-A6BF-4099-816B-46A9825EE3E8}">
      <text>
        <r>
          <rPr>
            <b/>
            <sz val="9"/>
            <color indexed="81"/>
            <rFont val="Tahoma"/>
            <family val="2"/>
          </rPr>
          <t>Paul J. Pinter:</t>
        </r>
        <r>
          <rPr>
            <b/>
            <sz val="9"/>
            <color indexed="81"/>
            <rFont val="Tahoma"/>
            <family val="2"/>
          </rPr>
          <t xml:space="preserve">
A mature boll is one that is basically non-green and has at least started to crack naturally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16C48D4A-C6AA-4FCB-81C6-8A249C0C7FBC}">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44A581C2-CCA6-4B14-9FF9-F526164B4382}">
      <text>
        <r>
          <rPr>
            <b/>
            <sz val="8"/>
            <color indexed="81"/>
            <rFont val="Tahoma"/>
            <family val="2"/>
          </rPr>
          <t>PJP:</t>
        </r>
        <r>
          <rPr>
            <sz val="8"/>
            <color indexed="81"/>
            <rFont val="Tahoma"/>
            <family val="2"/>
          </rPr>
          <t xml:space="preserve">
measured from soil line down to tip of tap root.</t>
        </r>
      </text>
    </comment>
    <comment ref="J11" authorId="0" shapeId="0" xr:uid="{626284D3-C462-4C27-A3B8-45D84AA9B85B}">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23EBA7C5-B729-4FAC-A5B1-E9CAD7202C00}">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EE93B8AE-69B1-4973-A13B-6C861F64A773}">
      <text>
        <r>
          <rPr>
            <b/>
            <sz val="8"/>
            <color indexed="81"/>
            <rFont val="Tahoma"/>
            <family val="2"/>
          </rPr>
          <t>PJP:</t>
        </r>
        <r>
          <rPr>
            <sz val="8"/>
            <color indexed="81"/>
            <rFont val="Tahoma"/>
            <family val="2"/>
          </rPr>
          <t xml:space="preserve">
Major vegetative branches approaching 1/4 size of main stem</t>
        </r>
      </text>
    </comment>
    <comment ref="M11" authorId="0" shapeId="0" xr:uid="{DBCB2C83-B929-4BB8-B0D2-1139062AE16A}">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EF39C757-2455-44D6-8F26-4231C04B7AF0}">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BEAF5198-B4F7-48ED-8CC4-2580DBA9907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EC1C53A7-973C-47A7-9E38-8A53611821BF}">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4F8A3E64-899C-4BBF-8B8B-19F823372504}">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E78F41E-3191-4ACE-B1B6-32F20B79298A}">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55FD6A71-7FB5-4C9F-A7DD-629E6206344D}">
      <text>
        <r>
          <rPr>
            <b/>
            <sz val="8"/>
            <color indexed="81"/>
            <rFont val="Tahoma"/>
            <family val="2"/>
          </rPr>
          <t>PJP:</t>
        </r>
        <r>
          <rPr>
            <sz val="8"/>
            <color indexed="81"/>
            <rFont val="Tahoma"/>
            <family val="2"/>
          </rPr>
          <t xml:space="preserve">
measured from soil line down to tip of tap root.</t>
        </r>
      </text>
    </comment>
    <comment ref="J11" authorId="0" shapeId="0" xr:uid="{4D178C4D-1C65-4F29-B94E-5C971207DEF5}">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1479387A-3ED9-4991-AC40-9CB9D9B5D609}">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4F777C73-E802-4C3A-B68A-E30464E3EE10}">
      <text>
        <r>
          <rPr>
            <b/>
            <sz val="8"/>
            <color indexed="81"/>
            <rFont val="Tahoma"/>
            <family val="2"/>
          </rPr>
          <t>PJP:</t>
        </r>
        <r>
          <rPr>
            <sz val="8"/>
            <color indexed="81"/>
            <rFont val="Tahoma"/>
            <family val="2"/>
          </rPr>
          <t xml:space="preserve">
Major vegetative branches approaching 1/4 size of main stem</t>
        </r>
      </text>
    </comment>
    <comment ref="M11" authorId="0" shapeId="0" xr:uid="{725C130D-2C88-4ADA-B9B6-579B760BA43D}">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E6BC6C56-C139-438D-A782-7C1AA2F191A9}">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CA864EC5-DC7F-4711-B5CC-22B41ED8BEBF}">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ECF0E520-A2FC-4C64-A3A2-936707770BC5}">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87957ED6-E757-4A19-A8EF-21F3F5CDA435}">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A2905355-C956-4778-8458-CAC14E22FDB9}">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B7D7C14A-5733-48DB-91A8-3DE5E51420F0}">
      <text>
        <r>
          <rPr>
            <b/>
            <sz val="8"/>
            <color indexed="81"/>
            <rFont val="Tahoma"/>
            <family val="2"/>
          </rPr>
          <t>PJP:</t>
        </r>
        <r>
          <rPr>
            <sz val="8"/>
            <color indexed="81"/>
            <rFont val="Tahoma"/>
            <family val="2"/>
          </rPr>
          <t xml:space="preserve">
measured from soil line down to tip of tap root.</t>
        </r>
      </text>
    </comment>
    <comment ref="J11" authorId="0" shapeId="0" xr:uid="{EC35A393-E7AF-4332-B537-63448EE57F0C}">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6B8BEC93-E9AB-4071-8B13-D2A6D3F6C0FB}">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1890FC3A-FBB3-4DD1-B63A-5618753B3AAD}">
      <text>
        <r>
          <rPr>
            <b/>
            <sz val="8"/>
            <color indexed="81"/>
            <rFont val="Tahoma"/>
            <family val="2"/>
          </rPr>
          <t>PJP:</t>
        </r>
        <r>
          <rPr>
            <sz val="8"/>
            <color indexed="81"/>
            <rFont val="Tahoma"/>
            <family val="2"/>
          </rPr>
          <t xml:space="preserve">
Major vegetative branches approaching 1/4 size of main stem</t>
        </r>
      </text>
    </comment>
    <comment ref="M11" authorId="0" shapeId="0" xr:uid="{6E5BAFF2-5A5E-45D0-A3BA-2A4476B96A3D}">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896B0984-1ED7-4D5E-A26C-1428F98A4A26}">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2B9935A4-EFD3-4DD0-A3B0-B63F56B3A070}">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C48EC6A5-7F0F-4698-A841-D0B472D5B0DA}">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4C2E50E4-B60F-4AE7-9ACF-08C15B565803}">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D7860F7B-370A-4655-9C4C-A5C18B3F446D}">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A272C22D-9010-41F8-8E47-1B4BA4B833B4}">
      <text>
        <r>
          <rPr>
            <b/>
            <sz val="8"/>
            <color indexed="81"/>
            <rFont val="Tahoma"/>
            <family val="2"/>
          </rPr>
          <t>PJP:</t>
        </r>
        <r>
          <rPr>
            <sz val="8"/>
            <color indexed="81"/>
            <rFont val="Tahoma"/>
            <family val="2"/>
          </rPr>
          <t xml:space="preserve">
measured from soil line down to tip of tap root.</t>
        </r>
      </text>
    </comment>
    <comment ref="J11" authorId="0" shapeId="0" xr:uid="{3A4B09C5-B395-48EB-A7A1-FE6245CEEA7B}">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7EB4ECDC-B514-4477-828B-64799AD9904E}">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7773EFCD-E529-4FFB-B4B4-C3DF2D301FBE}">
      <text>
        <r>
          <rPr>
            <b/>
            <sz val="8"/>
            <color indexed="81"/>
            <rFont val="Tahoma"/>
            <family val="2"/>
          </rPr>
          <t>PJP:</t>
        </r>
        <r>
          <rPr>
            <sz val="8"/>
            <color indexed="81"/>
            <rFont val="Tahoma"/>
            <family val="2"/>
          </rPr>
          <t xml:space="preserve">
Major vegetative branches approaching 1/4 size of main stem</t>
        </r>
      </text>
    </comment>
    <comment ref="M11" authorId="0" shapeId="0" xr:uid="{1EC4045E-B06E-4F82-A783-57FCD74BFC47}">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0A6E5D0F-34F4-4BF4-8739-63AD18CFAB57}">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E277EC66-D5F8-47BC-BF73-8F1E5DE6F976}">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C83A80EB-DC1B-4C83-9E27-608472899401}">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9E9F1A5-2BE3-4BA7-9C37-121C460FC99B}">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530C8174-C33B-4819-AF15-CFE6F5D5E3E5}">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D93AE141-5352-4721-874D-4480CC45ACB8}">
      <text>
        <r>
          <rPr>
            <b/>
            <sz val="8"/>
            <color indexed="81"/>
            <rFont val="Tahoma"/>
            <family val="2"/>
          </rPr>
          <t>PJP:</t>
        </r>
        <r>
          <rPr>
            <sz val="8"/>
            <color indexed="81"/>
            <rFont val="Tahoma"/>
            <family val="2"/>
          </rPr>
          <t xml:space="preserve">
measured from soil line down to tip of tap root.</t>
        </r>
      </text>
    </comment>
    <comment ref="J11" authorId="0" shapeId="0" xr:uid="{ED56DD55-C5C5-446D-BDF8-6F19EA28F412}">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AF2195DF-6E55-43CB-869A-6385DC926AB9}">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C7992D1F-4786-41ED-AFF8-9C90B38C35EA}">
      <text>
        <r>
          <rPr>
            <b/>
            <sz val="8"/>
            <color indexed="81"/>
            <rFont val="Tahoma"/>
            <family val="2"/>
          </rPr>
          <t>PJP:</t>
        </r>
        <r>
          <rPr>
            <sz val="8"/>
            <color indexed="81"/>
            <rFont val="Tahoma"/>
            <family val="2"/>
          </rPr>
          <t xml:space="preserve">
Major vegetative branches approaching 1/4 size of main stem</t>
        </r>
      </text>
    </comment>
    <comment ref="M11" authorId="0" shapeId="0" xr:uid="{726BD56D-587B-4DE1-8512-D0A3CE95FA6C}">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3552F0BC-AA77-465F-AF0C-3AD5FD30E502}">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D2A5715C-70E1-4069-9D8A-9F653732F67B}">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4C72FB85-C573-4202-B2AC-2756CBAA6B95}">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8968BD7B-BFE9-4BA8-8009-5747004AAF66}">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BE6207C5-A9B7-4DD6-B19B-B3950EB77FFC}">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5196D044-B073-46DB-AB5F-4A771CA0401C}">
      <text>
        <r>
          <rPr>
            <b/>
            <sz val="8"/>
            <color indexed="81"/>
            <rFont val="Tahoma"/>
            <family val="2"/>
          </rPr>
          <t>PJP:</t>
        </r>
        <r>
          <rPr>
            <sz val="8"/>
            <color indexed="81"/>
            <rFont val="Tahoma"/>
            <family val="2"/>
          </rPr>
          <t xml:space="preserve">
measured from soil line down to tip of tap root.</t>
        </r>
      </text>
    </comment>
    <comment ref="J11" authorId="0" shapeId="0" xr:uid="{7B08D533-9DC2-4EBA-BE1E-BEA4EF0130F6}">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E330229B-574C-4DF4-9468-28DE5C2A24FD}">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E4914276-C7BD-4A4B-A338-6608907FA15B}">
      <text>
        <r>
          <rPr>
            <b/>
            <sz val="8"/>
            <color indexed="81"/>
            <rFont val="Tahoma"/>
            <family val="2"/>
          </rPr>
          <t>PJP:</t>
        </r>
        <r>
          <rPr>
            <sz val="8"/>
            <color indexed="81"/>
            <rFont val="Tahoma"/>
            <family val="2"/>
          </rPr>
          <t xml:space="preserve">
Major vegetative branches approaching 1/4 size of main stem</t>
        </r>
      </text>
    </comment>
    <comment ref="M11" authorId="0" shapeId="0" xr:uid="{B5FBC4B5-FFA3-46C3-B8B8-E18DFBF29DAC}">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B282177F-23D3-434D-85B9-2FC0E5FD7CD1}">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D48D54AB-86A0-4E41-A0B3-9F4A8DF5F10A}">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0A3FE2D2-E423-4F36-9650-3A9AB3736618}">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B29164A-C3D8-4802-A395-996E9FD6A6EC}">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56874971-4454-4C99-8C06-6AAAC34B1613}">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DEF5AC3A-7177-42C3-89FA-641EE9BD99D2}">
      <text>
        <r>
          <rPr>
            <b/>
            <sz val="8"/>
            <color indexed="81"/>
            <rFont val="Tahoma"/>
            <family val="2"/>
          </rPr>
          <t>PJP:</t>
        </r>
        <r>
          <rPr>
            <sz val="8"/>
            <color indexed="81"/>
            <rFont val="Tahoma"/>
            <family val="2"/>
          </rPr>
          <t xml:space="preserve">
measured from soil line down to tip of tap root.</t>
        </r>
      </text>
    </comment>
    <comment ref="J11" authorId="0" shapeId="0" xr:uid="{709491C6-582E-4C55-8188-05AAADFEACE5}">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78563450-4294-4DF9-B1F0-9C593823D8C2}">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50645E9C-C660-4C7A-A566-B954CC0C9351}">
      <text>
        <r>
          <rPr>
            <b/>
            <sz val="8"/>
            <color indexed="81"/>
            <rFont val="Tahoma"/>
            <family val="2"/>
          </rPr>
          <t>PJP:</t>
        </r>
        <r>
          <rPr>
            <sz val="8"/>
            <color indexed="81"/>
            <rFont val="Tahoma"/>
            <family val="2"/>
          </rPr>
          <t xml:space="preserve">
Major vegetative branches approaching 1/4 size of main stem</t>
        </r>
      </text>
    </comment>
    <comment ref="M11" authorId="0" shapeId="0" xr:uid="{B023ED00-69DD-4B86-AD91-A49D758EA5B0}">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DC1A90A3-F9A3-4C26-AF6E-47C74C980802}">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7AEB2DF0-B0B1-4C69-81FC-9B90D7F3A1BA}">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9ADD3635-1132-420C-9BDD-87B2C5CAE568}">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A86CDE66-B521-4C45-9ED6-06DE148FBF7A}">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27B56406-8648-4C70-8428-CEC52CFAA8D5}">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1D0FEF73-2E0D-46D8-8D81-4D32461F4AF6}">
      <text>
        <r>
          <rPr>
            <b/>
            <sz val="8"/>
            <color indexed="81"/>
            <rFont val="Tahoma"/>
            <family val="2"/>
          </rPr>
          <t>PJP:</t>
        </r>
        <r>
          <rPr>
            <sz val="8"/>
            <color indexed="81"/>
            <rFont val="Tahoma"/>
            <family val="2"/>
          </rPr>
          <t xml:space="preserve">
measured from soil line down to tip of tap root.</t>
        </r>
      </text>
    </comment>
    <comment ref="J11" authorId="0" shapeId="0" xr:uid="{DF227324-001B-44CC-AF90-AFB69A85BB1A}">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B93B7F55-240A-4DC7-99EC-8EF549A41A0F}">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4A9D8B29-C0DB-4487-A24C-D80772E5434A}">
      <text>
        <r>
          <rPr>
            <b/>
            <sz val="8"/>
            <color indexed="81"/>
            <rFont val="Tahoma"/>
            <family val="2"/>
          </rPr>
          <t>PJP:</t>
        </r>
        <r>
          <rPr>
            <sz val="8"/>
            <color indexed="81"/>
            <rFont val="Tahoma"/>
            <family val="2"/>
          </rPr>
          <t xml:space="preserve">
Major vegetative branches approaching 1/4 size of main stem</t>
        </r>
      </text>
    </comment>
    <comment ref="M11" authorId="0" shapeId="0" xr:uid="{FFF978D9-26B0-42F2-A3AA-CF8564B23BB3}">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BE570A59-94A8-445B-860D-0F3EA3D716AF}">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1EC24CF9-AD0D-4E5B-A9DC-9989E8670B1B}">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0146B0EF-B135-4A24-ADEA-1FFE60C3281B}">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4CA3F67C-0577-49A7-B091-E23701E2210F}">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6E87985D-20F8-406E-917A-77777504240E}">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BF2768ED-640A-4FBE-BD8B-54CF715243AC}">
      <text>
        <r>
          <rPr>
            <b/>
            <sz val="8"/>
            <color indexed="81"/>
            <rFont val="Tahoma"/>
            <family val="2"/>
          </rPr>
          <t>PJP:</t>
        </r>
        <r>
          <rPr>
            <sz val="8"/>
            <color indexed="81"/>
            <rFont val="Tahoma"/>
            <family val="2"/>
          </rPr>
          <t xml:space="preserve">
measured from soil line down to tip of tap root.</t>
        </r>
      </text>
    </comment>
    <comment ref="J11" authorId="0" shapeId="0" xr:uid="{1F3DD0E1-8AD7-45E4-BB73-6D5AB03CCED6}">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0529C6E0-6AF1-4692-A734-BE41915B4CC3}">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53BECFC6-47E9-4D05-BA10-FA39C5DC3A45}">
      <text>
        <r>
          <rPr>
            <b/>
            <sz val="8"/>
            <color indexed="81"/>
            <rFont val="Tahoma"/>
            <family val="2"/>
          </rPr>
          <t>PJP:</t>
        </r>
        <r>
          <rPr>
            <sz val="8"/>
            <color indexed="81"/>
            <rFont val="Tahoma"/>
            <family val="2"/>
          </rPr>
          <t xml:space="preserve">
Major vegetative branches approaching 1/4 size of main stem</t>
        </r>
      </text>
    </comment>
    <comment ref="M11" authorId="0" shapeId="0" xr:uid="{260D1FD1-D0E0-4E2A-A50C-1FD53C55433F}">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45B88874-813E-4F56-915C-12BD447ADC78}">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5AB27393-0D52-4A56-A82A-B1AEA9D2BBDB}">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60D87BF4-24FA-4890-9FA5-7C8A2D29E041}">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B12F629-08EB-4494-B96E-06AB1636D962}">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2C4E8CD5-42F0-4EF6-86FA-2F6E5D0631D4}">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53AEA998-1D2A-4809-98EE-8C6AD575DFC3}">
      <text>
        <r>
          <rPr>
            <b/>
            <sz val="8"/>
            <color indexed="81"/>
            <rFont val="Tahoma"/>
            <family val="2"/>
          </rPr>
          <t>PJP:</t>
        </r>
        <r>
          <rPr>
            <sz val="8"/>
            <color indexed="81"/>
            <rFont val="Tahoma"/>
            <family val="2"/>
          </rPr>
          <t xml:space="preserve">
measured from soil line down to tip of tap root.</t>
        </r>
      </text>
    </comment>
    <comment ref="J11" authorId="0" shapeId="0" xr:uid="{6B8D541C-B64F-469F-80B2-E48B7588EF02}">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3B1CAE29-5F21-4F5A-A2DD-D6442B249639}">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F5902E7B-582B-4FED-AF78-4A6438036D27}">
      <text>
        <r>
          <rPr>
            <b/>
            <sz val="8"/>
            <color indexed="81"/>
            <rFont val="Tahoma"/>
            <family val="2"/>
          </rPr>
          <t>PJP:</t>
        </r>
        <r>
          <rPr>
            <sz val="8"/>
            <color indexed="81"/>
            <rFont val="Tahoma"/>
            <family val="2"/>
          </rPr>
          <t xml:space="preserve">
Major vegetative branches approaching 1/4 size of main stem</t>
        </r>
      </text>
    </comment>
    <comment ref="M11" authorId="0" shapeId="0" xr:uid="{F0436ED9-0B32-41DE-BBB8-DB97ABC54BE8}">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633A0B77-03FE-4819-97B3-16625CB40C6E}">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ACDD1049-B6EB-493B-9F1A-CB3BE2525A81}">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3850EF12-8143-44E2-BFC3-D4140848BD8D}">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5B551344-9773-47F8-97B5-2881E6474B00}">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0F9DB54A-0E78-43A7-9296-C3D6E83C5A2D}">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C345C6CF-87F9-4744-9A56-447D45E3A535}">
      <text>
        <r>
          <rPr>
            <b/>
            <sz val="8"/>
            <color indexed="81"/>
            <rFont val="Tahoma"/>
            <family val="2"/>
          </rPr>
          <t>PJP:</t>
        </r>
        <r>
          <rPr>
            <sz val="8"/>
            <color indexed="81"/>
            <rFont val="Tahoma"/>
            <family val="2"/>
          </rPr>
          <t xml:space="preserve">
measured from soil line down to tip of tap root.</t>
        </r>
      </text>
    </comment>
    <comment ref="J11" authorId="0" shapeId="0" xr:uid="{D4D0D7BF-2CB4-4181-8114-7A01A1DCA3CB}">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A8B010B8-461C-45AB-9DBC-07E1E48E6974}">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134D70A8-0C58-48E9-B1CA-8258C11D5D61}">
      <text>
        <r>
          <rPr>
            <b/>
            <sz val="8"/>
            <color indexed="81"/>
            <rFont val="Tahoma"/>
            <family val="2"/>
          </rPr>
          <t>PJP:</t>
        </r>
        <r>
          <rPr>
            <sz val="8"/>
            <color indexed="81"/>
            <rFont val="Tahoma"/>
            <family val="2"/>
          </rPr>
          <t xml:space="preserve">
Major vegetative branches approaching 1/4 size of main stem</t>
        </r>
      </text>
    </comment>
    <comment ref="M11" authorId="0" shapeId="0" xr:uid="{397323B3-E865-4E5E-8DAA-675FAEEF2064}">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F96C20EE-44C2-4C1C-94D3-393E2D3DC983}">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6B4797CE-F3DD-446B-A36B-0424A5F9040A}">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FD4932AD-5CEC-479E-873E-E4DE3555DE98}">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49889EE-CE0F-47BB-A208-14CEA3481055}">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8C6BF3B5-7935-45BE-B474-C8BFA8D57EA0}">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B6FDE589-E94F-452B-8A11-B85FF1545FF8}">
      <text>
        <r>
          <rPr>
            <b/>
            <sz val="8"/>
            <color indexed="81"/>
            <rFont val="Tahoma"/>
            <family val="2"/>
          </rPr>
          <t>PJP:</t>
        </r>
        <r>
          <rPr>
            <sz val="8"/>
            <color indexed="81"/>
            <rFont val="Tahoma"/>
            <family val="2"/>
          </rPr>
          <t xml:space="preserve">
measured from soil line down to tip of tap root.</t>
        </r>
      </text>
    </comment>
    <comment ref="J11" authorId="0" shapeId="0" xr:uid="{519327B9-A664-47DB-8BFC-E1B32AF33B0D}">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212CDACB-9473-49D3-87E2-166F33F0AACF}">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06B04A7A-A21E-4CA9-9C9B-1913B9703095}">
      <text>
        <r>
          <rPr>
            <b/>
            <sz val="8"/>
            <color indexed="81"/>
            <rFont val="Tahoma"/>
            <family val="2"/>
          </rPr>
          <t>PJP:</t>
        </r>
        <r>
          <rPr>
            <sz val="8"/>
            <color indexed="81"/>
            <rFont val="Tahoma"/>
            <family val="2"/>
          </rPr>
          <t xml:space="preserve">
Major vegetative branches approaching 1/4 size of main stem</t>
        </r>
      </text>
    </comment>
    <comment ref="M11" authorId="0" shapeId="0" xr:uid="{7ED1077E-0109-4EEE-A764-F4B289271A23}">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11DC9793-DEE3-4EF6-9198-BC48F0F6D161}">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B0AD614A-E80B-4EE9-B8C3-586FA4CCE08A}">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516BCD22-91AA-43DE-8C12-42109F6ADD70}">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49E4A5B-5891-4C74-9167-F9F0F7ED7471}">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8F50F116-7A63-420E-A053-D9FEB89E915F}">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B2FD2130-BA95-48A3-905A-61CE0D818131}">
      <text>
        <r>
          <rPr>
            <b/>
            <sz val="8"/>
            <color indexed="81"/>
            <rFont val="Tahoma"/>
            <family val="2"/>
          </rPr>
          <t>PJP:</t>
        </r>
        <r>
          <rPr>
            <sz val="8"/>
            <color indexed="81"/>
            <rFont val="Tahoma"/>
            <family val="2"/>
          </rPr>
          <t xml:space="preserve">
measured from soil line down to tip of tap root.</t>
        </r>
      </text>
    </comment>
    <comment ref="J11" authorId="0" shapeId="0" xr:uid="{A669D7B7-8B28-4C8C-B6B5-0222E7013C69}">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12FEF5AE-09CC-4635-BE44-F54AC285632B}">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CC750C77-6482-4607-96FA-51F5F6447B40}">
      <text>
        <r>
          <rPr>
            <b/>
            <sz val="8"/>
            <color indexed="81"/>
            <rFont val="Tahoma"/>
            <family val="2"/>
          </rPr>
          <t>PJP:</t>
        </r>
        <r>
          <rPr>
            <sz val="8"/>
            <color indexed="81"/>
            <rFont val="Tahoma"/>
            <family val="2"/>
          </rPr>
          <t xml:space="preserve">
Major vegetative branches approaching 1/4 size of main stem</t>
        </r>
      </text>
    </comment>
    <comment ref="M11" authorId="0" shapeId="0" xr:uid="{E017DF87-70FD-4988-8D0B-70BB6580644F}">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8BDBF1E6-D340-443B-9866-07BA01E658D6}">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ACE09A46-E270-4B29-AB9E-7302EA77EAEE}">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4AF752FC-8807-4452-AC46-780AB93A3C38}">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95E1A14C-12A1-4CCE-936F-1B4BADCD6F39}">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11ED860F-AF0B-41D0-8186-F1492AAA42C6}">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D8874BC2-2D38-4D27-8F23-B603B83B77BB}">
      <text>
        <r>
          <rPr>
            <b/>
            <sz val="8"/>
            <color indexed="81"/>
            <rFont val="Tahoma"/>
            <family val="2"/>
          </rPr>
          <t>PJP:</t>
        </r>
        <r>
          <rPr>
            <sz val="8"/>
            <color indexed="81"/>
            <rFont val="Tahoma"/>
            <family val="2"/>
          </rPr>
          <t xml:space="preserve">
measured from soil line down to tip of tap root.</t>
        </r>
      </text>
    </comment>
    <comment ref="J11" authorId="0" shapeId="0" xr:uid="{B348640D-7BC8-4C09-AD97-372CF8CE9AE7}">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59FA9859-249F-4D79-8B52-6C92E56000B7}">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3BD80A7F-F1E8-471B-876A-546C6DF8A368}">
      <text>
        <r>
          <rPr>
            <b/>
            <sz val="8"/>
            <color indexed="81"/>
            <rFont val="Tahoma"/>
            <family val="2"/>
          </rPr>
          <t>PJP:</t>
        </r>
        <r>
          <rPr>
            <sz val="8"/>
            <color indexed="81"/>
            <rFont val="Tahoma"/>
            <family val="2"/>
          </rPr>
          <t xml:space="preserve">
Major vegetative branches approaching 1/4 size of main stem</t>
        </r>
      </text>
    </comment>
    <comment ref="M11" authorId="0" shapeId="0" xr:uid="{E9ACD1F6-ED8D-4B95-8A3F-52CA6A97E09A}">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E5554C73-5440-46EE-BA7F-A0D6CD5603B8}">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48B79690-5C13-47D0-9C36-259E501E145B}">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D6B075EF-6F3B-4F9A-B24E-4E92DC0B351C}">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350A7E59-4EF2-45EE-A6DE-E3B278017F09}">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E4301E86-D30C-4968-BB19-239E3E1C047B}">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ECA693C8-433F-424A-8A76-1CF6DF6CF541}">
      <text>
        <r>
          <rPr>
            <b/>
            <sz val="8"/>
            <color indexed="81"/>
            <rFont val="Tahoma"/>
            <family val="2"/>
          </rPr>
          <t>PJP:</t>
        </r>
        <r>
          <rPr>
            <sz val="8"/>
            <color indexed="81"/>
            <rFont val="Tahoma"/>
            <family val="2"/>
          </rPr>
          <t xml:space="preserve">
measured from soil line down to tip of tap root.</t>
        </r>
      </text>
    </comment>
    <comment ref="J11" authorId="0" shapeId="0" xr:uid="{D52EA2E8-E69C-4B55-97AB-226EE645755D}">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AC1D444B-2D4C-460B-BDAB-30F3EBE801BF}">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CE309BF3-75B3-45D1-AEEB-A3AAD459B43B}">
      <text>
        <r>
          <rPr>
            <b/>
            <sz val="8"/>
            <color indexed="81"/>
            <rFont val="Tahoma"/>
            <family val="2"/>
          </rPr>
          <t>PJP:</t>
        </r>
        <r>
          <rPr>
            <sz val="8"/>
            <color indexed="81"/>
            <rFont val="Tahoma"/>
            <family val="2"/>
          </rPr>
          <t xml:space="preserve">
Major vegetative branches approaching 1/4 size of main stem</t>
        </r>
      </text>
    </comment>
    <comment ref="M11" authorId="0" shapeId="0" xr:uid="{17EA2EA4-43B9-466A-BFF5-B43049555596}">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2F8CB0B8-D96E-42E2-99A7-C287FA0F5995}">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190F5916-584F-4D2D-8F2D-3E827B4799F8}">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8DDAFB2F-751A-49BF-B604-77432A6BE3C2}">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F677C267-ED67-40DC-BF23-D1E92B872AE7}">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0C838F0E-52B3-4F61-818C-D9AF90272743}">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D04A9E50-2F95-423C-8483-5D9DAE054A26}">
      <text>
        <r>
          <rPr>
            <b/>
            <sz val="8"/>
            <color indexed="81"/>
            <rFont val="Tahoma"/>
            <family val="2"/>
          </rPr>
          <t>PJP:</t>
        </r>
        <r>
          <rPr>
            <sz val="8"/>
            <color indexed="81"/>
            <rFont val="Tahoma"/>
            <family val="2"/>
          </rPr>
          <t xml:space="preserve">
measured from soil line down to tip of tap root.</t>
        </r>
      </text>
    </comment>
    <comment ref="J11" authorId="0" shapeId="0" xr:uid="{94B24AC2-6DB3-4D9D-8392-2C270BDF1EB9}">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63714D2A-5C8F-457E-9CCF-5594905484FA}">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73C7E345-D334-4877-B827-5ECC828B4522}">
      <text>
        <r>
          <rPr>
            <b/>
            <sz val="8"/>
            <color indexed="81"/>
            <rFont val="Tahoma"/>
            <family val="2"/>
          </rPr>
          <t>PJP:</t>
        </r>
        <r>
          <rPr>
            <sz val="8"/>
            <color indexed="81"/>
            <rFont val="Tahoma"/>
            <family val="2"/>
          </rPr>
          <t xml:space="preserve">
Major vegetative branches approaching 1/4 size of main stem</t>
        </r>
      </text>
    </comment>
    <comment ref="M11" authorId="0" shapeId="0" xr:uid="{EAC1F122-DD8C-4FED-8809-6F87A2387A88}">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0D2B9D1-5E64-4CFD-8EE8-B1BFBD488B92}">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A4629643-2BC7-40CA-AF52-4301FAF668F9}">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F8A84381-F4A6-4DBB-8F87-9A78E7643002}">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BD432DD4-4618-4344-8742-B54D91EFD7A9}">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EAC9C37E-34B3-4CD4-8E53-B319BC059B8C}">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CBAD1457-4988-42F2-B248-7415BD023F30}">
      <text>
        <r>
          <rPr>
            <b/>
            <sz val="8"/>
            <color indexed="81"/>
            <rFont val="Tahoma"/>
            <family val="2"/>
          </rPr>
          <t>PJP:</t>
        </r>
        <r>
          <rPr>
            <sz val="8"/>
            <color indexed="81"/>
            <rFont val="Tahoma"/>
            <family val="2"/>
          </rPr>
          <t xml:space="preserve">
measured from soil line down to tip of tap root.</t>
        </r>
      </text>
    </comment>
    <comment ref="J11" authorId="0" shapeId="0" xr:uid="{0FB97B47-AD2B-4A7C-83D8-5328640D535C}">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4852097D-2FD8-4297-904E-96F6CC8726AE}">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D0449034-72AE-4CF4-A548-6F8D9E72263F}">
      <text>
        <r>
          <rPr>
            <b/>
            <sz val="8"/>
            <color indexed="81"/>
            <rFont val="Tahoma"/>
            <family val="2"/>
          </rPr>
          <t>PJP:</t>
        </r>
        <r>
          <rPr>
            <sz val="8"/>
            <color indexed="81"/>
            <rFont val="Tahoma"/>
            <family val="2"/>
          </rPr>
          <t xml:space="preserve">
Major vegetative branches approaching 1/4 size of main stem</t>
        </r>
      </text>
    </comment>
    <comment ref="M11" authorId="0" shapeId="0" xr:uid="{D287BC48-B83D-40B0-8B4A-3729837A7D90}">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333D2A0-8EAA-4FA1-B0DB-3D1D7A10864C}">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47493EF4-47E9-4967-94B8-91CA2E74CC5F}">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6D6915CB-4C7A-42E5-8380-D7EB30F19B13}">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F21526FF-7DD3-4955-BC36-ECC5ADB19A73}">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D41883A9-0C90-4065-9328-E4987969BA65}">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9749E94B-6DE3-432D-9318-2402CBDD865D}">
      <text>
        <r>
          <rPr>
            <b/>
            <sz val="8"/>
            <color indexed="81"/>
            <rFont val="Tahoma"/>
            <family val="2"/>
          </rPr>
          <t>PJP:</t>
        </r>
        <r>
          <rPr>
            <sz val="8"/>
            <color indexed="81"/>
            <rFont val="Tahoma"/>
            <family val="2"/>
          </rPr>
          <t xml:space="preserve">
measured from soil line down to tip of tap root.</t>
        </r>
      </text>
    </comment>
    <comment ref="J11" authorId="0" shapeId="0" xr:uid="{A6A733E4-D558-49EF-B97E-8CA9F9C590C0}">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B87EDDCD-A3BE-4802-9A2A-716C9F753C0A}">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EC126B0E-4FA1-4BD3-AE6E-ED16453D779E}">
      <text>
        <r>
          <rPr>
            <b/>
            <sz val="8"/>
            <color indexed="81"/>
            <rFont val="Tahoma"/>
            <family val="2"/>
          </rPr>
          <t>PJP:</t>
        </r>
        <r>
          <rPr>
            <sz val="8"/>
            <color indexed="81"/>
            <rFont val="Tahoma"/>
            <family val="2"/>
          </rPr>
          <t xml:space="preserve">
Major vegetative branches approaching 1/4 size of main stem</t>
        </r>
      </text>
    </comment>
    <comment ref="M11" authorId="0" shapeId="0" xr:uid="{19F37D44-46C7-43A5-BBE0-32AF3A830E33}">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8B42D4D1-8FAC-434E-8395-D7D62B4FADF1}">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4408AE9D-0BCD-42A0-94F5-114DE0F4A056}">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F8F4CC71-3832-431F-9F0C-2DF1AB420331}">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96777F4-B00D-4D6B-9C0E-BD38D805D574}">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55CDB947-153F-47A6-81C2-8186D94FF142}">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9C81CAD6-3245-470B-9BA5-9B76EDEC250D}">
      <text>
        <r>
          <rPr>
            <b/>
            <sz val="8"/>
            <color indexed="81"/>
            <rFont val="Tahoma"/>
            <family val="2"/>
          </rPr>
          <t>PJP:</t>
        </r>
        <r>
          <rPr>
            <sz val="8"/>
            <color indexed="81"/>
            <rFont val="Tahoma"/>
            <family val="2"/>
          </rPr>
          <t xml:space="preserve">
measured from soil line down to tip of tap root.</t>
        </r>
      </text>
    </comment>
    <comment ref="J11" authorId="0" shapeId="0" xr:uid="{91801C4E-3088-4B44-B4D0-A8746DA90720}">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7F668E5D-D5E6-4FB1-A976-FE3BACB4ED5A}">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6D414F40-79CB-4352-AB79-AAD0F83315E2}">
      <text>
        <r>
          <rPr>
            <b/>
            <sz val="8"/>
            <color indexed="81"/>
            <rFont val="Tahoma"/>
            <family val="2"/>
          </rPr>
          <t>PJP:</t>
        </r>
        <r>
          <rPr>
            <sz val="8"/>
            <color indexed="81"/>
            <rFont val="Tahoma"/>
            <family val="2"/>
          </rPr>
          <t xml:space="preserve">
Major vegetative branches approaching 1/4 size of main stem</t>
        </r>
      </text>
    </comment>
    <comment ref="M11" authorId="0" shapeId="0" xr:uid="{40890F69-E327-4B00-B81C-2B16D16CA405}">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AB27339-781E-4485-B37C-1F2C7637E278}">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8BE10FAF-2393-4C21-986A-EF678B169321}">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FE6B042A-4090-4211-87C7-5FF16B4FAA6B}">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17A63F44-8AE9-4A2E-AD4F-57B88E8FB922}">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AE12F487-DFEF-496A-B974-544298DA6CBD}">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A5CF812D-A73F-49A5-BAD5-79A1C1A72E53}">
      <text>
        <r>
          <rPr>
            <b/>
            <sz val="8"/>
            <color indexed="81"/>
            <rFont val="Tahoma"/>
            <family val="2"/>
          </rPr>
          <t>PJP:</t>
        </r>
        <r>
          <rPr>
            <sz val="8"/>
            <color indexed="81"/>
            <rFont val="Tahoma"/>
            <family val="2"/>
          </rPr>
          <t xml:space="preserve">
measured from soil line down to tip of tap root.</t>
        </r>
      </text>
    </comment>
    <comment ref="J11" authorId="0" shapeId="0" xr:uid="{DDE5A1CC-5EF3-4275-87FD-AFCF8E0DE565}">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D273C2A9-726D-45BF-9F37-013CC3E0B741}">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FAC7D7BA-B4F6-4752-9DDC-E23712113C01}">
      <text>
        <r>
          <rPr>
            <b/>
            <sz val="8"/>
            <color indexed="81"/>
            <rFont val="Tahoma"/>
            <family val="2"/>
          </rPr>
          <t>PJP:</t>
        </r>
        <r>
          <rPr>
            <sz val="8"/>
            <color indexed="81"/>
            <rFont val="Tahoma"/>
            <family val="2"/>
          </rPr>
          <t xml:space="preserve">
Major vegetative branches approaching 1/4 size of main stem</t>
        </r>
      </text>
    </comment>
    <comment ref="M11" authorId="0" shapeId="0" xr:uid="{5861E680-1BE4-4834-A5E4-95F91D309F31}">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16402634-80EA-4F02-8C07-AFD50131626E}">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41F084E9-1330-423A-AC3D-78121949A48F}">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2DFCFD1A-E732-4D43-8F2D-EC57654911D2}">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6209FAAA-D350-4EA7-8D5F-3E38AD5C80BA}">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3A3A407B-67F5-4FDA-9841-716C0922C2E4}">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210ED6CF-851C-4F4A-A99E-A064FBD36B8F}">
      <text>
        <r>
          <rPr>
            <b/>
            <sz val="8"/>
            <color indexed="81"/>
            <rFont val="Tahoma"/>
            <family val="2"/>
          </rPr>
          <t>PJP:</t>
        </r>
        <r>
          <rPr>
            <sz val="8"/>
            <color indexed="81"/>
            <rFont val="Tahoma"/>
            <family val="2"/>
          </rPr>
          <t xml:space="preserve">
measured from soil line down to tip of tap root.</t>
        </r>
      </text>
    </comment>
    <comment ref="J11" authorId="0" shapeId="0" xr:uid="{8497393B-29EF-484D-B78A-77C138058EF7}">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2157C2EA-4085-4B9F-8706-C0193D0D0509}">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7789F964-006D-4D0A-A657-9DE0C9BFC825}">
      <text>
        <r>
          <rPr>
            <b/>
            <sz val="8"/>
            <color indexed="81"/>
            <rFont val="Tahoma"/>
            <family val="2"/>
          </rPr>
          <t>PJP:</t>
        </r>
        <r>
          <rPr>
            <sz val="8"/>
            <color indexed="81"/>
            <rFont val="Tahoma"/>
            <family val="2"/>
          </rPr>
          <t xml:space="preserve">
Major vegetative branches approaching 1/4 size of main stem</t>
        </r>
      </text>
    </comment>
    <comment ref="M11" authorId="0" shapeId="0" xr:uid="{64CF4290-6425-4A0F-A2E7-679030E67519}">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2E3BD78E-FFEB-45DF-B0F1-7AB0E369A1DE}">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64AFEF53-3F41-4C12-BAD8-112CF167ADAE}">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207216E0-7794-4E80-9029-5C77585B93B2}">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2C3F33FB-3AC6-4A66-AA03-BEEBD2C8F172}">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CF6FC085-B61C-40F8-B6A6-1339CAF207ED}">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16B5EF7A-48DA-4210-9009-CD8421DFCADA}">
      <text>
        <r>
          <rPr>
            <b/>
            <sz val="8"/>
            <color indexed="81"/>
            <rFont val="Tahoma"/>
            <family val="2"/>
          </rPr>
          <t>PJP:</t>
        </r>
        <r>
          <rPr>
            <sz val="8"/>
            <color indexed="81"/>
            <rFont val="Tahoma"/>
            <family val="2"/>
          </rPr>
          <t xml:space="preserve">
measured from soil line down to tip of tap root.</t>
        </r>
      </text>
    </comment>
    <comment ref="J11" authorId="0" shapeId="0" xr:uid="{644C6626-6A48-4C5E-AA06-213C5474FBFB}">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BB9F55C5-3CC9-4EF9-9063-54E64FB76E53}">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3AA558B9-6243-460D-850B-FDA7CDDF7CC9}">
      <text>
        <r>
          <rPr>
            <b/>
            <sz val="8"/>
            <color indexed="81"/>
            <rFont val="Tahoma"/>
            <family val="2"/>
          </rPr>
          <t>PJP:</t>
        </r>
        <r>
          <rPr>
            <sz val="8"/>
            <color indexed="81"/>
            <rFont val="Tahoma"/>
            <family val="2"/>
          </rPr>
          <t xml:space="preserve">
Major vegetative branches approaching 1/4 size of main stem</t>
        </r>
      </text>
    </comment>
    <comment ref="M11" authorId="0" shapeId="0" xr:uid="{5E486264-403B-4852-A7EF-E867F7923853}">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65230D61-9950-4AEA-AC3A-1ED2E1BC224F}">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385DEB1A-A54A-4EAA-A201-07BD02A0C27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49A0251D-34BD-441B-9FB6-901146E0B0E3}">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EE162C4C-C2C4-4067-8DF6-5DCC0E77D4EF}">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F874D778-1136-4643-B359-DBF1CD45B4D4}">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FFB4D388-52F7-47D1-A195-1B36309E5855}">
      <text>
        <r>
          <rPr>
            <b/>
            <sz val="8"/>
            <color indexed="81"/>
            <rFont val="Tahoma"/>
            <family val="2"/>
          </rPr>
          <t>PJP:</t>
        </r>
        <r>
          <rPr>
            <sz val="8"/>
            <color indexed="81"/>
            <rFont val="Tahoma"/>
            <family val="2"/>
          </rPr>
          <t xml:space="preserve">
measured from soil line down to tip of tap root.</t>
        </r>
      </text>
    </comment>
    <comment ref="J11" authorId="0" shapeId="0" xr:uid="{A7655F1E-562D-4625-AEC6-1CF89AB42AA8}">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3A2A27C6-6085-4AEC-B4D6-81F280456237}">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558728E7-585D-43BE-B21D-FFF0776F238A}">
      <text>
        <r>
          <rPr>
            <b/>
            <sz val="8"/>
            <color indexed="81"/>
            <rFont val="Tahoma"/>
            <family val="2"/>
          </rPr>
          <t>PJP:</t>
        </r>
        <r>
          <rPr>
            <sz val="8"/>
            <color indexed="81"/>
            <rFont val="Tahoma"/>
            <family val="2"/>
          </rPr>
          <t xml:space="preserve">
Major vegetative branches approaching 1/4 size of main stem</t>
        </r>
      </text>
    </comment>
    <comment ref="M11" authorId="0" shapeId="0" xr:uid="{EDA396C7-A3D8-43C2-9BDD-0A8A281DF39B}">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97BA73BE-E64D-4401-B98C-E1D7B602E095}">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BB30FED7-9471-4D46-A312-9D0232CB0B6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92B9EEC3-B70C-4DFE-B562-A94D548B8853}">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7D0FB94F-9904-4569-9B35-A283A89D0F21}">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35EC417F-2EF4-47D7-8314-1EE7B7FD8874}">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B358C1B8-958D-4289-821B-C10F84AAC2A2}">
      <text>
        <r>
          <rPr>
            <b/>
            <sz val="8"/>
            <color indexed="81"/>
            <rFont val="Tahoma"/>
            <family val="2"/>
          </rPr>
          <t>PJP:</t>
        </r>
        <r>
          <rPr>
            <sz val="8"/>
            <color indexed="81"/>
            <rFont val="Tahoma"/>
            <family val="2"/>
          </rPr>
          <t xml:space="preserve">
measured from soil line down to tip of tap root.</t>
        </r>
      </text>
    </comment>
    <comment ref="J11" authorId="0" shapeId="0" xr:uid="{50920AE6-440D-4EB4-83F9-32F132C4BE4C}">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17D72B7E-3FC6-4E6A-A62B-65A8CE9D7E3A}">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666AA6DF-5D1E-41EF-9141-1E27B0360FF0}">
      <text>
        <r>
          <rPr>
            <b/>
            <sz val="8"/>
            <color indexed="81"/>
            <rFont val="Tahoma"/>
            <family val="2"/>
          </rPr>
          <t>PJP:</t>
        </r>
        <r>
          <rPr>
            <sz val="8"/>
            <color indexed="81"/>
            <rFont val="Tahoma"/>
            <family val="2"/>
          </rPr>
          <t xml:space="preserve">
Major vegetative branches approaching 1/4 size of main stem</t>
        </r>
      </text>
    </comment>
    <comment ref="M11" authorId="0" shapeId="0" xr:uid="{A980DED2-301B-4D45-A0E8-177B032736A6}">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AEB68B1E-B9DD-4D12-8B61-9360DDD366FC}">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AAE5FD28-3C1B-4EEE-9051-F4EE1569B667}">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72CD61C2-D3CE-4F90-A6B9-17134F40A634}">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2D4F2198-FE17-4229-BECD-222BCA6C7785}">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Pinter</author>
  </authors>
  <commentList>
    <comment ref="F15" authorId="0" shapeId="0" xr:uid="{7CCCAFC4-98D2-4A9E-BD55-C180F96B3A48}">
      <text>
        <r>
          <rPr>
            <b/>
            <sz val="8"/>
            <color indexed="81"/>
            <rFont val="Tahoma"/>
            <family val="2"/>
          </rPr>
          <t>Pinter:</t>
        </r>
        <r>
          <rPr>
            <sz val="8"/>
            <color indexed="81"/>
            <rFont val="Tahoma"/>
            <family val="2"/>
          </rPr>
          <t xml:space="preserve">
inserted missing data based on allometric leafbm/stembm ratio</t>
        </r>
      </text>
    </comment>
    <comment ref="F21" authorId="0" shapeId="0" xr:uid="{913F4DC7-66F8-4E63-939F-0329B6EB0AEE}">
      <text>
        <r>
          <rPr>
            <b/>
            <sz val="8"/>
            <color indexed="81"/>
            <rFont val="Tahoma"/>
            <family val="2"/>
          </rPr>
          <t>Pinter:</t>
        </r>
        <r>
          <rPr>
            <sz val="8"/>
            <color indexed="81"/>
            <rFont val="Tahoma"/>
            <family val="2"/>
          </rPr>
          <t xml:space="preserve">
Checked numbers and that's whats written altho leafbm/stembm ration would say it couldn't be.
KRT: It was originally 170 or something.  I changed it to be based on mean stem/leaf bm ratio</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458C4ECE-0F37-4697-B8D8-1E48BCE6FDA0}">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E7040F79-9AA4-460C-8DDB-A10A514281EE}">
      <text>
        <r>
          <rPr>
            <b/>
            <sz val="8"/>
            <color indexed="81"/>
            <rFont val="Tahoma"/>
            <family val="2"/>
          </rPr>
          <t>PJP:</t>
        </r>
        <r>
          <rPr>
            <sz val="8"/>
            <color indexed="81"/>
            <rFont val="Tahoma"/>
            <family val="2"/>
          </rPr>
          <t xml:space="preserve">
measured from soil line down to tip of tap root.</t>
        </r>
      </text>
    </comment>
    <comment ref="J11" authorId="0" shapeId="0" xr:uid="{41353AA5-8E31-4CA1-A773-018D9317DBBF}">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284B281F-0764-4C14-ADC1-BF302565DEC3}">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2B067A06-E023-421C-929A-FC32672540FD}">
      <text>
        <r>
          <rPr>
            <b/>
            <sz val="8"/>
            <color indexed="81"/>
            <rFont val="Tahoma"/>
            <family val="2"/>
          </rPr>
          <t>PJP:</t>
        </r>
        <r>
          <rPr>
            <sz val="8"/>
            <color indexed="81"/>
            <rFont val="Tahoma"/>
            <family val="2"/>
          </rPr>
          <t xml:space="preserve">
Major vegetative branches approaching 1/4 size of main stem</t>
        </r>
      </text>
    </comment>
    <comment ref="M11" authorId="0" shapeId="0" xr:uid="{92BC039D-1D81-4C2A-9539-D59C5348A9DE}">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3782F46B-3696-46A1-8DAF-2B83843FEA4A}">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97EFEB7C-354A-4DC0-9B60-A67005F34387}">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23842F2E-8CFD-4E64-A032-6A8B94052E07}">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EC047452-8AC3-417A-93DA-B97AA55E2C74}">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BB5F6B97-020E-46C0-A34D-67590B1ADADC}">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8C7EE97C-582D-4F91-ACD7-B15305F05D80}">
      <text>
        <r>
          <rPr>
            <b/>
            <sz val="8"/>
            <color indexed="81"/>
            <rFont val="Tahoma"/>
            <family val="2"/>
          </rPr>
          <t>PJP:</t>
        </r>
        <r>
          <rPr>
            <sz val="8"/>
            <color indexed="81"/>
            <rFont val="Tahoma"/>
            <family val="2"/>
          </rPr>
          <t xml:space="preserve">
measured from soil line down to tip of tap root.</t>
        </r>
      </text>
    </comment>
    <comment ref="J11" authorId="0" shapeId="0" xr:uid="{FF01B50A-E52E-4A8E-AD6A-144AA4759D78}">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9B0D789B-2080-4C49-AC24-588836BC2731}">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A4AEE0E1-F535-4A22-9C98-311066B6E7EC}">
      <text>
        <r>
          <rPr>
            <b/>
            <sz val="8"/>
            <color indexed="81"/>
            <rFont val="Tahoma"/>
            <family val="2"/>
          </rPr>
          <t>PJP:</t>
        </r>
        <r>
          <rPr>
            <sz val="8"/>
            <color indexed="81"/>
            <rFont val="Tahoma"/>
            <family val="2"/>
          </rPr>
          <t xml:space="preserve">
Major vegetative branches approaching 1/4 size of main stem</t>
        </r>
      </text>
    </comment>
    <comment ref="M11" authorId="0" shapeId="0" xr:uid="{601935A0-A20A-4179-932E-F92C650DEAC6}">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BA42EFD3-183E-4AD0-B7FC-EF4646D6E10B}">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5E438175-7AE3-4AE5-BABA-9032D690587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78001D18-E009-475F-A2F4-0C567DB2D927}">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C8290199-AB0A-4BA0-9290-3EB65864C3A6}">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40D7E19E-A8EF-4605-9449-1E4E167092B0}">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FDE908A5-DBED-4C0C-B50F-5EBC219E1EFB}">
      <text>
        <r>
          <rPr>
            <b/>
            <sz val="8"/>
            <color indexed="81"/>
            <rFont val="Tahoma"/>
            <family val="2"/>
          </rPr>
          <t>PJP:</t>
        </r>
        <r>
          <rPr>
            <sz val="8"/>
            <color indexed="81"/>
            <rFont val="Tahoma"/>
            <family val="2"/>
          </rPr>
          <t xml:space="preserve">
measured from soil line down to tip of tap root.</t>
        </r>
      </text>
    </comment>
    <comment ref="J11" authorId="0" shapeId="0" xr:uid="{BA97E77E-5E66-4E30-9AFE-8CD5C2087CB2}">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23680E22-7C8A-44BB-9A1D-8DA7FF660E86}">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A5AE14EC-4E1E-4B72-AB26-EE2AB80A447E}">
      <text>
        <r>
          <rPr>
            <b/>
            <sz val="8"/>
            <color indexed="81"/>
            <rFont val="Tahoma"/>
            <family val="2"/>
          </rPr>
          <t>PJP:</t>
        </r>
        <r>
          <rPr>
            <sz val="8"/>
            <color indexed="81"/>
            <rFont val="Tahoma"/>
            <family val="2"/>
          </rPr>
          <t xml:space="preserve">
Major vegetative branches approaching 1/4 size of main stem</t>
        </r>
      </text>
    </comment>
    <comment ref="M11" authorId="0" shapeId="0" xr:uid="{0635F3C2-ABAB-4108-AA51-9301DE039703}">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96BDFC9C-8FE6-4A21-9707-571C07DEDF39}">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AACC1628-D38E-4568-ADCD-882E0433A3F3}">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A67F1A7A-2EE0-4D21-AC63-A95A627E0E21}">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FB0ACD44-A409-42E8-B224-5FF797660D56}">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F477AA51-0A1B-413C-BFC0-E7B7B98F8F95}">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724A46B6-92D0-4274-879C-47EEE4E48139}">
      <text>
        <r>
          <rPr>
            <b/>
            <sz val="8"/>
            <color indexed="81"/>
            <rFont val="Tahoma"/>
            <family val="2"/>
          </rPr>
          <t>PJP:</t>
        </r>
        <r>
          <rPr>
            <sz val="8"/>
            <color indexed="81"/>
            <rFont val="Tahoma"/>
            <family val="2"/>
          </rPr>
          <t xml:space="preserve">
measured from soil line down to tip of tap root.</t>
        </r>
      </text>
    </comment>
    <comment ref="J11" authorId="0" shapeId="0" xr:uid="{9CD1C33D-E96E-4FE9-9F4B-3E5E0A4B8697}">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E0586630-B65D-49A4-B765-B02341972709}">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663617BC-35F4-4DBB-A00E-5EF6FDE32A5B}">
      <text>
        <r>
          <rPr>
            <b/>
            <sz val="8"/>
            <color indexed="81"/>
            <rFont val="Tahoma"/>
            <family val="2"/>
          </rPr>
          <t>PJP:</t>
        </r>
        <r>
          <rPr>
            <sz val="8"/>
            <color indexed="81"/>
            <rFont val="Tahoma"/>
            <family val="2"/>
          </rPr>
          <t xml:space="preserve">
Major vegetative branches approaching 1/4 size of main stem</t>
        </r>
      </text>
    </comment>
    <comment ref="M11" authorId="0" shapeId="0" xr:uid="{949FB4D7-114D-4F50-BE29-0A8118917B0D}">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32690A85-8A9E-4988-A580-B527AEDA81EE}">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BCB856B3-4A5E-45B6-A356-91D244A0137F}">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B5114ED3-4959-47D4-95E6-E8B29082B107}">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675455CF-DB03-4907-A510-3DC95E3BA6AF}">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DC3B6D90-4DEC-46FD-BA4E-EE7994618AFB}">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93F2CCCC-F344-4A53-A8F9-34750C937F4E}">
      <text>
        <r>
          <rPr>
            <b/>
            <sz val="8"/>
            <color indexed="81"/>
            <rFont val="Tahoma"/>
            <family val="2"/>
          </rPr>
          <t>PJP:</t>
        </r>
        <r>
          <rPr>
            <sz val="8"/>
            <color indexed="81"/>
            <rFont val="Tahoma"/>
            <family val="2"/>
          </rPr>
          <t xml:space="preserve">
measured from soil line down to tip of tap root.</t>
        </r>
      </text>
    </comment>
    <comment ref="J11" authorId="0" shapeId="0" xr:uid="{BE4930AA-B3D6-4C03-968D-4027076FDBB4}">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37AD561D-1771-4619-8DD6-34B3F6F1F017}">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B1F27FBC-6419-4298-8999-F835CD02746C}">
      <text>
        <r>
          <rPr>
            <b/>
            <sz val="8"/>
            <color indexed="81"/>
            <rFont val="Tahoma"/>
            <family val="2"/>
          </rPr>
          <t>PJP:</t>
        </r>
        <r>
          <rPr>
            <sz val="8"/>
            <color indexed="81"/>
            <rFont val="Tahoma"/>
            <family val="2"/>
          </rPr>
          <t xml:space="preserve">
Major vegetative branches approaching 1/4 size of main stem</t>
        </r>
      </text>
    </comment>
    <comment ref="M11" authorId="0" shapeId="0" xr:uid="{FB98EAA9-2834-448F-A896-DE3499376787}">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711F8743-59FB-4174-9861-488B97A28BFF}">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9881F394-068F-4154-BE29-6A2B2D5F1E11}">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F14905AF-A539-41E6-8137-FECA4B21F82D}">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68558346-D42F-4F70-9000-C6EDC8DED2DD}">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7D865FBE-976C-4B5F-8AA6-B5752D98B9B7}">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1AFAF203-EC96-402B-AADE-E8C1070FCF85}">
      <text>
        <r>
          <rPr>
            <b/>
            <sz val="8"/>
            <color indexed="81"/>
            <rFont val="Tahoma"/>
            <family val="2"/>
          </rPr>
          <t>PJP:</t>
        </r>
        <r>
          <rPr>
            <sz val="8"/>
            <color indexed="81"/>
            <rFont val="Tahoma"/>
            <family val="2"/>
          </rPr>
          <t xml:space="preserve">
measured from soil line down to tip of tap root.</t>
        </r>
      </text>
    </comment>
    <comment ref="J11" authorId="0" shapeId="0" xr:uid="{4EAF1FB5-DAF9-4298-9F21-3888EA57E7F1}">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D36AC035-F93C-4EB0-948E-6F68C5936C40}">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A95B1EE5-CF0D-4791-8E6B-4FD8A630E215}">
      <text>
        <r>
          <rPr>
            <b/>
            <sz val="8"/>
            <color indexed="81"/>
            <rFont val="Tahoma"/>
            <family val="2"/>
          </rPr>
          <t>PJP:</t>
        </r>
        <r>
          <rPr>
            <sz val="8"/>
            <color indexed="81"/>
            <rFont val="Tahoma"/>
            <family val="2"/>
          </rPr>
          <t xml:space="preserve">
Major vegetative branches approaching 1/4 size of main stem</t>
        </r>
      </text>
    </comment>
    <comment ref="M11" authorId="0" shapeId="0" xr:uid="{F8EE3E98-2D30-4D9C-805E-6E1F540C3972}">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33229AC6-0FA6-4EE7-A221-7F49467B321A}">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E92E09A1-B40A-4DB8-89A9-1492FD7D977A}">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AE250CD1-375F-42E3-87CB-1BE0C165C9F7}">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F2FF18E-14EB-41E5-A7AA-EA0807EAA9B8}">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A5F0A447-1E25-4116-99E3-8AE650A1C041}">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A447464B-6043-4157-8648-D327AE374D87}">
      <text>
        <r>
          <rPr>
            <b/>
            <sz val="8"/>
            <color indexed="81"/>
            <rFont val="Tahoma"/>
            <family val="2"/>
          </rPr>
          <t>PJP:</t>
        </r>
        <r>
          <rPr>
            <sz val="8"/>
            <color indexed="81"/>
            <rFont val="Tahoma"/>
            <family val="2"/>
          </rPr>
          <t xml:space="preserve">
measured from soil line down to tip of tap root.</t>
        </r>
      </text>
    </comment>
    <comment ref="J11" authorId="0" shapeId="0" xr:uid="{AC71B884-F671-4220-8A92-FD4869638C8F}">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CF2439BA-B71F-4D75-BCC5-F7CB004A3295}">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D40B5EEC-9273-4F56-B638-195770A3D9BD}">
      <text>
        <r>
          <rPr>
            <b/>
            <sz val="8"/>
            <color indexed="81"/>
            <rFont val="Tahoma"/>
            <family val="2"/>
          </rPr>
          <t>PJP:</t>
        </r>
        <r>
          <rPr>
            <sz val="8"/>
            <color indexed="81"/>
            <rFont val="Tahoma"/>
            <family val="2"/>
          </rPr>
          <t xml:space="preserve">
Major vegetative branches approaching 1/4 size of main stem</t>
        </r>
      </text>
    </comment>
    <comment ref="M11" authorId="0" shapeId="0" xr:uid="{AF5BA0D8-1B61-484F-AA84-9C708C1F94F0}">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A763562-C4CD-4760-BA78-38AE1183DFC0}">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5DA7807A-651E-4CC2-BFBD-0E8A9460D996}">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6108C401-84AB-4587-8CEC-137351E3151A}">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D84DAC5A-6122-483D-8D88-A2B04DE58A45}">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45A27F4B-012C-4147-A028-5676471A74A8}">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E62CE6CA-1FDE-4DEA-B2DE-95C74C24AAF4}">
      <text>
        <r>
          <rPr>
            <b/>
            <sz val="8"/>
            <color indexed="81"/>
            <rFont val="Tahoma"/>
            <family val="2"/>
          </rPr>
          <t>PJP:</t>
        </r>
        <r>
          <rPr>
            <sz val="8"/>
            <color indexed="81"/>
            <rFont val="Tahoma"/>
            <family val="2"/>
          </rPr>
          <t xml:space="preserve">
measured from soil line down to tip of tap root.</t>
        </r>
      </text>
    </comment>
    <comment ref="J11" authorId="0" shapeId="0" xr:uid="{82F94D0E-772A-4948-B3CE-49C8C45D4FEC}">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ADEF233E-0030-4069-85B0-F10BB24A2018}">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024D2666-7BFF-4130-BC47-456390EB438C}">
      <text>
        <r>
          <rPr>
            <b/>
            <sz val="8"/>
            <color indexed="81"/>
            <rFont val="Tahoma"/>
            <family val="2"/>
          </rPr>
          <t>PJP:</t>
        </r>
        <r>
          <rPr>
            <sz val="8"/>
            <color indexed="81"/>
            <rFont val="Tahoma"/>
            <family val="2"/>
          </rPr>
          <t xml:space="preserve">
Major vegetative branches approaching 1/4 size of main stem</t>
        </r>
      </text>
    </comment>
    <comment ref="M11" authorId="0" shapeId="0" xr:uid="{77BA5125-8346-4B57-90FD-66484F66FA9A}">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629CE98E-EAC4-4616-897F-03E3330860EF}">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32CB2CFE-6EFC-4E22-A938-868D402D05D4}">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98E5A66C-2D5F-4D5E-BD24-FE6F3A3CEAB2}">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8B11CA0A-5AF2-44EC-A1C8-95805B13841E}">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049A8A87-1BB1-466B-8A0E-E5C497C82472}">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EE6A971B-82D8-4F90-8C2E-0EE62906EC59}">
      <text>
        <r>
          <rPr>
            <b/>
            <sz val="8"/>
            <color indexed="81"/>
            <rFont val="Tahoma"/>
            <family val="2"/>
          </rPr>
          <t>PJP:</t>
        </r>
        <r>
          <rPr>
            <sz val="8"/>
            <color indexed="81"/>
            <rFont val="Tahoma"/>
            <family val="2"/>
          </rPr>
          <t xml:space="preserve">
measured from soil line down to tip of tap root.</t>
        </r>
      </text>
    </comment>
    <comment ref="J11" authorId="0" shapeId="0" xr:uid="{FE5A125E-BB30-4EF2-8F10-356DD2BBFA87}">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4D332830-25F7-4B52-BC71-09D5DE432828}">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B3952ACE-C220-42F9-A61C-F331231AE637}">
      <text>
        <r>
          <rPr>
            <b/>
            <sz val="8"/>
            <color indexed="81"/>
            <rFont val="Tahoma"/>
            <family val="2"/>
          </rPr>
          <t>PJP:</t>
        </r>
        <r>
          <rPr>
            <sz val="8"/>
            <color indexed="81"/>
            <rFont val="Tahoma"/>
            <family val="2"/>
          </rPr>
          <t xml:space="preserve">
Major vegetative branches approaching 1/4 size of main stem</t>
        </r>
      </text>
    </comment>
    <comment ref="M11" authorId="0" shapeId="0" xr:uid="{57F11BA1-5AF4-4637-AD2F-79F6F50B976F}">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31D5646F-5E6F-46BD-A48A-1AF555AC1AEC}">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6E03960A-6752-4447-A926-ED6F4154C39F}">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FC5027A8-17CD-4902-B33E-9946599B2AA9}">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213A11F4-B91E-41E4-BB97-5CBD49A0DB05}">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8E46BDE1-FDE9-4680-BE8C-99EF770CD095}">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A37E97E9-50FB-4ED8-BEE1-49C4E75AB926}">
      <text>
        <r>
          <rPr>
            <b/>
            <sz val="8"/>
            <color indexed="81"/>
            <rFont val="Tahoma"/>
            <family val="2"/>
          </rPr>
          <t>PJP:</t>
        </r>
        <r>
          <rPr>
            <sz val="8"/>
            <color indexed="81"/>
            <rFont val="Tahoma"/>
            <family val="2"/>
          </rPr>
          <t xml:space="preserve">
measured from soil line down to tip of tap root.</t>
        </r>
      </text>
    </comment>
    <comment ref="J11" authorId="0" shapeId="0" xr:uid="{7556B152-7F65-4BEE-AEBC-C1086EAB42BE}">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F8A2F761-F3C2-4B59-A6F4-E5DDCE4DCF1D}">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FEA5D1B4-2F6D-4F12-BE71-3987317FE8EA}">
      <text>
        <r>
          <rPr>
            <b/>
            <sz val="8"/>
            <color indexed="81"/>
            <rFont val="Tahoma"/>
            <family val="2"/>
          </rPr>
          <t>PJP:</t>
        </r>
        <r>
          <rPr>
            <sz val="8"/>
            <color indexed="81"/>
            <rFont val="Tahoma"/>
            <family val="2"/>
          </rPr>
          <t xml:space="preserve">
Major vegetative branches approaching 1/4 size of main stem</t>
        </r>
      </text>
    </comment>
    <comment ref="M11" authorId="0" shapeId="0" xr:uid="{D5EA3292-8914-453B-9B0F-DBBADE2D5B9A}">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8AE69253-945E-4BFE-816B-DD30D58A881F}">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37B538F3-A650-4167-B4D5-AAC082DFEC7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72550468-6F12-4E46-9009-115C9C5407FF}">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2AB86BB5-71CF-4D02-AEE1-11AE09C9AA3F}">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FF86DEBF-2572-44BC-B4C8-8CCEF807B345}">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340409E9-3135-49D7-8AD7-209CAF0502DE}">
      <text>
        <r>
          <rPr>
            <b/>
            <sz val="8"/>
            <color indexed="81"/>
            <rFont val="Tahoma"/>
            <family val="2"/>
          </rPr>
          <t>PJP:</t>
        </r>
        <r>
          <rPr>
            <sz val="8"/>
            <color indexed="81"/>
            <rFont val="Tahoma"/>
            <family val="2"/>
          </rPr>
          <t xml:space="preserve">
measured from soil line down to tip of tap root.</t>
        </r>
      </text>
    </comment>
    <comment ref="J11" authorId="0" shapeId="0" xr:uid="{2D7A9008-4413-47FD-B3B1-AB455D610F2B}">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968887F5-6FB6-46EF-9409-F5910886FDC1}">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4B60FFF5-6204-4D75-AFA5-8DCBA59832B1}">
      <text>
        <r>
          <rPr>
            <b/>
            <sz val="8"/>
            <color indexed="81"/>
            <rFont val="Tahoma"/>
            <family val="2"/>
          </rPr>
          <t>PJP:</t>
        </r>
        <r>
          <rPr>
            <sz val="8"/>
            <color indexed="81"/>
            <rFont val="Tahoma"/>
            <family val="2"/>
          </rPr>
          <t xml:space="preserve">
Major vegetative branches approaching 1/4 size of main stem</t>
        </r>
      </text>
    </comment>
    <comment ref="M11" authorId="0" shapeId="0" xr:uid="{C701BC58-CC60-4D8B-82A1-A478EAD7E33D}">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C496C3E-0A1F-4D6A-883E-6264153F9BE7}">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D0C92570-CF12-493F-A640-6E58D671E264}">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75DC2442-825B-454C-875A-AD62F52B417F}">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9B9D21DF-00AF-403F-9580-1D78528AD599}">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2F0E7104-FD69-4CB1-BF39-0D881C2877C2}">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CA578570-2FB0-4E19-97EB-09095B58F380}">
      <text>
        <r>
          <rPr>
            <b/>
            <sz val="8"/>
            <color indexed="81"/>
            <rFont val="Tahoma"/>
            <family val="2"/>
          </rPr>
          <t>PJP:</t>
        </r>
        <r>
          <rPr>
            <sz val="8"/>
            <color indexed="81"/>
            <rFont val="Tahoma"/>
            <family val="2"/>
          </rPr>
          <t xml:space="preserve">
measured from soil line down to tip of tap root.</t>
        </r>
      </text>
    </comment>
    <comment ref="J11" authorId="0" shapeId="0" xr:uid="{41C4F986-45CE-401F-A331-E37D968B7365}">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28D7CC6A-838B-4B8F-BF29-B700D1F98E23}">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503549E9-8EF8-459A-B66B-15E4F7A8836F}">
      <text>
        <r>
          <rPr>
            <b/>
            <sz val="8"/>
            <color indexed="81"/>
            <rFont val="Tahoma"/>
            <family val="2"/>
          </rPr>
          <t>PJP:</t>
        </r>
        <r>
          <rPr>
            <sz val="8"/>
            <color indexed="81"/>
            <rFont val="Tahoma"/>
            <family val="2"/>
          </rPr>
          <t xml:space="preserve">
Major vegetative branches approaching 1/4 size of main stem</t>
        </r>
      </text>
    </comment>
    <comment ref="M11" authorId="0" shapeId="0" xr:uid="{66437856-385A-4AB4-B8E9-D34CECE1A94C}">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26151591-4FF8-4302-B27E-9484F86367A2}">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58599A87-AB3D-43EB-9A3D-AB5E529E5588}">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F07CB485-8617-41F0-A74E-BBF32FBBFC7A}">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131847FD-5781-4002-8905-285849E0CAC0}">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DA1CF67F-BB94-459A-A329-E030C238076E}">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A40700AA-6C3F-4CC0-B8A3-F88A44609948}">
      <text>
        <r>
          <rPr>
            <b/>
            <sz val="8"/>
            <color indexed="81"/>
            <rFont val="Tahoma"/>
            <family val="2"/>
          </rPr>
          <t>PJP:</t>
        </r>
        <r>
          <rPr>
            <sz val="8"/>
            <color indexed="81"/>
            <rFont val="Tahoma"/>
            <family val="2"/>
          </rPr>
          <t xml:space="preserve">
measured from soil line down to tip of tap root.</t>
        </r>
      </text>
    </comment>
    <comment ref="J11" authorId="0" shapeId="0" xr:uid="{5A6A0338-BEC3-4AD4-8DA8-229AA6FFAF61}">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9594352E-63BE-4AF6-BBB3-6081B488129C}">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0E61B045-59B5-4F18-9B65-7E8DB8E91CF0}">
      <text>
        <r>
          <rPr>
            <b/>
            <sz val="8"/>
            <color indexed="81"/>
            <rFont val="Tahoma"/>
            <family val="2"/>
          </rPr>
          <t>PJP:</t>
        </r>
        <r>
          <rPr>
            <sz val="8"/>
            <color indexed="81"/>
            <rFont val="Tahoma"/>
            <family val="2"/>
          </rPr>
          <t xml:space="preserve">
Major vegetative branches approaching 1/4 size of main stem</t>
        </r>
      </text>
    </comment>
    <comment ref="M11" authorId="0" shapeId="0" xr:uid="{215A0AFA-CE52-46CC-8A4D-C66BC10B1838}">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6E83AC3-1FF7-41FE-979D-233F8A60A1B8}">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4A2187DF-EED3-4845-82D5-F52B5F824CB6}">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41A7E6CC-3752-45E4-B3D2-24F33307D1C1}">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4B0C13E-40AE-4FE3-9FE7-7FE2A384EEDA}">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4494D6E2-49D8-46C4-B030-BB5E2FEBDA04}">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F1D81279-E015-4839-AD06-94C5747B9CF9}">
      <text>
        <r>
          <rPr>
            <b/>
            <sz val="8"/>
            <color indexed="81"/>
            <rFont val="Tahoma"/>
            <family val="2"/>
          </rPr>
          <t>PJP:</t>
        </r>
        <r>
          <rPr>
            <sz val="8"/>
            <color indexed="81"/>
            <rFont val="Tahoma"/>
            <family val="2"/>
          </rPr>
          <t xml:space="preserve">
measured from soil line down to tip of tap root.</t>
        </r>
      </text>
    </comment>
    <comment ref="J11" authorId="0" shapeId="0" xr:uid="{2B04ACC9-DB4E-4A3C-BAE5-1A2BAAB5C298}">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62D187DF-DE8F-4F81-AC88-62D207158E1B}">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DD0123A0-9F83-4216-BE3B-E9F45466DD38}">
      <text>
        <r>
          <rPr>
            <b/>
            <sz val="8"/>
            <color indexed="81"/>
            <rFont val="Tahoma"/>
            <family val="2"/>
          </rPr>
          <t>PJP:</t>
        </r>
        <r>
          <rPr>
            <sz val="8"/>
            <color indexed="81"/>
            <rFont val="Tahoma"/>
            <family val="2"/>
          </rPr>
          <t xml:space="preserve">
Major vegetative branches approaching 1/4 size of main stem</t>
        </r>
      </text>
    </comment>
    <comment ref="M11" authorId="0" shapeId="0" xr:uid="{172DFF5D-6743-4A03-96F1-A46788236EBA}">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A2A214E8-7816-4A5F-B5AA-6AA94BB18683}">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39F849FB-C338-457A-923C-005457E149CF}">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6074944B-3DA8-48EB-B194-4FC5651619BD}">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D8A46BAF-6A1A-4ABF-933D-CC44A78FFF44}">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3F2474EA-9DF4-4940-A90D-517604F65F44}">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168CB27C-B25C-45C0-A710-47ECF8E113C6}">
      <text>
        <r>
          <rPr>
            <b/>
            <sz val="8"/>
            <color indexed="81"/>
            <rFont val="Tahoma"/>
            <family val="2"/>
          </rPr>
          <t>PJP:</t>
        </r>
        <r>
          <rPr>
            <sz val="8"/>
            <color indexed="81"/>
            <rFont val="Tahoma"/>
            <family val="2"/>
          </rPr>
          <t xml:space="preserve">
measured from soil line down to tip of tap root.</t>
        </r>
      </text>
    </comment>
    <comment ref="J11" authorId="0" shapeId="0" xr:uid="{48339CF7-C298-4B4F-8A80-4C534E7E56A8}">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77545723-3718-4B57-8BD8-1972BF914083}">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9BF20C39-19E1-4EA9-B76B-D20BBF14D667}">
      <text>
        <r>
          <rPr>
            <b/>
            <sz val="8"/>
            <color indexed="81"/>
            <rFont val="Tahoma"/>
            <family val="2"/>
          </rPr>
          <t>PJP:</t>
        </r>
        <r>
          <rPr>
            <sz val="8"/>
            <color indexed="81"/>
            <rFont val="Tahoma"/>
            <family val="2"/>
          </rPr>
          <t xml:space="preserve">
Major vegetative branches approaching 1/4 size of main stem</t>
        </r>
      </text>
    </comment>
    <comment ref="M11" authorId="0" shapeId="0" xr:uid="{CBE3EF54-0B42-4D30-A807-2A3A218F46FD}">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FBBCFDBB-4845-4BD3-903B-0D531B837978}">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E671F030-8BA3-4259-AD52-42719BB9EE42}">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60392634-7C2F-433E-8085-85E99AD05A40}">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8BED607A-1A3F-4BE9-A1BB-1A608028B03C}">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A58A560-898F-4DC0-BD27-58191FBD9445}">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6B8F3C59-C168-4277-B577-50B7366CE917}">
      <text>
        <r>
          <rPr>
            <b/>
            <sz val="8"/>
            <color indexed="81"/>
            <rFont val="Tahoma"/>
            <family val="2"/>
          </rPr>
          <t>PJP:</t>
        </r>
        <r>
          <rPr>
            <sz val="8"/>
            <color indexed="81"/>
            <rFont val="Tahoma"/>
            <family val="2"/>
          </rPr>
          <t xml:space="preserve">
measured from soil line down to tip of tap root.</t>
        </r>
      </text>
    </comment>
    <comment ref="J11" authorId="0" shapeId="0" xr:uid="{93CA4DFF-F2B2-490C-9B48-A347DF492B75}">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065E96F9-EECF-40F3-ADE8-ADCA1CF40CCA}">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C4DD2B94-6204-46A5-B82A-20F351FE7778}">
      <text>
        <r>
          <rPr>
            <b/>
            <sz val="8"/>
            <color indexed="81"/>
            <rFont val="Tahoma"/>
            <family val="2"/>
          </rPr>
          <t>PJP:</t>
        </r>
        <r>
          <rPr>
            <sz val="8"/>
            <color indexed="81"/>
            <rFont val="Tahoma"/>
            <family val="2"/>
          </rPr>
          <t xml:space="preserve">
Major vegetative branches approaching 1/4 size of main stem</t>
        </r>
      </text>
    </comment>
    <comment ref="M11" authorId="0" shapeId="0" xr:uid="{B352CFF6-C7D9-438A-B250-59C2DB570ED5}">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8961505-8DBE-40F1-8523-855193A209F3}">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9EBC7793-6DB8-46A9-A46C-223E098882AB}">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40A3B859-C32D-4876-A9E3-993395DDC184}">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5E15618E-E76D-476F-9A02-B31CFFCF84B0}">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C8E62F0D-1FAB-4C32-BF0E-34A032C4FE4D}">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662C8BC1-9EF7-41D4-BBE4-DC95910BD8A0}">
      <text>
        <r>
          <rPr>
            <b/>
            <sz val="8"/>
            <color indexed="81"/>
            <rFont val="Tahoma"/>
            <family val="2"/>
          </rPr>
          <t>PJP:</t>
        </r>
        <r>
          <rPr>
            <sz val="8"/>
            <color indexed="81"/>
            <rFont val="Tahoma"/>
            <family val="2"/>
          </rPr>
          <t xml:space="preserve">
measured from soil line down to tip of tap root.</t>
        </r>
      </text>
    </comment>
    <comment ref="J11" authorId="0" shapeId="0" xr:uid="{F50DC91B-FE1E-4F7A-A3E3-1680DF1FF4E0}">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C4C85E8B-85F3-4D99-BF61-DF8BD462E52B}">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E6AC1D1F-0C02-4346-8EBB-E4CC10302F95}">
      <text>
        <r>
          <rPr>
            <b/>
            <sz val="8"/>
            <color indexed="81"/>
            <rFont val="Tahoma"/>
            <family val="2"/>
          </rPr>
          <t>PJP:</t>
        </r>
        <r>
          <rPr>
            <sz val="8"/>
            <color indexed="81"/>
            <rFont val="Tahoma"/>
            <family val="2"/>
          </rPr>
          <t xml:space="preserve">
Major vegetative branches approaching 1/4 size of main stem</t>
        </r>
      </text>
    </comment>
    <comment ref="M11" authorId="0" shapeId="0" xr:uid="{C163A732-FE34-4E08-A5E8-B4EE597C1C6E}">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4DAE1071-4B61-4C60-9C25-59A3559C9C66}">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F694A0AC-321A-48BD-B67E-80238FCC85A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6F2130F3-98DE-4AF7-B31F-B3EDFDC5DBD6}">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F2828C70-F0F9-4066-9E47-3022B63217A8}">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06D46EC4-AA16-4CCA-964B-200A33CC22BC}">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5BE97929-B49D-461E-BD2C-E7515460DCA1}">
      <text>
        <r>
          <rPr>
            <b/>
            <sz val="8"/>
            <color indexed="81"/>
            <rFont val="Tahoma"/>
            <family val="2"/>
          </rPr>
          <t>PJP:</t>
        </r>
        <r>
          <rPr>
            <sz val="8"/>
            <color indexed="81"/>
            <rFont val="Tahoma"/>
            <family val="2"/>
          </rPr>
          <t xml:space="preserve">
measured from soil line down to tip of tap root.</t>
        </r>
      </text>
    </comment>
    <comment ref="J11" authorId="0" shapeId="0" xr:uid="{61B9DBEB-BB88-4A11-9F5F-0564298401CE}">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51A80A42-8DF4-47F3-B651-31EA75722C60}">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CA70AA98-BEDF-4404-8CAE-28D0392403EC}">
      <text>
        <r>
          <rPr>
            <b/>
            <sz val="8"/>
            <color indexed="81"/>
            <rFont val="Tahoma"/>
            <family val="2"/>
          </rPr>
          <t>PJP:</t>
        </r>
        <r>
          <rPr>
            <sz val="8"/>
            <color indexed="81"/>
            <rFont val="Tahoma"/>
            <family val="2"/>
          </rPr>
          <t xml:space="preserve">
Major vegetative branches approaching 1/4 size of main stem</t>
        </r>
      </text>
    </comment>
    <comment ref="M11" authorId="0" shapeId="0" xr:uid="{F5EF921A-AA38-46C5-8FD9-9F3E104E37A7}">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85AFF1C3-4F44-41B6-BA97-192F76A07D5B}">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D287B31A-B726-45B4-B612-141E56C2AF51}">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856E2D27-E04E-41F2-A2C7-8E42113F5C6C}">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271800FF-1921-4E6C-A89F-BE709F4A61AB}">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D2AF871-C2C8-4689-BD18-72D739D8A4DA}">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6AD641B5-6A2C-4659-BE6A-3517952B4201}">
      <text>
        <r>
          <rPr>
            <b/>
            <sz val="8"/>
            <color indexed="81"/>
            <rFont val="Tahoma"/>
            <family val="2"/>
          </rPr>
          <t>PJP:</t>
        </r>
        <r>
          <rPr>
            <sz val="8"/>
            <color indexed="81"/>
            <rFont val="Tahoma"/>
            <family val="2"/>
          </rPr>
          <t xml:space="preserve">
measured from soil line down to tip of tap root.</t>
        </r>
      </text>
    </comment>
    <comment ref="J11" authorId="0" shapeId="0" xr:uid="{7B10D854-A2BE-40B2-9F76-0E7F058D760D}">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A10D0995-1888-40CD-A606-91F1B52FF70F}">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A8E911E2-D1F5-451E-B48D-7B81E70F9528}">
      <text>
        <r>
          <rPr>
            <b/>
            <sz val="8"/>
            <color indexed="81"/>
            <rFont val="Tahoma"/>
            <family val="2"/>
          </rPr>
          <t>PJP:</t>
        </r>
        <r>
          <rPr>
            <sz val="8"/>
            <color indexed="81"/>
            <rFont val="Tahoma"/>
            <family val="2"/>
          </rPr>
          <t xml:space="preserve">
Major vegetative branches approaching 1/4 size of main stem</t>
        </r>
      </text>
    </comment>
    <comment ref="M11" authorId="0" shapeId="0" xr:uid="{D9D5B33D-FC28-4565-AE52-D5257FF96F24}">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0494D9ED-CB69-49E5-980D-8909F4B5184E}">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9A433BE7-45B3-45A8-9100-0FFE08C1DC06}">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BD75000B-562A-4352-B54E-C60A5E290E16}">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9593270C-39F8-44DD-8B51-D3D933D9CA2B}">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D77415D-C166-4B54-84FF-552569CAC398}">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B209D3C0-8DA7-45CA-A908-E0D29CFD0C50}">
      <text>
        <r>
          <rPr>
            <b/>
            <sz val="8"/>
            <color indexed="81"/>
            <rFont val="Tahoma"/>
            <family val="2"/>
          </rPr>
          <t>PJP:</t>
        </r>
        <r>
          <rPr>
            <sz val="8"/>
            <color indexed="81"/>
            <rFont val="Tahoma"/>
            <family val="2"/>
          </rPr>
          <t xml:space="preserve">
measured from soil line down to tip of tap root.</t>
        </r>
      </text>
    </comment>
    <comment ref="J11" authorId="0" shapeId="0" xr:uid="{DEDBABF9-A5B8-42C0-82EE-9F33D6D326F5}">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18507970-B6B9-445C-9503-CDB4D681750C}">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47AF9FC7-2B3F-43C4-824C-814D5D3F4468}">
      <text>
        <r>
          <rPr>
            <b/>
            <sz val="8"/>
            <color indexed="81"/>
            <rFont val="Tahoma"/>
            <family val="2"/>
          </rPr>
          <t>PJP:</t>
        </r>
        <r>
          <rPr>
            <sz val="8"/>
            <color indexed="81"/>
            <rFont val="Tahoma"/>
            <family val="2"/>
          </rPr>
          <t xml:space="preserve">
Major vegetative branches approaching 1/4 size of main stem</t>
        </r>
      </text>
    </comment>
    <comment ref="M11" authorId="0" shapeId="0" xr:uid="{6AE0810F-03E5-4033-B440-220FAF7FACF6}">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411F7E0-3FB6-4548-B967-32F71BA28B75}">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D11840CF-A9B6-4347-AC10-6DF80F342B36}">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363822AC-DCF6-46AC-8FA7-F5FA3408C3B2}">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6C2BEB18-0954-4EBC-9821-A8D4E6595DF2}">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CB7BDDC2-DD32-4C85-AA4F-D92AEA3BE983}">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08389607-42E3-4F8F-8A9B-CCD5B11BF0E1}">
      <text>
        <r>
          <rPr>
            <b/>
            <sz val="8"/>
            <color indexed="81"/>
            <rFont val="Tahoma"/>
            <family val="2"/>
          </rPr>
          <t>PJP:</t>
        </r>
        <r>
          <rPr>
            <sz val="8"/>
            <color indexed="81"/>
            <rFont val="Tahoma"/>
            <family val="2"/>
          </rPr>
          <t xml:space="preserve">
measured from soil line down to tip of tap root.</t>
        </r>
      </text>
    </comment>
    <comment ref="J11" authorId="0" shapeId="0" xr:uid="{14800AAB-86C2-4B81-A468-C68423C92354}">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C436356D-126C-4826-94F7-4BF0FB1ADDE2}">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6AF02B72-7326-4E6B-89DE-CFD0A3F7EB29}">
      <text>
        <r>
          <rPr>
            <b/>
            <sz val="8"/>
            <color indexed="81"/>
            <rFont val="Tahoma"/>
            <family val="2"/>
          </rPr>
          <t>PJP:</t>
        </r>
        <r>
          <rPr>
            <sz val="8"/>
            <color indexed="81"/>
            <rFont val="Tahoma"/>
            <family val="2"/>
          </rPr>
          <t xml:space="preserve">
Major vegetative branches approaching 1/4 size of main stem</t>
        </r>
      </text>
    </comment>
    <comment ref="M11" authorId="0" shapeId="0" xr:uid="{78099098-D99D-4785-990C-7255303C5F67}">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6BA87BF-CE95-46CC-B3AE-F89481EF327F}">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3C130462-A446-4CC4-9637-518BB18CC044}">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9CE2B73B-3BB4-4D64-B8FD-E85E3309BB1A}">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10B9EE7-D1A3-4331-99F7-CE480C15358E}">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A2BDACF2-5955-4BE9-93C9-762CD7B981DF}">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39C517C1-0C75-48C7-BF85-BA35E9138A86}">
      <text>
        <r>
          <rPr>
            <b/>
            <sz val="8"/>
            <color indexed="81"/>
            <rFont val="Tahoma"/>
            <family val="2"/>
          </rPr>
          <t>PJP:</t>
        </r>
        <r>
          <rPr>
            <sz val="8"/>
            <color indexed="81"/>
            <rFont val="Tahoma"/>
            <family val="2"/>
          </rPr>
          <t xml:space="preserve">
measured from soil line down to tip of tap root.</t>
        </r>
      </text>
    </comment>
    <comment ref="J11" authorId="0" shapeId="0" xr:uid="{C1D1E8EB-19E9-42C4-A2D9-730B8CDF78D7}">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7571E876-5B95-4A51-AFE1-484BD3E76ACD}">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85D14125-AEE0-4B59-8E78-3C686A304540}">
      <text>
        <r>
          <rPr>
            <b/>
            <sz val="8"/>
            <color indexed="81"/>
            <rFont val="Tahoma"/>
            <family val="2"/>
          </rPr>
          <t>PJP:</t>
        </r>
        <r>
          <rPr>
            <sz val="8"/>
            <color indexed="81"/>
            <rFont val="Tahoma"/>
            <family val="2"/>
          </rPr>
          <t xml:space="preserve">
Major vegetative branches approaching 1/4 size of main stem</t>
        </r>
      </text>
    </comment>
    <comment ref="M11" authorId="0" shapeId="0" xr:uid="{59748A0B-B94E-400B-BED4-91D6055AD261}">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48F0C40B-1D39-478B-97E2-EAB4D0F517FA}">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89C1B1FC-A88D-469B-A308-4B3F2B5D9CB9}">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C8601349-345D-4B31-ADAA-5DA5935D25C2}">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0F9DDD3E-B178-4D6E-A96D-87F341853642}">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4AE29B45-1B07-4478-823E-4CAC812DB83E}">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51993920-4DAD-48D7-A16D-3A4743B4A065}">
      <text>
        <r>
          <rPr>
            <b/>
            <sz val="8"/>
            <color indexed="81"/>
            <rFont val="Tahoma"/>
            <family val="2"/>
          </rPr>
          <t>PJP:</t>
        </r>
        <r>
          <rPr>
            <sz val="8"/>
            <color indexed="81"/>
            <rFont val="Tahoma"/>
            <family val="2"/>
          </rPr>
          <t xml:space="preserve">
measured from soil line down to tip of tap root.</t>
        </r>
      </text>
    </comment>
    <comment ref="J11" authorId="0" shapeId="0" xr:uid="{5FA218BE-D042-45A8-BBE8-3FE104BC726D}">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C1072D78-E273-47F4-B71B-16C7A17823B8}">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A6D513AA-6556-4EA9-A9F1-428B617F370F}">
      <text>
        <r>
          <rPr>
            <b/>
            <sz val="8"/>
            <color indexed="81"/>
            <rFont val="Tahoma"/>
            <family val="2"/>
          </rPr>
          <t>PJP:</t>
        </r>
        <r>
          <rPr>
            <sz val="8"/>
            <color indexed="81"/>
            <rFont val="Tahoma"/>
            <family val="2"/>
          </rPr>
          <t xml:space="preserve">
Major vegetative branches approaching 1/4 size of main stem</t>
        </r>
      </text>
    </comment>
    <comment ref="M11" authorId="0" shapeId="0" xr:uid="{FD347DD1-C339-468F-BACE-9EE2828D4020}">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62B60637-7AD0-4297-AE99-1616E61563E6}">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1247E1AE-B619-4675-A9E2-AD954FD134E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246718DC-9D93-4B7C-ACE8-3732D1806CB9}">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F24E1E65-0C4A-4CE8-93A9-42B1CFEEC0D1}">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0D499D03-B2FE-46C3-ABAB-30CD399AFC33}">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DA62B7DD-61DF-425E-8CF6-927E00B912FD}">
      <text>
        <r>
          <rPr>
            <b/>
            <sz val="8"/>
            <color indexed="81"/>
            <rFont val="Tahoma"/>
            <family val="2"/>
          </rPr>
          <t>PJP:</t>
        </r>
        <r>
          <rPr>
            <sz val="8"/>
            <color indexed="81"/>
            <rFont val="Tahoma"/>
            <family val="2"/>
          </rPr>
          <t xml:space="preserve">
measured from soil line down to tip of tap root.</t>
        </r>
      </text>
    </comment>
    <comment ref="J11" authorId="0" shapeId="0" xr:uid="{4D7F00DC-38D4-4749-8F42-C4AC19907D66}">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8A936FFB-F44D-402A-B9CE-F3B1FA917D95}">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BC17E707-C8FF-42C3-AC08-F0EED6BF7428}">
      <text>
        <r>
          <rPr>
            <b/>
            <sz val="8"/>
            <color indexed="81"/>
            <rFont val="Tahoma"/>
            <family val="2"/>
          </rPr>
          <t>PJP:</t>
        </r>
        <r>
          <rPr>
            <sz val="8"/>
            <color indexed="81"/>
            <rFont val="Tahoma"/>
            <family val="2"/>
          </rPr>
          <t xml:space="preserve">
Major vegetative branches approaching 1/4 size of main stem</t>
        </r>
      </text>
    </comment>
    <comment ref="M11" authorId="0" shapeId="0" xr:uid="{25D73AE3-AC70-4E41-8809-9E9AEB67AEBE}">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E5A67E9B-3570-4F83-B868-CC314F6023C8}">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4756B623-3DC5-42CF-A3BF-9F7B95AE5A2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4783C799-58C3-463D-BEF0-11860B33EA5A}">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D8940F70-8546-4B32-BA31-2144DBE69941}">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489DBCA-085A-47C9-A74A-B0ECD254E9D6}">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1089BC63-AC58-4214-986A-28189AF2900A}">
      <text>
        <r>
          <rPr>
            <b/>
            <sz val="8"/>
            <color indexed="81"/>
            <rFont val="Tahoma"/>
            <family val="2"/>
          </rPr>
          <t>PJP:</t>
        </r>
        <r>
          <rPr>
            <sz val="8"/>
            <color indexed="81"/>
            <rFont val="Tahoma"/>
            <family val="2"/>
          </rPr>
          <t xml:space="preserve">
measured from soil line down to tip of tap root.</t>
        </r>
      </text>
    </comment>
    <comment ref="J11" authorId="0" shapeId="0" xr:uid="{1E6F6A3C-E0A3-43E1-B14A-A8F68D7CA881}">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83BCD733-84A5-44C2-995A-1BD6AADE0FD2}">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11CA27A4-79CF-438B-B861-1ECF8E25BF2A}">
      <text>
        <r>
          <rPr>
            <b/>
            <sz val="8"/>
            <color indexed="81"/>
            <rFont val="Tahoma"/>
            <family val="2"/>
          </rPr>
          <t>PJP:</t>
        </r>
        <r>
          <rPr>
            <sz val="8"/>
            <color indexed="81"/>
            <rFont val="Tahoma"/>
            <family val="2"/>
          </rPr>
          <t xml:space="preserve">
Major vegetative branches approaching 1/4 size of main stem</t>
        </r>
      </text>
    </comment>
    <comment ref="M11" authorId="0" shapeId="0" xr:uid="{C3C1B33D-0422-431B-ADFE-71F8BBEA4EEA}">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6EF4D1C7-1795-49C3-8417-92AC8E410B59}">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B2BD1900-CD92-4574-A42B-794C2713D32B}">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87DD771A-A89C-4D19-9CFD-BCB740D2964E}">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6ADD6FCE-33CE-491C-B85E-9DD28FD843BE}">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0E6FB01B-BA57-4014-9820-4F15DB11E4A3}">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5E879070-ED93-4C61-B388-EB891EA8D87F}">
      <text>
        <r>
          <rPr>
            <b/>
            <sz val="8"/>
            <color indexed="81"/>
            <rFont val="Tahoma"/>
            <family val="2"/>
          </rPr>
          <t>PJP:</t>
        </r>
        <r>
          <rPr>
            <sz val="8"/>
            <color indexed="81"/>
            <rFont val="Tahoma"/>
            <family val="2"/>
          </rPr>
          <t xml:space="preserve">
measured from soil line down to tip of tap root.</t>
        </r>
      </text>
    </comment>
    <comment ref="J11" authorId="0" shapeId="0" xr:uid="{FB7B2C83-3868-4121-9C8C-D00605594B8A}">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8A09FAE9-B844-4DF4-ABC3-42A493BD7393}">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E4774903-90AC-4B80-B28E-DBEB7B16CE34}">
      <text>
        <r>
          <rPr>
            <b/>
            <sz val="8"/>
            <color indexed="81"/>
            <rFont val="Tahoma"/>
            <family val="2"/>
          </rPr>
          <t>PJP:</t>
        </r>
        <r>
          <rPr>
            <sz val="8"/>
            <color indexed="81"/>
            <rFont val="Tahoma"/>
            <family val="2"/>
          </rPr>
          <t xml:space="preserve">
Major vegetative branches approaching 1/4 size of main stem</t>
        </r>
      </text>
    </comment>
    <comment ref="M11" authorId="0" shapeId="0" xr:uid="{293730AD-05CD-445F-AC61-F82AA422266E}">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3B974ABF-5B82-440A-B38C-9381A612BA85}">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FEC7DD7A-70AD-4FF8-B837-0AD722202AAA}">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EA69C39A-A673-4278-8CCD-968E2DAD9135}">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E82D38F6-A4C3-4B70-A3CB-64D91F68EDA6}">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A5A22EEE-5961-409A-BFE3-A49D397D5742}">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C624711F-627F-4005-BBEF-609281176004}">
      <text>
        <r>
          <rPr>
            <b/>
            <sz val="8"/>
            <color indexed="81"/>
            <rFont val="Tahoma"/>
            <family val="2"/>
          </rPr>
          <t>PJP:</t>
        </r>
        <r>
          <rPr>
            <sz val="8"/>
            <color indexed="81"/>
            <rFont val="Tahoma"/>
            <family val="2"/>
          </rPr>
          <t xml:space="preserve">
measured from soil line down to tip of tap root.</t>
        </r>
      </text>
    </comment>
    <comment ref="J11" authorId="0" shapeId="0" xr:uid="{A15F3A59-4077-4C21-8B4B-24758FEA9AB7}">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93C3AC19-E3A5-4182-8F62-36D6AB730ACD}">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3D4B8627-7C81-440C-97EA-74BB4C2AD4C4}">
      <text>
        <r>
          <rPr>
            <b/>
            <sz val="8"/>
            <color indexed="81"/>
            <rFont val="Tahoma"/>
            <family val="2"/>
          </rPr>
          <t>PJP:</t>
        </r>
        <r>
          <rPr>
            <sz val="8"/>
            <color indexed="81"/>
            <rFont val="Tahoma"/>
            <family val="2"/>
          </rPr>
          <t xml:space="preserve">
Major vegetative branches approaching 1/4 size of main stem</t>
        </r>
      </text>
    </comment>
    <comment ref="M11" authorId="0" shapeId="0" xr:uid="{50B7B6FB-EFE8-403D-9EBB-F1CD9EC47F37}">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BA7164A1-8027-4F56-86D3-29BA49C81382}">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D9C0F36C-6AFD-4E61-96C5-27D0A6883225}">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4CE4007A-10A8-4F3F-8DA8-15BAD5AAFAD1}">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20F4C2F7-9F6F-4C35-A035-71870D891703}">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C11C93D3-2EDE-4C7B-A896-68122FC85FD4}">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216B0629-41FA-4E92-803C-C7CF717BA57F}">
      <text>
        <r>
          <rPr>
            <b/>
            <sz val="8"/>
            <color indexed="81"/>
            <rFont val="Tahoma"/>
            <family val="2"/>
          </rPr>
          <t>PJP:</t>
        </r>
        <r>
          <rPr>
            <sz val="8"/>
            <color indexed="81"/>
            <rFont val="Tahoma"/>
            <family val="2"/>
          </rPr>
          <t xml:space="preserve">
measured from soil line down to tip of tap root.</t>
        </r>
      </text>
    </comment>
    <comment ref="J11" authorId="0" shapeId="0" xr:uid="{4FE9EEA6-F2B5-4AC9-B97B-B33DA3A6EF5D}">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CD5A90A8-46B1-4722-931B-4FA69DB3C158}">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0B3CDE3E-D508-4C00-B10E-59C4B11C1D3F}">
      <text>
        <r>
          <rPr>
            <b/>
            <sz val="8"/>
            <color indexed="81"/>
            <rFont val="Tahoma"/>
            <family val="2"/>
          </rPr>
          <t>PJP:</t>
        </r>
        <r>
          <rPr>
            <sz val="8"/>
            <color indexed="81"/>
            <rFont val="Tahoma"/>
            <family val="2"/>
          </rPr>
          <t xml:space="preserve">
Major vegetative branches approaching 1/4 size of main stem</t>
        </r>
      </text>
    </comment>
    <comment ref="M11" authorId="0" shapeId="0" xr:uid="{B0AEF2DB-0026-4B45-A8A5-8E495FEE0AA7}">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4F2C8741-50C4-4F1E-B721-867B3849887C}">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12EBDADB-3F00-46AF-829D-CE4417A7C2A0}">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1412AD59-AC7F-42A1-A84C-A5202E68FC06}">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E6520A88-924E-4861-ABD8-7A1BE42DD7A9}">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9E0C738-C3E9-4F2D-A1F0-2D0AF1FFC210}">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AE313D70-7D4A-48B0-B27D-D1D0CA4884CA}">
      <text>
        <r>
          <rPr>
            <b/>
            <sz val="8"/>
            <color indexed="81"/>
            <rFont val="Tahoma"/>
            <family val="2"/>
          </rPr>
          <t>PJP:</t>
        </r>
        <r>
          <rPr>
            <sz val="8"/>
            <color indexed="81"/>
            <rFont val="Tahoma"/>
            <family val="2"/>
          </rPr>
          <t xml:space="preserve">
measured from soil line down to tip of tap root.</t>
        </r>
      </text>
    </comment>
    <comment ref="J11" authorId="0" shapeId="0" xr:uid="{1C445652-0377-45B3-B921-E056DA98B8CC}">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DA99B162-C218-474A-89A8-6D448FC113B2}">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EA8644FC-A2B6-4664-8699-3235EC38F387}">
      <text>
        <r>
          <rPr>
            <b/>
            <sz val="8"/>
            <color indexed="81"/>
            <rFont val="Tahoma"/>
            <family val="2"/>
          </rPr>
          <t>PJP:</t>
        </r>
        <r>
          <rPr>
            <sz val="8"/>
            <color indexed="81"/>
            <rFont val="Tahoma"/>
            <family val="2"/>
          </rPr>
          <t xml:space="preserve">
Major vegetative branches approaching 1/4 size of main stem</t>
        </r>
      </text>
    </comment>
    <comment ref="M11" authorId="0" shapeId="0" xr:uid="{90C61B63-B87D-4CA7-8F83-D1FD29301A4C}">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577B38F8-C915-4BB8-A297-654068C9B0FF}">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B03CA8CF-DA88-486C-825A-88B1F0AB98E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CBD2146E-A5F1-4A98-AA02-A9E385AFC996}">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8547B9D4-CCCD-4307-AD55-D52DA183A138}">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28528FA9-0B50-4D40-BF27-22A21D3E2E1D}">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1A74997D-B760-485E-9F13-10530A84E046}">
      <text>
        <r>
          <rPr>
            <b/>
            <sz val="8"/>
            <color indexed="81"/>
            <rFont val="Tahoma"/>
            <family val="2"/>
          </rPr>
          <t>PJP:</t>
        </r>
        <r>
          <rPr>
            <sz val="8"/>
            <color indexed="81"/>
            <rFont val="Tahoma"/>
            <family val="2"/>
          </rPr>
          <t xml:space="preserve">
measured from soil line down to tip of tap root.</t>
        </r>
      </text>
    </comment>
    <comment ref="J11" authorId="0" shapeId="0" xr:uid="{78AD743B-5159-495B-90C4-40465DA28D07}">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39CA5A55-C7B2-4B9C-8404-FDBBAB63EA3E}">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52511114-4CC8-4229-A64C-0919190E9277}">
      <text>
        <r>
          <rPr>
            <b/>
            <sz val="8"/>
            <color indexed="81"/>
            <rFont val="Tahoma"/>
            <family val="2"/>
          </rPr>
          <t>PJP:</t>
        </r>
        <r>
          <rPr>
            <sz val="8"/>
            <color indexed="81"/>
            <rFont val="Tahoma"/>
            <family val="2"/>
          </rPr>
          <t xml:space="preserve">
Major vegetative branches approaching 1/4 size of main stem</t>
        </r>
      </text>
    </comment>
    <comment ref="M11" authorId="0" shapeId="0" xr:uid="{3201A8A8-AD65-4749-95BE-F103219994DA}">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18321113-C1ED-4F64-9023-45B4B279345B}">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AEAB4B28-6416-481E-8D19-E0B156225B64}">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773098EE-F91B-41FF-A996-46B144E7C335}">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13E3326F-6254-4279-9F93-D4EDC7F704B2}">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D13EB57A-ECBC-4DCC-939B-36AA9859A518}">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59C948B2-F2E6-417B-B40A-703F2F3715AD}">
      <text>
        <r>
          <rPr>
            <b/>
            <sz val="8"/>
            <color indexed="81"/>
            <rFont val="Tahoma"/>
            <family val="2"/>
          </rPr>
          <t>PJP:</t>
        </r>
        <r>
          <rPr>
            <sz val="8"/>
            <color indexed="81"/>
            <rFont val="Tahoma"/>
            <family val="2"/>
          </rPr>
          <t xml:space="preserve">
measured from soil line down to tip of tap root.</t>
        </r>
      </text>
    </comment>
    <comment ref="J11" authorId="0" shapeId="0" xr:uid="{EE29924C-E5F2-4D2F-95B1-B0F84A0471C8}">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A96B0F8C-FFB6-4C73-8378-CE7541C32BD9}">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E417ACFC-F481-41F1-AF0A-504039C2037B}">
      <text>
        <r>
          <rPr>
            <b/>
            <sz val="8"/>
            <color indexed="81"/>
            <rFont val="Tahoma"/>
            <family val="2"/>
          </rPr>
          <t>PJP:</t>
        </r>
        <r>
          <rPr>
            <sz val="8"/>
            <color indexed="81"/>
            <rFont val="Tahoma"/>
            <family val="2"/>
          </rPr>
          <t xml:space="preserve">
Major vegetative branches approaching 1/4 size of main stem</t>
        </r>
      </text>
    </comment>
    <comment ref="M11" authorId="0" shapeId="0" xr:uid="{631DFFFF-D907-4757-848C-8AE69F6BA067}">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F7251494-F356-4CF0-82C0-D9911CB493FE}">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124EB514-E386-4437-8F5C-5D814A1C2B4F}">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E7423221-6132-4A61-B09A-DE3DAE9EFB5F}">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77BCF6E7-86F5-454E-A8AB-F74F6780B226}">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65420685-3D0D-4366-8079-19E62F8DFAE5}">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C0C42970-3E56-4620-8568-58006D955A08}">
      <text>
        <r>
          <rPr>
            <b/>
            <sz val="8"/>
            <color indexed="81"/>
            <rFont val="Tahoma"/>
            <family val="2"/>
          </rPr>
          <t>PJP:</t>
        </r>
        <r>
          <rPr>
            <sz val="8"/>
            <color indexed="81"/>
            <rFont val="Tahoma"/>
            <family val="2"/>
          </rPr>
          <t xml:space="preserve">
measured from soil line down to tip of tap root.</t>
        </r>
      </text>
    </comment>
    <comment ref="J11" authorId="0" shapeId="0" xr:uid="{FE2F735C-D28F-4B00-B9C9-ABC543889E77}">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7FA887A0-9336-48D7-B303-35C185A0EF77}">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3AF398B2-3954-4F0C-904C-38B31CB25E3A}">
      <text>
        <r>
          <rPr>
            <b/>
            <sz val="8"/>
            <color indexed="81"/>
            <rFont val="Tahoma"/>
            <family val="2"/>
          </rPr>
          <t>PJP:</t>
        </r>
        <r>
          <rPr>
            <sz val="8"/>
            <color indexed="81"/>
            <rFont val="Tahoma"/>
            <family val="2"/>
          </rPr>
          <t xml:space="preserve">
Major vegetative branches approaching 1/4 size of main stem</t>
        </r>
      </text>
    </comment>
    <comment ref="M11" authorId="0" shapeId="0" xr:uid="{C0106C72-1902-428D-9916-9B64C5FCB67B}">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C82A24F4-DB19-40F5-BB63-D321D0958DF1}">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C7C8636B-CDD2-4B0E-931D-37AC0C0F21C2}">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0416380E-986A-4EFD-8B16-A3079710BAF0}">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16E959EA-DB0A-4B5E-8123-EF6C417B080E}">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2.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04B30EE4-99EA-41D2-A1F0-B49C6FDA90A8}">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32513D64-D8A9-4DEB-A410-77641661AC96}">
      <text>
        <r>
          <rPr>
            <b/>
            <sz val="8"/>
            <color indexed="81"/>
            <rFont val="Tahoma"/>
            <family val="2"/>
          </rPr>
          <t>PJP:</t>
        </r>
        <r>
          <rPr>
            <sz val="8"/>
            <color indexed="81"/>
            <rFont val="Tahoma"/>
            <family val="2"/>
          </rPr>
          <t xml:space="preserve">
measured from soil line down to tip of tap root.</t>
        </r>
      </text>
    </comment>
    <comment ref="J11" authorId="0" shapeId="0" xr:uid="{6BB148EC-100A-4478-BADA-D3239D2A3A47}">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A7C48099-DBFA-42F6-82E0-84EE9620E7FF}">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E54F5A8B-4DD0-427A-82AF-B511247A8C3A}">
      <text>
        <r>
          <rPr>
            <b/>
            <sz val="8"/>
            <color indexed="81"/>
            <rFont val="Tahoma"/>
            <family val="2"/>
          </rPr>
          <t>PJP:</t>
        </r>
        <r>
          <rPr>
            <sz val="8"/>
            <color indexed="81"/>
            <rFont val="Tahoma"/>
            <family val="2"/>
          </rPr>
          <t xml:space="preserve">
Major vegetative branches approaching 1/4 size of main stem</t>
        </r>
      </text>
    </comment>
    <comment ref="M11" authorId="0" shapeId="0" xr:uid="{9EDEB77E-4A53-4590-A7D3-9E03AE6A8034}">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9F295203-8178-4DD7-82B9-E057F36935D3}">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BF54860E-CEB2-46F4-B10B-C59F08860318}">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904DB963-15E0-4C31-8917-10211FFEF85B}">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FEA890F1-D6A8-4228-9284-07467DCB229B}">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3.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154B0B66-4610-4821-89AA-6B9ECC87B3DC}">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B5D2CC56-DF68-4A55-90F4-C34EF32CC216}">
      <text>
        <r>
          <rPr>
            <b/>
            <sz val="8"/>
            <color indexed="81"/>
            <rFont val="Tahoma"/>
            <family val="2"/>
          </rPr>
          <t>PJP:</t>
        </r>
        <r>
          <rPr>
            <sz val="8"/>
            <color indexed="81"/>
            <rFont val="Tahoma"/>
            <family val="2"/>
          </rPr>
          <t xml:space="preserve">
measured from soil line down to tip of tap root.</t>
        </r>
      </text>
    </comment>
    <comment ref="J11" authorId="0" shapeId="0" xr:uid="{D4776001-7EA4-4D70-A96C-075A4F87E37D}">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7B9672A2-BCAD-44CD-A950-247D0437C97D}">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1BACFE17-E546-4BFB-B841-347AA86C4BE9}">
      <text>
        <r>
          <rPr>
            <b/>
            <sz val="8"/>
            <color indexed="81"/>
            <rFont val="Tahoma"/>
            <family val="2"/>
          </rPr>
          <t>PJP:</t>
        </r>
        <r>
          <rPr>
            <sz val="8"/>
            <color indexed="81"/>
            <rFont val="Tahoma"/>
            <family val="2"/>
          </rPr>
          <t xml:space="preserve">
Major vegetative branches approaching 1/4 size of main stem</t>
        </r>
      </text>
    </comment>
    <comment ref="M11" authorId="0" shapeId="0" xr:uid="{E300C77B-7161-4C1A-9B6D-1FB15CEB2935}">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6F1C5AD3-67BC-4FDA-955E-46ABE1EEC5AA}">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986DA119-0A5C-4D06-92F7-859A3852C4DE}">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F24FEC34-373F-43F4-9F59-22929E43E9D5}">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E3524467-A029-45D4-B361-E0C6CF2F96DF}">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4.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2A163B07-E416-4B41-86A6-EDF9B5891957}">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54AAD589-7D5D-42F3-8A88-56B6AAE8EC5B}">
      <text>
        <r>
          <rPr>
            <b/>
            <sz val="8"/>
            <color indexed="81"/>
            <rFont val="Tahoma"/>
            <family val="2"/>
          </rPr>
          <t>PJP:</t>
        </r>
        <r>
          <rPr>
            <sz val="8"/>
            <color indexed="81"/>
            <rFont val="Tahoma"/>
            <family val="2"/>
          </rPr>
          <t xml:space="preserve">
measured from soil line down to tip of tap root.</t>
        </r>
      </text>
    </comment>
    <comment ref="J11" authorId="0" shapeId="0" xr:uid="{513FBBAD-D52A-464D-BA63-F4D93D16B4CD}">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90567AEF-DD4B-4770-A2F1-92DF06C78FDA}">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D38BB996-08EA-4C6E-9A5E-D91397E2DB82}">
      <text>
        <r>
          <rPr>
            <b/>
            <sz val="8"/>
            <color indexed="81"/>
            <rFont val="Tahoma"/>
            <family val="2"/>
          </rPr>
          <t>PJP:</t>
        </r>
        <r>
          <rPr>
            <sz val="8"/>
            <color indexed="81"/>
            <rFont val="Tahoma"/>
            <family val="2"/>
          </rPr>
          <t xml:space="preserve">
Major vegetative branches approaching 1/4 size of main stem</t>
        </r>
      </text>
    </comment>
    <comment ref="M11" authorId="0" shapeId="0" xr:uid="{FFDC45EC-809C-49AC-B7A0-122C244E6BD2}">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E889FD3F-79A6-4A8C-BC7E-600376EE6B48}">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299797C2-1582-4EB0-9275-BE0827DEFD91}">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B99B440D-CAED-41D8-9B82-1F9F2E2B3D75}">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22EC2D6B-8691-4F55-A10A-2908B15082B4}">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5.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D40207AC-0DBF-4A97-AAE3-DCFFB6EEFF0C}">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07AD5F18-6B2A-4610-B6DE-2E4797B9F498}">
      <text>
        <r>
          <rPr>
            <b/>
            <sz val="8"/>
            <color indexed="81"/>
            <rFont val="Tahoma"/>
            <family val="2"/>
          </rPr>
          <t>PJP:</t>
        </r>
        <r>
          <rPr>
            <sz val="8"/>
            <color indexed="81"/>
            <rFont val="Tahoma"/>
            <family val="2"/>
          </rPr>
          <t xml:space="preserve">
measured from soil line down to tip of tap root.</t>
        </r>
      </text>
    </comment>
    <comment ref="J11" authorId="0" shapeId="0" xr:uid="{999E8CC5-E1B7-4BE9-B144-F9A12DDEC7B3}">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A5B00660-24EF-4F39-94A2-0D4E62A4D9B0}">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137F2BEF-3502-40C4-AC62-783D56A41BAC}">
      <text>
        <r>
          <rPr>
            <b/>
            <sz val="8"/>
            <color indexed="81"/>
            <rFont val="Tahoma"/>
            <family val="2"/>
          </rPr>
          <t>PJP:</t>
        </r>
        <r>
          <rPr>
            <sz val="8"/>
            <color indexed="81"/>
            <rFont val="Tahoma"/>
            <family val="2"/>
          </rPr>
          <t xml:space="preserve">
Major vegetative branches approaching 1/4 size of main stem</t>
        </r>
      </text>
    </comment>
    <comment ref="M11" authorId="0" shapeId="0" xr:uid="{C533659C-94C3-4473-9FB6-8E5F7CF34C1D}">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4C925326-9AF8-4294-99D7-A2770D9F3164}">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2C224E77-6276-4F4D-A68A-C806634555AA}">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CCDD40AB-9036-487C-AFD2-6F687D4E5249}">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A51BBEC6-2D11-4343-9E2A-186745CC4E0D}">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6.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CEF7FBC9-76C3-461F-BC90-899FB36A42F3}">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EA0F21FA-34DB-4F61-829B-6CAF38C22063}">
      <text>
        <r>
          <rPr>
            <b/>
            <sz val="8"/>
            <color indexed="81"/>
            <rFont val="Tahoma"/>
            <family val="2"/>
          </rPr>
          <t>PJP:</t>
        </r>
        <r>
          <rPr>
            <sz val="8"/>
            <color indexed="81"/>
            <rFont val="Tahoma"/>
            <family val="2"/>
          </rPr>
          <t xml:space="preserve">
measured from soil line down to tip of tap root.</t>
        </r>
      </text>
    </comment>
    <comment ref="J11" authorId="0" shapeId="0" xr:uid="{52F5834A-D3D0-4000-A55B-022E3E162D84}">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F6BB4E27-1B75-4B7E-85EA-FB69442FE7F6}">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BF0026FB-B60F-4594-9AA8-7EE13F2F97CE}">
      <text>
        <r>
          <rPr>
            <b/>
            <sz val="8"/>
            <color indexed="81"/>
            <rFont val="Tahoma"/>
            <family val="2"/>
          </rPr>
          <t>PJP:</t>
        </r>
        <r>
          <rPr>
            <sz val="8"/>
            <color indexed="81"/>
            <rFont val="Tahoma"/>
            <family val="2"/>
          </rPr>
          <t xml:space="preserve">
Major vegetative branches approaching 1/4 size of main stem</t>
        </r>
      </text>
    </comment>
    <comment ref="M11" authorId="0" shapeId="0" xr:uid="{E11CDD1E-3346-4915-8709-E21CAF6C014C}">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0595B103-598E-4BDE-8EA1-6AA0C7F9E6F1}">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6DEAF46B-868F-4461-95FF-881EB43D20FB}">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E7265B02-6D59-49B1-87C4-6CF6504A269E}">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3C03B4F0-8CC8-40D3-807F-6EFD74569A48}">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7.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AF73E047-2DDD-4A27-B9E2-88FEF509DE73}">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68F18257-503B-40CE-8506-7E63DBF441D6}">
      <text>
        <r>
          <rPr>
            <b/>
            <sz val="8"/>
            <color indexed="81"/>
            <rFont val="Tahoma"/>
            <family val="2"/>
          </rPr>
          <t>PJP:</t>
        </r>
        <r>
          <rPr>
            <sz val="8"/>
            <color indexed="81"/>
            <rFont val="Tahoma"/>
            <family val="2"/>
          </rPr>
          <t xml:space="preserve">
measured from soil line down to tip of tap root.</t>
        </r>
      </text>
    </comment>
    <comment ref="J11" authorId="0" shapeId="0" xr:uid="{8C95ABD0-3594-4A1C-8249-BE3B998A1D7B}">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75327F8C-BFCF-4443-9302-E66CF1561DD5}">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6EDF4478-AF87-4D0A-8CDB-8865285C623B}">
      <text>
        <r>
          <rPr>
            <b/>
            <sz val="8"/>
            <color indexed="81"/>
            <rFont val="Tahoma"/>
            <family val="2"/>
          </rPr>
          <t>PJP:</t>
        </r>
        <r>
          <rPr>
            <sz val="8"/>
            <color indexed="81"/>
            <rFont val="Tahoma"/>
            <family val="2"/>
          </rPr>
          <t xml:space="preserve">
Major vegetative branches approaching 1/4 size of main stem</t>
        </r>
      </text>
    </comment>
    <comment ref="M11" authorId="0" shapeId="0" xr:uid="{706F3ECF-2927-4296-9995-3B0130E93150}">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976E5F64-57B1-4F37-BB77-B75C3FFD12FE}">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3E0418CA-4121-4B81-B3E7-364F5A7B9848}">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C572A969-E297-4B8D-867A-9DB5C283CAF6}">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1F7E0285-AC2C-4BD0-A757-D22697A31826}">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8.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324DEABA-BFBB-4202-84D5-E8A9FF96604A}">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375202D6-34E2-4239-8B1F-3640F6BABD83}">
      <text>
        <r>
          <rPr>
            <b/>
            <sz val="8"/>
            <color indexed="81"/>
            <rFont val="Tahoma"/>
            <family val="2"/>
          </rPr>
          <t>PJP:</t>
        </r>
        <r>
          <rPr>
            <sz val="8"/>
            <color indexed="81"/>
            <rFont val="Tahoma"/>
            <family val="2"/>
          </rPr>
          <t xml:space="preserve">
measured from soil line down to tip of tap root.</t>
        </r>
      </text>
    </comment>
    <comment ref="J11" authorId="0" shapeId="0" xr:uid="{527E8F01-78EA-44FA-891B-7A7A0FC3A35F}">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82DCC768-DFF1-4166-ADCF-AEA8D15F8DCE}">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2C1F42FE-87B7-468A-847E-06238C1737B8}">
      <text>
        <r>
          <rPr>
            <b/>
            <sz val="8"/>
            <color indexed="81"/>
            <rFont val="Tahoma"/>
            <family val="2"/>
          </rPr>
          <t>PJP:</t>
        </r>
        <r>
          <rPr>
            <sz val="8"/>
            <color indexed="81"/>
            <rFont val="Tahoma"/>
            <family val="2"/>
          </rPr>
          <t xml:space="preserve">
Major vegetative branches approaching 1/4 size of main stem</t>
        </r>
      </text>
    </comment>
    <comment ref="M11" authorId="0" shapeId="0" xr:uid="{F8C96EEB-3F49-4EDA-A5E4-C81BDBECF125}">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35278A33-B196-40EB-AFFB-85C1D9764657}">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79AD9866-B064-4629-AF62-9B5A5A935D40}">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EFE55D84-242D-41A2-BD08-0AF97493C532}">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C24DFD5D-EF5A-4705-AD60-B09D883E7620}">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69.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052AE2C-84D0-4714-A6AB-91D68D15A4B0}">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835F3FFC-BE55-4986-9534-130CA0B1502A}">
      <text>
        <r>
          <rPr>
            <b/>
            <sz val="8"/>
            <color indexed="81"/>
            <rFont val="Tahoma"/>
            <family val="2"/>
          </rPr>
          <t>PJP:</t>
        </r>
        <r>
          <rPr>
            <sz val="8"/>
            <color indexed="81"/>
            <rFont val="Tahoma"/>
            <family val="2"/>
          </rPr>
          <t xml:space="preserve">
measured from soil line down to tip of tap root.</t>
        </r>
      </text>
    </comment>
    <comment ref="J11" authorId="0" shapeId="0" xr:uid="{CBF6BB1F-0630-4540-92D7-947EFC85554C}">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7C2AFBA2-EAF5-4C7F-A38D-ECDB765146D0}">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225B1D71-F856-4408-88F7-1D59D0F869EB}">
      <text>
        <r>
          <rPr>
            <b/>
            <sz val="8"/>
            <color indexed="81"/>
            <rFont val="Tahoma"/>
            <family val="2"/>
          </rPr>
          <t>PJP:</t>
        </r>
        <r>
          <rPr>
            <sz val="8"/>
            <color indexed="81"/>
            <rFont val="Tahoma"/>
            <family val="2"/>
          </rPr>
          <t xml:space="preserve">
Major vegetative branches approaching 1/4 size of main stem</t>
        </r>
      </text>
    </comment>
    <comment ref="M11" authorId="0" shapeId="0" xr:uid="{EB1BD04F-8896-4451-B843-83EDB1DC5ABB}">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5803762C-17CF-4822-9C10-6E0E70498EA7}">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B74EC33D-4F5B-4A49-91B9-D8E9630BA7AB}">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C52E758D-3125-4B3A-97F4-FBCDB2CCEAC3}">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BABD6D62-DAFF-4F10-9F74-BE4D2C05B946}">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70.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97F2F4CF-DA42-4A3D-8083-3AD13E89EB54}">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DD52313A-3FA8-48AA-93E1-3503E276EBE6}">
      <text>
        <r>
          <rPr>
            <b/>
            <sz val="8"/>
            <color indexed="81"/>
            <rFont val="Tahoma"/>
            <family val="2"/>
          </rPr>
          <t>PJP:</t>
        </r>
        <r>
          <rPr>
            <sz val="8"/>
            <color indexed="81"/>
            <rFont val="Tahoma"/>
            <family val="2"/>
          </rPr>
          <t xml:space="preserve">
measured from soil line down to tip of tap root.</t>
        </r>
      </text>
    </comment>
    <comment ref="J11" authorId="0" shapeId="0" xr:uid="{C53CA3EB-D04F-41A6-95BC-398142DE6EAA}">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49EE246B-C64F-4165-BAF3-004B6E476C74}">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3C3C0ABE-42A7-44C0-9054-5E0BB74ABF78}">
      <text>
        <r>
          <rPr>
            <b/>
            <sz val="8"/>
            <color indexed="81"/>
            <rFont val="Tahoma"/>
            <family val="2"/>
          </rPr>
          <t>PJP:</t>
        </r>
        <r>
          <rPr>
            <sz val="8"/>
            <color indexed="81"/>
            <rFont val="Tahoma"/>
            <family val="2"/>
          </rPr>
          <t xml:space="preserve">
Major vegetative branches approaching 1/4 size of main stem</t>
        </r>
      </text>
    </comment>
    <comment ref="M11" authorId="0" shapeId="0" xr:uid="{84897382-F1A9-4968-9862-EFCA5951108D}">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0A189BED-614E-46D5-9153-4DC1BF655165}">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93F8A270-A411-48BE-BC26-BD508531AA0D}">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452BFA6A-25C6-48EE-8A77-8B48BC5D9C6F}">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13BB47F3-322F-4A9A-A38F-AE98AD7A6483}">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71.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BEBDB5F8-7289-41B9-8238-4498FA6EECE0}">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5B0AF39A-7323-46AB-9AB2-A71BC79D2B85}">
      <text>
        <r>
          <rPr>
            <b/>
            <sz val="8"/>
            <color indexed="81"/>
            <rFont val="Tahoma"/>
            <family val="2"/>
          </rPr>
          <t>PJP:</t>
        </r>
        <r>
          <rPr>
            <sz val="8"/>
            <color indexed="81"/>
            <rFont val="Tahoma"/>
            <family val="2"/>
          </rPr>
          <t xml:space="preserve">
measured from soil line down to tip of tap root.</t>
        </r>
      </text>
    </comment>
    <comment ref="J11" authorId="0" shapeId="0" xr:uid="{79EAF568-77E0-481D-A981-E163BAEF763D}">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3D242C92-D34C-485E-A580-88078FBFA639}">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86D71948-97DE-4ECD-8DD1-EEC709274BFB}">
      <text>
        <r>
          <rPr>
            <b/>
            <sz val="8"/>
            <color indexed="81"/>
            <rFont val="Tahoma"/>
            <family val="2"/>
          </rPr>
          <t>PJP:</t>
        </r>
        <r>
          <rPr>
            <sz val="8"/>
            <color indexed="81"/>
            <rFont val="Tahoma"/>
            <family val="2"/>
          </rPr>
          <t xml:space="preserve">
Major vegetative branches approaching 1/4 size of main stem</t>
        </r>
      </text>
    </comment>
    <comment ref="M11" authorId="0" shapeId="0" xr:uid="{3226A01B-995D-49E6-A41A-77A22E3C09B3}">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3A9A41A0-27A8-4811-9997-8C8928D28F43}">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EEBA03B7-1B81-4373-8AE4-4007A3FEE888}">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4C32556F-AC3B-4FB2-8E04-BF01B661661C}">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5F23D7E5-9BCF-4742-95C2-142ABF464C3F}">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72.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12D0B4C9-7E84-472D-9996-15EAD9C1F85E}">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73CFA759-5F81-4151-81A6-40737607E524}">
      <text>
        <r>
          <rPr>
            <b/>
            <sz val="8"/>
            <color indexed="81"/>
            <rFont val="Tahoma"/>
            <family val="2"/>
          </rPr>
          <t>PJP:</t>
        </r>
        <r>
          <rPr>
            <sz val="8"/>
            <color indexed="81"/>
            <rFont val="Tahoma"/>
            <family val="2"/>
          </rPr>
          <t xml:space="preserve">
measured from soil line down to tip of tap root.</t>
        </r>
      </text>
    </comment>
    <comment ref="J11" authorId="0" shapeId="0" xr:uid="{B43E090E-686E-4401-ACEB-9ECD6F68EA83}">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0F471ED9-9AE1-4E3B-891F-CC22105C51A7}">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47FFC7CA-7B75-446B-B7EB-0809E8FB0F0B}">
      <text>
        <r>
          <rPr>
            <b/>
            <sz val="8"/>
            <color indexed="81"/>
            <rFont val="Tahoma"/>
            <family val="2"/>
          </rPr>
          <t>PJP:</t>
        </r>
        <r>
          <rPr>
            <sz val="8"/>
            <color indexed="81"/>
            <rFont val="Tahoma"/>
            <family val="2"/>
          </rPr>
          <t xml:space="preserve">
Major vegetative branches approaching 1/4 size of main stem</t>
        </r>
      </text>
    </comment>
    <comment ref="M11" authorId="0" shapeId="0" xr:uid="{8B9F7D79-08A7-494B-9B44-56329C0A06D3}">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D2E7112B-AE8A-4455-8C3C-72D6EC7DD986}">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11832838-2A96-4E09-9A87-A216A2EAD5C0}">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3A525830-766C-4645-BF35-A9B5F5A0A566}">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7E72F12A-220A-46F2-8F98-C4A50C799886}">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comments73.xml><?xml version="1.0" encoding="utf-8"?>
<comments xmlns="http://schemas.openxmlformats.org/spreadsheetml/2006/main" xmlns:mc="http://schemas.openxmlformats.org/markup-compatibility/2006" xmlns:xr="http://schemas.microsoft.com/office/spreadsheetml/2014/revision" mc:Ignorable="xr">
  <authors>
    <author>Paul J. Pinter</author>
    <author>PJP</author>
  </authors>
  <commentList>
    <comment ref="E11" authorId="0" shapeId="0" xr:uid="{BF6BEC61-8977-4DF6-BAA1-E4C68B1C5D8E}">
      <text>
        <r>
          <rPr>
            <b/>
            <sz val="8"/>
            <color indexed="81"/>
            <rFont val="Tahoma"/>
            <family val="2"/>
          </rPr>
          <t>Paul J. Pinter:</t>
        </r>
        <r>
          <rPr>
            <sz val="8"/>
            <color indexed="81"/>
            <rFont val="Tahoma"/>
            <family val="2"/>
          </rPr>
          <t xml:space="preserve">
For plant A this will be the DOY when leaf area subsample was measured.  For plants B thru F it is the DOY when whole plants were processed</t>
        </r>
      </text>
    </comment>
    <comment ref="I11" authorId="1" shapeId="0" xr:uid="{D0BF3A4C-5679-491A-8BFA-31BEBDA10BD5}">
      <text>
        <r>
          <rPr>
            <b/>
            <sz val="8"/>
            <color indexed="81"/>
            <rFont val="Tahoma"/>
            <family val="2"/>
          </rPr>
          <t>PJP:</t>
        </r>
        <r>
          <rPr>
            <sz val="8"/>
            <color indexed="81"/>
            <rFont val="Tahoma"/>
            <family val="2"/>
          </rPr>
          <t xml:space="preserve">
measured from soil line down to tip of tap root.</t>
        </r>
      </text>
    </comment>
    <comment ref="J11" authorId="0" shapeId="0" xr:uid="{96CC192F-902E-4FF6-BF34-EE8CBAD174D2}">
      <text>
        <r>
          <rPr>
            <b/>
            <sz val="8"/>
            <color indexed="81"/>
            <rFont val="Tahoma"/>
            <family val="2"/>
          </rPr>
          <t>Paul J. Pinter:</t>
        </r>
        <r>
          <rPr>
            <sz val="8"/>
            <color indexed="81"/>
            <rFont val="Tahoma"/>
            <family val="2"/>
          </rPr>
          <t xml:space="preserve">
This is the position of the first fruiting branch on the Main Stem.  Cotyledon node = zero.</t>
        </r>
      </text>
    </comment>
    <comment ref="K11" authorId="0" shapeId="0" xr:uid="{F6ECBC9A-8EFD-4373-84AA-B23E59FBCB0D}">
      <text>
        <r>
          <rPr>
            <b/>
            <sz val="8"/>
            <color indexed="81"/>
            <rFont val="Tahoma"/>
            <family val="2"/>
          </rPr>
          <t>Paul J. Pinter:</t>
        </r>
        <r>
          <rPr>
            <sz val="8"/>
            <color indexed="81"/>
            <rFont val="Tahoma"/>
            <family val="2"/>
          </rPr>
          <t xml:space="preserve">
Count up to and including top most node with expanded 1" diameter leaf. Cotyledon node = zero.</t>
        </r>
      </text>
    </comment>
    <comment ref="L11" authorId="1" shapeId="0" xr:uid="{8B5904E3-7715-47EE-9A0D-C2002A032A8E}">
      <text>
        <r>
          <rPr>
            <b/>
            <sz val="8"/>
            <color indexed="81"/>
            <rFont val="Tahoma"/>
            <family val="2"/>
          </rPr>
          <t>PJP:</t>
        </r>
        <r>
          <rPr>
            <sz val="8"/>
            <color indexed="81"/>
            <rFont val="Tahoma"/>
            <family val="2"/>
          </rPr>
          <t xml:space="preserve">
Major vegetative branches approaching 1/4 size of main stem</t>
        </r>
      </text>
    </comment>
    <comment ref="M11" authorId="0" shapeId="0" xr:uid="{9E7CD5FC-96EB-4BA4-A51F-4E11C49BBAF1}">
      <text>
        <r>
          <rPr>
            <b/>
            <sz val="8"/>
            <color indexed="81"/>
            <rFont val="Tahoma"/>
            <family val="2"/>
          </rPr>
          <t>Paul J. Pinter:</t>
        </r>
        <r>
          <rPr>
            <sz val="8"/>
            <color indexed="81"/>
            <rFont val="Tahoma"/>
            <family val="2"/>
          </rPr>
          <t xml:space="preserve">
Analogous to number of fruiting nodes on MS (ie Total MS Nodes minus first fruit branch plus one)  The number we're looking for here will determine how many potential fruiting sites are present on the plant for estimating fruit retention rate</t>
        </r>
      </text>
    </comment>
    <comment ref="N11" authorId="0" shapeId="0" xr:uid="{D2964425-C0E1-4811-992E-00A26267FF33}">
      <text>
        <r>
          <rPr>
            <b/>
            <sz val="8"/>
            <color indexed="81"/>
            <rFont val="Tahoma"/>
            <family val="2"/>
          </rPr>
          <t>Paul J. Pinter:</t>
        </r>
        <r>
          <rPr>
            <sz val="8"/>
            <color indexed="81"/>
            <rFont val="Tahoma"/>
            <family val="2"/>
          </rPr>
          <t xml:space="preserve">
</t>
        </r>
        <r>
          <rPr>
            <b/>
            <sz val="8"/>
            <color indexed="81"/>
            <rFont val="Tahoma"/>
            <family val="2"/>
          </rPr>
          <t xml:space="preserve">Before flowering: </t>
        </r>
        <r>
          <rPr>
            <sz val="8"/>
            <color indexed="81"/>
            <rFont val="Tahoma"/>
            <family val="2"/>
          </rPr>
          <t xml:space="preserve">Total number of abscissions in first position of MS.
</t>
        </r>
        <r>
          <rPr>
            <b/>
            <sz val="8"/>
            <color indexed="81"/>
            <rFont val="Tahoma"/>
            <family val="2"/>
          </rPr>
          <t>After flowering:</t>
        </r>
        <r>
          <rPr>
            <sz val="8"/>
            <color indexed="81"/>
            <rFont val="Tahoma"/>
            <family val="2"/>
          </rPr>
          <t xml:space="preserve">  Total number in first and second plus </t>
        </r>
        <r>
          <rPr>
            <sz val="8"/>
            <color indexed="81"/>
            <rFont val="Tahoma"/>
            <family val="2"/>
          </rPr>
          <t>all Veg branches</t>
        </r>
      </text>
    </comment>
    <comment ref="O11" authorId="0" shapeId="0" xr:uid="{506B28EE-F475-48B3-BDA2-D34F3E2BBB66}">
      <text>
        <r>
          <rPr>
            <b/>
            <sz val="8"/>
            <color indexed="81"/>
            <rFont val="Tahoma"/>
            <family val="2"/>
          </rPr>
          <t>Paul J. Pinter:</t>
        </r>
        <r>
          <rPr>
            <sz val="8"/>
            <color indexed="81"/>
            <rFont val="Tahoma"/>
            <family val="2"/>
          </rPr>
          <t xml:space="preserve">
Number of square that are equal or larger than a match head.</t>
        </r>
      </text>
    </comment>
    <comment ref="P11" authorId="0" shapeId="0" xr:uid="{6C80F2E7-03AB-442F-BB38-97FFAF3CAEC0}">
      <text>
        <r>
          <rPr>
            <b/>
            <sz val="8"/>
            <color indexed="81"/>
            <rFont val="Tahoma"/>
            <family val="2"/>
          </rPr>
          <t>Paul J. Pinter:</t>
        </r>
        <r>
          <rPr>
            <sz val="8"/>
            <color indexed="81"/>
            <rFont val="Tahoma"/>
            <family val="2"/>
          </rPr>
          <t xml:space="preserve">
Pink flowers are 1 day old and should not be counted here.  However, the fruit of a flower should be included in the green boll biomass component.</t>
        </r>
      </text>
    </comment>
    <comment ref="R11" authorId="0" shapeId="0" xr:uid="{26D45910-0359-417E-BB1F-6DA8272E220C}">
      <text>
        <r>
          <rPr>
            <b/>
            <sz val="8"/>
            <color indexed="81"/>
            <rFont val="Tahoma"/>
            <family val="2"/>
          </rPr>
          <t>Paul J. Pinter:</t>
        </r>
        <r>
          <rPr>
            <sz val="8"/>
            <color indexed="81"/>
            <rFont val="Tahoma"/>
            <family val="2"/>
          </rPr>
          <t xml:space="preserve">
A mature boll is one that is basically non-green and has at least started to crack naturally</t>
        </r>
      </text>
    </comment>
  </commentList>
</comments>
</file>

<file path=xl/sharedStrings.xml><?xml version="1.0" encoding="utf-8"?>
<sst xmlns="http://schemas.openxmlformats.org/spreadsheetml/2006/main" count="22608" uniqueCount="892">
  <si>
    <t>Year</t>
  </si>
  <si>
    <t>DOY</t>
  </si>
  <si>
    <t>PSDATE</t>
  </si>
  <si>
    <t>SID</t>
  </si>
  <si>
    <t>NumPlts</t>
  </si>
  <si>
    <t>Height</t>
  </si>
  <si>
    <t>p101-S01</t>
  </si>
  <si>
    <t>p102-S01</t>
  </si>
  <si>
    <t>p103-S01</t>
  </si>
  <si>
    <t>p101-S02</t>
  </si>
  <si>
    <t>p102-S02</t>
  </si>
  <si>
    <t>p103-S02</t>
  </si>
  <si>
    <t>p101-S03</t>
  </si>
  <si>
    <t>p102-S03</t>
  </si>
  <si>
    <t>p104-S02</t>
  </si>
  <si>
    <t>p105-S02</t>
  </si>
  <si>
    <t>p106-S02</t>
  </si>
  <si>
    <t>p107-S03</t>
  </si>
  <si>
    <t>p108-S03</t>
  </si>
  <si>
    <t>p104-S01</t>
  </si>
  <si>
    <t>p105-S01</t>
  </si>
  <si>
    <t>p106-S01</t>
  </si>
  <si>
    <t>p107-S01</t>
  </si>
  <si>
    <t>p108-S01</t>
  </si>
  <si>
    <t>p201-S01</t>
  </si>
  <si>
    <t>p202-S01</t>
  </si>
  <si>
    <t>p203-S01</t>
  </si>
  <si>
    <t>p204-S01</t>
  </si>
  <si>
    <t>p205-S01</t>
  </si>
  <si>
    <t>p206-S01</t>
  </si>
  <si>
    <t>p207-S01</t>
  </si>
  <si>
    <t>p208-S01</t>
  </si>
  <si>
    <t>p301-S01</t>
  </si>
  <si>
    <t>p302-S01</t>
  </si>
  <si>
    <t>p303-S01</t>
  </si>
  <si>
    <t>p304-S01</t>
  </si>
  <si>
    <t>p305-S01</t>
  </si>
  <si>
    <t>p306-S01</t>
  </si>
  <si>
    <t>p307-S01</t>
  </si>
  <si>
    <t>p308-S01</t>
  </si>
  <si>
    <t>p401-S01</t>
  </si>
  <si>
    <t>p402-S01</t>
  </si>
  <si>
    <t>p403-S01</t>
  </si>
  <si>
    <t>p404-S01</t>
  </si>
  <si>
    <t>p405-S01</t>
  </si>
  <si>
    <t>p406-S01</t>
  </si>
  <si>
    <t>p407-S01</t>
  </si>
  <si>
    <t>p408-S01</t>
  </si>
  <si>
    <t>PHTD1</t>
  </si>
  <si>
    <t>STDD1</t>
  </si>
  <si>
    <t>MSNODE1</t>
  </si>
  <si>
    <t>PFNODE1</t>
  </si>
  <si>
    <t>VBNUM1</t>
  </si>
  <si>
    <t>VBNODE1</t>
  </si>
  <si>
    <t>PHTD2</t>
  </si>
  <si>
    <t>STDD2</t>
  </si>
  <si>
    <t>MSNODE2</t>
  </si>
  <si>
    <t>PFNODE2</t>
  </si>
  <si>
    <t>VBNUM2</t>
  </si>
  <si>
    <t>VBNODE2</t>
  </si>
  <si>
    <t>PHTD3</t>
  </si>
  <si>
    <t>STDD3</t>
  </si>
  <si>
    <t>MSNODE3</t>
  </si>
  <si>
    <t>PFNODE3</t>
  </si>
  <si>
    <t>VBNUM3</t>
  </si>
  <si>
    <t>VBNODE3</t>
  </si>
  <si>
    <t>PHTD4</t>
  </si>
  <si>
    <t>STDD4</t>
  </si>
  <si>
    <t>MSNODE4</t>
  </si>
  <si>
    <t>PFNODE4</t>
  </si>
  <si>
    <t>VBNUM4</t>
  </si>
  <si>
    <t>VBNODE4</t>
  </si>
  <si>
    <t>PHTD5</t>
  </si>
  <si>
    <t>STDD5</t>
  </si>
  <si>
    <t>MSNODE5</t>
  </si>
  <si>
    <t>PFNODE5</t>
  </si>
  <si>
    <t>VBNUM5</t>
  </si>
  <si>
    <t>VBNODE5</t>
  </si>
  <si>
    <t>PHTD6</t>
  </si>
  <si>
    <t>STDD56</t>
  </si>
  <si>
    <t>MSNODE6</t>
  </si>
  <si>
    <t>PFNODE6</t>
  </si>
  <si>
    <t>VBNUM6</t>
  </si>
  <si>
    <t>VBNODE6</t>
  </si>
  <si>
    <t>SQRNUM</t>
  </si>
  <si>
    <t>FLRNUM</t>
  </si>
  <si>
    <t>GBNUM</t>
  </si>
  <si>
    <t>MBNUM</t>
  </si>
  <si>
    <t>LWPD</t>
  </si>
  <si>
    <t>SWPD</t>
  </si>
  <si>
    <t>CWPD</t>
  </si>
  <si>
    <t>LWAD</t>
  </si>
  <si>
    <t>SWAD</t>
  </si>
  <si>
    <t>MBWAD</t>
  </si>
  <si>
    <t>PWAD</t>
  </si>
  <si>
    <t>CWAD</t>
  </si>
  <si>
    <t>LAIDL</t>
  </si>
  <si>
    <t>std err</t>
  </si>
  <si>
    <t>mean</t>
  </si>
  <si>
    <t>F</t>
  </si>
  <si>
    <t>E</t>
  </si>
  <si>
    <t>D</t>
  </si>
  <si>
    <t>C</t>
  </si>
  <si>
    <t>B</t>
  </si>
  <si>
    <t>A</t>
  </si>
  <si>
    <t>sm</t>
  </si>
  <si>
    <t>cotyledon</t>
  </si>
  <si>
    <t>sr</t>
  </si>
  <si>
    <t>Tap Root BM</t>
  </si>
  <si>
    <t>StemBM</t>
  </si>
  <si>
    <t>Seed Cotton BM</t>
  </si>
  <si>
    <t>Mature  Boll BM</t>
  </si>
  <si>
    <t>Flwr &amp; GBoll BM</t>
  </si>
  <si>
    <t>Square   BM</t>
  </si>
  <si>
    <t>Remainder Leaf BM</t>
  </si>
  <si>
    <t>Leaf Ssample BM</t>
  </si>
  <si>
    <r>
      <t>Oven Temp  (</t>
    </r>
    <r>
      <rPr>
        <b/>
        <sz val="8"/>
        <rFont val="Arial"/>
        <family val="2"/>
      </rPr>
      <t>°</t>
    </r>
    <r>
      <rPr>
        <b/>
        <sz val="8"/>
        <rFont val="Arial"/>
        <family val="2"/>
      </rPr>
      <t>C)</t>
    </r>
  </si>
  <si>
    <t>DOY out of Oven</t>
  </si>
  <si>
    <t>DOY into Oven</t>
  </si>
  <si>
    <t>Codes</t>
  </si>
  <si>
    <t>No. of Mature Bolls</t>
  </si>
  <si>
    <t>No. of Green Bolls</t>
  </si>
  <si>
    <t>No. of White Flowers</t>
  </si>
  <si>
    <t>No. of Squares</t>
  </si>
  <si>
    <t>Abscisions in reference positions</t>
  </si>
  <si>
    <t>No. nodes on Veg. Branches</t>
  </si>
  <si>
    <t>No. of Veg. Branches</t>
  </si>
  <si>
    <t>No. of MS Nodes</t>
  </si>
  <si>
    <t>MS Node of First Fruit Branch</t>
  </si>
  <si>
    <t>Tap Root Length (cm)</t>
  </si>
  <si>
    <t>Abvegrnd Height  (cm)</t>
  </si>
  <si>
    <t>Stem Diameter (mm)</t>
  </si>
  <si>
    <t>Leaf area of Subsmple</t>
  </si>
  <si>
    <t>DOY Wet Process</t>
  </si>
  <si>
    <t>Initials</t>
  </si>
  <si>
    <t>Plant</t>
  </si>
  <si>
    <t>Plot</t>
  </si>
  <si>
    <t>First sampling.Plants are small and weird.Lots of forked plants (2 or more main stems).</t>
  </si>
  <si>
    <t>Comments:</t>
  </si>
  <si>
    <t>Carrie</t>
  </si>
  <si>
    <t>Data proofed by:</t>
  </si>
  <si>
    <t>stacy</t>
  </si>
  <si>
    <t>Sampled By:</t>
  </si>
  <si>
    <t>Sampling DOY:</t>
  </si>
  <si>
    <t>Stacy</t>
  </si>
  <si>
    <t>Data entered by:</t>
  </si>
  <si>
    <t>7:45 to 9:45</t>
  </si>
  <si>
    <t>Sampling Time:</t>
  </si>
  <si>
    <t>Sampling Date:</t>
  </si>
  <si>
    <t>Cotton Growth &amp; Development Data for Field 105</t>
  </si>
  <si>
    <t>FISE2003GrowthDOYXXX.xls</t>
  </si>
  <si>
    <t>cotyledons</t>
  </si>
  <si>
    <t>s/s</t>
  </si>
  <si>
    <t>FTH</t>
  </si>
  <si>
    <t>FDL</t>
  </si>
  <si>
    <t>FDH</t>
  </si>
  <si>
    <t>FTL</t>
  </si>
  <si>
    <t>FSL</t>
  </si>
  <si>
    <t>FSH</t>
  </si>
  <si>
    <t>LAI</t>
  </si>
  <si>
    <t>OBL</t>
  </si>
  <si>
    <t>GBL</t>
  </si>
  <si>
    <t>SQR</t>
  </si>
  <si>
    <t>NOD</t>
  </si>
  <si>
    <t>OWT</t>
  </si>
  <si>
    <t>GWT</t>
  </si>
  <si>
    <t>QWT</t>
  </si>
  <si>
    <t>SWT</t>
  </si>
  <si>
    <t>LWT</t>
  </si>
  <si>
    <t>CWT</t>
  </si>
  <si>
    <t>Sub Leaf Area (cm2)</t>
  </si>
  <si>
    <t>Oboll (#/m2)</t>
  </si>
  <si>
    <t>Gboll (#/m2)</t>
  </si>
  <si>
    <t>Squares (#/m2)</t>
  </si>
  <si>
    <t>MS Nodes (#/plant)</t>
  </si>
  <si>
    <t>Oboll Weight (kg/ha)</t>
  </si>
  <si>
    <t>Gboll Weight (kg/ha)</t>
  </si>
  <si>
    <t>Square Weight (kg/ha)</t>
  </si>
  <si>
    <t>Stem Weight (kg/ha)</t>
  </si>
  <si>
    <t>Leaf Weight (kg/ha)</t>
  </si>
  <si>
    <t>Plant Weight (kg/ha)</t>
  </si>
  <si>
    <t>Plant Weight (g/m2)</t>
  </si>
  <si>
    <t>Plant Weight (g/p)</t>
  </si>
  <si>
    <t>Num Plants</t>
  </si>
  <si>
    <t>Plant Weight (g)</t>
  </si>
  <si>
    <t>Plant Density (p/m)</t>
  </si>
  <si>
    <t>Tap Root BM (g)</t>
  </si>
  <si>
    <t>StemBM (g)</t>
  </si>
  <si>
    <t>Seed Cotton BM (g)</t>
  </si>
  <si>
    <t>Mature  Boll BM (g)</t>
  </si>
  <si>
    <t>Flwr &amp; GBoll BM (g)</t>
  </si>
  <si>
    <t>Square   BM (g)</t>
  </si>
  <si>
    <t>Remaining Leaf BM (g)</t>
  </si>
  <si>
    <t>Leaf Subsample BM (g)</t>
  </si>
  <si>
    <t>p107-S02</t>
  </si>
  <si>
    <t>p108-S02</t>
  </si>
  <si>
    <t>p201-S02</t>
  </si>
  <si>
    <t>p202-S02</t>
  </si>
  <si>
    <t>p203-S02</t>
  </si>
  <si>
    <t>p204-S02</t>
  </si>
  <si>
    <t>p205-S02</t>
  </si>
  <si>
    <t>p206-S02</t>
  </si>
  <si>
    <t>p207-S02</t>
  </si>
  <si>
    <t>p208-S02</t>
  </si>
  <si>
    <t>p301-S02</t>
  </si>
  <si>
    <t>p302-S02</t>
  </si>
  <si>
    <t>p303-S02</t>
  </si>
  <si>
    <t>p304-S02</t>
  </si>
  <si>
    <t>p305-S02</t>
  </si>
  <si>
    <t>p306-S02</t>
  </si>
  <si>
    <t>p307-S02</t>
  </si>
  <si>
    <t>p308-S02</t>
  </si>
  <si>
    <t>p401-S02</t>
  </si>
  <si>
    <t>p402-S02</t>
  </si>
  <si>
    <t>p403-S02</t>
  </si>
  <si>
    <t>p404-S02</t>
  </si>
  <si>
    <t>p405-S02</t>
  </si>
  <si>
    <t>p406-S02</t>
  </si>
  <si>
    <t>p407-S02</t>
  </si>
  <si>
    <t>p408-S02</t>
  </si>
  <si>
    <t>p103-S03</t>
  </si>
  <si>
    <t>p104-S03</t>
  </si>
  <si>
    <t>p105-S03</t>
  </si>
  <si>
    <t>p106-S03</t>
  </si>
  <si>
    <t>p201-S03</t>
  </si>
  <si>
    <t>p202-S03</t>
  </si>
  <si>
    <t>p203-S03</t>
  </si>
  <si>
    <t>p204-S03</t>
  </si>
  <si>
    <t>p205-S03</t>
  </si>
  <si>
    <t>p206-S03</t>
  </si>
  <si>
    <t>p207-S03</t>
  </si>
  <si>
    <t>p208-S03</t>
  </si>
  <si>
    <t>p301-S03</t>
  </si>
  <si>
    <t>p302-S03</t>
  </si>
  <si>
    <t>p303-S03</t>
  </si>
  <si>
    <t>p304-S03</t>
  </si>
  <si>
    <t>p305-S03</t>
  </si>
  <si>
    <t>p306-S03</t>
  </si>
  <si>
    <t>p307-S03</t>
  </si>
  <si>
    <t>p308-S03</t>
  </si>
  <si>
    <t>p401-S03</t>
  </si>
  <si>
    <t>p402-S03</t>
  </si>
  <si>
    <t>p403-S03</t>
  </si>
  <si>
    <t>p404-S03</t>
  </si>
  <si>
    <t>p405-S03</t>
  </si>
  <si>
    <t>p406-S03</t>
  </si>
  <si>
    <t>p407-S03</t>
  </si>
  <si>
    <t>p408-S03</t>
  </si>
  <si>
    <t>p101-S04</t>
  </si>
  <si>
    <t>p102-S04</t>
  </si>
  <si>
    <t>p103-S04</t>
  </si>
  <si>
    <t>p104-S04</t>
  </si>
  <si>
    <t>p105-S04</t>
  </si>
  <si>
    <t>p106-S04</t>
  </si>
  <si>
    <t>p107-S04</t>
  </si>
  <si>
    <t>p108-S04</t>
  </si>
  <si>
    <t>p201-S04</t>
  </si>
  <si>
    <t>p202-S04</t>
  </si>
  <si>
    <t>p203-S04</t>
  </si>
  <si>
    <t>p204-S04</t>
  </si>
  <si>
    <t>p205-S04</t>
  </si>
  <si>
    <t>p206-S04</t>
  </si>
  <si>
    <t>p207-S04</t>
  </si>
  <si>
    <t>p208-S04</t>
  </si>
  <si>
    <t>p301-S04</t>
  </si>
  <si>
    <t>p302-S04</t>
  </si>
  <si>
    <t>p303-S04</t>
  </si>
  <si>
    <t>p304-S04</t>
  </si>
  <si>
    <t>p305-S04</t>
  </si>
  <si>
    <t>p306-S04</t>
  </si>
  <si>
    <t>p307-S04</t>
  </si>
  <si>
    <t>p308-S04</t>
  </si>
  <si>
    <t>p401-S04</t>
  </si>
  <si>
    <t>p402-S04</t>
  </si>
  <si>
    <t>p403-S04</t>
  </si>
  <si>
    <t>p404-S04</t>
  </si>
  <si>
    <t>p405-S04</t>
  </si>
  <si>
    <t>p406-S04</t>
  </si>
  <si>
    <t>p407-S04</t>
  </si>
  <si>
    <t>p408-S04</t>
  </si>
  <si>
    <t>p101-S05</t>
  </si>
  <si>
    <t>p102-S05</t>
  </si>
  <si>
    <t>p103-S05</t>
  </si>
  <si>
    <t>p104-S05</t>
  </si>
  <si>
    <t>p105-S05</t>
  </si>
  <si>
    <t>p106-S05</t>
  </si>
  <si>
    <t>p107-S05</t>
  </si>
  <si>
    <t>p108-S05</t>
  </si>
  <si>
    <t>p201-S05</t>
  </si>
  <si>
    <t>p202-S05</t>
  </si>
  <si>
    <t>p203-S05</t>
  </si>
  <si>
    <t>p204-S05</t>
  </si>
  <si>
    <t>p205-S05</t>
  </si>
  <si>
    <t>p206-S05</t>
  </si>
  <si>
    <t>p207-S05</t>
  </si>
  <si>
    <t>p208-S05</t>
  </si>
  <si>
    <t>p301-S05</t>
  </si>
  <si>
    <t>p302-S05</t>
  </si>
  <si>
    <t>p303-S05</t>
  </si>
  <si>
    <t>p304-S05</t>
  </si>
  <si>
    <t>p305-S05</t>
  </si>
  <si>
    <t>p306-S05</t>
  </si>
  <si>
    <t>p307-S05</t>
  </si>
  <si>
    <t>p308-S05</t>
  </si>
  <si>
    <t>p401-S05</t>
  </si>
  <si>
    <t>p402-S05</t>
  </si>
  <si>
    <t>p403-S05</t>
  </si>
  <si>
    <t>p404-S05</t>
  </si>
  <si>
    <t>p405-S05</t>
  </si>
  <si>
    <t>p406-S05</t>
  </si>
  <si>
    <t>p407-S05</t>
  </si>
  <si>
    <t>p408-S05</t>
  </si>
  <si>
    <t>p101-S06</t>
  </si>
  <si>
    <t>p102-S06</t>
  </si>
  <si>
    <t>p103-S06</t>
  </si>
  <si>
    <t>p104-S06</t>
  </si>
  <si>
    <t>p105-S06</t>
  </si>
  <si>
    <t>p106-S06</t>
  </si>
  <si>
    <t>p107-S06</t>
  </si>
  <si>
    <t>p108-S06</t>
  </si>
  <si>
    <t>p201-S06</t>
  </si>
  <si>
    <t>p202-S06</t>
  </si>
  <si>
    <t>p203-S06</t>
  </si>
  <si>
    <t>p204-S06</t>
  </si>
  <si>
    <t>p205-S06</t>
  </si>
  <si>
    <t>p206-S06</t>
  </si>
  <si>
    <t>p207-S06</t>
  </si>
  <si>
    <t>p208-S06</t>
  </si>
  <si>
    <t>p301-S06</t>
  </si>
  <si>
    <t>p302-S06</t>
  </si>
  <si>
    <t>p303-S06</t>
  </si>
  <si>
    <t>p304-S06</t>
  </si>
  <si>
    <t>p305-S06</t>
  </si>
  <si>
    <t>p306-S06</t>
  </si>
  <si>
    <t>p307-S06</t>
  </si>
  <si>
    <t>p308-S06</t>
  </si>
  <si>
    <t>p401-S06</t>
  </si>
  <si>
    <t>p402-S06</t>
  </si>
  <si>
    <t>p403-S06</t>
  </si>
  <si>
    <t>p404-S06</t>
  </si>
  <si>
    <t>p405-S06</t>
  </si>
  <si>
    <t>p406-S06</t>
  </si>
  <si>
    <t>p407-S06</t>
  </si>
  <si>
    <t>p408-S06</t>
  </si>
  <si>
    <t>p101-S07</t>
  </si>
  <si>
    <t>p102-S07</t>
  </si>
  <si>
    <t>p103-S07</t>
  </si>
  <si>
    <t>p104-S07</t>
  </si>
  <si>
    <t>p105-S07</t>
  </si>
  <si>
    <t>p106-S07</t>
  </si>
  <si>
    <t>p107-S07</t>
  </si>
  <si>
    <t>p108-S07</t>
  </si>
  <si>
    <t>p201-S07</t>
  </si>
  <si>
    <t>p202-S07</t>
  </si>
  <si>
    <t>p203-S07</t>
  </si>
  <si>
    <t>p204-S07</t>
  </si>
  <si>
    <t>p205-S07</t>
  </si>
  <si>
    <t>p206-S07</t>
  </si>
  <si>
    <t>p207-S07</t>
  </si>
  <si>
    <t>p208-S07</t>
  </si>
  <si>
    <t>p301-S07</t>
  </si>
  <si>
    <t>p302-S07</t>
  </si>
  <si>
    <t>p303-S07</t>
  </si>
  <si>
    <t>p304-S07</t>
  </si>
  <si>
    <t>p305-S07</t>
  </si>
  <si>
    <t>p306-S07</t>
  </si>
  <si>
    <t>p307-S07</t>
  </si>
  <si>
    <t>p308-S07</t>
  </si>
  <si>
    <t>p401-S07</t>
  </si>
  <si>
    <t>p402-S07</t>
  </si>
  <si>
    <t>p403-S07</t>
  </si>
  <si>
    <t>p404-S07</t>
  </si>
  <si>
    <t>p405-S07</t>
  </si>
  <si>
    <t>p406-S07</t>
  </si>
  <si>
    <t>p407-S07</t>
  </si>
  <si>
    <t>p408-S07</t>
  </si>
  <si>
    <t>p101-S08</t>
  </si>
  <si>
    <t>p102-S08</t>
  </si>
  <si>
    <t>p103-S08</t>
  </si>
  <si>
    <t>p104-S08</t>
  </si>
  <si>
    <t>p105-S08</t>
  </si>
  <si>
    <t>p106-S08</t>
  </si>
  <si>
    <t>p107-S08</t>
  </si>
  <si>
    <t>p108-S08</t>
  </si>
  <si>
    <t>p201-S08</t>
  </si>
  <si>
    <t>p202-S08</t>
  </si>
  <si>
    <t>p203-S08</t>
  </si>
  <si>
    <t>p204-S08</t>
  </si>
  <si>
    <t>p205-S08</t>
  </si>
  <si>
    <t>p206-S08</t>
  </si>
  <si>
    <t>p207-S08</t>
  </si>
  <si>
    <t>p208-S08</t>
  </si>
  <si>
    <t>p301-S08</t>
  </si>
  <si>
    <t>p302-S08</t>
  </si>
  <si>
    <t>p303-S08</t>
  </si>
  <si>
    <t>p304-S08</t>
  </si>
  <si>
    <t>p305-S08</t>
  </si>
  <si>
    <t>p306-S08</t>
  </si>
  <si>
    <t>p307-S08</t>
  </si>
  <si>
    <t>p308-S08</t>
  </si>
  <si>
    <t>p401-S08</t>
  </si>
  <si>
    <t>p402-S08</t>
  </si>
  <si>
    <t>p403-S08</t>
  </si>
  <si>
    <t>p404-S08</t>
  </si>
  <si>
    <t>p405-S08</t>
  </si>
  <si>
    <t>p406-S08</t>
  </si>
  <si>
    <t>p407-S08</t>
  </si>
  <si>
    <t>p408-S08</t>
  </si>
  <si>
    <t>p101-S09</t>
  </si>
  <si>
    <t>p102-S09</t>
  </si>
  <si>
    <t>p103-S09</t>
  </si>
  <si>
    <t>p104-S09</t>
  </si>
  <si>
    <t>p105-S09</t>
  </si>
  <si>
    <t>p106-S09</t>
  </si>
  <si>
    <t>p107-S09</t>
  </si>
  <si>
    <t>p108-S09</t>
  </si>
  <si>
    <t>p201-S09</t>
  </si>
  <si>
    <t>p202-S09</t>
  </si>
  <si>
    <t>p203-S09</t>
  </si>
  <si>
    <t>p204-S09</t>
  </si>
  <si>
    <t>p205-S09</t>
  </si>
  <si>
    <t>p206-S09</t>
  </si>
  <si>
    <t>p207-S09</t>
  </si>
  <si>
    <t>p208-S09</t>
  </si>
  <si>
    <t>p301-S09</t>
  </si>
  <si>
    <t>p302-S09</t>
  </si>
  <si>
    <t>p303-S09</t>
  </si>
  <si>
    <t>p304-S09</t>
  </si>
  <si>
    <t>p305-S09</t>
  </si>
  <si>
    <t>p306-S09</t>
  </si>
  <si>
    <t>p307-S09</t>
  </si>
  <si>
    <t>p308-S09</t>
  </si>
  <si>
    <t>p401-S09</t>
  </si>
  <si>
    <t>p402-S09</t>
  </si>
  <si>
    <t>p403-S09</t>
  </si>
  <si>
    <t>p404-S09</t>
  </si>
  <si>
    <t>p405-S09</t>
  </si>
  <si>
    <t>p406-S09</t>
  </si>
  <si>
    <t>p407-S09</t>
  </si>
  <si>
    <t>p408-S09</t>
  </si>
  <si>
    <t>p101-S10</t>
  </si>
  <si>
    <t>p102-S10</t>
  </si>
  <si>
    <t>p103-S10</t>
  </si>
  <si>
    <t>p104-S10</t>
  </si>
  <si>
    <t>p105-S10</t>
  </si>
  <si>
    <t>p106-S10</t>
  </si>
  <si>
    <t>p107-S10</t>
  </si>
  <si>
    <t>p108-S10</t>
  </si>
  <si>
    <t>p201-S10</t>
  </si>
  <si>
    <t>p202-S10</t>
  </si>
  <si>
    <t>p203-S10</t>
  </si>
  <si>
    <t>p204-S10</t>
  </si>
  <si>
    <t>p205-S10</t>
  </si>
  <si>
    <t>p206-S10</t>
  </si>
  <si>
    <t>p207-S10</t>
  </si>
  <si>
    <t>p208-S10</t>
  </si>
  <si>
    <t>p301-S10</t>
  </si>
  <si>
    <t>p302-S10</t>
  </si>
  <si>
    <t>p303-S10</t>
  </si>
  <si>
    <t>p304-S10</t>
  </si>
  <si>
    <t>p305-S10</t>
  </si>
  <si>
    <t>p306-S10</t>
  </si>
  <si>
    <t>p307-S10</t>
  </si>
  <si>
    <t>p308-S10</t>
  </si>
  <si>
    <t>p401-S10</t>
  </si>
  <si>
    <t>p402-S10</t>
  </si>
  <si>
    <t>p403-S10</t>
  </si>
  <si>
    <t>p404-S10</t>
  </si>
  <si>
    <t>p405-S10</t>
  </si>
  <si>
    <t>p406-S10</t>
  </si>
  <si>
    <t>p407-S10</t>
  </si>
  <si>
    <t>p408-S10</t>
  </si>
  <si>
    <t>p101-S11</t>
  </si>
  <si>
    <t>p102-S11</t>
  </si>
  <si>
    <t>p103-S11</t>
  </si>
  <si>
    <t>p104-S11</t>
  </si>
  <si>
    <t>p105-S11</t>
  </si>
  <si>
    <t>p106-S11</t>
  </si>
  <si>
    <t>p107-S11</t>
  </si>
  <si>
    <t>p108-S11</t>
  </si>
  <si>
    <t>p201-S11</t>
  </si>
  <si>
    <t>p202-S11</t>
  </si>
  <si>
    <t>p203-S11</t>
  </si>
  <si>
    <t>p204-S11</t>
  </si>
  <si>
    <t>p205-S11</t>
  </si>
  <si>
    <t>p206-S11</t>
  </si>
  <si>
    <t>p207-S11</t>
  </si>
  <si>
    <t>p208-S11</t>
  </si>
  <si>
    <t>p301-S11</t>
  </si>
  <si>
    <t>p302-S11</t>
  </si>
  <si>
    <t>p303-S11</t>
  </si>
  <si>
    <t>p304-S11</t>
  </si>
  <si>
    <t>p305-S11</t>
  </si>
  <si>
    <t>p306-S11</t>
  </si>
  <si>
    <t>p307-S11</t>
  </si>
  <si>
    <t>p308-S11</t>
  </si>
  <si>
    <t>p401-S11</t>
  </si>
  <si>
    <t>p402-S11</t>
  </si>
  <si>
    <t>p403-S11</t>
  </si>
  <si>
    <t>p404-S11</t>
  </si>
  <si>
    <t>p405-S11</t>
  </si>
  <si>
    <t>p406-S11</t>
  </si>
  <si>
    <t>p407-S11</t>
  </si>
  <si>
    <t>p408-S11</t>
  </si>
  <si>
    <t>p101-S12</t>
  </si>
  <si>
    <t>p102-S12</t>
  </si>
  <si>
    <t>p103-S12</t>
  </si>
  <si>
    <t>p104-S12</t>
  </si>
  <si>
    <t>p105-S12</t>
  </si>
  <si>
    <t>p106-S12</t>
  </si>
  <si>
    <t>p107-S12</t>
  </si>
  <si>
    <t>p108-S12</t>
  </si>
  <si>
    <t>p201-S12</t>
  </si>
  <si>
    <t>p202-S12</t>
  </si>
  <si>
    <t>p203-S12</t>
  </si>
  <si>
    <t>p204-S12</t>
  </si>
  <si>
    <t>p205-S12</t>
  </si>
  <si>
    <t>p206-S12</t>
  </si>
  <si>
    <t>p207-S12</t>
  </si>
  <si>
    <t>p208-S12</t>
  </si>
  <si>
    <t>p301-S12</t>
  </si>
  <si>
    <t>p302-S12</t>
  </si>
  <si>
    <t>p303-S12</t>
  </si>
  <si>
    <t>p304-S12</t>
  </si>
  <si>
    <t>p305-S12</t>
  </si>
  <si>
    <t>p306-S12</t>
  </si>
  <si>
    <t>p307-S12</t>
  </si>
  <si>
    <t>p308-S12</t>
  </si>
  <si>
    <t>p401-S12</t>
  </si>
  <si>
    <t>p402-S12</t>
  </si>
  <si>
    <t>p403-S12</t>
  </si>
  <si>
    <t>p404-S12</t>
  </si>
  <si>
    <t>p405-S12</t>
  </si>
  <si>
    <t>p406-S12</t>
  </si>
  <si>
    <t>p407-S12</t>
  </si>
  <si>
    <t>p408-S12</t>
  </si>
  <si>
    <t>p101-S13</t>
  </si>
  <si>
    <t>p102-S13</t>
  </si>
  <si>
    <t>p103-S13</t>
  </si>
  <si>
    <t>p104-S13</t>
  </si>
  <si>
    <t>p105-S13</t>
  </si>
  <si>
    <t>p106-S13</t>
  </si>
  <si>
    <t>p107-S13</t>
  </si>
  <si>
    <t>p108-S13</t>
  </si>
  <si>
    <t>p201-S13</t>
  </si>
  <si>
    <t>p202-S13</t>
  </si>
  <si>
    <t>p203-S13</t>
  </si>
  <si>
    <t>p204-S13</t>
  </si>
  <si>
    <t>p205-S13</t>
  </si>
  <si>
    <t>p206-S13</t>
  </si>
  <si>
    <t>p207-S13</t>
  </si>
  <si>
    <t>p208-S13</t>
  </si>
  <si>
    <t>p301-S13</t>
  </si>
  <si>
    <t>p302-S13</t>
  </si>
  <si>
    <t>p303-S13</t>
  </si>
  <si>
    <t>p304-S13</t>
  </si>
  <si>
    <t>p305-S13</t>
  </si>
  <si>
    <t>p306-S13</t>
  </si>
  <si>
    <t>p307-S13</t>
  </si>
  <si>
    <t>p308-S13</t>
  </si>
  <si>
    <t>p401-S13</t>
  </si>
  <si>
    <t>p402-S13</t>
  </si>
  <si>
    <t>p403-S13</t>
  </si>
  <si>
    <t>p404-S13</t>
  </si>
  <si>
    <t>p405-S13</t>
  </si>
  <si>
    <t>p406-S13</t>
  </si>
  <si>
    <t>p407-S13</t>
  </si>
  <si>
    <t>p408-S13</t>
  </si>
  <si>
    <t>p101-S14</t>
  </si>
  <si>
    <t>p102-S14</t>
  </si>
  <si>
    <t>p103-S14</t>
  </si>
  <si>
    <t>p104-S14</t>
  </si>
  <si>
    <t>p105-S14</t>
  </si>
  <si>
    <t>p106-S14</t>
  </si>
  <si>
    <t>p107-S14</t>
  </si>
  <si>
    <t>p108-S14</t>
  </si>
  <si>
    <t>p201-S14</t>
  </si>
  <si>
    <t>p202-S14</t>
  </si>
  <si>
    <t>p203-S14</t>
  </si>
  <si>
    <t>p204-S14</t>
  </si>
  <si>
    <t>p205-S14</t>
  </si>
  <si>
    <t>p206-S14</t>
  </si>
  <si>
    <t>p207-S14</t>
  </si>
  <si>
    <t>p208-S14</t>
  </si>
  <si>
    <t>p301-S14</t>
  </si>
  <si>
    <t>p302-S14</t>
  </si>
  <si>
    <t>p303-S14</t>
  </si>
  <si>
    <t>p304-S14</t>
  </si>
  <si>
    <t>p305-S14</t>
  </si>
  <si>
    <t>p306-S14</t>
  </si>
  <si>
    <t>p307-S14</t>
  </si>
  <si>
    <t>p308-S14</t>
  </si>
  <si>
    <t>p401-S14</t>
  </si>
  <si>
    <t>p402-S14</t>
  </si>
  <si>
    <t>p403-S14</t>
  </si>
  <si>
    <t>p404-S14</t>
  </si>
  <si>
    <t>p405-S14</t>
  </si>
  <si>
    <t>p406-S14</t>
  </si>
  <si>
    <t>p407-S14</t>
  </si>
  <si>
    <t>p408-S14</t>
  </si>
  <si>
    <t>p101-S15</t>
  </si>
  <si>
    <t>p102-S15</t>
  </si>
  <si>
    <t>p103-S15</t>
  </si>
  <si>
    <t>p104-S15</t>
  </si>
  <si>
    <t>p105-S15</t>
  </si>
  <si>
    <t>p106-S15</t>
  </si>
  <si>
    <t>p107-S15</t>
  </si>
  <si>
    <t>p108-S15</t>
  </si>
  <si>
    <t>p201-S15</t>
  </si>
  <si>
    <t>p202-S15</t>
  </si>
  <si>
    <t>p203-S15</t>
  </si>
  <si>
    <t>p204-S15</t>
  </si>
  <si>
    <t>p205-S15</t>
  </si>
  <si>
    <t>p206-S15</t>
  </si>
  <si>
    <t>p207-S15</t>
  </si>
  <si>
    <t>p208-S15</t>
  </si>
  <si>
    <t>p301-S15</t>
  </si>
  <si>
    <t>p302-S15</t>
  </si>
  <si>
    <t>p303-S15</t>
  </si>
  <si>
    <t>p304-S15</t>
  </si>
  <si>
    <t>p305-S15</t>
  </si>
  <si>
    <t>p306-S15</t>
  </si>
  <si>
    <t>p307-S15</t>
  </si>
  <si>
    <t>p308-S15</t>
  </si>
  <si>
    <t>p401-S15</t>
  </si>
  <si>
    <t>p402-S15</t>
  </si>
  <si>
    <t>p403-S15</t>
  </si>
  <si>
    <t>p404-S15</t>
  </si>
  <si>
    <t>p405-S15</t>
  </si>
  <si>
    <t>p406-S15</t>
  </si>
  <si>
    <t>p407-S15</t>
  </si>
  <si>
    <t>p408-S15</t>
  </si>
  <si>
    <t>p101-S16</t>
  </si>
  <si>
    <t>p102-S16</t>
  </si>
  <si>
    <t>p103-S16</t>
  </si>
  <si>
    <t>p104-S16</t>
  </si>
  <si>
    <t>p105-S16</t>
  </si>
  <si>
    <t>p106-S16</t>
  </si>
  <si>
    <t>p107-S16</t>
  </si>
  <si>
    <t>p108-S16</t>
  </si>
  <si>
    <t>p201-S16</t>
  </si>
  <si>
    <t>p202-S16</t>
  </si>
  <si>
    <t>p203-S16</t>
  </si>
  <si>
    <t>p204-S16</t>
  </si>
  <si>
    <t>p205-S16</t>
  </si>
  <si>
    <t>p206-S16</t>
  </si>
  <si>
    <t>p207-S16</t>
  </si>
  <si>
    <t>p208-S16</t>
  </si>
  <si>
    <t>p301-S16</t>
  </si>
  <si>
    <t>p302-S16</t>
  </si>
  <si>
    <t>p303-S16</t>
  </si>
  <si>
    <t>p304-S16</t>
  </si>
  <si>
    <t>p305-S16</t>
  </si>
  <si>
    <t>p306-S16</t>
  </si>
  <si>
    <t>p307-S16</t>
  </si>
  <si>
    <t>p308-S16</t>
  </si>
  <si>
    <t>p401-S16</t>
  </si>
  <si>
    <t>p402-S16</t>
  </si>
  <si>
    <t>p403-S16</t>
  </si>
  <si>
    <t>p404-S16</t>
  </si>
  <si>
    <t>p405-S16</t>
  </si>
  <si>
    <t>p406-S16</t>
  </si>
  <si>
    <t>p407-S16</t>
  </si>
  <si>
    <t>p408-S16</t>
  </si>
  <si>
    <t>p101-S17</t>
  </si>
  <si>
    <t>p102-S17</t>
  </si>
  <si>
    <t>p103-S17</t>
  </si>
  <si>
    <t>p104-S17</t>
  </si>
  <si>
    <t>p105-S17</t>
  </si>
  <si>
    <t>p106-S17</t>
  </si>
  <si>
    <t>p107-S17</t>
  </si>
  <si>
    <t>p108-S17</t>
  </si>
  <si>
    <t>p201-S17</t>
  </si>
  <si>
    <t>p202-S17</t>
  </si>
  <si>
    <t>p203-S17</t>
  </si>
  <si>
    <t>p204-S17</t>
  </si>
  <si>
    <t>p205-S17</t>
  </si>
  <si>
    <t>p206-S17</t>
  </si>
  <si>
    <t>p207-S17</t>
  </si>
  <si>
    <t>p208-S17</t>
  </si>
  <si>
    <t>p301-S17</t>
  </si>
  <si>
    <t>p302-S17</t>
  </si>
  <si>
    <t>p303-S17</t>
  </si>
  <si>
    <t>p304-S17</t>
  </si>
  <si>
    <t>p305-S17</t>
  </si>
  <si>
    <t>p306-S17</t>
  </si>
  <si>
    <t>p307-S17</t>
  </si>
  <si>
    <t>p308-S17</t>
  </si>
  <si>
    <t>p401-S17</t>
  </si>
  <si>
    <t>p402-S17</t>
  </si>
  <si>
    <t>p403-S17</t>
  </si>
  <si>
    <t>p404-S17</t>
  </si>
  <si>
    <t>p405-S17</t>
  </si>
  <si>
    <t>p406-S17</t>
  </si>
  <si>
    <t>p407-S17</t>
  </si>
  <si>
    <t>p408-S17</t>
  </si>
  <si>
    <t>p101-S18</t>
  </si>
  <si>
    <t>p102-S18</t>
  </si>
  <si>
    <t>p103-S18</t>
  </si>
  <si>
    <t>p104-S18</t>
  </si>
  <si>
    <t>p105-S18</t>
  </si>
  <si>
    <t>p106-S18</t>
  </si>
  <si>
    <t>p107-S18</t>
  </si>
  <si>
    <t>p108-S18</t>
  </si>
  <si>
    <t>p201-S18</t>
  </si>
  <si>
    <t>p202-S18</t>
  </si>
  <si>
    <t>p203-S18</t>
  </si>
  <si>
    <t>p204-S18</t>
  </si>
  <si>
    <t>p205-S18</t>
  </si>
  <si>
    <t>p206-S18</t>
  </si>
  <si>
    <t>p207-S18</t>
  </si>
  <si>
    <t>p208-S18</t>
  </si>
  <si>
    <t>p301-S18</t>
  </si>
  <si>
    <t>p302-S18</t>
  </si>
  <si>
    <t>p303-S18</t>
  </si>
  <si>
    <t>p304-S18</t>
  </si>
  <si>
    <t>p305-S18</t>
  </si>
  <si>
    <t>p306-S18</t>
  </si>
  <si>
    <t>p307-S18</t>
  </si>
  <si>
    <t>p308-S18</t>
  </si>
  <si>
    <t>p401-S18</t>
  </si>
  <si>
    <t>p402-S18</t>
  </si>
  <si>
    <t>p403-S18</t>
  </si>
  <si>
    <t>p404-S18</t>
  </si>
  <si>
    <t>p405-S18</t>
  </si>
  <si>
    <t>p406-S18</t>
  </si>
  <si>
    <t>p407-S18</t>
  </si>
  <si>
    <t>p408-S18</t>
  </si>
  <si>
    <t/>
  </si>
  <si>
    <t>Full Leaf Area (cm2)</t>
  </si>
  <si>
    <t>SR</t>
  </si>
  <si>
    <t>F2</t>
  </si>
  <si>
    <t>F3</t>
  </si>
  <si>
    <t>SM</t>
  </si>
  <si>
    <t>second sampling.I made a mistake on the south side of the plots I moved flags 8,7,4,3 40 cm north and sampled instead of leaving them where the were.This action actually moved them to the "D" location.In two weeks we will back track 40 cm , leaving the flag where it is and sample where we should have this week to make up for the missing data location.</t>
  </si>
  <si>
    <t>7:45-9:54</t>
  </si>
  <si>
    <t>F4</t>
  </si>
  <si>
    <t>f7</t>
  </si>
  <si>
    <t>f3</t>
  </si>
  <si>
    <t>f4</t>
  </si>
  <si>
    <t>AA</t>
  </si>
  <si>
    <t>f2</t>
  </si>
  <si>
    <t>f5</t>
  </si>
  <si>
    <t xml:space="preserve">sampling location C,missed two plant in 108 on the south end </t>
  </si>
  <si>
    <t>SR and AA</t>
  </si>
  <si>
    <t>CO'B</t>
  </si>
  <si>
    <t>6:45-7:42</t>
  </si>
  <si>
    <t>COB</t>
  </si>
  <si>
    <t>r2</t>
  </si>
  <si>
    <t>r3</t>
  </si>
  <si>
    <t>lost</t>
  </si>
  <si>
    <t>?</t>
  </si>
  <si>
    <t>T</t>
  </si>
  <si>
    <t>AA and COB</t>
  </si>
  <si>
    <t xml:space="preserve">f3 </t>
  </si>
  <si>
    <t>cob</t>
  </si>
  <si>
    <t>R6</t>
  </si>
  <si>
    <t>*=34.9 weighed together</t>
  </si>
  <si>
    <t>*</t>
  </si>
  <si>
    <t>M</t>
  </si>
  <si>
    <t>Harvest "E".</t>
  </si>
  <si>
    <t>CO'B &amp; SR</t>
  </si>
  <si>
    <t>aa</t>
  </si>
  <si>
    <t>6:00-7:30</t>
  </si>
  <si>
    <t>F5</t>
  </si>
  <si>
    <t>t</t>
  </si>
  <si>
    <t>r6</t>
  </si>
  <si>
    <t>CO'B&amp;AA</t>
  </si>
  <si>
    <t>R4,T</t>
  </si>
  <si>
    <t>CO'B&amp;SR</t>
  </si>
  <si>
    <t>TR3</t>
  </si>
  <si>
    <t>Harvest "F".</t>
  </si>
  <si>
    <t>SER</t>
  </si>
  <si>
    <t>SR and CO'B</t>
  </si>
  <si>
    <t>7:00-8:38</t>
  </si>
  <si>
    <t>SMM</t>
  </si>
  <si>
    <t>SR&amp;CO'B</t>
  </si>
  <si>
    <t>R2</t>
  </si>
  <si>
    <t>X</t>
  </si>
  <si>
    <t>Harvest "G".</t>
  </si>
  <si>
    <t>6:00 - 8:30</t>
  </si>
  <si>
    <t>FISE2003GrowthDOY188.xls</t>
  </si>
  <si>
    <t>3SS</t>
  </si>
  <si>
    <t>3SB</t>
  </si>
  <si>
    <t>1SF</t>
  </si>
  <si>
    <t>17SS</t>
  </si>
  <si>
    <t>5SS</t>
  </si>
  <si>
    <t>5SB</t>
  </si>
  <si>
    <t>10SS</t>
  </si>
  <si>
    <t>4SS</t>
  </si>
  <si>
    <t>1SS</t>
  </si>
  <si>
    <t>1SB</t>
  </si>
  <si>
    <t>2SS</t>
  </si>
  <si>
    <t xml:space="preserve">abnormally high Leaf biomass- </t>
  </si>
  <si>
    <t>3 SS</t>
  </si>
  <si>
    <t>2 SB</t>
  </si>
  <si>
    <t>2 SS</t>
  </si>
  <si>
    <t>3 SB</t>
  </si>
  <si>
    <t>1 SB</t>
  </si>
  <si>
    <t>1 SS</t>
  </si>
  <si>
    <t>4 SS</t>
  </si>
  <si>
    <t>Harvest "H".  Sky was extremely hazy, partially overcast.  Very humid.  Lots of whiteflies, bees, beneficials.  Half-plant LAI.</t>
  </si>
  <si>
    <t>6:00-8:00</t>
  </si>
  <si>
    <t>July 14, '03</t>
  </si>
  <si>
    <t>FISE2003GrowthDOY195.xls</t>
  </si>
  <si>
    <t>3ss</t>
  </si>
  <si>
    <t>3sb</t>
  </si>
  <si>
    <t>coB</t>
  </si>
  <si>
    <t>2ss</t>
  </si>
  <si>
    <t>1sb</t>
  </si>
  <si>
    <t>10ss</t>
  </si>
  <si>
    <t>5sb</t>
  </si>
  <si>
    <t>2sb</t>
  </si>
  <si>
    <t>7ss</t>
  </si>
  <si>
    <t>F6</t>
  </si>
  <si>
    <t>COB/SR</t>
  </si>
  <si>
    <t>1ss</t>
  </si>
  <si>
    <t>1sf,1sb</t>
  </si>
  <si>
    <t>also Carrie was counting all the abscission instead of just the first two positions up until plot 107</t>
  </si>
  <si>
    <t xml:space="preserve">Note** major confusion on the term"fruiting nodes on veg branches" we realized that we had been counting individual fruit instead of fruiting branches .That’s why there are abnormally high numbers in that category up until plot 107. </t>
  </si>
  <si>
    <t>Harvest "I".  Only running approx 1/3 of the leaves for leaf area</t>
  </si>
  <si>
    <t>CO'B &amp; SER</t>
  </si>
  <si>
    <t>6:00-8:42</t>
  </si>
  <si>
    <t>FISE2003GrowthDOY202.xls</t>
  </si>
  <si>
    <t>7sb</t>
  </si>
  <si>
    <t>6ss</t>
  </si>
  <si>
    <t>8sb</t>
  </si>
  <si>
    <t>9ss</t>
  </si>
  <si>
    <t>4sb</t>
  </si>
  <si>
    <t>2SB</t>
  </si>
  <si>
    <t>4SB</t>
  </si>
  <si>
    <t>1sf</t>
  </si>
  <si>
    <t>4ss</t>
  </si>
  <si>
    <t>1SS,1SF</t>
  </si>
  <si>
    <t>1SB,4SS</t>
  </si>
  <si>
    <t>smm</t>
  </si>
  <si>
    <t>11ss</t>
  </si>
  <si>
    <t>Harvest "J".</t>
  </si>
  <si>
    <t>SER &amp; CO'B</t>
  </si>
  <si>
    <t>5ss</t>
  </si>
  <si>
    <t>9sb</t>
  </si>
  <si>
    <t>AVERAGE(#REF!A30)</t>
  </si>
  <si>
    <t>6sb</t>
  </si>
  <si>
    <t>10sb</t>
  </si>
  <si>
    <t>three plant harvest</t>
  </si>
  <si>
    <t>c.o.b. / s.r.</t>
  </si>
  <si>
    <t>6-8 am</t>
  </si>
  <si>
    <t>Cob</t>
  </si>
  <si>
    <t>Harvest "L".  Hot.   Seed cotton BM not done until Reps 3 &amp; 4.</t>
  </si>
  <si>
    <t>6:30-8:30</t>
  </si>
  <si>
    <t>FISE2003GrowthDOY223.xls</t>
  </si>
  <si>
    <t>8SB</t>
  </si>
  <si>
    <t>1SMB</t>
  </si>
  <si>
    <t>9SB</t>
  </si>
  <si>
    <t>"M" harvest.  Hot and humid.  Light breeze at the end.  Ants a-plenty.  Fewer whiteflies than last week.</t>
  </si>
  <si>
    <t>SR &amp; CO'B</t>
  </si>
  <si>
    <t>6:30 - 8:30</t>
  </si>
  <si>
    <t>12SB</t>
  </si>
  <si>
    <t>Leaves clipped in advance of plant processing by Suzette and Don.</t>
  </si>
  <si>
    <t>"N" harvest.  Hot, humid, muddy field.  Lots of whitefly traces on leaves.  We're having to dodge ants!</t>
  </si>
  <si>
    <t>6:15 - 8:15</t>
  </si>
  <si>
    <t>FISE2003GrowthDOY237.xls</t>
  </si>
  <si>
    <t>Red stems on numerous plants.</t>
  </si>
  <si>
    <t>Harvest "O".  Swampy, ant-infested.</t>
  </si>
  <si>
    <t>6:15-8:15</t>
  </si>
  <si>
    <t>FISE2003GrowthDOY245.xls</t>
  </si>
  <si>
    <t>3SMB</t>
  </si>
  <si>
    <t>"P" harvest.</t>
  </si>
  <si>
    <t>6:00-8:30</t>
  </si>
  <si>
    <t>FISE2003GrowthDOY251.xls</t>
  </si>
  <si>
    <t>oops!</t>
  </si>
  <si>
    <t>Plants left in their bags for a week plus began to rot.  Rotten leaves, grey and felt-like, were discarded.</t>
  </si>
  <si>
    <t>Harvest "Q".  Sticky, hot, miserable.  Lots of whiteflies.</t>
  </si>
  <si>
    <t>6:00-8:15</t>
  </si>
  <si>
    <t>FISE2003GrowthDOY258.xls</t>
  </si>
  <si>
    <t>6SB</t>
  </si>
  <si>
    <t>2SMB</t>
  </si>
  <si>
    <t>6SS</t>
  </si>
  <si>
    <t>9SS</t>
  </si>
  <si>
    <t>4SMB</t>
  </si>
  <si>
    <t>Last sampling: harvest "R".  Warm, no ants, not very defoliated.</t>
  </si>
  <si>
    <t>7:30-9:25</t>
  </si>
  <si>
    <t>FISE2003GrowthDOY282.xls</t>
  </si>
  <si>
    <t>11SMB</t>
  </si>
  <si>
    <t>8SMB</t>
  </si>
  <si>
    <t>NTL</t>
  </si>
  <si>
    <t>NDL</t>
  </si>
  <si>
    <t>NTH</t>
  </si>
  <si>
    <t>NDH</t>
  </si>
  <si>
    <t>NSL</t>
  </si>
  <si>
    <t>NSH</t>
  </si>
  <si>
    <t>STDD6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</si>
</sst>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5" x14ac:knownFonts="1">
    <font>
      <sz val="11"/>
      <color theme="1"/>
      <name val="Aptos Narrow"/>
      <family val="2"/>
      <scheme val="minor"/>
    </font>
    <font>
      <sz val="8"/>
      <name val="Aptos Narrow"/>
      <family val="2"/>
      <scheme val="minor"/>
    </font>
    <font>
      <sz val="10"/>
      <name val="Arial"/>
      <family val="2"/>
    </font>
    <font>
      <b/>
      <sz val="10"/>
      <name val="Arial"/>
      <family val="2"/>
    </font>
    <font>
      <b/>
      <sz val="8"/>
      <name val="Arial"/>
      <family val="2"/>
    </font>
    <font>
      <b/>
      <sz val="12"/>
      <name val="Arial"/>
      <family val="2"/>
    </font>
    <font>
      <b/>
      <sz val="7"/>
      <name val="Arial"/>
      <family val="2"/>
    </font>
    <font>
      <sz val="16"/>
      <name val="Arial"/>
      <family val="2"/>
    </font>
    <font>
      <b/>
      <sz val="9"/>
      <color indexed="81"/>
      <name val="Tahoma"/>
      <family val="2"/>
    </font>
    <font>
      <b/>
      <sz val="14"/>
      <name val="Arial"/>
      <family val="2"/>
    </font>
    <font>
      <sz val="10"/>
      <name val="Arial"/>
      <family val="2"/>
    </font>
    <font>
      <b/>
      <sz val="8"/>
      <color indexed="81"/>
      <name val="Tahoma"/>
      <family val="2"/>
    </font>
    <font>
      <sz val="8"/>
      <color indexed="81"/>
      <name val="Tahoma"/>
      <family val="2"/>
    </font>
    <font>
      <sz val="10"/>
      <color indexed="52"/>
      <name val="Arial"/>
      <family val="2"/>
    </font>
    <font>
      <sz val="10"/>
      <color indexed="12"/>
      <name val="Arial"/>
      <family val="2"/>
    </font>
  </fonts>
  <fills count="11">
    <fill>
      <patternFill patternType="none"/>
    </fill>
    <fill>
      <patternFill patternType="gray125"/>
    </fill>
    <fill>
      <patternFill patternType="solid">
        <fgColor indexed="8"/>
        <bgColor indexed="64"/>
      </patternFill>
    </fill>
    <fill>
      <patternFill patternType="solid">
        <fgColor indexed="23"/>
        <bgColor indexed="64"/>
      </patternFill>
    </fill>
    <fill>
      <patternFill patternType="solid">
        <fgColor indexed="22"/>
        <bgColor indexed="64"/>
      </patternFill>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indexed="52"/>
        <bgColor indexed="64"/>
      </patternFill>
    </fill>
    <fill>
      <patternFill patternType="solid">
        <fgColor indexed="15"/>
        <bgColor indexed="64"/>
      </patternFill>
    </fill>
    <fill>
      <patternFill patternType="solid">
        <fgColor indexed="13"/>
        <bgColor indexed="64"/>
      </patternFill>
    </fill>
  </fills>
  <borders count="42">
    <border>
      <left/>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n">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bottom/>
      <diagonal/>
    </border>
    <border>
      <left style="thick">
        <color indexed="64"/>
      </left>
      <right/>
      <top/>
      <bottom/>
      <diagonal/>
    </border>
    <border>
      <left style="thin">
        <color indexed="64"/>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bottom style="thick">
        <color indexed="64"/>
      </bottom>
      <diagonal/>
    </border>
    <border>
      <left style="thin">
        <color indexed="64"/>
      </left>
      <right style="thin">
        <color indexed="64"/>
      </right>
      <top/>
      <bottom style="thick">
        <color indexed="64"/>
      </bottom>
      <diagonal/>
    </border>
    <border>
      <left/>
      <right style="thin">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n">
        <color indexed="64"/>
      </top>
      <bottom style="thin">
        <color indexed="64"/>
      </bottom>
      <diagonal/>
    </border>
    <border>
      <left style="thin">
        <color indexed="64"/>
      </left>
      <right/>
      <top style="thick">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ck">
        <color indexed="64"/>
      </left>
      <right style="thin">
        <color indexed="64"/>
      </right>
      <top/>
      <bottom/>
      <diagonal/>
    </border>
    <border>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style="thick">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ck">
        <color indexed="64"/>
      </top>
      <bottom style="thick">
        <color indexed="64"/>
      </bottom>
      <diagonal/>
    </border>
    <border>
      <left/>
      <right/>
      <top style="thick">
        <color indexed="64"/>
      </top>
      <bottom/>
      <diagonal/>
    </border>
    <border>
      <left style="thin">
        <color indexed="64"/>
      </left>
      <right/>
      <top/>
      <bottom/>
      <diagonal/>
    </border>
    <border>
      <left/>
      <right style="thin">
        <color indexed="64"/>
      </right>
      <top style="thin">
        <color indexed="64"/>
      </top>
      <bottom/>
      <diagonal/>
    </border>
  </borders>
  <cellStyleXfs count="4">
    <xf numFmtId="0" fontId="0" fillId="0" borderId="0"/>
    <xf numFmtId="0" fontId="2" fillId="0" borderId="0"/>
    <xf numFmtId="0" fontId="10" fillId="0" borderId="0"/>
    <xf numFmtId="0" fontId="2" fillId="0" borderId="0"/>
  </cellStyleXfs>
  <cellXfs count="154">
    <xf numFmtId="0" fontId="0" fillId="0" borderId="0" xfId="0"/>
    <xf numFmtId="14" fontId="0" fillId="0" borderId="0" xfId="0" applyNumberFormat="1"/>
    <xf numFmtId="0" fontId="2" fillId="0" borderId="0" xfId="0" applyFont="1"/>
    <xf numFmtId="164" fontId="0" fillId="0" borderId="0" xfId="0" applyNumberFormat="1"/>
    <xf numFmtId="165" fontId="0" fillId="0" borderId="0" xfId="0" applyNumberFormat="1"/>
    <xf numFmtId="1" fontId="0" fillId="0" borderId="0" xfId="0" applyNumberFormat="1"/>
    <xf numFmtId="2" fontId="0" fillId="0" borderId="0" xfId="0" applyNumberFormat="1"/>
    <xf numFmtId="0" fontId="2" fillId="0" borderId="0" xfId="1"/>
    <xf numFmtId="0" fontId="3" fillId="2" borderId="1" xfId="1" applyFont="1" applyFill="1" applyBorder="1" applyAlignment="1">
      <alignment horizontal="center" vertical="center" wrapText="1"/>
    </xf>
    <xf numFmtId="0" fontId="3" fillId="2" borderId="2"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3" fillId="2" borderId="3" xfId="1" applyFont="1" applyFill="1" applyBorder="1" applyAlignment="1">
      <alignment horizontal="center" vertical="center" wrapText="1"/>
    </xf>
    <xf numFmtId="0" fontId="3" fillId="4" borderId="1" xfId="1" applyFont="1" applyFill="1" applyBorder="1"/>
    <xf numFmtId="0" fontId="3" fillId="4" borderId="2" xfId="1" applyFont="1" applyFill="1" applyBorder="1"/>
    <xf numFmtId="0" fontId="3" fillId="2" borderId="2" xfId="1" applyFont="1" applyFill="1" applyBorder="1"/>
    <xf numFmtId="0" fontId="5" fillId="2" borderId="2" xfId="1" applyFont="1" applyFill="1" applyBorder="1" applyAlignment="1">
      <alignment horizontal="center" vertical="center"/>
    </xf>
    <xf numFmtId="0" fontId="3" fillId="4" borderId="2" xfId="1" applyFont="1" applyFill="1" applyBorder="1" applyAlignment="1">
      <alignment horizontal="center" vertical="center"/>
    </xf>
    <xf numFmtId="0" fontId="5" fillId="4" borderId="3" xfId="1" applyFont="1" applyFill="1" applyBorder="1" applyAlignment="1">
      <alignment horizontal="center" vertical="center"/>
    </xf>
    <xf numFmtId="0" fontId="2" fillId="5" borderId="1" xfId="1" applyFill="1" applyBorder="1"/>
    <xf numFmtId="0" fontId="2" fillId="5" borderId="2" xfId="1" applyFill="1" applyBorder="1"/>
    <xf numFmtId="0" fontId="2" fillId="2" borderId="2" xfId="1" applyFill="1" applyBorder="1"/>
    <xf numFmtId="0" fontId="5" fillId="6" borderId="2" xfId="1" applyFont="1" applyFill="1" applyBorder="1" applyAlignment="1">
      <alignment horizontal="center" vertical="center"/>
    </xf>
    <xf numFmtId="0" fontId="3" fillId="0" borderId="0" xfId="1" applyFont="1" applyAlignment="1">
      <alignment horizontal="center" vertical="center" wrapText="1"/>
    </xf>
    <xf numFmtId="0" fontId="4" fillId="0" borderId="6" xfId="1" applyFont="1" applyBorder="1" applyAlignment="1">
      <alignment horizontal="center" vertical="center" wrapText="1"/>
    </xf>
    <xf numFmtId="0" fontId="4" fillId="7" borderId="7" xfId="1" applyFont="1" applyFill="1" applyBorder="1" applyAlignment="1">
      <alignment horizontal="center" vertical="center" wrapText="1"/>
    </xf>
    <xf numFmtId="0" fontId="6" fillId="7" borderId="7" xfId="1" applyFont="1" applyFill="1" applyBorder="1" applyAlignment="1">
      <alignment horizontal="center" vertical="center" wrapText="1"/>
    </xf>
    <xf numFmtId="0" fontId="3" fillId="7" borderId="7" xfId="1" applyFont="1" applyFill="1" applyBorder="1" applyAlignment="1">
      <alignment horizontal="center" vertical="center" wrapText="1"/>
    </xf>
    <xf numFmtId="0" fontId="3" fillId="7" borderId="8" xfId="1" applyFont="1" applyFill="1" applyBorder="1" applyAlignment="1">
      <alignment horizontal="center" vertical="center" wrapText="1"/>
    </xf>
    <xf numFmtId="0" fontId="2" fillId="0" borderId="0" xfId="1" applyAlignment="1">
      <alignment horizontal="center"/>
    </xf>
    <xf numFmtId="0" fontId="2" fillId="0" borderId="0" xfId="1" applyAlignment="1">
      <alignment vertical="center"/>
    </xf>
    <xf numFmtId="0" fontId="3" fillId="0" borderId="0" xfId="1" applyFont="1" applyAlignment="1">
      <alignment horizontal="right" vertical="center"/>
    </xf>
    <xf numFmtId="0" fontId="2" fillId="5" borderId="10" xfId="1" applyFill="1" applyBorder="1" applyAlignment="1">
      <alignment vertical="center"/>
    </xf>
    <xf numFmtId="0" fontId="7" fillId="0" borderId="0" xfId="1" applyFont="1"/>
    <xf numFmtId="0" fontId="3" fillId="0" borderId="0" xfId="1" applyFont="1" applyAlignment="1">
      <alignment vertical="center"/>
    </xf>
    <xf numFmtId="165" fontId="2" fillId="0" borderId="0" xfId="1" applyNumberFormat="1"/>
    <xf numFmtId="1" fontId="2" fillId="0" borderId="0" xfId="1" applyNumberFormat="1"/>
    <xf numFmtId="2" fontId="2" fillId="0" borderId="0" xfId="1" applyNumberFormat="1"/>
    <xf numFmtId="0" fontId="2" fillId="0" borderId="11" xfId="1" applyBorder="1"/>
    <xf numFmtId="0" fontId="2" fillId="0" borderId="12" xfId="1" applyBorder="1"/>
    <xf numFmtId="0" fontId="2" fillId="0" borderId="13" xfId="1" applyBorder="1"/>
    <xf numFmtId="0" fontId="9" fillId="0" borderId="14" xfId="1" applyFont="1" applyBorder="1" applyAlignment="1">
      <alignment horizontal="center"/>
    </xf>
    <xf numFmtId="0" fontId="2" fillId="0" borderId="1" xfId="1" applyBorder="1"/>
    <xf numFmtId="0" fontId="2" fillId="0" borderId="2" xfId="1" applyBorder="1"/>
    <xf numFmtId="0" fontId="2" fillId="0" borderId="15" xfId="1" applyBorder="1"/>
    <xf numFmtId="0" fontId="9" fillId="0" borderId="16" xfId="1" applyFont="1" applyBorder="1" applyAlignment="1">
      <alignment horizontal="center"/>
    </xf>
    <xf numFmtId="0" fontId="9" fillId="0" borderId="3" xfId="1" applyFont="1" applyBorder="1" applyAlignment="1">
      <alignment horizontal="center"/>
    </xf>
    <xf numFmtId="0" fontId="3" fillId="0" borderId="17" xfId="1" applyFont="1" applyBorder="1" applyAlignment="1">
      <alignment horizontal="center" vertical="center" wrapText="1"/>
    </xf>
    <xf numFmtId="0" fontId="3" fillId="0" borderId="18" xfId="1" applyFont="1" applyBorder="1" applyAlignment="1">
      <alignment horizontal="center" vertical="center" wrapText="1"/>
    </xf>
    <xf numFmtId="0" fontId="4" fillId="0" borderId="18" xfId="1" applyFont="1" applyBorder="1" applyAlignment="1">
      <alignment horizontal="center" vertical="center" wrapText="1"/>
    </xf>
    <xf numFmtId="0" fontId="3" fillId="0" borderId="19" xfId="1" applyFont="1" applyBorder="1" applyAlignment="1">
      <alignment horizontal="center" vertical="center" wrapText="1"/>
    </xf>
    <xf numFmtId="0" fontId="10" fillId="0" borderId="0" xfId="2"/>
    <xf numFmtId="0" fontId="3" fillId="2" borderId="0" xfId="2" applyFont="1" applyFill="1" applyAlignment="1">
      <alignment horizontal="center" vertical="center" wrapText="1"/>
    </xf>
    <xf numFmtId="0" fontId="4" fillId="2" borderId="0" xfId="2" applyFont="1" applyFill="1" applyAlignment="1">
      <alignment horizontal="center" vertical="center" wrapText="1"/>
    </xf>
    <xf numFmtId="0" fontId="3" fillId="2" borderId="1" xfId="2" applyFont="1" applyFill="1" applyBorder="1" applyAlignment="1">
      <alignment horizontal="center" vertical="center" wrapText="1"/>
    </xf>
    <xf numFmtId="0" fontId="3" fillId="2" borderId="2"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3" fillId="2" borderId="3" xfId="2" applyFont="1" applyFill="1" applyBorder="1" applyAlignment="1">
      <alignment horizontal="center" vertical="center" wrapText="1"/>
    </xf>
    <xf numFmtId="0" fontId="3" fillId="0" borderId="0" xfId="2" applyFont="1"/>
    <xf numFmtId="0" fontId="10" fillId="3" borderId="0" xfId="2" applyFill="1"/>
    <xf numFmtId="0" fontId="3" fillId="4" borderId="1" xfId="2" applyFont="1" applyFill="1" applyBorder="1"/>
    <xf numFmtId="0" fontId="3" fillId="4" borderId="2" xfId="2" applyFont="1" applyFill="1" applyBorder="1"/>
    <xf numFmtId="0" fontId="3" fillId="2" borderId="2" xfId="2" applyFont="1" applyFill="1" applyBorder="1"/>
    <xf numFmtId="0" fontId="5" fillId="2" borderId="2" xfId="2" applyFont="1" applyFill="1" applyBorder="1" applyAlignment="1">
      <alignment horizontal="center" vertical="center"/>
    </xf>
    <xf numFmtId="0" fontId="3" fillId="4" borderId="2" xfId="2" applyFont="1" applyFill="1" applyBorder="1" applyAlignment="1">
      <alignment horizontal="center" vertical="center"/>
    </xf>
    <xf numFmtId="0" fontId="5" fillId="4" borderId="3" xfId="2" applyFont="1" applyFill="1" applyBorder="1" applyAlignment="1">
      <alignment horizontal="center" vertical="center"/>
    </xf>
    <xf numFmtId="0" fontId="10" fillId="3" borderId="4" xfId="2" applyFill="1" applyBorder="1"/>
    <xf numFmtId="0" fontId="10" fillId="3" borderId="5" xfId="2" applyFill="1" applyBorder="1"/>
    <xf numFmtId="0" fontId="10" fillId="5" borderId="1" xfId="2" applyFill="1" applyBorder="1"/>
    <xf numFmtId="0" fontId="10" fillId="5" borderId="2" xfId="2" applyFill="1" applyBorder="1"/>
    <xf numFmtId="0" fontId="10" fillId="2" borderId="2" xfId="2" applyFill="1" applyBorder="1"/>
    <xf numFmtId="0" fontId="5" fillId="6" borderId="2" xfId="2" applyFont="1" applyFill="1" applyBorder="1" applyAlignment="1">
      <alignment horizontal="center" vertical="center"/>
    </xf>
    <xf numFmtId="0" fontId="2" fillId="0" borderId="0" xfId="2" applyFont="1"/>
    <xf numFmtId="0" fontId="10" fillId="0" borderId="4" xfId="2" applyBorder="1"/>
    <xf numFmtId="0" fontId="3" fillId="0" borderId="0" xfId="2" applyFont="1" applyAlignment="1">
      <alignment horizontal="center" vertical="center" wrapText="1"/>
    </xf>
    <xf numFmtId="0" fontId="4" fillId="0" borderId="0" xfId="2" applyFont="1" applyAlignment="1">
      <alignment horizontal="center" vertical="center" wrapText="1"/>
    </xf>
    <xf numFmtId="0" fontId="4" fillId="0" borderId="6" xfId="2" applyFont="1" applyBorder="1" applyAlignment="1">
      <alignment horizontal="center" vertical="center" wrapText="1"/>
    </xf>
    <xf numFmtId="0" fontId="4" fillId="7" borderId="7" xfId="2" applyFont="1" applyFill="1" applyBorder="1" applyAlignment="1">
      <alignment horizontal="center" vertical="center" wrapText="1"/>
    </xf>
    <xf numFmtId="0" fontId="6" fillId="7" borderId="7" xfId="2" applyFont="1" applyFill="1" applyBorder="1" applyAlignment="1">
      <alignment horizontal="center" vertical="center" wrapText="1"/>
    </xf>
    <xf numFmtId="0" fontId="3" fillId="7" borderId="7" xfId="2" applyFont="1" applyFill="1" applyBorder="1" applyAlignment="1">
      <alignment horizontal="center" vertical="center" wrapText="1"/>
    </xf>
    <xf numFmtId="0" fontId="3" fillId="7" borderId="8" xfId="2" applyFont="1" applyFill="1" applyBorder="1" applyAlignment="1">
      <alignment horizontal="center" vertical="center" wrapText="1"/>
    </xf>
    <xf numFmtId="0" fontId="10" fillId="0" borderId="0" xfId="2" applyAlignment="1">
      <alignment horizontal="center"/>
    </xf>
    <xf numFmtId="0" fontId="2" fillId="0" borderId="0" xfId="2" applyFont="1" applyAlignment="1">
      <alignment vertical="center"/>
    </xf>
    <xf numFmtId="0" fontId="3" fillId="0" borderId="0" xfId="2" applyFont="1" applyAlignment="1">
      <alignment horizontal="right" vertical="center"/>
    </xf>
    <xf numFmtId="0" fontId="2" fillId="5" borderId="10" xfId="2" applyFont="1" applyFill="1" applyBorder="1" applyAlignment="1">
      <alignment vertical="center"/>
    </xf>
    <xf numFmtId="0" fontId="7" fillId="0" borderId="0" xfId="2" applyFont="1"/>
    <xf numFmtId="0" fontId="3" fillId="0" borderId="0" xfId="2" applyFont="1" applyAlignment="1">
      <alignment vertical="center"/>
    </xf>
    <xf numFmtId="165" fontId="10" fillId="0" borderId="0" xfId="2" applyNumberFormat="1"/>
    <xf numFmtId="1" fontId="10" fillId="0" borderId="0" xfId="2" applyNumberFormat="1"/>
    <xf numFmtId="2" fontId="10" fillId="0" borderId="0" xfId="2" applyNumberFormat="1"/>
    <xf numFmtId="0" fontId="10" fillId="0" borderId="11" xfId="2" applyBorder="1"/>
    <xf numFmtId="0" fontId="10" fillId="0" borderId="12" xfId="2" applyBorder="1"/>
    <xf numFmtId="0" fontId="10" fillId="0" borderId="13" xfId="2" applyBorder="1"/>
    <xf numFmtId="0" fontId="9" fillId="0" borderId="14" xfId="2" applyFont="1" applyBorder="1" applyAlignment="1">
      <alignment horizontal="center"/>
    </xf>
    <xf numFmtId="0" fontId="10" fillId="0" borderId="1" xfId="2" applyBorder="1"/>
    <xf numFmtId="0" fontId="10" fillId="0" borderId="2" xfId="2" applyBorder="1"/>
    <xf numFmtId="0" fontId="10" fillId="0" borderId="15" xfId="2" applyBorder="1"/>
    <xf numFmtId="0" fontId="9" fillId="0" borderId="16" xfId="2" applyFont="1" applyBorder="1" applyAlignment="1">
      <alignment horizontal="center"/>
    </xf>
    <xf numFmtId="0" fontId="9" fillId="0" borderId="3" xfId="2" applyFont="1" applyBorder="1" applyAlignment="1">
      <alignment horizontal="center"/>
    </xf>
    <xf numFmtId="0" fontId="3" fillId="0" borderId="17" xfId="2" applyFont="1" applyBorder="1" applyAlignment="1">
      <alignment horizontal="center" vertical="center" wrapText="1"/>
    </xf>
    <xf numFmtId="0" fontId="3" fillId="0" borderId="18" xfId="2" applyFont="1" applyBorder="1" applyAlignment="1">
      <alignment horizontal="center" vertical="center" wrapText="1"/>
    </xf>
    <xf numFmtId="0" fontId="4" fillId="0" borderId="18" xfId="2" applyFont="1" applyBorder="1" applyAlignment="1">
      <alignment horizontal="center" vertical="center" wrapText="1"/>
    </xf>
    <xf numFmtId="0" fontId="3" fillId="0" borderId="19" xfId="2" applyFont="1" applyBorder="1" applyAlignment="1">
      <alignment horizontal="center" vertical="center" wrapText="1"/>
    </xf>
    <xf numFmtId="0" fontId="2" fillId="0" borderId="0" xfId="3"/>
    <xf numFmtId="0" fontId="7" fillId="0" borderId="0" xfId="3" applyFont="1"/>
    <xf numFmtId="0" fontId="2" fillId="0" borderId="20" xfId="1" applyBorder="1"/>
    <xf numFmtId="0" fontId="3" fillId="4" borderId="2" xfId="1" applyFont="1" applyFill="1" applyBorder="1" applyProtection="1">
      <protection locked="0"/>
    </xf>
    <xf numFmtId="0" fontId="2" fillId="0" borderId="21" xfId="1" applyBorder="1"/>
    <xf numFmtId="0" fontId="2" fillId="0" borderId="22" xfId="1" applyBorder="1"/>
    <xf numFmtId="0" fontId="2" fillId="0" borderId="23" xfId="1" applyBorder="1"/>
    <xf numFmtId="0" fontId="2" fillId="0" borderId="24" xfId="1" applyBorder="1"/>
    <xf numFmtId="0" fontId="2" fillId="0" borderId="25" xfId="1" applyBorder="1"/>
    <xf numFmtId="0" fontId="2" fillId="0" borderId="26" xfId="1" applyBorder="1"/>
    <xf numFmtId="0" fontId="9" fillId="0" borderId="27" xfId="1" applyFont="1" applyBorder="1" applyAlignment="1">
      <alignment horizontal="center"/>
    </xf>
    <xf numFmtId="0" fontId="2" fillId="0" borderId="28" xfId="1" applyBorder="1"/>
    <xf numFmtId="0" fontId="2" fillId="0" borderId="29" xfId="1" applyBorder="1"/>
    <xf numFmtId="0" fontId="2" fillId="0" borderId="7" xfId="1" applyBorder="1"/>
    <xf numFmtId="0" fontId="9" fillId="0" borderId="8" xfId="1" applyFont="1" applyBorder="1" applyAlignment="1">
      <alignment horizontal="center"/>
    </xf>
    <xf numFmtId="0" fontId="2" fillId="0" borderId="30" xfId="1" applyBorder="1"/>
    <xf numFmtId="0" fontId="2" fillId="0" borderId="31" xfId="1" applyBorder="1"/>
    <xf numFmtId="0" fontId="2" fillId="0" borderId="32" xfId="1" applyBorder="1"/>
    <xf numFmtId="0" fontId="9" fillId="0" borderId="33" xfId="1" applyFont="1" applyBorder="1" applyAlignment="1">
      <alignment horizontal="center"/>
    </xf>
    <xf numFmtId="0" fontId="2" fillId="0" borderId="34" xfId="1" applyBorder="1"/>
    <xf numFmtId="0" fontId="9" fillId="0" borderId="35" xfId="1" applyFont="1" applyBorder="1" applyAlignment="1">
      <alignment horizontal="center"/>
    </xf>
    <xf numFmtId="0" fontId="9" fillId="0" borderId="36" xfId="1" applyFont="1" applyBorder="1" applyAlignment="1">
      <alignment horizontal="center"/>
    </xf>
    <xf numFmtId="0" fontId="2" fillId="0" borderId="37" xfId="1" applyBorder="1"/>
    <xf numFmtId="1" fontId="3" fillId="0" borderId="0" xfId="1" applyNumberFormat="1" applyFont="1" applyAlignment="1">
      <alignment horizontal="center" vertical="center" wrapText="1"/>
    </xf>
    <xf numFmtId="0" fontId="3" fillId="0" borderId="38" xfId="1" applyFont="1" applyBorder="1" applyAlignment="1">
      <alignment horizontal="center" vertical="center" wrapText="1"/>
    </xf>
    <xf numFmtId="0" fontId="2" fillId="0" borderId="39" xfId="1" applyBorder="1"/>
    <xf numFmtId="0" fontId="2" fillId="0" borderId="40" xfId="1" applyBorder="1"/>
    <xf numFmtId="0" fontId="2" fillId="8" borderId="21" xfId="1" applyFill="1" applyBorder="1"/>
    <xf numFmtId="0" fontId="2" fillId="8" borderId="2" xfId="1" applyFill="1" applyBorder="1"/>
    <xf numFmtId="0" fontId="13" fillId="0" borderId="2" xfId="1" applyFont="1" applyBorder="1"/>
    <xf numFmtId="0" fontId="14" fillId="0" borderId="2" xfId="1" applyFont="1" applyBorder="1"/>
    <xf numFmtId="0" fontId="4" fillId="0" borderId="38" xfId="1" applyFont="1" applyBorder="1" applyAlignment="1">
      <alignment horizontal="center" vertical="center" wrapText="1"/>
    </xf>
    <xf numFmtId="0" fontId="2" fillId="9" borderId="1" xfId="1" applyFill="1" applyBorder="1"/>
    <xf numFmtId="0" fontId="2" fillId="10" borderId="0" xfId="1" applyFill="1"/>
    <xf numFmtId="0" fontId="2" fillId="5" borderId="28" xfId="1" applyFill="1" applyBorder="1"/>
    <xf numFmtId="0" fontId="2" fillId="0" borderId="41" xfId="1" applyBorder="1"/>
    <xf numFmtId="164" fontId="2" fillId="0" borderId="0" xfId="3" applyNumberFormat="1"/>
    <xf numFmtId="165" fontId="2" fillId="0" borderId="0" xfId="3" applyNumberFormat="1"/>
    <xf numFmtId="1" fontId="2" fillId="0" borderId="0" xfId="3" applyNumberFormat="1"/>
    <xf numFmtId="0" fontId="5" fillId="6" borderId="3" xfId="2" applyFont="1" applyFill="1" applyBorder="1" applyAlignment="1">
      <alignment horizontal="center" vertical="center"/>
    </xf>
    <xf numFmtId="0" fontId="2" fillId="5" borderId="10" xfId="2" applyFont="1" applyFill="1" applyBorder="1" applyAlignment="1">
      <alignment horizontal="center" vertical="center"/>
    </xf>
    <xf numFmtId="0" fontId="3" fillId="0" borderId="0" xfId="2" applyFont="1" applyAlignment="1">
      <alignment horizontal="right" vertical="center"/>
    </xf>
    <xf numFmtId="14" fontId="3" fillId="5" borderId="10" xfId="2" applyNumberFormat="1" applyFont="1" applyFill="1" applyBorder="1" applyAlignment="1">
      <alignment horizontal="center" vertical="center"/>
    </xf>
    <xf numFmtId="0" fontId="2" fillId="5" borderId="9" xfId="2" applyFont="1" applyFill="1" applyBorder="1" applyAlignment="1">
      <alignment horizontal="center" vertical="center"/>
    </xf>
    <xf numFmtId="0" fontId="3" fillId="5" borderId="10" xfId="2" applyFont="1" applyFill="1" applyBorder="1" applyAlignment="1">
      <alignment horizontal="center" vertical="center"/>
    </xf>
    <xf numFmtId="0" fontId="5" fillId="6" borderId="3" xfId="1" applyFont="1" applyFill="1" applyBorder="1" applyAlignment="1">
      <alignment horizontal="center" vertical="center"/>
    </xf>
    <xf numFmtId="0" fontId="2" fillId="5" borderId="10" xfId="1" applyFill="1" applyBorder="1" applyAlignment="1">
      <alignment horizontal="center" vertical="center"/>
    </xf>
    <xf numFmtId="0" fontId="3" fillId="0" borderId="0" xfId="1" applyFont="1" applyAlignment="1">
      <alignment horizontal="right" vertical="center"/>
    </xf>
    <xf numFmtId="14" fontId="3" fillId="5" borderId="10" xfId="1" applyNumberFormat="1" applyFont="1" applyFill="1" applyBorder="1" applyAlignment="1">
      <alignment horizontal="center" vertical="center"/>
    </xf>
    <xf numFmtId="0" fontId="2" fillId="5" borderId="9" xfId="1" applyFill="1" applyBorder="1" applyAlignment="1">
      <alignment horizontal="center" vertical="center"/>
    </xf>
    <xf numFmtId="0" fontId="3" fillId="5" borderId="10" xfId="1" applyFont="1" applyFill="1" applyBorder="1" applyAlignment="1">
      <alignment horizontal="center" vertical="center"/>
    </xf>
    <xf numFmtId="0" fontId="2" fillId="10" borderId="9" xfId="1" applyFill="1" applyBorder="1" applyAlignment="1">
      <alignment horizontal="center" vertical="center"/>
    </xf>
  </cellXfs>
  <cellStyles count="4">
    <cellStyle name="Normal" xfId="0" builtinId="0"/>
    <cellStyle name="Normal 2" xfId="1" xr:uid="{155CF022-688F-40E9-B6DC-10CE0C49A9B1}"/>
    <cellStyle name="Normal 3" xfId="2" xr:uid="{A67DDDB2-D68D-4F20-93A4-D1DC0C90F166}"/>
    <cellStyle name="Normal 3 2" xfId="3" xr:uid="{7001F882-996E-4684-AE29-DFEAEF99D1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2.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3.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39.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40.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41.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2.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4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45.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46.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47.bin"/></Relationships>
</file>

<file path=xl/worksheets/_rels/sheet55.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48.bin"/></Relationships>
</file>

<file path=xl/worksheets/_rels/sheet57.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49.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50.bin"/></Relationships>
</file>

<file path=xl/worksheets/_rels/sheet59.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51.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52.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2.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54.bin"/></Relationships>
</file>

<file path=xl/worksheets/_rels/sheet63.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55.bin"/></Relationships>
</file>

<file path=xl/worksheets/_rels/sheet64.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56.bin"/></Relationships>
</file>

<file path=xl/worksheets/_rels/sheet65.xml.rels><?xml version="1.0" encoding="UTF-8" standalone="yes"?>
<Relationships xmlns="http://schemas.openxmlformats.org/package/2006/relationships"><Relationship Id="rId3" Type="http://schemas.openxmlformats.org/officeDocument/2006/relationships/comments" Target="../comments53.xml"/><Relationship Id="rId2" Type="http://schemas.openxmlformats.org/officeDocument/2006/relationships/vmlDrawing" Target="../drawings/vmlDrawing53.vml"/><Relationship Id="rId1" Type="http://schemas.openxmlformats.org/officeDocument/2006/relationships/printerSettings" Target="../printerSettings/printerSettings57.bin"/></Relationships>
</file>

<file path=xl/worksheets/_rels/sheet66.xml.rels><?xml version="1.0" encoding="UTF-8" standalone="yes"?>
<Relationships xmlns="http://schemas.openxmlformats.org/package/2006/relationships"><Relationship Id="rId3" Type="http://schemas.openxmlformats.org/officeDocument/2006/relationships/comments" Target="../comments54.xml"/><Relationship Id="rId2" Type="http://schemas.openxmlformats.org/officeDocument/2006/relationships/vmlDrawing" Target="../drawings/vmlDrawing54.vml"/><Relationship Id="rId1" Type="http://schemas.openxmlformats.org/officeDocument/2006/relationships/printerSettings" Target="../printerSettings/printerSettings58.bin"/></Relationships>
</file>

<file path=xl/worksheets/_rels/sheet67.xml.rels><?xml version="1.0" encoding="UTF-8" standalone="yes"?>
<Relationships xmlns="http://schemas.openxmlformats.org/package/2006/relationships"><Relationship Id="rId3" Type="http://schemas.openxmlformats.org/officeDocument/2006/relationships/comments" Target="../comments55.xml"/><Relationship Id="rId2" Type="http://schemas.openxmlformats.org/officeDocument/2006/relationships/vmlDrawing" Target="../drawings/vmlDrawing55.vml"/><Relationship Id="rId1" Type="http://schemas.openxmlformats.org/officeDocument/2006/relationships/printerSettings" Target="../printerSettings/printerSettings59.bin"/></Relationships>
</file>

<file path=xl/worksheets/_rels/sheet68.xml.rels><?xml version="1.0" encoding="UTF-8" standalone="yes"?>
<Relationships xmlns="http://schemas.openxmlformats.org/package/2006/relationships"><Relationship Id="rId3" Type="http://schemas.openxmlformats.org/officeDocument/2006/relationships/comments" Target="../comments56.xml"/><Relationship Id="rId2" Type="http://schemas.openxmlformats.org/officeDocument/2006/relationships/vmlDrawing" Target="../drawings/vmlDrawing56.vml"/><Relationship Id="rId1" Type="http://schemas.openxmlformats.org/officeDocument/2006/relationships/printerSettings" Target="../printerSettings/printerSettings60.bin"/></Relationships>
</file>

<file path=xl/worksheets/_rels/sheet69.xml.rels><?xml version="1.0" encoding="UTF-8" standalone="yes"?>
<Relationships xmlns="http://schemas.openxmlformats.org/package/2006/relationships"><Relationship Id="rId3" Type="http://schemas.openxmlformats.org/officeDocument/2006/relationships/comments" Target="../comments57.xml"/><Relationship Id="rId2" Type="http://schemas.openxmlformats.org/officeDocument/2006/relationships/vmlDrawing" Target="../drawings/vmlDrawing57.vml"/><Relationship Id="rId1" Type="http://schemas.openxmlformats.org/officeDocument/2006/relationships/printerSettings" Target="../printerSettings/printerSettings61.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58.xml"/><Relationship Id="rId2" Type="http://schemas.openxmlformats.org/officeDocument/2006/relationships/vmlDrawing" Target="../drawings/vmlDrawing58.vml"/><Relationship Id="rId1" Type="http://schemas.openxmlformats.org/officeDocument/2006/relationships/printerSettings" Target="../printerSettings/printerSettings62.bin"/></Relationships>
</file>

<file path=xl/worksheets/_rels/sheet71.xml.rels><?xml version="1.0" encoding="UTF-8" standalone="yes"?>
<Relationships xmlns="http://schemas.openxmlformats.org/package/2006/relationships"><Relationship Id="rId3" Type="http://schemas.openxmlformats.org/officeDocument/2006/relationships/comments" Target="../comments59.xml"/><Relationship Id="rId2" Type="http://schemas.openxmlformats.org/officeDocument/2006/relationships/vmlDrawing" Target="../drawings/vmlDrawing59.vml"/><Relationship Id="rId1" Type="http://schemas.openxmlformats.org/officeDocument/2006/relationships/printerSettings" Target="../printerSettings/printerSettings63.bin"/></Relationships>
</file>

<file path=xl/worksheets/_rels/sheet72.xml.rels><?xml version="1.0" encoding="UTF-8" standalone="yes"?>
<Relationships xmlns="http://schemas.openxmlformats.org/package/2006/relationships"><Relationship Id="rId3" Type="http://schemas.openxmlformats.org/officeDocument/2006/relationships/comments" Target="../comments60.xml"/><Relationship Id="rId2" Type="http://schemas.openxmlformats.org/officeDocument/2006/relationships/vmlDrawing" Target="../drawings/vmlDrawing60.vml"/><Relationship Id="rId1" Type="http://schemas.openxmlformats.org/officeDocument/2006/relationships/printerSettings" Target="../printerSettings/printerSettings64.bin"/></Relationships>
</file>

<file path=xl/worksheets/_rels/sheet73.xml.rels><?xml version="1.0" encoding="UTF-8" standalone="yes"?>
<Relationships xmlns="http://schemas.openxmlformats.org/package/2006/relationships"><Relationship Id="rId3" Type="http://schemas.openxmlformats.org/officeDocument/2006/relationships/comments" Target="../comments61.xml"/><Relationship Id="rId2" Type="http://schemas.openxmlformats.org/officeDocument/2006/relationships/vmlDrawing" Target="../drawings/vmlDrawing61.vml"/><Relationship Id="rId1" Type="http://schemas.openxmlformats.org/officeDocument/2006/relationships/printerSettings" Target="../printerSettings/printerSettings65.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75.xml.rels><?xml version="1.0" encoding="UTF-8" standalone="yes"?>
<Relationships xmlns="http://schemas.openxmlformats.org/package/2006/relationships"><Relationship Id="rId3" Type="http://schemas.openxmlformats.org/officeDocument/2006/relationships/comments" Target="../comments62.xml"/><Relationship Id="rId2" Type="http://schemas.openxmlformats.org/officeDocument/2006/relationships/vmlDrawing" Target="../drawings/vmlDrawing62.vml"/><Relationship Id="rId1" Type="http://schemas.openxmlformats.org/officeDocument/2006/relationships/printerSettings" Target="../printerSettings/printerSettings67.bin"/></Relationships>
</file>

<file path=xl/worksheets/_rels/sheet76.xml.rels><?xml version="1.0" encoding="UTF-8" standalone="yes"?>
<Relationships xmlns="http://schemas.openxmlformats.org/package/2006/relationships"><Relationship Id="rId3" Type="http://schemas.openxmlformats.org/officeDocument/2006/relationships/comments" Target="../comments63.xml"/><Relationship Id="rId2" Type="http://schemas.openxmlformats.org/officeDocument/2006/relationships/vmlDrawing" Target="../drawings/vmlDrawing63.vml"/><Relationship Id="rId1" Type="http://schemas.openxmlformats.org/officeDocument/2006/relationships/printerSettings" Target="../printerSettings/printerSettings68.bin"/></Relationships>
</file>

<file path=xl/worksheets/_rels/sheet77.xml.rels><?xml version="1.0" encoding="UTF-8" standalone="yes"?>
<Relationships xmlns="http://schemas.openxmlformats.org/package/2006/relationships"><Relationship Id="rId3" Type="http://schemas.openxmlformats.org/officeDocument/2006/relationships/comments" Target="../comments64.xml"/><Relationship Id="rId2" Type="http://schemas.openxmlformats.org/officeDocument/2006/relationships/vmlDrawing" Target="../drawings/vmlDrawing64.vml"/><Relationship Id="rId1" Type="http://schemas.openxmlformats.org/officeDocument/2006/relationships/printerSettings" Target="../printerSettings/printerSettings69.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65.xml"/><Relationship Id="rId2" Type="http://schemas.openxmlformats.org/officeDocument/2006/relationships/vmlDrawing" Target="../drawings/vmlDrawing65.vml"/><Relationship Id="rId1" Type="http://schemas.openxmlformats.org/officeDocument/2006/relationships/printerSettings" Target="../printerSettings/printerSettings70.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66.xml"/><Relationship Id="rId2" Type="http://schemas.openxmlformats.org/officeDocument/2006/relationships/vmlDrawing" Target="../drawings/vmlDrawing66.vml"/><Relationship Id="rId1" Type="http://schemas.openxmlformats.org/officeDocument/2006/relationships/printerSettings" Target="../printerSettings/printerSettings72.bin"/></Relationships>
</file>

<file path=xl/worksheets/_rels/sheet81.xml.rels><?xml version="1.0" encoding="UTF-8" standalone="yes"?>
<Relationships xmlns="http://schemas.openxmlformats.org/package/2006/relationships"><Relationship Id="rId3" Type="http://schemas.openxmlformats.org/officeDocument/2006/relationships/comments" Target="../comments67.xml"/><Relationship Id="rId2" Type="http://schemas.openxmlformats.org/officeDocument/2006/relationships/vmlDrawing" Target="../drawings/vmlDrawing67.vml"/><Relationship Id="rId1" Type="http://schemas.openxmlformats.org/officeDocument/2006/relationships/printerSettings" Target="../printerSettings/printerSettings73.bin"/></Relationships>
</file>

<file path=xl/worksheets/_rels/sheet82.xml.rels><?xml version="1.0" encoding="UTF-8" standalone="yes"?>
<Relationships xmlns="http://schemas.openxmlformats.org/package/2006/relationships"><Relationship Id="rId3" Type="http://schemas.openxmlformats.org/officeDocument/2006/relationships/comments" Target="../comments68.xml"/><Relationship Id="rId2" Type="http://schemas.openxmlformats.org/officeDocument/2006/relationships/vmlDrawing" Target="../drawings/vmlDrawing68.vml"/><Relationship Id="rId1" Type="http://schemas.openxmlformats.org/officeDocument/2006/relationships/printerSettings" Target="../printerSettings/printerSettings74.bin"/></Relationships>
</file>

<file path=xl/worksheets/_rels/sheet83.xml.rels><?xml version="1.0" encoding="UTF-8" standalone="yes"?>
<Relationships xmlns="http://schemas.openxmlformats.org/package/2006/relationships"><Relationship Id="rId3" Type="http://schemas.openxmlformats.org/officeDocument/2006/relationships/comments" Target="../comments69.xml"/><Relationship Id="rId2" Type="http://schemas.openxmlformats.org/officeDocument/2006/relationships/vmlDrawing" Target="../drawings/vmlDrawing69.vml"/><Relationship Id="rId1" Type="http://schemas.openxmlformats.org/officeDocument/2006/relationships/printerSettings" Target="../printerSettings/printerSettings75.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85.xml.rels><?xml version="1.0" encoding="UTF-8" standalone="yes"?>
<Relationships xmlns="http://schemas.openxmlformats.org/package/2006/relationships"><Relationship Id="rId3" Type="http://schemas.openxmlformats.org/officeDocument/2006/relationships/comments" Target="../comments70.xml"/><Relationship Id="rId2" Type="http://schemas.openxmlformats.org/officeDocument/2006/relationships/vmlDrawing" Target="../drawings/vmlDrawing70.vml"/><Relationship Id="rId1" Type="http://schemas.openxmlformats.org/officeDocument/2006/relationships/printerSettings" Target="../printerSettings/printerSettings77.bin"/></Relationships>
</file>

<file path=xl/worksheets/_rels/sheet86.xml.rels><?xml version="1.0" encoding="UTF-8" standalone="yes"?>
<Relationships xmlns="http://schemas.openxmlformats.org/package/2006/relationships"><Relationship Id="rId3" Type="http://schemas.openxmlformats.org/officeDocument/2006/relationships/comments" Target="../comments71.xml"/><Relationship Id="rId2" Type="http://schemas.openxmlformats.org/officeDocument/2006/relationships/vmlDrawing" Target="../drawings/vmlDrawing71.vml"/><Relationship Id="rId1" Type="http://schemas.openxmlformats.org/officeDocument/2006/relationships/printerSettings" Target="../printerSettings/printerSettings78.bin"/></Relationships>
</file>

<file path=xl/worksheets/_rels/sheet87.xml.rels><?xml version="1.0" encoding="UTF-8" standalone="yes"?>
<Relationships xmlns="http://schemas.openxmlformats.org/package/2006/relationships"><Relationship Id="rId3" Type="http://schemas.openxmlformats.org/officeDocument/2006/relationships/comments" Target="../comments72.xml"/><Relationship Id="rId2" Type="http://schemas.openxmlformats.org/officeDocument/2006/relationships/vmlDrawing" Target="../drawings/vmlDrawing72.vml"/><Relationship Id="rId1" Type="http://schemas.openxmlformats.org/officeDocument/2006/relationships/printerSettings" Target="../printerSettings/printerSettings79.bin"/></Relationships>
</file>

<file path=xl/worksheets/_rels/sheet88.xml.rels><?xml version="1.0" encoding="UTF-8" standalone="yes"?>
<Relationships xmlns="http://schemas.openxmlformats.org/package/2006/relationships"><Relationship Id="rId3" Type="http://schemas.openxmlformats.org/officeDocument/2006/relationships/comments" Target="../comments73.xml"/><Relationship Id="rId2" Type="http://schemas.openxmlformats.org/officeDocument/2006/relationships/vmlDrawing" Target="../drawings/vmlDrawing73.vml"/><Relationship Id="rId1" Type="http://schemas.openxmlformats.org/officeDocument/2006/relationships/printerSettings" Target="../printerSettings/printerSettings80.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20F28-7C86-431D-890F-01233C30A085}">
  <dimension ref="A1:BH577"/>
  <sheetViews>
    <sheetView tabSelected="1" topLeftCell="AI1" workbookViewId="0">
      <pane ySplit="1" topLeftCell="A2" activePane="bottomLeft" state="frozen"/>
      <selection activeCell="AC1" sqref="AC1"/>
      <selection pane="bottomLeft" activeCell="AQ1" sqref="AQ1"/>
    </sheetView>
  </sheetViews>
  <sheetFormatPr defaultRowHeight="15" x14ac:dyDescent="0.25"/>
  <cols>
    <col min="3" max="3" width="9.42578125" bestFit="1" customWidth="1"/>
  </cols>
  <sheetData>
    <row r="1" spans="1:60" x14ac:dyDescent="0.25">
      <c r="A1" t="s">
        <v>0</v>
      </c>
      <c r="B1" t="s">
        <v>1</v>
      </c>
      <c r="C1" t="s">
        <v>2</v>
      </c>
      <c r="D1" t="s">
        <v>3</v>
      </c>
      <c r="E1" t="s">
        <v>4</v>
      </c>
      <c r="F1" s="2" t="s">
        <v>5</v>
      </c>
      <c r="G1" t="s">
        <v>48</v>
      </c>
      <c r="H1" s="2" t="s">
        <v>49</v>
      </c>
      <c r="I1" t="s">
        <v>50</v>
      </c>
      <c r="J1" t="s">
        <v>51</v>
      </c>
      <c r="K1" s="2" t="s">
        <v>52</v>
      </c>
      <c r="L1" s="2" t="s">
        <v>53</v>
      </c>
      <c r="M1" s="2" t="s">
        <v>5</v>
      </c>
      <c r="N1" s="2" t="s">
        <v>54</v>
      </c>
      <c r="O1" s="2" t="s">
        <v>55</v>
      </c>
      <c r="P1" s="2" t="s">
        <v>56</v>
      </c>
      <c r="Q1" s="2" t="s">
        <v>57</v>
      </c>
      <c r="R1" s="2" t="s">
        <v>58</v>
      </c>
      <c r="S1" s="2" t="s">
        <v>59</v>
      </c>
      <c r="T1" s="2" t="s">
        <v>5</v>
      </c>
      <c r="U1" s="2" t="s">
        <v>60</v>
      </c>
      <c r="V1" s="2" t="s">
        <v>61</v>
      </c>
      <c r="W1" s="2" t="s">
        <v>62</v>
      </c>
      <c r="X1" s="2" t="s">
        <v>63</v>
      </c>
      <c r="Y1" s="2" t="s">
        <v>64</v>
      </c>
      <c r="Z1" s="2" t="s">
        <v>65</v>
      </c>
      <c r="AA1" s="2" t="s">
        <v>5</v>
      </c>
      <c r="AB1" s="2" t="s">
        <v>66</v>
      </c>
      <c r="AC1" s="2" t="s">
        <v>67</v>
      </c>
      <c r="AD1" s="2" t="s">
        <v>68</v>
      </c>
      <c r="AE1" s="2" t="s">
        <v>69</v>
      </c>
      <c r="AF1" s="2" t="s">
        <v>70</v>
      </c>
      <c r="AG1" s="2" t="s">
        <v>71</v>
      </c>
      <c r="AH1" s="2" t="s">
        <v>5</v>
      </c>
      <c r="AI1" s="2" t="s">
        <v>72</v>
      </c>
      <c r="AJ1" s="2" t="s">
        <v>73</v>
      </c>
      <c r="AK1" s="2" t="s">
        <v>74</v>
      </c>
      <c r="AL1" s="2" t="s">
        <v>75</v>
      </c>
      <c r="AM1" s="2" t="s">
        <v>76</v>
      </c>
      <c r="AN1" s="2" t="s">
        <v>77</v>
      </c>
      <c r="AO1" s="2" t="s">
        <v>5</v>
      </c>
      <c r="AP1" s="2" t="s">
        <v>78</v>
      </c>
      <c r="AQ1" s="2" t="s">
        <v>891</v>
      </c>
      <c r="AR1" s="2" t="s">
        <v>80</v>
      </c>
      <c r="AS1" s="2" t="s">
        <v>81</v>
      </c>
      <c r="AT1" s="2" t="s">
        <v>82</v>
      </c>
      <c r="AU1" s="2" t="s">
        <v>83</v>
      </c>
      <c r="AV1" t="s">
        <v>84</v>
      </c>
      <c r="AW1" t="s">
        <v>85</v>
      </c>
      <c r="AX1" t="s">
        <v>86</v>
      </c>
      <c r="AY1" t="s">
        <v>87</v>
      </c>
      <c r="AZ1" t="s">
        <v>88</v>
      </c>
      <c r="BA1" t="s">
        <v>89</v>
      </c>
      <c r="BB1" t="s">
        <v>90</v>
      </c>
      <c r="BC1" t="s">
        <v>91</v>
      </c>
      <c r="BD1" t="s">
        <v>92</v>
      </c>
      <c r="BE1" t="s">
        <v>93</v>
      </c>
      <c r="BF1" t="s">
        <v>94</v>
      </c>
      <c r="BG1" t="s">
        <v>95</v>
      </c>
      <c r="BH1" t="s">
        <v>96</v>
      </c>
    </row>
    <row r="2" spans="1:60" x14ac:dyDescent="0.25">
      <c r="A2">
        <v>2003</v>
      </c>
      <c r="B2">
        <v>147</v>
      </c>
      <c r="C2" s="1">
        <v>37768</v>
      </c>
      <c r="D2" t="s">
        <v>6</v>
      </c>
      <c r="E2">
        <v>6</v>
      </c>
      <c r="F2" s="3">
        <v>6.5</v>
      </c>
      <c r="G2" s="4">
        <v>6.5000000000000002E-2</v>
      </c>
      <c r="H2" s="3">
        <v>3</v>
      </c>
      <c r="I2" s="5">
        <v>2</v>
      </c>
      <c r="J2" s="5" t="s">
        <v>728</v>
      </c>
      <c r="K2" s="5">
        <v>1</v>
      </c>
      <c r="L2" s="5">
        <v>0</v>
      </c>
      <c r="M2" s="3">
        <v>5.5</v>
      </c>
      <c r="N2" s="4">
        <v>5.5E-2</v>
      </c>
      <c r="O2" s="3">
        <v>2.8</v>
      </c>
      <c r="P2" s="5">
        <v>3</v>
      </c>
      <c r="Q2" s="5" t="s">
        <v>728</v>
      </c>
      <c r="R2" s="5">
        <v>0</v>
      </c>
      <c r="S2" s="5">
        <v>0</v>
      </c>
      <c r="T2" s="3">
        <v>15</v>
      </c>
      <c r="U2" s="4">
        <v>0.15</v>
      </c>
      <c r="V2" s="3">
        <v>3.6</v>
      </c>
      <c r="W2" s="5">
        <v>5</v>
      </c>
      <c r="X2" s="5" t="s">
        <v>728</v>
      </c>
      <c r="Y2" s="5">
        <v>0</v>
      </c>
      <c r="Z2" s="5">
        <v>0</v>
      </c>
      <c r="AA2" s="3">
        <v>5</v>
      </c>
      <c r="AB2" s="4">
        <v>0.05</v>
      </c>
      <c r="AC2" s="3">
        <v>2.4</v>
      </c>
      <c r="AD2" s="5">
        <v>1</v>
      </c>
      <c r="AE2" s="5" t="s">
        <v>728</v>
      </c>
      <c r="AF2" s="5">
        <v>0</v>
      </c>
      <c r="AG2" s="5">
        <v>0</v>
      </c>
      <c r="AH2" s="3">
        <v>8.5</v>
      </c>
      <c r="AI2" s="4">
        <v>8.5000000000000006E-2</v>
      </c>
      <c r="AJ2" s="3">
        <v>3</v>
      </c>
      <c r="AK2" s="5">
        <v>2</v>
      </c>
      <c r="AL2" s="5" t="s">
        <v>728</v>
      </c>
      <c r="AM2" s="5">
        <v>1</v>
      </c>
      <c r="AN2" s="5">
        <v>0</v>
      </c>
      <c r="AO2" s="3">
        <v>6</v>
      </c>
      <c r="AP2" s="4">
        <v>0.06</v>
      </c>
      <c r="AQ2" s="3">
        <v>2.2000000000000002</v>
      </c>
      <c r="AR2" s="5">
        <v>1</v>
      </c>
      <c r="AS2" s="5" t="s">
        <v>728</v>
      </c>
      <c r="AT2" s="5">
        <v>1</v>
      </c>
      <c r="AU2" s="5">
        <v>0</v>
      </c>
      <c r="AV2" s="3">
        <v>0</v>
      </c>
      <c r="AW2" s="3">
        <v>0</v>
      </c>
      <c r="AX2" s="3">
        <v>0</v>
      </c>
      <c r="AY2" s="3">
        <v>0</v>
      </c>
      <c r="AZ2" s="6">
        <v>0.35833333333333334</v>
      </c>
      <c r="BA2" s="6">
        <v>0.11666666666666665</v>
      </c>
      <c r="BB2" s="6">
        <v>0.47499999999999992</v>
      </c>
      <c r="BC2" s="3">
        <v>18.58971730096237</v>
      </c>
      <c r="BD2" s="3">
        <v>6.0524660979877476</v>
      </c>
      <c r="BE2" s="3">
        <v>0</v>
      </c>
      <c r="BF2" s="3">
        <v>0</v>
      </c>
      <c r="BG2" s="3">
        <v>24.642183398950117</v>
      </c>
      <c r="BH2" s="4">
        <v>2.6453731044036147E-2</v>
      </c>
    </row>
    <row r="3" spans="1:60" x14ac:dyDescent="0.25">
      <c r="A3">
        <v>2003</v>
      </c>
      <c r="B3">
        <v>147</v>
      </c>
      <c r="C3" s="1">
        <v>37768</v>
      </c>
      <c r="D3" t="s">
        <v>7</v>
      </c>
      <c r="E3">
        <v>6</v>
      </c>
      <c r="F3" s="3">
        <v>7</v>
      </c>
      <c r="G3" s="4">
        <v>7.0000000000000007E-2</v>
      </c>
      <c r="H3" s="3">
        <v>2.5</v>
      </c>
      <c r="I3" s="5">
        <v>2</v>
      </c>
      <c r="J3" s="5" t="s">
        <v>728</v>
      </c>
      <c r="K3" s="5">
        <v>2</v>
      </c>
      <c r="L3" s="5">
        <v>0</v>
      </c>
      <c r="M3" s="3">
        <v>9</v>
      </c>
      <c r="N3" s="4">
        <v>0.09</v>
      </c>
      <c r="O3" s="3">
        <v>3.1</v>
      </c>
      <c r="P3" s="5">
        <v>4</v>
      </c>
      <c r="Q3" s="5" t="s">
        <v>728</v>
      </c>
      <c r="R3" s="5">
        <v>0</v>
      </c>
      <c r="S3" s="5">
        <v>0</v>
      </c>
      <c r="T3" s="3">
        <v>6.5</v>
      </c>
      <c r="U3" s="4">
        <v>6.5000000000000002E-2</v>
      </c>
      <c r="V3" s="3">
        <v>3.1</v>
      </c>
      <c r="W3" s="5">
        <v>0</v>
      </c>
      <c r="X3" s="5" t="s">
        <v>728</v>
      </c>
      <c r="Y3" s="5">
        <v>0</v>
      </c>
      <c r="Z3" s="5">
        <v>0</v>
      </c>
      <c r="AA3" s="3">
        <v>7</v>
      </c>
      <c r="AB3" s="4">
        <v>7.0000000000000007E-2</v>
      </c>
      <c r="AC3" s="3">
        <v>2.8</v>
      </c>
      <c r="AD3" s="5">
        <v>2</v>
      </c>
      <c r="AE3" s="5" t="s">
        <v>728</v>
      </c>
      <c r="AF3" s="5">
        <v>2</v>
      </c>
      <c r="AG3" s="5">
        <v>0</v>
      </c>
      <c r="AH3" s="3">
        <v>4</v>
      </c>
      <c r="AI3" s="4">
        <v>0.04</v>
      </c>
      <c r="AJ3" s="3">
        <v>2.7</v>
      </c>
      <c r="AK3" s="5">
        <v>0</v>
      </c>
      <c r="AL3" s="5" t="s">
        <v>728</v>
      </c>
      <c r="AM3" s="5">
        <v>0</v>
      </c>
      <c r="AN3" s="5">
        <v>0</v>
      </c>
      <c r="AO3" s="3">
        <v>4.5</v>
      </c>
      <c r="AP3" s="4">
        <v>4.4999999999999998E-2</v>
      </c>
      <c r="AQ3" s="3">
        <v>2.5</v>
      </c>
      <c r="AR3" s="5">
        <v>0</v>
      </c>
      <c r="AS3" s="5" t="s">
        <v>728</v>
      </c>
      <c r="AT3" s="5">
        <v>0</v>
      </c>
      <c r="AU3" s="5">
        <v>0</v>
      </c>
      <c r="AV3" s="3">
        <v>0</v>
      </c>
      <c r="AW3" s="3">
        <v>0</v>
      </c>
      <c r="AX3" s="3">
        <v>0</v>
      </c>
      <c r="AY3" s="3">
        <v>0</v>
      </c>
      <c r="AZ3" s="6">
        <v>0.20499999999999999</v>
      </c>
      <c r="BA3" s="6">
        <v>9.1666666666666674E-2</v>
      </c>
      <c r="BB3" s="6">
        <v>0.29666666666666669</v>
      </c>
      <c r="BC3" s="3">
        <v>19.392497812773406</v>
      </c>
      <c r="BD3" s="3">
        <v>8.6714421114027438</v>
      </c>
      <c r="BE3" s="3">
        <v>0</v>
      </c>
      <c r="BF3" s="3">
        <v>0</v>
      </c>
      <c r="BG3" s="3">
        <v>28.06393992417615</v>
      </c>
      <c r="BH3" s="4">
        <v>2.725432125038425E-2</v>
      </c>
    </row>
    <row r="4" spans="1:60" x14ac:dyDescent="0.25">
      <c r="A4">
        <v>2003</v>
      </c>
      <c r="B4">
        <v>147</v>
      </c>
      <c r="C4" s="1">
        <v>37768</v>
      </c>
      <c r="D4" t="s">
        <v>8</v>
      </c>
      <c r="E4">
        <v>6</v>
      </c>
      <c r="F4" s="3">
        <v>10</v>
      </c>
      <c r="G4" s="4">
        <v>0.1</v>
      </c>
      <c r="H4" s="3">
        <v>2.7</v>
      </c>
      <c r="I4" s="5">
        <v>4</v>
      </c>
      <c r="J4" s="5" t="s">
        <v>728</v>
      </c>
      <c r="K4" s="5">
        <v>0</v>
      </c>
      <c r="L4" s="5">
        <v>0</v>
      </c>
      <c r="M4" s="3">
        <v>9.5</v>
      </c>
      <c r="N4" s="4">
        <v>9.5000000000000001E-2</v>
      </c>
      <c r="O4" s="3">
        <v>2.8</v>
      </c>
      <c r="P4" s="5">
        <v>4</v>
      </c>
      <c r="Q4" s="5" t="s">
        <v>728</v>
      </c>
      <c r="R4" s="5">
        <v>0</v>
      </c>
      <c r="S4" s="5">
        <v>0</v>
      </c>
      <c r="T4" s="3">
        <v>10</v>
      </c>
      <c r="U4" s="4">
        <v>0.1</v>
      </c>
      <c r="V4" s="3">
        <v>3.1</v>
      </c>
      <c r="W4" s="5">
        <v>2</v>
      </c>
      <c r="X4" s="5" t="s">
        <v>728</v>
      </c>
      <c r="Y4" s="5">
        <v>0</v>
      </c>
      <c r="Z4" s="5">
        <v>0</v>
      </c>
      <c r="AA4" s="3">
        <v>12</v>
      </c>
      <c r="AB4" s="4">
        <v>0.12</v>
      </c>
      <c r="AC4" s="3">
        <v>3.3</v>
      </c>
      <c r="AD4" s="5">
        <v>5</v>
      </c>
      <c r="AE4" s="5" t="s">
        <v>728</v>
      </c>
      <c r="AF4" s="5">
        <v>0</v>
      </c>
      <c r="AG4" s="5">
        <v>0</v>
      </c>
      <c r="AH4" s="3">
        <v>10.5</v>
      </c>
      <c r="AI4" s="4">
        <v>0.105</v>
      </c>
      <c r="AJ4" s="3">
        <v>3.1</v>
      </c>
      <c r="AK4" s="5">
        <v>4</v>
      </c>
      <c r="AL4" s="5" t="s">
        <v>728</v>
      </c>
      <c r="AM4" s="5">
        <v>0</v>
      </c>
      <c r="AN4" s="5">
        <v>0</v>
      </c>
      <c r="AO4" s="3">
        <v>11</v>
      </c>
      <c r="AP4" s="4">
        <v>0.11</v>
      </c>
      <c r="AQ4" s="3">
        <v>3</v>
      </c>
      <c r="AR4" s="5">
        <v>3</v>
      </c>
      <c r="AS4" s="5" t="s">
        <v>728</v>
      </c>
      <c r="AT4" s="5">
        <v>0</v>
      </c>
      <c r="AU4" s="5">
        <v>0</v>
      </c>
      <c r="AV4" s="3">
        <v>0</v>
      </c>
      <c r="AW4" s="3">
        <v>0</v>
      </c>
      <c r="AX4" s="3">
        <v>0</v>
      </c>
      <c r="AY4" s="3">
        <v>0</v>
      </c>
      <c r="AZ4" s="6">
        <v>0.39833333333333337</v>
      </c>
      <c r="BA4" s="6">
        <v>0.16</v>
      </c>
      <c r="BB4" s="6">
        <v>0.55833333333333335</v>
      </c>
      <c r="BC4" s="3">
        <v>89.847167541557326</v>
      </c>
      <c r="BD4" s="3">
        <v>36.089238845144358</v>
      </c>
      <c r="BE4" s="3">
        <v>0</v>
      </c>
      <c r="BF4" s="3">
        <v>0</v>
      </c>
      <c r="BG4" s="3">
        <v>125.93640638670169</v>
      </c>
      <c r="BH4" s="4">
        <v>0.13279849641508229</v>
      </c>
    </row>
    <row r="5" spans="1:60" x14ac:dyDescent="0.25">
      <c r="A5">
        <v>2003</v>
      </c>
      <c r="B5">
        <v>147</v>
      </c>
      <c r="C5" s="1">
        <v>37768</v>
      </c>
      <c r="D5" t="s">
        <v>19</v>
      </c>
      <c r="E5">
        <v>6</v>
      </c>
      <c r="F5" s="3">
        <v>9.6</v>
      </c>
      <c r="G5" s="4">
        <v>9.6000000000000002E-2</v>
      </c>
      <c r="H5" s="3">
        <v>3.8</v>
      </c>
      <c r="I5" s="5">
        <v>5</v>
      </c>
      <c r="J5" s="5" t="s">
        <v>728</v>
      </c>
      <c r="K5" s="5">
        <v>1</v>
      </c>
      <c r="L5" s="5">
        <v>0</v>
      </c>
      <c r="M5" s="3">
        <v>8.8000000000000007</v>
      </c>
      <c r="N5" s="4">
        <v>8.8000000000000009E-2</v>
      </c>
      <c r="O5" s="3">
        <v>2.6</v>
      </c>
      <c r="P5" s="5">
        <v>5</v>
      </c>
      <c r="Q5" s="5" t="s">
        <v>728</v>
      </c>
      <c r="R5" s="5">
        <v>0</v>
      </c>
      <c r="S5" s="5">
        <v>0</v>
      </c>
      <c r="T5" s="3">
        <v>10.4</v>
      </c>
      <c r="U5" s="4">
        <v>0.10400000000000001</v>
      </c>
      <c r="V5" s="3">
        <v>3.4</v>
      </c>
      <c r="W5" s="5">
        <v>6</v>
      </c>
      <c r="X5" s="5" t="s">
        <v>728</v>
      </c>
      <c r="Y5" s="5">
        <v>1</v>
      </c>
      <c r="Z5" s="5">
        <v>0</v>
      </c>
      <c r="AA5" s="3">
        <v>11.4</v>
      </c>
      <c r="AB5" s="4">
        <v>0.114</v>
      </c>
      <c r="AC5" s="3">
        <v>3</v>
      </c>
      <c r="AD5" s="5">
        <v>6</v>
      </c>
      <c r="AE5" s="5" t="s">
        <v>728</v>
      </c>
      <c r="AF5" s="5">
        <v>0</v>
      </c>
      <c r="AG5" s="5">
        <v>0</v>
      </c>
      <c r="AH5" s="3">
        <v>9.8000000000000007</v>
      </c>
      <c r="AI5" s="4">
        <v>9.8000000000000004E-2</v>
      </c>
      <c r="AJ5" s="3">
        <v>2.8</v>
      </c>
      <c r="AK5" s="5">
        <v>5</v>
      </c>
      <c r="AL5" s="5" t="s">
        <v>728</v>
      </c>
      <c r="AM5" s="5">
        <v>0</v>
      </c>
      <c r="AN5" s="5">
        <v>0</v>
      </c>
      <c r="AO5" s="3">
        <v>7.2</v>
      </c>
      <c r="AP5" s="4">
        <v>7.2000000000000008E-2</v>
      </c>
      <c r="AQ5" s="3">
        <v>3</v>
      </c>
      <c r="AR5" s="5">
        <v>2</v>
      </c>
      <c r="AS5" s="5" t="s">
        <v>728</v>
      </c>
      <c r="AT5" s="5">
        <v>2</v>
      </c>
      <c r="AU5" s="5">
        <v>0</v>
      </c>
      <c r="AV5" s="3">
        <v>0</v>
      </c>
      <c r="AW5" s="3">
        <v>0</v>
      </c>
      <c r="AX5" s="3">
        <v>0</v>
      </c>
      <c r="AY5" s="3">
        <v>0</v>
      </c>
      <c r="AZ5" s="6">
        <v>0.47500000000000003</v>
      </c>
      <c r="BA5" s="6">
        <v>0.17333333333333334</v>
      </c>
      <c r="BB5" s="6">
        <v>0.64833333333333332</v>
      </c>
      <c r="BC5" s="3">
        <v>57.574183435403917</v>
      </c>
      <c r="BD5" s="3">
        <v>21.009526586954408</v>
      </c>
      <c r="BE5" s="3">
        <v>0</v>
      </c>
      <c r="BF5" s="3">
        <v>0</v>
      </c>
      <c r="BG5" s="3">
        <v>78.583710022358332</v>
      </c>
      <c r="BH5" s="4">
        <v>7.6400941418780982E-2</v>
      </c>
    </row>
    <row r="6" spans="1:60" x14ac:dyDescent="0.25">
      <c r="A6">
        <v>2003</v>
      </c>
      <c r="B6">
        <v>147</v>
      </c>
      <c r="C6" s="1">
        <v>37768</v>
      </c>
      <c r="D6" t="s">
        <v>20</v>
      </c>
      <c r="E6">
        <v>6</v>
      </c>
      <c r="F6" s="3">
        <v>8.6</v>
      </c>
      <c r="G6" s="4">
        <v>8.5999999999999993E-2</v>
      </c>
      <c r="H6" s="3">
        <v>3.3</v>
      </c>
      <c r="I6" s="5">
        <v>2</v>
      </c>
      <c r="J6" s="5" t="s">
        <v>728</v>
      </c>
      <c r="K6" s="5">
        <v>2</v>
      </c>
      <c r="L6" s="5">
        <v>0</v>
      </c>
      <c r="M6" s="3">
        <v>10.6</v>
      </c>
      <c r="N6" s="4">
        <v>0.106</v>
      </c>
      <c r="O6" s="3">
        <v>3.5</v>
      </c>
      <c r="P6" s="5">
        <v>4</v>
      </c>
      <c r="Q6" s="5" t="s">
        <v>728</v>
      </c>
      <c r="R6" s="5">
        <v>1</v>
      </c>
      <c r="S6" s="5">
        <v>0</v>
      </c>
      <c r="T6" s="3">
        <v>13.3</v>
      </c>
      <c r="U6" s="4">
        <v>0.13300000000000001</v>
      </c>
      <c r="V6" s="3">
        <v>3.4</v>
      </c>
      <c r="W6" s="5">
        <v>5</v>
      </c>
      <c r="X6" s="5" t="s">
        <v>728</v>
      </c>
      <c r="Y6" s="5">
        <v>0</v>
      </c>
      <c r="Z6" s="5">
        <v>0</v>
      </c>
      <c r="AA6" s="3">
        <v>8.6</v>
      </c>
      <c r="AB6" s="4">
        <v>8.5999999999999993E-2</v>
      </c>
      <c r="AC6" s="3">
        <v>3.1</v>
      </c>
      <c r="AD6" s="5">
        <v>4</v>
      </c>
      <c r="AE6" s="5" t="s">
        <v>728</v>
      </c>
      <c r="AF6" s="5">
        <v>1</v>
      </c>
      <c r="AG6" s="5">
        <v>0</v>
      </c>
      <c r="AH6" s="3">
        <v>9.6</v>
      </c>
      <c r="AI6" s="4">
        <v>9.6000000000000002E-2</v>
      </c>
      <c r="AJ6" s="3">
        <v>3.3</v>
      </c>
      <c r="AK6" s="5">
        <v>4</v>
      </c>
      <c r="AL6" s="5" t="s">
        <v>728</v>
      </c>
      <c r="AM6" s="5">
        <v>2</v>
      </c>
      <c r="AN6" s="5">
        <v>0</v>
      </c>
      <c r="AO6" s="3">
        <v>10.3</v>
      </c>
      <c r="AP6" s="4">
        <v>0.10300000000000001</v>
      </c>
      <c r="AQ6" s="3">
        <v>3.1</v>
      </c>
      <c r="AR6" s="5">
        <v>4</v>
      </c>
      <c r="AS6" s="5" t="s">
        <v>728</v>
      </c>
      <c r="AT6" s="5">
        <v>1</v>
      </c>
      <c r="AU6" s="5">
        <v>0</v>
      </c>
      <c r="AV6" s="3">
        <v>0</v>
      </c>
      <c r="AW6" s="3">
        <v>0</v>
      </c>
      <c r="AX6" s="3">
        <v>0</v>
      </c>
      <c r="AY6" s="3">
        <v>0</v>
      </c>
      <c r="AZ6" s="6">
        <v>0.49666666666666665</v>
      </c>
      <c r="BA6" s="6">
        <v>0.19666666666666666</v>
      </c>
      <c r="BB6" s="6">
        <v>0.69333333333333336</v>
      </c>
      <c r="BC6" s="3">
        <v>116.68914649557694</v>
      </c>
      <c r="BD6" s="3">
        <v>46.205769417711672</v>
      </c>
      <c r="BE6" s="3">
        <v>0</v>
      </c>
      <c r="BF6" s="3">
        <v>0</v>
      </c>
      <c r="BG6" s="3">
        <v>162.8949159132886</v>
      </c>
      <c r="BH6" s="4">
        <v>0.13571596010471687</v>
      </c>
    </row>
    <row r="7" spans="1:60" x14ac:dyDescent="0.25">
      <c r="A7">
        <v>2003</v>
      </c>
      <c r="B7">
        <v>147</v>
      </c>
      <c r="C7" s="1">
        <v>37768</v>
      </c>
      <c r="D7" t="s">
        <v>21</v>
      </c>
      <c r="E7">
        <v>6</v>
      </c>
      <c r="F7" s="3">
        <v>8.5</v>
      </c>
      <c r="G7" s="4">
        <v>8.5000000000000006E-2</v>
      </c>
      <c r="H7" s="3">
        <v>2.9</v>
      </c>
      <c r="I7" s="5">
        <v>2</v>
      </c>
      <c r="J7" s="5" t="s">
        <v>728</v>
      </c>
      <c r="K7" s="5">
        <v>1</v>
      </c>
      <c r="L7" s="5">
        <v>0</v>
      </c>
      <c r="M7" s="3">
        <v>11</v>
      </c>
      <c r="N7" s="4">
        <v>0.11</v>
      </c>
      <c r="O7" s="3">
        <v>3.2</v>
      </c>
      <c r="P7" s="5">
        <v>3</v>
      </c>
      <c r="Q7" s="5" t="s">
        <v>728</v>
      </c>
      <c r="R7" s="5">
        <v>0</v>
      </c>
      <c r="S7" s="5">
        <v>0</v>
      </c>
      <c r="T7" s="3">
        <v>7</v>
      </c>
      <c r="U7" s="4">
        <v>7.0000000000000007E-2</v>
      </c>
      <c r="V7" s="3">
        <v>3.2</v>
      </c>
      <c r="W7" s="5">
        <v>2</v>
      </c>
      <c r="X7" s="5" t="s">
        <v>728</v>
      </c>
      <c r="Y7" s="5">
        <v>1</v>
      </c>
      <c r="Z7" s="5">
        <v>0</v>
      </c>
      <c r="AA7" s="3">
        <v>11</v>
      </c>
      <c r="AB7" s="4">
        <v>0.11</v>
      </c>
      <c r="AC7" s="3">
        <v>2.6</v>
      </c>
      <c r="AD7" s="5">
        <v>4</v>
      </c>
      <c r="AE7" s="5" t="s">
        <v>728</v>
      </c>
      <c r="AF7" s="5">
        <v>0</v>
      </c>
      <c r="AG7" s="5">
        <v>0</v>
      </c>
      <c r="AH7" s="3">
        <v>10</v>
      </c>
      <c r="AI7" s="4">
        <v>0.1</v>
      </c>
      <c r="AJ7" s="3">
        <v>2.5</v>
      </c>
      <c r="AK7" s="5">
        <v>5</v>
      </c>
      <c r="AL7" s="5" t="s">
        <v>728</v>
      </c>
      <c r="AM7" s="5">
        <v>0</v>
      </c>
      <c r="AN7" s="5">
        <v>0</v>
      </c>
      <c r="AO7" s="3">
        <v>5.5</v>
      </c>
      <c r="AP7" s="4">
        <v>5.5E-2</v>
      </c>
      <c r="AQ7" s="3">
        <v>2.7</v>
      </c>
      <c r="AR7" s="5">
        <v>1</v>
      </c>
      <c r="AS7" s="5" t="s">
        <v>728</v>
      </c>
      <c r="AT7" s="5">
        <v>0</v>
      </c>
      <c r="AU7" s="5">
        <v>0</v>
      </c>
      <c r="AV7" s="3">
        <v>0</v>
      </c>
      <c r="AW7" s="3">
        <v>0</v>
      </c>
      <c r="AX7" s="3">
        <v>0</v>
      </c>
      <c r="AY7" s="3">
        <v>0</v>
      </c>
      <c r="AZ7" s="6">
        <v>0.37166666666666665</v>
      </c>
      <c r="BA7" s="6">
        <v>0.14333333333333334</v>
      </c>
      <c r="BB7" s="6">
        <v>0.51500000000000001</v>
      </c>
      <c r="BC7" s="3">
        <v>45.42186132983376</v>
      </c>
      <c r="BD7" s="3">
        <v>17.516951006124234</v>
      </c>
      <c r="BE7" s="3">
        <v>0</v>
      </c>
      <c r="BF7" s="3">
        <v>0</v>
      </c>
      <c r="BG7" s="3">
        <v>62.938812335957991</v>
      </c>
      <c r="BH7" s="4">
        <v>6.412052757728201E-2</v>
      </c>
    </row>
    <row r="8" spans="1:60" x14ac:dyDescent="0.25">
      <c r="A8">
        <v>2003</v>
      </c>
      <c r="B8">
        <v>147</v>
      </c>
      <c r="C8" s="1">
        <v>37768</v>
      </c>
      <c r="D8" t="s">
        <v>22</v>
      </c>
      <c r="E8">
        <v>6</v>
      </c>
      <c r="F8" s="3">
        <v>11</v>
      </c>
      <c r="G8" s="4">
        <v>0.11</v>
      </c>
      <c r="H8" s="3">
        <v>2.7</v>
      </c>
      <c r="I8" s="5">
        <v>3</v>
      </c>
      <c r="J8" s="5" t="s">
        <v>728</v>
      </c>
      <c r="K8" s="5">
        <v>0</v>
      </c>
      <c r="L8" s="5">
        <v>0</v>
      </c>
      <c r="M8" s="3">
        <v>10.1</v>
      </c>
      <c r="N8" s="4">
        <v>0.10099999999999999</v>
      </c>
      <c r="O8" s="3">
        <v>3.6</v>
      </c>
      <c r="P8" s="5">
        <v>4</v>
      </c>
      <c r="Q8" s="5" t="s">
        <v>728</v>
      </c>
      <c r="R8" s="5">
        <v>1</v>
      </c>
      <c r="S8" s="5">
        <v>0</v>
      </c>
      <c r="T8" s="3">
        <v>11.9</v>
      </c>
      <c r="U8" s="4">
        <v>0.11900000000000001</v>
      </c>
      <c r="V8" s="3">
        <v>3</v>
      </c>
      <c r="W8" s="5">
        <v>5</v>
      </c>
      <c r="X8" s="5" t="s">
        <v>728</v>
      </c>
      <c r="Y8" s="5">
        <v>0</v>
      </c>
      <c r="Z8" s="5">
        <v>0</v>
      </c>
      <c r="AA8" s="3">
        <v>10.6</v>
      </c>
      <c r="AB8" s="4">
        <v>0.106</v>
      </c>
      <c r="AC8" s="3">
        <v>3</v>
      </c>
      <c r="AD8" s="5">
        <v>5</v>
      </c>
      <c r="AE8" s="5" t="s">
        <v>728</v>
      </c>
      <c r="AF8" s="5">
        <v>1</v>
      </c>
      <c r="AG8" s="5">
        <v>0</v>
      </c>
      <c r="AH8" s="3">
        <v>5.0999999999999996</v>
      </c>
      <c r="AI8" s="4">
        <v>5.0999999999999997E-2</v>
      </c>
      <c r="AJ8" s="3">
        <v>3</v>
      </c>
      <c r="AK8" s="5">
        <v>2</v>
      </c>
      <c r="AL8" s="5" t="s">
        <v>728</v>
      </c>
      <c r="AM8" s="5">
        <v>0</v>
      </c>
      <c r="AN8" s="5">
        <v>0</v>
      </c>
      <c r="AO8" s="3">
        <v>10.3</v>
      </c>
      <c r="AP8" s="4">
        <v>0.10300000000000001</v>
      </c>
      <c r="AQ8" s="3">
        <v>2.9</v>
      </c>
      <c r="AR8" s="5">
        <v>4</v>
      </c>
      <c r="AS8" s="5" t="s">
        <v>728</v>
      </c>
      <c r="AT8" s="5">
        <v>2</v>
      </c>
      <c r="AU8" s="5">
        <v>0</v>
      </c>
      <c r="AV8" s="3">
        <v>0</v>
      </c>
      <c r="AW8" s="3">
        <v>0</v>
      </c>
      <c r="AX8" s="3">
        <v>0</v>
      </c>
      <c r="AY8" s="3">
        <v>0</v>
      </c>
      <c r="AZ8" s="6">
        <v>0.44666666666666671</v>
      </c>
      <c r="BA8" s="6">
        <v>0.17</v>
      </c>
      <c r="BB8" s="6">
        <v>0.6166666666666667</v>
      </c>
      <c r="BC8" s="3">
        <v>51.249756974822596</v>
      </c>
      <c r="BD8" s="3">
        <v>19.5055045202683</v>
      </c>
      <c r="BE8" s="3">
        <v>0</v>
      </c>
      <c r="BF8" s="3">
        <v>0</v>
      </c>
      <c r="BG8" s="3">
        <v>70.755261495090892</v>
      </c>
      <c r="BH8" s="4">
        <v>6.0045645497478185E-2</v>
      </c>
    </row>
    <row r="9" spans="1:60" x14ac:dyDescent="0.25">
      <c r="A9">
        <v>2003</v>
      </c>
      <c r="B9">
        <v>147</v>
      </c>
      <c r="C9" s="1">
        <v>37768</v>
      </c>
      <c r="D9" t="s">
        <v>23</v>
      </c>
      <c r="E9">
        <v>6</v>
      </c>
      <c r="F9" s="3">
        <v>11.6</v>
      </c>
      <c r="G9" s="4">
        <v>0.11599999999999999</v>
      </c>
      <c r="H9" s="3">
        <v>3.2</v>
      </c>
      <c r="I9" s="5">
        <v>5</v>
      </c>
      <c r="J9" s="5" t="s">
        <v>728</v>
      </c>
      <c r="K9" s="5">
        <v>0</v>
      </c>
      <c r="L9" s="5">
        <v>0</v>
      </c>
      <c r="M9" s="3">
        <v>11.6</v>
      </c>
      <c r="N9" s="4">
        <v>0.11599999999999999</v>
      </c>
      <c r="O9" s="3">
        <v>2.9</v>
      </c>
      <c r="P9" s="5">
        <v>5</v>
      </c>
      <c r="Q9" s="5" t="s">
        <v>728</v>
      </c>
      <c r="R9" s="5">
        <v>0</v>
      </c>
      <c r="S9" s="5">
        <v>0</v>
      </c>
      <c r="T9" s="3">
        <v>7.2</v>
      </c>
      <c r="U9" s="4">
        <v>7.2000000000000008E-2</v>
      </c>
      <c r="V9" s="3">
        <v>3.3</v>
      </c>
      <c r="W9" s="5">
        <v>2</v>
      </c>
      <c r="X9" s="5" t="s">
        <v>728</v>
      </c>
      <c r="Y9" s="5">
        <v>1</v>
      </c>
      <c r="Z9" s="5">
        <v>0</v>
      </c>
      <c r="AA9" s="3">
        <v>9</v>
      </c>
      <c r="AB9" s="4">
        <v>0.09</v>
      </c>
      <c r="AC9" s="3">
        <v>3.1</v>
      </c>
      <c r="AD9" s="5">
        <v>2</v>
      </c>
      <c r="AE9" s="5" t="s">
        <v>728</v>
      </c>
      <c r="AF9" s="5">
        <v>2</v>
      </c>
      <c r="AG9" s="5">
        <v>0</v>
      </c>
      <c r="AH9" s="3">
        <v>7</v>
      </c>
      <c r="AI9" s="4">
        <v>7.0000000000000007E-2</v>
      </c>
      <c r="AJ9" s="3">
        <v>2.6</v>
      </c>
      <c r="AK9" s="5">
        <v>3</v>
      </c>
      <c r="AL9" s="5" t="s">
        <v>728</v>
      </c>
      <c r="AM9" s="5">
        <v>1</v>
      </c>
      <c r="AN9" s="5">
        <v>0</v>
      </c>
      <c r="AO9" s="3">
        <v>7</v>
      </c>
      <c r="AP9" s="4">
        <v>7.0000000000000007E-2</v>
      </c>
      <c r="AQ9" s="3">
        <v>2.7</v>
      </c>
      <c r="AR9" s="5">
        <v>3</v>
      </c>
      <c r="AS9" s="5" t="s">
        <v>728</v>
      </c>
      <c r="AT9" s="5">
        <v>2</v>
      </c>
      <c r="AU9" s="5">
        <v>0</v>
      </c>
      <c r="AV9" s="3">
        <v>0</v>
      </c>
      <c r="AW9" s="3">
        <v>0</v>
      </c>
      <c r="AX9" s="3">
        <v>0</v>
      </c>
      <c r="AY9" s="3">
        <v>0</v>
      </c>
      <c r="AZ9" s="6">
        <v>0.34833333333333333</v>
      </c>
      <c r="BA9" s="6">
        <v>0.14166666666666666</v>
      </c>
      <c r="BB9" s="6">
        <v>0.49</v>
      </c>
      <c r="BC9" s="3">
        <v>41.6179097404491</v>
      </c>
      <c r="BD9" s="3">
        <v>16.925944152814228</v>
      </c>
      <c r="BE9" s="3">
        <v>0</v>
      </c>
      <c r="BF9" s="3">
        <v>0</v>
      </c>
      <c r="BG9" s="3">
        <v>58.543853893263332</v>
      </c>
      <c r="BH9" s="4">
        <v>5.6288222923957396E-2</v>
      </c>
    </row>
    <row r="10" spans="1:60" x14ac:dyDescent="0.25">
      <c r="A10">
        <v>2003</v>
      </c>
      <c r="B10">
        <v>147</v>
      </c>
      <c r="C10" s="1">
        <v>37768</v>
      </c>
      <c r="D10" t="s">
        <v>24</v>
      </c>
      <c r="E10">
        <v>6</v>
      </c>
      <c r="F10" s="3">
        <v>11</v>
      </c>
      <c r="G10" s="4">
        <v>0.11</v>
      </c>
      <c r="H10" s="3">
        <v>2.7</v>
      </c>
      <c r="I10" s="5">
        <v>3</v>
      </c>
      <c r="J10" s="5" t="s">
        <v>728</v>
      </c>
      <c r="K10" s="5">
        <v>1</v>
      </c>
      <c r="L10" s="5">
        <v>0</v>
      </c>
      <c r="M10" s="3">
        <v>12</v>
      </c>
      <c r="N10" s="4">
        <v>0.12</v>
      </c>
      <c r="O10" s="3">
        <v>3.6</v>
      </c>
      <c r="P10" s="5">
        <v>6</v>
      </c>
      <c r="Q10" s="5" t="s">
        <v>728</v>
      </c>
      <c r="R10" s="5">
        <v>0</v>
      </c>
      <c r="S10" s="5">
        <v>0</v>
      </c>
      <c r="T10" s="3">
        <v>9</v>
      </c>
      <c r="U10" s="4">
        <v>0.09</v>
      </c>
      <c r="V10" s="3">
        <v>2.6</v>
      </c>
      <c r="W10" s="5">
        <v>4</v>
      </c>
      <c r="X10" s="5" t="s">
        <v>728</v>
      </c>
      <c r="Y10" s="5">
        <v>0</v>
      </c>
      <c r="Z10" s="5">
        <v>0</v>
      </c>
      <c r="AA10" s="3">
        <v>6.5</v>
      </c>
      <c r="AB10" s="4">
        <v>6.5000000000000002E-2</v>
      </c>
      <c r="AC10" s="3">
        <v>2.2999999999999998</v>
      </c>
      <c r="AD10" s="5">
        <v>3</v>
      </c>
      <c r="AE10" s="5" t="s">
        <v>728</v>
      </c>
      <c r="AF10" s="5">
        <v>0</v>
      </c>
      <c r="AG10" s="5">
        <v>0</v>
      </c>
      <c r="AH10" s="3">
        <v>8.5</v>
      </c>
      <c r="AI10" s="4">
        <v>8.5000000000000006E-2</v>
      </c>
      <c r="AJ10" s="3">
        <v>2.8</v>
      </c>
      <c r="AK10" s="5">
        <v>2</v>
      </c>
      <c r="AL10" s="5" t="s">
        <v>728</v>
      </c>
      <c r="AM10" s="5">
        <v>2</v>
      </c>
      <c r="AN10" s="5">
        <v>0</v>
      </c>
      <c r="AO10" s="3">
        <v>9</v>
      </c>
      <c r="AP10" s="4">
        <v>0.09</v>
      </c>
      <c r="AQ10" s="3">
        <v>3</v>
      </c>
      <c r="AR10" s="5">
        <v>3</v>
      </c>
      <c r="AS10" s="5" t="s">
        <v>728</v>
      </c>
      <c r="AT10" s="5">
        <v>0</v>
      </c>
      <c r="AU10" s="5">
        <v>0</v>
      </c>
      <c r="AV10" s="3">
        <v>0</v>
      </c>
      <c r="AW10" s="3">
        <v>0</v>
      </c>
      <c r="AX10" s="3">
        <v>0</v>
      </c>
      <c r="AY10" s="3">
        <v>0</v>
      </c>
      <c r="AZ10" s="6">
        <v>0.34666666666666668</v>
      </c>
      <c r="BA10" s="6">
        <v>0.13666666666666666</v>
      </c>
      <c r="BB10" s="6">
        <v>0.48333333333333334</v>
      </c>
      <c r="BC10" s="3">
        <v>76.329347720423826</v>
      </c>
      <c r="BD10" s="3">
        <v>30.091377466705545</v>
      </c>
      <c r="BE10" s="3">
        <v>0</v>
      </c>
      <c r="BF10" s="3">
        <v>0</v>
      </c>
      <c r="BG10" s="3">
        <v>106.42072518712936</v>
      </c>
      <c r="BH10" s="4">
        <v>0.10959622176857518</v>
      </c>
    </row>
    <row r="11" spans="1:60" x14ac:dyDescent="0.25">
      <c r="A11">
        <v>2003</v>
      </c>
      <c r="B11">
        <v>147</v>
      </c>
      <c r="C11" s="1">
        <v>37768</v>
      </c>
      <c r="D11" t="s">
        <v>25</v>
      </c>
      <c r="E11">
        <v>6</v>
      </c>
      <c r="F11" s="3">
        <v>10.5</v>
      </c>
      <c r="G11" s="4">
        <v>0.105</v>
      </c>
      <c r="H11" s="3">
        <v>3.7</v>
      </c>
      <c r="I11" s="5">
        <v>3</v>
      </c>
      <c r="J11" s="5" t="s">
        <v>728</v>
      </c>
      <c r="K11" s="5">
        <v>1</v>
      </c>
      <c r="L11" s="5">
        <v>0</v>
      </c>
      <c r="M11" s="3">
        <v>11</v>
      </c>
      <c r="N11" s="4">
        <v>0.11</v>
      </c>
      <c r="O11" s="3">
        <v>3.6</v>
      </c>
      <c r="P11" s="5">
        <v>5</v>
      </c>
      <c r="Q11" s="5" t="s">
        <v>728</v>
      </c>
      <c r="R11" s="5">
        <v>0</v>
      </c>
      <c r="S11" s="5">
        <v>0</v>
      </c>
      <c r="T11" s="3">
        <v>11</v>
      </c>
      <c r="U11" s="4">
        <v>0.11</v>
      </c>
      <c r="V11" s="3">
        <v>3</v>
      </c>
      <c r="W11" s="5">
        <v>5</v>
      </c>
      <c r="X11" s="5" t="s">
        <v>728</v>
      </c>
      <c r="Y11" s="5">
        <v>0</v>
      </c>
      <c r="Z11" s="5">
        <v>0</v>
      </c>
      <c r="AA11" s="3">
        <v>8.5</v>
      </c>
      <c r="AB11" s="4">
        <v>8.5000000000000006E-2</v>
      </c>
      <c r="AC11" s="3">
        <v>2.6</v>
      </c>
      <c r="AD11" s="5">
        <v>2</v>
      </c>
      <c r="AE11" s="5" t="s">
        <v>728</v>
      </c>
      <c r="AF11" s="5">
        <v>1</v>
      </c>
      <c r="AG11" s="5">
        <v>0</v>
      </c>
      <c r="AH11" s="3">
        <v>5</v>
      </c>
      <c r="AI11" s="4">
        <v>0.05</v>
      </c>
      <c r="AJ11" s="3">
        <v>2.5</v>
      </c>
      <c r="AK11" s="5">
        <v>0</v>
      </c>
      <c r="AL11" s="5" t="s">
        <v>728</v>
      </c>
      <c r="AM11" s="5">
        <v>0</v>
      </c>
      <c r="AN11" s="5">
        <v>0</v>
      </c>
      <c r="AO11" s="3">
        <v>5</v>
      </c>
      <c r="AP11" s="4">
        <v>0.05</v>
      </c>
      <c r="AQ11" s="3">
        <v>2.2000000000000002</v>
      </c>
      <c r="AR11" s="5">
        <v>0</v>
      </c>
      <c r="AS11" s="5" t="s">
        <v>728</v>
      </c>
      <c r="AT11" s="5">
        <v>0</v>
      </c>
      <c r="AU11" s="5">
        <v>0</v>
      </c>
      <c r="AV11" s="3">
        <v>0</v>
      </c>
      <c r="AW11" s="3">
        <v>0</v>
      </c>
      <c r="AX11" s="3">
        <v>0</v>
      </c>
      <c r="AY11" s="3">
        <v>0</v>
      </c>
      <c r="AZ11" s="6">
        <v>0.4383333333333333</v>
      </c>
      <c r="BA11" s="6">
        <v>0.16833333333333333</v>
      </c>
      <c r="BB11" s="6">
        <v>0.60666666666666658</v>
      </c>
      <c r="BC11" s="3">
        <v>54.927487362690762</v>
      </c>
      <c r="BD11" s="3">
        <v>21.093825945367939</v>
      </c>
      <c r="BE11" s="3">
        <v>0</v>
      </c>
      <c r="BF11" s="3">
        <v>0</v>
      </c>
      <c r="BG11" s="3">
        <v>76.021313308058694</v>
      </c>
      <c r="BH11" s="4">
        <v>7.0706656459609218E-2</v>
      </c>
    </row>
    <row r="12" spans="1:60" x14ac:dyDescent="0.25">
      <c r="A12">
        <v>2003</v>
      </c>
      <c r="B12">
        <v>147</v>
      </c>
      <c r="C12" s="1">
        <v>37768</v>
      </c>
      <c r="D12" t="s">
        <v>26</v>
      </c>
      <c r="E12">
        <v>6</v>
      </c>
      <c r="F12" s="3">
        <v>10</v>
      </c>
      <c r="G12" s="4">
        <v>0.1</v>
      </c>
      <c r="H12" s="3">
        <v>2.9</v>
      </c>
      <c r="I12" s="5">
        <v>5</v>
      </c>
      <c r="J12" s="5" t="s">
        <v>728</v>
      </c>
      <c r="K12" s="5">
        <v>0</v>
      </c>
      <c r="L12" s="5">
        <v>0</v>
      </c>
      <c r="M12" s="3">
        <v>10</v>
      </c>
      <c r="N12" s="4">
        <v>0.1</v>
      </c>
      <c r="O12" s="3">
        <v>2.8</v>
      </c>
      <c r="P12" s="5">
        <v>4</v>
      </c>
      <c r="Q12" s="5" t="s">
        <v>728</v>
      </c>
      <c r="R12" s="5">
        <v>0</v>
      </c>
      <c r="S12" s="5">
        <v>0</v>
      </c>
      <c r="T12" s="3">
        <v>9</v>
      </c>
      <c r="U12" s="4">
        <v>0.09</v>
      </c>
      <c r="V12" s="3">
        <v>3.7</v>
      </c>
      <c r="W12" s="5">
        <v>3</v>
      </c>
      <c r="X12" s="5" t="s">
        <v>728</v>
      </c>
      <c r="Y12" s="5">
        <v>3</v>
      </c>
      <c r="Z12" s="5">
        <v>0</v>
      </c>
      <c r="AA12" s="3">
        <v>9</v>
      </c>
      <c r="AB12" s="4">
        <v>0.09</v>
      </c>
      <c r="AC12" s="3">
        <v>3</v>
      </c>
      <c r="AD12" s="5">
        <v>3</v>
      </c>
      <c r="AE12" s="5" t="s">
        <v>728</v>
      </c>
      <c r="AF12" s="5">
        <v>2</v>
      </c>
      <c r="AG12" s="5">
        <v>0</v>
      </c>
      <c r="AH12" s="3">
        <v>14</v>
      </c>
      <c r="AI12" s="4">
        <v>0.14000000000000001</v>
      </c>
      <c r="AJ12" s="3">
        <v>3.3</v>
      </c>
      <c r="AK12" s="5">
        <v>6</v>
      </c>
      <c r="AL12" s="5" t="s">
        <v>728</v>
      </c>
      <c r="AM12" s="5">
        <v>0</v>
      </c>
      <c r="AN12" s="5">
        <v>0</v>
      </c>
      <c r="AO12" s="3">
        <v>4.2</v>
      </c>
      <c r="AP12" s="4">
        <v>4.2000000000000003E-2</v>
      </c>
      <c r="AQ12" s="3">
        <v>1.6</v>
      </c>
      <c r="AR12" s="5">
        <v>3</v>
      </c>
      <c r="AS12" s="5" t="s">
        <v>728</v>
      </c>
      <c r="AT12" s="5">
        <v>0</v>
      </c>
      <c r="AU12" s="5">
        <v>0</v>
      </c>
      <c r="AV12" s="3">
        <v>0</v>
      </c>
      <c r="AW12" s="3">
        <v>0</v>
      </c>
      <c r="AX12" s="3">
        <v>0</v>
      </c>
      <c r="AY12" s="3">
        <v>0</v>
      </c>
      <c r="AZ12" s="6">
        <v>0.42500000000000004</v>
      </c>
      <c r="BA12" s="6">
        <v>0.16166666666666665</v>
      </c>
      <c r="BB12" s="6">
        <v>0.58666666666666678</v>
      </c>
      <c r="BC12" s="3">
        <v>46.013779527559059</v>
      </c>
      <c r="BD12" s="3">
        <v>17.503280839895012</v>
      </c>
      <c r="BE12" s="3">
        <v>0</v>
      </c>
      <c r="BF12" s="3">
        <v>0</v>
      </c>
      <c r="BG12" s="3">
        <v>63.517060367454071</v>
      </c>
      <c r="BH12" s="4">
        <v>6.9577114997253275E-2</v>
      </c>
    </row>
    <row r="13" spans="1:60" x14ac:dyDescent="0.25">
      <c r="A13">
        <v>2003</v>
      </c>
      <c r="B13">
        <v>147</v>
      </c>
      <c r="C13" s="1">
        <v>37768</v>
      </c>
      <c r="D13" t="s">
        <v>27</v>
      </c>
      <c r="E13">
        <v>6</v>
      </c>
      <c r="F13" s="3">
        <v>11</v>
      </c>
      <c r="G13" s="4">
        <v>0.11</v>
      </c>
      <c r="H13" s="3">
        <v>3.6</v>
      </c>
      <c r="I13" s="5">
        <v>3</v>
      </c>
      <c r="J13" s="5" t="s">
        <v>728</v>
      </c>
      <c r="K13" s="5">
        <v>2</v>
      </c>
      <c r="L13" s="5">
        <v>0</v>
      </c>
      <c r="M13" s="3">
        <v>10</v>
      </c>
      <c r="N13" s="4">
        <v>0.1</v>
      </c>
      <c r="O13" s="3">
        <v>3.3</v>
      </c>
      <c r="P13" s="5">
        <v>5</v>
      </c>
      <c r="Q13" s="5" t="s">
        <v>728</v>
      </c>
      <c r="R13" s="5">
        <v>0</v>
      </c>
      <c r="S13" s="5">
        <v>0</v>
      </c>
      <c r="T13" s="3">
        <v>9.5</v>
      </c>
      <c r="U13" s="4">
        <v>9.5000000000000001E-2</v>
      </c>
      <c r="V13" s="3">
        <v>2.9</v>
      </c>
      <c r="W13" s="5">
        <v>3</v>
      </c>
      <c r="X13" s="5" t="s">
        <v>728</v>
      </c>
      <c r="Y13" s="5">
        <v>2</v>
      </c>
      <c r="Z13" s="5">
        <v>0</v>
      </c>
      <c r="AA13" s="3">
        <v>8</v>
      </c>
      <c r="AB13" s="4">
        <v>0.08</v>
      </c>
      <c r="AC13" s="3">
        <v>3</v>
      </c>
      <c r="AD13" s="5">
        <v>3</v>
      </c>
      <c r="AE13" s="5" t="s">
        <v>728</v>
      </c>
      <c r="AF13" s="5">
        <v>0</v>
      </c>
      <c r="AG13" s="5">
        <v>0</v>
      </c>
      <c r="AH13" s="3">
        <v>10</v>
      </c>
      <c r="AI13" s="4">
        <v>0.1</v>
      </c>
      <c r="AJ13" s="3">
        <v>2.9</v>
      </c>
      <c r="AK13" s="5">
        <v>3</v>
      </c>
      <c r="AL13" s="5" t="s">
        <v>728</v>
      </c>
      <c r="AM13" s="5">
        <v>0</v>
      </c>
      <c r="AN13" s="5">
        <v>0</v>
      </c>
      <c r="AO13" s="3">
        <v>8.5</v>
      </c>
      <c r="AP13" s="4">
        <v>8.5000000000000006E-2</v>
      </c>
      <c r="AQ13" s="3">
        <v>2.5</v>
      </c>
      <c r="AR13" s="5">
        <v>5</v>
      </c>
      <c r="AS13" s="5" t="s">
        <v>728</v>
      </c>
      <c r="AT13" s="5">
        <v>0</v>
      </c>
      <c r="AU13" s="5">
        <v>0</v>
      </c>
      <c r="AV13" s="3">
        <v>0</v>
      </c>
      <c r="AW13" s="3">
        <v>0</v>
      </c>
      <c r="AX13" s="3">
        <v>0</v>
      </c>
      <c r="AY13" s="3">
        <v>0</v>
      </c>
      <c r="AZ13" s="6">
        <v>0.36000000000000004</v>
      </c>
      <c r="BA13" s="6">
        <v>0.13999999999999999</v>
      </c>
      <c r="BB13" s="6">
        <v>0.5</v>
      </c>
      <c r="BC13" s="3">
        <v>87.040682414698153</v>
      </c>
      <c r="BD13" s="3">
        <v>33.849154272382606</v>
      </c>
      <c r="BE13" s="3">
        <v>0</v>
      </c>
      <c r="BF13" s="3">
        <v>0</v>
      </c>
      <c r="BG13" s="3">
        <v>120.88983668708076</v>
      </c>
      <c r="BH13" s="4">
        <v>0.1276757861864489</v>
      </c>
    </row>
    <row r="14" spans="1:60" x14ac:dyDescent="0.25">
      <c r="A14">
        <v>2003</v>
      </c>
      <c r="B14">
        <v>147</v>
      </c>
      <c r="C14" s="1">
        <v>37768</v>
      </c>
      <c r="D14" t="s">
        <v>28</v>
      </c>
      <c r="E14">
        <v>6</v>
      </c>
      <c r="F14" s="3">
        <v>11</v>
      </c>
      <c r="G14" s="4">
        <v>0.11</v>
      </c>
      <c r="H14" s="3">
        <v>3.8</v>
      </c>
      <c r="I14" s="5">
        <v>4</v>
      </c>
      <c r="J14" s="5" t="s">
        <v>728</v>
      </c>
      <c r="K14" s="5">
        <v>1</v>
      </c>
      <c r="L14" s="5">
        <v>0</v>
      </c>
      <c r="M14" s="3">
        <v>11.9</v>
      </c>
      <c r="N14" s="4">
        <v>0.11900000000000001</v>
      </c>
      <c r="O14" s="3">
        <v>3.5</v>
      </c>
      <c r="P14" s="5">
        <v>5</v>
      </c>
      <c r="Q14" s="5" t="s">
        <v>728</v>
      </c>
      <c r="R14" s="5">
        <v>0</v>
      </c>
      <c r="S14" s="5">
        <v>0</v>
      </c>
      <c r="T14" s="3">
        <v>8.1</v>
      </c>
      <c r="U14" s="4">
        <v>8.1000000000000003E-2</v>
      </c>
      <c r="V14" s="3">
        <v>2.8</v>
      </c>
      <c r="W14" s="5">
        <v>3</v>
      </c>
      <c r="X14" s="5" t="s">
        <v>728</v>
      </c>
      <c r="Y14" s="5">
        <v>0</v>
      </c>
      <c r="Z14" s="5">
        <v>0</v>
      </c>
      <c r="AA14" s="3">
        <v>7.1</v>
      </c>
      <c r="AB14" s="4">
        <v>7.0999999999999994E-2</v>
      </c>
      <c r="AC14" s="3">
        <v>2.9</v>
      </c>
      <c r="AD14" s="5">
        <v>4</v>
      </c>
      <c r="AE14" s="5" t="s">
        <v>728</v>
      </c>
      <c r="AF14" s="5">
        <v>0</v>
      </c>
      <c r="AG14" s="5">
        <v>0</v>
      </c>
      <c r="AH14" s="3">
        <v>6.3</v>
      </c>
      <c r="AI14" s="4">
        <v>6.3E-2</v>
      </c>
      <c r="AJ14" s="3">
        <v>2.8</v>
      </c>
      <c r="AK14" s="5">
        <v>1</v>
      </c>
      <c r="AL14" s="5" t="s">
        <v>728</v>
      </c>
      <c r="AM14" s="5">
        <v>0</v>
      </c>
      <c r="AN14" s="5">
        <v>0</v>
      </c>
      <c r="AO14" s="3">
        <v>6.1</v>
      </c>
      <c r="AP14" s="4">
        <v>6.0999999999999999E-2</v>
      </c>
      <c r="AQ14" s="3">
        <v>3</v>
      </c>
      <c r="AR14" s="5">
        <v>1</v>
      </c>
      <c r="AS14" s="5" t="s">
        <v>728</v>
      </c>
      <c r="AT14" s="5">
        <v>0</v>
      </c>
      <c r="AU14" s="5">
        <v>0</v>
      </c>
      <c r="AV14" s="3">
        <v>0</v>
      </c>
      <c r="AW14" s="3">
        <v>0</v>
      </c>
      <c r="AX14" s="3">
        <v>0</v>
      </c>
      <c r="AY14" s="3">
        <v>0</v>
      </c>
      <c r="AZ14" s="6">
        <v>0.33500000000000002</v>
      </c>
      <c r="BA14" s="6">
        <v>0.125</v>
      </c>
      <c r="BB14" s="6">
        <v>0.46</v>
      </c>
      <c r="BC14" s="3">
        <v>16.486220472440948</v>
      </c>
      <c r="BD14" s="3">
        <v>6.1515748031496065</v>
      </c>
      <c r="BE14" s="3">
        <v>0</v>
      </c>
      <c r="BF14" s="3">
        <v>0</v>
      </c>
      <c r="BG14" s="3">
        <v>22.637795275590555</v>
      </c>
      <c r="BH14" s="4">
        <v>2.756196313528991E-2</v>
      </c>
    </row>
    <row r="15" spans="1:60" x14ac:dyDescent="0.25">
      <c r="A15">
        <v>2003</v>
      </c>
      <c r="B15">
        <v>147</v>
      </c>
      <c r="C15" s="1">
        <v>37768</v>
      </c>
      <c r="D15" t="s">
        <v>29</v>
      </c>
      <c r="E15">
        <v>6</v>
      </c>
      <c r="F15" s="3">
        <v>7.3</v>
      </c>
      <c r="G15" s="4">
        <v>7.2999999999999995E-2</v>
      </c>
      <c r="H15" s="3">
        <v>3.4</v>
      </c>
      <c r="I15" s="5">
        <v>3</v>
      </c>
      <c r="J15" s="5" t="s">
        <v>728</v>
      </c>
      <c r="K15" s="5">
        <v>1</v>
      </c>
      <c r="L15" s="5">
        <v>0</v>
      </c>
      <c r="M15" s="3">
        <v>9.3000000000000007</v>
      </c>
      <c r="N15" s="4">
        <v>9.3000000000000013E-2</v>
      </c>
      <c r="O15" s="3">
        <v>2.5</v>
      </c>
      <c r="P15" s="5">
        <v>6</v>
      </c>
      <c r="Q15" s="5" t="s">
        <v>728</v>
      </c>
      <c r="R15" s="5">
        <v>0</v>
      </c>
      <c r="S15" s="5">
        <v>0</v>
      </c>
      <c r="T15" s="3">
        <v>7.4</v>
      </c>
      <c r="U15" s="4">
        <v>7.400000000000001E-2</v>
      </c>
      <c r="V15" s="3">
        <v>3.3</v>
      </c>
      <c r="W15" s="5">
        <v>4</v>
      </c>
      <c r="X15" s="5" t="s">
        <v>728</v>
      </c>
      <c r="Y15" s="5">
        <v>1</v>
      </c>
      <c r="Z15" s="5">
        <v>0</v>
      </c>
      <c r="AA15" s="3">
        <v>11.3</v>
      </c>
      <c r="AB15" s="4">
        <v>0.113</v>
      </c>
      <c r="AC15" s="3">
        <v>3.6</v>
      </c>
      <c r="AD15" s="5">
        <v>7</v>
      </c>
      <c r="AE15" s="5" t="s">
        <v>728</v>
      </c>
      <c r="AF15" s="5">
        <v>1</v>
      </c>
      <c r="AG15" s="5">
        <v>0</v>
      </c>
      <c r="AH15" s="3">
        <v>8.3000000000000007</v>
      </c>
      <c r="AI15" s="4">
        <v>8.3000000000000004E-2</v>
      </c>
      <c r="AJ15" s="3">
        <v>2.8</v>
      </c>
      <c r="AK15" s="5">
        <v>5</v>
      </c>
      <c r="AL15" s="5" t="s">
        <v>728</v>
      </c>
      <c r="AM15" s="5">
        <v>0</v>
      </c>
      <c r="AN15" s="5">
        <v>0</v>
      </c>
      <c r="AO15" s="3">
        <v>4.5</v>
      </c>
      <c r="AP15" s="4">
        <v>4.4999999999999998E-2</v>
      </c>
      <c r="AQ15" s="3">
        <v>3</v>
      </c>
      <c r="AR15" s="5">
        <v>2</v>
      </c>
      <c r="AS15" s="5" t="s">
        <v>728</v>
      </c>
      <c r="AT15" s="5">
        <v>0</v>
      </c>
      <c r="AU15" s="5">
        <v>0</v>
      </c>
      <c r="AV15" s="3">
        <v>0</v>
      </c>
      <c r="AW15" s="3">
        <v>0</v>
      </c>
      <c r="AX15" s="3">
        <v>0</v>
      </c>
      <c r="AY15" s="3">
        <v>0</v>
      </c>
      <c r="AZ15" s="6">
        <v>0.32500000000000001</v>
      </c>
      <c r="BA15" s="6">
        <v>0.11499999999999999</v>
      </c>
      <c r="BB15" s="6">
        <v>0.44</v>
      </c>
      <c r="BC15" s="3">
        <v>16.727157152230969</v>
      </c>
      <c r="BD15" s="3">
        <v>5.9188402230971127</v>
      </c>
      <c r="BE15" s="3">
        <v>0</v>
      </c>
      <c r="BF15" s="3">
        <v>0</v>
      </c>
      <c r="BG15" s="3">
        <v>22.645997375328083</v>
      </c>
      <c r="BH15" s="4">
        <v>2.2943330418262759E-2</v>
      </c>
    </row>
    <row r="16" spans="1:60" x14ac:dyDescent="0.25">
      <c r="A16">
        <v>2003</v>
      </c>
      <c r="B16">
        <v>147</v>
      </c>
      <c r="C16" s="1">
        <v>37768</v>
      </c>
      <c r="D16" t="s">
        <v>30</v>
      </c>
      <c r="E16">
        <v>6</v>
      </c>
      <c r="F16" s="3">
        <v>12.3</v>
      </c>
      <c r="G16" s="4">
        <v>0.12300000000000001</v>
      </c>
      <c r="H16" s="3">
        <v>2.9</v>
      </c>
      <c r="I16" s="5">
        <v>5</v>
      </c>
      <c r="J16" s="5" t="s">
        <v>728</v>
      </c>
      <c r="K16" s="5">
        <v>0</v>
      </c>
      <c r="L16" s="5">
        <v>0</v>
      </c>
      <c r="M16" s="3">
        <v>7.6</v>
      </c>
      <c r="N16" s="4">
        <v>7.5999999999999998E-2</v>
      </c>
      <c r="O16" s="3">
        <v>2.6</v>
      </c>
      <c r="P16" s="5">
        <v>3</v>
      </c>
      <c r="Q16" s="5" t="s">
        <v>728</v>
      </c>
      <c r="R16" s="5">
        <v>0</v>
      </c>
      <c r="S16" s="5">
        <v>0</v>
      </c>
      <c r="T16" s="3">
        <v>2.9</v>
      </c>
      <c r="U16" s="4">
        <v>2.8999999999999998E-2</v>
      </c>
      <c r="V16" s="3">
        <v>2.8</v>
      </c>
      <c r="W16" s="5">
        <v>1</v>
      </c>
      <c r="X16" s="5" t="s">
        <v>728</v>
      </c>
      <c r="Y16" s="5">
        <v>0</v>
      </c>
      <c r="Z16" s="5">
        <v>0</v>
      </c>
      <c r="AA16" s="3">
        <v>8.5</v>
      </c>
      <c r="AB16" s="4">
        <v>8.5000000000000006E-2</v>
      </c>
      <c r="AC16" s="3">
        <v>2.4</v>
      </c>
      <c r="AD16" s="5">
        <v>3</v>
      </c>
      <c r="AE16" s="5" t="s">
        <v>728</v>
      </c>
      <c r="AF16" s="5">
        <v>1</v>
      </c>
      <c r="AG16" s="5">
        <v>0</v>
      </c>
      <c r="AH16" s="3">
        <v>7.9</v>
      </c>
      <c r="AI16" s="4">
        <v>7.9000000000000001E-2</v>
      </c>
      <c r="AJ16" s="3">
        <v>2.4</v>
      </c>
      <c r="AK16" s="5">
        <v>2</v>
      </c>
      <c r="AL16" s="5" t="s">
        <v>728</v>
      </c>
      <c r="AM16" s="5">
        <v>0</v>
      </c>
      <c r="AN16" s="5">
        <v>0</v>
      </c>
      <c r="AO16" s="3">
        <v>9.9</v>
      </c>
      <c r="AP16" s="4">
        <v>9.9000000000000005E-2</v>
      </c>
      <c r="AQ16" s="3">
        <v>2.5</v>
      </c>
      <c r="AR16" s="5">
        <v>6</v>
      </c>
      <c r="AS16" s="5" t="s">
        <v>728</v>
      </c>
      <c r="AT16" s="5">
        <v>0</v>
      </c>
      <c r="AU16" s="5">
        <v>0</v>
      </c>
      <c r="AV16" s="3">
        <v>0</v>
      </c>
      <c r="AW16" s="3">
        <v>0</v>
      </c>
      <c r="AX16" s="3">
        <v>0</v>
      </c>
      <c r="AY16" s="3">
        <v>0</v>
      </c>
      <c r="AZ16" s="6">
        <v>0.24666666666666667</v>
      </c>
      <c r="BA16" s="6">
        <v>8.5000000000000006E-2</v>
      </c>
      <c r="BB16" s="6">
        <v>0.33166666666666667</v>
      </c>
      <c r="BC16" s="3">
        <v>29.133858267716537</v>
      </c>
      <c r="BD16" s="3">
        <v>10.039370078740157</v>
      </c>
      <c r="BE16" s="3">
        <v>0</v>
      </c>
      <c r="BF16" s="3">
        <v>0</v>
      </c>
      <c r="BG16" s="3">
        <v>39.173228346456696</v>
      </c>
      <c r="BH16" s="4">
        <v>3.5367290026246723E-2</v>
      </c>
    </row>
    <row r="17" spans="1:60" x14ac:dyDescent="0.25">
      <c r="A17">
        <v>2003</v>
      </c>
      <c r="B17">
        <v>147</v>
      </c>
      <c r="C17" s="1">
        <v>37768</v>
      </c>
      <c r="D17" t="s">
        <v>31</v>
      </c>
      <c r="E17">
        <v>6</v>
      </c>
      <c r="F17" s="3">
        <v>10.4</v>
      </c>
      <c r="G17" s="4">
        <v>0.10400000000000001</v>
      </c>
      <c r="H17" s="3">
        <v>3.6</v>
      </c>
      <c r="I17" s="5">
        <v>4</v>
      </c>
      <c r="J17" s="5" t="s">
        <v>728</v>
      </c>
      <c r="K17" s="5">
        <v>1</v>
      </c>
      <c r="L17" s="5">
        <v>0</v>
      </c>
      <c r="M17" s="3">
        <v>7</v>
      </c>
      <c r="N17" s="4">
        <v>7.0000000000000007E-2</v>
      </c>
      <c r="O17" s="3">
        <v>3.4</v>
      </c>
      <c r="P17" s="5">
        <v>2</v>
      </c>
      <c r="Q17" s="5" t="s">
        <v>728</v>
      </c>
      <c r="R17" s="5">
        <v>2</v>
      </c>
      <c r="S17" s="5">
        <v>0</v>
      </c>
      <c r="T17" s="3">
        <v>8.9</v>
      </c>
      <c r="U17" s="4">
        <v>8.900000000000001E-2</v>
      </c>
      <c r="V17" s="3">
        <v>2.6</v>
      </c>
      <c r="W17" s="5">
        <v>5</v>
      </c>
      <c r="X17" s="5" t="s">
        <v>728</v>
      </c>
      <c r="Y17" s="5">
        <v>0</v>
      </c>
      <c r="Z17" s="5">
        <v>0</v>
      </c>
      <c r="AA17" s="3">
        <v>9</v>
      </c>
      <c r="AB17" s="4">
        <v>0.09</v>
      </c>
      <c r="AC17" s="3">
        <v>2.2000000000000002</v>
      </c>
      <c r="AD17" s="5">
        <v>4</v>
      </c>
      <c r="AE17" s="5" t="s">
        <v>728</v>
      </c>
      <c r="AF17" s="5">
        <v>0</v>
      </c>
      <c r="AG17" s="5">
        <v>0</v>
      </c>
      <c r="AH17" s="3">
        <v>7.4</v>
      </c>
      <c r="AI17" s="4">
        <v>7.400000000000001E-2</v>
      </c>
      <c r="AJ17" s="3">
        <v>2.7</v>
      </c>
      <c r="AK17" s="5">
        <v>2</v>
      </c>
      <c r="AL17" s="5" t="s">
        <v>728</v>
      </c>
      <c r="AM17" s="5">
        <v>1</v>
      </c>
      <c r="AN17" s="5">
        <v>0</v>
      </c>
      <c r="AO17" s="3">
        <v>5.3</v>
      </c>
      <c r="AP17" s="4">
        <v>5.2999999999999999E-2</v>
      </c>
      <c r="AQ17" s="3">
        <v>3</v>
      </c>
      <c r="AR17" s="5">
        <v>2</v>
      </c>
      <c r="AS17" s="5" t="s">
        <v>728</v>
      </c>
      <c r="AT17" s="5">
        <v>1</v>
      </c>
      <c r="AU17" s="5">
        <v>0</v>
      </c>
      <c r="AV17" s="3">
        <v>0</v>
      </c>
      <c r="AW17" s="3">
        <v>0</v>
      </c>
      <c r="AX17" s="3">
        <v>0</v>
      </c>
      <c r="AY17" s="3">
        <v>0</v>
      </c>
      <c r="AZ17" s="6">
        <v>0.33666666666666667</v>
      </c>
      <c r="BA17" s="6">
        <v>0.11333333333333334</v>
      </c>
      <c r="BB17" s="6">
        <v>0.45</v>
      </c>
      <c r="BC17" s="3">
        <v>16.637275809273838</v>
      </c>
      <c r="BD17" s="3">
        <v>5.6006671041119862</v>
      </c>
      <c r="BE17" s="3">
        <v>0</v>
      </c>
      <c r="BF17" s="3">
        <v>0</v>
      </c>
      <c r="BG17" s="3">
        <v>22.237942913385822</v>
      </c>
      <c r="BH17" s="4">
        <v>2.0584847614928813E-2</v>
      </c>
    </row>
    <row r="18" spans="1:60" x14ac:dyDescent="0.25">
      <c r="A18">
        <v>2003</v>
      </c>
      <c r="B18">
        <v>147</v>
      </c>
      <c r="C18" s="1">
        <v>37768</v>
      </c>
      <c r="D18" t="s">
        <v>32</v>
      </c>
      <c r="E18">
        <v>6</v>
      </c>
      <c r="F18" s="3">
        <v>8.5</v>
      </c>
      <c r="G18" s="4">
        <v>8.5000000000000006E-2</v>
      </c>
      <c r="H18" s="3">
        <v>3.5</v>
      </c>
      <c r="I18" s="5">
        <v>2</v>
      </c>
      <c r="J18" s="5" t="s">
        <v>728</v>
      </c>
      <c r="K18" s="5">
        <v>1</v>
      </c>
      <c r="L18" s="5">
        <v>0</v>
      </c>
      <c r="M18" s="3">
        <v>8.1999999999999993</v>
      </c>
      <c r="N18" s="4">
        <v>8.199999999999999E-2</v>
      </c>
      <c r="O18" s="3">
        <v>2.2999999999999998</v>
      </c>
      <c r="P18" s="5">
        <v>5</v>
      </c>
      <c r="Q18" s="5" t="s">
        <v>728</v>
      </c>
      <c r="R18" s="5">
        <v>0</v>
      </c>
      <c r="S18" s="5">
        <v>0</v>
      </c>
      <c r="T18" s="3">
        <v>9</v>
      </c>
      <c r="U18" s="4">
        <v>0.09</v>
      </c>
      <c r="V18" s="3">
        <v>3.2</v>
      </c>
      <c r="W18" s="5">
        <v>3</v>
      </c>
      <c r="X18" s="5" t="s">
        <v>728</v>
      </c>
      <c r="Y18" s="5">
        <v>1</v>
      </c>
      <c r="Z18" s="5">
        <v>0</v>
      </c>
      <c r="AA18" s="3">
        <v>9</v>
      </c>
      <c r="AB18" s="4">
        <v>0.09</v>
      </c>
      <c r="AC18" s="3">
        <v>3.5</v>
      </c>
      <c r="AD18" s="5">
        <v>2</v>
      </c>
      <c r="AE18" s="5" t="s">
        <v>728</v>
      </c>
      <c r="AF18" s="5">
        <v>1</v>
      </c>
      <c r="AG18" s="5">
        <v>0</v>
      </c>
      <c r="AH18" s="3">
        <v>5.5</v>
      </c>
      <c r="AI18" s="4">
        <v>5.5E-2</v>
      </c>
      <c r="AJ18" s="3">
        <v>2.4</v>
      </c>
      <c r="AK18" s="5">
        <v>1</v>
      </c>
      <c r="AL18" s="5" t="s">
        <v>728</v>
      </c>
      <c r="AM18" s="5">
        <v>1</v>
      </c>
      <c r="AN18" s="5">
        <v>0</v>
      </c>
      <c r="AO18" s="3">
        <v>9</v>
      </c>
      <c r="AP18" s="4">
        <v>0.09</v>
      </c>
      <c r="AQ18" s="3">
        <v>2.6</v>
      </c>
      <c r="AR18" s="5">
        <v>3</v>
      </c>
      <c r="AS18" s="5" t="s">
        <v>728</v>
      </c>
      <c r="AT18" s="5">
        <v>0</v>
      </c>
      <c r="AU18" s="5">
        <v>0</v>
      </c>
      <c r="AV18" s="3">
        <v>0</v>
      </c>
      <c r="AW18" s="3">
        <v>0</v>
      </c>
      <c r="AX18" s="3">
        <v>0</v>
      </c>
      <c r="AY18" s="3">
        <v>0</v>
      </c>
      <c r="AZ18" s="6">
        <v>0.38166666666666665</v>
      </c>
      <c r="BA18" s="6">
        <v>0.13999999999999999</v>
      </c>
      <c r="BB18" s="6">
        <v>0.52166666666666661</v>
      </c>
      <c r="BC18" s="3">
        <v>41.913489112472043</v>
      </c>
      <c r="BD18" s="3">
        <v>15.374380285797606</v>
      </c>
      <c r="BE18" s="3">
        <v>0</v>
      </c>
      <c r="BF18" s="3">
        <v>0</v>
      </c>
      <c r="BG18" s="3">
        <v>57.287869398269649</v>
      </c>
      <c r="BH18" s="4">
        <v>6.4060576759502275E-2</v>
      </c>
    </row>
    <row r="19" spans="1:60" x14ac:dyDescent="0.25">
      <c r="A19">
        <v>2003</v>
      </c>
      <c r="B19">
        <v>147</v>
      </c>
      <c r="C19" s="1">
        <v>37768</v>
      </c>
      <c r="D19" t="s">
        <v>33</v>
      </c>
      <c r="E19">
        <v>6</v>
      </c>
      <c r="F19" s="3">
        <v>6.5</v>
      </c>
      <c r="G19" s="4">
        <v>6.5000000000000002E-2</v>
      </c>
      <c r="H19" s="3">
        <v>2.9</v>
      </c>
      <c r="I19" s="5">
        <v>3</v>
      </c>
      <c r="J19" s="5" t="s">
        <v>728</v>
      </c>
      <c r="K19" s="5">
        <v>1</v>
      </c>
      <c r="L19" s="5">
        <v>0</v>
      </c>
      <c r="M19" s="3">
        <v>9.5</v>
      </c>
      <c r="N19" s="4">
        <v>9.5000000000000001E-2</v>
      </c>
      <c r="O19" s="3">
        <v>3.1</v>
      </c>
      <c r="P19" s="5">
        <v>3</v>
      </c>
      <c r="Q19" s="5" t="s">
        <v>728</v>
      </c>
      <c r="R19" s="5">
        <v>1</v>
      </c>
      <c r="S19" s="5">
        <v>0</v>
      </c>
      <c r="T19" s="3">
        <v>5.5</v>
      </c>
      <c r="U19" s="4">
        <v>5.5E-2</v>
      </c>
      <c r="V19" s="3">
        <v>2.4</v>
      </c>
      <c r="W19" s="5">
        <v>1</v>
      </c>
      <c r="X19" s="5" t="s">
        <v>728</v>
      </c>
      <c r="Y19" s="5">
        <v>0</v>
      </c>
      <c r="Z19" s="5">
        <v>0</v>
      </c>
      <c r="AA19" s="3">
        <v>5</v>
      </c>
      <c r="AB19" s="4">
        <v>0.05</v>
      </c>
      <c r="AC19" s="3">
        <v>3</v>
      </c>
      <c r="AD19" s="5">
        <v>2</v>
      </c>
      <c r="AE19" s="5" t="s">
        <v>728</v>
      </c>
      <c r="AF19" s="5">
        <v>0</v>
      </c>
      <c r="AG19" s="5">
        <v>0</v>
      </c>
      <c r="AH19" s="3">
        <v>6</v>
      </c>
      <c r="AI19" s="4">
        <v>0.06</v>
      </c>
      <c r="AJ19" s="3">
        <v>1.6</v>
      </c>
      <c r="AK19" s="5">
        <v>4</v>
      </c>
      <c r="AL19" s="5" t="s">
        <v>728</v>
      </c>
      <c r="AM19" s="5">
        <v>0</v>
      </c>
      <c r="AN19" s="5">
        <v>0</v>
      </c>
      <c r="AO19" s="3">
        <v>4.5</v>
      </c>
      <c r="AP19" s="4">
        <v>4.4999999999999998E-2</v>
      </c>
      <c r="AQ19" s="3">
        <v>1.9</v>
      </c>
      <c r="AR19" s="5">
        <v>2</v>
      </c>
      <c r="AS19" s="5" t="s">
        <v>728</v>
      </c>
      <c r="AT19" s="5">
        <v>0</v>
      </c>
      <c r="AU19" s="5">
        <v>0</v>
      </c>
      <c r="AV19" s="3">
        <v>0</v>
      </c>
      <c r="AW19" s="3">
        <v>0</v>
      </c>
      <c r="AX19" s="3">
        <v>0</v>
      </c>
      <c r="AY19" s="3">
        <v>0</v>
      </c>
      <c r="AZ19" s="6">
        <v>0.20499999999999999</v>
      </c>
      <c r="BA19" s="6">
        <v>7.8333333333333324E-2</v>
      </c>
      <c r="BB19" s="6">
        <v>0.28333333333333333</v>
      </c>
      <c r="BC19" s="3">
        <v>23.577391367745697</v>
      </c>
      <c r="BD19" s="3">
        <v>9.0092471080003875</v>
      </c>
      <c r="BE19" s="3">
        <v>0</v>
      </c>
      <c r="BF19" s="3">
        <v>0</v>
      </c>
      <c r="BG19" s="3">
        <v>32.586638475746085</v>
      </c>
      <c r="BH19" s="4">
        <v>5.1642617230317468E-2</v>
      </c>
    </row>
    <row r="20" spans="1:60" x14ac:dyDescent="0.25">
      <c r="A20">
        <v>2003</v>
      </c>
      <c r="B20">
        <v>147</v>
      </c>
      <c r="C20" s="1">
        <v>37768</v>
      </c>
      <c r="D20" t="s">
        <v>34</v>
      </c>
      <c r="E20">
        <v>6</v>
      </c>
      <c r="F20" s="3">
        <v>12</v>
      </c>
      <c r="G20" s="4">
        <v>0.12</v>
      </c>
      <c r="H20" s="3">
        <v>3.1</v>
      </c>
      <c r="I20" s="5">
        <v>5</v>
      </c>
      <c r="J20" s="5" t="s">
        <v>728</v>
      </c>
      <c r="K20" s="5">
        <v>0</v>
      </c>
      <c r="L20" s="5">
        <v>0</v>
      </c>
      <c r="M20" s="3">
        <v>8.5</v>
      </c>
      <c r="N20" s="4">
        <v>8.5000000000000006E-2</v>
      </c>
      <c r="O20" s="3">
        <v>2.4</v>
      </c>
      <c r="P20" s="5">
        <v>2</v>
      </c>
      <c r="Q20" s="5" t="s">
        <v>728</v>
      </c>
      <c r="R20" s="5">
        <v>0</v>
      </c>
      <c r="S20" s="5">
        <v>0</v>
      </c>
      <c r="T20" s="3">
        <v>11</v>
      </c>
      <c r="U20" s="4">
        <v>0.11</v>
      </c>
      <c r="V20" s="3">
        <v>2.7</v>
      </c>
      <c r="W20" s="5">
        <v>4</v>
      </c>
      <c r="X20" s="5" t="s">
        <v>728</v>
      </c>
      <c r="Y20" s="5">
        <v>0</v>
      </c>
      <c r="Z20" s="5">
        <v>0</v>
      </c>
      <c r="AA20" s="3">
        <v>9</v>
      </c>
      <c r="AB20" s="4">
        <v>0.09</v>
      </c>
      <c r="AC20" s="3">
        <v>3.1</v>
      </c>
      <c r="AD20" s="5">
        <v>2</v>
      </c>
      <c r="AE20" s="5" t="s">
        <v>728</v>
      </c>
      <c r="AF20" s="5">
        <v>0</v>
      </c>
      <c r="AG20" s="5">
        <v>0</v>
      </c>
      <c r="AH20" s="3">
        <v>7</v>
      </c>
      <c r="AI20" s="4">
        <v>7.0000000000000007E-2</v>
      </c>
      <c r="AJ20" s="3">
        <v>3</v>
      </c>
      <c r="AK20" s="5">
        <v>0</v>
      </c>
      <c r="AL20" s="5" t="s">
        <v>728</v>
      </c>
      <c r="AM20" s="5">
        <v>0</v>
      </c>
      <c r="AN20" s="5">
        <v>0</v>
      </c>
      <c r="AO20" s="3">
        <v>7.5</v>
      </c>
      <c r="AP20" s="4">
        <v>7.4999999999999997E-2</v>
      </c>
      <c r="AQ20" s="3">
        <v>2.2999999999999998</v>
      </c>
      <c r="AR20" s="5">
        <v>1</v>
      </c>
      <c r="AS20" s="5" t="s">
        <v>728</v>
      </c>
      <c r="AT20" s="5">
        <v>3</v>
      </c>
      <c r="AU20" s="5">
        <v>0</v>
      </c>
      <c r="AV20" s="3">
        <v>0</v>
      </c>
      <c r="AW20" s="3">
        <v>0</v>
      </c>
      <c r="AX20" s="3">
        <v>0</v>
      </c>
      <c r="AY20" s="3">
        <v>0</v>
      </c>
      <c r="AZ20" s="6">
        <v>0.33500000000000002</v>
      </c>
      <c r="BA20" s="6">
        <v>0.11499999999999999</v>
      </c>
      <c r="BB20" s="6">
        <v>0.45</v>
      </c>
      <c r="BC20" s="3">
        <v>17.722687007874015</v>
      </c>
      <c r="BD20" s="3">
        <v>6.0839074803149602</v>
      </c>
      <c r="BE20" s="3">
        <v>0</v>
      </c>
      <c r="BF20" s="3">
        <v>0</v>
      </c>
      <c r="BG20" s="3">
        <v>23.806594488188974</v>
      </c>
      <c r="BH20" s="4">
        <v>2.7659756397637802E-2</v>
      </c>
    </row>
    <row r="21" spans="1:60" x14ac:dyDescent="0.25">
      <c r="A21">
        <v>2003</v>
      </c>
      <c r="B21">
        <v>147</v>
      </c>
      <c r="C21" s="1">
        <v>37768</v>
      </c>
      <c r="D21" t="s">
        <v>35</v>
      </c>
      <c r="E21">
        <v>6</v>
      </c>
      <c r="F21" s="3">
        <v>7.5</v>
      </c>
      <c r="G21" s="4">
        <v>7.4999999999999997E-2</v>
      </c>
      <c r="H21" s="3">
        <v>3.1</v>
      </c>
      <c r="I21" s="5">
        <v>3</v>
      </c>
      <c r="J21" s="5" t="s">
        <v>728</v>
      </c>
      <c r="K21" s="5">
        <v>1</v>
      </c>
      <c r="L21" s="5">
        <v>0</v>
      </c>
      <c r="M21" s="3">
        <v>7.5</v>
      </c>
      <c r="N21" s="4">
        <v>7.4999999999999997E-2</v>
      </c>
      <c r="O21" s="3">
        <v>3.2</v>
      </c>
      <c r="P21" s="5">
        <v>2</v>
      </c>
      <c r="Q21" s="5" t="s">
        <v>728</v>
      </c>
      <c r="R21" s="5">
        <v>1</v>
      </c>
      <c r="S21" s="5">
        <v>0</v>
      </c>
      <c r="T21" s="3">
        <v>7</v>
      </c>
      <c r="U21" s="4">
        <v>7.0000000000000007E-2</v>
      </c>
      <c r="V21" s="3">
        <v>2.8</v>
      </c>
      <c r="W21" s="5">
        <v>3</v>
      </c>
      <c r="X21" s="5" t="s">
        <v>728</v>
      </c>
      <c r="Y21" s="5">
        <v>1</v>
      </c>
      <c r="Z21" s="5">
        <v>0</v>
      </c>
      <c r="AA21" s="3">
        <v>7</v>
      </c>
      <c r="AB21" s="4">
        <v>7.0000000000000007E-2</v>
      </c>
      <c r="AC21" s="3">
        <v>3</v>
      </c>
      <c r="AD21" s="5">
        <v>3</v>
      </c>
      <c r="AE21" s="5" t="s">
        <v>728</v>
      </c>
      <c r="AF21" s="5">
        <v>1</v>
      </c>
      <c r="AG21" s="5">
        <v>0</v>
      </c>
      <c r="AH21" s="3">
        <v>7.5</v>
      </c>
      <c r="AI21" s="4">
        <v>7.4999999999999997E-2</v>
      </c>
      <c r="AJ21" s="3">
        <v>3.3</v>
      </c>
      <c r="AK21" s="5">
        <v>2</v>
      </c>
      <c r="AL21" s="5" t="s">
        <v>728</v>
      </c>
      <c r="AM21" s="5">
        <v>1</v>
      </c>
      <c r="AN21" s="5">
        <v>0</v>
      </c>
      <c r="AO21" s="3">
        <v>5.3</v>
      </c>
      <c r="AP21" s="4">
        <v>5.2999999999999999E-2</v>
      </c>
      <c r="AQ21" s="3">
        <v>2.5</v>
      </c>
      <c r="AR21" s="5">
        <v>0</v>
      </c>
      <c r="AS21" s="5" t="s">
        <v>728</v>
      </c>
      <c r="AT21" s="5">
        <v>0</v>
      </c>
      <c r="AU21" s="5">
        <v>0</v>
      </c>
      <c r="AV21" s="3">
        <v>0</v>
      </c>
      <c r="AW21" s="3">
        <v>0</v>
      </c>
      <c r="AX21" s="3">
        <v>0</v>
      </c>
      <c r="AY21" s="3">
        <v>0</v>
      </c>
      <c r="AZ21" s="6">
        <v>0.31</v>
      </c>
      <c r="BA21" s="6">
        <v>0.12166666666666666</v>
      </c>
      <c r="BB21" s="6">
        <v>0.43166666666666664</v>
      </c>
      <c r="BC21" s="3">
        <v>15.764435695538058</v>
      </c>
      <c r="BD21" s="3">
        <v>6.1871172353455819</v>
      </c>
      <c r="BE21" s="3">
        <v>0</v>
      </c>
      <c r="BF21" s="3">
        <v>0</v>
      </c>
      <c r="BG21" s="3">
        <v>21.95155293088364</v>
      </c>
      <c r="BH21" s="4">
        <v>2.8955890279340087E-2</v>
      </c>
    </row>
    <row r="22" spans="1:60" x14ac:dyDescent="0.25">
      <c r="A22">
        <v>2003</v>
      </c>
      <c r="B22">
        <v>147</v>
      </c>
      <c r="C22" s="1">
        <v>37768</v>
      </c>
      <c r="D22" t="s">
        <v>36</v>
      </c>
      <c r="E22">
        <v>6</v>
      </c>
      <c r="F22" s="3">
        <v>15</v>
      </c>
      <c r="G22" s="4">
        <v>0.15</v>
      </c>
      <c r="H22" s="3">
        <v>4.0999999999999996</v>
      </c>
      <c r="I22" s="5">
        <v>5</v>
      </c>
      <c r="J22" s="5" t="s">
        <v>728</v>
      </c>
      <c r="K22" s="5">
        <v>2</v>
      </c>
      <c r="L22" s="5">
        <v>0</v>
      </c>
      <c r="M22" s="3">
        <v>7.5</v>
      </c>
      <c r="N22" s="4">
        <v>7.4999999999999997E-2</v>
      </c>
      <c r="O22" s="3">
        <v>3.3</v>
      </c>
      <c r="P22" s="5">
        <v>3</v>
      </c>
      <c r="Q22" s="5" t="s">
        <v>728</v>
      </c>
      <c r="R22" s="5">
        <v>1</v>
      </c>
      <c r="S22" s="5">
        <v>0</v>
      </c>
      <c r="T22" s="3">
        <v>9</v>
      </c>
      <c r="U22" s="4">
        <v>0.09</v>
      </c>
      <c r="V22" s="3">
        <v>3.5</v>
      </c>
      <c r="W22" s="5">
        <v>4</v>
      </c>
      <c r="X22" s="5" t="s">
        <v>728</v>
      </c>
      <c r="Y22" s="5">
        <v>2</v>
      </c>
      <c r="Z22" s="5">
        <v>0</v>
      </c>
      <c r="AA22" s="3">
        <v>7</v>
      </c>
      <c r="AB22" s="4">
        <v>7.0000000000000007E-2</v>
      </c>
      <c r="AC22" s="3">
        <v>2.9</v>
      </c>
      <c r="AD22" s="5">
        <v>3</v>
      </c>
      <c r="AE22" s="5" t="s">
        <v>728</v>
      </c>
      <c r="AF22" s="5">
        <v>1</v>
      </c>
      <c r="AG22" s="5">
        <v>0</v>
      </c>
      <c r="AH22" s="3">
        <v>13</v>
      </c>
      <c r="AI22" s="4">
        <v>0.13</v>
      </c>
      <c r="AJ22" s="3">
        <v>3.5</v>
      </c>
      <c r="AK22" s="5">
        <v>6</v>
      </c>
      <c r="AL22" s="5" t="s">
        <v>728</v>
      </c>
      <c r="AM22" s="5">
        <v>0</v>
      </c>
      <c r="AN22" s="5">
        <v>0</v>
      </c>
      <c r="AO22" s="3">
        <v>11</v>
      </c>
      <c r="AP22" s="4">
        <v>0.11</v>
      </c>
      <c r="AQ22" s="3">
        <v>3.6</v>
      </c>
      <c r="AR22" s="5">
        <v>2</v>
      </c>
      <c r="AS22" s="5" t="s">
        <v>728</v>
      </c>
      <c r="AT22" s="5">
        <v>2</v>
      </c>
      <c r="AU22" s="5">
        <v>0</v>
      </c>
      <c r="AV22" s="3">
        <v>0</v>
      </c>
      <c r="AW22" s="3">
        <v>0</v>
      </c>
      <c r="AX22" s="3">
        <v>0</v>
      </c>
      <c r="AY22" s="3">
        <v>0</v>
      </c>
      <c r="AZ22" s="6">
        <v>0.59166666666666667</v>
      </c>
      <c r="BA22" s="6">
        <v>0.22833333333333336</v>
      </c>
      <c r="BB22" s="6">
        <v>0.82</v>
      </c>
      <c r="BC22" s="3">
        <v>147.20490667833189</v>
      </c>
      <c r="BD22" s="3">
        <v>56.808654126567525</v>
      </c>
      <c r="BE22" s="3">
        <v>0</v>
      </c>
      <c r="BF22" s="3">
        <v>0</v>
      </c>
      <c r="BG22" s="3">
        <v>204.01356080489941</v>
      </c>
      <c r="BH22" s="4">
        <v>0.18845908177493439</v>
      </c>
    </row>
    <row r="23" spans="1:60" x14ac:dyDescent="0.25">
      <c r="A23">
        <v>2003</v>
      </c>
      <c r="B23">
        <v>147</v>
      </c>
      <c r="C23" s="1">
        <v>37768</v>
      </c>
      <c r="D23" t="s">
        <v>37</v>
      </c>
      <c r="E23">
        <v>6</v>
      </c>
      <c r="F23" s="3">
        <v>9.5</v>
      </c>
      <c r="G23" s="4">
        <v>9.5000000000000001E-2</v>
      </c>
      <c r="H23" s="3">
        <v>3.3</v>
      </c>
      <c r="I23" s="5">
        <v>4</v>
      </c>
      <c r="J23" s="5" t="s">
        <v>728</v>
      </c>
      <c r="K23" s="5">
        <v>0</v>
      </c>
      <c r="L23" s="5">
        <v>0</v>
      </c>
      <c r="M23" s="3">
        <v>5.5</v>
      </c>
      <c r="N23" s="4">
        <v>5.5E-2</v>
      </c>
      <c r="O23" s="3">
        <v>3</v>
      </c>
      <c r="P23" s="5">
        <v>2</v>
      </c>
      <c r="Q23" s="5" t="s">
        <v>728</v>
      </c>
      <c r="R23" s="5">
        <v>0</v>
      </c>
      <c r="S23" s="5">
        <v>0</v>
      </c>
      <c r="T23" s="3">
        <v>6</v>
      </c>
      <c r="U23" s="4">
        <v>0.06</v>
      </c>
      <c r="V23" s="3">
        <v>2.4</v>
      </c>
      <c r="W23" s="5">
        <v>2</v>
      </c>
      <c r="X23" s="5" t="s">
        <v>728</v>
      </c>
      <c r="Y23" s="5">
        <v>1</v>
      </c>
      <c r="Z23" s="5">
        <v>0</v>
      </c>
      <c r="AA23" s="3">
        <v>5.8</v>
      </c>
      <c r="AB23" s="4">
        <v>5.7999999999999996E-2</v>
      </c>
      <c r="AC23" s="3">
        <v>2.4</v>
      </c>
      <c r="AD23" s="5">
        <v>2</v>
      </c>
      <c r="AE23" s="5" t="s">
        <v>728</v>
      </c>
      <c r="AF23" s="5">
        <v>2</v>
      </c>
      <c r="AG23" s="5">
        <v>0</v>
      </c>
      <c r="AH23" s="3">
        <v>9.5</v>
      </c>
      <c r="AI23" s="4">
        <v>9.5000000000000001E-2</v>
      </c>
      <c r="AJ23" s="3">
        <v>3.3</v>
      </c>
      <c r="AK23" s="5">
        <v>4</v>
      </c>
      <c r="AL23" s="5" t="s">
        <v>728</v>
      </c>
      <c r="AM23" s="5">
        <v>0</v>
      </c>
      <c r="AN23" s="5">
        <v>0</v>
      </c>
      <c r="AO23" s="3">
        <v>8.5</v>
      </c>
      <c r="AP23" s="4">
        <v>8.5000000000000006E-2</v>
      </c>
      <c r="AQ23" s="3">
        <v>2.7</v>
      </c>
      <c r="AR23" s="5">
        <v>3</v>
      </c>
      <c r="AS23" s="5" t="s">
        <v>728</v>
      </c>
      <c r="AT23" s="5">
        <v>1</v>
      </c>
      <c r="AU23" s="5">
        <v>0</v>
      </c>
      <c r="AV23" s="3">
        <v>0</v>
      </c>
      <c r="AW23" s="3">
        <v>0</v>
      </c>
      <c r="AX23" s="3">
        <v>0</v>
      </c>
      <c r="AY23" s="3">
        <v>0</v>
      </c>
      <c r="AZ23" s="6">
        <v>0.27666666666666667</v>
      </c>
      <c r="BA23" s="6">
        <v>9.8333333333333328E-2</v>
      </c>
      <c r="BB23" s="6">
        <v>0.375</v>
      </c>
      <c r="BC23" s="3">
        <v>34.063927772917268</v>
      </c>
      <c r="BD23" s="3">
        <v>12.107058666277826</v>
      </c>
      <c r="BE23" s="3">
        <v>0</v>
      </c>
      <c r="BF23" s="3">
        <v>0</v>
      </c>
      <c r="BG23" s="3">
        <v>46.17098643919509</v>
      </c>
      <c r="BH23" s="4">
        <v>4.1497163440507433E-2</v>
      </c>
    </row>
    <row r="24" spans="1:60" x14ac:dyDescent="0.25">
      <c r="A24">
        <v>2003</v>
      </c>
      <c r="B24">
        <v>147</v>
      </c>
      <c r="C24" s="1">
        <v>37768</v>
      </c>
      <c r="D24" t="s">
        <v>38</v>
      </c>
      <c r="E24">
        <v>6</v>
      </c>
      <c r="F24" s="3">
        <v>10.5</v>
      </c>
      <c r="G24" s="4">
        <v>0.105</v>
      </c>
      <c r="H24" s="3">
        <v>3</v>
      </c>
      <c r="I24" s="5">
        <v>3</v>
      </c>
      <c r="J24" s="5" t="s">
        <v>728</v>
      </c>
      <c r="K24" s="5">
        <v>1</v>
      </c>
      <c r="L24" s="5">
        <v>0</v>
      </c>
      <c r="M24" s="3">
        <v>9</v>
      </c>
      <c r="N24" s="4">
        <v>0.09</v>
      </c>
      <c r="O24" s="3">
        <v>2.4</v>
      </c>
      <c r="P24" s="5">
        <v>2</v>
      </c>
      <c r="Q24" s="5" t="s">
        <v>728</v>
      </c>
      <c r="R24" s="5">
        <v>1</v>
      </c>
      <c r="S24" s="5">
        <v>0</v>
      </c>
      <c r="T24" s="3">
        <v>8.5</v>
      </c>
      <c r="U24" s="4">
        <v>8.5000000000000006E-2</v>
      </c>
      <c r="V24" s="3">
        <v>3</v>
      </c>
      <c r="W24" s="5">
        <v>4</v>
      </c>
      <c r="X24" s="5" t="s">
        <v>728</v>
      </c>
      <c r="Y24" s="5">
        <v>0</v>
      </c>
      <c r="Z24" s="5">
        <v>0</v>
      </c>
      <c r="AA24" s="3">
        <v>9</v>
      </c>
      <c r="AB24" s="4">
        <v>0.09</v>
      </c>
      <c r="AC24" s="3">
        <v>3.3</v>
      </c>
      <c r="AD24" s="5">
        <v>3</v>
      </c>
      <c r="AE24" s="5" t="s">
        <v>728</v>
      </c>
      <c r="AF24" s="5">
        <v>1</v>
      </c>
      <c r="AG24" s="5">
        <v>0</v>
      </c>
      <c r="AH24" s="3">
        <v>9</v>
      </c>
      <c r="AI24" s="4">
        <v>0.09</v>
      </c>
      <c r="AJ24" s="3">
        <v>3</v>
      </c>
      <c r="AK24" s="5">
        <v>3</v>
      </c>
      <c r="AL24" s="5" t="s">
        <v>728</v>
      </c>
      <c r="AM24" s="5">
        <v>1</v>
      </c>
      <c r="AN24" s="5">
        <v>0</v>
      </c>
      <c r="AO24" s="3">
        <v>10</v>
      </c>
      <c r="AP24" s="4">
        <v>0.1</v>
      </c>
      <c r="AQ24" s="3">
        <v>3.4</v>
      </c>
      <c r="AR24" s="5">
        <v>3</v>
      </c>
      <c r="AS24" s="5" t="s">
        <v>728</v>
      </c>
      <c r="AT24" s="5">
        <v>2</v>
      </c>
      <c r="AU24" s="5">
        <v>0</v>
      </c>
      <c r="AV24" s="3">
        <v>0</v>
      </c>
      <c r="AW24" s="3">
        <v>0</v>
      </c>
      <c r="AX24" s="3">
        <v>0</v>
      </c>
      <c r="AY24" s="3">
        <v>0</v>
      </c>
      <c r="AZ24" s="6">
        <v>0.39999999999999997</v>
      </c>
      <c r="BA24" s="6">
        <v>0.14333333333333334</v>
      </c>
      <c r="BB24" s="6">
        <v>0.54333333333333333</v>
      </c>
      <c r="BC24" s="3">
        <v>46.405657626130065</v>
      </c>
      <c r="BD24" s="3">
        <v>16.62869398269661</v>
      </c>
      <c r="BE24" s="3">
        <v>0</v>
      </c>
      <c r="BF24" s="3">
        <v>0</v>
      </c>
      <c r="BG24" s="3">
        <v>63.034351608826675</v>
      </c>
      <c r="BH24" s="4">
        <v>6.9318451079031784E-2</v>
      </c>
    </row>
    <row r="25" spans="1:60" x14ac:dyDescent="0.25">
      <c r="A25">
        <v>2003</v>
      </c>
      <c r="B25">
        <v>147</v>
      </c>
      <c r="C25" s="1">
        <v>37768</v>
      </c>
      <c r="D25" t="s">
        <v>39</v>
      </c>
      <c r="E25">
        <v>6</v>
      </c>
      <c r="F25" s="3">
        <v>8</v>
      </c>
      <c r="G25" s="4">
        <v>0.08</v>
      </c>
      <c r="H25" s="3">
        <v>3.4</v>
      </c>
      <c r="I25" s="5">
        <v>2</v>
      </c>
      <c r="J25" s="5" t="s">
        <v>728</v>
      </c>
      <c r="K25" s="5">
        <v>2</v>
      </c>
      <c r="L25" s="5">
        <v>0</v>
      </c>
      <c r="M25" s="3">
        <v>9</v>
      </c>
      <c r="N25" s="4">
        <v>0.09</v>
      </c>
      <c r="O25" s="3">
        <v>3</v>
      </c>
      <c r="P25" s="5">
        <v>3</v>
      </c>
      <c r="Q25" s="5" t="s">
        <v>728</v>
      </c>
      <c r="R25" s="5">
        <v>1</v>
      </c>
      <c r="S25" s="5">
        <v>0</v>
      </c>
      <c r="T25" s="3">
        <v>10.5</v>
      </c>
      <c r="U25" s="4">
        <v>0.105</v>
      </c>
      <c r="V25" s="3">
        <v>2.9</v>
      </c>
      <c r="W25" s="5">
        <v>3</v>
      </c>
      <c r="X25" s="5" t="s">
        <v>728</v>
      </c>
      <c r="Y25" s="5">
        <v>2</v>
      </c>
      <c r="Z25" s="5">
        <v>0</v>
      </c>
      <c r="AA25" s="3">
        <v>8</v>
      </c>
      <c r="AB25" s="4">
        <v>0.08</v>
      </c>
      <c r="AC25" s="3">
        <v>2.4</v>
      </c>
      <c r="AD25" s="5">
        <v>2</v>
      </c>
      <c r="AE25" s="5" t="s">
        <v>728</v>
      </c>
      <c r="AF25" s="5">
        <v>1</v>
      </c>
      <c r="AG25" s="5">
        <v>0</v>
      </c>
      <c r="AH25" s="3">
        <v>10.5</v>
      </c>
      <c r="AI25" s="4">
        <v>0.105</v>
      </c>
      <c r="AJ25" s="3">
        <v>2.8</v>
      </c>
      <c r="AK25" s="5">
        <v>3</v>
      </c>
      <c r="AL25" s="5" t="s">
        <v>728</v>
      </c>
      <c r="AM25" s="5">
        <v>1</v>
      </c>
      <c r="AN25" s="5">
        <v>0</v>
      </c>
      <c r="AO25" s="3">
        <v>9.5</v>
      </c>
      <c r="AP25" s="4">
        <v>9.5000000000000001E-2</v>
      </c>
      <c r="AQ25" s="3">
        <v>3</v>
      </c>
      <c r="AR25" s="5">
        <v>5</v>
      </c>
      <c r="AS25" s="5" t="s">
        <v>728</v>
      </c>
      <c r="AT25" s="5">
        <v>0</v>
      </c>
      <c r="AU25" s="5">
        <v>0</v>
      </c>
      <c r="AV25" s="3">
        <v>0</v>
      </c>
      <c r="AW25" s="3">
        <v>0</v>
      </c>
      <c r="AX25" s="3">
        <v>0</v>
      </c>
      <c r="AY25" s="3">
        <v>0</v>
      </c>
      <c r="AZ25" s="6">
        <v>0.39999999999999997</v>
      </c>
      <c r="BA25" s="6">
        <v>0.16</v>
      </c>
      <c r="BB25" s="6">
        <v>0.55999999999999994</v>
      </c>
      <c r="BC25" s="3">
        <v>90.988626421697276</v>
      </c>
      <c r="BD25" s="3">
        <v>36.395450568678918</v>
      </c>
      <c r="BE25" s="3">
        <v>0</v>
      </c>
      <c r="BF25" s="3">
        <v>0</v>
      </c>
      <c r="BG25" s="3">
        <v>127.3840769903762</v>
      </c>
      <c r="BH25" s="4">
        <v>0.12779352580927383</v>
      </c>
    </row>
    <row r="26" spans="1:60" x14ac:dyDescent="0.25">
      <c r="A26">
        <v>2003</v>
      </c>
      <c r="B26">
        <v>147</v>
      </c>
      <c r="C26" s="1">
        <v>37768</v>
      </c>
      <c r="D26" t="s">
        <v>40</v>
      </c>
      <c r="E26">
        <v>6</v>
      </c>
      <c r="F26" s="3">
        <v>10</v>
      </c>
      <c r="G26" s="4">
        <v>0.1</v>
      </c>
      <c r="H26" s="3">
        <v>2.8</v>
      </c>
      <c r="I26" s="5">
        <v>5</v>
      </c>
      <c r="J26" s="5" t="s">
        <v>728</v>
      </c>
      <c r="K26" s="5">
        <v>1</v>
      </c>
      <c r="L26" s="5">
        <v>0</v>
      </c>
      <c r="M26" s="3">
        <v>7</v>
      </c>
      <c r="N26" s="4">
        <v>7.0000000000000007E-2</v>
      </c>
      <c r="O26" s="3">
        <v>2.6</v>
      </c>
      <c r="P26" s="5">
        <v>3</v>
      </c>
      <c r="Q26" s="5" t="s">
        <v>728</v>
      </c>
      <c r="R26" s="5">
        <v>0</v>
      </c>
      <c r="S26" s="5">
        <v>0</v>
      </c>
      <c r="T26" s="3">
        <v>8</v>
      </c>
      <c r="U26" s="4">
        <v>0.08</v>
      </c>
      <c r="V26" s="3">
        <v>3</v>
      </c>
      <c r="W26" s="5">
        <v>4</v>
      </c>
      <c r="X26" s="5" t="s">
        <v>728</v>
      </c>
      <c r="Y26" s="5">
        <v>0</v>
      </c>
      <c r="Z26" s="5">
        <v>0</v>
      </c>
      <c r="AA26" s="3">
        <v>5</v>
      </c>
      <c r="AB26" s="4">
        <v>0.05</v>
      </c>
      <c r="AC26" s="3">
        <v>1.8</v>
      </c>
      <c r="AD26" s="5">
        <v>2</v>
      </c>
      <c r="AE26" s="5" t="s">
        <v>728</v>
      </c>
      <c r="AF26" s="5">
        <v>0</v>
      </c>
      <c r="AG26" s="5">
        <v>0</v>
      </c>
      <c r="AH26" s="3">
        <v>8.5</v>
      </c>
      <c r="AI26" s="4">
        <v>8.5000000000000006E-2</v>
      </c>
      <c r="AJ26" s="3">
        <v>2.6</v>
      </c>
      <c r="AK26" s="5">
        <v>3</v>
      </c>
      <c r="AL26" s="5" t="s">
        <v>728</v>
      </c>
      <c r="AM26" s="5">
        <v>0</v>
      </c>
      <c r="AN26" s="5">
        <v>0</v>
      </c>
      <c r="AO26" s="3">
        <v>7</v>
      </c>
      <c r="AP26" s="4">
        <v>7.0000000000000007E-2</v>
      </c>
      <c r="AQ26" s="3">
        <v>2.7</v>
      </c>
      <c r="AR26" s="5">
        <v>1</v>
      </c>
      <c r="AS26" s="5" t="s">
        <v>728</v>
      </c>
      <c r="AT26" s="5">
        <v>0</v>
      </c>
      <c r="AU26" s="5">
        <v>0</v>
      </c>
      <c r="AV26" s="3">
        <v>0</v>
      </c>
      <c r="AW26" s="3">
        <v>0</v>
      </c>
      <c r="AX26" s="3">
        <v>0</v>
      </c>
      <c r="AY26" s="3">
        <v>0</v>
      </c>
      <c r="AZ26" s="6">
        <v>0.2583333333333333</v>
      </c>
      <c r="BA26" s="6">
        <v>0.10166666666666667</v>
      </c>
      <c r="BB26" s="6">
        <v>0.35999999999999993</v>
      </c>
      <c r="BC26" s="3">
        <v>12.395423228346454</v>
      </c>
      <c r="BD26" s="3">
        <v>4.878198818897638</v>
      </c>
      <c r="BE26" s="3">
        <v>0</v>
      </c>
      <c r="BF26" s="3">
        <v>0</v>
      </c>
      <c r="BG26" s="3">
        <v>17.273622047244093</v>
      </c>
      <c r="BH26" s="4">
        <v>1.6074747635394664E-2</v>
      </c>
    </row>
    <row r="27" spans="1:60" x14ac:dyDescent="0.25">
      <c r="A27">
        <v>2003</v>
      </c>
      <c r="B27">
        <v>147</v>
      </c>
      <c r="C27" s="1">
        <v>37768</v>
      </c>
      <c r="D27" t="s">
        <v>41</v>
      </c>
      <c r="E27">
        <v>6</v>
      </c>
      <c r="F27" s="3">
        <v>9</v>
      </c>
      <c r="G27" s="4">
        <v>0.09</v>
      </c>
      <c r="H27" s="3">
        <v>3</v>
      </c>
      <c r="I27" s="5">
        <v>4</v>
      </c>
      <c r="J27" s="5" t="s">
        <v>728</v>
      </c>
      <c r="K27" s="5">
        <v>0</v>
      </c>
      <c r="L27" s="5">
        <v>0</v>
      </c>
      <c r="M27" s="3">
        <v>8</v>
      </c>
      <c r="N27" s="4">
        <v>0.08</v>
      </c>
      <c r="O27" s="3">
        <v>3.1</v>
      </c>
      <c r="P27" s="5">
        <v>2</v>
      </c>
      <c r="Q27" s="5" t="s">
        <v>728</v>
      </c>
      <c r="R27" s="5">
        <v>0</v>
      </c>
      <c r="S27" s="5">
        <v>0</v>
      </c>
      <c r="T27" s="3">
        <v>8.5</v>
      </c>
      <c r="U27" s="4">
        <v>8.5000000000000006E-2</v>
      </c>
      <c r="V27" s="3">
        <v>3</v>
      </c>
      <c r="W27" s="5">
        <v>4</v>
      </c>
      <c r="X27" s="5" t="s">
        <v>728</v>
      </c>
      <c r="Y27" s="5">
        <v>0</v>
      </c>
      <c r="Z27" s="5">
        <v>0</v>
      </c>
      <c r="AA27" s="3">
        <v>7.5</v>
      </c>
      <c r="AB27" s="4">
        <v>7.4999999999999997E-2</v>
      </c>
      <c r="AC27" s="3">
        <v>3</v>
      </c>
      <c r="AD27" s="5">
        <v>2</v>
      </c>
      <c r="AE27" s="5" t="s">
        <v>728</v>
      </c>
      <c r="AF27" s="5">
        <v>0</v>
      </c>
      <c r="AG27" s="5">
        <v>0</v>
      </c>
      <c r="AH27" s="3">
        <v>8</v>
      </c>
      <c r="AI27" s="4">
        <v>0.08</v>
      </c>
      <c r="AJ27" s="3">
        <v>2.7</v>
      </c>
      <c r="AK27" s="5">
        <v>3</v>
      </c>
      <c r="AL27" s="5" t="s">
        <v>728</v>
      </c>
      <c r="AM27" s="5">
        <v>0</v>
      </c>
      <c r="AN27" s="5">
        <v>0</v>
      </c>
      <c r="AO27" s="3">
        <v>6</v>
      </c>
      <c r="AP27" s="4">
        <v>0.06</v>
      </c>
      <c r="AQ27" s="3">
        <v>2.2999999999999998</v>
      </c>
      <c r="AR27" s="5">
        <v>5</v>
      </c>
      <c r="AS27" s="5" t="s">
        <v>728</v>
      </c>
      <c r="AT27" s="5">
        <v>0</v>
      </c>
      <c r="AU27" s="5">
        <v>0</v>
      </c>
      <c r="AV27" s="3">
        <v>0</v>
      </c>
      <c r="AW27" s="3">
        <v>0</v>
      </c>
      <c r="AX27" s="3">
        <v>0</v>
      </c>
      <c r="AY27" s="3">
        <v>0</v>
      </c>
      <c r="AZ27" s="6">
        <v>0.32</v>
      </c>
      <c r="BA27" s="6">
        <v>0.11166666666666668</v>
      </c>
      <c r="BB27" s="6">
        <v>0.4316666666666667</v>
      </c>
      <c r="BC27" s="3">
        <v>36.132983377077863</v>
      </c>
      <c r="BD27" s="3">
        <v>12.608905657626131</v>
      </c>
      <c r="BE27" s="3">
        <v>0</v>
      </c>
      <c r="BF27" s="3">
        <v>0</v>
      </c>
      <c r="BG27" s="3">
        <v>48.741889034703995</v>
      </c>
      <c r="BH27" s="4">
        <v>4.3564333624963557E-2</v>
      </c>
    </row>
    <row r="28" spans="1:60" x14ac:dyDescent="0.25">
      <c r="A28">
        <v>2003</v>
      </c>
      <c r="B28">
        <v>147</v>
      </c>
      <c r="C28" s="1">
        <v>37768</v>
      </c>
      <c r="D28" t="s">
        <v>42</v>
      </c>
      <c r="E28">
        <v>6</v>
      </c>
      <c r="F28" s="3">
        <v>12</v>
      </c>
      <c r="G28" s="4">
        <v>0.12</v>
      </c>
      <c r="H28" s="3">
        <v>3.7</v>
      </c>
      <c r="I28" s="5">
        <v>6</v>
      </c>
      <c r="J28" s="5" t="s">
        <v>728</v>
      </c>
      <c r="K28" s="5">
        <v>0</v>
      </c>
      <c r="L28" s="5">
        <v>0</v>
      </c>
      <c r="M28" s="3">
        <v>7.5</v>
      </c>
      <c r="N28" s="4">
        <v>7.4999999999999997E-2</v>
      </c>
      <c r="O28" s="3">
        <v>2.7</v>
      </c>
      <c r="P28" s="5">
        <v>1</v>
      </c>
      <c r="Q28" s="5" t="s">
        <v>728</v>
      </c>
      <c r="R28" s="5">
        <v>0</v>
      </c>
      <c r="S28" s="5">
        <v>0</v>
      </c>
      <c r="T28" s="3">
        <v>12.5</v>
      </c>
      <c r="U28" s="4">
        <v>0.125</v>
      </c>
      <c r="V28" s="3">
        <v>3.3</v>
      </c>
      <c r="W28" s="5">
        <v>7</v>
      </c>
      <c r="X28" s="5" t="s">
        <v>728</v>
      </c>
      <c r="Y28" s="5">
        <v>0</v>
      </c>
      <c r="Z28" s="5">
        <v>0</v>
      </c>
      <c r="AA28" s="3">
        <v>10</v>
      </c>
      <c r="AB28" s="4">
        <v>0.1</v>
      </c>
      <c r="AC28" s="3">
        <v>3.2</v>
      </c>
      <c r="AD28" s="5">
        <v>8</v>
      </c>
      <c r="AE28" s="5" t="s">
        <v>728</v>
      </c>
      <c r="AF28" s="5">
        <v>0</v>
      </c>
      <c r="AG28" s="5">
        <v>0</v>
      </c>
      <c r="AH28" s="3">
        <v>9.1999999999999993</v>
      </c>
      <c r="AI28" s="4">
        <v>9.1999999999999998E-2</v>
      </c>
      <c r="AJ28" s="3">
        <v>3.2</v>
      </c>
      <c r="AK28" s="5">
        <v>1</v>
      </c>
      <c r="AL28" s="5" t="s">
        <v>728</v>
      </c>
      <c r="AM28" s="5">
        <v>0</v>
      </c>
      <c r="AN28" s="5">
        <v>0</v>
      </c>
      <c r="AO28" s="3">
        <v>8</v>
      </c>
      <c r="AP28" s="4">
        <v>0.08</v>
      </c>
      <c r="AQ28" s="3">
        <v>2.6</v>
      </c>
      <c r="AR28" s="5">
        <v>6</v>
      </c>
      <c r="AS28" s="5" t="s">
        <v>728</v>
      </c>
      <c r="AT28" s="5">
        <v>0</v>
      </c>
      <c r="AU28" s="5">
        <v>0</v>
      </c>
      <c r="AV28" s="3">
        <v>0</v>
      </c>
      <c r="AW28" s="3">
        <v>0</v>
      </c>
      <c r="AX28" s="3">
        <v>0</v>
      </c>
      <c r="AY28" s="3">
        <v>0</v>
      </c>
      <c r="AZ28" s="6">
        <v>0.44333333333333336</v>
      </c>
      <c r="BA28" s="6">
        <v>0.16666666666666666</v>
      </c>
      <c r="BB28" s="6">
        <v>0.61</v>
      </c>
      <c r="BC28" s="3">
        <v>97.532686886361418</v>
      </c>
      <c r="BD28" s="3">
        <v>36.666423641489253</v>
      </c>
      <c r="BE28" s="3">
        <v>0</v>
      </c>
      <c r="BF28" s="3">
        <v>0</v>
      </c>
      <c r="BG28" s="3">
        <v>134.19911052785068</v>
      </c>
      <c r="BH28" s="4">
        <v>0.12338968587645681</v>
      </c>
    </row>
    <row r="29" spans="1:60" x14ac:dyDescent="0.25">
      <c r="A29">
        <v>2003</v>
      </c>
      <c r="B29">
        <v>147</v>
      </c>
      <c r="C29" s="1">
        <v>37768</v>
      </c>
      <c r="D29" t="s">
        <v>43</v>
      </c>
      <c r="E29">
        <v>6</v>
      </c>
      <c r="F29" s="3">
        <v>10</v>
      </c>
      <c r="G29" s="4">
        <v>0.1</v>
      </c>
      <c r="H29" s="3">
        <v>3.1</v>
      </c>
      <c r="I29" s="5">
        <v>6</v>
      </c>
      <c r="J29" s="5" t="s">
        <v>728</v>
      </c>
      <c r="K29" s="5">
        <v>0</v>
      </c>
      <c r="L29" s="5">
        <v>0</v>
      </c>
      <c r="M29" s="3">
        <v>10.5</v>
      </c>
      <c r="N29" s="4">
        <v>0.105</v>
      </c>
      <c r="O29" s="3">
        <v>3.7</v>
      </c>
      <c r="P29" s="5">
        <v>4</v>
      </c>
      <c r="Q29" s="5" t="s">
        <v>728</v>
      </c>
      <c r="R29" s="5">
        <v>0</v>
      </c>
      <c r="S29" s="5">
        <v>0</v>
      </c>
      <c r="T29" s="3">
        <v>11</v>
      </c>
      <c r="U29" s="4">
        <v>0.11</v>
      </c>
      <c r="V29" s="3">
        <v>3.1</v>
      </c>
      <c r="W29" s="5">
        <v>3</v>
      </c>
      <c r="X29" s="5" t="s">
        <v>728</v>
      </c>
      <c r="Y29" s="5">
        <v>0</v>
      </c>
      <c r="Z29" s="5">
        <v>0</v>
      </c>
      <c r="AA29" s="3">
        <v>10</v>
      </c>
      <c r="AB29" s="4">
        <v>0.1</v>
      </c>
      <c r="AC29" s="3">
        <v>2.8</v>
      </c>
      <c r="AD29" s="5">
        <v>5</v>
      </c>
      <c r="AE29" s="5" t="s">
        <v>728</v>
      </c>
      <c r="AF29" s="5">
        <v>0</v>
      </c>
      <c r="AG29" s="5">
        <v>0</v>
      </c>
      <c r="AH29" s="3">
        <v>12</v>
      </c>
      <c r="AI29" s="4">
        <v>0.12</v>
      </c>
      <c r="AJ29" s="3">
        <v>2.6</v>
      </c>
      <c r="AK29" s="5">
        <v>6</v>
      </c>
      <c r="AL29" s="5" t="s">
        <v>728</v>
      </c>
      <c r="AM29" s="5">
        <v>0</v>
      </c>
      <c r="AN29" s="5">
        <v>0</v>
      </c>
      <c r="AO29" s="3">
        <v>7</v>
      </c>
      <c r="AP29" s="4">
        <v>7.0000000000000007E-2</v>
      </c>
      <c r="AQ29" s="3">
        <v>2.2000000000000002</v>
      </c>
      <c r="AR29" s="5">
        <v>2</v>
      </c>
      <c r="AS29" s="5" t="s">
        <v>728</v>
      </c>
      <c r="AT29" s="5">
        <v>0</v>
      </c>
      <c r="AU29" s="5">
        <v>0</v>
      </c>
      <c r="AV29" s="3">
        <v>0</v>
      </c>
      <c r="AW29" s="3">
        <v>0</v>
      </c>
      <c r="AX29" s="3">
        <v>0</v>
      </c>
      <c r="AY29" s="3">
        <v>0</v>
      </c>
      <c r="AZ29" s="6">
        <v>0.45999999999999996</v>
      </c>
      <c r="BA29" s="6">
        <v>0.15</v>
      </c>
      <c r="BB29" s="6">
        <v>0.61</v>
      </c>
      <c r="BC29" s="3">
        <v>49.551618547681535</v>
      </c>
      <c r="BD29" s="3">
        <v>16.158136482939632</v>
      </c>
      <c r="BE29" s="3">
        <v>0</v>
      </c>
      <c r="BF29" s="3">
        <v>0</v>
      </c>
      <c r="BG29" s="3">
        <v>65.709755030621167</v>
      </c>
      <c r="BH29" s="4">
        <v>6.8804487004228643E-2</v>
      </c>
    </row>
    <row r="30" spans="1:60" x14ac:dyDescent="0.25">
      <c r="A30">
        <v>2003</v>
      </c>
      <c r="B30">
        <v>147</v>
      </c>
      <c r="C30" s="1">
        <v>37768</v>
      </c>
      <c r="D30" t="s">
        <v>44</v>
      </c>
      <c r="E30">
        <v>6</v>
      </c>
      <c r="F30" s="3">
        <v>8.3000000000000007</v>
      </c>
      <c r="G30" s="4">
        <v>8.3000000000000004E-2</v>
      </c>
      <c r="H30" s="3">
        <v>3</v>
      </c>
      <c r="I30" s="5">
        <v>2</v>
      </c>
      <c r="J30" s="5" t="s">
        <v>728</v>
      </c>
      <c r="K30" s="5">
        <v>1</v>
      </c>
      <c r="L30" s="5">
        <v>0</v>
      </c>
      <c r="M30" s="3">
        <v>11.1</v>
      </c>
      <c r="N30" s="4">
        <v>0.111</v>
      </c>
      <c r="O30" s="3">
        <v>3.2</v>
      </c>
      <c r="P30" s="5">
        <v>4</v>
      </c>
      <c r="Q30" s="5" t="s">
        <v>728</v>
      </c>
      <c r="R30" s="5">
        <v>0</v>
      </c>
      <c r="S30" s="5">
        <v>0</v>
      </c>
      <c r="T30" s="3">
        <v>9.8000000000000007</v>
      </c>
      <c r="U30" s="4">
        <v>9.8000000000000004E-2</v>
      </c>
      <c r="V30" s="3">
        <v>2.9</v>
      </c>
      <c r="W30" s="5">
        <v>5</v>
      </c>
      <c r="X30" s="5" t="s">
        <v>728</v>
      </c>
      <c r="Y30" s="5">
        <v>0</v>
      </c>
      <c r="Z30" s="5">
        <v>0</v>
      </c>
      <c r="AA30" s="3">
        <v>9.6999999999999993</v>
      </c>
      <c r="AB30" s="4">
        <v>9.6999999999999989E-2</v>
      </c>
      <c r="AC30" s="3">
        <v>3</v>
      </c>
      <c r="AD30" s="5">
        <v>6</v>
      </c>
      <c r="AE30" s="5" t="s">
        <v>728</v>
      </c>
      <c r="AF30" s="5">
        <v>0</v>
      </c>
      <c r="AG30" s="5">
        <v>0</v>
      </c>
      <c r="AH30" s="3">
        <v>9.9</v>
      </c>
      <c r="AI30" s="4">
        <v>9.9000000000000005E-2</v>
      </c>
      <c r="AJ30" s="3">
        <v>2.8</v>
      </c>
      <c r="AK30" s="5">
        <v>5</v>
      </c>
      <c r="AL30" s="5" t="s">
        <v>728</v>
      </c>
      <c r="AM30" s="5">
        <v>0</v>
      </c>
      <c r="AN30" s="5">
        <v>0</v>
      </c>
      <c r="AO30" s="3">
        <v>6.8</v>
      </c>
      <c r="AP30" s="4">
        <v>6.8000000000000005E-2</v>
      </c>
      <c r="AQ30" s="3">
        <v>3.6</v>
      </c>
      <c r="AR30" s="5">
        <v>2</v>
      </c>
      <c r="AS30" s="5" t="s">
        <v>728</v>
      </c>
      <c r="AT30" s="5">
        <v>0</v>
      </c>
      <c r="AU30" s="5">
        <v>0</v>
      </c>
      <c r="AV30" s="3">
        <v>0</v>
      </c>
      <c r="AW30" s="3">
        <v>0</v>
      </c>
      <c r="AX30" s="3">
        <v>0</v>
      </c>
      <c r="AY30" s="3">
        <v>0</v>
      </c>
      <c r="AZ30" s="6">
        <v>0.43500000000000005</v>
      </c>
      <c r="BA30" s="6">
        <v>0.14833333333333334</v>
      </c>
      <c r="BB30" s="6">
        <v>0.58333333333333337</v>
      </c>
      <c r="BC30" s="3">
        <v>102.55768810148733</v>
      </c>
      <c r="BD30" s="3">
        <v>34.971778701273458</v>
      </c>
      <c r="BE30" s="3">
        <v>0</v>
      </c>
      <c r="BF30" s="3">
        <v>0</v>
      </c>
      <c r="BG30" s="3">
        <v>137.52946680276079</v>
      </c>
      <c r="BH30" s="4">
        <v>0.12857872012909724</v>
      </c>
    </row>
    <row r="31" spans="1:60" x14ac:dyDescent="0.25">
      <c r="A31">
        <v>2003</v>
      </c>
      <c r="B31">
        <v>147</v>
      </c>
      <c r="C31" s="1">
        <v>37768</v>
      </c>
      <c r="D31" t="s">
        <v>45</v>
      </c>
      <c r="E31">
        <v>6</v>
      </c>
      <c r="F31" s="3">
        <v>9.4</v>
      </c>
      <c r="G31" s="4">
        <v>9.4E-2</v>
      </c>
      <c r="H31" s="3">
        <v>3.2</v>
      </c>
      <c r="I31" s="5">
        <v>6</v>
      </c>
      <c r="J31" s="5" t="s">
        <v>728</v>
      </c>
      <c r="K31" s="5">
        <v>0</v>
      </c>
      <c r="L31" s="5">
        <v>0</v>
      </c>
      <c r="M31" s="3">
        <v>8.5</v>
      </c>
      <c r="N31" s="4">
        <v>8.5000000000000006E-2</v>
      </c>
      <c r="O31" s="3">
        <v>2.8</v>
      </c>
      <c r="P31" s="5">
        <v>3</v>
      </c>
      <c r="Q31" s="5" t="s">
        <v>728</v>
      </c>
      <c r="R31" s="5">
        <v>0</v>
      </c>
      <c r="S31" s="5">
        <v>0</v>
      </c>
      <c r="T31" s="3">
        <v>11.1</v>
      </c>
      <c r="U31" s="4">
        <v>0.111</v>
      </c>
      <c r="V31" s="3">
        <v>3.9</v>
      </c>
      <c r="W31" s="5">
        <v>3</v>
      </c>
      <c r="X31" s="5" t="s">
        <v>728</v>
      </c>
      <c r="Y31" s="5">
        <v>0</v>
      </c>
      <c r="Z31" s="5">
        <v>0</v>
      </c>
      <c r="AA31" s="3">
        <v>12.5</v>
      </c>
      <c r="AB31" s="4">
        <v>0.125</v>
      </c>
      <c r="AC31" s="3">
        <v>3.6</v>
      </c>
      <c r="AD31" s="5">
        <v>6</v>
      </c>
      <c r="AE31" s="5" t="s">
        <v>728</v>
      </c>
      <c r="AF31" s="5">
        <v>0</v>
      </c>
      <c r="AG31" s="5">
        <v>0</v>
      </c>
      <c r="AH31" s="3">
        <v>5.9</v>
      </c>
      <c r="AI31" s="4">
        <v>5.9000000000000004E-2</v>
      </c>
      <c r="AJ31" s="3">
        <v>2.7</v>
      </c>
      <c r="AK31" s="5">
        <v>1</v>
      </c>
      <c r="AL31" s="5" t="s">
        <v>728</v>
      </c>
      <c r="AM31" s="5">
        <v>0</v>
      </c>
      <c r="AN31" s="5">
        <v>0</v>
      </c>
      <c r="AO31" s="3">
        <v>11.1</v>
      </c>
      <c r="AP31" s="4">
        <v>0.111</v>
      </c>
      <c r="AQ31" s="3">
        <v>3.1</v>
      </c>
      <c r="AR31" s="5">
        <v>3</v>
      </c>
      <c r="AS31" s="5" t="s">
        <v>728</v>
      </c>
      <c r="AT31" s="5">
        <v>1</v>
      </c>
      <c r="AU31" s="5">
        <v>0</v>
      </c>
      <c r="AV31" s="3">
        <v>0</v>
      </c>
      <c r="AW31" s="3">
        <v>0</v>
      </c>
      <c r="AX31" s="3">
        <v>0</v>
      </c>
      <c r="AY31" s="3">
        <v>0</v>
      </c>
      <c r="AZ31" s="6">
        <v>0.41166666666666668</v>
      </c>
      <c r="BA31" s="6">
        <v>0.155</v>
      </c>
      <c r="BB31" s="6">
        <v>0.56666666666666676</v>
      </c>
      <c r="BC31" s="3">
        <v>47.196400797122571</v>
      </c>
      <c r="BD31" s="3">
        <v>17.770304753572468</v>
      </c>
      <c r="BE31" s="3">
        <v>0</v>
      </c>
      <c r="BF31" s="3">
        <v>0</v>
      </c>
      <c r="BG31" s="3">
        <v>64.966705550695039</v>
      </c>
      <c r="BH31" s="4">
        <v>6.9013317681727943E-2</v>
      </c>
    </row>
    <row r="32" spans="1:60" x14ac:dyDescent="0.25">
      <c r="A32">
        <v>2003</v>
      </c>
      <c r="B32">
        <v>147</v>
      </c>
      <c r="C32" s="1">
        <v>37768</v>
      </c>
      <c r="D32" t="s">
        <v>46</v>
      </c>
      <c r="E32">
        <v>6</v>
      </c>
      <c r="F32" s="3">
        <v>10.7</v>
      </c>
      <c r="G32" s="4">
        <v>0.107</v>
      </c>
      <c r="H32" s="3">
        <v>3.2</v>
      </c>
      <c r="I32" s="5">
        <v>4</v>
      </c>
      <c r="J32" s="5" t="s">
        <v>728</v>
      </c>
      <c r="K32" s="5">
        <v>0</v>
      </c>
      <c r="L32" s="5">
        <v>0</v>
      </c>
      <c r="M32" s="3">
        <v>7.1</v>
      </c>
      <c r="N32" s="4">
        <v>7.0999999999999994E-2</v>
      </c>
      <c r="O32" s="3">
        <v>2.8</v>
      </c>
      <c r="P32" s="5">
        <v>4</v>
      </c>
      <c r="Q32" s="5" t="s">
        <v>728</v>
      </c>
      <c r="R32" s="5">
        <v>0</v>
      </c>
      <c r="S32" s="5">
        <v>0</v>
      </c>
      <c r="T32" s="3">
        <v>11.6</v>
      </c>
      <c r="U32" s="4">
        <v>0.11599999999999999</v>
      </c>
      <c r="V32" s="3">
        <v>3.1</v>
      </c>
      <c r="W32" s="5">
        <v>6</v>
      </c>
      <c r="X32" s="5" t="s">
        <v>728</v>
      </c>
      <c r="Y32" s="5">
        <v>0</v>
      </c>
      <c r="Z32" s="5">
        <v>0</v>
      </c>
      <c r="AA32" s="3">
        <v>10.6</v>
      </c>
      <c r="AB32" s="4">
        <v>0.106</v>
      </c>
      <c r="AC32" s="3">
        <v>2.7</v>
      </c>
      <c r="AD32" s="5">
        <v>6</v>
      </c>
      <c r="AE32" s="5" t="s">
        <v>728</v>
      </c>
      <c r="AF32" s="5">
        <v>0</v>
      </c>
      <c r="AG32" s="5">
        <v>0</v>
      </c>
      <c r="AH32" s="3">
        <v>10.7</v>
      </c>
      <c r="AI32" s="4">
        <v>0.107</v>
      </c>
      <c r="AJ32" s="3">
        <v>2.9</v>
      </c>
      <c r="AK32" s="5">
        <v>5</v>
      </c>
      <c r="AL32" s="5" t="s">
        <v>728</v>
      </c>
      <c r="AM32" s="5">
        <v>0</v>
      </c>
      <c r="AN32" s="5">
        <v>0</v>
      </c>
      <c r="AO32" s="3">
        <v>5.0999999999999996</v>
      </c>
      <c r="AP32" s="4">
        <v>5.0999999999999997E-2</v>
      </c>
      <c r="AQ32" s="3">
        <v>2.7</v>
      </c>
      <c r="AR32" s="5">
        <v>0</v>
      </c>
      <c r="AS32" s="5" t="s">
        <v>728</v>
      </c>
      <c r="AT32" s="5">
        <v>0</v>
      </c>
      <c r="AU32" s="5">
        <v>0</v>
      </c>
      <c r="AV32" s="3">
        <v>0</v>
      </c>
      <c r="AW32" s="3">
        <v>0</v>
      </c>
      <c r="AX32" s="3">
        <v>0</v>
      </c>
      <c r="AY32" s="3">
        <v>0</v>
      </c>
      <c r="AZ32" s="6">
        <v>0.38999999999999996</v>
      </c>
      <c r="BA32" s="6">
        <v>0.15166666666666667</v>
      </c>
      <c r="BB32" s="6">
        <v>0.54166666666666663</v>
      </c>
      <c r="BC32" s="3">
        <v>19.432824803149604</v>
      </c>
      <c r="BD32" s="3">
        <v>7.5572096456692925</v>
      </c>
      <c r="BE32" s="3">
        <v>0</v>
      </c>
      <c r="BF32" s="3">
        <v>0</v>
      </c>
      <c r="BG32" s="3">
        <v>26.990034448818896</v>
      </c>
      <c r="BH32" s="4">
        <v>2.4478026110533353E-2</v>
      </c>
    </row>
    <row r="33" spans="1:60" x14ac:dyDescent="0.25">
      <c r="A33">
        <v>2003</v>
      </c>
      <c r="B33">
        <v>147</v>
      </c>
      <c r="C33" s="1">
        <v>37768</v>
      </c>
      <c r="D33" t="s">
        <v>47</v>
      </c>
      <c r="E33">
        <v>6</v>
      </c>
      <c r="F33" s="3">
        <v>10.4</v>
      </c>
      <c r="G33" s="4">
        <v>0.10400000000000001</v>
      </c>
      <c r="H33" s="3">
        <v>3.2</v>
      </c>
      <c r="I33" s="5">
        <v>6</v>
      </c>
      <c r="J33" s="5" t="s">
        <v>728</v>
      </c>
      <c r="K33" s="5">
        <v>0</v>
      </c>
      <c r="L33" s="5">
        <v>0</v>
      </c>
      <c r="M33" s="3">
        <v>9.4</v>
      </c>
      <c r="N33" s="4">
        <v>9.4E-2</v>
      </c>
      <c r="O33" s="3">
        <v>2.8</v>
      </c>
      <c r="P33" s="5">
        <v>5</v>
      </c>
      <c r="Q33" s="5" t="s">
        <v>728</v>
      </c>
      <c r="R33" s="5">
        <v>0</v>
      </c>
      <c r="S33" s="5">
        <v>0</v>
      </c>
      <c r="T33" s="3">
        <v>8.3000000000000007</v>
      </c>
      <c r="U33" s="4">
        <v>8.3000000000000004E-2</v>
      </c>
      <c r="V33" s="3">
        <v>3.3</v>
      </c>
      <c r="W33" s="5">
        <v>5</v>
      </c>
      <c r="X33" s="5" t="s">
        <v>728</v>
      </c>
      <c r="Y33" s="5">
        <v>0</v>
      </c>
      <c r="Z33" s="5">
        <v>0</v>
      </c>
      <c r="AA33" s="3">
        <v>7.4</v>
      </c>
      <c r="AB33" s="4">
        <v>7.400000000000001E-2</v>
      </c>
      <c r="AC33" s="3">
        <v>2.7</v>
      </c>
      <c r="AD33" s="5">
        <v>5</v>
      </c>
      <c r="AE33" s="5" t="s">
        <v>728</v>
      </c>
      <c r="AF33" s="5">
        <v>0</v>
      </c>
      <c r="AG33" s="5">
        <v>0</v>
      </c>
      <c r="AH33" s="3">
        <v>7.3</v>
      </c>
      <c r="AI33" s="4">
        <v>7.2999999999999995E-2</v>
      </c>
      <c r="AJ33" s="3">
        <v>2.8</v>
      </c>
      <c r="AK33" s="5">
        <v>4</v>
      </c>
      <c r="AL33" s="5" t="s">
        <v>728</v>
      </c>
      <c r="AM33" s="5">
        <v>0</v>
      </c>
      <c r="AN33" s="5">
        <v>0</v>
      </c>
      <c r="AO33" s="3">
        <v>10.8</v>
      </c>
      <c r="AP33" s="4">
        <v>0.10800000000000001</v>
      </c>
      <c r="AQ33" s="3">
        <v>3</v>
      </c>
      <c r="AR33" s="5">
        <v>5</v>
      </c>
      <c r="AS33" s="5" t="s">
        <v>728</v>
      </c>
      <c r="AT33" s="5">
        <v>0</v>
      </c>
      <c r="AU33" s="5">
        <v>0</v>
      </c>
      <c r="AV33" s="3">
        <v>0</v>
      </c>
      <c r="AW33" s="3">
        <v>0</v>
      </c>
      <c r="AX33" s="3">
        <v>0</v>
      </c>
      <c r="AY33" s="3">
        <v>0</v>
      </c>
      <c r="AZ33" s="6">
        <v>0.36000000000000004</v>
      </c>
      <c r="BA33" s="6">
        <v>0.13</v>
      </c>
      <c r="BB33" s="6">
        <v>0.49000000000000005</v>
      </c>
      <c r="BC33" s="3">
        <v>42.48687664041995</v>
      </c>
      <c r="BD33" s="3">
        <v>15.342483231262761</v>
      </c>
      <c r="BE33" s="3">
        <v>0</v>
      </c>
      <c r="BF33" s="3">
        <v>0</v>
      </c>
      <c r="BG33" s="3">
        <v>57.829359871682712</v>
      </c>
      <c r="BH33" s="4">
        <v>5.5568362342865052E-2</v>
      </c>
    </row>
    <row r="34" spans="1:60" x14ac:dyDescent="0.25">
      <c r="A34">
        <v>2003</v>
      </c>
      <c r="B34">
        <v>153</v>
      </c>
      <c r="C34" s="1">
        <v>37774</v>
      </c>
      <c r="D34" t="s">
        <v>9</v>
      </c>
      <c r="E34">
        <v>6</v>
      </c>
      <c r="F34" s="3">
        <v>14.5</v>
      </c>
      <c r="G34" s="4">
        <v>0.14499999999999999</v>
      </c>
      <c r="H34" s="3">
        <v>5.4</v>
      </c>
      <c r="I34" s="5">
        <v>6</v>
      </c>
      <c r="J34" s="5" t="s">
        <v>728</v>
      </c>
      <c r="K34" s="5">
        <v>1</v>
      </c>
      <c r="L34" s="5">
        <v>0</v>
      </c>
      <c r="M34" s="3">
        <v>10.8</v>
      </c>
      <c r="N34" s="4">
        <v>0.10800000000000001</v>
      </c>
      <c r="O34" s="3">
        <v>3.8</v>
      </c>
      <c r="P34" s="5">
        <v>5</v>
      </c>
      <c r="Q34" s="5" t="s">
        <v>728</v>
      </c>
      <c r="R34" s="5">
        <v>1</v>
      </c>
      <c r="S34" s="5">
        <v>0</v>
      </c>
      <c r="T34" s="3">
        <v>12.9</v>
      </c>
      <c r="U34" s="4">
        <v>0.129</v>
      </c>
      <c r="V34" s="3">
        <v>3.4</v>
      </c>
      <c r="W34" s="5">
        <v>8</v>
      </c>
      <c r="X34" s="5" t="s">
        <v>728</v>
      </c>
      <c r="Y34" s="5">
        <v>0</v>
      </c>
      <c r="Z34" s="5">
        <v>0</v>
      </c>
      <c r="AA34" s="3">
        <v>14.3</v>
      </c>
      <c r="AB34" s="4">
        <v>0.14300000000000002</v>
      </c>
      <c r="AC34" s="3">
        <v>3.6</v>
      </c>
      <c r="AD34" s="5">
        <v>7</v>
      </c>
      <c r="AE34" s="5" t="s">
        <v>728</v>
      </c>
      <c r="AF34" s="5">
        <v>1</v>
      </c>
      <c r="AG34" s="5">
        <v>0</v>
      </c>
      <c r="AH34" s="3">
        <v>15.2</v>
      </c>
      <c r="AI34" s="4">
        <v>0.152</v>
      </c>
      <c r="AJ34" s="3">
        <v>5.2</v>
      </c>
      <c r="AK34" s="5">
        <v>8</v>
      </c>
      <c r="AL34" s="5" t="s">
        <v>728</v>
      </c>
      <c r="AM34" s="5">
        <v>2</v>
      </c>
      <c r="AN34" s="5">
        <v>0</v>
      </c>
      <c r="AO34" s="3">
        <v>10.7</v>
      </c>
      <c r="AP34" s="4">
        <v>0.107</v>
      </c>
      <c r="AQ34" s="3">
        <v>3.1</v>
      </c>
      <c r="AR34" s="5">
        <v>7</v>
      </c>
      <c r="AS34" s="5" t="s">
        <v>728</v>
      </c>
      <c r="AT34" s="5">
        <v>0</v>
      </c>
      <c r="AU34" s="5">
        <v>0</v>
      </c>
      <c r="AV34" s="3">
        <v>0</v>
      </c>
      <c r="AW34" s="3">
        <v>0</v>
      </c>
      <c r="AX34" s="3">
        <v>0</v>
      </c>
      <c r="AY34" s="3">
        <v>0</v>
      </c>
      <c r="AZ34" s="6">
        <v>0.96333333333333326</v>
      </c>
      <c r="BA34" s="6">
        <v>0.37999999999999995</v>
      </c>
      <c r="BB34" s="6">
        <v>1.343333333333333</v>
      </c>
      <c r="BC34" s="3">
        <v>49.976077209098861</v>
      </c>
      <c r="BD34" s="3">
        <v>19.713746719160103</v>
      </c>
      <c r="BE34" s="3">
        <v>0</v>
      </c>
      <c r="BF34" s="3">
        <v>0</v>
      </c>
      <c r="BG34" s="3">
        <v>69.68982392825896</v>
      </c>
      <c r="BH34" s="4">
        <v>6.6927222212096169E-2</v>
      </c>
    </row>
    <row r="35" spans="1:60" x14ac:dyDescent="0.25">
      <c r="A35">
        <v>2003</v>
      </c>
      <c r="B35">
        <v>153</v>
      </c>
      <c r="C35" s="1">
        <v>37774</v>
      </c>
      <c r="D35" t="s">
        <v>10</v>
      </c>
      <c r="E35">
        <v>6</v>
      </c>
      <c r="F35" s="3">
        <v>13.9</v>
      </c>
      <c r="G35" s="4">
        <v>0.13900000000000001</v>
      </c>
      <c r="H35" s="3">
        <v>3.6</v>
      </c>
      <c r="I35" s="5">
        <v>8</v>
      </c>
      <c r="J35" s="5" t="s">
        <v>728</v>
      </c>
      <c r="K35" s="5">
        <v>0</v>
      </c>
      <c r="L35" s="5">
        <v>0</v>
      </c>
      <c r="M35" s="3">
        <v>12.2</v>
      </c>
      <c r="N35" s="4">
        <v>0.122</v>
      </c>
      <c r="O35" s="3">
        <v>4</v>
      </c>
      <c r="P35" s="5">
        <v>6</v>
      </c>
      <c r="Q35" s="5" t="s">
        <v>728</v>
      </c>
      <c r="R35" s="5">
        <v>1</v>
      </c>
      <c r="S35" s="5">
        <v>0</v>
      </c>
      <c r="T35" s="3">
        <v>9.9</v>
      </c>
      <c r="U35" s="4">
        <v>9.9000000000000005E-2</v>
      </c>
      <c r="V35" s="3">
        <v>3</v>
      </c>
      <c r="W35" s="5">
        <v>5</v>
      </c>
      <c r="X35" s="5" t="s">
        <v>728</v>
      </c>
      <c r="Y35" s="5">
        <v>1</v>
      </c>
      <c r="Z35" s="5">
        <v>0</v>
      </c>
      <c r="AA35" s="3">
        <v>10.1</v>
      </c>
      <c r="AB35" s="4">
        <v>0.10099999999999999</v>
      </c>
      <c r="AC35" s="3">
        <v>4.0999999999999996</v>
      </c>
      <c r="AD35" s="5">
        <v>4</v>
      </c>
      <c r="AE35" s="5" t="s">
        <v>728</v>
      </c>
      <c r="AF35" s="5">
        <v>1</v>
      </c>
      <c r="AG35" s="5">
        <v>0</v>
      </c>
      <c r="AH35" s="3">
        <v>12.2</v>
      </c>
      <c r="AI35" s="4">
        <v>0.122</v>
      </c>
      <c r="AJ35" s="3">
        <v>5.4</v>
      </c>
      <c r="AK35" s="5">
        <v>5</v>
      </c>
      <c r="AL35" s="5" t="s">
        <v>728</v>
      </c>
      <c r="AM35" s="5">
        <v>1</v>
      </c>
      <c r="AN35" s="5">
        <v>0</v>
      </c>
      <c r="AO35" s="3">
        <v>12.7</v>
      </c>
      <c r="AP35" s="4">
        <v>0.127</v>
      </c>
      <c r="AQ35" s="3">
        <v>3.5</v>
      </c>
      <c r="AR35" s="5">
        <v>9</v>
      </c>
      <c r="AS35" s="5" t="s">
        <v>728</v>
      </c>
      <c r="AT35" s="5">
        <v>0</v>
      </c>
      <c r="AU35" s="5">
        <v>0</v>
      </c>
      <c r="AV35" s="3">
        <v>0</v>
      </c>
      <c r="AW35" s="3">
        <v>0</v>
      </c>
      <c r="AX35" s="3">
        <v>0</v>
      </c>
      <c r="AY35" s="3">
        <v>0</v>
      </c>
      <c r="AZ35" s="6">
        <v>0.65500000000000003</v>
      </c>
      <c r="BA35" s="6">
        <v>0.28499999999999998</v>
      </c>
      <c r="BB35" s="6">
        <v>0.94000000000000006</v>
      </c>
      <c r="BC35" s="3">
        <v>61.961395450568695</v>
      </c>
      <c r="BD35" s="3">
        <v>26.960301837270347</v>
      </c>
      <c r="BE35" s="3">
        <v>0</v>
      </c>
      <c r="BF35" s="3">
        <v>0</v>
      </c>
      <c r="BG35" s="3">
        <v>88.921697287839038</v>
      </c>
      <c r="BH35" s="4">
        <v>9.5769081843285253E-2</v>
      </c>
    </row>
    <row r="36" spans="1:60" x14ac:dyDescent="0.25">
      <c r="A36">
        <v>2003</v>
      </c>
      <c r="B36">
        <v>153</v>
      </c>
      <c r="C36" s="1">
        <v>37774</v>
      </c>
      <c r="D36" t="s">
        <v>11</v>
      </c>
      <c r="E36">
        <v>6</v>
      </c>
      <c r="F36" s="3">
        <v>15.9</v>
      </c>
      <c r="G36" s="4">
        <v>0.159</v>
      </c>
      <c r="H36" s="3">
        <v>4.7</v>
      </c>
      <c r="I36" s="5">
        <v>7</v>
      </c>
      <c r="J36" s="5" t="s">
        <v>728</v>
      </c>
      <c r="K36" s="5">
        <v>1</v>
      </c>
      <c r="L36" s="5">
        <v>0</v>
      </c>
      <c r="M36" s="3">
        <v>11.4</v>
      </c>
      <c r="N36" s="4">
        <v>0.114</v>
      </c>
      <c r="O36" s="3">
        <v>3.5</v>
      </c>
      <c r="P36" s="5">
        <v>6</v>
      </c>
      <c r="Q36" s="5" t="s">
        <v>728</v>
      </c>
      <c r="R36" s="5">
        <v>3</v>
      </c>
      <c r="S36" s="5">
        <v>0</v>
      </c>
      <c r="T36" s="3">
        <v>18</v>
      </c>
      <c r="U36" s="4">
        <v>0.18</v>
      </c>
      <c r="V36" s="3">
        <v>4.3</v>
      </c>
      <c r="W36" s="5">
        <v>9</v>
      </c>
      <c r="X36" s="5" t="s">
        <v>728</v>
      </c>
      <c r="Y36" s="5">
        <v>1</v>
      </c>
      <c r="Z36" s="5">
        <v>0</v>
      </c>
      <c r="AA36" s="3">
        <v>19.2</v>
      </c>
      <c r="AB36" s="4">
        <v>0.192</v>
      </c>
      <c r="AC36" s="3">
        <v>4.4000000000000004</v>
      </c>
      <c r="AD36" s="5">
        <v>6</v>
      </c>
      <c r="AE36" s="5" t="s">
        <v>728</v>
      </c>
      <c r="AF36" s="5">
        <v>2</v>
      </c>
      <c r="AG36" s="5">
        <v>0</v>
      </c>
      <c r="AH36" s="3">
        <v>14</v>
      </c>
      <c r="AI36" s="4">
        <v>0.14000000000000001</v>
      </c>
      <c r="AJ36" s="3">
        <v>4.0999999999999996</v>
      </c>
      <c r="AK36" s="5">
        <v>7</v>
      </c>
      <c r="AL36" s="5" t="s">
        <v>728</v>
      </c>
      <c r="AM36" s="5">
        <v>1</v>
      </c>
      <c r="AN36" s="5">
        <v>0</v>
      </c>
      <c r="AO36" s="3">
        <v>17.8</v>
      </c>
      <c r="AP36" s="4">
        <v>0.17800000000000002</v>
      </c>
      <c r="AQ36" s="3">
        <v>4.4000000000000004</v>
      </c>
      <c r="AR36" s="5">
        <v>10</v>
      </c>
      <c r="AS36" s="5" t="s">
        <v>728</v>
      </c>
      <c r="AT36" s="5">
        <v>3</v>
      </c>
      <c r="AU36" s="5">
        <v>0</v>
      </c>
      <c r="AV36" s="3">
        <v>0</v>
      </c>
      <c r="AW36" s="3">
        <v>0</v>
      </c>
      <c r="AX36" s="3">
        <v>0</v>
      </c>
      <c r="AY36" s="3">
        <v>0</v>
      </c>
      <c r="AZ36" s="6">
        <v>1.0233333333333334</v>
      </c>
      <c r="BA36" s="6">
        <v>0.48500000000000004</v>
      </c>
      <c r="BB36" s="6">
        <v>1.5083333333333335</v>
      </c>
      <c r="BC36" s="3">
        <v>230.82075678040246</v>
      </c>
      <c r="BD36" s="3">
        <v>109.39550524934386</v>
      </c>
      <c r="BE36" s="3">
        <v>0</v>
      </c>
      <c r="BF36" s="3">
        <v>0</v>
      </c>
      <c r="BG36" s="3">
        <v>340.2162620297463</v>
      </c>
      <c r="BH36" s="4">
        <v>0.34382034059978617</v>
      </c>
    </row>
    <row r="37" spans="1:60" x14ac:dyDescent="0.25">
      <c r="A37">
        <v>2003</v>
      </c>
      <c r="B37">
        <v>153</v>
      </c>
      <c r="C37" s="1">
        <v>37774</v>
      </c>
      <c r="D37" t="s">
        <v>14</v>
      </c>
      <c r="E37">
        <v>6</v>
      </c>
      <c r="F37" s="3">
        <v>10.3</v>
      </c>
      <c r="G37" s="4">
        <v>0.10300000000000001</v>
      </c>
      <c r="H37" s="3">
        <v>5</v>
      </c>
      <c r="I37" s="5">
        <v>4</v>
      </c>
      <c r="J37" s="5" t="s">
        <v>728</v>
      </c>
      <c r="K37" s="5">
        <v>2</v>
      </c>
      <c r="L37" s="5">
        <v>0</v>
      </c>
      <c r="M37" s="3">
        <v>15.1</v>
      </c>
      <c r="N37" s="4">
        <v>0.151</v>
      </c>
      <c r="O37" s="3">
        <v>4.3</v>
      </c>
      <c r="P37" s="5">
        <v>6</v>
      </c>
      <c r="Q37" s="5" t="s">
        <v>728</v>
      </c>
      <c r="R37" s="5">
        <v>4</v>
      </c>
      <c r="S37" s="5">
        <v>0</v>
      </c>
      <c r="T37" s="3">
        <v>15.4</v>
      </c>
      <c r="U37" s="4">
        <v>0.154</v>
      </c>
      <c r="V37" s="3">
        <v>5</v>
      </c>
      <c r="W37" s="5">
        <v>7</v>
      </c>
      <c r="X37" s="5" t="s">
        <v>728</v>
      </c>
      <c r="Y37" s="5">
        <v>1</v>
      </c>
      <c r="Z37" s="5">
        <v>0</v>
      </c>
      <c r="AA37" s="3">
        <v>15</v>
      </c>
      <c r="AB37" s="4">
        <v>0.15</v>
      </c>
      <c r="AC37" s="3">
        <v>4.0999999999999996</v>
      </c>
      <c r="AD37" s="5">
        <v>5</v>
      </c>
      <c r="AE37" s="5" t="s">
        <v>728</v>
      </c>
      <c r="AF37" s="5">
        <v>1</v>
      </c>
      <c r="AG37" s="5">
        <v>0</v>
      </c>
      <c r="AH37" s="3">
        <v>14.2</v>
      </c>
      <c r="AI37" s="4">
        <v>0.14199999999999999</v>
      </c>
      <c r="AJ37" s="3">
        <v>4.4000000000000004</v>
      </c>
      <c r="AK37" s="5">
        <v>7</v>
      </c>
      <c r="AL37" s="5" t="s">
        <v>728</v>
      </c>
      <c r="AM37" s="5">
        <v>0</v>
      </c>
      <c r="AN37" s="5">
        <v>0</v>
      </c>
      <c r="AO37" s="3">
        <v>14.1</v>
      </c>
      <c r="AP37" s="4">
        <v>0.14099999999999999</v>
      </c>
      <c r="AQ37" s="3" t="s">
        <v>728</v>
      </c>
      <c r="AR37" s="5">
        <v>5</v>
      </c>
      <c r="AS37" s="5" t="s">
        <v>728</v>
      </c>
      <c r="AT37" s="5">
        <v>1</v>
      </c>
      <c r="AU37" s="5">
        <v>0</v>
      </c>
      <c r="AV37" s="3">
        <v>0</v>
      </c>
      <c r="AW37" s="3">
        <v>0</v>
      </c>
      <c r="AX37" s="3">
        <v>0</v>
      </c>
      <c r="AY37" s="3">
        <v>0</v>
      </c>
      <c r="AZ37" s="6">
        <v>0.94333333333333336</v>
      </c>
      <c r="BA37" s="6">
        <v>0.40833333333333338</v>
      </c>
      <c r="BB37" s="6">
        <v>1.3516666666666666</v>
      </c>
      <c r="BC37" s="3">
        <v>114.34030815592496</v>
      </c>
      <c r="BD37" s="3">
        <v>49.49359628657529</v>
      </c>
      <c r="BE37" s="3">
        <v>0</v>
      </c>
      <c r="BF37" s="3">
        <v>0</v>
      </c>
      <c r="BG37" s="3">
        <v>163.83390444250026</v>
      </c>
      <c r="BH37" s="4">
        <v>0.17864219670869771</v>
      </c>
    </row>
    <row r="38" spans="1:60" x14ac:dyDescent="0.25">
      <c r="A38">
        <v>2003</v>
      </c>
      <c r="B38">
        <v>153</v>
      </c>
      <c r="C38" s="1">
        <v>37774</v>
      </c>
      <c r="D38" t="s">
        <v>15</v>
      </c>
      <c r="E38">
        <v>6</v>
      </c>
      <c r="F38" s="3">
        <v>18.5</v>
      </c>
      <c r="G38" s="4">
        <v>0.185</v>
      </c>
      <c r="H38" s="3">
        <v>4.5</v>
      </c>
      <c r="I38" s="5">
        <v>8</v>
      </c>
      <c r="J38" s="5" t="s">
        <v>728</v>
      </c>
      <c r="K38" s="5">
        <v>0</v>
      </c>
      <c r="L38" s="5">
        <v>0</v>
      </c>
      <c r="M38" s="3">
        <v>14</v>
      </c>
      <c r="N38" s="4">
        <v>0.14000000000000001</v>
      </c>
      <c r="O38" s="3">
        <v>4.2</v>
      </c>
      <c r="P38" s="5">
        <v>4</v>
      </c>
      <c r="Q38" s="5" t="s">
        <v>728</v>
      </c>
      <c r="R38" s="5">
        <v>1</v>
      </c>
      <c r="S38" s="5">
        <v>0</v>
      </c>
      <c r="T38" s="3">
        <v>15</v>
      </c>
      <c r="U38" s="4">
        <v>0.15</v>
      </c>
      <c r="V38" s="3">
        <v>4.5999999999999996</v>
      </c>
      <c r="W38" s="5">
        <v>5</v>
      </c>
      <c r="X38" s="5" t="s">
        <v>728</v>
      </c>
      <c r="Y38" s="5">
        <v>1</v>
      </c>
      <c r="Z38" s="5">
        <v>0</v>
      </c>
      <c r="AA38" s="3">
        <v>25</v>
      </c>
      <c r="AB38" s="4">
        <v>0.25</v>
      </c>
      <c r="AC38" s="3">
        <v>5.4</v>
      </c>
      <c r="AD38" s="5">
        <v>8</v>
      </c>
      <c r="AE38" s="5" t="s">
        <v>728</v>
      </c>
      <c r="AF38" s="5">
        <v>4</v>
      </c>
      <c r="AG38" s="5">
        <v>0</v>
      </c>
      <c r="AH38" s="3">
        <v>16</v>
      </c>
      <c r="AI38" s="4">
        <v>0.16</v>
      </c>
      <c r="AJ38" s="3">
        <v>3.8</v>
      </c>
      <c r="AK38" s="5">
        <v>6</v>
      </c>
      <c r="AL38" s="5" t="s">
        <v>728</v>
      </c>
      <c r="AM38" s="5">
        <v>2</v>
      </c>
      <c r="AN38" s="5">
        <v>0</v>
      </c>
      <c r="AO38" s="3">
        <v>16</v>
      </c>
      <c r="AP38" s="4">
        <v>0.16</v>
      </c>
      <c r="AQ38" s="3">
        <v>4</v>
      </c>
      <c r="AR38" s="5">
        <v>6</v>
      </c>
      <c r="AS38" s="5" t="s">
        <v>728</v>
      </c>
      <c r="AT38" s="5">
        <v>1</v>
      </c>
      <c r="AU38" s="5">
        <v>0</v>
      </c>
      <c r="AV38" s="3">
        <v>0</v>
      </c>
      <c r="AW38" s="3">
        <v>0</v>
      </c>
      <c r="AX38" s="3">
        <v>0</v>
      </c>
      <c r="AY38" s="3">
        <v>0</v>
      </c>
      <c r="AZ38" s="6">
        <v>1.2116666666666667</v>
      </c>
      <c r="BA38" s="6">
        <v>0.6</v>
      </c>
      <c r="BB38" s="6">
        <v>1.8116666666666665</v>
      </c>
      <c r="BC38" s="3">
        <v>284.67452853115583</v>
      </c>
      <c r="BD38" s="3">
        <v>140.96675415573051</v>
      </c>
      <c r="BE38" s="3">
        <v>0</v>
      </c>
      <c r="BF38" s="3">
        <v>0</v>
      </c>
      <c r="BG38" s="3">
        <v>425.64128268688637</v>
      </c>
      <c r="BH38" s="4">
        <v>0.41371249421191941</v>
      </c>
    </row>
    <row r="39" spans="1:60" x14ac:dyDescent="0.25">
      <c r="A39">
        <v>2003</v>
      </c>
      <c r="B39">
        <v>153</v>
      </c>
      <c r="C39" s="1">
        <v>37774</v>
      </c>
      <c r="D39" t="s">
        <v>16</v>
      </c>
      <c r="E39">
        <v>6</v>
      </c>
      <c r="F39" s="3">
        <v>14</v>
      </c>
      <c r="G39" s="4">
        <v>0.14000000000000001</v>
      </c>
      <c r="H39" s="3">
        <v>5</v>
      </c>
      <c r="I39" s="5">
        <v>5</v>
      </c>
      <c r="J39" s="5" t="s">
        <v>728</v>
      </c>
      <c r="K39" s="5">
        <v>2</v>
      </c>
      <c r="L39" s="5">
        <v>0</v>
      </c>
      <c r="M39" s="3">
        <v>16</v>
      </c>
      <c r="N39" s="4">
        <v>0.16</v>
      </c>
      <c r="O39" s="3">
        <v>4.4000000000000004</v>
      </c>
      <c r="P39" s="5">
        <v>6</v>
      </c>
      <c r="Q39" s="5" t="s">
        <v>728</v>
      </c>
      <c r="R39" s="5">
        <v>2</v>
      </c>
      <c r="S39" s="5">
        <v>0</v>
      </c>
      <c r="T39" s="3">
        <v>12</v>
      </c>
      <c r="U39" s="4">
        <v>0.12</v>
      </c>
      <c r="V39" s="3">
        <v>3.7</v>
      </c>
      <c r="W39" s="5">
        <v>3</v>
      </c>
      <c r="X39" s="5" t="s">
        <v>728</v>
      </c>
      <c r="Y39" s="5">
        <v>2</v>
      </c>
      <c r="Z39" s="5">
        <v>0</v>
      </c>
      <c r="AA39" s="3">
        <v>15</v>
      </c>
      <c r="AB39" s="4">
        <v>0.15</v>
      </c>
      <c r="AC39" s="3">
        <v>4.2</v>
      </c>
      <c r="AD39" s="5">
        <v>3</v>
      </c>
      <c r="AE39" s="5" t="s">
        <v>728</v>
      </c>
      <c r="AF39" s="5">
        <v>1</v>
      </c>
      <c r="AG39" s="5">
        <v>0</v>
      </c>
      <c r="AH39" s="3">
        <v>14.5</v>
      </c>
      <c r="AI39" s="4">
        <v>0.14499999999999999</v>
      </c>
      <c r="AJ39" s="3">
        <v>4</v>
      </c>
      <c r="AK39" s="5">
        <v>4</v>
      </c>
      <c r="AL39" s="5" t="s">
        <v>728</v>
      </c>
      <c r="AM39" s="5">
        <v>1</v>
      </c>
      <c r="AN39" s="5">
        <v>0</v>
      </c>
      <c r="AO39" s="3">
        <v>16</v>
      </c>
      <c r="AP39" s="4">
        <v>0.16</v>
      </c>
      <c r="AQ39" s="3">
        <v>4.8</v>
      </c>
      <c r="AR39" s="5">
        <v>3</v>
      </c>
      <c r="AS39" s="5" t="s">
        <v>728</v>
      </c>
      <c r="AT39" s="5">
        <v>1</v>
      </c>
      <c r="AU39" s="5">
        <v>0</v>
      </c>
      <c r="AV39" s="3">
        <v>0</v>
      </c>
      <c r="AW39" s="3">
        <v>0</v>
      </c>
      <c r="AX39" s="3">
        <v>0</v>
      </c>
      <c r="AY39" s="3">
        <v>0</v>
      </c>
      <c r="AZ39" s="6">
        <v>1.0133333333333334</v>
      </c>
      <c r="BA39" s="6">
        <v>0.47833333333333333</v>
      </c>
      <c r="BB39" s="6">
        <v>1.4916666666666665</v>
      </c>
      <c r="BC39" s="3">
        <v>123.84076990376202</v>
      </c>
      <c r="BD39" s="3">
        <v>58.457731846019243</v>
      </c>
      <c r="BE39" s="3">
        <v>0</v>
      </c>
      <c r="BF39" s="3">
        <v>0</v>
      </c>
      <c r="BG39" s="3">
        <v>182.29850174978128</v>
      </c>
      <c r="BH39" s="4">
        <v>0.17529098067287044</v>
      </c>
    </row>
    <row r="40" spans="1:60" x14ac:dyDescent="0.25">
      <c r="A40">
        <v>2003</v>
      </c>
      <c r="B40">
        <v>153</v>
      </c>
      <c r="C40" s="1">
        <v>37774</v>
      </c>
      <c r="D40" t="s">
        <v>194</v>
      </c>
      <c r="E40">
        <v>6</v>
      </c>
      <c r="F40" s="3">
        <v>15</v>
      </c>
      <c r="G40" s="4">
        <v>0.15</v>
      </c>
      <c r="H40" s="3">
        <v>3.2</v>
      </c>
      <c r="I40" s="5">
        <v>6</v>
      </c>
      <c r="J40" s="5" t="s">
        <v>728</v>
      </c>
      <c r="K40" s="5">
        <v>1</v>
      </c>
      <c r="L40" s="5">
        <v>0</v>
      </c>
      <c r="M40" s="3">
        <v>19</v>
      </c>
      <c r="N40" s="4">
        <v>0.19</v>
      </c>
      <c r="O40" s="3">
        <v>5.4</v>
      </c>
      <c r="P40" s="5">
        <v>3</v>
      </c>
      <c r="Q40" s="5" t="s">
        <v>728</v>
      </c>
      <c r="R40" s="5">
        <v>1</v>
      </c>
      <c r="S40" s="5">
        <v>0</v>
      </c>
      <c r="T40" s="3">
        <v>20</v>
      </c>
      <c r="U40" s="4">
        <v>0.2</v>
      </c>
      <c r="V40" s="3">
        <v>5.2</v>
      </c>
      <c r="W40" s="5">
        <v>8</v>
      </c>
      <c r="X40" s="5" t="s">
        <v>728</v>
      </c>
      <c r="Y40" s="5">
        <v>2</v>
      </c>
      <c r="Z40" s="5">
        <v>0</v>
      </c>
      <c r="AA40" s="3">
        <v>13</v>
      </c>
      <c r="AB40" s="4">
        <v>0.13</v>
      </c>
      <c r="AC40" s="3">
        <v>4.5999999999999996</v>
      </c>
      <c r="AD40" s="5">
        <v>4</v>
      </c>
      <c r="AE40" s="5" t="s">
        <v>728</v>
      </c>
      <c r="AF40" s="5">
        <v>1</v>
      </c>
      <c r="AG40" s="5">
        <v>0</v>
      </c>
      <c r="AH40" s="3">
        <v>15</v>
      </c>
      <c r="AI40" s="4">
        <v>0.15</v>
      </c>
      <c r="AJ40" s="3">
        <v>4</v>
      </c>
      <c r="AK40" s="5">
        <v>5</v>
      </c>
      <c r="AL40" s="5" t="s">
        <v>728</v>
      </c>
      <c r="AM40" s="5">
        <v>3</v>
      </c>
      <c r="AN40" s="5">
        <v>0</v>
      </c>
      <c r="AO40" s="3">
        <v>10</v>
      </c>
      <c r="AP40" s="4">
        <v>0.1</v>
      </c>
      <c r="AQ40" s="3">
        <v>2.7</v>
      </c>
      <c r="AR40" s="5">
        <v>4</v>
      </c>
      <c r="AS40" s="5" t="s">
        <v>728</v>
      </c>
      <c r="AT40" s="5">
        <v>0</v>
      </c>
      <c r="AU40" s="5">
        <v>0</v>
      </c>
      <c r="AV40" s="3">
        <v>0</v>
      </c>
      <c r="AW40" s="3">
        <v>0</v>
      </c>
      <c r="AX40" s="3">
        <v>0</v>
      </c>
      <c r="AY40" s="3">
        <v>0</v>
      </c>
      <c r="AZ40" s="6">
        <v>1.02</v>
      </c>
      <c r="BA40" s="6">
        <v>0.48833333333333334</v>
      </c>
      <c r="BB40" s="6">
        <v>1.5083333333333335</v>
      </c>
      <c r="BC40" s="3">
        <v>117.03302712160981</v>
      </c>
      <c r="BD40" s="3">
        <v>56.030517886653051</v>
      </c>
      <c r="BE40" s="3">
        <v>0</v>
      </c>
      <c r="BF40" s="3">
        <v>0</v>
      </c>
      <c r="BG40" s="3">
        <v>173.06354500826285</v>
      </c>
      <c r="BH40" s="4">
        <v>0.15080930308856738</v>
      </c>
    </row>
    <row r="41" spans="1:60" x14ac:dyDescent="0.25">
      <c r="A41">
        <v>2003</v>
      </c>
      <c r="B41">
        <v>153</v>
      </c>
      <c r="C41" s="1">
        <v>37774</v>
      </c>
      <c r="D41" t="s">
        <v>195</v>
      </c>
      <c r="E41">
        <v>6</v>
      </c>
      <c r="F41" s="3">
        <v>19</v>
      </c>
      <c r="G41" s="4">
        <v>0.19</v>
      </c>
      <c r="H41" s="3">
        <v>5.2</v>
      </c>
      <c r="I41" s="5">
        <v>8</v>
      </c>
      <c r="J41" s="5" t="s">
        <v>728</v>
      </c>
      <c r="K41" s="5">
        <v>3</v>
      </c>
      <c r="L41" s="5">
        <v>0</v>
      </c>
      <c r="M41" s="3">
        <v>11</v>
      </c>
      <c r="N41" s="4">
        <v>0.11</v>
      </c>
      <c r="O41" s="3">
        <v>3.1</v>
      </c>
      <c r="P41" s="5">
        <v>6</v>
      </c>
      <c r="Q41" s="5" t="s">
        <v>728</v>
      </c>
      <c r="R41" s="5">
        <v>0</v>
      </c>
      <c r="S41" s="5">
        <v>0</v>
      </c>
      <c r="T41" s="3">
        <v>15</v>
      </c>
      <c r="U41" s="4">
        <v>0.15</v>
      </c>
      <c r="V41" s="3">
        <v>4.5</v>
      </c>
      <c r="W41" s="5">
        <v>4</v>
      </c>
      <c r="X41" s="5" t="s">
        <v>728</v>
      </c>
      <c r="Y41" s="5">
        <v>0</v>
      </c>
      <c r="Z41" s="5">
        <v>0</v>
      </c>
      <c r="AA41" s="3">
        <v>10</v>
      </c>
      <c r="AB41" s="4">
        <v>0.1</v>
      </c>
      <c r="AC41" s="3">
        <v>4.4000000000000004</v>
      </c>
      <c r="AD41" s="5">
        <v>4</v>
      </c>
      <c r="AE41" s="5" t="s">
        <v>728</v>
      </c>
      <c r="AF41" s="5">
        <v>2</v>
      </c>
      <c r="AG41" s="5">
        <v>0</v>
      </c>
      <c r="AH41" s="3">
        <v>16</v>
      </c>
      <c r="AI41" s="4">
        <v>0.16</v>
      </c>
      <c r="AJ41" s="3">
        <v>4.5999999999999996</v>
      </c>
      <c r="AK41" s="5">
        <v>7</v>
      </c>
      <c r="AL41" s="5" t="s">
        <v>728</v>
      </c>
      <c r="AM41" s="5">
        <v>3</v>
      </c>
      <c r="AN41" s="5">
        <v>0</v>
      </c>
      <c r="AO41" s="3">
        <v>14</v>
      </c>
      <c r="AP41" s="4">
        <v>0.14000000000000001</v>
      </c>
      <c r="AQ41" s="3">
        <v>3.8</v>
      </c>
      <c r="AR41" s="5">
        <v>6</v>
      </c>
      <c r="AS41" s="5" t="s">
        <v>728</v>
      </c>
      <c r="AT41" s="5">
        <v>0</v>
      </c>
      <c r="AU41" s="5">
        <v>0</v>
      </c>
      <c r="AV41" s="3">
        <v>0</v>
      </c>
      <c r="AW41" s="3">
        <v>0</v>
      </c>
      <c r="AX41" s="3">
        <v>0</v>
      </c>
      <c r="AY41" s="3">
        <v>0</v>
      </c>
      <c r="AZ41" s="6">
        <v>0.91333333333333344</v>
      </c>
      <c r="BA41" s="6">
        <v>0.43333333333333335</v>
      </c>
      <c r="BB41" s="6">
        <v>1.3466666666666667</v>
      </c>
      <c r="BC41" s="3">
        <v>109.12255759696704</v>
      </c>
      <c r="BD41" s="3">
        <v>51.773476232137639</v>
      </c>
      <c r="BE41" s="3">
        <v>0</v>
      </c>
      <c r="BF41" s="3">
        <v>0</v>
      </c>
      <c r="BG41" s="3">
        <v>160.89603382910468</v>
      </c>
      <c r="BH41" s="4">
        <v>0.15109991592363012</v>
      </c>
    </row>
    <row r="42" spans="1:60" x14ac:dyDescent="0.25">
      <c r="A42">
        <v>2003</v>
      </c>
      <c r="B42">
        <v>153</v>
      </c>
      <c r="C42" s="1">
        <v>37774</v>
      </c>
      <c r="D42" t="s">
        <v>196</v>
      </c>
      <c r="E42">
        <v>6</v>
      </c>
      <c r="F42" s="3">
        <v>13.5</v>
      </c>
      <c r="G42" s="4">
        <v>0.13500000000000001</v>
      </c>
      <c r="H42" s="3">
        <v>4.0999999999999996</v>
      </c>
      <c r="I42" s="5">
        <v>6</v>
      </c>
      <c r="J42" s="5" t="s">
        <v>728</v>
      </c>
      <c r="K42" s="5">
        <v>0</v>
      </c>
      <c r="L42" s="5">
        <v>0</v>
      </c>
      <c r="M42" s="3">
        <v>12</v>
      </c>
      <c r="N42" s="4">
        <v>0.12</v>
      </c>
      <c r="O42" s="3">
        <v>3.9</v>
      </c>
      <c r="P42" s="5">
        <v>3</v>
      </c>
      <c r="Q42" s="5" t="s">
        <v>728</v>
      </c>
      <c r="R42" s="5">
        <v>1</v>
      </c>
      <c r="S42" s="5">
        <v>0</v>
      </c>
      <c r="T42" s="3">
        <v>18</v>
      </c>
      <c r="U42" s="4">
        <v>0.18</v>
      </c>
      <c r="V42" s="3">
        <v>5.6</v>
      </c>
      <c r="W42" s="5">
        <v>6</v>
      </c>
      <c r="X42" s="5" t="s">
        <v>728</v>
      </c>
      <c r="Y42" s="5">
        <v>6</v>
      </c>
      <c r="Z42" s="5">
        <v>0</v>
      </c>
      <c r="AA42" s="3">
        <v>18</v>
      </c>
      <c r="AB42" s="4">
        <v>0.18</v>
      </c>
      <c r="AC42" s="3">
        <v>5.2</v>
      </c>
      <c r="AD42" s="5">
        <v>5</v>
      </c>
      <c r="AE42" s="5" t="s">
        <v>728</v>
      </c>
      <c r="AF42" s="5">
        <v>1</v>
      </c>
      <c r="AG42" s="5">
        <v>0</v>
      </c>
      <c r="AH42" s="3">
        <v>13</v>
      </c>
      <c r="AI42" s="4">
        <v>0.13</v>
      </c>
      <c r="AJ42" s="3">
        <v>4</v>
      </c>
      <c r="AK42" s="5">
        <v>3</v>
      </c>
      <c r="AL42" s="5" t="s">
        <v>728</v>
      </c>
      <c r="AM42" s="5">
        <v>1</v>
      </c>
      <c r="AN42" s="5">
        <v>0</v>
      </c>
      <c r="AO42" s="3">
        <v>9.5</v>
      </c>
      <c r="AP42" s="4">
        <v>9.5000000000000001E-2</v>
      </c>
      <c r="AQ42" s="3">
        <v>3.7</v>
      </c>
      <c r="AR42" s="5">
        <v>5</v>
      </c>
      <c r="AS42" s="5" t="s">
        <v>728</v>
      </c>
      <c r="AT42" s="5">
        <v>0</v>
      </c>
      <c r="AU42" s="5">
        <v>0</v>
      </c>
      <c r="AV42" s="3">
        <v>0</v>
      </c>
      <c r="AW42" s="3">
        <v>0</v>
      </c>
      <c r="AX42" s="3">
        <v>0</v>
      </c>
      <c r="AY42" s="3">
        <v>0</v>
      </c>
      <c r="AZ42" s="6">
        <v>1.04</v>
      </c>
      <c r="BA42" s="6">
        <v>0.48166666666666669</v>
      </c>
      <c r="BB42" s="6">
        <v>1.5216666666666667</v>
      </c>
      <c r="BC42" s="3">
        <v>228.98804316127149</v>
      </c>
      <c r="BD42" s="3">
        <v>106.05375716924272</v>
      </c>
      <c r="BE42" s="3">
        <v>0</v>
      </c>
      <c r="BF42" s="3">
        <v>0</v>
      </c>
      <c r="BG42" s="3">
        <v>335.04180033051421</v>
      </c>
      <c r="BH42" s="4">
        <v>0.33114793605344783</v>
      </c>
    </row>
    <row r="43" spans="1:60" x14ac:dyDescent="0.25">
      <c r="A43">
        <v>2003</v>
      </c>
      <c r="B43">
        <v>153</v>
      </c>
      <c r="C43" s="1">
        <v>37774</v>
      </c>
      <c r="D43" t="s">
        <v>197</v>
      </c>
      <c r="E43">
        <v>6</v>
      </c>
      <c r="F43" s="3">
        <v>17</v>
      </c>
      <c r="G43" s="4">
        <v>0.17</v>
      </c>
      <c r="H43" s="3">
        <v>4.5999999999999996</v>
      </c>
      <c r="I43" s="5">
        <v>4</v>
      </c>
      <c r="J43" s="5" t="s">
        <v>728</v>
      </c>
      <c r="K43" s="5">
        <v>2</v>
      </c>
      <c r="L43" s="5">
        <v>0</v>
      </c>
      <c r="M43" s="3">
        <v>10</v>
      </c>
      <c r="N43" s="4">
        <v>0.1</v>
      </c>
      <c r="O43" s="3">
        <v>3.3</v>
      </c>
      <c r="P43" s="5">
        <v>4</v>
      </c>
      <c r="Q43" s="5" t="s">
        <v>728</v>
      </c>
      <c r="R43" s="5">
        <v>1</v>
      </c>
      <c r="S43" s="5">
        <v>0</v>
      </c>
      <c r="T43" s="3">
        <v>16</v>
      </c>
      <c r="U43" s="4">
        <v>0.16</v>
      </c>
      <c r="V43" s="3">
        <v>4.9000000000000004</v>
      </c>
      <c r="W43" s="5">
        <v>4</v>
      </c>
      <c r="X43" s="5" t="s">
        <v>728</v>
      </c>
      <c r="Y43" s="5">
        <v>2</v>
      </c>
      <c r="Z43" s="5">
        <v>0</v>
      </c>
      <c r="AA43" s="3">
        <v>10</v>
      </c>
      <c r="AB43" s="4">
        <v>0.1</v>
      </c>
      <c r="AC43" s="3">
        <v>3.9</v>
      </c>
      <c r="AD43" s="5">
        <v>3</v>
      </c>
      <c r="AE43" s="5" t="s">
        <v>728</v>
      </c>
      <c r="AF43" s="5">
        <v>2</v>
      </c>
      <c r="AG43" s="5">
        <v>0</v>
      </c>
      <c r="AH43" s="3">
        <v>14</v>
      </c>
      <c r="AI43" s="4">
        <v>0.14000000000000001</v>
      </c>
      <c r="AJ43" s="3">
        <v>3.7</v>
      </c>
      <c r="AK43" s="5">
        <v>4</v>
      </c>
      <c r="AL43" s="5" t="s">
        <v>728</v>
      </c>
      <c r="AM43" s="5">
        <v>2</v>
      </c>
      <c r="AN43" s="5">
        <v>0</v>
      </c>
      <c r="AO43" s="3">
        <v>8</v>
      </c>
      <c r="AP43" s="4">
        <v>0.08</v>
      </c>
      <c r="AQ43" s="3">
        <v>2.6</v>
      </c>
      <c r="AR43" s="5">
        <v>2</v>
      </c>
      <c r="AS43" s="5" t="s">
        <v>728</v>
      </c>
      <c r="AT43" s="5">
        <v>0</v>
      </c>
      <c r="AU43" s="5">
        <v>0</v>
      </c>
      <c r="AV43" s="3">
        <v>0</v>
      </c>
      <c r="AW43" s="3">
        <v>0</v>
      </c>
      <c r="AX43" s="3">
        <v>0</v>
      </c>
      <c r="AY43" s="3">
        <v>0</v>
      </c>
      <c r="AZ43" s="6">
        <v>0.73499999999999999</v>
      </c>
      <c r="BA43" s="6">
        <v>0.36833333333333335</v>
      </c>
      <c r="BB43" s="6">
        <v>1.1033333333333333</v>
      </c>
      <c r="BC43" s="3">
        <v>92.102744969378818</v>
      </c>
      <c r="BD43" s="3">
        <v>46.155797365607079</v>
      </c>
      <c r="BE43" s="3">
        <v>0</v>
      </c>
      <c r="BF43" s="3">
        <v>0</v>
      </c>
      <c r="BG43" s="3">
        <v>138.25854233498589</v>
      </c>
      <c r="BH43" s="4">
        <v>0.13432170662525764</v>
      </c>
    </row>
    <row r="44" spans="1:60" x14ac:dyDescent="0.25">
      <c r="A44">
        <v>2003</v>
      </c>
      <c r="B44">
        <v>153</v>
      </c>
      <c r="C44" s="1">
        <v>37774</v>
      </c>
      <c r="D44" t="s">
        <v>198</v>
      </c>
      <c r="E44">
        <v>6</v>
      </c>
      <c r="F44" s="3">
        <v>12.5</v>
      </c>
      <c r="G44" s="4">
        <v>0.125</v>
      </c>
      <c r="H44" s="3">
        <v>3.8</v>
      </c>
      <c r="I44" s="5">
        <v>5</v>
      </c>
      <c r="J44" s="5" t="s">
        <v>728</v>
      </c>
      <c r="K44" s="5">
        <v>2</v>
      </c>
      <c r="L44" s="5">
        <v>0</v>
      </c>
      <c r="M44" s="3">
        <v>12</v>
      </c>
      <c r="N44" s="4">
        <v>0.12</v>
      </c>
      <c r="O44" s="3">
        <v>4.0999999999999996</v>
      </c>
      <c r="P44" s="5">
        <v>6</v>
      </c>
      <c r="Q44" s="5" t="s">
        <v>728</v>
      </c>
      <c r="R44" s="5">
        <v>0</v>
      </c>
      <c r="S44" s="5">
        <v>0</v>
      </c>
      <c r="T44" s="3">
        <v>13</v>
      </c>
      <c r="U44" s="4">
        <v>0.13</v>
      </c>
      <c r="V44" s="3">
        <v>3.6</v>
      </c>
      <c r="W44" s="5">
        <v>5</v>
      </c>
      <c r="X44" s="5" t="s">
        <v>728</v>
      </c>
      <c r="Y44" s="5">
        <v>0</v>
      </c>
      <c r="Z44" s="5">
        <v>0</v>
      </c>
      <c r="AA44" s="3">
        <v>15.5</v>
      </c>
      <c r="AB44" s="4">
        <v>0.155</v>
      </c>
      <c r="AC44" s="3">
        <v>5</v>
      </c>
      <c r="AD44" s="5">
        <v>4</v>
      </c>
      <c r="AE44" s="5" t="s">
        <v>728</v>
      </c>
      <c r="AF44" s="5">
        <v>1</v>
      </c>
      <c r="AG44" s="5">
        <v>0</v>
      </c>
      <c r="AH44" s="3">
        <v>11</v>
      </c>
      <c r="AI44" s="4">
        <v>0.11</v>
      </c>
      <c r="AJ44" s="3">
        <v>4.0999999999999996</v>
      </c>
      <c r="AK44" s="5">
        <v>5</v>
      </c>
      <c r="AL44" s="5" t="s">
        <v>728</v>
      </c>
      <c r="AM44" s="5">
        <v>0</v>
      </c>
      <c r="AN44" s="5">
        <v>0</v>
      </c>
      <c r="AO44" s="3">
        <v>13</v>
      </c>
      <c r="AP44" s="4">
        <v>0.13</v>
      </c>
      <c r="AQ44" s="3">
        <v>3</v>
      </c>
      <c r="AR44" s="5">
        <v>6</v>
      </c>
      <c r="AS44" s="5" t="s">
        <v>728</v>
      </c>
      <c r="AT44" s="5">
        <v>0</v>
      </c>
      <c r="AU44" s="5">
        <v>0</v>
      </c>
      <c r="AV44" s="3">
        <v>0</v>
      </c>
      <c r="AW44" s="3">
        <v>0</v>
      </c>
      <c r="AX44" s="3">
        <v>0</v>
      </c>
      <c r="AY44" s="3">
        <v>0</v>
      </c>
      <c r="AZ44" s="6">
        <v>0.85833333333333328</v>
      </c>
      <c r="BA44" s="6">
        <v>0.35499999999999998</v>
      </c>
      <c r="BB44" s="6">
        <v>1.2133333333333332</v>
      </c>
      <c r="BC44" s="3">
        <v>92.929790026246707</v>
      </c>
      <c r="BD44" s="3">
        <v>38.435039370078734</v>
      </c>
      <c r="BE44" s="3">
        <v>0</v>
      </c>
      <c r="BF44" s="3">
        <v>0</v>
      </c>
      <c r="BG44" s="3">
        <v>131.36482939632543</v>
      </c>
      <c r="BH44" s="4">
        <v>0.13404848888374246</v>
      </c>
    </row>
    <row r="45" spans="1:60" x14ac:dyDescent="0.25">
      <c r="A45">
        <v>2003</v>
      </c>
      <c r="B45">
        <v>153</v>
      </c>
      <c r="C45" s="1">
        <v>37774</v>
      </c>
      <c r="D45" t="s">
        <v>199</v>
      </c>
      <c r="E45">
        <v>6</v>
      </c>
      <c r="F45" s="3">
        <v>15.5</v>
      </c>
      <c r="G45" s="4">
        <v>0.155</v>
      </c>
      <c r="H45" s="3">
        <v>3.8</v>
      </c>
      <c r="I45" s="5">
        <v>5</v>
      </c>
      <c r="J45" s="5" t="s">
        <v>728</v>
      </c>
      <c r="K45" s="5">
        <v>2</v>
      </c>
      <c r="L45" s="5">
        <v>0</v>
      </c>
      <c r="M45" s="3">
        <v>16</v>
      </c>
      <c r="N45" s="4">
        <v>0.16</v>
      </c>
      <c r="O45" s="3">
        <v>4.0999999999999996</v>
      </c>
      <c r="P45" s="5">
        <v>4</v>
      </c>
      <c r="Q45" s="5" t="s">
        <v>728</v>
      </c>
      <c r="R45" s="5">
        <v>1</v>
      </c>
      <c r="S45" s="5">
        <v>0</v>
      </c>
      <c r="T45" s="3">
        <v>17</v>
      </c>
      <c r="U45" s="4">
        <v>0.17</v>
      </c>
      <c r="V45" s="3">
        <v>4.3</v>
      </c>
      <c r="W45" s="5">
        <v>4</v>
      </c>
      <c r="X45" s="5" t="s">
        <v>728</v>
      </c>
      <c r="Y45" s="5">
        <v>1</v>
      </c>
      <c r="Z45" s="5">
        <v>0</v>
      </c>
      <c r="AA45" s="3">
        <v>14</v>
      </c>
      <c r="AB45" s="4">
        <v>0.14000000000000001</v>
      </c>
      <c r="AC45" s="3">
        <v>4.5</v>
      </c>
      <c r="AD45" s="5">
        <v>4</v>
      </c>
      <c r="AE45" s="5" t="s">
        <v>728</v>
      </c>
      <c r="AF45" s="5">
        <v>1</v>
      </c>
      <c r="AG45" s="5">
        <v>0</v>
      </c>
      <c r="AH45" s="3">
        <v>8</v>
      </c>
      <c r="AI45" s="4">
        <v>0.08</v>
      </c>
      <c r="AJ45" s="3">
        <v>3</v>
      </c>
      <c r="AK45" s="5">
        <v>4</v>
      </c>
      <c r="AL45" s="5" t="s">
        <v>728</v>
      </c>
      <c r="AM45" s="5">
        <v>0</v>
      </c>
      <c r="AN45" s="5">
        <v>0</v>
      </c>
      <c r="AO45" s="3">
        <v>16</v>
      </c>
      <c r="AP45" s="4">
        <v>0.16</v>
      </c>
      <c r="AQ45" s="3">
        <v>3.7</v>
      </c>
      <c r="AR45" s="5">
        <v>4</v>
      </c>
      <c r="AS45" s="5" t="s">
        <v>728</v>
      </c>
      <c r="AT45" s="5">
        <v>1</v>
      </c>
      <c r="AU45" s="5">
        <v>0</v>
      </c>
      <c r="AV45" s="3">
        <v>0</v>
      </c>
      <c r="AW45" s="3">
        <v>0</v>
      </c>
      <c r="AX45" s="3">
        <v>0</v>
      </c>
      <c r="AY45" s="3">
        <v>0</v>
      </c>
      <c r="AZ45" s="6">
        <v>0.94166666666666654</v>
      </c>
      <c r="BA45" s="6">
        <v>0.45166666666666666</v>
      </c>
      <c r="BB45" s="6">
        <v>1.3933333333333333</v>
      </c>
      <c r="BC45" s="3">
        <v>227.67585909400208</v>
      </c>
      <c r="BD45" s="3">
        <v>109.20381914066296</v>
      </c>
      <c r="BE45" s="3">
        <v>0</v>
      </c>
      <c r="BF45" s="3">
        <v>0</v>
      </c>
      <c r="BG45" s="3">
        <v>336.87967823466505</v>
      </c>
      <c r="BH45" s="4">
        <v>0.34506444787211193</v>
      </c>
    </row>
    <row r="46" spans="1:60" x14ac:dyDescent="0.25">
      <c r="A46">
        <v>2003</v>
      </c>
      <c r="B46">
        <v>153</v>
      </c>
      <c r="C46" s="1">
        <v>37774</v>
      </c>
      <c r="D46" t="s">
        <v>200</v>
      </c>
      <c r="E46">
        <v>6</v>
      </c>
      <c r="F46" s="3">
        <v>14</v>
      </c>
      <c r="G46" s="4">
        <v>0.14000000000000001</v>
      </c>
      <c r="H46" s="3">
        <v>4.4000000000000004</v>
      </c>
      <c r="I46" s="5">
        <v>4</v>
      </c>
      <c r="J46" s="5" t="s">
        <v>728</v>
      </c>
      <c r="K46" s="5">
        <v>0</v>
      </c>
      <c r="L46" s="5">
        <v>0</v>
      </c>
      <c r="M46" s="3">
        <v>14</v>
      </c>
      <c r="N46" s="4">
        <v>0.14000000000000001</v>
      </c>
      <c r="O46" s="3">
        <v>4.4000000000000004</v>
      </c>
      <c r="P46" s="5">
        <v>4</v>
      </c>
      <c r="Q46" s="5" t="s">
        <v>728</v>
      </c>
      <c r="R46" s="5">
        <v>1</v>
      </c>
      <c r="S46" s="5">
        <v>0</v>
      </c>
      <c r="T46" s="3">
        <v>10</v>
      </c>
      <c r="U46" s="4">
        <v>0.1</v>
      </c>
      <c r="V46" s="3">
        <v>3.5</v>
      </c>
      <c r="W46" s="5">
        <v>4</v>
      </c>
      <c r="X46" s="5" t="s">
        <v>728</v>
      </c>
      <c r="Y46" s="5">
        <v>0</v>
      </c>
      <c r="Z46" s="5">
        <v>0</v>
      </c>
      <c r="AA46" s="3">
        <v>13</v>
      </c>
      <c r="AB46" s="4">
        <v>0.13</v>
      </c>
      <c r="AC46" s="3">
        <v>3.7</v>
      </c>
      <c r="AD46" s="5">
        <v>6</v>
      </c>
      <c r="AE46" s="5" t="s">
        <v>728</v>
      </c>
      <c r="AF46" s="5">
        <v>1</v>
      </c>
      <c r="AG46" s="5">
        <v>0</v>
      </c>
      <c r="AH46" s="3">
        <v>10.5</v>
      </c>
      <c r="AI46" s="4">
        <v>0.105</v>
      </c>
      <c r="AJ46" s="3">
        <v>3.9</v>
      </c>
      <c r="AK46" s="5">
        <v>4</v>
      </c>
      <c r="AL46" s="5" t="s">
        <v>728</v>
      </c>
      <c r="AM46" s="5">
        <v>0</v>
      </c>
      <c r="AN46" s="5">
        <v>0</v>
      </c>
      <c r="AO46" s="3">
        <v>9.5</v>
      </c>
      <c r="AP46" s="4">
        <v>9.5000000000000001E-2</v>
      </c>
      <c r="AQ46" s="3">
        <v>3.4</v>
      </c>
      <c r="AR46" s="5">
        <v>3</v>
      </c>
      <c r="AS46" s="5" t="s">
        <v>728</v>
      </c>
      <c r="AT46" s="5">
        <v>1</v>
      </c>
      <c r="AU46" s="5">
        <v>0</v>
      </c>
      <c r="AV46" s="3">
        <v>0</v>
      </c>
      <c r="AW46" s="3">
        <v>0</v>
      </c>
      <c r="AX46" s="3">
        <v>0</v>
      </c>
      <c r="AY46" s="3">
        <v>0</v>
      </c>
      <c r="AZ46" s="6">
        <v>0.77666666666666673</v>
      </c>
      <c r="BA46" s="6">
        <v>0.27666666666666667</v>
      </c>
      <c r="BB46" s="6">
        <v>1.0533333333333335</v>
      </c>
      <c r="BC46" s="3">
        <v>38.221784776902894</v>
      </c>
      <c r="BD46" s="3">
        <v>13.615485564304462</v>
      </c>
      <c r="BE46" s="3">
        <v>0</v>
      </c>
      <c r="BF46" s="3">
        <v>0</v>
      </c>
      <c r="BG46" s="3">
        <v>51.837270341207358</v>
      </c>
      <c r="BH46" s="4">
        <v>5.1297109878310661E-2</v>
      </c>
    </row>
    <row r="47" spans="1:60" x14ac:dyDescent="0.25">
      <c r="A47">
        <v>2003</v>
      </c>
      <c r="B47">
        <v>153</v>
      </c>
      <c r="C47" s="1">
        <v>37774</v>
      </c>
      <c r="D47" t="s">
        <v>201</v>
      </c>
      <c r="E47">
        <v>6</v>
      </c>
      <c r="F47" s="3">
        <v>14</v>
      </c>
      <c r="G47" s="4">
        <v>0.14000000000000001</v>
      </c>
      <c r="H47" s="3">
        <v>4.4000000000000004</v>
      </c>
      <c r="I47" s="5">
        <v>6</v>
      </c>
      <c r="J47" s="5" t="s">
        <v>728</v>
      </c>
      <c r="K47" s="5">
        <v>1</v>
      </c>
      <c r="L47" s="5">
        <v>0</v>
      </c>
      <c r="M47" s="3">
        <v>12</v>
      </c>
      <c r="N47" s="4">
        <v>0.12</v>
      </c>
      <c r="O47" s="3">
        <v>4.2</v>
      </c>
      <c r="P47" s="5">
        <v>3</v>
      </c>
      <c r="Q47" s="5" t="s">
        <v>728</v>
      </c>
      <c r="R47" s="5">
        <v>1</v>
      </c>
      <c r="S47" s="5">
        <v>0</v>
      </c>
      <c r="T47" s="3">
        <v>11</v>
      </c>
      <c r="U47" s="4">
        <v>0.11</v>
      </c>
      <c r="V47" s="3">
        <v>3.6</v>
      </c>
      <c r="W47" s="5">
        <v>3</v>
      </c>
      <c r="X47" s="5" t="s">
        <v>728</v>
      </c>
      <c r="Y47" s="5">
        <v>1</v>
      </c>
      <c r="Z47" s="5">
        <v>0</v>
      </c>
      <c r="AA47" s="3">
        <v>15</v>
      </c>
      <c r="AB47" s="4">
        <v>0.15</v>
      </c>
      <c r="AC47" s="3">
        <v>4.8</v>
      </c>
      <c r="AD47" s="5">
        <v>5</v>
      </c>
      <c r="AE47" s="5" t="s">
        <v>728</v>
      </c>
      <c r="AF47" s="5">
        <v>1</v>
      </c>
      <c r="AG47" s="5">
        <v>0</v>
      </c>
      <c r="AH47" s="3">
        <v>13</v>
      </c>
      <c r="AI47" s="4">
        <v>0.13</v>
      </c>
      <c r="AJ47" s="3">
        <v>4.2</v>
      </c>
      <c r="AK47" s="5">
        <v>4</v>
      </c>
      <c r="AL47" s="5" t="s">
        <v>728</v>
      </c>
      <c r="AM47" s="5">
        <v>1</v>
      </c>
      <c r="AN47" s="5">
        <v>0</v>
      </c>
      <c r="AO47" s="3">
        <v>18</v>
      </c>
      <c r="AP47" s="4">
        <v>0.18</v>
      </c>
      <c r="AQ47" s="3">
        <v>5.7</v>
      </c>
      <c r="AR47" s="5">
        <v>8</v>
      </c>
      <c r="AS47" s="5" t="s">
        <v>728</v>
      </c>
      <c r="AT47" s="5">
        <v>3</v>
      </c>
      <c r="AU47" s="5">
        <v>0</v>
      </c>
      <c r="AV47" s="3">
        <v>0</v>
      </c>
      <c r="AW47" s="3">
        <v>0</v>
      </c>
      <c r="AX47" s="3">
        <v>0</v>
      </c>
      <c r="AY47" s="3">
        <v>0</v>
      </c>
      <c r="AZ47" s="6">
        <v>0.97000000000000008</v>
      </c>
      <c r="BA47" s="6">
        <v>0.47500000000000003</v>
      </c>
      <c r="BB47" s="6">
        <v>1.4450000000000001</v>
      </c>
      <c r="BC47" s="3">
        <v>49.924130577427832</v>
      </c>
      <c r="BD47" s="3">
        <v>24.447383530183732</v>
      </c>
      <c r="BE47" s="3">
        <v>0</v>
      </c>
      <c r="BF47" s="3">
        <v>0</v>
      </c>
      <c r="BG47" s="3">
        <v>74.37151410761156</v>
      </c>
      <c r="BH47" s="4">
        <v>6.2931835368535666E-2</v>
      </c>
    </row>
    <row r="48" spans="1:60" x14ac:dyDescent="0.25">
      <c r="A48">
        <v>2003</v>
      </c>
      <c r="B48">
        <v>153</v>
      </c>
      <c r="C48" s="1">
        <v>37774</v>
      </c>
      <c r="D48" t="s">
        <v>202</v>
      </c>
      <c r="E48">
        <v>4</v>
      </c>
      <c r="F48" s="3">
        <v>14.4</v>
      </c>
      <c r="G48" s="4">
        <v>0.14400000000000002</v>
      </c>
      <c r="H48" s="3">
        <v>4.2</v>
      </c>
      <c r="I48" s="5">
        <v>5</v>
      </c>
      <c r="J48" s="5" t="s">
        <v>728</v>
      </c>
      <c r="K48" s="5">
        <v>0</v>
      </c>
      <c r="L48" s="5">
        <v>0</v>
      </c>
      <c r="M48" s="3">
        <v>19.5</v>
      </c>
      <c r="N48" s="4">
        <v>0.19500000000000001</v>
      </c>
      <c r="O48" s="3">
        <v>4.5999999999999996</v>
      </c>
      <c r="P48" s="5">
        <v>4</v>
      </c>
      <c r="Q48" s="5" t="s">
        <v>728</v>
      </c>
      <c r="R48" s="5">
        <v>2</v>
      </c>
      <c r="S48" s="5">
        <v>0</v>
      </c>
      <c r="T48" s="3">
        <v>15</v>
      </c>
      <c r="U48" s="4">
        <v>0.15</v>
      </c>
      <c r="V48" s="3">
        <v>4.5999999999999996</v>
      </c>
      <c r="W48" s="5">
        <v>4</v>
      </c>
      <c r="X48" s="5" t="s">
        <v>728</v>
      </c>
      <c r="Y48" s="5">
        <v>1</v>
      </c>
      <c r="Z48" s="5">
        <v>0</v>
      </c>
      <c r="AA48" s="3">
        <v>12</v>
      </c>
      <c r="AB48" s="4">
        <v>0.12</v>
      </c>
      <c r="AC48" s="3">
        <v>3.7</v>
      </c>
      <c r="AD48" s="5">
        <v>2</v>
      </c>
      <c r="AE48" s="5" t="s">
        <v>728</v>
      </c>
      <c r="AF48" s="5">
        <v>2</v>
      </c>
      <c r="AG48" s="5">
        <v>0</v>
      </c>
      <c r="AH48" s="3" t="s">
        <v>728</v>
      </c>
      <c r="AI48" s="4" t="s">
        <v>728</v>
      </c>
      <c r="AJ48" s="3" t="s">
        <v>728</v>
      </c>
      <c r="AK48" s="5" t="s">
        <v>728</v>
      </c>
      <c r="AL48" s="5" t="s">
        <v>728</v>
      </c>
      <c r="AM48" s="5" t="s">
        <v>728</v>
      </c>
      <c r="AN48" s="5" t="s">
        <v>728</v>
      </c>
      <c r="AO48" s="3" t="s">
        <v>728</v>
      </c>
      <c r="AP48" s="4" t="s">
        <v>728</v>
      </c>
      <c r="AQ48" s="3" t="s">
        <v>728</v>
      </c>
      <c r="AR48" s="5" t="s">
        <v>728</v>
      </c>
      <c r="AS48" s="5" t="s">
        <v>728</v>
      </c>
      <c r="AT48" s="5" t="s">
        <v>728</v>
      </c>
      <c r="AU48" s="5" t="s">
        <v>728</v>
      </c>
      <c r="AV48" s="3">
        <v>0</v>
      </c>
      <c r="AW48" s="3">
        <v>0</v>
      </c>
      <c r="AX48" s="3">
        <v>0</v>
      </c>
      <c r="AY48" s="3">
        <v>0</v>
      </c>
      <c r="AZ48" s="6">
        <v>0.90999999999999992</v>
      </c>
      <c r="BA48" s="6">
        <v>0.47749999999999998</v>
      </c>
      <c r="BB48" s="6">
        <v>1.3875</v>
      </c>
      <c r="BC48" s="3">
        <v>107.48031496062991</v>
      </c>
      <c r="BD48" s="3">
        <v>56.397637795275593</v>
      </c>
      <c r="BE48" s="3">
        <v>0</v>
      </c>
      <c r="BF48" s="3">
        <v>0</v>
      </c>
      <c r="BG48" s="3">
        <v>163.87795275590551</v>
      </c>
      <c r="BH48" s="4">
        <v>0.14382028091083207</v>
      </c>
    </row>
    <row r="49" spans="1:60" x14ac:dyDescent="0.25">
      <c r="A49">
        <v>2003</v>
      </c>
      <c r="B49">
        <v>153</v>
      </c>
      <c r="C49" s="1">
        <v>37774</v>
      </c>
      <c r="D49" t="s">
        <v>203</v>
      </c>
      <c r="E49">
        <v>6</v>
      </c>
      <c r="F49" s="3">
        <v>12</v>
      </c>
      <c r="G49" s="4">
        <v>0.12</v>
      </c>
      <c r="H49" s="3">
        <v>3.6</v>
      </c>
      <c r="I49" s="5">
        <v>6</v>
      </c>
      <c r="J49" s="5" t="s">
        <v>728</v>
      </c>
      <c r="K49" s="5">
        <v>0</v>
      </c>
      <c r="L49" s="5">
        <v>0</v>
      </c>
      <c r="M49" s="3">
        <v>14</v>
      </c>
      <c r="N49" s="4">
        <v>0.14000000000000001</v>
      </c>
      <c r="O49" s="3">
        <v>4.8</v>
      </c>
      <c r="P49" s="5">
        <v>4</v>
      </c>
      <c r="Q49" s="5" t="s">
        <v>728</v>
      </c>
      <c r="R49" s="5">
        <v>2</v>
      </c>
      <c r="S49" s="5">
        <v>0</v>
      </c>
      <c r="T49" s="3">
        <v>8</v>
      </c>
      <c r="U49" s="4">
        <v>0.08</v>
      </c>
      <c r="V49" s="3">
        <v>3</v>
      </c>
      <c r="W49" s="5">
        <v>2</v>
      </c>
      <c r="X49" s="5" t="s">
        <v>728</v>
      </c>
      <c r="Y49" s="5">
        <v>0</v>
      </c>
      <c r="Z49" s="5">
        <v>0</v>
      </c>
      <c r="AA49" s="3">
        <v>11</v>
      </c>
      <c r="AB49" s="4">
        <v>0.11</v>
      </c>
      <c r="AC49" s="3">
        <v>3.9</v>
      </c>
      <c r="AD49" s="5">
        <v>4</v>
      </c>
      <c r="AE49" s="5" t="s">
        <v>728</v>
      </c>
      <c r="AF49" s="5">
        <v>0</v>
      </c>
      <c r="AG49" s="5">
        <v>0</v>
      </c>
      <c r="AH49" s="3">
        <v>12</v>
      </c>
      <c r="AI49" s="4">
        <v>0.12</v>
      </c>
      <c r="AJ49" s="3">
        <v>3.6</v>
      </c>
      <c r="AK49" s="5">
        <v>5</v>
      </c>
      <c r="AL49" s="5" t="s">
        <v>728</v>
      </c>
      <c r="AM49" s="5">
        <v>0</v>
      </c>
      <c r="AN49" s="5">
        <v>0</v>
      </c>
      <c r="AO49" s="3">
        <v>9</v>
      </c>
      <c r="AP49" s="4">
        <v>0.09</v>
      </c>
      <c r="AQ49" s="3">
        <v>3.1</v>
      </c>
      <c r="AR49" s="5">
        <v>3</v>
      </c>
      <c r="AS49" s="5" t="s">
        <v>728</v>
      </c>
      <c r="AT49" s="5">
        <v>0</v>
      </c>
      <c r="AU49" s="5">
        <v>0</v>
      </c>
      <c r="AV49" s="3">
        <v>0</v>
      </c>
      <c r="AW49" s="3">
        <v>0</v>
      </c>
      <c r="AX49" s="3">
        <v>0</v>
      </c>
      <c r="AY49" s="3">
        <v>0</v>
      </c>
      <c r="AZ49" s="6">
        <v>0.625</v>
      </c>
      <c r="BA49" s="6">
        <v>0.27833333333333332</v>
      </c>
      <c r="BB49" s="6">
        <v>0.90333333333333332</v>
      </c>
      <c r="BC49" s="3">
        <v>30.886031824146979</v>
      </c>
      <c r="BD49" s="3">
        <v>13.75457950568679</v>
      </c>
      <c r="BE49" s="3">
        <v>0</v>
      </c>
      <c r="BF49" s="3">
        <v>0</v>
      </c>
      <c r="BG49" s="3">
        <v>44.640611329833767</v>
      </c>
      <c r="BH49" s="4">
        <v>3.9541061416216931E-2</v>
      </c>
    </row>
    <row r="50" spans="1:60" x14ac:dyDescent="0.25">
      <c r="A50">
        <v>2003</v>
      </c>
      <c r="B50">
        <v>153</v>
      </c>
      <c r="C50" s="1">
        <v>37774</v>
      </c>
      <c r="D50" t="s">
        <v>204</v>
      </c>
      <c r="E50">
        <v>6</v>
      </c>
      <c r="F50" s="3">
        <v>16</v>
      </c>
      <c r="G50" s="4">
        <v>0.16</v>
      </c>
      <c r="H50" s="3">
        <v>4.3</v>
      </c>
      <c r="I50" s="5">
        <v>4</v>
      </c>
      <c r="J50" s="5" t="s">
        <v>728</v>
      </c>
      <c r="K50" s="5">
        <v>1</v>
      </c>
      <c r="L50" s="5">
        <v>0</v>
      </c>
      <c r="M50" s="3">
        <v>13</v>
      </c>
      <c r="N50" s="4">
        <v>0.13</v>
      </c>
      <c r="O50" s="3">
        <v>4.4000000000000004</v>
      </c>
      <c r="P50" s="5">
        <v>4</v>
      </c>
      <c r="Q50" s="5" t="s">
        <v>728</v>
      </c>
      <c r="R50" s="5">
        <v>2</v>
      </c>
      <c r="S50" s="5">
        <v>0</v>
      </c>
      <c r="T50" s="3">
        <v>16.5</v>
      </c>
      <c r="U50" s="4">
        <v>0.16500000000000001</v>
      </c>
      <c r="V50" s="3">
        <v>4.5</v>
      </c>
      <c r="W50" s="5">
        <v>6</v>
      </c>
      <c r="X50" s="5" t="s">
        <v>728</v>
      </c>
      <c r="Y50" s="5">
        <v>3</v>
      </c>
      <c r="Z50" s="5">
        <v>0</v>
      </c>
      <c r="AA50" s="3">
        <v>17</v>
      </c>
      <c r="AB50" s="4">
        <v>0.17</v>
      </c>
      <c r="AC50" s="3">
        <v>3.7</v>
      </c>
      <c r="AD50" s="5">
        <v>2</v>
      </c>
      <c r="AE50" s="5" t="s">
        <v>728</v>
      </c>
      <c r="AF50" s="5">
        <v>2</v>
      </c>
      <c r="AG50" s="5">
        <v>0</v>
      </c>
      <c r="AH50" s="3">
        <v>18</v>
      </c>
      <c r="AI50" s="4">
        <v>0.18</v>
      </c>
      <c r="AJ50" s="3">
        <v>4.5999999999999996</v>
      </c>
      <c r="AK50" s="5">
        <v>7</v>
      </c>
      <c r="AL50" s="5">
        <v>5</v>
      </c>
      <c r="AM50" s="5">
        <v>1</v>
      </c>
      <c r="AN50" s="5">
        <v>0</v>
      </c>
      <c r="AO50" s="3">
        <v>10</v>
      </c>
      <c r="AP50" s="4">
        <v>0.1</v>
      </c>
      <c r="AQ50" s="3">
        <v>3.4</v>
      </c>
      <c r="AR50" s="5">
        <v>4</v>
      </c>
      <c r="AS50" s="5" t="s">
        <v>728</v>
      </c>
      <c r="AT50" s="5">
        <v>1</v>
      </c>
      <c r="AU50" s="5">
        <v>0</v>
      </c>
      <c r="AV50" s="3">
        <v>0.16666666666666666</v>
      </c>
      <c r="AW50" s="3">
        <v>0</v>
      </c>
      <c r="AX50" s="3">
        <v>0</v>
      </c>
      <c r="AY50" s="3">
        <v>0</v>
      </c>
      <c r="AZ50" s="6">
        <v>0.83833333333333337</v>
      </c>
      <c r="BA50" s="6">
        <v>0.38833333333333336</v>
      </c>
      <c r="BB50" s="6">
        <v>1.2283333333333333</v>
      </c>
      <c r="BC50" s="3">
        <v>92.063253378049964</v>
      </c>
      <c r="BD50" s="3">
        <v>42.645602459414796</v>
      </c>
      <c r="BE50" s="3">
        <v>0</v>
      </c>
      <c r="BF50" s="3">
        <v>0.18302833673568583</v>
      </c>
      <c r="BG50" s="3">
        <v>134.89188417420044</v>
      </c>
      <c r="BH50" s="4">
        <v>0.16118493797076328</v>
      </c>
    </row>
    <row r="51" spans="1:60" x14ac:dyDescent="0.25">
      <c r="A51">
        <v>2003</v>
      </c>
      <c r="B51">
        <v>153</v>
      </c>
      <c r="C51" s="1">
        <v>37774</v>
      </c>
      <c r="D51" t="s">
        <v>205</v>
      </c>
      <c r="E51">
        <v>6</v>
      </c>
      <c r="F51" s="3">
        <v>13.5</v>
      </c>
      <c r="G51" s="4">
        <v>0.13500000000000001</v>
      </c>
      <c r="H51" s="3">
        <v>4.7</v>
      </c>
      <c r="I51" s="5">
        <v>4</v>
      </c>
      <c r="J51" s="5" t="s">
        <v>728</v>
      </c>
      <c r="K51" s="5">
        <v>1</v>
      </c>
      <c r="L51" s="5">
        <v>0</v>
      </c>
      <c r="M51" s="3">
        <v>14</v>
      </c>
      <c r="N51" s="4">
        <v>0.14000000000000001</v>
      </c>
      <c r="O51" s="3">
        <v>4.5</v>
      </c>
      <c r="P51" s="5">
        <v>6</v>
      </c>
      <c r="Q51" s="5" t="s">
        <v>728</v>
      </c>
      <c r="R51" s="5">
        <v>2</v>
      </c>
      <c r="S51" s="5">
        <v>0</v>
      </c>
      <c r="T51" s="3">
        <v>8</v>
      </c>
      <c r="U51" s="4">
        <v>0.08</v>
      </c>
      <c r="V51" s="3">
        <v>3.4</v>
      </c>
      <c r="W51" s="5">
        <v>2</v>
      </c>
      <c r="X51" s="5" t="s">
        <v>728</v>
      </c>
      <c r="Y51" s="5">
        <v>1</v>
      </c>
      <c r="Z51" s="5">
        <v>0</v>
      </c>
      <c r="AA51" s="3">
        <v>12.5</v>
      </c>
      <c r="AB51" s="4">
        <v>0.125</v>
      </c>
      <c r="AC51" s="3">
        <v>3.7</v>
      </c>
      <c r="AD51" s="5">
        <v>5</v>
      </c>
      <c r="AE51" s="5" t="s">
        <v>728</v>
      </c>
      <c r="AF51" s="5">
        <v>0</v>
      </c>
      <c r="AG51" s="5">
        <v>0</v>
      </c>
      <c r="AH51" s="3">
        <v>15.5</v>
      </c>
      <c r="AI51" s="4">
        <v>0.155</v>
      </c>
      <c r="AJ51" s="3">
        <v>4.7</v>
      </c>
      <c r="AK51" s="5">
        <v>6</v>
      </c>
      <c r="AL51" s="5" t="s">
        <v>728</v>
      </c>
      <c r="AM51" s="5">
        <v>2</v>
      </c>
      <c r="AN51" s="5">
        <v>0</v>
      </c>
      <c r="AO51" s="3">
        <v>16.5</v>
      </c>
      <c r="AP51" s="4">
        <v>0.16500000000000001</v>
      </c>
      <c r="AQ51" s="3">
        <v>5</v>
      </c>
      <c r="AR51" s="5">
        <v>5</v>
      </c>
      <c r="AS51" s="5" t="s">
        <v>728</v>
      </c>
      <c r="AT51" s="5">
        <v>1</v>
      </c>
      <c r="AU51" s="5">
        <v>0</v>
      </c>
      <c r="AV51" s="3">
        <v>0</v>
      </c>
      <c r="AW51" s="3">
        <v>0</v>
      </c>
      <c r="AX51" s="3">
        <v>0</v>
      </c>
      <c r="AY51" s="3">
        <v>0</v>
      </c>
      <c r="AZ51" s="6">
        <v>0.90666666666666673</v>
      </c>
      <c r="BA51" s="6">
        <v>0.41</v>
      </c>
      <c r="BB51" s="6">
        <v>1.3166666666666667</v>
      </c>
      <c r="BC51" s="3">
        <v>104.2772431223875</v>
      </c>
      <c r="BD51" s="3">
        <v>47.154782735491395</v>
      </c>
      <c r="BE51" s="3">
        <v>0</v>
      </c>
      <c r="BF51" s="3">
        <v>0</v>
      </c>
      <c r="BG51" s="3">
        <v>151.4320258578789</v>
      </c>
      <c r="BH51" s="4">
        <v>0.16248589788849496</v>
      </c>
    </row>
    <row r="52" spans="1:60" x14ac:dyDescent="0.25">
      <c r="A52">
        <v>2003</v>
      </c>
      <c r="B52">
        <v>153</v>
      </c>
      <c r="C52" s="1">
        <v>37774</v>
      </c>
      <c r="D52" t="s">
        <v>206</v>
      </c>
      <c r="E52">
        <v>6</v>
      </c>
      <c r="F52" s="3">
        <v>13.5</v>
      </c>
      <c r="G52" s="4">
        <v>0.13500000000000001</v>
      </c>
      <c r="H52" s="3">
        <v>4.2</v>
      </c>
      <c r="I52" s="5">
        <v>5</v>
      </c>
      <c r="J52" s="5" t="s">
        <v>728</v>
      </c>
      <c r="K52" s="5">
        <v>5</v>
      </c>
      <c r="L52" s="5">
        <v>0</v>
      </c>
      <c r="M52" s="3">
        <v>14</v>
      </c>
      <c r="N52" s="4">
        <v>0.14000000000000001</v>
      </c>
      <c r="O52" s="3">
        <v>4.7</v>
      </c>
      <c r="P52" s="5">
        <v>4</v>
      </c>
      <c r="Q52" s="5" t="s">
        <v>728</v>
      </c>
      <c r="R52" s="5">
        <v>2</v>
      </c>
      <c r="S52" s="5">
        <v>0</v>
      </c>
      <c r="T52" s="3">
        <v>16</v>
      </c>
      <c r="U52" s="4">
        <v>0.16</v>
      </c>
      <c r="V52" s="3">
        <v>5.2</v>
      </c>
      <c r="W52" s="5">
        <v>7</v>
      </c>
      <c r="X52" s="5" t="s">
        <v>728</v>
      </c>
      <c r="Y52" s="5">
        <v>3</v>
      </c>
      <c r="Z52" s="5">
        <v>0</v>
      </c>
      <c r="AA52" s="3">
        <v>11</v>
      </c>
      <c r="AB52" s="4">
        <v>0.11</v>
      </c>
      <c r="AC52" s="3">
        <v>3.7</v>
      </c>
      <c r="AD52" s="5">
        <v>3</v>
      </c>
      <c r="AE52" s="5" t="s">
        <v>728</v>
      </c>
      <c r="AF52" s="5">
        <v>1</v>
      </c>
      <c r="AG52" s="5">
        <v>0</v>
      </c>
      <c r="AH52" s="3">
        <v>11.5</v>
      </c>
      <c r="AI52" s="4">
        <v>0.115</v>
      </c>
      <c r="AJ52" s="3">
        <v>3.7</v>
      </c>
      <c r="AK52" s="5">
        <v>5</v>
      </c>
      <c r="AL52" s="5" t="s">
        <v>728</v>
      </c>
      <c r="AM52" s="5">
        <v>0</v>
      </c>
      <c r="AN52" s="5">
        <v>0</v>
      </c>
      <c r="AO52" s="3">
        <v>11</v>
      </c>
      <c r="AP52" s="4">
        <v>0.11</v>
      </c>
      <c r="AQ52" s="3">
        <v>3.4</v>
      </c>
      <c r="AR52" s="5">
        <v>3</v>
      </c>
      <c r="AS52" s="5" t="s">
        <v>728</v>
      </c>
      <c r="AT52" s="5">
        <v>1</v>
      </c>
      <c r="AU52" s="5">
        <v>0</v>
      </c>
      <c r="AV52" s="3">
        <v>0</v>
      </c>
      <c r="AW52" s="3">
        <v>0</v>
      </c>
      <c r="AX52" s="3">
        <v>0</v>
      </c>
      <c r="AY52" s="3">
        <v>0</v>
      </c>
      <c r="AZ52" s="6">
        <v>0.92166666666666675</v>
      </c>
      <c r="BA52" s="6">
        <v>0.39500000000000002</v>
      </c>
      <c r="BB52" s="6">
        <v>1.3166666666666667</v>
      </c>
      <c r="BC52" s="3">
        <v>48.759432414698161</v>
      </c>
      <c r="BD52" s="3">
        <v>20.896899606299211</v>
      </c>
      <c r="BE52" s="3">
        <v>0</v>
      </c>
      <c r="BF52" s="3">
        <v>0</v>
      </c>
      <c r="BG52" s="3">
        <v>69.656332020997368</v>
      </c>
      <c r="BH52" s="4">
        <v>7.6416662349772055E-2</v>
      </c>
    </row>
    <row r="53" spans="1:60" x14ac:dyDescent="0.25">
      <c r="A53">
        <v>2003</v>
      </c>
      <c r="B53">
        <v>153</v>
      </c>
      <c r="C53" s="1">
        <v>37774</v>
      </c>
      <c r="D53" t="s">
        <v>207</v>
      </c>
      <c r="E53">
        <v>6</v>
      </c>
      <c r="F53" s="3">
        <v>14</v>
      </c>
      <c r="G53" s="4">
        <v>0.14000000000000001</v>
      </c>
      <c r="H53" s="3">
        <v>4.7</v>
      </c>
      <c r="I53" s="5">
        <v>3</v>
      </c>
      <c r="J53" s="5" t="s">
        <v>728</v>
      </c>
      <c r="K53" s="5">
        <v>2</v>
      </c>
      <c r="L53" s="5">
        <v>0</v>
      </c>
      <c r="M53" s="3">
        <v>8</v>
      </c>
      <c r="N53" s="4">
        <v>0.08</v>
      </c>
      <c r="O53" s="3">
        <v>3</v>
      </c>
      <c r="P53" s="5">
        <v>4</v>
      </c>
      <c r="Q53" s="5" t="s">
        <v>728</v>
      </c>
      <c r="R53" s="5">
        <v>1</v>
      </c>
      <c r="S53" s="5">
        <v>0</v>
      </c>
      <c r="T53" s="3">
        <v>12.5</v>
      </c>
      <c r="U53" s="4">
        <v>0.125</v>
      </c>
      <c r="V53" s="3">
        <v>4.2</v>
      </c>
      <c r="W53" s="5">
        <v>7</v>
      </c>
      <c r="X53" s="5" t="s">
        <v>728</v>
      </c>
      <c r="Y53" s="5">
        <v>1</v>
      </c>
      <c r="Z53" s="5">
        <v>0</v>
      </c>
      <c r="AA53" s="3">
        <v>11.5</v>
      </c>
      <c r="AB53" s="4">
        <v>0.115</v>
      </c>
      <c r="AC53" s="3">
        <v>4.3</v>
      </c>
      <c r="AD53" s="5">
        <v>3</v>
      </c>
      <c r="AE53" s="5" t="s">
        <v>728</v>
      </c>
      <c r="AF53" s="5">
        <v>3</v>
      </c>
      <c r="AG53" s="5">
        <v>0</v>
      </c>
      <c r="AH53" s="3">
        <v>14</v>
      </c>
      <c r="AI53" s="4">
        <v>0.14000000000000001</v>
      </c>
      <c r="AJ53" s="3">
        <v>4.5</v>
      </c>
      <c r="AK53" s="5">
        <v>7</v>
      </c>
      <c r="AL53" s="5" t="s">
        <v>728</v>
      </c>
      <c r="AM53" s="5">
        <v>2</v>
      </c>
      <c r="AN53" s="5">
        <v>0</v>
      </c>
      <c r="AO53" s="3">
        <v>15</v>
      </c>
      <c r="AP53" s="4">
        <v>0.15</v>
      </c>
      <c r="AQ53" s="3">
        <v>4.7</v>
      </c>
      <c r="AR53" s="5">
        <v>5</v>
      </c>
      <c r="AS53" s="5" t="s">
        <v>728</v>
      </c>
      <c r="AT53" s="5">
        <v>5</v>
      </c>
      <c r="AU53" s="5">
        <v>0</v>
      </c>
      <c r="AV53" s="3">
        <v>0</v>
      </c>
      <c r="AW53" s="3">
        <v>0</v>
      </c>
      <c r="AX53" s="3">
        <v>0</v>
      </c>
      <c r="AY53" s="3">
        <v>0</v>
      </c>
      <c r="AZ53" s="6">
        <v>0.95166666666666666</v>
      </c>
      <c r="BA53" s="6">
        <v>0.39166666666666666</v>
      </c>
      <c r="BB53" s="6">
        <v>1.3433333333333335</v>
      </c>
      <c r="BC53" s="3">
        <v>48.395122484689416</v>
      </c>
      <c r="BD53" s="3">
        <v>19.917432195975504</v>
      </c>
      <c r="BE53" s="3">
        <v>0</v>
      </c>
      <c r="BF53" s="3">
        <v>0</v>
      </c>
      <c r="BG53" s="3">
        <v>68.312554680664917</v>
      </c>
      <c r="BH53" s="4">
        <v>6.5275997412399728E-2</v>
      </c>
    </row>
    <row r="54" spans="1:60" x14ac:dyDescent="0.25">
      <c r="A54">
        <v>2003</v>
      </c>
      <c r="B54">
        <v>153</v>
      </c>
      <c r="C54" s="1">
        <v>37774</v>
      </c>
      <c r="D54" t="s">
        <v>208</v>
      </c>
      <c r="E54">
        <v>6</v>
      </c>
      <c r="F54" s="3">
        <v>17</v>
      </c>
      <c r="G54" s="4">
        <v>0.17</v>
      </c>
      <c r="H54" s="3">
        <v>4.2</v>
      </c>
      <c r="I54" s="5">
        <v>7</v>
      </c>
      <c r="J54" s="5" t="s">
        <v>728</v>
      </c>
      <c r="K54" s="5">
        <v>1</v>
      </c>
      <c r="L54" s="5">
        <v>0</v>
      </c>
      <c r="M54" s="3">
        <v>16</v>
      </c>
      <c r="N54" s="4">
        <v>0.16</v>
      </c>
      <c r="O54" s="3">
        <v>4</v>
      </c>
      <c r="P54" s="5">
        <v>7</v>
      </c>
      <c r="Q54" s="5" t="s">
        <v>728</v>
      </c>
      <c r="R54" s="5">
        <v>4</v>
      </c>
      <c r="S54" s="5">
        <v>0</v>
      </c>
      <c r="T54" s="3">
        <v>18</v>
      </c>
      <c r="U54" s="4">
        <v>0.18</v>
      </c>
      <c r="V54" s="3">
        <v>4.5</v>
      </c>
      <c r="W54" s="5">
        <v>5</v>
      </c>
      <c r="X54" s="5" t="s">
        <v>728</v>
      </c>
      <c r="Y54" s="5">
        <v>1</v>
      </c>
      <c r="Z54" s="5">
        <v>0</v>
      </c>
      <c r="AA54" s="3">
        <v>17</v>
      </c>
      <c r="AB54" s="4">
        <v>0.17</v>
      </c>
      <c r="AC54" s="3">
        <v>4.2</v>
      </c>
      <c r="AD54" s="5">
        <v>4</v>
      </c>
      <c r="AE54" s="5" t="s">
        <v>728</v>
      </c>
      <c r="AF54" s="5">
        <v>1</v>
      </c>
      <c r="AG54" s="5">
        <v>0</v>
      </c>
      <c r="AH54" s="3">
        <v>17</v>
      </c>
      <c r="AI54" s="4">
        <v>0.17</v>
      </c>
      <c r="AJ54" s="3">
        <v>4.5</v>
      </c>
      <c r="AK54" s="5">
        <v>3</v>
      </c>
      <c r="AL54" s="5" t="s">
        <v>728</v>
      </c>
      <c r="AM54" s="5">
        <v>2</v>
      </c>
      <c r="AN54" s="5">
        <v>0</v>
      </c>
      <c r="AO54" s="3">
        <v>10.5</v>
      </c>
      <c r="AP54" s="4">
        <v>0.105</v>
      </c>
      <c r="AQ54" s="3">
        <v>3.2</v>
      </c>
      <c r="AR54" s="5">
        <v>3</v>
      </c>
      <c r="AS54" s="5" t="s">
        <v>728</v>
      </c>
      <c r="AT54" s="5">
        <v>1</v>
      </c>
      <c r="AU54" s="5">
        <v>0</v>
      </c>
      <c r="AV54" s="3">
        <v>0</v>
      </c>
      <c r="AW54" s="3">
        <v>0</v>
      </c>
      <c r="AX54" s="3">
        <v>0</v>
      </c>
      <c r="AY54" s="3">
        <v>0</v>
      </c>
      <c r="AZ54" s="6">
        <v>1.0383333333333333</v>
      </c>
      <c r="BA54" s="6">
        <v>0.42666666666666669</v>
      </c>
      <c r="BB54" s="6">
        <v>1.4650000000000001</v>
      </c>
      <c r="BC54" s="3">
        <v>258.33424467774864</v>
      </c>
      <c r="BD54" s="3">
        <v>106.15339749198019</v>
      </c>
      <c r="BE54" s="3">
        <v>0</v>
      </c>
      <c r="BF54" s="3">
        <v>0</v>
      </c>
      <c r="BG54" s="3">
        <v>364.48764216972882</v>
      </c>
      <c r="BH54" s="4">
        <v>0.3523229820457226</v>
      </c>
    </row>
    <row r="55" spans="1:60" x14ac:dyDescent="0.25">
      <c r="A55">
        <v>2003</v>
      </c>
      <c r="B55">
        <v>153</v>
      </c>
      <c r="C55" s="1">
        <v>37774</v>
      </c>
      <c r="D55" t="s">
        <v>209</v>
      </c>
      <c r="E55">
        <v>6</v>
      </c>
      <c r="F55" s="3">
        <v>14</v>
      </c>
      <c r="G55" s="4">
        <v>0.14000000000000001</v>
      </c>
      <c r="H55" s="3">
        <v>4.7</v>
      </c>
      <c r="I55" s="5">
        <v>3</v>
      </c>
      <c r="J55" s="5" t="s">
        <v>728</v>
      </c>
      <c r="K55" s="5">
        <v>1</v>
      </c>
      <c r="L55" s="5">
        <v>0</v>
      </c>
      <c r="M55" s="3">
        <v>12</v>
      </c>
      <c r="N55" s="4">
        <v>0.12</v>
      </c>
      <c r="O55" s="3">
        <v>5</v>
      </c>
      <c r="P55" s="5">
        <v>3</v>
      </c>
      <c r="Q55" s="5" t="s">
        <v>728</v>
      </c>
      <c r="R55" s="5">
        <v>1</v>
      </c>
      <c r="S55" s="5">
        <v>0</v>
      </c>
      <c r="T55" s="3">
        <v>15.5</v>
      </c>
      <c r="U55" s="4">
        <v>0.155</v>
      </c>
      <c r="V55" s="3">
        <v>4.4000000000000004</v>
      </c>
      <c r="W55" s="5">
        <v>4</v>
      </c>
      <c r="X55" s="5" t="s">
        <v>728</v>
      </c>
      <c r="Y55" s="5">
        <v>2</v>
      </c>
      <c r="Z55" s="5">
        <v>0</v>
      </c>
      <c r="AA55" s="3">
        <v>16</v>
      </c>
      <c r="AB55" s="4">
        <v>0.16</v>
      </c>
      <c r="AC55" s="3">
        <v>4.5999999999999996</v>
      </c>
      <c r="AD55" s="5">
        <v>5</v>
      </c>
      <c r="AE55" s="5" t="s">
        <v>728</v>
      </c>
      <c r="AF55" s="5">
        <v>4</v>
      </c>
      <c r="AG55" s="5">
        <v>0</v>
      </c>
      <c r="AH55" s="3">
        <v>15</v>
      </c>
      <c r="AI55" s="4">
        <v>0.15</v>
      </c>
      <c r="AJ55" s="3">
        <v>4.5</v>
      </c>
      <c r="AK55" s="5">
        <v>6</v>
      </c>
      <c r="AL55" s="5" t="s">
        <v>728</v>
      </c>
      <c r="AM55" s="5">
        <v>0</v>
      </c>
      <c r="AN55" s="5">
        <v>0</v>
      </c>
      <c r="AO55" s="3">
        <v>14</v>
      </c>
      <c r="AP55" s="4">
        <v>0.14000000000000001</v>
      </c>
      <c r="AQ55" s="3">
        <v>4.0999999999999996</v>
      </c>
      <c r="AR55" s="5">
        <v>4</v>
      </c>
      <c r="AS55" s="5" t="s">
        <v>728</v>
      </c>
      <c r="AT55" s="5">
        <v>2</v>
      </c>
      <c r="AU55" s="5">
        <v>0</v>
      </c>
      <c r="AV55" s="3">
        <v>0</v>
      </c>
      <c r="AW55" s="3">
        <v>0</v>
      </c>
      <c r="AX55" s="3">
        <v>0</v>
      </c>
      <c r="AY55" s="3">
        <v>0</v>
      </c>
      <c r="AZ55" s="6">
        <v>0.96666666666666667</v>
      </c>
      <c r="BA55" s="6">
        <v>0.41666666666666669</v>
      </c>
      <c r="BB55" s="6">
        <v>1.3833333333333335</v>
      </c>
      <c r="BC55" s="3">
        <v>119.01854282103625</v>
      </c>
      <c r="BD55" s="3">
        <v>51.30109604355011</v>
      </c>
      <c r="BE55" s="3">
        <v>0</v>
      </c>
      <c r="BF55" s="3">
        <v>0</v>
      </c>
      <c r="BG55" s="3">
        <v>170.31963886458635</v>
      </c>
      <c r="BH55" s="4">
        <v>0.1975572562485087</v>
      </c>
    </row>
    <row r="56" spans="1:60" x14ac:dyDescent="0.25">
      <c r="A56">
        <v>2003</v>
      </c>
      <c r="B56">
        <v>153</v>
      </c>
      <c r="C56" s="1">
        <v>37774</v>
      </c>
      <c r="D56" t="s">
        <v>210</v>
      </c>
      <c r="E56">
        <v>6</v>
      </c>
      <c r="F56" s="3">
        <v>15.5</v>
      </c>
      <c r="G56" s="4">
        <v>0.155</v>
      </c>
      <c r="H56" s="3">
        <v>4.0999999999999996</v>
      </c>
      <c r="I56" s="5">
        <v>7</v>
      </c>
      <c r="J56" s="5" t="s">
        <v>728</v>
      </c>
      <c r="K56" s="5">
        <v>4</v>
      </c>
      <c r="L56" s="5">
        <v>0</v>
      </c>
      <c r="M56" s="3">
        <v>12</v>
      </c>
      <c r="N56" s="4">
        <v>0.12</v>
      </c>
      <c r="O56" s="3">
        <v>3.3</v>
      </c>
      <c r="P56" s="5">
        <v>3</v>
      </c>
      <c r="Q56" s="5" t="s">
        <v>728</v>
      </c>
      <c r="R56" s="5">
        <v>1</v>
      </c>
      <c r="S56" s="5">
        <v>0</v>
      </c>
      <c r="T56" s="3">
        <v>16</v>
      </c>
      <c r="U56" s="4">
        <v>0.16</v>
      </c>
      <c r="V56" s="3">
        <v>4.9000000000000004</v>
      </c>
      <c r="W56" s="5">
        <v>6</v>
      </c>
      <c r="X56" s="5" t="s">
        <v>728</v>
      </c>
      <c r="Y56" s="5">
        <v>2</v>
      </c>
      <c r="Z56" s="5">
        <v>0</v>
      </c>
      <c r="AA56" s="3">
        <v>14</v>
      </c>
      <c r="AB56" s="4">
        <v>0.14000000000000001</v>
      </c>
      <c r="AC56" s="3">
        <v>4.5999999999999996</v>
      </c>
      <c r="AD56" s="5">
        <v>5</v>
      </c>
      <c r="AE56" s="5" t="s">
        <v>728</v>
      </c>
      <c r="AF56" s="5">
        <v>2</v>
      </c>
      <c r="AG56" s="5">
        <v>0</v>
      </c>
      <c r="AH56" s="3">
        <v>13</v>
      </c>
      <c r="AI56" s="4">
        <v>0.13</v>
      </c>
      <c r="AJ56" s="3">
        <v>3.9</v>
      </c>
      <c r="AK56" s="5">
        <v>4</v>
      </c>
      <c r="AL56" s="5" t="s">
        <v>728</v>
      </c>
      <c r="AM56" s="5">
        <v>2</v>
      </c>
      <c r="AN56" s="5">
        <v>0</v>
      </c>
      <c r="AO56" s="3">
        <v>12</v>
      </c>
      <c r="AP56" s="4">
        <v>0.12</v>
      </c>
      <c r="AQ56" s="3">
        <v>3.7</v>
      </c>
      <c r="AR56" s="5">
        <v>6</v>
      </c>
      <c r="AS56" s="5" t="s">
        <v>728</v>
      </c>
      <c r="AT56" s="5">
        <v>0</v>
      </c>
      <c r="AU56" s="5">
        <v>0</v>
      </c>
      <c r="AV56" s="3">
        <v>0</v>
      </c>
      <c r="AW56" s="3">
        <v>0</v>
      </c>
      <c r="AX56" s="3">
        <v>0</v>
      </c>
      <c r="AY56" s="3">
        <v>0</v>
      </c>
      <c r="AZ56" s="6">
        <v>0.96166666666666656</v>
      </c>
      <c r="BA56" s="6">
        <v>0.43</v>
      </c>
      <c r="BB56" s="6">
        <v>1.3916666666666666</v>
      </c>
      <c r="BC56" s="3">
        <v>111.56693520948771</v>
      </c>
      <c r="BD56" s="3">
        <v>49.886081948089824</v>
      </c>
      <c r="BE56" s="3">
        <v>0</v>
      </c>
      <c r="BF56" s="3">
        <v>0</v>
      </c>
      <c r="BG56" s="3">
        <v>161.45301715757753</v>
      </c>
      <c r="BH56" s="4">
        <v>0.17590007305324434</v>
      </c>
    </row>
    <row r="57" spans="1:60" x14ac:dyDescent="0.25">
      <c r="A57">
        <v>2003</v>
      </c>
      <c r="B57">
        <v>153</v>
      </c>
      <c r="C57" s="1">
        <v>37774</v>
      </c>
      <c r="D57" t="s">
        <v>211</v>
      </c>
      <c r="E57">
        <v>6</v>
      </c>
      <c r="F57" s="3">
        <v>12</v>
      </c>
      <c r="G57" s="4">
        <v>0.12</v>
      </c>
      <c r="H57" s="3">
        <v>3.1</v>
      </c>
      <c r="I57" s="5">
        <v>5</v>
      </c>
      <c r="J57" s="5" t="s">
        <v>728</v>
      </c>
      <c r="K57" s="5">
        <v>0</v>
      </c>
      <c r="L57" s="5">
        <v>0</v>
      </c>
      <c r="M57" s="3">
        <v>9.5</v>
      </c>
      <c r="N57" s="4">
        <v>9.5000000000000001E-2</v>
      </c>
      <c r="O57" s="3">
        <v>2.7</v>
      </c>
      <c r="P57" s="5">
        <v>5</v>
      </c>
      <c r="Q57" s="5" t="s">
        <v>728</v>
      </c>
      <c r="R57" s="5">
        <v>0</v>
      </c>
      <c r="S57" s="5">
        <v>0</v>
      </c>
      <c r="T57" s="3">
        <v>17</v>
      </c>
      <c r="U57" s="4">
        <v>0.17</v>
      </c>
      <c r="V57" s="3">
        <v>4.7</v>
      </c>
      <c r="W57" s="5">
        <v>5</v>
      </c>
      <c r="X57" s="5" t="s">
        <v>728</v>
      </c>
      <c r="Y57" s="5">
        <v>3</v>
      </c>
      <c r="Z57" s="5">
        <v>0</v>
      </c>
      <c r="AA57" s="3">
        <v>13</v>
      </c>
      <c r="AB57" s="4">
        <v>0.13</v>
      </c>
      <c r="AC57" s="3">
        <v>3.7</v>
      </c>
      <c r="AD57" s="5">
        <v>4</v>
      </c>
      <c r="AE57" s="5" t="s">
        <v>728</v>
      </c>
      <c r="AF57" s="5">
        <v>2</v>
      </c>
      <c r="AG57" s="5">
        <v>0</v>
      </c>
      <c r="AH57" s="3">
        <v>14.5</v>
      </c>
      <c r="AI57" s="4">
        <v>0.14499999999999999</v>
      </c>
      <c r="AJ57" s="3">
        <v>4</v>
      </c>
      <c r="AK57" s="5">
        <v>3</v>
      </c>
      <c r="AL57" s="5" t="s">
        <v>728</v>
      </c>
      <c r="AM57" s="5">
        <v>1</v>
      </c>
      <c r="AN57" s="5">
        <v>0</v>
      </c>
      <c r="AO57" s="3">
        <v>19</v>
      </c>
      <c r="AP57" s="4">
        <v>0.19</v>
      </c>
      <c r="AQ57" s="3">
        <v>5.2</v>
      </c>
      <c r="AR57" s="5">
        <v>8</v>
      </c>
      <c r="AS57" s="5">
        <v>6</v>
      </c>
      <c r="AT57" s="5">
        <v>1</v>
      </c>
      <c r="AU57" s="5">
        <v>0</v>
      </c>
      <c r="AV57" s="3">
        <v>0.16666666666666666</v>
      </c>
      <c r="AW57" s="3">
        <v>0</v>
      </c>
      <c r="AX57" s="3">
        <v>0</v>
      </c>
      <c r="AY57" s="3">
        <v>0</v>
      </c>
      <c r="AZ57" s="6">
        <v>0.89999999999999991</v>
      </c>
      <c r="BA57" s="6">
        <v>0.45500000000000002</v>
      </c>
      <c r="BB57" s="6">
        <v>1.3566666666666665</v>
      </c>
      <c r="BC57" s="3">
        <v>204.72440944881885</v>
      </c>
      <c r="BD57" s="3">
        <v>103.49956255468068</v>
      </c>
      <c r="BE57" s="3">
        <v>0</v>
      </c>
      <c r="BF57" s="3">
        <v>0.37911927675707213</v>
      </c>
      <c r="BG57" s="3">
        <v>308.60309128025659</v>
      </c>
      <c r="BH57" s="4">
        <v>0.32110421491431218</v>
      </c>
    </row>
    <row r="58" spans="1:60" x14ac:dyDescent="0.25">
      <c r="A58">
        <v>2003</v>
      </c>
      <c r="B58">
        <v>153</v>
      </c>
      <c r="C58" s="1">
        <v>37774</v>
      </c>
      <c r="D58" t="s">
        <v>212</v>
      </c>
      <c r="E58">
        <v>5</v>
      </c>
      <c r="F58" s="3">
        <v>8</v>
      </c>
      <c r="G58" s="4">
        <v>0.08</v>
      </c>
      <c r="H58" s="3">
        <v>2.9</v>
      </c>
      <c r="I58" s="5">
        <v>2</v>
      </c>
      <c r="J58" s="5" t="s">
        <v>728</v>
      </c>
      <c r="K58" s="5">
        <v>0</v>
      </c>
      <c r="L58" s="5">
        <v>0</v>
      </c>
      <c r="M58" s="3">
        <v>10.5</v>
      </c>
      <c r="N58" s="4">
        <v>0.105</v>
      </c>
      <c r="O58" s="3">
        <v>3.1</v>
      </c>
      <c r="P58" s="5">
        <v>4</v>
      </c>
      <c r="Q58" s="5" t="s">
        <v>728</v>
      </c>
      <c r="R58" s="5">
        <v>0</v>
      </c>
      <c r="S58" s="5">
        <v>0</v>
      </c>
      <c r="T58" s="3">
        <v>11.5</v>
      </c>
      <c r="U58" s="4">
        <v>0.115</v>
      </c>
      <c r="V58" s="3">
        <v>3.5</v>
      </c>
      <c r="W58" s="5">
        <v>3</v>
      </c>
      <c r="X58" s="5" t="s">
        <v>728</v>
      </c>
      <c r="Y58" s="5">
        <v>2</v>
      </c>
      <c r="Z58" s="5">
        <v>0</v>
      </c>
      <c r="AA58" s="3">
        <v>10.5</v>
      </c>
      <c r="AB58" s="4">
        <v>0.105</v>
      </c>
      <c r="AC58" s="3">
        <v>3</v>
      </c>
      <c r="AD58" s="5">
        <v>4</v>
      </c>
      <c r="AE58" s="5" t="s">
        <v>728</v>
      </c>
      <c r="AF58" s="5">
        <v>0</v>
      </c>
      <c r="AG58" s="5">
        <v>0</v>
      </c>
      <c r="AH58" s="3">
        <v>13.5</v>
      </c>
      <c r="AI58" s="4">
        <v>0.13500000000000001</v>
      </c>
      <c r="AJ58" s="3">
        <v>4.4000000000000004</v>
      </c>
      <c r="AK58" s="5">
        <v>5</v>
      </c>
      <c r="AL58" s="5" t="s">
        <v>728</v>
      </c>
      <c r="AM58" s="5">
        <v>1</v>
      </c>
      <c r="AN58" s="5">
        <v>0</v>
      </c>
      <c r="AO58" s="3" t="s">
        <v>728</v>
      </c>
      <c r="AP58" s="4" t="s">
        <v>728</v>
      </c>
      <c r="AQ58" s="3" t="s">
        <v>728</v>
      </c>
      <c r="AR58" s="5" t="s">
        <v>728</v>
      </c>
      <c r="AS58" s="5" t="s">
        <v>728</v>
      </c>
      <c r="AT58" s="5" t="s">
        <v>728</v>
      </c>
      <c r="AU58" s="5" t="s">
        <v>728</v>
      </c>
      <c r="AV58" s="3">
        <v>0</v>
      </c>
      <c r="AW58" s="3">
        <v>0</v>
      </c>
      <c r="AX58" s="3">
        <v>0</v>
      </c>
      <c r="AY58" s="3">
        <v>0</v>
      </c>
      <c r="AZ58" s="6">
        <v>0.65800000000000003</v>
      </c>
      <c r="BA58" s="6">
        <v>0.23599999999999999</v>
      </c>
      <c r="BB58" s="6">
        <v>0.89399999999999991</v>
      </c>
      <c r="BC58" s="3">
        <v>31.572342519685037</v>
      </c>
      <c r="BD58" s="3">
        <v>11.323818897637794</v>
      </c>
      <c r="BE58" s="3">
        <v>0</v>
      </c>
      <c r="BF58" s="3">
        <v>0</v>
      </c>
      <c r="BG58" s="3">
        <v>42.89616141732283</v>
      </c>
      <c r="BH58" s="4">
        <v>4.1044045275590545E-2</v>
      </c>
    </row>
    <row r="59" spans="1:60" x14ac:dyDescent="0.25">
      <c r="A59">
        <v>2003</v>
      </c>
      <c r="B59">
        <v>153</v>
      </c>
      <c r="C59" s="1">
        <v>37774</v>
      </c>
      <c r="D59" t="s">
        <v>213</v>
      </c>
      <c r="E59">
        <v>6</v>
      </c>
      <c r="F59" s="3">
        <v>11.5</v>
      </c>
      <c r="G59" s="4">
        <v>0.115</v>
      </c>
      <c r="H59" s="3">
        <v>3.7</v>
      </c>
      <c r="I59" s="5">
        <v>3</v>
      </c>
      <c r="J59" s="5" t="s">
        <v>728</v>
      </c>
      <c r="K59" s="5">
        <v>1</v>
      </c>
      <c r="L59" s="5">
        <v>0</v>
      </c>
      <c r="M59" s="3">
        <v>10</v>
      </c>
      <c r="N59" s="4">
        <v>0.1</v>
      </c>
      <c r="O59" s="3">
        <v>3.9</v>
      </c>
      <c r="P59" s="5">
        <v>3</v>
      </c>
      <c r="Q59" s="5" t="s">
        <v>728</v>
      </c>
      <c r="R59" s="5">
        <v>1</v>
      </c>
      <c r="S59" s="5">
        <v>0</v>
      </c>
      <c r="T59" s="3">
        <v>18</v>
      </c>
      <c r="U59" s="4">
        <v>0.18</v>
      </c>
      <c r="V59" s="3">
        <v>5.0999999999999996</v>
      </c>
      <c r="W59" s="5">
        <v>9</v>
      </c>
      <c r="X59" s="5" t="s">
        <v>728</v>
      </c>
      <c r="Y59" s="5">
        <v>4</v>
      </c>
      <c r="Z59" s="5">
        <v>0</v>
      </c>
      <c r="AA59" s="3">
        <v>10</v>
      </c>
      <c r="AB59" s="4">
        <v>0.1</v>
      </c>
      <c r="AC59" s="3">
        <v>3.6</v>
      </c>
      <c r="AD59" s="5">
        <v>2</v>
      </c>
      <c r="AE59" s="5" t="s">
        <v>728</v>
      </c>
      <c r="AF59" s="5">
        <v>2</v>
      </c>
      <c r="AG59" s="5">
        <v>0</v>
      </c>
      <c r="AH59" s="3">
        <v>12.5</v>
      </c>
      <c r="AI59" s="4">
        <v>0.125</v>
      </c>
      <c r="AJ59" s="3">
        <v>3.2</v>
      </c>
      <c r="AK59" s="5">
        <v>3</v>
      </c>
      <c r="AL59" s="5" t="s">
        <v>728</v>
      </c>
      <c r="AM59" s="5">
        <v>1</v>
      </c>
      <c r="AN59" s="5">
        <v>0</v>
      </c>
      <c r="AO59" s="3">
        <v>6.5</v>
      </c>
      <c r="AP59" s="4">
        <v>6.5000000000000002E-2</v>
      </c>
      <c r="AQ59" s="3">
        <v>3.8</v>
      </c>
      <c r="AR59" s="5">
        <v>2</v>
      </c>
      <c r="AS59" s="5" t="s">
        <v>728</v>
      </c>
      <c r="AT59" s="5">
        <v>1</v>
      </c>
      <c r="AU59" s="5">
        <v>0</v>
      </c>
      <c r="AV59" s="3">
        <v>0</v>
      </c>
      <c r="AW59" s="3">
        <v>0</v>
      </c>
      <c r="AX59" s="3">
        <v>0</v>
      </c>
      <c r="AY59" s="3">
        <v>0</v>
      </c>
      <c r="AZ59" s="6">
        <v>0.79833333333333334</v>
      </c>
      <c r="BA59" s="6">
        <v>0.29499999999999998</v>
      </c>
      <c r="BB59" s="6">
        <v>1.0933333333333335</v>
      </c>
      <c r="BC59" s="3">
        <v>90.14426582093904</v>
      </c>
      <c r="BD59" s="3">
        <v>33.31009405074365</v>
      </c>
      <c r="BE59" s="3">
        <v>0</v>
      </c>
      <c r="BF59" s="3">
        <v>0</v>
      </c>
      <c r="BG59" s="3">
        <v>123.4543598716827</v>
      </c>
      <c r="BH59" s="4">
        <v>0.13866763633712453</v>
      </c>
    </row>
    <row r="60" spans="1:60" x14ac:dyDescent="0.25">
      <c r="A60">
        <v>2003</v>
      </c>
      <c r="B60">
        <v>153</v>
      </c>
      <c r="C60" s="1">
        <v>37774</v>
      </c>
      <c r="D60" t="s">
        <v>214</v>
      </c>
      <c r="E60">
        <v>6</v>
      </c>
      <c r="F60" s="3">
        <v>21</v>
      </c>
      <c r="G60" s="4">
        <v>0.21</v>
      </c>
      <c r="H60" s="3">
        <v>4.9000000000000004</v>
      </c>
      <c r="I60" s="5">
        <v>7</v>
      </c>
      <c r="J60" s="5" t="s">
        <v>728</v>
      </c>
      <c r="K60" s="5">
        <v>1</v>
      </c>
      <c r="L60" s="5">
        <v>0</v>
      </c>
      <c r="M60" s="3">
        <v>12</v>
      </c>
      <c r="N60" s="4">
        <v>0.12</v>
      </c>
      <c r="O60" s="3">
        <v>4.4000000000000004</v>
      </c>
      <c r="P60" s="5">
        <v>2</v>
      </c>
      <c r="Q60" s="5" t="s">
        <v>728</v>
      </c>
      <c r="R60" s="5">
        <v>2</v>
      </c>
      <c r="S60" s="5">
        <v>0</v>
      </c>
      <c r="T60" s="3">
        <v>13.5</v>
      </c>
      <c r="U60" s="4">
        <v>0.13500000000000001</v>
      </c>
      <c r="V60" s="3">
        <v>4.0999999999999996</v>
      </c>
      <c r="W60" s="5">
        <v>3</v>
      </c>
      <c r="X60" s="5" t="s">
        <v>728</v>
      </c>
      <c r="Y60" s="5">
        <v>2</v>
      </c>
      <c r="Z60" s="5">
        <v>0</v>
      </c>
      <c r="AA60" s="3">
        <v>12</v>
      </c>
      <c r="AB60" s="4">
        <v>0.12</v>
      </c>
      <c r="AC60" s="3">
        <v>4.5</v>
      </c>
      <c r="AD60" s="5">
        <v>3</v>
      </c>
      <c r="AE60" s="5" t="s">
        <v>728</v>
      </c>
      <c r="AF60" s="5">
        <v>2</v>
      </c>
      <c r="AG60" s="5">
        <v>0</v>
      </c>
      <c r="AH60" s="3">
        <v>14.5</v>
      </c>
      <c r="AI60" s="4">
        <v>0.14499999999999999</v>
      </c>
      <c r="AJ60" s="3">
        <v>4.2</v>
      </c>
      <c r="AK60" s="5">
        <v>6</v>
      </c>
      <c r="AL60" s="5" t="s">
        <v>728</v>
      </c>
      <c r="AM60" s="5">
        <v>0</v>
      </c>
      <c r="AN60" s="5">
        <v>0</v>
      </c>
      <c r="AO60" s="3">
        <v>16</v>
      </c>
      <c r="AP60" s="4">
        <v>0.16</v>
      </c>
      <c r="AQ60" s="3">
        <v>4.8</v>
      </c>
      <c r="AR60" s="5">
        <v>5</v>
      </c>
      <c r="AS60" s="5" t="s">
        <v>728</v>
      </c>
      <c r="AT60" s="5">
        <v>2</v>
      </c>
      <c r="AU60" s="5">
        <v>0</v>
      </c>
      <c r="AV60" s="3">
        <v>0</v>
      </c>
      <c r="AW60" s="3">
        <v>0</v>
      </c>
      <c r="AX60" s="3">
        <v>0</v>
      </c>
      <c r="AY60" s="3">
        <v>0</v>
      </c>
      <c r="AZ60" s="6">
        <v>1.1100000000000001</v>
      </c>
      <c r="BA60" s="6">
        <v>0.43166666666666664</v>
      </c>
      <c r="BB60" s="6">
        <v>1.5416666666666667</v>
      </c>
      <c r="BC60" s="3">
        <v>244.19838145231847</v>
      </c>
      <c r="BD60" s="3">
        <v>94.966037231457165</v>
      </c>
      <c r="BE60" s="3">
        <v>0</v>
      </c>
      <c r="BF60" s="3">
        <v>0</v>
      </c>
      <c r="BG60" s="3">
        <v>339.16441868377564</v>
      </c>
      <c r="BH60" s="4">
        <v>0.33379392554378984</v>
      </c>
    </row>
    <row r="61" spans="1:60" x14ac:dyDescent="0.25">
      <c r="A61">
        <v>2003</v>
      </c>
      <c r="B61">
        <v>153</v>
      </c>
      <c r="C61" s="1">
        <v>37774</v>
      </c>
      <c r="D61" t="s">
        <v>215</v>
      </c>
      <c r="E61">
        <v>6</v>
      </c>
      <c r="F61" s="3">
        <v>17</v>
      </c>
      <c r="G61" s="4">
        <v>0.17</v>
      </c>
      <c r="H61" s="3">
        <v>4.3</v>
      </c>
      <c r="I61" s="5">
        <v>6</v>
      </c>
      <c r="J61" s="5" t="s">
        <v>728</v>
      </c>
      <c r="K61" s="5">
        <v>4</v>
      </c>
      <c r="L61" s="5">
        <v>0</v>
      </c>
      <c r="M61" s="3">
        <v>11.5</v>
      </c>
      <c r="N61" s="4">
        <v>0.115</v>
      </c>
      <c r="O61" s="3">
        <v>3.4</v>
      </c>
      <c r="P61" s="5">
        <v>3</v>
      </c>
      <c r="Q61" s="5" t="s">
        <v>728</v>
      </c>
      <c r="R61" s="5">
        <v>0</v>
      </c>
      <c r="S61" s="5">
        <v>0</v>
      </c>
      <c r="T61" s="3">
        <v>9</v>
      </c>
      <c r="U61" s="4">
        <v>0.09</v>
      </c>
      <c r="V61" s="3">
        <v>3.6</v>
      </c>
      <c r="W61" s="5">
        <v>2</v>
      </c>
      <c r="X61" s="5" t="s">
        <v>728</v>
      </c>
      <c r="Y61" s="5">
        <v>1</v>
      </c>
      <c r="Z61" s="5">
        <v>0</v>
      </c>
      <c r="AA61" s="3">
        <v>13</v>
      </c>
      <c r="AB61" s="4">
        <v>0.13</v>
      </c>
      <c r="AC61" s="3">
        <v>4</v>
      </c>
      <c r="AD61" s="5">
        <v>6</v>
      </c>
      <c r="AE61" s="5" t="s">
        <v>728</v>
      </c>
      <c r="AF61" s="5">
        <v>1</v>
      </c>
      <c r="AG61" s="5">
        <v>0</v>
      </c>
      <c r="AH61" s="3">
        <v>12</v>
      </c>
      <c r="AI61" s="4">
        <v>0.12</v>
      </c>
      <c r="AJ61" s="3">
        <v>3.7</v>
      </c>
      <c r="AK61" s="5">
        <v>5</v>
      </c>
      <c r="AL61" s="5" t="s">
        <v>728</v>
      </c>
      <c r="AM61" s="5">
        <v>2</v>
      </c>
      <c r="AN61" s="5">
        <v>0</v>
      </c>
      <c r="AO61" s="3">
        <v>9.5</v>
      </c>
      <c r="AP61" s="4">
        <v>9.5000000000000001E-2</v>
      </c>
      <c r="AQ61" s="3">
        <v>3</v>
      </c>
      <c r="AR61" s="5">
        <v>3</v>
      </c>
      <c r="AS61" s="5" t="s">
        <v>728</v>
      </c>
      <c r="AT61" s="5">
        <v>1</v>
      </c>
      <c r="AU61" s="5">
        <v>0</v>
      </c>
      <c r="AV61" s="3">
        <v>0</v>
      </c>
      <c r="AW61" s="3">
        <v>0</v>
      </c>
      <c r="AX61" s="3">
        <v>0</v>
      </c>
      <c r="AY61" s="3">
        <v>0</v>
      </c>
      <c r="AZ61" s="6">
        <v>0.72499999999999998</v>
      </c>
      <c r="BA61" s="6">
        <v>0.28833333333333333</v>
      </c>
      <c r="BB61" s="6">
        <v>1.0133333333333334</v>
      </c>
      <c r="BC61" s="3">
        <v>78.097659667541564</v>
      </c>
      <c r="BD61" s="3">
        <v>31.059529017206181</v>
      </c>
      <c r="BE61" s="3">
        <v>0</v>
      </c>
      <c r="BF61" s="3">
        <v>0</v>
      </c>
      <c r="BG61" s="3">
        <v>109.15718868474775</v>
      </c>
      <c r="BH61" s="4">
        <v>0.10946688630067074</v>
      </c>
    </row>
    <row r="62" spans="1:60" x14ac:dyDescent="0.25">
      <c r="A62">
        <v>2003</v>
      </c>
      <c r="B62">
        <v>153</v>
      </c>
      <c r="C62" s="1">
        <v>37774</v>
      </c>
      <c r="D62" t="s">
        <v>216</v>
      </c>
      <c r="E62">
        <v>6</v>
      </c>
      <c r="F62" s="3">
        <v>18.5</v>
      </c>
      <c r="G62" s="4">
        <v>0.185</v>
      </c>
      <c r="H62" s="3">
        <v>4.3</v>
      </c>
      <c r="I62" s="5">
        <v>7</v>
      </c>
      <c r="J62" s="5" t="s">
        <v>728</v>
      </c>
      <c r="K62" s="5">
        <v>2</v>
      </c>
      <c r="L62" s="5">
        <v>0</v>
      </c>
      <c r="M62" s="3">
        <v>11.5</v>
      </c>
      <c r="N62" s="4">
        <v>0.115</v>
      </c>
      <c r="O62" s="3">
        <v>3.6</v>
      </c>
      <c r="P62" s="5">
        <v>3</v>
      </c>
      <c r="Q62" s="5" t="s">
        <v>728</v>
      </c>
      <c r="R62" s="5">
        <v>2</v>
      </c>
      <c r="S62" s="5">
        <v>0</v>
      </c>
      <c r="T62" s="3">
        <v>9</v>
      </c>
      <c r="U62" s="4">
        <v>0.09</v>
      </c>
      <c r="V62" s="3">
        <v>4.9000000000000004</v>
      </c>
      <c r="W62" s="5">
        <v>8</v>
      </c>
      <c r="X62" s="5" t="s">
        <v>728</v>
      </c>
      <c r="Y62" s="5">
        <v>3</v>
      </c>
      <c r="Z62" s="5">
        <v>0</v>
      </c>
      <c r="AA62" s="3">
        <v>10.5</v>
      </c>
      <c r="AB62" s="4">
        <v>0.105</v>
      </c>
      <c r="AC62" s="3">
        <v>3.8</v>
      </c>
      <c r="AD62" s="5">
        <v>4</v>
      </c>
      <c r="AE62" s="5" t="s">
        <v>728</v>
      </c>
      <c r="AF62" s="5">
        <v>2</v>
      </c>
      <c r="AG62" s="5">
        <v>0</v>
      </c>
      <c r="AH62" s="3">
        <v>11</v>
      </c>
      <c r="AI62" s="4">
        <v>0.11</v>
      </c>
      <c r="AJ62" s="3">
        <v>3.8</v>
      </c>
      <c r="AK62" s="5">
        <v>3</v>
      </c>
      <c r="AL62" s="5" t="s">
        <v>728</v>
      </c>
      <c r="AM62" s="5">
        <v>2</v>
      </c>
      <c r="AN62" s="5">
        <v>0</v>
      </c>
      <c r="AO62" s="3">
        <v>13</v>
      </c>
      <c r="AP62" s="4">
        <v>0.13</v>
      </c>
      <c r="AQ62" s="3">
        <v>3.8</v>
      </c>
      <c r="AR62" s="5">
        <v>4</v>
      </c>
      <c r="AS62" s="5" t="s">
        <v>728</v>
      </c>
      <c r="AT62" s="5">
        <v>2</v>
      </c>
      <c r="AU62" s="5">
        <v>0</v>
      </c>
      <c r="AV62" s="3">
        <v>0</v>
      </c>
      <c r="AW62" s="3">
        <v>0</v>
      </c>
      <c r="AX62" s="3">
        <v>0</v>
      </c>
      <c r="AY62" s="3">
        <v>0</v>
      </c>
      <c r="AZ62" s="6">
        <v>0.98</v>
      </c>
      <c r="BA62" s="6">
        <v>0.44666666666666671</v>
      </c>
      <c r="BB62" s="6">
        <v>1.4266666666666667</v>
      </c>
      <c r="BC62" s="3">
        <v>231.04950422863809</v>
      </c>
      <c r="BD62" s="3">
        <v>105.30827743754256</v>
      </c>
      <c r="BE62" s="3">
        <v>0</v>
      </c>
      <c r="BF62" s="3">
        <v>0</v>
      </c>
      <c r="BG62" s="3">
        <v>336.35778166618064</v>
      </c>
      <c r="BH62" s="4">
        <v>0.33777816118197218</v>
      </c>
    </row>
    <row r="63" spans="1:60" x14ac:dyDescent="0.25">
      <c r="A63">
        <v>2003</v>
      </c>
      <c r="B63">
        <v>153</v>
      </c>
      <c r="C63" s="1">
        <v>37774</v>
      </c>
      <c r="D63" t="s">
        <v>217</v>
      </c>
      <c r="E63">
        <v>6</v>
      </c>
      <c r="F63" s="3">
        <v>16</v>
      </c>
      <c r="G63" s="4">
        <v>0.16</v>
      </c>
      <c r="H63" s="3">
        <v>4.8</v>
      </c>
      <c r="I63" s="5">
        <v>4</v>
      </c>
      <c r="J63" s="5" t="s">
        <v>728</v>
      </c>
      <c r="K63" s="5">
        <v>3</v>
      </c>
      <c r="L63" s="5">
        <v>0</v>
      </c>
      <c r="M63" s="3">
        <v>15.5</v>
      </c>
      <c r="N63" s="4">
        <v>0.155</v>
      </c>
      <c r="O63" s="3">
        <v>5.2</v>
      </c>
      <c r="P63" s="5">
        <v>6</v>
      </c>
      <c r="Q63" s="5" t="s">
        <v>728</v>
      </c>
      <c r="R63" s="5">
        <v>3</v>
      </c>
      <c r="S63" s="5">
        <v>0</v>
      </c>
      <c r="T63" s="3">
        <v>10.5</v>
      </c>
      <c r="U63" s="4">
        <v>0.105</v>
      </c>
      <c r="V63" s="3">
        <v>4.3</v>
      </c>
      <c r="W63" s="5">
        <v>3</v>
      </c>
      <c r="X63" s="5" t="s">
        <v>728</v>
      </c>
      <c r="Y63" s="5">
        <v>1</v>
      </c>
      <c r="Z63" s="5">
        <v>0</v>
      </c>
      <c r="AA63" s="3">
        <v>12</v>
      </c>
      <c r="AB63" s="4">
        <v>0.12</v>
      </c>
      <c r="AC63" s="3">
        <v>3.7</v>
      </c>
      <c r="AD63" s="5">
        <v>5</v>
      </c>
      <c r="AE63" s="5" t="s">
        <v>728</v>
      </c>
      <c r="AF63" s="5">
        <v>0</v>
      </c>
      <c r="AG63" s="5">
        <v>0</v>
      </c>
      <c r="AH63" s="3">
        <v>12.5</v>
      </c>
      <c r="AI63" s="4">
        <v>0.125</v>
      </c>
      <c r="AJ63" s="3">
        <v>3.8</v>
      </c>
      <c r="AK63" s="5">
        <v>6</v>
      </c>
      <c r="AL63" s="5" t="s">
        <v>728</v>
      </c>
      <c r="AM63" s="5">
        <v>2</v>
      </c>
      <c r="AN63" s="5">
        <v>0</v>
      </c>
      <c r="AO63" s="3">
        <v>11</v>
      </c>
      <c r="AP63" s="4">
        <v>0.11</v>
      </c>
      <c r="AQ63" s="3">
        <v>3.7</v>
      </c>
      <c r="AR63" s="5">
        <v>3</v>
      </c>
      <c r="AS63" s="5" t="s">
        <v>728</v>
      </c>
      <c r="AT63" s="5">
        <v>1</v>
      </c>
      <c r="AU63" s="5">
        <v>0</v>
      </c>
      <c r="AV63" s="3">
        <v>0</v>
      </c>
      <c r="AW63" s="3">
        <v>0</v>
      </c>
      <c r="AX63" s="3">
        <v>0</v>
      </c>
      <c r="AY63" s="3">
        <v>0</v>
      </c>
      <c r="AZ63" s="6">
        <v>0.81</v>
      </c>
      <c r="BA63" s="6">
        <v>0.375</v>
      </c>
      <c r="BB63" s="6">
        <v>1.1850000000000001</v>
      </c>
      <c r="BC63" s="3">
        <v>92.864173228346445</v>
      </c>
      <c r="BD63" s="3">
        <v>42.992672790901139</v>
      </c>
      <c r="BE63" s="3">
        <v>0</v>
      </c>
      <c r="BF63" s="3">
        <v>0</v>
      </c>
      <c r="BG63" s="3">
        <v>135.8568460192476</v>
      </c>
      <c r="BH63" s="4">
        <v>0.1254046929456564</v>
      </c>
    </row>
    <row r="64" spans="1:60" x14ac:dyDescent="0.25">
      <c r="A64">
        <v>2003</v>
      </c>
      <c r="B64">
        <v>153</v>
      </c>
      <c r="C64" s="1">
        <v>37774</v>
      </c>
      <c r="D64" t="s">
        <v>218</v>
      </c>
      <c r="E64">
        <v>6</v>
      </c>
      <c r="F64" s="3">
        <v>12</v>
      </c>
      <c r="G64" s="4">
        <v>0.12</v>
      </c>
      <c r="H64" s="3">
        <v>4</v>
      </c>
      <c r="I64" s="5">
        <v>3</v>
      </c>
      <c r="J64" s="5" t="s">
        <v>728</v>
      </c>
      <c r="K64" s="5">
        <v>2</v>
      </c>
      <c r="L64" s="5">
        <v>0</v>
      </c>
      <c r="M64" s="3">
        <v>10.5</v>
      </c>
      <c r="N64" s="4">
        <v>0.105</v>
      </c>
      <c r="O64" s="3">
        <v>3.7</v>
      </c>
      <c r="P64" s="5">
        <v>3</v>
      </c>
      <c r="Q64" s="5" t="s">
        <v>728</v>
      </c>
      <c r="R64" s="5">
        <v>1</v>
      </c>
      <c r="S64" s="5">
        <v>0</v>
      </c>
      <c r="T64" s="3">
        <v>9</v>
      </c>
      <c r="U64" s="4">
        <v>0.09</v>
      </c>
      <c r="V64" s="3">
        <v>3.9</v>
      </c>
      <c r="W64" s="5">
        <v>2</v>
      </c>
      <c r="X64" s="5" t="s">
        <v>728</v>
      </c>
      <c r="Y64" s="5">
        <v>2</v>
      </c>
      <c r="Z64" s="5">
        <v>0</v>
      </c>
      <c r="AA64" s="3">
        <v>12</v>
      </c>
      <c r="AB64" s="4">
        <v>0.12</v>
      </c>
      <c r="AC64" s="3">
        <v>3.9</v>
      </c>
      <c r="AD64" s="5">
        <v>3</v>
      </c>
      <c r="AE64" s="5" t="s">
        <v>728</v>
      </c>
      <c r="AF64" s="5">
        <v>1</v>
      </c>
      <c r="AG64" s="5">
        <v>0</v>
      </c>
      <c r="AH64" s="3">
        <v>12</v>
      </c>
      <c r="AI64" s="4">
        <v>0.12</v>
      </c>
      <c r="AJ64" s="3">
        <v>4.7</v>
      </c>
      <c r="AK64" s="5">
        <v>6</v>
      </c>
      <c r="AL64" s="5" t="s">
        <v>728</v>
      </c>
      <c r="AM64" s="5">
        <v>1</v>
      </c>
      <c r="AN64" s="5">
        <v>0</v>
      </c>
      <c r="AO64" s="3">
        <v>14</v>
      </c>
      <c r="AP64" s="4">
        <v>0.14000000000000001</v>
      </c>
      <c r="AQ64" s="3">
        <v>4.0999999999999996</v>
      </c>
      <c r="AR64" s="5">
        <v>4</v>
      </c>
      <c r="AS64" s="5" t="s">
        <v>728</v>
      </c>
      <c r="AT64" s="5">
        <v>2</v>
      </c>
      <c r="AU64" s="5">
        <v>0</v>
      </c>
      <c r="AV64" s="3">
        <v>0</v>
      </c>
      <c r="AW64" s="3">
        <v>0</v>
      </c>
      <c r="AX64" s="3">
        <v>0</v>
      </c>
      <c r="AY64" s="3">
        <v>0</v>
      </c>
      <c r="AZ64" s="6">
        <v>0.83666666666666656</v>
      </c>
      <c r="BA64" s="6">
        <v>0.34166666666666662</v>
      </c>
      <c r="BB64" s="6">
        <v>1.1783333333333332</v>
      </c>
      <c r="BC64" s="3">
        <v>41.689222440944881</v>
      </c>
      <c r="BD64" s="3">
        <v>17.024483267716533</v>
      </c>
      <c r="BE64" s="3">
        <v>0</v>
      </c>
      <c r="BF64" s="3">
        <v>0</v>
      </c>
      <c r="BG64" s="3">
        <v>58.713705708661415</v>
      </c>
      <c r="BH64" s="4">
        <v>5.3416797753796402E-2</v>
      </c>
    </row>
    <row r="65" spans="1:60" x14ac:dyDescent="0.25">
      <c r="A65">
        <v>2003</v>
      </c>
      <c r="B65">
        <v>153</v>
      </c>
      <c r="C65" s="1">
        <v>37774</v>
      </c>
      <c r="D65" t="s">
        <v>219</v>
      </c>
      <c r="E65">
        <v>6</v>
      </c>
      <c r="F65" s="3">
        <v>14</v>
      </c>
      <c r="G65" s="4">
        <v>0.14000000000000001</v>
      </c>
      <c r="H65" s="3">
        <v>4.2</v>
      </c>
      <c r="I65" s="5">
        <v>7</v>
      </c>
      <c r="J65" s="5" t="s">
        <v>728</v>
      </c>
      <c r="K65" s="5">
        <v>0</v>
      </c>
      <c r="L65" s="5">
        <v>0</v>
      </c>
      <c r="M65" s="3">
        <v>16</v>
      </c>
      <c r="N65" s="4">
        <v>0.16</v>
      </c>
      <c r="O65" s="3">
        <v>4.5</v>
      </c>
      <c r="P65" s="5">
        <v>6</v>
      </c>
      <c r="Q65" s="5" t="s">
        <v>728</v>
      </c>
      <c r="R65" s="5">
        <v>0</v>
      </c>
      <c r="S65" s="5">
        <v>0</v>
      </c>
      <c r="T65" s="3">
        <v>7</v>
      </c>
      <c r="U65" s="4">
        <v>7.0000000000000007E-2</v>
      </c>
      <c r="V65" s="3">
        <v>2.8</v>
      </c>
      <c r="W65" s="5">
        <v>3</v>
      </c>
      <c r="X65" s="5" t="s">
        <v>728</v>
      </c>
      <c r="Y65" s="5">
        <v>0</v>
      </c>
      <c r="Z65" s="5">
        <v>0</v>
      </c>
      <c r="AA65" s="3">
        <v>16</v>
      </c>
      <c r="AB65" s="4">
        <v>0.16</v>
      </c>
      <c r="AC65" s="3">
        <v>4.5</v>
      </c>
      <c r="AD65" s="5">
        <v>4</v>
      </c>
      <c r="AE65" s="5" t="s">
        <v>728</v>
      </c>
      <c r="AF65" s="5">
        <v>2</v>
      </c>
      <c r="AG65" s="5">
        <v>0</v>
      </c>
      <c r="AH65" s="3">
        <v>9.5</v>
      </c>
      <c r="AI65" s="4">
        <v>9.5000000000000001E-2</v>
      </c>
      <c r="AJ65" s="3">
        <v>3.5</v>
      </c>
      <c r="AK65" s="5">
        <v>2</v>
      </c>
      <c r="AL65" s="5" t="s">
        <v>728</v>
      </c>
      <c r="AM65" s="5">
        <v>1</v>
      </c>
      <c r="AN65" s="5">
        <v>0</v>
      </c>
      <c r="AO65" s="3">
        <v>11</v>
      </c>
      <c r="AP65" s="4">
        <v>0.11</v>
      </c>
      <c r="AQ65" s="3">
        <v>3.5</v>
      </c>
      <c r="AR65" s="5">
        <v>3</v>
      </c>
      <c r="AS65" s="5" t="s">
        <v>728</v>
      </c>
      <c r="AT65" s="5">
        <v>0</v>
      </c>
      <c r="AU65" s="5">
        <v>0</v>
      </c>
      <c r="AV65" s="3">
        <v>0</v>
      </c>
      <c r="AW65" s="3">
        <v>0</v>
      </c>
      <c r="AX65" s="3">
        <v>0</v>
      </c>
      <c r="AY65" s="3">
        <v>0</v>
      </c>
      <c r="AZ65" s="6">
        <v>0.73666666666666669</v>
      </c>
      <c r="BA65" s="6">
        <v>0.3183333333333333</v>
      </c>
      <c r="BB65" s="6">
        <v>1.0549999999999999</v>
      </c>
      <c r="BC65" s="3">
        <v>86.940738310488982</v>
      </c>
      <c r="BD65" s="3">
        <v>37.569414066297263</v>
      </c>
      <c r="BE65" s="3">
        <v>0</v>
      </c>
      <c r="BF65" s="3">
        <v>0</v>
      </c>
      <c r="BG65" s="3">
        <v>124.51015237678624</v>
      </c>
      <c r="BH65" s="4">
        <v>0.12167029130225958</v>
      </c>
    </row>
    <row r="66" spans="1:60" x14ac:dyDescent="0.25">
      <c r="A66">
        <v>2003</v>
      </c>
      <c r="B66">
        <v>160</v>
      </c>
      <c r="C66" s="1">
        <v>37781</v>
      </c>
      <c r="D66" t="s">
        <v>12</v>
      </c>
      <c r="E66">
        <v>4</v>
      </c>
      <c r="F66" s="3">
        <v>13</v>
      </c>
      <c r="G66" s="4">
        <v>0.13</v>
      </c>
      <c r="H66" s="3">
        <v>5.31</v>
      </c>
      <c r="I66" s="5">
        <v>9</v>
      </c>
      <c r="J66" s="5" t="s">
        <v>728</v>
      </c>
      <c r="K66" s="5">
        <v>1</v>
      </c>
      <c r="L66" s="5">
        <v>0</v>
      </c>
      <c r="M66" s="3">
        <v>22</v>
      </c>
      <c r="N66" s="4">
        <v>0.22</v>
      </c>
      <c r="O66" s="3">
        <v>6.14</v>
      </c>
      <c r="P66" s="5">
        <v>11</v>
      </c>
      <c r="Q66" s="5">
        <v>4</v>
      </c>
      <c r="R66" s="5">
        <v>6</v>
      </c>
      <c r="S66" s="5">
        <v>0</v>
      </c>
      <c r="T66" s="3">
        <v>21</v>
      </c>
      <c r="U66" s="4">
        <v>0.21</v>
      </c>
      <c r="V66" s="3">
        <v>5.82</v>
      </c>
      <c r="W66" s="5">
        <v>11</v>
      </c>
      <c r="X66" s="5" t="s">
        <v>728</v>
      </c>
      <c r="Y66" s="5">
        <v>3</v>
      </c>
      <c r="Z66" s="5">
        <v>0</v>
      </c>
      <c r="AA66" s="3">
        <v>20</v>
      </c>
      <c r="AB66" s="4">
        <v>0.2</v>
      </c>
      <c r="AC66" s="3">
        <v>6.95</v>
      </c>
      <c r="AD66" s="5">
        <v>9</v>
      </c>
      <c r="AE66" s="5">
        <v>4</v>
      </c>
      <c r="AF66" s="5">
        <v>1</v>
      </c>
      <c r="AG66" s="5">
        <v>6</v>
      </c>
      <c r="AH66" s="3" t="s">
        <v>728</v>
      </c>
      <c r="AI66" s="4" t="s">
        <v>728</v>
      </c>
      <c r="AJ66" s="3" t="s">
        <v>728</v>
      </c>
      <c r="AK66" s="5" t="s">
        <v>728</v>
      </c>
      <c r="AL66" s="5" t="s">
        <v>728</v>
      </c>
      <c r="AM66" s="5" t="s">
        <v>728</v>
      </c>
      <c r="AN66" s="5" t="s">
        <v>728</v>
      </c>
      <c r="AO66" s="3" t="s">
        <v>728</v>
      </c>
      <c r="AP66" s="4" t="s">
        <v>728</v>
      </c>
      <c r="AQ66" s="3" t="s">
        <v>728</v>
      </c>
      <c r="AR66" s="5" t="s">
        <v>728</v>
      </c>
      <c r="AS66" s="5" t="s">
        <v>728</v>
      </c>
      <c r="AT66" s="5" t="s">
        <v>728</v>
      </c>
      <c r="AU66" s="5" t="s">
        <v>728</v>
      </c>
      <c r="AV66" s="3">
        <v>1.25</v>
      </c>
      <c r="AW66" s="3">
        <v>0</v>
      </c>
      <c r="AX66" s="3">
        <v>0</v>
      </c>
      <c r="AY66" s="3">
        <v>0</v>
      </c>
      <c r="AZ66" s="6">
        <v>2.5774999999999997</v>
      </c>
      <c r="BA66" s="6">
        <v>1.28</v>
      </c>
      <c r="BB66" s="6">
        <v>3.8649999999999993</v>
      </c>
      <c r="BC66" s="3">
        <v>133.71626886482937</v>
      </c>
      <c r="BD66" s="3">
        <v>66.404199475065624</v>
      </c>
      <c r="BE66" s="3">
        <v>0</v>
      </c>
      <c r="BF66" s="3">
        <v>0.38908710629921256</v>
      </c>
      <c r="BG66" s="3">
        <v>200.50955544619421</v>
      </c>
      <c r="BH66" s="4">
        <v>0.19434086546928067</v>
      </c>
    </row>
    <row r="67" spans="1:60" x14ac:dyDescent="0.25">
      <c r="A67">
        <v>2003</v>
      </c>
      <c r="B67">
        <v>160</v>
      </c>
      <c r="C67" s="1">
        <v>37781</v>
      </c>
      <c r="D67" t="s">
        <v>13</v>
      </c>
      <c r="E67">
        <v>6</v>
      </c>
      <c r="F67" s="3">
        <v>19</v>
      </c>
      <c r="G67" s="4">
        <v>0.19</v>
      </c>
      <c r="H67" s="3">
        <v>5.97</v>
      </c>
      <c r="I67" s="5">
        <v>10</v>
      </c>
      <c r="J67" s="5">
        <v>2</v>
      </c>
      <c r="K67" s="5">
        <v>0</v>
      </c>
      <c r="L67" s="5">
        <v>0</v>
      </c>
      <c r="M67" s="3">
        <v>16</v>
      </c>
      <c r="N67" s="4">
        <v>0.16</v>
      </c>
      <c r="O67" s="3">
        <v>5.37</v>
      </c>
      <c r="P67" s="5">
        <v>5</v>
      </c>
      <c r="Q67" s="5">
        <v>4</v>
      </c>
      <c r="R67" s="5">
        <v>1</v>
      </c>
      <c r="S67" s="5">
        <v>1</v>
      </c>
      <c r="T67" s="3">
        <v>16</v>
      </c>
      <c r="U67" s="4">
        <v>0.16</v>
      </c>
      <c r="V67" s="3">
        <v>4.49</v>
      </c>
      <c r="W67" s="5">
        <v>6</v>
      </c>
      <c r="X67" s="5">
        <v>5</v>
      </c>
      <c r="Y67" s="5">
        <v>1</v>
      </c>
      <c r="Z67" s="5">
        <v>1</v>
      </c>
      <c r="AA67" s="3">
        <v>21</v>
      </c>
      <c r="AB67" s="4">
        <v>0.21</v>
      </c>
      <c r="AC67" s="3">
        <v>5.15</v>
      </c>
      <c r="AD67" s="5">
        <v>9</v>
      </c>
      <c r="AE67" s="5">
        <v>10</v>
      </c>
      <c r="AF67" s="5">
        <v>1</v>
      </c>
      <c r="AG67" s="5">
        <v>1</v>
      </c>
      <c r="AH67" s="3">
        <v>12</v>
      </c>
      <c r="AI67" s="4">
        <v>0.12</v>
      </c>
      <c r="AJ67" s="3">
        <v>3.6</v>
      </c>
      <c r="AK67" s="5">
        <v>5</v>
      </c>
      <c r="AL67" s="5">
        <v>4</v>
      </c>
      <c r="AM67" s="5">
        <v>0</v>
      </c>
      <c r="AN67" s="5">
        <v>0</v>
      </c>
      <c r="AO67" s="3">
        <v>18</v>
      </c>
      <c r="AP67" s="4">
        <v>0.18</v>
      </c>
      <c r="AQ67" s="3">
        <v>4.57</v>
      </c>
      <c r="AR67" s="5">
        <v>6</v>
      </c>
      <c r="AS67" s="5">
        <v>4</v>
      </c>
      <c r="AT67" s="5">
        <v>0</v>
      </c>
      <c r="AU67" s="5">
        <v>0</v>
      </c>
      <c r="AV67" s="3">
        <v>0</v>
      </c>
      <c r="AW67" s="3">
        <v>0</v>
      </c>
      <c r="AX67" s="3">
        <v>0</v>
      </c>
      <c r="AY67" s="3">
        <v>0</v>
      </c>
      <c r="AZ67" s="6">
        <v>1.2583333333333335</v>
      </c>
      <c r="BA67" s="6">
        <v>0.60166666666666668</v>
      </c>
      <c r="BB67" s="6">
        <v>1.86</v>
      </c>
      <c r="BC67" s="3">
        <v>119.03525080198312</v>
      </c>
      <c r="BD67" s="3">
        <v>56.916192767570735</v>
      </c>
      <c r="BE67" s="3">
        <v>0</v>
      </c>
      <c r="BF67" s="3">
        <v>0</v>
      </c>
      <c r="BG67" s="3">
        <v>175.95144356955387</v>
      </c>
      <c r="BH67" s="4">
        <v>0.18112384248054211</v>
      </c>
    </row>
    <row r="68" spans="1:60" x14ac:dyDescent="0.25">
      <c r="A68">
        <v>2003</v>
      </c>
      <c r="B68">
        <v>160</v>
      </c>
      <c r="C68" s="1">
        <v>37781</v>
      </c>
      <c r="D68" t="s">
        <v>220</v>
      </c>
      <c r="E68">
        <v>6</v>
      </c>
      <c r="F68" s="3">
        <v>12</v>
      </c>
      <c r="G68" s="4">
        <v>0.12</v>
      </c>
      <c r="H68" s="3">
        <v>3.94</v>
      </c>
      <c r="I68" s="5">
        <v>4</v>
      </c>
      <c r="J68" s="5">
        <v>2</v>
      </c>
      <c r="K68" s="5">
        <v>1</v>
      </c>
      <c r="L68" s="5">
        <v>1</v>
      </c>
      <c r="M68" s="3">
        <v>21</v>
      </c>
      <c r="N68" s="4">
        <v>0.21</v>
      </c>
      <c r="O68" s="3">
        <v>5.83</v>
      </c>
      <c r="P68" s="5">
        <v>8</v>
      </c>
      <c r="Q68" s="5">
        <v>4</v>
      </c>
      <c r="R68" s="5">
        <v>0</v>
      </c>
      <c r="S68" s="5">
        <v>0</v>
      </c>
      <c r="T68" s="3">
        <v>22</v>
      </c>
      <c r="U68" s="4">
        <v>0.22</v>
      </c>
      <c r="V68" s="3">
        <v>5.57</v>
      </c>
      <c r="W68" s="5">
        <v>8</v>
      </c>
      <c r="X68" s="5">
        <v>6</v>
      </c>
      <c r="Y68" s="5">
        <v>3</v>
      </c>
      <c r="Z68" s="5">
        <v>4</v>
      </c>
      <c r="AA68" s="3">
        <v>20.2</v>
      </c>
      <c r="AB68" s="4">
        <v>0.20199999999999999</v>
      </c>
      <c r="AC68" s="3">
        <v>5.5</v>
      </c>
      <c r="AD68" s="5">
        <v>8</v>
      </c>
      <c r="AE68" s="5" t="s">
        <v>728</v>
      </c>
      <c r="AF68" s="5">
        <v>1</v>
      </c>
      <c r="AG68" s="5">
        <v>0</v>
      </c>
      <c r="AH68" s="3">
        <v>18.100000000000001</v>
      </c>
      <c r="AI68" s="4">
        <v>0.18100000000000002</v>
      </c>
      <c r="AJ68" s="3">
        <v>5.6</v>
      </c>
      <c r="AK68" s="5">
        <v>8</v>
      </c>
      <c r="AL68" s="5" t="s">
        <v>728</v>
      </c>
      <c r="AM68" s="5">
        <v>1</v>
      </c>
      <c r="AN68" s="5">
        <v>0</v>
      </c>
      <c r="AO68" s="3">
        <v>13.7</v>
      </c>
      <c r="AP68" s="4">
        <v>0.13699999999999998</v>
      </c>
      <c r="AQ68" s="3">
        <v>4</v>
      </c>
      <c r="AR68" s="5">
        <v>9</v>
      </c>
      <c r="AS68" s="5" t="s">
        <v>728</v>
      </c>
      <c r="AT68" s="5">
        <v>1</v>
      </c>
      <c r="AU68" s="5">
        <v>0</v>
      </c>
      <c r="AV68" s="3">
        <v>0</v>
      </c>
      <c r="AW68" s="3">
        <v>0</v>
      </c>
      <c r="AX68" s="3">
        <v>0</v>
      </c>
      <c r="AY68" s="3">
        <v>0</v>
      </c>
      <c r="AZ68" s="6">
        <v>1.7466666666666668</v>
      </c>
      <c r="BA68" s="6">
        <v>0.93833333333333335</v>
      </c>
      <c r="BB68" s="6">
        <v>2.6850000000000001</v>
      </c>
      <c r="BC68" s="3">
        <v>393.97419072615929</v>
      </c>
      <c r="BD68" s="3">
        <v>211.64834864391952</v>
      </c>
      <c r="BE68" s="3">
        <v>0</v>
      </c>
      <c r="BF68" s="3">
        <v>0</v>
      </c>
      <c r="BG68" s="3">
        <v>605.62253937007881</v>
      </c>
      <c r="BH68" s="4">
        <v>0.51127289823308175</v>
      </c>
    </row>
    <row r="69" spans="1:60" x14ac:dyDescent="0.25">
      <c r="A69">
        <v>2003</v>
      </c>
      <c r="B69">
        <v>160</v>
      </c>
      <c r="C69" s="1">
        <v>37781</v>
      </c>
      <c r="D69" t="s">
        <v>221</v>
      </c>
      <c r="E69">
        <v>6</v>
      </c>
      <c r="F69" s="3">
        <v>17.100000000000001</v>
      </c>
      <c r="G69" s="4">
        <v>0.17100000000000001</v>
      </c>
      <c r="H69" s="3">
        <v>5.4</v>
      </c>
      <c r="I69" s="5">
        <v>9</v>
      </c>
      <c r="J69" s="5" t="s">
        <v>728</v>
      </c>
      <c r="K69" s="5">
        <v>0</v>
      </c>
      <c r="L69" s="5">
        <v>0</v>
      </c>
      <c r="M69" s="3">
        <v>25.1</v>
      </c>
      <c r="N69" s="4">
        <v>0.251</v>
      </c>
      <c r="O69" s="3">
        <v>6</v>
      </c>
      <c r="P69" s="5">
        <v>9</v>
      </c>
      <c r="Q69" s="5" t="s">
        <v>728</v>
      </c>
      <c r="R69" s="5">
        <v>1</v>
      </c>
      <c r="S69" s="5">
        <v>0</v>
      </c>
      <c r="T69" s="3">
        <v>23.4</v>
      </c>
      <c r="U69" s="4">
        <v>0.23399999999999999</v>
      </c>
      <c r="V69" s="3">
        <v>6.3</v>
      </c>
      <c r="W69" s="5">
        <v>10</v>
      </c>
      <c r="X69" s="5">
        <v>7</v>
      </c>
      <c r="Y69" s="5">
        <v>2</v>
      </c>
      <c r="Z69" s="5">
        <v>0</v>
      </c>
      <c r="AA69" s="3">
        <v>20.399999999999999</v>
      </c>
      <c r="AB69" s="4">
        <v>0.20399999999999999</v>
      </c>
      <c r="AC69" s="3">
        <v>5.7</v>
      </c>
      <c r="AD69" s="5">
        <v>8</v>
      </c>
      <c r="AE69" s="5" t="s">
        <v>728</v>
      </c>
      <c r="AF69" s="5">
        <v>2</v>
      </c>
      <c r="AG69" s="5">
        <v>0</v>
      </c>
      <c r="AH69" s="3">
        <v>20.100000000000001</v>
      </c>
      <c r="AI69" s="4">
        <v>0.20100000000000001</v>
      </c>
      <c r="AJ69" s="3">
        <v>5.0999999999999996</v>
      </c>
      <c r="AK69" s="5">
        <v>9</v>
      </c>
      <c r="AL69" s="5" t="s">
        <v>728</v>
      </c>
      <c r="AM69" s="5">
        <v>1</v>
      </c>
      <c r="AN69" s="5">
        <v>0</v>
      </c>
      <c r="AO69" s="3">
        <v>16</v>
      </c>
      <c r="AP69" s="4">
        <v>0.16</v>
      </c>
      <c r="AQ69" s="3">
        <v>5.2</v>
      </c>
      <c r="AR69" s="5">
        <v>8</v>
      </c>
      <c r="AS69" s="5" t="s">
        <v>728</v>
      </c>
      <c r="AT69" s="5">
        <v>2</v>
      </c>
      <c r="AU69" s="5">
        <v>0</v>
      </c>
      <c r="AV69" s="3">
        <v>0.16666666666666666</v>
      </c>
      <c r="AW69" s="3">
        <v>0</v>
      </c>
      <c r="AX69" s="3">
        <v>0</v>
      </c>
      <c r="AY69" s="3">
        <v>0</v>
      </c>
      <c r="AZ69" s="6">
        <v>1.8316666666666668</v>
      </c>
      <c r="BA69" s="6">
        <v>0.97333333333333327</v>
      </c>
      <c r="BB69" s="6">
        <v>2.8049999999999997</v>
      </c>
      <c r="BC69" s="3">
        <v>222.01413191406633</v>
      </c>
      <c r="BD69" s="3">
        <v>117.97657237289783</v>
      </c>
      <c r="BE69" s="3">
        <v>0</v>
      </c>
      <c r="BF69" s="3">
        <v>0</v>
      </c>
      <c r="BG69" s="3">
        <v>339.99070428696416</v>
      </c>
      <c r="BH69" s="4">
        <v>0.33124020538431631</v>
      </c>
    </row>
    <row r="70" spans="1:60" x14ac:dyDescent="0.25">
      <c r="A70">
        <v>2003</v>
      </c>
      <c r="B70">
        <v>160</v>
      </c>
      <c r="C70" s="1">
        <v>37781</v>
      </c>
      <c r="D70" t="s">
        <v>222</v>
      </c>
      <c r="E70">
        <v>6</v>
      </c>
      <c r="F70" s="3">
        <v>24</v>
      </c>
      <c r="G70" s="4">
        <v>0.24</v>
      </c>
      <c r="H70" s="3">
        <v>5.9</v>
      </c>
      <c r="I70" s="5">
        <v>7</v>
      </c>
      <c r="J70" s="5" t="s">
        <v>728</v>
      </c>
      <c r="K70" s="5">
        <v>0</v>
      </c>
      <c r="L70" s="5">
        <v>0</v>
      </c>
      <c r="M70" s="3">
        <v>18</v>
      </c>
      <c r="N70" s="4">
        <v>0.18</v>
      </c>
      <c r="O70" s="3">
        <v>5.15</v>
      </c>
      <c r="P70" s="5">
        <v>7</v>
      </c>
      <c r="Q70" s="5" t="s">
        <v>728</v>
      </c>
      <c r="R70" s="5">
        <v>1</v>
      </c>
      <c r="S70" s="5">
        <v>0</v>
      </c>
      <c r="T70" s="3">
        <v>22</v>
      </c>
      <c r="U70" s="4">
        <v>0.22</v>
      </c>
      <c r="V70" s="3">
        <v>6.6</v>
      </c>
      <c r="W70" s="5">
        <v>8</v>
      </c>
      <c r="X70" s="5" t="s">
        <v>728</v>
      </c>
      <c r="Y70" s="5">
        <v>4</v>
      </c>
      <c r="Z70" s="5">
        <v>0</v>
      </c>
      <c r="AA70" s="3">
        <v>22.5</v>
      </c>
      <c r="AB70" s="4">
        <v>0.22500000000000001</v>
      </c>
      <c r="AC70" s="3">
        <v>5.42</v>
      </c>
      <c r="AD70" s="5">
        <v>5</v>
      </c>
      <c r="AE70" s="5" t="s">
        <v>728</v>
      </c>
      <c r="AF70" s="5">
        <v>2</v>
      </c>
      <c r="AG70" s="5">
        <v>0</v>
      </c>
      <c r="AH70" s="3">
        <v>24.5</v>
      </c>
      <c r="AI70" s="4">
        <v>0.245</v>
      </c>
      <c r="AJ70" s="3">
        <v>6.09</v>
      </c>
      <c r="AK70" s="5">
        <v>7</v>
      </c>
      <c r="AL70" s="5" t="s">
        <v>728</v>
      </c>
      <c r="AM70" s="5">
        <v>3</v>
      </c>
      <c r="AN70" s="5">
        <v>0</v>
      </c>
      <c r="AO70" s="3">
        <v>21.5</v>
      </c>
      <c r="AP70" s="4">
        <v>0.215</v>
      </c>
      <c r="AQ70" s="3">
        <v>6.36</v>
      </c>
      <c r="AR70" s="5">
        <v>6</v>
      </c>
      <c r="AS70" s="5" t="s">
        <v>728</v>
      </c>
      <c r="AT70" s="5">
        <v>4</v>
      </c>
      <c r="AU70" s="5">
        <v>0</v>
      </c>
      <c r="AV70" s="3">
        <v>0</v>
      </c>
      <c r="AW70" s="3">
        <v>0</v>
      </c>
      <c r="AX70" s="3">
        <v>0</v>
      </c>
      <c r="AY70" s="3">
        <v>0</v>
      </c>
      <c r="AZ70" s="6">
        <v>1.9233333333333336</v>
      </c>
      <c r="BA70" s="6">
        <v>1.08</v>
      </c>
      <c r="BB70" s="6">
        <v>3.0033333333333339</v>
      </c>
      <c r="BC70" s="3">
        <v>451.87676193253623</v>
      </c>
      <c r="BD70" s="3">
        <v>253.74015748031493</v>
      </c>
      <c r="BE70" s="3">
        <v>0</v>
      </c>
      <c r="BF70" s="3">
        <v>0</v>
      </c>
      <c r="BG70" s="3">
        <v>705.61691941285119</v>
      </c>
      <c r="BH70" s="4">
        <v>0.75660391164601581</v>
      </c>
    </row>
    <row r="71" spans="1:60" x14ac:dyDescent="0.25">
      <c r="A71">
        <v>2003</v>
      </c>
      <c r="B71">
        <v>160</v>
      </c>
      <c r="C71" s="1">
        <v>37781</v>
      </c>
      <c r="D71" t="s">
        <v>223</v>
      </c>
      <c r="E71">
        <v>6</v>
      </c>
      <c r="F71" s="3">
        <v>21</v>
      </c>
      <c r="G71" s="4">
        <v>0.21</v>
      </c>
      <c r="H71" s="3">
        <v>5.8</v>
      </c>
      <c r="I71" s="5">
        <v>7</v>
      </c>
      <c r="J71" s="5">
        <v>3</v>
      </c>
      <c r="K71" s="5">
        <v>2</v>
      </c>
      <c r="L71" s="5">
        <v>0</v>
      </c>
      <c r="M71" s="3">
        <v>12</v>
      </c>
      <c r="N71" s="4">
        <v>0.12</v>
      </c>
      <c r="O71" s="3">
        <v>4.7699999999999996</v>
      </c>
      <c r="P71" s="5">
        <v>3</v>
      </c>
      <c r="Q71" s="5" t="s">
        <v>728</v>
      </c>
      <c r="R71" s="5">
        <v>1</v>
      </c>
      <c r="S71" s="5">
        <v>0</v>
      </c>
      <c r="T71" s="3">
        <v>17.5</v>
      </c>
      <c r="U71" s="4">
        <v>0.17499999999999999</v>
      </c>
      <c r="V71" s="3">
        <v>4.83</v>
      </c>
      <c r="W71" s="5">
        <v>6</v>
      </c>
      <c r="X71" s="5">
        <v>2</v>
      </c>
      <c r="Y71" s="5">
        <v>2</v>
      </c>
      <c r="Z71" s="5">
        <v>1</v>
      </c>
      <c r="AA71" s="3">
        <v>20</v>
      </c>
      <c r="AB71" s="4">
        <v>0.2</v>
      </c>
      <c r="AC71" s="3">
        <v>5.6</v>
      </c>
      <c r="AD71" s="5">
        <v>7</v>
      </c>
      <c r="AE71" s="5">
        <v>4</v>
      </c>
      <c r="AF71" s="5">
        <v>2</v>
      </c>
      <c r="AG71" s="5">
        <v>0</v>
      </c>
      <c r="AH71" s="3">
        <v>29.5</v>
      </c>
      <c r="AI71" s="4">
        <v>0.29499999999999998</v>
      </c>
      <c r="AJ71" s="3">
        <v>6.12</v>
      </c>
      <c r="AK71" s="5">
        <v>11</v>
      </c>
      <c r="AL71" s="5">
        <v>7</v>
      </c>
      <c r="AM71" s="5">
        <v>0</v>
      </c>
      <c r="AN71" s="5">
        <v>0</v>
      </c>
      <c r="AO71" s="3">
        <v>21</v>
      </c>
      <c r="AP71" s="4">
        <v>0.21</v>
      </c>
      <c r="AQ71" s="3">
        <v>4.8</v>
      </c>
      <c r="AR71" s="5">
        <v>6</v>
      </c>
      <c r="AS71" s="5">
        <v>5</v>
      </c>
      <c r="AT71" s="5">
        <v>0</v>
      </c>
      <c r="AU71" s="5">
        <v>0</v>
      </c>
      <c r="AV71" s="3">
        <v>1</v>
      </c>
      <c r="AW71" s="3">
        <v>0</v>
      </c>
      <c r="AX71" s="3">
        <v>0</v>
      </c>
      <c r="AY71" s="3">
        <v>0</v>
      </c>
      <c r="AZ71" s="6">
        <v>1.83</v>
      </c>
      <c r="BA71" s="6">
        <v>0.90666666666666673</v>
      </c>
      <c r="BB71" s="6">
        <v>2.7516666666666669</v>
      </c>
      <c r="BC71" s="3">
        <v>223.64665354330708</v>
      </c>
      <c r="BD71" s="3">
        <v>110.80489938757655</v>
      </c>
      <c r="BE71" s="3">
        <v>0</v>
      </c>
      <c r="BF71" s="3">
        <v>1.8331692913385824</v>
      </c>
      <c r="BG71" s="3">
        <v>336.28472222222223</v>
      </c>
      <c r="BH71" s="4">
        <v>0.35117849526621675</v>
      </c>
    </row>
    <row r="72" spans="1:60" x14ac:dyDescent="0.25">
      <c r="A72">
        <v>2003</v>
      </c>
      <c r="B72">
        <v>160</v>
      </c>
      <c r="C72" s="1">
        <v>37781</v>
      </c>
      <c r="D72" t="s">
        <v>17</v>
      </c>
      <c r="E72">
        <v>6</v>
      </c>
      <c r="F72" s="3">
        <v>20</v>
      </c>
      <c r="G72" s="4">
        <v>0.2</v>
      </c>
      <c r="H72" s="3">
        <v>6.7</v>
      </c>
      <c r="I72" s="5">
        <v>6</v>
      </c>
      <c r="J72" s="5" t="s">
        <v>728</v>
      </c>
      <c r="K72" s="5">
        <v>4</v>
      </c>
      <c r="L72" s="5">
        <v>0</v>
      </c>
      <c r="M72" s="3">
        <v>23</v>
      </c>
      <c r="N72" s="4">
        <v>0.23</v>
      </c>
      <c r="O72" s="3">
        <v>5.49</v>
      </c>
      <c r="P72" s="5">
        <v>9</v>
      </c>
      <c r="Q72" s="5">
        <v>6</v>
      </c>
      <c r="R72" s="5">
        <v>0</v>
      </c>
      <c r="S72" s="5">
        <v>0</v>
      </c>
      <c r="T72" s="3">
        <v>25</v>
      </c>
      <c r="U72" s="4">
        <v>0.25</v>
      </c>
      <c r="V72" s="3">
        <v>6.23</v>
      </c>
      <c r="W72" s="5">
        <v>8</v>
      </c>
      <c r="X72" s="5">
        <v>6</v>
      </c>
      <c r="Y72" s="5">
        <v>3</v>
      </c>
      <c r="Z72" s="5">
        <v>0</v>
      </c>
      <c r="AA72" s="3">
        <v>20.5</v>
      </c>
      <c r="AB72" s="4">
        <v>0.20499999999999999</v>
      </c>
      <c r="AC72" s="3">
        <v>5.53</v>
      </c>
      <c r="AD72" s="5">
        <v>6</v>
      </c>
      <c r="AE72" s="5">
        <v>3</v>
      </c>
      <c r="AF72" s="5">
        <v>1</v>
      </c>
      <c r="AG72" s="5">
        <v>1</v>
      </c>
      <c r="AH72" s="3">
        <v>19</v>
      </c>
      <c r="AI72" s="4">
        <v>0.19</v>
      </c>
      <c r="AJ72" s="3">
        <v>6.4</v>
      </c>
      <c r="AK72" s="5">
        <v>8</v>
      </c>
      <c r="AL72" s="5">
        <v>6</v>
      </c>
      <c r="AM72" s="5">
        <v>4</v>
      </c>
      <c r="AN72" s="5">
        <v>0</v>
      </c>
      <c r="AO72" s="3">
        <v>15</v>
      </c>
      <c r="AP72" s="4">
        <v>0.15</v>
      </c>
      <c r="AQ72" s="3">
        <v>4.21</v>
      </c>
      <c r="AR72" s="5">
        <v>7</v>
      </c>
      <c r="AS72" s="5">
        <v>5</v>
      </c>
      <c r="AT72" s="5">
        <v>0</v>
      </c>
      <c r="AU72" s="5">
        <v>0</v>
      </c>
      <c r="AV72" s="3">
        <v>0</v>
      </c>
      <c r="AW72" s="3">
        <v>0</v>
      </c>
      <c r="AX72" s="3">
        <v>0</v>
      </c>
      <c r="AY72" s="3">
        <v>0</v>
      </c>
      <c r="AZ72" s="6">
        <v>2.0900000000000003</v>
      </c>
      <c r="BA72" s="6">
        <v>1.0833333333333333</v>
      </c>
      <c r="BB72" s="6">
        <v>3.1799999999999997</v>
      </c>
      <c r="BC72" s="3">
        <v>239.80296733741616</v>
      </c>
      <c r="BD72" s="3">
        <v>124.2997837075921</v>
      </c>
      <c r="BE72" s="3">
        <v>0</v>
      </c>
      <c r="BF72" s="3">
        <v>0.76492174589287454</v>
      </c>
      <c r="BG72" s="3">
        <v>364.86767279090117</v>
      </c>
      <c r="BH72" s="4">
        <v>0.4215768462487714</v>
      </c>
    </row>
    <row r="73" spans="1:60" x14ac:dyDescent="0.25">
      <c r="A73">
        <v>2003</v>
      </c>
      <c r="B73">
        <v>160</v>
      </c>
      <c r="C73" s="1">
        <v>37781</v>
      </c>
      <c r="D73" t="s">
        <v>18</v>
      </c>
      <c r="E73">
        <v>6</v>
      </c>
      <c r="F73" s="3">
        <v>23.5</v>
      </c>
      <c r="G73" s="4">
        <v>0.23499999999999999</v>
      </c>
      <c r="H73" s="3">
        <v>5.65</v>
      </c>
      <c r="I73" s="5">
        <v>8</v>
      </c>
      <c r="J73" s="5">
        <v>2</v>
      </c>
      <c r="K73" s="5">
        <v>0</v>
      </c>
      <c r="L73" s="5">
        <v>0</v>
      </c>
      <c r="M73" s="3">
        <v>23</v>
      </c>
      <c r="N73" s="4">
        <v>0.23</v>
      </c>
      <c r="O73" s="3">
        <v>5.68</v>
      </c>
      <c r="P73" s="5">
        <v>8</v>
      </c>
      <c r="Q73" s="5">
        <v>6</v>
      </c>
      <c r="R73" s="5">
        <v>3</v>
      </c>
      <c r="S73" s="5">
        <v>0</v>
      </c>
      <c r="T73" s="3">
        <v>21</v>
      </c>
      <c r="U73" s="4">
        <v>0.21</v>
      </c>
      <c r="V73" s="3">
        <v>5.81</v>
      </c>
      <c r="W73" s="5">
        <v>8</v>
      </c>
      <c r="X73" s="5">
        <v>6</v>
      </c>
      <c r="Y73" s="5">
        <v>2</v>
      </c>
      <c r="Z73" s="5">
        <v>0</v>
      </c>
      <c r="AA73" s="3">
        <v>11</v>
      </c>
      <c r="AB73" s="4">
        <v>0.11</v>
      </c>
      <c r="AC73" s="3">
        <v>3.93</v>
      </c>
      <c r="AD73" s="5">
        <v>2</v>
      </c>
      <c r="AE73" s="5" t="s">
        <v>728</v>
      </c>
      <c r="AF73" s="5">
        <v>7</v>
      </c>
      <c r="AG73" s="5">
        <v>0</v>
      </c>
      <c r="AH73" s="3">
        <v>21</v>
      </c>
      <c r="AI73" s="4">
        <v>0.21</v>
      </c>
      <c r="AJ73" s="3">
        <v>5.43</v>
      </c>
      <c r="AK73" s="5">
        <v>6</v>
      </c>
      <c r="AL73" s="5">
        <v>4</v>
      </c>
      <c r="AM73" s="5">
        <v>1</v>
      </c>
      <c r="AN73" s="5">
        <v>0</v>
      </c>
      <c r="AO73" s="3">
        <v>21</v>
      </c>
      <c r="AP73" s="4">
        <v>0.21</v>
      </c>
      <c r="AQ73" s="3">
        <v>5.0599999999999996</v>
      </c>
      <c r="AR73" s="5">
        <v>6</v>
      </c>
      <c r="AS73" s="5">
        <v>4</v>
      </c>
      <c r="AT73" s="5">
        <v>1</v>
      </c>
      <c r="AU73" s="5">
        <v>0</v>
      </c>
      <c r="AV73" s="3">
        <v>0.33333333333333331</v>
      </c>
      <c r="AW73" s="3">
        <v>0</v>
      </c>
      <c r="AX73" s="3">
        <v>0</v>
      </c>
      <c r="AY73" s="3">
        <v>0</v>
      </c>
      <c r="AZ73" s="6">
        <v>1.6333333333333335</v>
      </c>
      <c r="BA73" s="6">
        <v>0.79166666666666663</v>
      </c>
      <c r="BB73" s="6">
        <v>2.4316666666666666</v>
      </c>
      <c r="BC73" s="3">
        <v>195.14617964421112</v>
      </c>
      <c r="BD73" s="3">
        <v>94.586158501020691</v>
      </c>
      <c r="BE73" s="3">
        <v>0</v>
      </c>
      <c r="BF73" s="3">
        <v>0.79651501895596377</v>
      </c>
      <c r="BG73" s="3">
        <v>290.52885316418775</v>
      </c>
      <c r="BH73" s="4">
        <v>0.27896091870033934</v>
      </c>
    </row>
    <row r="74" spans="1:60" x14ac:dyDescent="0.25">
      <c r="A74">
        <v>2003</v>
      </c>
      <c r="B74">
        <v>160</v>
      </c>
      <c r="C74" s="1">
        <v>37781</v>
      </c>
      <c r="D74" t="s">
        <v>224</v>
      </c>
      <c r="E74">
        <v>6</v>
      </c>
      <c r="F74" s="3">
        <v>23.6</v>
      </c>
      <c r="G74" s="4">
        <v>0.23600000000000002</v>
      </c>
      <c r="H74" s="3">
        <v>6</v>
      </c>
      <c r="I74" s="5">
        <v>6</v>
      </c>
      <c r="J74" s="5">
        <v>4</v>
      </c>
      <c r="K74" s="5">
        <v>1</v>
      </c>
      <c r="L74" s="5">
        <v>0</v>
      </c>
      <c r="M74" s="3">
        <v>18.2</v>
      </c>
      <c r="N74" s="4">
        <v>0.182</v>
      </c>
      <c r="O74" s="3">
        <v>5</v>
      </c>
      <c r="P74" s="5">
        <v>6</v>
      </c>
      <c r="Q74" s="5" t="s">
        <v>728</v>
      </c>
      <c r="R74" s="5">
        <v>4</v>
      </c>
      <c r="S74" s="5">
        <v>0</v>
      </c>
      <c r="T74" s="3">
        <v>17.8</v>
      </c>
      <c r="U74" s="4">
        <v>0.17800000000000002</v>
      </c>
      <c r="V74" s="3">
        <v>4.8</v>
      </c>
      <c r="W74" s="5">
        <v>9</v>
      </c>
      <c r="X74" s="5" t="s">
        <v>728</v>
      </c>
      <c r="Y74" s="5">
        <v>0</v>
      </c>
      <c r="Z74" s="5">
        <v>0</v>
      </c>
      <c r="AA74" s="3">
        <v>22.6</v>
      </c>
      <c r="AB74" s="4">
        <v>0.22600000000000001</v>
      </c>
      <c r="AC74" s="3">
        <v>5.7</v>
      </c>
      <c r="AD74" s="5">
        <v>7</v>
      </c>
      <c r="AE74" s="5" t="s">
        <v>728</v>
      </c>
      <c r="AF74" s="5">
        <v>1</v>
      </c>
      <c r="AG74" s="5">
        <v>0</v>
      </c>
      <c r="AH74" s="3">
        <v>20.100000000000001</v>
      </c>
      <c r="AI74" s="4">
        <v>0.20100000000000001</v>
      </c>
      <c r="AJ74" s="3">
        <v>5.3</v>
      </c>
      <c r="AK74" s="5">
        <v>10</v>
      </c>
      <c r="AL74" s="5">
        <v>6</v>
      </c>
      <c r="AM74" s="5">
        <v>0</v>
      </c>
      <c r="AN74" s="5">
        <v>0</v>
      </c>
      <c r="AO74" s="3">
        <v>19.100000000000001</v>
      </c>
      <c r="AP74" s="4">
        <v>0.191</v>
      </c>
      <c r="AQ74" s="3">
        <v>5.5</v>
      </c>
      <c r="AR74" s="5">
        <v>8</v>
      </c>
      <c r="AS74" s="5">
        <v>3</v>
      </c>
      <c r="AT74" s="5">
        <v>1</v>
      </c>
      <c r="AU74" s="5">
        <v>0</v>
      </c>
      <c r="AV74" s="3">
        <v>0.33333333333333331</v>
      </c>
      <c r="AW74" s="3">
        <v>0</v>
      </c>
      <c r="AX74" s="3">
        <v>0</v>
      </c>
      <c r="AY74" s="3">
        <v>0</v>
      </c>
      <c r="AZ74" s="6">
        <v>1.4416666666666667</v>
      </c>
      <c r="BA74" s="6">
        <v>0.73666666666666669</v>
      </c>
      <c r="BB74" s="6">
        <v>2.1800000000000002</v>
      </c>
      <c r="BC74" s="3">
        <v>317.42733547195485</v>
      </c>
      <c r="BD74" s="3">
        <v>162.19986390590063</v>
      </c>
      <c r="BE74" s="3">
        <v>0</v>
      </c>
      <c r="BF74" s="3">
        <v>0.36696801788665301</v>
      </c>
      <c r="BG74" s="3">
        <v>479.99416739574218</v>
      </c>
      <c r="BH74" s="4">
        <v>0.5741800107895757</v>
      </c>
    </row>
    <row r="75" spans="1:60" x14ac:dyDescent="0.25">
      <c r="A75">
        <v>2003</v>
      </c>
      <c r="B75">
        <v>160</v>
      </c>
      <c r="C75" s="1">
        <v>37781</v>
      </c>
      <c r="D75" t="s">
        <v>225</v>
      </c>
      <c r="E75">
        <v>6</v>
      </c>
      <c r="F75" s="3">
        <v>17.5</v>
      </c>
      <c r="G75" s="4">
        <v>0.17499999999999999</v>
      </c>
      <c r="H75" s="3">
        <v>5.4</v>
      </c>
      <c r="I75" s="5">
        <v>8</v>
      </c>
      <c r="J75" s="5">
        <v>3</v>
      </c>
      <c r="K75" s="5">
        <v>1</v>
      </c>
      <c r="L75" s="5">
        <v>0</v>
      </c>
      <c r="M75" s="3">
        <v>11.8</v>
      </c>
      <c r="N75" s="4">
        <v>0.11800000000000001</v>
      </c>
      <c r="O75" s="3">
        <v>4.4000000000000004</v>
      </c>
      <c r="P75" s="5">
        <v>6</v>
      </c>
      <c r="Q75" s="5">
        <v>8</v>
      </c>
      <c r="R75" s="5">
        <v>0</v>
      </c>
      <c r="S75" s="5">
        <v>0</v>
      </c>
      <c r="T75" s="3">
        <v>21.3</v>
      </c>
      <c r="U75" s="4">
        <v>0.21299999999999999</v>
      </c>
      <c r="V75" s="3">
        <v>5.3</v>
      </c>
      <c r="W75" s="5">
        <v>8</v>
      </c>
      <c r="X75" s="5">
        <v>5</v>
      </c>
      <c r="Y75" s="5">
        <v>1</v>
      </c>
      <c r="Z75" s="5">
        <v>0</v>
      </c>
      <c r="AA75" s="3">
        <v>18.399999999999999</v>
      </c>
      <c r="AB75" s="4">
        <v>0.184</v>
      </c>
      <c r="AC75" s="3">
        <v>4.7</v>
      </c>
      <c r="AD75" s="5">
        <v>8</v>
      </c>
      <c r="AE75" s="5">
        <v>4</v>
      </c>
      <c r="AF75" s="5">
        <v>0</v>
      </c>
      <c r="AG75" s="5">
        <v>0</v>
      </c>
      <c r="AH75" s="3">
        <v>11.9</v>
      </c>
      <c r="AI75" s="4">
        <v>0.11900000000000001</v>
      </c>
      <c r="AJ75" s="3">
        <v>3.6</v>
      </c>
      <c r="AK75" s="5">
        <v>4</v>
      </c>
      <c r="AL75" s="5" t="s">
        <v>728</v>
      </c>
      <c r="AM75" s="5">
        <v>2</v>
      </c>
      <c r="AN75" s="5">
        <v>0</v>
      </c>
      <c r="AO75" s="3">
        <v>18.399999999999999</v>
      </c>
      <c r="AP75" s="4">
        <v>0.184</v>
      </c>
      <c r="AQ75" s="3">
        <v>6.4</v>
      </c>
      <c r="AR75" s="5">
        <v>4</v>
      </c>
      <c r="AS75" s="5" t="s">
        <v>728</v>
      </c>
      <c r="AT75" s="5">
        <v>3</v>
      </c>
      <c r="AU75" s="5">
        <v>1</v>
      </c>
      <c r="AV75" s="3">
        <v>0</v>
      </c>
      <c r="AW75" s="3">
        <v>0</v>
      </c>
      <c r="AX75" s="3">
        <v>0</v>
      </c>
      <c r="AY75" s="3">
        <v>0</v>
      </c>
      <c r="AZ75" s="6">
        <v>1.2449999999999999</v>
      </c>
      <c r="BA75" s="6">
        <v>0.59666666666666668</v>
      </c>
      <c r="BB75" s="6">
        <v>1.8416666666666668</v>
      </c>
      <c r="BC75" s="3">
        <v>156.01077209098858</v>
      </c>
      <c r="BD75" s="3">
        <v>74.768214737046762</v>
      </c>
      <c r="BE75" s="3">
        <v>0</v>
      </c>
      <c r="BF75" s="3">
        <v>0</v>
      </c>
      <c r="BG75" s="3">
        <v>230.77898682803533</v>
      </c>
      <c r="BH75" s="4">
        <v>0.22823320244920037</v>
      </c>
    </row>
    <row r="76" spans="1:60" x14ac:dyDescent="0.25">
      <c r="A76">
        <v>2003</v>
      </c>
      <c r="B76">
        <v>160</v>
      </c>
      <c r="C76" s="1">
        <v>37781</v>
      </c>
      <c r="D76" t="s">
        <v>226</v>
      </c>
      <c r="E76">
        <v>6</v>
      </c>
      <c r="F76" s="3">
        <v>18.8</v>
      </c>
      <c r="G76" s="4">
        <v>0.188</v>
      </c>
      <c r="H76" s="3">
        <v>6</v>
      </c>
      <c r="I76" s="5">
        <v>6</v>
      </c>
      <c r="J76" s="5">
        <v>4</v>
      </c>
      <c r="K76" s="5">
        <v>2</v>
      </c>
      <c r="L76" s="5">
        <v>1</v>
      </c>
      <c r="M76" s="3">
        <v>21</v>
      </c>
      <c r="N76" s="4">
        <v>0.21</v>
      </c>
      <c r="O76" s="3">
        <v>5.7</v>
      </c>
      <c r="P76" s="5">
        <v>9</v>
      </c>
      <c r="Q76" s="5">
        <v>4</v>
      </c>
      <c r="R76" s="5">
        <v>0</v>
      </c>
      <c r="S76" s="5">
        <v>0</v>
      </c>
      <c r="T76" s="3">
        <v>18</v>
      </c>
      <c r="U76" s="4">
        <v>0.18</v>
      </c>
      <c r="V76" s="3">
        <v>5.5</v>
      </c>
      <c r="W76" s="5">
        <v>8</v>
      </c>
      <c r="X76" s="5">
        <v>1</v>
      </c>
      <c r="Y76" s="5">
        <v>0</v>
      </c>
      <c r="Z76" s="5">
        <v>0</v>
      </c>
      <c r="AA76" s="3">
        <v>17.899999999999999</v>
      </c>
      <c r="AB76" s="4">
        <v>0.17899999999999999</v>
      </c>
      <c r="AC76" s="3">
        <v>4.8</v>
      </c>
      <c r="AD76" s="5">
        <v>7</v>
      </c>
      <c r="AE76" s="5">
        <v>3</v>
      </c>
      <c r="AF76" s="5">
        <v>1</v>
      </c>
      <c r="AG76" s="5">
        <v>1</v>
      </c>
      <c r="AH76" s="3">
        <v>16.2</v>
      </c>
      <c r="AI76" s="4">
        <v>0.16200000000000001</v>
      </c>
      <c r="AJ76" s="3">
        <v>3.9</v>
      </c>
      <c r="AK76" s="5">
        <v>6</v>
      </c>
      <c r="AL76" s="5">
        <v>3</v>
      </c>
      <c r="AM76" s="5">
        <v>1</v>
      </c>
      <c r="AN76" s="5">
        <v>0</v>
      </c>
      <c r="AO76" s="3">
        <v>16.600000000000001</v>
      </c>
      <c r="AP76" s="4">
        <v>0.16600000000000001</v>
      </c>
      <c r="AQ76" s="3">
        <v>5.5</v>
      </c>
      <c r="AR76" s="5">
        <v>7</v>
      </c>
      <c r="AS76" s="5">
        <v>3</v>
      </c>
      <c r="AT76" s="5">
        <v>1</v>
      </c>
      <c r="AU76" s="5">
        <v>1</v>
      </c>
      <c r="AV76" s="3">
        <v>0</v>
      </c>
      <c r="AW76" s="3">
        <v>0</v>
      </c>
      <c r="AX76" s="3">
        <v>0</v>
      </c>
      <c r="AY76" s="3">
        <v>0</v>
      </c>
      <c r="AZ76" s="6">
        <v>1.5416666666666667</v>
      </c>
      <c r="BA76" s="6">
        <v>0.76333333333333331</v>
      </c>
      <c r="BB76" s="6">
        <v>2.3066666666666666</v>
      </c>
      <c r="BC76" s="3">
        <v>166.91272965879264</v>
      </c>
      <c r="BD76" s="3">
        <v>82.644356955380587</v>
      </c>
      <c r="BE76" s="3">
        <v>0</v>
      </c>
      <c r="BF76" s="3">
        <v>0.18044619422572181</v>
      </c>
      <c r="BG76" s="3">
        <v>249.73753280839892</v>
      </c>
      <c r="BH76" s="4">
        <v>0.2389312500653554</v>
      </c>
    </row>
    <row r="77" spans="1:60" x14ac:dyDescent="0.25">
      <c r="A77">
        <v>2003</v>
      </c>
      <c r="B77">
        <v>160</v>
      </c>
      <c r="C77" s="1">
        <v>37781</v>
      </c>
      <c r="D77" t="s">
        <v>227</v>
      </c>
      <c r="E77">
        <v>6</v>
      </c>
      <c r="F77" s="3">
        <v>20.100000000000001</v>
      </c>
      <c r="G77" s="4">
        <v>0.20100000000000001</v>
      </c>
      <c r="H77" s="3">
        <v>5.8</v>
      </c>
      <c r="I77" s="5">
        <v>7</v>
      </c>
      <c r="J77" s="5">
        <v>3</v>
      </c>
      <c r="K77" s="5">
        <v>2</v>
      </c>
      <c r="L77" s="5">
        <v>3</v>
      </c>
      <c r="M77" s="3">
        <v>23.7</v>
      </c>
      <c r="N77" s="4">
        <v>0.23699999999999999</v>
      </c>
      <c r="O77" s="3">
        <v>6.1</v>
      </c>
      <c r="P77" s="5">
        <v>10</v>
      </c>
      <c r="Q77" s="5">
        <v>5</v>
      </c>
      <c r="R77" s="5">
        <v>2</v>
      </c>
      <c r="S77" s="5">
        <v>0</v>
      </c>
      <c r="T77" s="3">
        <v>21.8</v>
      </c>
      <c r="U77" s="4">
        <v>0.218</v>
      </c>
      <c r="V77" s="3">
        <v>5.3</v>
      </c>
      <c r="W77" s="5">
        <v>8</v>
      </c>
      <c r="X77" s="5">
        <v>4</v>
      </c>
      <c r="Y77" s="5">
        <v>2</v>
      </c>
      <c r="Z77" s="5">
        <v>0</v>
      </c>
      <c r="AA77" s="3">
        <v>20.399999999999999</v>
      </c>
      <c r="AB77" s="4">
        <v>0.20399999999999999</v>
      </c>
      <c r="AC77" s="3">
        <v>5.2</v>
      </c>
      <c r="AD77" s="5">
        <v>9</v>
      </c>
      <c r="AE77" s="5" t="s">
        <v>728</v>
      </c>
      <c r="AF77" s="5">
        <v>2</v>
      </c>
      <c r="AG77" s="5">
        <v>0</v>
      </c>
      <c r="AH77" s="3">
        <v>23.6</v>
      </c>
      <c r="AI77" s="4">
        <v>0.23600000000000002</v>
      </c>
      <c r="AJ77" s="3">
        <v>5.8</v>
      </c>
      <c r="AK77" s="5">
        <v>10</v>
      </c>
      <c r="AL77" s="5">
        <v>7</v>
      </c>
      <c r="AM77" s="5">
        <v>2</v>
      </c>
      <c r="AN77" s="5">
        <v>0</v>
      </c>
      <c r="AO77" s="3">
        <v>25.8</v>
      </c>
      <c r="AP77" s="4">
        <v>0.25800000000000001</v>
      </c>
      <c r="AQ77" s="3" t="s">
        <v>728</v>
      </c>
      <c r="AR77" s="5">
        <v>10</v>
      </c>
      <c r="AS77" s="5">
        <v>5</v>
      </c>
      <c r="AT77" s="5">
        <v>1</v>
      </c>
      <c r="AU77" s="5">
        <v>0</v>
      </c>
      <c r="AV77" s="3">
        <v>0.16666666666666666</v>
      </c>
      <c r="AW77" s="3">
        <v>0</v>
      </c>
      <c r="AX77" s="3">
        <v>0</v>
      </c>
      <c r="AY77" s="3">
        <v>0</v>
      </c>
      <c r="AZ77" s="6">
        <v>1.9816666666666667</v>
      </c>
      <c r="BA77" s="6">
        <v>1.0833333333333333</v>
      </c>
      <c r="BB77" s="6">
        <v>3.0683333333333334</v>
      </c>
      <c r="BC77" s="3">
        <v>479.1267194031301</v>
      </c>
      <c r="BD77" s="3">
        <v>261.92797948867496</v>
      </c>
      <c r="BE77" s="3">
        <v>0</v>
      </c>
      <c r="BF77" s="3">
        <v>0.80593224458053847</v>
      </c>
      <c r="BG77" s="3">
        <v>741.86063113638556</v>
      </c>
      <c r="BH77" s="4">
        <v>0.68140926866518725</v>
      </c>
    </row>
    <row r="78" spans="1:60" x14ac:dyDescent="0.25">
      <c r="A78">
        <v>2003</v>
      </c>
      <c r="B78">
        <v>160</v>
      </c>
      <c r="C78" s="1">
        <v>37781</v>
      </c>
      <c r="D78" t="s">
        <v>228</v>
      </c>
      <c r="E78">
        <v>6</v>
      </c>
      <c r="F78" s="3">
        <v>17.600000000000001</v>
      </c>
      <c r="G78" s="4">
        <v>0.17600000000000002</v>
      </c>
      <c r="H78" s="3">
        <v>5.6</v>
      </c>
      <c r="I78" s="5">
        <v>8</v>
      </c>
      <c r="J78" s="5" t="s">
        <v>728</v>
      </c>
      <c r="K78" s="5">
        <v>1</v>
      </c>
      <c r="L78" s="5">
        <v>0</v>
      </c>
      <c r="M78" s="3">
        <v>15.2</v>
      </c>
      <c r="N78" s="4">
        <v>0.152</v>
      </c>
      <c r="O78" s="3">
        <v>5.0999999999999996</v>
      </c>
      <c r="P78" s="5">
        <v>5</v>
      </c>
      <c r="Q78" s="5" t="s">
        <v>728</v>
      </c>
      <c r="R78" s="5">
        <v>1</v>
      </c>
      <c r="S78" s="5">
        <v>0</v>
      </c>
      <c r="T78" s="3">
        <v>24.1</v>
      </c>
      <c r="U78" s="4">
        <v>0.24100000000000002</v>
      </c>
      <c r="V78" s="3">
        <v>6.9</v>
      </c>
      <c r="W78" s="5">
        <v>11</v>
      </c>
      <c r="X78" s="5">
        <v>5</v>
      </c>
      <c r="Y78" s="5">
        <v>0</v>
      </c>
      <c r="Z78" s="5">
        <v>0</v>
      </c>
      <c r="AA78" s="3">
        <v>19.5</v>
      </c>
      <c r="AB78" s="4">
        <v>0.19500000000000001</v>
      </c>
      <c r="AC78" s="3">
        <v>6.4</v>
      </c>
      <c r="AD78" s="5">
        <v>12</v>
      </c>
      <c r="AE78" s="5">
        <v>4</v>
      </c>
      <c r="AF78" s="5">
        <v>2</v>
      </c>
      <c r="AG78" s="5">
        <v>0</v>
      </c>
      <c r="AH78" s="3">
        <v>13.4</v>
      </c>
      <c r="AI78" s="4">
        <v>0.13400000000000001</v>
      </c>
      <c r="AJ78" s="3">
        <v>4.5</v>
      </c>
      <c r="AK78" s="5">
        <v>6</v>
      </c>
      <c r="AL78" s="5" t="s">
        <v>728</v>
      </c>
      <c r="AM78" s="5">
        <v>1</v>
      </c>
      <c r="AN78" s="5">
        <v>0</v>
      </c>
      <c r="AO78" s="3">
        <v>18.600000000000001</v>
      </c>
      <c r="AP78" s="4">
        <v>0.18600000000000003</v>
      </c>
      <c r="AQ78" s="3">
        <v>6.1</v>
      </c>
      <c r="AR78" s="5">
        <v>7</v>
      </c>
      <c r="AS78" s="5">
        <v>1</v>
      </c>
      <c r="AT78" s="5">
        <v>1</v>
      </c>
      <c r="AU78" s="5">
        <v>2</v>
      </c>
      <c r="AV78" s="3">
        <v>1.5</v>
      </c>
      <c r="AW78" s="3">
        <v>0</v>
      </c>
      <c r="AX78" s="3">
        <v>0</v>
      </c>
      <c r="AY78" s="3">
        <v>0</v>
      </c>
      <c r="AZ78" s="6">
        <v>2.0833333333333335</v>
      </c>
      <c r="BA78" s="6">
        <v>1.0116666666666667</v>
      </c>
      <c r="BB78" s="6">
        <v>3.0971666666666664</v>
      </c>
      <c r="BC78" s="3">
        <v>102.52624671916011</v>
      </c>
      <c r="BD78" s="3">
        <v>49.786745406824153</v>
      </c>
      <c r="BE78" s="3">
        <v>0</v>
      </c>
      <c r="BF78" s="3">
        <v>0.10662729658792651</v>
      </c>
      <c r="BG78" s="3">
        <v>152.4196194225722</v>
      </c>
      <c r="BH78" s="4">
        <v>0.13787461751012281</v>
      </c>
    </row>
    <row r="79" spans="1:60" x14ac:dyDescent="0.25">
      <c r="A79">
        <v>2003</v>
      </c>
      <c r="B79">
        <v>160</v>
      </c>
      <c r="C79" s="1">
        <v>37781</v>
      </c>
      <c r="D79" t="s">
        <v>229</v>
      </c>
      <c r="E79">
        <v>6</v>
      </c>
      <c r="F79" s="3">
        <v>17.899999999999999</v>
      </c>
      <c r="G79" s="4">
        <v>0.17899999999999999</v>
      </c>
      <c r="H79" s="3">
        <v>5.6</v>
      </c>
      <c r="I79" s="5">
        <v>9</v>
      </c>
      <c r="J79" s="5" t="s">
        <v>728</v>
      </c>
      <c r="K79" s="5">
        <v>1</v>
      </c>
      <c r="L79" s="5">
        <v>0</v>
      </c>
      <c r="M79" s="3">
        <v>13.8</v>
      </c>
      <c r="N79" s="4">
        <v>0.13800000000000001</v>
      </c>
      <c r="O79" s="3">
        <v>4.0999999999999996</v>
      </c>
      <c r="P79" s="5">
        <v>9</v>
      </c>
      <c r="Q79" s="5" t="s">
        <v>728</v>
      </c>
      <c r="R79" s="5">
        <v>0</v>
      </c>
      <c r="S79" s="5">
        <v>0</v>
      </c>
      <c r="T79" s="3">
        <v>23</v>
      </c>
      <c r="U79" s="4">
        <v>0.23</v>
      </c>
      <c r="V79" s="3">
        <v>7.7</v>
      </c>
      <c r="W79" s="5">
        <v>9</v>
      </c>
      <c r="X79" s="5">
        <v>6</v>
      </c>
      <c r="Y79" s="5">
        <v>2</v>
      </c>
      <c r="Z79" s="5">
        <v>1</v>
      </c>
      <c r="AA79" s="3">
        <v>15.2</v>
      </c>
      <c r="AB79" s="4">
        <v>0.152</v>
      </c>
      <c r="AC79" s="3">
        <v>5.2</v>
      </c>
      <c r="AD79" s="5">
        <v>7</v>
      </c>
      <c r="AE79" s="5" t="s">
        <v>728</v>
      </c>
      <c r="AF79" s="5">
        <v>1</v>
      </c>
      <c r="AG79" s="5">
        <v>0</v>
      </c>
      <c r="AH79" s="3">
        <v>17.399999999999999</v>
      </c>
      <c r="AI79" s="4">
        <v>0.17399999999999999</v>
      </c>
      <c r="AJ79" s="3">
        <v>6</v>
      </c>
      <c r="AK79" s="5">
        <v>9</v>
      </c>
      <c r="AL79" s="5" t="s">
        <v>728</v>
      </c>
      <c r="AM79" s="5">
        <v>1</v>
      </c>
      <c r="AN79" s="5">
        <v>0</v>
      </c>
      <c r="AO79" s="3">
        <v>13.2</v>
      </c>
      <c r="AP79" s="4">
        <v>0.13200000000000001</v>
      </c>
      <c r="AQ79" s="3">
        <v>4.7</v>
      </c>
      <c r="AR79" s="5">
        <v>8</v>
      </c>
      <c r="AS79" s="5" t="s">
        <v>728</v>
      </c>
      <c r="AT79" s="5">
        <v>1</v>
      </c>
      <c r="AU79" s="5">
        <v>0</v>
      </c>
      <c r="AV79" s="3">
        <v>0.5</v>
      </c>
      <c r="AW79" s="3">
        <v>0</v>
      </c>
      <c r="AX79" s="3">
        <v>0</v>
      </c>
      <c r="AY79" s="3">
        <v>0</v>
      </c>
      <c r="AZ79" s="6">
        <v>1.8216666666666665</v>
      </c>
      <c r="BA79" s="6">
        <v>0.87</v>
      </c>
      <c r="BB79" s="6">
        <v>2.6933333333333334</v>
      </c>
      <c r="BC79" s="3">
        <v>93.757860345581804</v>
      </c>
      <c r="BD79" s="3">
        <v>44.777312992125985</v>
      </c>
      <c r="BE79" s="3">
        <v>0</v>
      </c>
      <c r="BF79" s="3">
        <v>8.5780293088363976E-2</v>
      </c>
      <c r="BG79" s="3">
        <v>138.62095363079615</v>
      </c>
      <c r="BH79" s="4">
        <v>0.14524449589193519</v>
      </c>
    </row>
    <row r="80" spans="1:60" x14ac:dyDescent="0.25">
      <c r="A80">
        <v>2003</v>
      </c>
      <c r="B80">
        <v>160</v>
      </c>
      <c r="C80" s="1">
        <v>37781</v>
      </c>
      <c r="D80" t="s">
        <v>230</v>
      </c>
      <c r="E80">
        <v>6</v>
      </c>
      <c r="F80" s="3">
        <v>21.4</v>
      </c>
      <c r="G80" s="4">
        <v>0.214</v>
      </c>
      <c r="H80" s="3">
        <v>5.6</v>
      </c>
      <c r="I80" s="5">
        <v>8</v>
      </c>
      <c r="J80" s="5">
        <v>7</v>
      </c>
      <c r="K80" s="5">
        <v>1</v>
      </c>
      <c r="L80" s="5">
        <v>0</v>
      </c>
      <c r="M80" s="3">
        <v>19.100000000000001</v>
      </c>
      <c r="N80" s="4">
        <v>0.191</v>
      </c>
      <c r="O80" s="3">
        <v>4.4000000000000004</v>
      </c>
      <c r="P80" s="5">
        <v>6</v>
      </c>
      <c r="Q80" s="5" t="s">
        <v>728</v>
      </c>
      <c r="R80" s="5">
        <v>1</v>
      </c>
      <c r="S80" s="5">
        <v>0</v>
      </c>
      <c r="T80" s="3">
        <v>17.7</v>
      </c>
      <c r="U80" s="4">
        <v>0.17699999999999999</v>
      </c>
      <c r="V80" s="3">
        <v>5.0999999999999996</v>
      </c>
      <c r="W80" s="5">
        <v>7</v>
      </c>
      <c r="X80" s="5" t="s">
        <v>728</v>
      </c>
      <c r="Y80" s="5">
        <v>0</v>
      </c>
      <c r="Z80" s="5">
        <v>0</v>
      </c>
      <c r="AA80" s="3">
        <v>27.3</v>
      </c>
      <c r="AB80" s="4">
        <v>0.27300000000000002</v>
      </c>
      <c r="AC80" s="3">
        <v>6.7</v>
      </c>
      <c r="AD80" s="5">
        <v>11</v>
      </c>
      <c r="AE80" s="5">
        <v>9</v>
      </c>
      <c r="AF80" s="5">
        <v>1</v>
      </c>
      <c r="AG80" s="5">
        <v>0</v>
      </c>
      <c r="AH80" s="3">
        <v>14.2</v>
      </c>
      <c r="AI80" s="4">
        <v>0.14199999999999999</v>
      </c>
      <c r="AJ80" s="3">
        <v>4.5</v>
      </c>
      <c r="AK80" s="5">
        <v>7</v>
      </c>
      <c r="AL80" s="5">
        <v>5</v>
      </c>
      <c r="AM80" s="5">
        <v>0</v>
      </c>
      <c r="AN80" s="5">
        <v>0</v>
      </c>
      <c r="AO80" s="3">
        <v>11.3</v>
      </c>
      <c r="AP80" s="4">
        <v>0.113</v>
      </c>
      <c r="AQ80" s="3">
        <v>3.3</v>
      </c>
      <c r="AR80" s="5">
        <v>8</v>
      </c>
      <c r="AS80" s="5">
        <v>5</v>
      </c>
      <c r="AT80" s="5">
        <v>0</v>
      </c>
      <c r="AU80" s="5">
        <v>0</v>
      </c>
      <c r="AV80" s="3">
        <v>0.66666666666666663</v>
      </c>
      <c r="AW80" s="3">
        <v>0</v>
      </c>
      <c r="AX80" s="3">
        <v>0</v>
      </c>
      <c r="AY80" s="3">
        <v>0</v>
      </c>
      <c r="AZ80" s="6">
        <v>1.3416666666666668</v>
      </c>
      <c r="BA80" s="6">
        <v>0.745</v>
      </c>
      <c r="BB80" s="6">
        <v>2.0883333333333334</v>
      </c>
      <c r="BC80" s="3">
        <v>158.46456692913389</v>
      </c>
      <c r="BD80" s="3">
        <v>87.99212598425197</v>
      </c>
      <c r="BE80" s="3">
        <v>0</v>
      </c>
      <c r="BF80" s="3">
        <v>0.19685039370078741</v>
      </c>
      <c r="BG80" s="3">
        <v>246.65354330708666</v>
      </c>
      <c r="BH80" s="4">
        <v>0.23375608682138421</v>
      </c>
    </row>
    <row r="81" spans="1:60" x14ac:dyDescent="0.25">
      <c r="A81">
        <v>2003</v>
      </c>
      <c r="B81">
        <v>160</v>
      </c>
      <c r="C81" s="1">
        <v>37781</v>
      </c>
      <c r="D81" t="s">
        <v>231</v>
      </c>
      <c r="E81">
        <v>6</v>
      </c>
      <c r="F81" s="3">
        <v>21.1</v>
      </c>
      <c r="G81" s="4">
        <v>0.21100000000000002</v>
      </c>
      <c r="H81" s="3">
        <v>5.5</v>
      </c>
      <c r="I81" s="5">
        <v>10</v>
      </c>
      <c r="J81" s="5">
        <v>6</v>
      </c>
      <c r="K81" s="5">
        <v>0</v>
      </c>
      <c r="L81" s="5">
        <v>0</v>
      </c>
      <c r="M81" s="3">
        <v>14.1</v>
      </c>
      <c r="N81" s="4">
        <v>0.14099999999999999</v>
      </c>
      <c r="O81" s="3">
        <v>4.2</v>
      </c>
      <c r="P81" s="5">
        <v>8</v>
      </c>
      <c r="Q81" s="5" t="s">
        <v>728</v>
      </c>
      <c r="R81" s="5">
        <v>0</v>
      </c>
      <c r="S81" s="5">
        <v>0</v>
      </c>
      <c r="T81" s="3">
        <v>16.3</v>
      </c>
      <c r="U81" s="4">
        <v>0.16300000000000001</v>
      </c>
      <c r="V81" s="3">
        <v>5.4</v>
      </c>
      <c r="W81" s="5">
        <v>8</v>
      </c>
      <c r="X81" s="5">
        <v>7</v>
      </c>
      <c r="Y81" s="5">
        <v>1</v>
      </c>
      <c r="Z81" s="5">
        <v>0</v>
      </c>
      <c r="AA81" s="3">
        <v>3.5</v>
      </c>
      <c r="AB81" s="4">
        <v>3.5000000000000003E-2</v>
      </c>
      <c r="AC81" s="3">
        <v>2.6</v>
      </c>
      <c r="AD81" s="5">
        <v>0</v>
      </c>
      <c r="AE81" s="5" t="s">
        <v>728</v>
      </c>
      <c r="AF81" s="5">
        <v>0</v>
      </c>
      <c r="AG81" s="5">
        <v>0</v>
      </c>
      <c r="AH81" s="3">
        <v>16.5</v>
      </c>
      <c r="AI81" s="4">
        <v>0.16500000000000001</v>
      </c>
      <c r="AJ81" s="3">
        <v>5</v>
      </c>
      <c r="AK81" s="5">
        <v>8</v>
      </c>
      <c r="AL81" s="5" t="s">
        <v>728</v>
      </c>
      <c r="AM81" s="5">
        <v>0</v>
      </c>
      <c r="AN81" s="5">
        <v>0</v>
      </c>
      <c r="AO81" s="3">
        <v>18.2</v>
      </c>
      <c r="AP81" s="4">
        <v>0.182</v>
      </c>
      <c r="AQ81" s="3">
        <v>5</v>
      </c>
      <c r="AR81" s="5">
        <v>9</v>
      </c>
      <c r="AS81" s="5">
        <v>6</v>
      </c>
      <c r="AT81" s="5">
        <v>0</v>
      </c>
      <c r="AU81" s="5">
        <v>0</v>
      </c>
      <c r="AV81" s="3">
        <v>1.3333333333333333</v>
      </c>
      <c r="AW81" s="3">
        <v>0</v>
      </c>
      <c r="AX81" s="3">
        <v>0</v>
      </c>
      <c r="AY81" s="3">
        <v>0</v>
      </c>
      <c r="AZ81" s="6">
        <v>1.3416666666666668</v>
      </c>
      <c r="BA81" s="6">
        <v>0.59166666666666667</v>
      </c>
      <c r="BB81" s="6">
        <v>1.9433333333333334</v>
      </c>
      <c r="BC81" s="3">
        <v>66.3020149825022</v>
      </c>
      <c r="BD81" s="3">
        <v>29.238776793525808</v>
      </c>
      <c r="BE81" s="3">
        <v>0</v>
      </c>
      <c r="BF81" s="3">
        <v>0.49417650918635175</v>
      </c>
      <c r="BG81" s="3">
        <v>96.034968285214362</v>
      </c>
      <c r="BH81" s="4">
        <v>9.4677355597477406E-2</v>
      </c>
    </row>
    <row r="82" spans="1:60" x14ac:dyDescent="0.25">
      <c r="A82">
        <v>2003</v>
      </c>
      <c r="B82">
        <v>160</v>
      </c>
      <c r="C82" s="1">
        <v>37781</v>
      </c>
      <c r="D82" t="s">
        <v>232</v>
      </c>
      <c r="E82">
        <v>6</v>
      </c>
      <c r="F82" s="3">
        <v>24.5</v>
      </c>
      <c r="G82" s="4">
        <v>0.245</v>
      </c>
      <c r="H82" s="3">
        <v>6.5</v>
      </c>
      <c r="I82" s="5">
        <v>10</v>
      </c>
      <c r="J82" s="5">
        <v>4</v>
      </c>
      <c r="K82" s="5">
        <v>0</v>
      </c>
      <c r="L82" s="5">
        <v>0</v>
      </c>
      <c r="M82" s="3">
        <v>25.6</v>
      </c>
      <c r="N82" s="4">
        <v>0.25600000000000001</v>
      </c>
      <c r="O82" s="3">
        <v>6.6</v>
      </c>
      <c r="P82" s="5">
        <v>9</v>
      </c>
      <c r="Q82" s="5">
        <v>6</v>
      </c>
      <c r="R82" s="5">
        <v>1</v>
      </c>
      <c r="S82" s="5">
        <v>2</v>
      </c>
      <c r="T82" s="3">
        <v>23.2</v>
      </c>
      <c r="U82" s="4">
        <v>0.23199999999999998</v>
      </c>
      <c r="V82" s="3">
        <v>5.9</v>
      </c>
      <c r="W82" s="5">
        <v>10</v>
      </c>
      <c r="X82" s="5">
        <v>6</v>
      </c>
      <c r="Y82" s="5">
        <v>0</v>
      </c>
      <c r="Z82" s="5">
        <v>0</v>
      </c>
      <c r="AA82" s="3">
        <v>16.899999999999999</v>
      </c>
      <c r="AB82" s="4">
        <v>0.16899999999999998</v>
      </c>
      <c r="AC82" s="3">
        <v>4.9000000000000004</v>
      </c>
      <c r="AD82" s="5">
        <v>9</v>
      </c>
      <c r="AE82" s="5">
        <v>7</v>
      </c>
      <c r="AF82" s="5">
        <v>0</v>
      </c>
      <c r="AG82" s="5">
        <v>0</v>
      </c>
      <c r="AH82" s="3">
        <v>22.1</v>
      </c>
      <c r="AI82" s="4">
        <v>0.221</v>
      </c>
      <c r="AJ82" s="3">
        <v>6</v>
      </c>
      <c r="AK82" s="5">
        <v>9</v>
      </c>
      <c r="AL82" s="5" t="s">
        <v>728</v>
      </c>
      <c r="AM82" s="5">
        <v>0</v>
      </c>
      <c r="AN82" s="5">
        <v>0</v>
      </c>
      <c r="AO82" s="3">
        <v>15.9</v>
      </c>
      <c r="AP82" s="4">
        <v>0.159</v>
      </c>
      <c r="AQ82" s="3">
        <v>4.2</v>
      </c>
      <c r="AR82" s="5">
        <v>9</v>
      </c>
      <c r="AS82" s="5">
        <v>6</v>
      </c>
      <c r="AT82" s="5">
        <v>0</v>
      </c>
      <c r="AU82" s="5">
        <v>0</v>
      </c>
      <c r="AV82" s="3">
        <v>1.8333333333333333</v>
      </c>
      <c r="AW82" s="3">
        <v>0</v>
      </c>
      <c r="AX82" s="3">
        <v>0</v>
      </c>
      <c r="AY82" s="3">
        <v>0</v>
      </c>
      <c r="AZ82" s="6">
        <v>2.1</v>
      </c>
      <c r="BA82" s="6">
        <v>1.0833333333333333</v>
      </c>
      <c r="BB82" s="6">
        <v>3.2050000000000001</v>
      </c>
      <c r="BC82" s="3">
        <v>230.61570428696416</v>
      </c>
      <c r="BD82" s="3">
        <v>118.96841887819576</v>
      </c>
      <c r="BE82" s="3">
        <v>0</v>
      </c>
      <c r="BF82" s="3">
        <v>2.3793683775639156</v>
      </c>
      <c r="BG82" s="3">
        <v>351.96349154272383</v>
      </c>
      <c r="BH82" s="4">
        <v>0.36066394165291188</v>
      </c>
    </row>
    <row r="83" spans="1:60" x14ac:dyDescent="0.25">
      <c r="A83">
        <v>2003</v>
      </c>
      <c r="B83">
        <v>160</v>
      </c>
      <c r="C83" s="1">
        <v>37781</v>
      </c>
      <c r="D83" t="s">
        <v>233</v>
      </c>
      <c r="E83">
        <v>6</v>
      </c>
      <c r="F83" s="3">
        <v>11.9</v>
      </c>
      <c r="G83" s="4">
        <v>0.11900000000000001</v>
      </c>
      <c r="H83" s="3">
        <v>4.4000000000000004</v>
      </c>
      <c r="I83" s="5">
        <v>7</v>
      </c>
      <c r="J83" s="5" t="s">
        <v>728</v>
      </c>
      <c r="K83" s="5">
        <v>1</v>
      </c>
      <c r="L83" s="5">
        <v>0</v>
      </c>
      <c r="M83" s="3">
        <v>22.7</v>
      </c>
      <c r="N83" s="4">
        <v>0.22699999999999998</v>
      </c>
      <c r="O83" s="3">
        <v>6.1</v>
      </c>
      <c r="P83" s="5">
        <v>7</v>
      </c>
      <c r="Q83" s="5">
        <v>4</v>
      </c>
      <c r="R83" s="5">
        <v>2</v>
      </c>
      <c r="S83" s="5">
        <v>0</v>
      </c>
      <c r="T83" s="3">
        <v>9.6</v>
      </c>
      <c r="U83" s="4">
        <v>9.6000000000000002E-2</v>
      </c>
      <c r="V83" s="3">
        <v>4.0999999999999996</v>
      </c>
      <c r="W83" s="5">
        <v>4</v>
      </c>
      <c r="X83" s="5" t="s">
        <v>728</v>
      </c>
      <c r="Y83" s="5">
        <v>1</v>
      </c>
      <c r="Z83" s="5">
        <v>0</v>
      </c>
      <c r="AA83" s="3">
        <v>15.3</v>
      </c>
      <c r="AB83" s="4">
        <v>0.153</v>
      </c>
      <c r="AC83" s="3">
        <v>5.4</v>
      </c>
      <c r="AD83" s="5">
        <v>7</v>
      </c>
      <c r="AE83" s="5" t="s">
        <v>728</v>
      </c>
      <c r="AF83" s="5">
        <v>1</v>
      </c>
      <c r="AG83" s="5">
        <v>0</v>
      </c>
      <c r="AH83" s="3">
        <v>18.899999999999999</v>
      </c>
      <c r="AI83" s="4">
        <v>0.18899999999999997</v>
      </c>
      <c r="AJ83" s="3">
        <v>5.5</v>
      </c>
      <c r="AK83" s="5">
        <v>6</v>
      </c>
      <c r="AL83" s="5" t="s">
        <v>728</v>
      </c>
      <c r="AM83" s="5">
        <v>1</v>
      </c>
      <c r="AN83" s="5">
        <v>0</v>
      </c>
      <c r="AO83" s="3">
        <v>19.100000000000001</v>
      </c>
      <c r="AP83" s="4">
        <v>0.191</v>
      </c>
      <c r="AQ83" s="3">
        <v>5.5</v>
      </c>
      <c r="AR83" s="5">
        <v>8</v>
      </c>
      <c r="AS83" s="5" t="s">
        <v>728</v>
      </c>
      <c r="AT83" s="5">
        <v>1</v>
      </c>
      <c r="AU83" s="5">
        <v>0</v>
      </c>
      <c r="AV83" s="3">
        <v>0.33333333333333331</v>
      </c>
      <c r="AW83" s="3">
        <v>0</v>
      </c>
      <c r="AX83" s="3">
        <v>0</v>
      </c>
      <c r="AY83" s="3">
        <v>0</v>
      </c>
      <c r="AZ83" s="6">
        <v>1.37</v>
      </c>
      <c r="BA83" s="6">
        <v>0.66333333333333333</v>
      </c>
      <c r="BB83" s="6">
        <v>2.0366666666666666</v>
      </c>
      <c r="BC83" s="3">
        <v>157.56598133566641</v>
      </c>
      <c r="BD83" s="3">
        <v>76.291071254982029</v>
      </c>
      <c r="BE83" s="3">
        <v>0</v>
      </c>
      <c r="BF83" s="3">
        <v>0.38337221736171873</v>
      </c>
      <c r="BG83" s="3">
        <v>234.24042480801015</v>
      </c>
      <c r="BH83" s="4">
        <v>0.2225133837793678</v>
      </c>
    </row>
    <row r="84" spans="1:60" x14ac:dyDescent="0.25">
      <c r="A84">
        <v>2003</v>
      </c>
      <c r="B84">
        <v>160</v>
      </c>
      <c r="C84" s="1">
        <v>37781</v>
      </c>
      <c r="D84" t="s">
        <v>234</v>
      </c>
      <c r="E84">
        <v>6</v>
      </c>
      <c r="F84" s="3">
        <v>20.9</v>
      </c>
      <c r="G84" s="4">
        <v>0.20899999999999999</v>
      </c>
      <c r="H84" s="3">
        <v>6.4</v>
      </c>
      <c r="I84" s="5">
        <v>8</v>
      </c>
      <c r="J84" s="5">
        <v>6</v>
      </c>
      <c r="K84" s="5">
        <v>1</v>
      </c>
      <c r="L84" s="5">
        <v>0</v>
      </c>
      <c r="M84" s="3">
        <v>25</v>
      </c>
      <c r="N84" s="4">
        <v>0.25</v>
      </c>
      <c r="O84" s="3">
        <v>7.7</v>
      </c>
      <c r="P84" s="5">
        <v>8</v>
      </c>
      <c r="Q84" s="5">
        <v>5</v>
      </c>
      <c r="R84" s="5">
        <v>3</v>
      </c>
      <c r="S84" s="5">
        <v>2</v>
      </c>
      <c r="T84" s="3">
        <v>16.7</v>
      </c>
      <c r="U84" s="4">
        <v>0.16699999999999998</v>
      </c>
      <c r="V84" s="3">
        <v>5.0999999999999996</v>
      </c>
      <c r="W84" s="5">
        <v>8</v>
      </c>
      <c r="X84" s="5" t="s">
        <v>728</v>
      </c>
      <c r="Y84" s="5">
        <v>0</v>
      </c>
      <c r="Z84" s="5">
        <v>0</v>
      </c>
      <c r="AA84" s="3">
        <v>21.1</v>
      </c>
      <c r="AB84" s="4">
        <v>0.21100000000000002</v>
      </c>
      <c r="AC84" s="3">
        <v>7.1</v>
      </c>
      <c r="AD84" s="5">
        <v>9</v>
      </c>
      <c r="AE84" s="5" t="s">
        <v>728</v>
      </c>
      <c r="AF84" s="5">
        <v>1</v>
      </c>
      <c r="AG84" s="5">
        <v>1</v>
      </c>
      <c r="AH84" s="3">
        <v>14.7</v>
      </c>
      <c r="AI84" s="4">
        <v>0.14699999999999999</v>
      </c>
      <c r="AJ84" s="3">
        <v>4</v>
      </c>
      <c r="AK84" s="5">
        <v>7</v>
      </c>
      <c r="AL84" s="5" t="s">
        <v>728</v>
      </c>
      <c r="AM84" s="5">
        <v>1</v>
      </c>
      <c r="AN84" s="5">
        <v>0</v>
      </c>
      <c r="AO84" s="3">
        <v>21.8</v>
      </c>
      <c r="AP84" s="4">
        <v>0.218</v>
      </c>
      <c r="AQ84" s="3">
        <v>6.5</v>
      </c>
      <c r="AR84" s="5">
        <v>11</v>
      </c>
      <c r="AS84" s="5" t="s">
        <v>728</v>
      </c>
      <c r="AT84" s="5">
        <v>0</v>
      </c>
      <c r="AU84" s="5">
        <v>0</v>
      </c>
      <c r="AV84" s="3">
        <v>1</v>
      </c>
      <c r="AW84" s="3">
        <v>0</v>
      </c>
      <c r="AX84" s="3">
        <v>0</v>
      </c>
      <c r="AY84" s="3">
        <v>0</v>
      </c>
      <c r="AZ84" s="6">
        <v>2.5950000000000002</v>
      </c>
      <c r="BA84" s="6">
        <v>1.31</v>
      </c>
      <c r="BB84" s="6">
        <v>3.9166666666666665</v>
      </c>
      <c r="BC84" s="3">
        <v>137.28469488188975</v>
      </c>
      <c r="BD84" s="3">
        <v>69.303641732283467</v>
      </c>
      <c r="BE84" s="3">
        <v>0</v>
      </c>
      <c r="BF84" s="3">
        <v>0.61720800524934383</v>
      </c>
      <c r="BG84" s="3">
        <v>207.20554461942257</v>
      </c>
      <c r="BH84" s="4">
        <v>0.21378037545918838</v>
      </c>
    </row>
    <row r="85" spans="1:60" x14ac:dyDescent="0.25">
      <c r="A85">
        <v>2003</v>
      </c>
      <c r="B85">
        <v>160</v>
      </c>
      <c r="C85" s="1">
        <v>37781</v>
      </c>
      <c r="D85" t="s">
        <v>235</v>
      </c>
      <c r="E85">
        <v>6</v>
      </c>
      <c r="F85" s="3">
        <v>20.100000000000001</v>
      </c>
      <c r="G85" s="4">
        <v>0.20100000000000001</v>
      </c>
      <c r="H85" s="3">
        <v>6.3</v>
      </c>
      <c r="I85" s="5">
        <v>8</v>
      </c>
      <c r="J85" s="5">
        <v>4</v>
      </c>
      <c r="K85" s="5">
        <v>1</v>
      </c>
      <c r="L85" s="5">
        <v>0</v>
      </c>
      <c r="M85" s="3">
        <v>15.1</v>
      </c>
      <c r="N85" s="4">
        <v>0.151</v>
      </c>
      <c r="O85" s="3">
        <v>5.8</v>
      </c>
      <c r="P85" s="5">
        <v>5</v>
      </c>
      <c r="Q85" s="5" t="s">
        <v>728</v>
      </c>
      <c r="R85" s="5">
        <v>2</v>
      </c>
      <c r="S85" s="5">
        <v>0</v>
      </c>
      <c r="T85" s="3">
        <v>17.600000000000001</v>
      </c>
      <c r="U85" s="4">
        <v>0.17600000000000002</v>
      </c>
      <c r="V85" s="3">
        <v>5.7</v>
      </c>
      <c r="W85" s="5">
        <v>8</v>
      </c>
      <c r="X85" s="5" t="s">
        <v>728</v>
      </c>
      <c r="Y85" s="5">
        <v>2</v>
      </c>
      <c r="Z85" s="5">
        <v>0</v>
      </c>
      <c r="AA85" s="3">
        <v>17.5</v>
      </c>
      <c r="AB85" s="4">
        <v>0.17499999999999999</v>
      </c>
      <c r="AC85" s="3">
        <v>5.8</v>
      </c>
      <c r="AD85" s="5">
        <v>8</v>
      </c>
      <c r="AE85" s="5" t="s">
        <v>728</v>
      </c>
      <c r="AF85" s="5">
        <v>1</v>
      </c>
      <c r="AG85" s="5">
        <v>0</v>
      </c>
      <c r="AH85" s="3">
        <v>24.2</v>
      </c>
      <c r="AI85" s="4">
        <v>0.24199999999999999</v>
      </c>
      <c r="AJ85" s="3">
        <v>6.8</v>
      </c>
      <c r="AK85" s="5">
        <v>11</v>
      </c>
      <c r="AL85" s="5">
        <v>6</v>
      </c>
      <c r="AM85" s="5">
        <v>0</v>
      </c>
      <c r="AN85" s="5">
        <v>0</v>
      </c>
      <c r="AO85" s="3">
        <v>19.2</v>
      </c>
      <c r="AP85" s="4">
        <v>0.192</v>
      </c>
      <c r="AQ85" s="3">
        <v>6.6</v>
      </c>
      <c r="AR85" s="5">
        <v>7</v>
      </c>
      <c r="AS85" s="5">
        <v>5</v>
      </c>
      <c r="AT85" s="5">
        <v>1</v>
      </c>
      <c r="AU85" s="5">
        <v>0</v>
      </c>
      <c r="AV85" s="3">
        <v>0.83333333333333337</v>
      </c>
      <c r="AW85" s="3">
        <v>0</v>
      </c>
      <c r="AX85" s="3">
        <v>0</v>
      </c>
      <c r="AY85" s="3">
        <v>0</v>
      </c>
      <c r="AZ85" s="6">
        <v>2.4233333333333333</v>
      </c>
      <c r="BA85" s="6">
        <v>1.1733333333333333</v>
      </c>
      <c r="BB85" s="6">
        <v>3.6</v>
      </c>
      <c r="BC85" s="3">
        <v>123.23381452318461</v>
      </c>
      <c r="BD85" s="3">
        <v>59.667541557305341</v>
      </c>
      <c r="BE85" s="3">
        <v>0</v>
      </c>
      <c r="BF85" s="3">
        <v>0.16951006124234472</v>
      </c>
      <c r="BG85" s="3">
        <v>183.0708661417323</v>
      </c>
      <c r="BH85" s="4">
        <v>0.19377454973300756</v>
      </c>
    </row>
    <row r="86" spans="1:60" x14ac:dyDescent="0.25">
      <c r="A86">
        <v>2003</v>
      </c>
      <c r="B86">
        <v>160</v>
      </c>
      <c r="C86" s="1">
        <v>37781</v>
      </c>
      <c r="D86" t="s">
        <v>236</v>
      </c>
      <c r="E86">
        <v>5</v>
      </c>
      <c r="F86" s="3">
        <v>17</v>
      </c>
      <c r="G86" s="4">
        <v>0.17</v>
      </c>
      <c r="H86" s="3">
        <v>5.13</v>
      </c>
      <c r="I86" s="5">
        <v>6</v>
      </c>
      <c r="J86" s="5">
        <v>4</v>
      </c>
      <c r="K86" s="5">
        <v>1</v>
      </c>
      <c r="L86" s="5">
        <v>1</v>
      </c>
      <c r="M86" s="3">
        <v>20</v>
      </c>
      <c r="N86" s="4">
        <v>0.2</v>
      </c>
      <c r="O86" s="3">
        <v>4.87</v>
      </c>
      <c r="P86" s="5">
        <v>8</v>
      </c>
      <c r="Q86" s="5">
        <v>6</v>
      </c>
      <c r="R86" s="5">
        <v>0</v>
      </c>
      <c r="S86" s="5">
        <v>0</v>
      </c>
      <c r="T86" s="3">
        <v>22</v>
      </c>
      <c r="U86" s="4">
        <v>0.22</v>
      </c>
      <c r="V86" s="3">
        <v>6.1</v>
      </c>
      <c r="W86" s="5">
        <v>7</v>
      </c>
      <c r="X86" s="5">
        <v>5</v>
      </c>
      <c r="Y86" s="5">
        <v>2</v>
      </c>
      <c r="Z86" s="5">
        <v>2</v>
      </c>
      <c r="AA86" s="3">
        <v>28</v>
      </c>
      <c r="AB86" s="4">
        <v>0.28000000000000003</v>
      </c>
      <c r="AC86" s="3">
        <v>5.52</v>
      </c>
      <c r="AD86" s="5">
        <v>11</v>
      </c>
      <c r="AE86" s="5">
        <v>2</v>
      </c>
      <c r="AF86" s="5">
        <v>0</v>
      </c>
      <c r="AG86" s="5">
        <v>0</v>
      </c>
      <c r="AH86" s="3">
        <v>15</v>
      </c>
      <c r="AI86" s="4">
        <v>0.15</v>
      </c>
      <c r="AJ86" s="3">
        <v>4.9400000000000004</v>
      </c>
      <c r="AK86" s="5">
        <v>6</v>
      </c>
      <c r="AL86" s="5">
        <v>2</v>
      </c>
      <c r="AM86" s="5">
        <v>0</v>
      </c>
      <c r="AN86" s="5">
        <v>0</v>
      </c>
      <c r="AO86" s="3" t="s">
        <v>728</v>
      </c>
      <c r="AP86" s="4" t="s">
        <v>728</v>
      </c>
      <c r="AQ86" s="3" t="s">
        <v>728</v>
      </c>
      <c r="AR86" s="5" t="s">
        <v>728</v>
      </c>
      <c r="AS86" s="5" t="s">
        <v>728</v>
      </c>
      <c r="AT86" s="5" t="s">
        <v>728</v>
      </c>
      <c r="AU86" s="5" t="s">
        <v>728</v>
      </c>
      <c r="AV86" s="3">
        <v>0.4</v>
      </c>
      <c r="AW86" s="3">
        <v>0</v>
      </c>
      <c r="AX86" s="3">
        <v>0</v>
      </c>
      <c r="AY86" s="3">
        <v>0</v>
      </c>
      <c r="AZ86" s="6">
        <v>2.2679999999999998</v>
      </c>
      <c r="BA86" s="6">
        <v>1.0660000000000001</v>
      </c>
      <c r="BB86" s="6">
        <v>3.3379999999999996</v>
      </c>
      <c r="BC86" s="3">
        <v>564.27165354330702</v>
      </c>
      <c r="BD86" s="3">
        <v>265.21762904636927</v>
      </c>
      <c r="BE86" s="3">
        <v>0</v>
      </c>
      <c r="BF86" s="3">
        <v>0.99518810148731418</v>
      </c>
      <c r="BG86" s="3">
        <v>830.48447069116366</v>
      </c>
      <c r="BH86" s="4">
        <v>0.85862688026065703</v>
      </c>
    </row>
    <row r="87" spans="1:60" x14ac:dyDescent="0.25">
      <c r="A87">
        <v>2003</v>
      </c>
      <c r="B87">
        <v>160</v>
      </c>
      <c r="C87" s="1">
        <v>37781</v>
      </c>
      <c r="D87" t="s">
        <v>237</v>
      </c>
      <c r="E87">
        <v>6</v>
      </c>
      <c r="F87" s="3">
        <v>15</v>
      </c>
      <c r="G87" s="4">
        <v>0.15</v>
      </c>
      <c r="H87" s="3">
        <v>4.7</v>
      </c>
      <c r="I87" s="5">
        <v>5</v>
      </c>
      <c r="J87" s="5">
        <v>4</v>
      </c>
      <c r="K87" s="5">
        <v>2</v>
      </c>
      <c r="L87" s="5">
        <v>0</v>
      </c>
      <c r="M87" s="3">
        <v>22</v>
      </c>
      <c r="N87" s="4">
        <v>0.22</v>
      </c>
      <c r="O87" s="3">
        <v>7.08</v>
      </c>
      <c r="P87" s="5">
        <v>10</v>
      </c>
      <c r="Q87" s="5">
        <v>4</v>
      </c>
      <c r="R87" s="5">
        <v>1</v>
      </c>
      <c r="S87" s="5">
        <v>0</v>
      </c>
      <c r="T87" s="3">
        <v>22</v>
      </c>
      <c r="U87" s="4">
        <v>0.22</v>
      </c>
      <c r="V87" s="3">
        <v>5.87</v>
      </c>
      <c r="W87" s="5">
        <v>7</v>
      </c>
      <c r="X87" s="5">
        <v>5</v>
      </c>
      <c r="Y87" s="5">
        <v>2</v>
      </c>
      <c r="Z87" s="5">
        <v>1</v>
      </c>
      <c r="AA87" s="3">
        <v>11</v>
      </c>
      <c r="AB87" s="4">
        <v>0.11</v>
      </c>
      <c r="AC87" s="3">
        <v>4.0999999999999996</v>
      </c>
      <c r="AD87" s="5">
        <v>5</v>
      </c>
      <c r="AE87" s="5" t="s">
        <v>728</v>
      </c>
      <c r="AF87" s="5">
        <v>1</v>
      </c>
      <c r="AG87" s="5">
        <v>0</v>
      </c>
      <c r="AH87" s="3">
        <v>18.5</v>
      </c>
      <c r="AI87" s="4">
        <v>0.185</v>
      </c>
      <c r="AJ87" s="3">
        <v>5.47</v>
      </c>
      <c r="AK87" s="5">
        <v>6</v>
      </c>
      <c r="AL87" s="5" t="s">
        <v>728</v>
      </c>
      <c r="AM87" s="5">
        <v>2</v>
      </c>
      <c r="AN87" s="5">
        <v>0</v>
      </c>
      <c r="AO87" s="3">
        <v>20.6</v>
      </c>
      <c r="AP87" s="4">
        <v>0.20600000000000002</v>
      </c>
      <c r="AQ87" s="3">
        <v>6.22</v>
      </c>
      <c r="AR87" s="5">
        <v>11</v>
      </c>
      <c r="AS87" s="5">
        <v>9</v>
      </c>
      <c r="AT87" s="5">
        <v>0</v>
      </c>
      <c r="AU87" s="5">
        <v>0</v>
      </c>
      <c r="AV87" s="3">
        <v>0.16666666666666666</v>
      </c>
      <c r="AW87" s="3">
        <v>0</v>
      </c>
      <c r="AX87" s="3">
        <v>0</v>
      </c>
      <c r="AY87" s="3">
        <v>0</v>
      </c>
      <c r="AZ87" s="6">
        <v>1.9333333333333333</v>
      </c>
      <c r="BA87" s="6">
        <v>0.95166666666666666</v>
      </c>
      <c r="BB87" s="6">
        <v>2.8866666666666667</v>
      </c>
      <c r="BC87" s="3">
        <v>238.0370856420725</v>
      </c>
      <c r="BD87" s="3">
        <v>117.17170336346845</v>
      </c>
      <c r="BE87" s="3">
        <v>0</v>
      </c>
      <c r="BF87" s="3">
        <v>0.20520438417420048</v>
      </c>
      <c r="BG87" s="3">
        <v>355.41399338971513</v>
      </c>
      <c r="BH87" s="4">
        <v>0.3663353554736864</v>
      </c>
    </row>
    <row r="88" spans="1:60" x14ac:dyDescent="0.25">
      <c r="A88">
        <v>2003</v>
      </c>
      <c r="B88">
        <v>160</v>
      </c>
      <c r="C88" s="1">
        <v>37781</v>
      </c>
      <c r="D88" t="s">
        <v>238</v>
      </c>
      <c r="E88">
        <v>6</v>
      </c>
      <c r="F88" s="3">
        <v>14</v>
      </c>
      <c r="G88" s="4">
        <v>0.14000000000000001</v>
      </c>
      <c r="H88" s="3">
        <v>5.32</v>
      </c>
      <c r="I88" s="5">
        <v>6</v>
      </c>
      <c r="J88" s="5">
        <v>4</v>
      </c>
      <c r="K88" s="5">
        <v>1</v>
      </c>
      <c r="L88" s="5">
        <v>1</v>
      </c>
      <c r="M88" s="3">
        <v>19</v>
      </c>
      <c r="N88" s="4">
        <v>0.19</v>
      </c>
      <c r="O88" s="3">
        <v>4.91</v>
      </c>
      <c r="P88" s="5">
        <v>9</v>
      </c>
      <c r="Q88" s="5">
        <v>7</v>
      </c>
      <c r="R88" s="5">
        <v>0</v>
      </c>
      <c r="S88" s="5">
        <v>0</v>
      </c>
      <c r="T88" s="3">
        <v>22</v>
      </c>
      <c r="U88" s="4">
        <v>0.22</v>
      </c>
      <c r="V88" s="3">
        <v>6.38</v>
      </c>
      <c r="W88" s="5">
        <v>12</v>
      </c>
      <c r="X88" s="5">
        <v>8</v>
      </c>
      <c r="Y88" s="5">
        <v>0</v>
      </c>
      <c r="Z88" s="5">
        <v>0</v>
      </c>
      <c r="AA88" s="3">
        <v>23</v>
      </c>
      <c r="AB88" s="4">
        <v>0.23</v>
      </c>
      <c r="AC88" s="3">
        <v>6.1</v>
      </c>
      <c r="AD88" s="5">
        <v>9</v>
      </c>
      <c r="AE88" s="5">
        <v>6</v>
      </c>
      <c r="AF88" s="5">
        <v>1</v>
      </c>
      <c r="AG88" s="5">
        <v>0</v>
      </c>
      <c r="AH88" s="3">
        <v>15</v>
      </c>
      <c r="AI88" s="4">
        <v>0.15</v>
      </c>
      <c r="AJ88" s="3">
        <v>4.2</v>
      </c>
      <c r="AK88" s="5">
        <v>6</v>
      </c>
      <c r="AL88" s="5" t="s">
        <v>728</v>
      </c>
      <c r="AM88" s="5">
        <v>0</v>
      </c>
      <c r="AN88" s="5">
        <v>0</v>
      </c>
      <c r="AO88" s="3">
        <v>19</v>
      </c>
      <c r="AP88" s="4">
        <v>0.19</v>
      </c>
      <c r="AQ88" s="3">
        <v>4.91</v>
      </c>
      <c r="AR88" s="5">
        <v>8</v>
      </c>
      <c r="AS88" s="5" t="s">
        <v>728</v>
      </c>
      <c r="AT88" s="5">
        <v>0</v>
      </c>
      <c r="AU88" s="5">
        <v>0</v>
      </c>
      <c r="AV88" s="3">
        <v>0.5</v>
      </c>
      <c r="AW88" s="3">
        <v>0</v>
      </c>
      <c r="AX88" s="3">
        <v>0</v>
      </c>
      <c r="AY88" s="3">
        <v>0</v>
      </c>
      <c r="AZ88" s="6">
        <v>1.5833333333333333</v>
      </c>
      <c r="BA88" s="6">
        <v>0.88666666666666671</v>
      </c>
      <c r="BB88" s="6">
        <v>2.4750000000000001</v>
      </c>
      <c r="BC88" s="3">
        <v>183.68906143676486</v>
      </c>
      <c r="BD88" s="3">
        <v>102.86587440458833</v>
      </c>
      <c r="BE88" s="3">
        <v>0</v>
      </c>
      <c r="BF88" s="3">
        <v>0.58007072032662588</v>
      </c>
      <c r="BG88" s="3">
        <v>287.1350065616798</v>
      </c>
      <c r="BH88" s="4">
        <v>0.32016078355600741</v>
      </c>
    </row>
    <row r="89" spans="1:60" x14ac:dyDescent="0.25">
      <c r="A89">
        <v>2003</v>
      </c>
      <c r="B89">
        <v>160</v>
      </c>
      <c r="C89" s="1">
        <v>37781</v>
      </c>
      <c r="D89" t="s">
        <v>239</v>
      </c>
      <c r="E89">
        <v>6</v>
      </c>
      <c r="F89" s="3">
        <v>17</v>
      </c>
      <c r="G89" s="4">
        <v>0.17</v>
      </c>
      <c r="H89" s="3">
        <v>4.58</v>
      </c>
      <c r="I89" s="5">
        <v>8</v>
      </c>
      <c r="J89" s="5">
        <v>5</v>
      </c>
      <c r="K89" s="5">
        <v>0</v>
      </c>
      <c r="L89" s="5">
        <v>0</v>
      </c>
      <c r="M89" s="3">
        <v>24.5</v>
      </c>
      <c r="N89" s="4">
        <v>0.245</v>
      </c>
      <c r="O89" s="3">
        <v>5.42</v>
      </c>
      <c r="P89" s="5">
        <v>9</v>
      </c>
      <c r="Q89" s="5">
        <v>6</v>
      </c>
      <c r="R89" s="5">
        <v>0</v>
      </c>
      <c r="S89" s="5">
        <v>0</v>
      </c>
      <c r="T89" s="3">
        <v>25</v>
      </c>
      <c r="U89" s="4">
        <v>0.25</v>
      </c>
      <c r="V89" s="3">
        <v>6.81</v>
      </c>
      <c r="W89" s="5">
        <v>7</v>
      </c>
      <c r="X89" s="5">
        <v>6</v>
      </c>
      <c r="Y89" s="5">
        <v>2</v>
      </c>
      <c r="Z89" s="5">
        <v>0</v>
      </c>
      <c r="AA89" s="3">
        <v>18</v>
      </c>
      <c r="AB89" s="4">
        <v>0.18</v>
      </c>
      <c r="AC89" s="3">
        <v>4.66</v>
      </c>
      <c r="AD89" s="5">
        <v>8</v>
      </c>
      <c r="AE89" s="5">
        <v>4</v>
      </c>
      <c r="AF89" s="5">
        <v>0</v>
      </c>
      <c r="AG89" s="5">
        <v>0</v>
      </c>
      <c r="AH89" s="3">
        <v>20</v>
      </c>
      <c r="AI89" s="4">
        <v>0.2</v>
      </c>
      <c r="AJ89" s="3">
        <v>5.35</v>
      </c>
      <c r="AK89" s="5">
        <v>6</v>
      </c>
      <c r="AL89" s="5">
        <v>5</v>
      </c>
      <c r="AM89" s="5">
        <v>1</v>
      </c>
      <c r="AN89" s="5">
        <v>1</v>
      </c>
      <c r="AO89" s="3">
        <v>21</v>
      </c>
      <c r="AP89" s="4">
        <v>0.21</v>
      </c>
      <c r="AQ89" s="3">
        <v>5.78</v>
      </c>
      <c r="AR89" s="5">
        <v>7</v>
      </c>
      <c r="AS89" s="5">
        <v>6</v>
      </c>
      <c r="AT89" s="5">
        <v>1</v>
      </c>
      <c r="AU89" s="5">
        <v>1</v>
      </c>
      <c r="AV89" s="3">
        <v>0.16666666666666666</v>
      </c>
      <c r="AW89" s="3">
        <v>0</v>
      </c>
      <c r="AX89" s="3">
        <v>0</v>
      </c>
      <c r="AY89" s="3">
        <v>0</v>
      </c>
      <c r="AZ89" s="6">
        <v>2.13</v>
      </c>
      <c r="BA89" s="6">
        <v>1.0649999999999999</v>
      </c>
      <c r="BB89" s="6">
        <v>3.1983333333333328</v>
      </c>
      <c r="BC89" s="3">
        <v>484.51443569553805</v>
      </c>
      <c r="BD89" s="3">
        <v>242.25721784776903</v>
      </c>
      <c r="BE89" s="3">
        <v>0</v>
      </c>
      <c r="BF89" s="3">
        <v>0.75823855351414426</v>
      </c>
      <c r="BG89" s="3">
        <v>727.5298920968213</v>
      </c>
      <c r="BH89" s="4">
        <v>0.67540491125050051</v>
      </c>
    </row>
    <row r="90" spans="1:60" x14ac:dyDescent="0.25">
      <c r="A90">
        <v>2003</v>
      </c>
      <c r="B90">
        <v>160</v>
      </c>
      <c r="C90" s="1">
        <v>37781</v>
      </c>
      <c r="D90" t="s">
        <v>240</v>
      </c>
      <c r="E90">
        <v>6</v>
      </c>
      <c r="F90" s="3">
        <v>19</v>
      </c>
      <c r="G90" s="4">
        <v>0.19</v>
      </c>
      <c r="H90" s="3">
        <v>5.48</v>
      </c>
      <c r="I90" s="5">
        <v>10</v>
      </c>
      <c r="J90" s="5">
        <v>6</v>
      </c>
      <c r="K90" s="5">
        <v>2</v>
      </c>
      <c r="L90" s="5">
        <v>0</v>
      </c>
      <c r="M90" s="3">
        <v>15</v>
      </c>
      <c r="N90" s="4">
        <v>0.15</v>
      </c>
      <c r="O90" s="3">
        <v>4.05</v>
      </c>
      <c r="P90" s="5">
        <v>9</v>
      </c>
      <c r="Q90" s="5">
        <v>5</v>
      </c>
      <c r="R90" s="5">
        <v>3</v>
      </c>
      <c r="S90" s="5">
        <v>0</v>
      </c>
      <c r="T90" s="3">
        <v>14</v>
      </c>
      <c r="U90" s="4">
        <v>0.14000000000000001</v>
      </c>
      <c r="V90" s="3">
        <v>4.3499999999999996</v>
      </c>
      <c r="W90" s="5">
        <v>5</v>
      </c>
      <c r="X90" s="5" t="s">
        <v>728</v>
      </c>
      <c r="Y90" s="5">
        <v>1</v>
      </c>
      <c r="Z90" s="5">
        <v>0</v>
      </c>
      <c r="AA90" s="3">
        <v>15</v>
      </c>
      <c r="AB90" s="4">
        <v>0.15</v>
      </c>
      <c r="AC90" s="3">
        <v>6.13</v>
      </c>
      <c r="AD90" s="5">
        <v>6</v>
      </c>
      <c r="AE90" s="5" t="s">
        <v>728</v>
      </c>
      <c r="AF90" s="5">
        <v>3</v>
      </c>
      <c r="AG90" s="5">
        <v>0</v>
      </c>
      <c r="AH90" s="3">
        <v>12</v>
      </c>
      <c r="AI90" s="4">
        <v>0.12</v>
      </c>
      <c r="AJ90" s="3">
        <v>4.8600000000000003</v>
      </c>
      <c r="AK90" s="5">
        <v>5</v>
      </c>
      <c r="AL90" s="5" t="s">
        <v>728</v>
      </c>
      <c r="AM90" s="5">
        <v>1</v>
      </c>
      <c r="AN90" s="5">
        <v>0</v>
      </c>
      <c r="AO90" s="3">
        <v>13.5</v>
      </c>
      <c r="AP90" s="4">
        <v>0.13500000000000001</v>
      </c>
      <c r="AQ90" s="3">
        <v>4.59</v>
      </c>
      <c r="AR90" s="5">
        <v>6</v>
      </c>
      <c r="AS90" s="5" t="s">
        <v>728</v>
      </c>
      <c r="AT90" s="5">
        <v>2</v>
      </c>
      <c r="AU90" s="5">
        <v>0</v>
      </c>
      <c r="AV90" s="3">
        <v>0</v>
      </c>
      <c r="AW90" s="3">
        <v>0</v>
      </c>
      <c r="AX90" s="3">
        <v>0</v>
      </c>
      <c r="AY90" s="3">
        <v>0</v>
      </c>
      <c r="AZ90" s="6">
        <v>1.3416666666666668</v>
      </c>
      <c r="BA90" s="6">
        <v>0.56999999999999995</v>
      </c>
      <c r="BB90" s="6">
        <v>1.9116666666666668</v>
      </c>
      <c r="BC90" s="3">
        <v>64.376230314960637</v>
      </c>
      <c r="BD90" s="3">
        <v>27.349901574803148</v>
      </c>
      <c r="BE90" s="3">
        <v>0</v>
      </c>
      <c r="BF90" s="3">
        <v>0</v>
      </c>
      <c r="BG90" s="3">
        <v>91.726131889763792</v>
      </c>
      <c r="BH90" s="4">
        <v>9.7240762385170626E-2</v>
      </c>
    </row>
    <row r="91" spans="1:60" x14ac:dyDescent="0.25">
      <c r="A91">
        <v>2003</v>
      </c>
      <c r="B91">
        <v>160</v>
      </c>
      <c r="C91" s="1">
        <v>37781</v>
      </c>
      <c r="D91" t="s">
        <v>241</v>
      </c>
      <c r="E91">
        <v>6</v>
      </c>
      <c r="F91" s="3">
        <v>13</v>
      </c>
      <c r="G91" s="4">
        <v>0.13</v>
      </c>
      <c r="H91" s="3">
        <v>4.84</v>
      </c>
      <c r="I91" s="5">
        <v>5</v>
      </c>
      <c r="J91" s="5" t="s">
        <v>728</v>
      </c>
      <c r="K91" s="5">
        <v>2</v>
      </c>
      <c r="L91" s="5">
        <v>0</v>
      </c>
      <c r="M91" s="3">
        <v>16</v>
      </c>
      <c r="N91" s="4">
        <v>0.16</v>
      </c>
      <c r="O91" s="3">
        <v>5.78</v>
      </c>
      <c r="P91" s="5">
        <v>5</v>
      </c>
      <c r="Q91" s="5" t="s">
        <v>728</v>
      </c>
      <c r="R91" s="5">
        <v>3</v>
      </c>
      <c r="S91" s="5">
        <v>0</v>
      </c>
      <c r="T91" s="3">
        <v>17</v>
      </c>
      <c r="U91" s="4">
        <v>0.17</v>
      </c>
      <c r="V91" s="3">
        <v>5.47</v>
      </c>
      <c r="W91" s="5">
        <v>6</v>
      </c>
      <c r="X91" s="5">
        <v>4</v>
      </c>
      <c r="Y91" s="5">
        <v>2</v>
      </c>
      <c r="Z91" s="5">
        <v>0</v>
      </c>
      <c r="AA91" s="3">
        <v>23.5</v>
      </c>
      <c r="AB91" s="4">
        <v>0.23499999999999999</v>
      </c>
      <c r="AC91" s="3">
        <v>5.45</v>
      </c>
      <c r="AD91" s="5">
        <v>9</v>
      </c>
      <c r="AE91" s="5">
        <v>6</v>
      </c>
      <c r="AF91" s="5">
        <v>3</v>
      </c>
      <c r="AG91" s="5">
        <v>0</v>
      </c>
      <c r="AH91" s="3">
        <v>24.5</v>
      </c>
      <c r="AI91" s="4">
        <v>0.245</v>
      </c>
      <c r="AJ91" s="3">
        <v>5.26</v>
      </c>
      <c r="AK91" s="5">
        <v>5</v>
      </c>
      <c r="AL91" s="5" t="s">
        <v>728</v>
      </c>
      <c r="AM91" s="5">
        <v>2</v>
      </c>
      <c r="AN91" s="5">
        <v>0</v>
      </c>
      <c r="AO91" s="3">
        <v>22</v>
      </c>
      <c r="AP91" s="4">
        <v>0.22</v>
      </c>
      <c r="AQ91" s="3">
        <v>6.54</v>
      </c>
      <c r="AR91" s="5">
        <v>8</v>
      </c>
      <c r="AS91" s="5">
        <v>5</v>
      </c>
      <c r="AT91" s="5">
        <v>2</v>
      </c>
      <c r="AU91" s="5">
        <v>0</v>
      </c>
      <c r="AV91" s="3">
        <v>0.5</v>
      </c>
      <c r="AW91" s="3">
        <v>0</v>
      </c>
      <c r="AX91" s="3">
        <v>0</v>
      </c>
      <c r="AY91" s="3">
        <v>0</v>
      </c>
      <c r="AZ91" s="6">
        <v>1.8949999999999998</v>
      </c>
      <c r="BA91" s="6">
        <v>0.83166666666666667</v>
      </c>
      <c r="BB91" s="6">
        <v>2.7283333333333331</v>
      </c>
      <c r="BC91" s="3">
        <v>213.97501093613295</v>
      </c>
      <c r="BD91" s="3">
        <v>93.908118256051324</v>
      </c>
      <c r="BE91" s="3">
        <v>0</v>
      </c>
      <c r="BF91" s="3">
        <v>0.18819262175561388</v>
      </c>
      <c r="BG91" s="3">
        <v>308.07132181393985</v>
      </c>
      <c r="BH91" s="4">
        <v>0.33140370443784217</v>
      </c>
    </row>
    <row r="92" spans="1:60" x14ac:dyDescent="0.25">
      <c r="A92">
        <v>2003</v>
      </c>
      <c r="B92">
        <v>160</v>
      </c>
      <c r="C92" s="1">
        <v>37781</v>
      </c>
      <c r="D92" t="s">
        <v>242</v>
      </c>
      <c r="E92">
        <v>6</v>
      </c>
      <c r="F92" s="3">
        <v>17</v>
      </c>
      <c r="G92" s="4">
        <v>0.17</v>
      </c>
      <c r="H92" s="3">
        <v>5</v>
      </c>
      <c r="I92" s="5">
        <v>7</v>
      </c>
      <c r="J92" s="5">
        <v>3</v>
      </c>
      <c r="K92" s="5">
        <v>3</v>
      </c>
      <c r="L92" s="5">
        <v>0</v>
      </c>
      <c r="M92" s="3">
        <v>22</v>
      </c>
      <c r="N92" s="4">
        <v>0.22</v>
      </c>
      <c r="O92" s="3">
        <v>5.47</v>
      </c>
      <c r="P92" s="5">
        <v>6</v>
      </c>
      <c r="Q92" s="5" t="s">
        <v>728</v>
      </c>
      <c r="R92" s="5">
        <v>2</v>
      </c>
      <c r="S92" s="5">
        <v>0</v>
      </c>
      <c r="T92" s="3">
        <v>23</v>
      </c>
      <c r="U92" s="4">
        <v>0.23</v>
      </c>
      <c r="V92" s="3">
        <v>5.73</v>
      </c>
      <c r="W92" s="5">
        <v>7</v>
      </c>
      <c r="X92" s="5">
        <v>2</v>
      </c>
      <c r="Y92" s="5">
        <v>3</v>
      </c>
      <c r="Z92" s="5">
        <v>0</v>
      </c>
      <c r="AA92" s="3">
        <v>19</v>
      </c>
      <c r="AB92" s="4">
        <v>0.19</v>
      </c>
      <c r="AC92" s="3">
        <v>4.37</v>
      </c>
      <c r="AD92" s="5">
        <v>7</v>
      </c>
      <c r="AE92" s="5">
        <v>2</v>
      </c>
      <c r="AF92" s="5">
        <v>2</v>
      </c>
      <c r="AG92" s="5">
        <v>0</v>
      </c>
      <c r="AH92" s="3">
        <v>19</v>
      </c>
      <c r="AI92" s="4">
        <v>0.19</v>
      </c>
      <c r="AJ92" s="3">
        <v>6.73</v>
      </c>
      <c r="AK92" s="5">
        <v>6</v>
      </c>
      <c r="AL92" s="5">
        <v>4</v>
      </c>
      <c r="AM92" s="5">
        <v>3</v>
      </c>
      <c r="AN92" s="5">
        <v>0</v>
      </c>
      <c r="AO92" s="3">
        <v>17</v>
      </c>
      <c r="AP92" s="4">
        <v>0.17</v>
      </c>
      <c r="AQ92" s="3">
        <v>5.27</v>
      </c>
      <c r="AR92" s="5">
        <v>7</v>
      </c>
      <c r="AS92" s="5">
        <v>5</v>
      </c>
      <c r="AT92" s="5">
        <v>2</v>
      </c>
      <c r="AU92" s="5">
        <v>0</v>
      </c>
      <c r="AV92" s="3">
        <v>0</v>
      </c>
      <c r="AW92" s="3">
        <v>0</v>
      </c>
      <c r="AX92" s="3">
        <v>0</v>
      </c>
      <c r="AY92" s="3">
        <v>0</v>
      </c>
      <c r="AZ92" s="6">
        <v>1.8483333333333334</v>
      </c>
      <c r="BA92" s="6">
        <v>0.92499999999999993</v>
      </c>
      <c r="BB92" s="6">
        <v>2.7733333333333334</v>
      </c>
      <c r="BC92" s="3">
        <v>406.63063818411587</v>
      </c>
      <c r="BD92" s="3">
        <v>203.49865121026534</v>
      </c>
      <c r="BE92" s="3">
        <v>0</v>
      </c>
      <c r="BF92" s="3">
        <v>0</v>
      </c>
      <c r="BG92" s="3">
        <v>610.1292893943812</v>
      </c>
      <c r="BH92" s="4">
        <v>0.56991220277876142</v>
      </c>
    </row>
    <row r="93" spans="1:60" x14ac:dyDescent="0.25">
      <c r="A93">
        <v>2003</v>
      </c>
      <c r="B93">
        <v>160</v>
      </c>
      <c r="C93" s="1">
        <v>37781</v>
      </c>
      <c r="D93" t="s">
        <v>243</v>
      </c>
      <c r="E93">
        <v>6</v>
      </c>
      <c r="F93" s="3">
        <v>19.5</v>
      </c>
      <c r="G93" s="4">
        <v>0.19500000000000001</v>
      </c>
      <c r="H93" s="3">
        <v>4.8899999999999997</v>
      </c>
      <c r="I93" s="5">
        <v>8</v>
      </c>
      <c r="J93" s="5">
        <v>5</v>
      </c>
      <c r="K93" s="5">
        <v>3</v>
      </c>
      <c r="L93" s="5">
        <v>0</v>
      </c>
      <c r="M93" s="3">
        <v>16</v>
      </c>
      <c r="N93" s="4">
        <v>0.16</v>
      </c>
      <c r="O93" s="3">
        <v>5.4</v>
      </c>
      <c r="P93" s="5">
        <v>6</v>
      </c>
      <c r="Q93" s="5" t="s">
        <v>728</v>
      </c>
      <c r="R93" s="5">
        <v>2</v>
      </c>
      <c r="S93" s="5">
        <v>0</v>
      </c>
      <c r="T93" s="3">
        <v>17</v>
      </c>
      <c r="U93" s="4">
        <v>0.17</v>
      </c>
      <c r="V93" s="3">
        <v>5.61</v>
      </c>
      <c r="W93" s="5">
        <v>6</v>
      </c>
      <c r="X93" s="5">
        <v>4</v>
      </c>
      <c r="Y93" s="5">
        <v>2</v>
      </c>
      <c r="Z93" s="5">
        <v>0</v>
      </c>
      <c r="AA93" s="3">
        <v>17</v>
      </c>
      <c r="AB93" s="4">
        <v>0.17</v>
      </c>
      <c r="AC93" s="3">
        <v>5.83</v>
      </c>
      <c r="AD93" s="5">
        <v>5</v>
      </c>
      <c r="AE93" s="5">
        <v>3</v>
      </c>
      <c r="AF93" s="5">
        <v>2</v>
      </c>
      <c r="AG93" s="5">
        <v>0</v>
      </c>
      <c r="AH93" s="3">
        <v>17</v>
      </c>
      <c r="AI93" s="4">
        <v>0.17</v>
      </c>
      <c r="AJ93" s="3">
        <v>5.25</v>
      </c>
      <c r="AK93" s="5">
        <v>6</v>
      </c>
      <c r="AL93" s="5">
        <v>3</v>
      </c>
      <c r="AM93" s="5">
        <v>2</v>
      </c>
      <c r="AN93" s="5">
        <v>0</v>
      </c>
      <c r="AO93" s="3">
        <v>20</v>
      </c>
      <c r="AP93" s="4">
        <v>0.2</v>
      </c>
      <c r="AQ93" s="3">
        <v>5.95</v>
      </c>
      <c r="AR93" s="5">
        <v>8</v>
      </c>
      <c r="AS93" s="5" t="s">
        <v>728</v>
      </c>
      <c r="AT93" s="5">
        <v>4</v>
      </c>
      <c r="AU93" s="5">
        <v>0</v>
      </c>
      <c r="AV93" s="3">
        <v>0.16666666666666666</v>
      </c>
      <c r="AW93" s="3">
        <v>0</v>
      </c>
      <c r="AX93" s="3">
        <v>0</v>
      </c>
      <c r="AY93" s="3">
        <v>0</v>
      </c>
      <c r="AZ93" s="6">
        <v>1.875</v>
      </c>
      <c r="BA93" s="6">
        <v>0.83833333333333337</v>
      </c>
      <c r="BB93" s="6">
        <v>2.7149999999999999</v>
      </c>
      <c r="BC93" s="3">
        <v>201.97670603674541</v>
      </c>
      <c r="BD93" s="3">
        <v>90.306029454651508</v>
      </c>
      <c r="BE93" s="3">
        <v>0</v>
      </c>
      <c r="BF93" s="3">
        <v>0.17953484981044038</v>
      </c>
      <c r="BG93" s="3">
        <v>292.46227034120739</v>
      </c>
      <c r="BH93" s="4">
        <v>0.26849517904294345</v>
      </c>
    </row>
    <row r="94" spans="1:60" x14ac:dyDescent="0.25">
      <c r="A94">
        <v>2003</v>
      </c>
      <c r="B94">
        <v>160</v>
      </c>
      <c r="C94" s="1">
        <v>37781</v>
      </c>
      <c r="D94" t="s">
        <v>244</v>
      </c>
      <c r="E94">
        <v>6</v>
      </c>
      <c r="F94" s="3">
        <v>17.3</v>
      </c>
      <c r="G94" s="4">
        <v>0.17300000000000001</v>
      </c>
      <c r="H94" s="3">
        <v>4.5999999999999996</v>
      </c>
      <c r="I94" s="5">
        <v>7</v>
      </c>
      <c r="J94" s="5" t="s">
        <v>728</v>
      </c>
      <c r="K94" s="5">
        <v>0</v>
      </c>
      <c r="L94" s="5">
        <v>0</v>
      </c>
      <c r="M94" s="3">
        <v>16.8</v>
      </c>
      <c r="N94" s="4">
        <v>0.16800000000000001</v>
      </c>
      <c r="O94" s="3">
        <v>5.4</v>
      </c>
      <c r="P94" s="5">
        <v>9</v>
      </c>
      <c r="Q94" s="5" t="s">
        <v>728</v>
      </c>
      <c r="R94" s="5">
        <v>1</v>
      </c>
      <c r="S94" s="5">
        <v>0</v>
      </c>
      <c r="T94" s="3">
        <v>21.9</v>
      </c>
      <c r="U94" s="4">
        <v>0.21899999999999997</v>
      </c>
      <c r="V94" s="3">
        <v>5.5</v>
      </c>
      <c r="W94" s="5">
        <v>7</v>
      </c>
      <c r="X94" s="5" t="s">
        <v>728</v>
      </c>
      <c r="Y94" s="5">
        <v>2</v>
      </c>
      <c r="Z94" s="5">
        <v>0</v>
      </c>
      <c r="AA94" s="3">
        <v>12.1</v>
      </c>
      <c r="AB94" s="4">
        <v>0.121</v>
      </c>
      <c r="AC94" s="3">
        <v>3.8</v>
      </c>
      <c r="AD94" s="5">
        <v>7</v>
      </c>
      <c r="AE94" s="5" t="s">
        <v>728</v>
      </c>
      <c r="AF94" s="5">
        <v>0</v>
      </c>
      <c r="AG94" s="5">
        <v>0</v>
      </c>
      <c r="AH94" s="3">
        <v>22.5</v>
      </c>
      <c r="AI94" s="4">
        <v>0.22500000000000001</v>
      </c>
      <c r="AJ94" s="3">
        <v>5.8</v>
      </c>
      <c r="AK94" s="5">
        <v>7</v>
      </c>
      <c r="AL94" s="5">
        <v>5</v>
      </c>
      <c r="AM94" s="5">
        <v>1</v>
      </c>
      <c r="AN94" s="5">
        <v>0</v>
      </c>
      <c r="AO94" s="3">
        <v>15.4</v>
      </c>
      <c r="AP94" s="4">
        <v>0.154</v>
      </c>
      <c r="AQ94" s="3">
        <v>4.2</v>
      </c>
      <c r="AR94" s="5">
        <v>9</v>
      </c>
      <c r="AS94" s="5" t="s">
        <v>728</v>
      </c>
      <c r="AT94" s="5">
        <v>0</v>
      </c>
      <c r="AU94" s="5">
        <v>0</v>
      </c>
      <c r="AV94" s="3">
        <v>0.16666666666666666</v>
      </c>
      <c r="AW94" s="3">
        <v>0</v>
      </c>
      <c r="AX94" s="3">
        <v>0</v>
      </c>
      <c r="AY94" s="3">
        <v>0</v>
      </c>
      <c r="AZ94" s="6">
        <v>1.3283333333333334</v>
      </c>
      <c r="BA94" s="6">
        <v>0.67166666666666675</v>
      </c>
      <c r="BB94" s="6">
        <v>2.0016666666666669</v>
      </c>
      <c r="BC94" s="3">
        <v>313.17424297657237</v>
      </c>
      <c r="BD94" s="3">
        <v>158.355357490036</v>
      </c>
      <c r="BE94" s="3">
        <v>0</v>
      </c>
      <c r="BF94" s="3">
        <v>0.39294133372217371</v>
      </c>
      <c r="BG94" s="3">
        <v>471.92254180033052</v>
      </c>
      <c r="BH94" s="4">
        <v>0.49542340922915257</v>
      </c>
    </row>
    <row r="95" spans="1:60" x14ac:dyDescent="0.25">
      <c r="A95">
        <v>2003</v>
      </c>
      <c r="B95">
        <v>160</v>
      </c>
      <c r="C95" s="1">
        <v>37781</v>
      </c>
      <c r="D95" t="s">
        <v>245</v>
      </c>
      <c r="E95">
        <v>6</v>
      </c>
      <c r="F95" s="3">
        <v>16</v>
      </c>
      <c r="G95" s="4">
        <v>0.16</v>
      </c>
      <c r="H95" s="3">
        <v>5.34</v>
      </c>
      <c r="I95" s="5">
        <v>6</v>
      </c>
      <c r="J95" s="5">
        <v>5</v>
      </c>
      <c r="K95" s="5">
        <v>2</v>
      </c>
      <c r="L95" s="5">
        <v>1</v>
      </c>
      <c r="M95" s="3">
        <v>19</v>
      </c>
      <c r="N95" s="4">
        <v>0.19</v>
      </c>
      <c r="O95" s="3">
        <v>6.04</v>
      </c>
      <c r="P95" s="5">
        <v>8</v>
      </c>
      <c r="Q95" s="5">
        <v>7</v>
      </c>
      <c r="R95" s="5">
        <v>1</v>
      </c>
      <c r="S95" s="5">
        <v>0</v>
      </c>
      <c r="T95" s="3">
        <v>21</v>
      </c>
      <c r="U95" s="4">
        <v>0.21</v>
      </c>
      <c r="V95" s="3">
        <v>5.37</v>
      </c>
      <c r="W95" s="5">
        <v>10</v>
      </c>
      <c r="X95" s="5">
        <v>7</v>
      </c>
      <c r="Y95" s="5">
        <v>0</v>
      </c>
      <c r="Z95" s="5">
        <v>0</v>
      </c>
      <c r="AA95" s="3">
        <v>19</v>
      </c>
      <c r="AB95" s="4">
        <v>0.19</v>
      </c>
      <c r="AC95" s="3">
        <v>6</v>
      </c>
      <c r="AD95" s="5">
        <v>10</v>
      </c>
      <c r="AE95" s="5">
        <v>7</v>
      </c>
      <c r="AF95" s="5">
        <v>0</v>
      </c>
      <c r="AG95" s="5">
        <v>0</v>
      </c>
      <c r="AH95" s="3">
        <v>18.5</v>
      </c>
      <c r="AI95" s="4">
        <v>0.185</v>
      </c>
      <c r="AJ95" s="3">
        <v>5.79</v>
      </c>
      <c r="AK95" s="5">
        <v>7</v>
      </c>
      <c r="AL95" s="5">
        <v>5</v>
      </c>
      <c r="AM95" s="5">
        <v>1</v>
      </c>
      <c r="AN95" s="5">
        <v>2</v>
      </c>
      <c r="AO95" s="3">
        <v>19</v>
      </c>
      <c r="AP95" s="4">
        <v>0.19</v>
      </c>
      <c r="AQ95" s="3">
        <v>5.2</v>
      </c>
      <c r="AR95" s="5">
        <v>5</v>
      </c>
      <c r="AS95" s="5" t="s">
        <v>728</v>
      </c>
      <c r="AT95" s="5">
        <v>1</v>
      </c>
      <c r="AU95" s="5">
        <v>0</v>
      </c>
      <c r="AV95" s="3">
        <v>0.5</v>
      </c>
      <c r="AW95" s="3">
        <v>0</v>
      </c>
      <c r="AX95" s="3">
        <v>0</v>
      </c>
      <c r="AY95" s="3">
        <v>0</v>
      </c>
      <c r="AZ95" s="6">
        <v>1.9716666666666667</v>
      </c>
      <c r="BA95" s="6">
        <v>0.95333333333333325</v>
      </c>
      <c r="BB95" s="6">
        <v>2.9299999999999997</v>
      </c>
      <c r="BC95" s="3">
        <v>226.04591960727129</v>
      </c>
      <c r="BD95" s="3">
        <v>109.29692816175753</v>
      </c>
      <c r="BE95" s="3">
        <v>0</v>
      </c>
      <c r="BF95" s="3">
        <v>0.57323563721201509</v>
      </c>
      <c r="BG95" s="3">
        <v>335.91608340624083</v>
      </c>
      <c r="BH95" s="4">
        <v>0.3509576729124137</v>
      </c>
    </row>
    <row r="96" spans="1:60" x14ac:dyDescent="0.25">
      <c r="A96">
        <v>2003</v>
      </c>
      <c r="B96">
        <v>160</v>
      </c>
      <c r="C96" s="1">
        <v>37781</v>
      </c>
      <c r="D96" t="s">
        <v>246</v>
      </c>
      <c r="E96">
        <v>6</v>
      </c>
      <c r="F96" s="3">
        <v>16</v>
      </c>
      <c r="G96" s="4">
        <v>0.16</v>
      </c>
      <c r="H96" s="3">
        <v>5.3</v>
      </c>
      <c r="I96" s="5">
        <v>5</v>
      </c>
      <c r="J96" s="5">
        <v>2</v>
      </c>
      <c r="K96" s="5">
        <v>3</v>
      </c>
      <c r="L96" s="5">
        <v>0</v>
      </c>
      <c r="M96" s="3">
        <v>13</v>
      </c>
      <c r="N96" s="4">
        <v>0.13</v>
      </c>
      <c r="O96" s="3">
        <v>4</v>
      </c>
      <c r="P96" s="5">
        <v>4</v>
      </c>
      <c r="Q96" s="5" t="s">
        <v>728</v>
      </c>
      <c r="R96" s="5">
        <v>2</v>
      </c>
      <c r="S96" s="5">
        <v>0</v>
      </c>
      <c r="T96" s="3">
        <v>12.5</v>
      </c>
      <c r="U96" s="4">
        <v>0.125</v>
      </c>
      <c r="V96" s="3">
        <v>3.98</v>
      </c>
      <c r="W96" s="5">
        <v>7</v>
      </c>
      <c r="X96" s="5" t="s">
        <v>728</v>
      </c>
      <c r="Y96" s="5">
        <v>0</v>
      </c>
      <c r="Z96" s="5">
        <v>0</v>
      </c>
      <c r="AA96" s="3">
        <v>23</v>
      </c>
      <c r="AB96" s="4">
        <v>0.23</v>
      </c>
      <c r="AC96" s="3">
        <v>6.48</v>
      </c>
      <c r="AD96" s="5">
        <v>9</v>
      </c>
      <c r="AE96" s="5">
        <v>5</v>
      </c>
      <c r="AF96" s="5">
        <v>2</v>
      </c>
      <c r="AG96" s="5">
        <v>0</v>
      </c>
      <c r="AH96" s="3">
        <v>20</v>
      </c>
      <c r="AI96" s="4">
        <v>0.2</v>
      </c>
      <c r="AJ96" s="3">
        <v>6.47</v>
      </c>
      <c r="AK96" s="5">
        <v>6</v>
      </c>
      <c r="AL96" s="5">
        <v>3</v>
      </c>
      <c r="AM96" s="5">
        <v>2</v>
      </c>
      <c r="AN96" s="5">
        <v>0</v>
      </c>
      <c r="AO96" s="3">
        <v>24</v>
      </c>
      <c r="AP96" s="4">
        <v>0.24</v>
      </c>
      <c r="AQ96" s="3">
        <v>6.72</v>
      </c>
      <c r="AR96" s="5">
        <v>11</v>
      </c>
      <c r="AS96" s="5">
        <v>5</v>
      </c>
      <c r="AT96" s="5">
        <v>3</v>
      </c>
      <c r="AU96" s="5">
        <v>0</v>
      </c>
      <c r="AV96" s="3">
        <v>1</v>
      </c>
      <c r="AW96" s="3">
        <v>0</v>
      </c>
      <c r="AX96" s="3">
        <v>0</v>
      </c>
      <c r="AY96" s="3">
        <v>0</v>
      </c>
      <c r="AZ96" s="6">
        <v>2.2650000000000001</v>
      </c>
      <c r="BA96" s="6">
        <v>0.97333333333333327</v>
      </c>
      <c r="BB96" s="6">
        <v>3.2533333333333334</v>
      </c>
      <c r="BC96" s="3">
        <v>112.85986712598427</v>
      </c>
      <c r="BD96" s="3">
        <v>48.499015748031496</v>
      </c>
      <c r="BE96" s="3">
        <v>0</v>
      </c>
      <c r="BF96" s="3">
        <v>0.7474163385826772</v>
      </c>
      <c r="BG96" s="3">
        <v>162.10629921259843</v>
      </c>
      <c r="BH96" s="4">
        <v>0.17660004208236402</v>
      </c>
    </row>
    <row r="97" spans="1:60" x14ac:dyDescent="0.25">
      <c r="A97">
        <v>2003</v>
      </c>
      <c r="B97">
        <v>160</v>
      </c>
      <c r="C97" s="1">
        <v>37781</v>
      </c>
      <c r="D97" t="s">
        <v>247</v>
      </c>
      <c r="E97">
        <v>6</v>
      </c>
      <c r="F97" s="3">
        <v>19.2</v>
      </c>
      <c r="G97" s="4">
        <v>0.192</v>
      </c>
      <c r="H97" s="3">
        <v>4.8</v>
      </c>
      <c r="I97" s="5">
        <v>9</v>
      </c>
      <c r="J97" s="5" t="s">
        <v>728</v>
      </c>
      <c r="K97" s="5">
        <v>0</v>
      </c>
      <c r="L97" s="5">
        <v>0</v>
      </c>
      <c r="M97" s="3">
        <v>14.5</v>
      </c>
      <c r="N97" s="4">
        <v>0.14499999999999999</v>
      </c>
      <c r="O97" s="3">
        <v>3.6</v>
      </c>
      <c r="P97" s="5">
        <v>8</v>
      </c>
      <c r="Q97" s="5" t="s">
        <v>728</v>
      </c>
      <c r="R97" s="5">
        <v>0</v>
      </c>
      <c r="S97" s="5">
        <v>0</v>
      </c>
      <c r="T97" s="3">
        <v>22.8</v>
      </c>
      <c r="U97" s="4">
        <v>0.22800000000000001</v>
      </c>
      <c r="V97" s="3">
        <v>5.0999999999999996</v>
      </c>
      <c r="W97" s="5">
        <v>9</v>
      </c>
      <c r="X97" s="5" t="s">
        <v>728</v>
      </c>
      <c r="Y97" s="5">
        <v>0</v>
      </c>
      <c r="Z97" s="5">
        <v>0</v>
      </c>
      <c r="AA97" s="3">
        <v>21.1</v>
      </c>
      <c r="AB97" s="4">
        <v>0.21100000000000002</v>
      </c>
      <c r="AC97" s="3">
        <v>5.0999999999999996</v>
      </c>
      <c r="AD97" s="5">
        <v>7</v>
      </c>
      <c r="AE97" s="5" t="s">
        <v>728</v>
      </c>
      <c r="AF97" s="5">
        <v>2</v>
      </c>
      <c r="AG97" s="5">
        <v>0</v>
      </c>
      <c r="AH97" s="3">
        <v>16.5</v>
      </c>
      <c r="AI97" s="4">
        <v>0.16500000000000001</v>
      </c>
      <c r="AJ97" s="3">
        <v>5.3</v>
      </c>
      <c r="AK97" s="5">
        <v>5</v>
      </c>
      <c r="AL97" s="5" t="s">
        <v>728</v>
      </c>
      <c r="AM97" s="5">
        <v>1</v>
      </c>
      <c r="AN97" s="5">
        <v>0</v>
      </c>
      <c r="AO97" s="3">
        <v>16.600000000000001</v>
      </c>
      <c r="AP97" s="4">
        <v>0.16600000000000001</v>
      </c>
      <c r="AQ97" s="3">
        <v>4.5999999999999996</v>
      </c>
      <c r="AR97" s="5">
        <v>8</v>
      </c>
      <c r="AS97" s="5" t="s">
        <v>728</v>
      </c>
      <c r="AT97" s="5">
        <v>0</v>
      </c>
      <c r="AU97" s="5">
        <v>0</v>
      </c>
      <c r="AV97" s="3">
        <v>0</v>
      </c>
      <c r="AW97" s="3">
        <v>0</v>
      </c>
      <c r="AX97" s="3">
        <v>0</v>
      </c>
      <c r="AY97" s="3">
        <v>0</v>
      </c>
      <c r="AZ97" s="6">
        <v>1.1966666666666665</v>
      </c>
      <c r="BA97" s="6">
        <v>0.61</v>
      </c>
      <c r="BB97" s="6">
        <v>1.8066666666666666</v>
      </c>
      <c r="BC97" s="3">
        <v>141.22952512880335</v>
      </c>
      <c r="BD97" s="3">
        <v>71.991652085156034</v>
      </c>
      <c r="BE97" s="3">
        <v>0</v>
      </c>
      <c r="BF97" s="3">
        <v>0</v>
      </c>
      <c r="BG97" s="3">
        <v>213.22117721395938</v>
      </c>
      <c r="BH97" s="4">
        <v>0.21043199244191696</v>
      </c>
    </row>
    <row r="98" spans="1:60" x14ac:dyDescent="0.25">
      <c r="A98">
        <v>2003</v>
      </c>
      <c r="B98">
        <v>167</v>
      </c>
      <c r="C98" s="1">
        <v>37788</v>
      </c>
      <c r="D98" t="s">
        <v>248</v>
      </c>
      <c r="E98">
        <v>6</v>
      </c>
      <c r="F98" s="3">
        <v>25.7</v>
      </c>
      <c r="G98" s="4">
        <v>0.25700000000000001</v>
      </c>
      <c r="H98" s="3">
        <v>7.7</v>
      </c>
      <c r="I98" s="5">
        <v>11</v>
      </c>
      <c r="J98" s="5">
        <v>4</v>
      </c>
      <c r="K98" s="5">
        <v>2</v>
      </c>
      <c r="L98" s="5">
        <v>1</v>
      </c>
      <c r="M98" s="3">
        <v>33.6</v>
      </c>
      <c r="N98" s="4">
        <v>0.33600000000000002</v>
      </c>
      <c r="O98" s="3">
        <v>10.199999999999999</v>
      </c>
      <c r="P98" s="5">
        <v>15</v>
      </c>
      <c r="Q98" s="5">
        <v>5</v>
      </c>
      <c r="R98" s="5">
        <v>5</v>
      </c>
      <c r="S98" s="5">
        <v>3</v>
      </c>
      <c r="T98" s="3">
        <v>31.6</v>
      </c>
      <c r="U98" s="4">
        <v>0.316</v>
      </c>
      <c r="V98" s="3">
        <v>8.9</v>
      </c>
      <c r="W98" s="5">
        <v>14</v>
      </c>
      <c r="X98" s="5">
        <v>5</v>
      </c>
      <c r="Y98" s="5">
        <v>1</v>
      </c>
      <c r="Z98" s="5">
        <v>1</v>
      </c>
      <c r="AA98" s="3">
        <v>21.5</v>
      </c>
      <c r="AB98" s="4">
        <v>0.215</v>
      </c>
      <c r="AC98" s="3">
        <v>7.1</v>
      </c>
      <c r="AD98" s="5">
        <v>9</v>
      </c>
      <c r="AE98" s="5">
        <v>5</v>
      </c>
      <c r="AF98" s="5">
        <v>2</v>
      </c>
      <c r="AG98" s="5">
        <v>0</v>
      </c>
      <c r="AH98" s="3">
        <v>18.399999999999999</v>
      </c>
      <c r="AI98" s="4">
        <v>0.184</v>
      </c>
      <c r="AJ98" s="3">
        <v>4.8</v>
      </c>
      <c r="AK98" s="5">
        <v>7</v>
      </c>
      <c r="AL98" s="5">
        <v>4</v>
      </c>
      <c r="AM98" s="5">
        <v>1</v>
      </c>
      <c r="AN98" s="5">
        <v>0</v>
      </c>
      <c r="AO98" s="3">
        <v>31.7</v>
      </c>
      <c r="AP98" s="4">
        <v>0.317</v>
      </c>
      <c r="AQ98" s="3">
        <v>7.4</v>
      </c>
      <c r="AR98" s="5">
        <v>10</v>
      </c>
      <c r="AS98" s="5">
        <v>5</v>
      </c>
      <c r="AT98" s="5">
        <v>2</v>
      </c>
      <c r="AU98" s="5">
        <v>2</v>
      </c>
      <c r="AV98" s="3">
        <v>4.833333333333333</v>
      </c>
      <c r="AW98" s="3">
        <v>0</v>
      </c>
      <c r="AX98" s="3">
        <v>0</v>
      </c>
      <c r="AY98" s="3">
        <v>0</v>
      </c>
      <c r="AZ98" s="6">
        <v>4.7149999999999999</v>
      </c>
      <c r="BA98" s="6">
        <v>2.7833333333333332</v>
      </c>
      <c r="BB98" s="6">
        <v>7.586666666666666</v>
      </c>
      <c r="BC98" s="3">
        <v>244.60609416010496</v>
      </c>
      <c r="BD98" s="3">
        <v>144.39454833770779</v>
      </c>
      <c r="BE98" s="3">
        <v>0</v>
      </c>
      <c r="BF98" s="3">
        <v>4.582581474190726</v>
      </c>
      <c r="BG98" s="3">
        <v>393.58322397200345</v>
      </c>
      <c r="BH98" s="4">
        <v>0.34119936822362845</v>
      </c>
    </row>
    <row r="99" spans="1:60" x14ac:dyDescent="0.25">
      <c r="A99">
        <v>2003</v>
      </c>
      <c r="B99">
        <v>167</v>
      </c>
      <c r="C99" s="1">
        <v>37788</v>
      </c>
      <c r="D99" t="s">
        <v>249</v>
      </c>
      <c r="E99">
        <v>6</v>
      </c>
      <c r="F99" s="3">
        <v>32.1</v>
      </c>
      <c r="G99" s="4">
        <v>0.32100000000000001</v>
      </c>
      <c r="H99" s="3">
        <v>6.6</v>
      </c>
      <c r="I99" s="5">
        <v>10</v>
      </c>
      <c r="J99" s="5">
        <v>7</v>
      </c>
      <c r="K99" s="5">
        <v>1</v>
      </c>
      <c r="L99" s="5">
        <v>0</v>
      </c>
      <c r="M99" s="3">
        <v>25.8</v>
      </c>
      <c r="N99" s="4">
        <v>0.25800000000000001</v>
      </c>
      <c r="O99" s="3">
        <v>7</v>
      </c>
      <c r="P99" s="5">
        <v>9</v>
      </c>
      <c r="Q99" s="5">
        <v>6</v>
      </c>
      <c r="R99" s="5">
        <v>4</v>
      </c>
      <c r="S99" s="5">
        <v>1</v>
      </c>
      <c r="T99" s="3">
        <v>23.4</v>
      </c>
      <c r="U99" s="4">
        <v>0.23399999999999999</v>
      </c>
      <c r="V99" s="3">
        <v>4.8</v>
      </c>
      <c r="W99" s="5">
        <v>9</v>
      </c>
      <c r="X99" s="5">
        <v>4</v>
      </c>
      <c r="Y99" s="5">
        <v>1</v>
      </c>
      <c r="Z99" s="5">
        <v>0</v>
      </c>
      <c r="AA99" s="3">
        <v>27</v>
      </c>
      <c r="AB99" s="4">
        <v>0.27</v>
      </c>
      <c r="AC99" s="3">
        <v>6.3</v>
      </c>
      <c r="AD99" s="5">
        <v>7</v>
      </c>
      <c r="AE99" s="5">
        <v>5</v>
      </c>
      <c r="AF99" s="5">
        <v>2</v>
      </c>
      <c r="AG99" s="5">
        <v>0</v>
      </c>
      <c r="AH99" s="3">
        <v>22.5</v>
      </c>
      <c r="AI99" s="4">
        <v>0.22500000000000001</v>
      </c>
      <c r="AJ99" s="3">
        <v>6.3</v>
      </c>
      <c r="AK99" s="5">
        <v>9</v>
      </c>
      <c r="AL99" s="5">
        <v>6</v>
      </c>
      <c r="AM99" s="5">
        <v>3</v>
      </c>
      <c r="AN99" s="5">
        <v>0</v>
      </c>
      <c r="AO99" s="3">
        <v>12.7</v>
      </c>
      <c r="AP99" s="4">
        <v>0.127</v>
      </c>
      <c r="AQ99" s="3">
        <v>4.0999999999999996</v>
      </c>
      <c r="AR99" s="5">
        <v>8</v>
      </c>
      <c r="AS99" s="5">
        <v>5</v>
      </c>
      <c r="AT99" s="5">
        <v>2</v>
      </c>
      <c r="AU99" s="5">
        <v>0</v>
      </c>
      <c r="AV99" s="3">
        <v>1.5</v>
      </c>
      <c r="AW99" s="3">
        <v>0</v>
      </c>
      <c r="AX99" s="3">
        <v>0</v>
      </c>
      <c r="AY99" s="3">
        <v>0</v>
      </c>
      <c r="AZ99" s="6">
        <v>2.1583333333333332</v>
      </c>
      <c r="BA99" s="6">
        <v>1.2449999999999999</v>
      </c>
      <c r="BB99" s="6">
        <v>3.4233333333333333</v>
      </c>
      <c r="BC99" s="3">
        <v>204.17304607757367</v>
      </c>
      <c r="BD99" s="3">
        <v>117.77395013123359</v>
      </c>
      <c r="BE99" s="3">
        <v>0</v>
      </c>
      <c r="BF99" s="3">
        <v>1.8919510061242351</v>
      </c>
      <c r="BG99" s="3">
        <v>323.83894721493152</v>
      </c>
      <c r="BH99" s="4">
        <v>0.30565906015730882</v>
      </c>
    </row>
    <row r="100" spans="1:60" x14ac:dyDescent="0.25">
      <c r="A100">
        <v>2003</v>
      </c>
      <c r="B100">
        <v>167</v>
      </c>
      <c r="C100" s="1">
        <v>37788</v>
      </c>
      <c r="D100" t="s">
        <v>250</v>
      </c>
      <c r="E100">
        <v>6</v>
      </c>
      <c r="F100" s="3">
        <v>25.4</v>
      </c>
      <c r="G100" s="4">
        <v>0.254</v>
      </c>
      <c r="H100" s="3">
        <v>7.52</v>
      </c>
      <c r="I100" s="5">
        <v>8</v>
      </c>
      <c r="J100" s="5">
        <v>4</v>
      </c>
      <c r="K100" s="5">
        <v>1</v>
      </c>
      <c r="L100" s="5">
        <v>0</v>
      </c>
      <c r="M100" s="3">
        <v>22</v>
      </c>
      <c r="N100" s="4">
        <v>0.22</v>
      </c>
      <c r="O100" s="3">
        <v>6.87</v>
      </c>
      <c r="P100" s="5">
        <v>8</v>
      </c>
      <c r="Q100" s="5">
        <v>6</v>
      </c>
      <c r="R100" s="5">
        <v>1</v>
      </c>
      <c r="S100" s="5">
        <v>1</v>
      </c>
      <c r="T100" s="3">
        <v>29.4</v>
      </c>
      <c r="U100" s="4">
        <v>0.29399999999999998</v>
      </c>
      <c r="V100" s="3">
        <v>6.09</v>
      </c>
      <c r="W100" s="5">
        <v>8</v>
      </c>
      <c r="X100" s="5">
        <v>4</v>
      </c>
      <c r="Y100" s="5">
        <v>2</v>
      </c>
      <c r="Z100" s="5">
        <v>0</v>
      </c>
      <c r="AA100" s="3">
        <v>32</v>
      </c>
      <c r="AB100" s="4">
        <v>0.32</v>
      </c>
      <c r="AC100" s="3">
        <v>6.39</v>
      </c>
      <c r="AD100" s="5">
        <v>9</v>
      </c>
      <c r="AE100" s="5" t="s">
        <v>728</v>
      </c>
      <c r="AF100" s="5">
        <v>2</v>
      </c>
      <c r="AG100" s="5">
        <v>0</v>
      </c>
      <c r="AH100" s="3">
        <v>29</v>
      </c>
      <c r="AI100" s="4">
        <v>0.28999999999999998</v>
      </c>
      <c r="AJ100" s="3">
        <v>5.08</v>
      </c>
      <c r="AK100" s="5">
        <v>8</v>
      </c>
      <c r="AL100" s="5" t="s">
        <v>728</v>
      </c>
      <c r="AM100" s="5">
        <v>0</v>
      </c>
      <c r="AN100" s="5">
        <v>0</v>
      </c>
      <c r="AO100" s="3">
        <v>34.4</v>
      </c>
      <c r="AP100" s="4">
        <v>0.34399999999999997</v>
      </c>
      <c r="AQ100" s="3">
        <v>5.72</v>
      </c>
      <c r="AR100" s="5">
        <v>9</v>
      </c>
      <c r="AS100" s="5">
        <v>5</v>
      </c>
      <c r="AT100" s="5">
        <v>2</v>
      </c>
      <c r="AU100" s="5">
        <v>1</v>
      </c>
      <c r="AV100" s="3">
        <v>2.5</v>
      </c>
      <c r="AW100" s="3">
        <v>0</v>
      </c>
      <c r="AX100" s="3">
        <v>0</v>
      </c>
      <c r="AY100" s="3">
        <v>0</v>
      </c>
      <c r="AZ100" s="6">
        <v>2.8766666666666665</v>
      </c>
      <c r="BA100" s="6">
        <v>1.88</v>
      </c>
      <c r="BB100" s="6">
        <v>4.8499999999999988</v>
      </c>
      <c r="BC100" s="3">
        <v>648.85444006999126</v>
      </c>
      <c r="BD100" s="3">
        <v>424.04855643044624</v>
      </c>
      <c r="BE100" s="3">
        <v>0</v>
      </c>
      <c r="BF100" s="3">
        <v>21.052055993000881</v>
      </c>
      <c r="BG100" s="3">
        <v>1093.9550524934384</v>
      </c>
      <c r="BH100" s="4">
        <v>0.85667324787526555</v>
      </c>
    </row>
    <row r="101" spans="1:60" x14ac:dyDescent="0.25">
      <c r="A101">
        <v>2003</v>
      </c>
      <c r="B101">
        <v>167</v>
      </c>
      <c r="C101" s="1">
        <v>37788</v>
      </c>
      <c r="D101" t="s">
        <v>251</v>
      </c>
      <c r="E101">
        <v>6</v>
      </c>
      <c r="F101" s="3">
        <v>35</v>
      </c>
      <c r="G101" s="4">
        <v>0.35</v>
      </c>
      <c r="H101" s="3">
        <v>7.53</v>
      </c>
      <c r="I101" s="5">
        <v>12</v>
      </c>
      <c r="J101" s="5">
        <v>3</v>
      </c>
      <c r="K101" s="5">
        <v>3</v>
      </c>
      <c r="L101" s="5">
        <v>1</v>
      </c>
      <c r="M101" s="3">
        <v>24.1</v>
      </c>
      <c r="N101" s="4">
        <v>0.24100000000000002</v>
      </c>
      <c r="O101" s="3">
        <v>6.58</v>
      </c>
      <c r="P101" s="5">
        <v>8</v>
      </c>
      <c r="Q101" s="5">
        <v>4</v>
      </c>
      <c r="R101" s="5">
        <v>2</v>
      </c>
      <c r="S101" s="5">
        <v>1</v>
      </c>
      <c r="T101" s="3">
        <v>32</v>
      </c>
      <c r="U101" s="4">
        <v>0.32</v>
      </c>
      <c r="V101" s="3">
        <v>6.43</v>
      </c>
      <c r="W101" s="5">
        <v>13</v>
      </c>
      <c r="X101" s="5">
        <v>5</v>
      </c>
      <c r="Y101" s="5">
        <v>0</v>
      </c>
      <c r="Z101" s="5">
        <v>0</v>
      </c>
      <c r="AA101" s="3">
        <v>31</v>
      </c>
      <c r="AB101" s="4">
        <v>0.31</v>
      </c>
      <c r="AC101" s="3">
        <v>8.5</v>
      </c>
      <c r="AD101" s="5">
        <v>11</v>
      </c>
      <c r="AE101" s="5">
        <v>8</v>
      </c>
      <c r="AF101" s="5">
        <v>5</v>
      </c>
      <c r="AG101" s="5">
        <v>0</v>
      </c>
      <c r="AH101" s="3">
        <v>35</v>
      </c>
      <c r="AI101" s="4">
        <v>0.35</v>
      </c>
      <c r="AJ101" s="3">
        <v>7.73</v>
      </c>
      <c r="AK101" s="5">
        <v>9</v>
      </c>
      <c r="AL101" s="5">
        <v>4</v>
      </c>
      <c r="AM101" s="5">
        <v>2</v>
      </c>
      <c r="AN101" s="5">
        <v>0</v>
      </c>
      <c r="AO101" s="3">
        <v>24.5</v>
      </c>
      <c r="AP101" s="4">
        <v>0.245</v>
      </c>
      <c r="AQ101" s="3">
        <v>7.53</v>
      </c>
      <c r="AR101" s="5">
        <v>7</v>
      </c>
      <c r="AS101" s="5" t="s">
        <v>728</v>
      </c>
      <c r="AT101" s="5">
        <v>2</v>
      </c>
      <c r="AU101" s="5">
        <v>2</v>
      </c>
      <c r="AV101" s="3">
        <v>1.3333333333333333</v>
      </c>
      <c r="AW101" s="3">
        <v>0</v>
      </c>
      <c r="AX101" s="3">
        <v>0</v>
      </c>
      <c r="AY101" s="3">
        <v>0</v>
      </c>
      <c r="AZ101" s="6">
        <v>4.0616666666666665</v>
      </c>
      <c r="BA101" s="6">
        <v>2.4899999999999998</v>
      </c>
      <c r="BB101" s="6">
        <v>6.5750000000000002</v>
      </c>
      <c r="BC101" s="3">
        <v>492.3097720423836</v>
      </c>
      <c r="BD101" s="3">
        <v>301.80993000874889</v>
      </c>
      <c r="BE101" s="3">
        <v>0</v>
      </c>
      <c r="BF101" s="3">
        <v>2.8282055020900172</v>
      </c>
      <c r="BG101" s="3">
        <v>796.94790755322242</v>
      </c>
      <c r="BH101" s="4">
        <v>0.705737779883996</v>
      </c>
    </row>
    <row r="102" spans="1:60" x14ac:dyDescent="0.25">
      <c r="A102">
        <v>2003</v>
      </c>
      <c r="B102">
        <v>167</v>
      </c>
      <c r="C102" s="1">
        <v>37788</v>
      </c>
      <c r="D102" t="s">
        <v>252</v>
      </c>
      <c r="E102">
        <v>6</v>
      </c>
      <c r="F102" s="3">
        <v>32.299999999999997</v>
      </c>
      <c r="G102" s="4">
        <v>0.32299999999999995</v>
      </c>
      <c r="H102" s="3">
        <v>6.4</v>
      </c>
      <c r="I102" s="5">
        <v>8</v>
      </c>
      <c r="J102" s="5">
        <v>6</v>
      </c>
      <c r="K102" s="5">
        <v>1</v>
      </c>
      <c r="L102" s="5">
        <v>0</v>
      </c>
      <c r="M102" s="3">
        <v>29.8</v>
      </c>
      <c r="N102" s="4">
        <v>0.29799999999999999</v>
      </c>
      <c r="O102" s="3">
        <v>6.4</v>
      </c>
      <c r="P102" s="5">
        <v>8</v>
      </c>
      <c r="Q102" s="5">
        <v>4</v>
      </c>
      <c r="R102" s="5">
        <v>1</v>
      </c>
      <c r="S102" s="5">
        <v>0</v>
      </c>
      <c r="T102" s="3">
        <v>24.4</v>
      </c>
      <c r="U102" s="4">
        <v>0.24399999999999999</v>
      </c>
      <c r="V102" s="3">
        <v>6.1</v>
      </c>
      <c r="W102" s="5">
        <v>6</v>
      </c>
      <c r="X102" s="5">
        <v>5</v>
      </c>
      <c r="Y102" s="5">
        <v>1</v>
      </c>
      <c r="Z102" s="5">
        <v>4</v>
      </c>
      <c r="AA102" s="3">
        <v>34.5</v>
      </c>
      <c r="AB102" s="4">
        <v>0.34499999999999997</v>
      </c>
      <c r="AC102" s="3">
        <v>7.1</v>
      </c>
      <c r="AD102" s="5">
        <v>10</v>
      </c>
      <c r="AE102" s="5">
        <v>5</v>
      </c>
      <c r="AF102" s="5">
        <v>2</v>
      </c>
      <c r="AG102" s="5">
        <v>1</v>
      </c>
      <c r="AH102" s="3">
        <v>30.1</v>
      </c>
      <c r="AI102" s="4">
        <v>0.30099999999999999</v>
      </c>
      <c r="AJ102" s="3">
        <v>6.8</v>
      </c>
      <c r="AK102" s="5">
        <v>12</v>
      </c>
      <c r="AL102" s="5">
        <v>7</v>
      </c>
      <c r="AM102" s="5">
        <v>0</v>
      </c>
      <c r="AN102" s="5">
        <v>0</v>
      </c>
      <c r="AO102" s="3">
        <v>34.4</v>
      </c>
      <c r="AP102" s="4">
        <v>0.34399999999999997</v>
      </c>
      <c r="AQ102" s="3">
        <v>5.9</v>
      </c>
      <c r="AR102" s="5">
        <v>12</v>
      </c>
      <c r="AS102" s="5">
        <v>7</v>
      </c>
      <c r="AT102" s="5">
        <v>0</v>
      </c>
      <c r="AU102" s="5">
        <v>0</v>
      </c>
      <c r="AV102" s="3">
        <v>0.83333333333333337</v>
      </c>
      <c r="AW102" s="3">
        <v>0</v>
      </c>
      <c r="AX102" s="3">
        <v>0</v>
      </c>
      <c r="AY102" s="3">
        <v>0</v>
      </c>
      <c r="AZ102" s="6">
        <v>2.4716666666666667</v>
      </c>
      <c r="BA102" s="6">
        <v>1.7383333333333333</v>
      </c>
      <c r="BB102" s="6">
        <v>4.2366666666666672</v>
      </c>
      <c r="BC102" s="3">
        <v>580.70471225818994</v>
      </c>
      <c r="BD102" s="3">
        <v>408.41201273451929</v>
      </c>
      <c r="BE102" s="3">
        <v>0</v>
      </c>
      <c r="BF102" s="3">
        <v>6.265189073588024</v>
      </c>
      <c r="BG102" s="3">
        <v>995.38191406629721</v>
      </c>
      <c r="BH102" s="4">
        <v>0.8640294317421221</v>
      </c>
    </row>
    <row r="103" spans="1:60" x14ac:dyDescent="0.25">
      <c r="A103">
        <v>2003</v>
      </c>
      <c r="B103">
        <v>167</v>
      </c>
      <c r="C103" s="1">
        <v>37788</v>
      </c>
      <c r="D103" t="s">
        <v>253</v>
      </c>
      <c r="E103">
        <v>6</v>
      </c>
      <c r="F103" s="3">
        <v>25.3</v>
      </c>
      <c r="G103" s="4">
        <v>0.253</v>
      </c>
      <c r="H103" s="3">
        <v>7.2</v>
      </c>
      <c r="I103" s="5">
        <v>9</v>
      </c>
      <c r="J103" s="5">
        <v>4</v>
      </c>
      <c r="K103" s="5">
        <v>1</v>
      </c>
      <c r="L103" s="5">
        <v>4</v>
      </c>
      <c r="M103" s="3">
        <v>20</v>
      </c>
      <c r="N103" s="4">
        <v>0.2</v>
      </c>
      <c r="O103" s="3">
        <v>6.2</v>
      </c>
      <c r="P103" s="5">
        <v>8</v>
      </c>
      <c r="Q103" s="5">
        <v>3</v>
      </c>
      <c r="R103" s="5">
        <v>2</v>
      </c>
      <c r="S103" s="5">
        <v>2</v>
      </c>
      <c r="T103" s="3">
        <v>29.7</v>
      </c>
      <c r="U103" s="4">
        <v>0.29699999999999999</v>
      </c>
      <c r="V103" s="3">
        <v>6.5</v>
      </c>
      <c r="W103" s="5">
        <v>10</v>
      </c>
      <c r="X103" s="5">
        <v>4</v>
      </c>
      <c r="Y103" s="5">
        <v>6</v>
      </c>
      <c r="Z103" s="5">
        <v>4</v>
      </c>
      <c r="AA103" s="3">
        <v>26.4</v>
      </c>
      <c r="AB103" s="4">
        <v>0.26400000000000001</v>
      </c>
      <c r="AC103" s="3">
        <v>7.4</v>
      </c>
      <c r="AD103" s="5">
        <v>7</v>
      </c>
      <c r="AE103" s="5">
        <v>3</v>
      </c>
      <c r="AF103" s="5">
        <v>1</v>
      </c>
      <c r="AG103" s="5">
        <v>4</v>
      </c>
      <c r="AH103" s="3">
        <v>29.3</v>
      </c>
      <c r="AI103" s="4">
        <v>0.29299999999999998</v>
      </c>
      <c r="AJ103" s="3">
        <v>6.3</v>
      </c>
      <c r="AK103" s="5">
        <v>8</v>
      </c>
      <c r="AL103" s="5">
        <v>5</v>
      </c>
      <c r="AM103" s="5">
        <v>2</v>
      </c>
      <c r="AN103" s="5">
        <v>2</v>
      </c>
      <c r="AO103" s="3">
        <v>32.5</v>
      </c>
      <c r="AP103" s="4">
        <v>0.32500000000000001</v>
      </c>
      <c r="AQ103" s="3">
        <v>6.8</v>
      </c>
      <c r="AR103" s="5">
        <v>13</v>
      </c>
      <c r="AS103" s="5">
        <v>4</v>
      </c>
      <c r="AT103" s="5">
        <v>1</v>
      </c>
      <c r="AU103" s="5">
        <v>0</v>
      </c>
      <c r="AV103" s="3">
        <v>1.8333333333333333</v>
      </c>
      <c r="AW103" s="3">
        <v>0</v>
      </c>
      <c r="AX103" s="3">
        <v>0</v>
      </c>
      <c r="AY103" s="3">
        <v>0</v>
      </c>
      <c r="AZ103" s="6">
        <v>2.85</v>
      </c>
      <c r="BA103" s="6">
        <v>1.8433333333333335</v>
      </c>
      <c r="BB103" s="6">
        <v>4.7149999999999999</v>
      </c>
      <c r="BC103" s="3">
        <v>348.30216535433073</v>
      </c>
      <c r="BD103" s="3">
        <v>225.27613735783029</v>
      </c>
      <c r="BE103" s="3">
        <v>0</v>
      </c>
      <c r="BF103" s="3">
        <v>2.6479111986001747</v>
      </c>
      <c r="BG103" s="3">
        <v>576.2262139107612</v>
      </c>
      <c r="BH103" s="4">
        <v>0.46029246882745167</v>
      </c>
    </row>
    <row r="104" spans="1:60" x14ac:dyDescent="0.25">
      <c r="A104">
        <v>2003</v>
      </c>
      <c r="B104">
        <v>167</v>
      </c>
      <c r="C104" s="1">
        <v>37788</v>
      </c>
      <c r="D104" t="s">
        <v>254</v>
      </c>
      <c r="E104">
        <v>6</v>
      </c>
      <c r="F104" s="3">
        <v>40.9</v>
      </c>
      <c r="G104" s="4">
        <v>0.40899999999999997</v>
      </c>
      <c r="H104" s="3">
        <v>8</v>
      </c>
      <c r="I104" s="5">
        <v>12</v>
      </c>
      <c r="J104" s="5">
        <v>3</v>
      </c>
      <c r="K104" s="5">
        <v>0</v>
      </c>
      <c r="L104" s="5">
        <v>0</v>
      </c>
      <c r="M104" s="3">
        <v>22.4</v>
      </c>
      <c r="N104" s="4">
        <v>0.22399999999999998</v>
      </c>
      <c r="O104" s="3">
        <v>5.6</v>
      </c>
      <c r="P104" s="5">
        <v>7</v>
      </c>
      <c r="Q104" s="5">
        <v>4</v>
      </c>
      <c r="R104" s="5">
        <v>1</v>
      </c>
      <c r="S104" s="5">
        <v>0</v>
      </c>
      <c r="T104" s="3">
        <v>37.799999999999997</v>
      </c>
      <c r="U104" s="4">
        <v>0.37799999999999995</v>
      </c>
      <c r="V104" s="3">
        <v>6.6</v>
      </c>
      <c r="W104" s="5">
        <v>13</v>
      </c>
      <c r="X104" s="5">
        <v>5</v>
      </c>
      <c r="Y104" s="5">
        <v>0</v>
      </c>
      <c r="Z104" s="5">
        <v>0</v>
      </c>
      <c r="AA104" s="3">
        <v>38.700000000000003</v>
      </c>
      <c r="AB104" s="4">
        <v>0.38700000000000001</v>
      </c>
      <c r="AC104" s="3">
        <v>9.1</v>
      </c>
      <c r="AD104" s="5">
        <v>11</v>
      </c>
      <c r="AE104" s="5">
        <v>6</v>
      </c>
      <c r="AF104" s="5">
        <v>5</v>
      </c>
      <c r="AG104" s="5">
        <v>6</v>
      </c>
      <c r="AH104" s="3">
        <v>21.5</v>
      </c>
      <c r="AI104" s="4">
        <v>0.215</v>
      </c>
      <c r="AJ104" s="3">
        <v>6.1</v>
      </c>
      <c r="AK104" s="5">
        <v>6</v>
      </c>
      <c r="AL104" s="5">
        <v>5</v>
      </c>
      <c r="AM104" s="5">
        <v>2</v>
      </c>
      <c r="AN104" s="5">
        <v>1</v>
      </c>
      <c r="AO104" s="3">
        <v>33.4</v>
      </c>
      <c r="AP104" s="4">
        <v>0.33399999999999996</v>
      </c>
      <c r="AQ104" s="3">
        <v>8.6</v>
      </c>
      <c r="AR104" s="5">
        <v>10</v>
      </c>
      <c r="AS104" s="5">
        <v>4</v>
      </c>
      <c r="AT104" s="5">
        <v>1</v>
      </c>
      <c r="AU104" s="5">
        <v>5</v>
      </c>
      <c r="AV104" s="3">
        <v>6</v>
      </c>
      <c r="AW104" s="3">
        <v>0</v>
      </c>
      <c r="AX104" s="3">
        <v>0</v>
      </c>
      <c r="AY104" s="3">
        <v>0</v>
      </c>
      <c r="AZ104" s="6">
        <v>4.251666666666666</v>
      </c>
      <c r="BA104" s="6">
        <v>3.15</v>
      </c>
      <c r="BB104" s="6">
        <v>7.57</v>
      </c>
      <c r="BC104" s="3">
        <v>487.82884344318057</v>
      </c>
      <c r="BD104" s="3">
        <v>361.42552493438319</v>
      </c>
      <c r="BE104" s="3">
        <v>0</v>
      </c>
      <c r="BF104" s="3">
        <v>19.314274083795077</v>
      </c>
      <c r="BG104" s="3">
        <v>868.56864246135888</v>
      </c>
      <c r="BH104" s="4">
        <v>0.668346911519063</v>
      </c>
    </row>
    <row r="105" spans="1:60" x14ac:dyDescent="0.25">
      <c r="A105">
        <v>2003</v>
      </c>
      <c r="B105">
        <v>167</v>
      </c>
      <c r="C105" s="1">
        <v>37788</v>
      </c>
      <c r="D105" t="s">
        <v>255</v>
      </c>
      <c r="E105">
        <v>6</v>
      </c>
      <c r="F105" s="3">
        <v>34.200000000000003</v>
      </c>
      <c r="G105" s="4">
        <v>0.34200000000000003</v>
      </c>
      <c r="H105" s="3">
        <v>7.5</v>
      </c>
      <c r="I105" s="5">
        <v>12</v>
      </c>
      <c r="J105" s="5">
        <v>7</v>
      </c>
      <c r="K105" s="5">
        <v>2</v>
      </c>
      <c r="L105" s="5">
        <v>1</v>
      </c>
      <c r="M105" s="3">
        <v>31.2</v>
      </c>
      <c r="N105" s="4">
        <v>0.312</v>
      </c>
      <c r="O105" s="3">
        <v>5.5</v>
      </c>
      <c r="P105" s="5">
        <v>12</v>
      </c>
      <c r="Q105" s="5">
        <v>6</v>
      </c>
      <c r="R105" s="5">
        <v>1</v>
      </c>
      <c r="S105" s="5">
        <v>0</v>
      </c>
      <c r="T105" s="3">
        <v>30.3</v>
      </c>
      <c r="U105" s="4">
        <v>0.30299999999999999</v>
      </c>
      <c r="V105" s="3">
        <v>8.6</v>
      </c>
      <c r="W105" s="5">
        <v>10</v>
      </c>
      <c r="X105" s="5">
        <v>3</v>
      </c>
      <c r="Y105" s="5">
        <v>2</v>
      </c>
      <c r="Z105" s="5">
        <v>3</v>
      </c>
      <c r="AA105" s="3">
        <v>33.299999999999997</v>
      </c>
      <c r="AB105" s="4">
        <v>0.33299999999999996</v>
      </c>
      <c r="AC105" s="3">
        <v>6.7</v>
      </c>
      <c r="AD105" s="5">
        <v>12</v>
      </c>
      <c r="AE105" s="5">
        <v>6</v>
      </c>
      <c r="AF105" s="5">
        <v>1</v>
      </c>
      <c r="AG105" s="5">
        <v>0</v>
      </c>
      <c r="AH105" s="3">
        <v>30</v>
      </c>
      <c r="AI105" s="4">
        <v>0.3</v>
      </c>
      <c r="AJ105" s="3">
        <v>7.3</v>
      </c>
      <c r="AK105" s="5">
        <v>10</v>
      </c>
      <c r="AL105" s="5">
        <v>8</v>
      </c>
      <c r="AM105" s="5">
        <v>1</v>
      </c>
      <c r="AN105" s="5">
        <v>0</v>
      </c>
      <c r="AO105" s="3">
        <v>27</v>
      </c>
      <c r="AP105" s="4">
        <v>0.27</v>
      </c>
      <c r="AQ105" s="3">
        <v>7.2</v>
      </c>
      <c r="AR105" s="5">
        <v>11</v>
      </c>
      <c r="AS105" s="5">
        <v>9</v>
      </c>
      <c r="AT105" s="5">
        <v>4</v>
      </c>
      <c r="AU105" s="5">
        <v>0</v>
      </c>
      <c r="AV105" s="3">
        <v>3.3333333333333335</v>
      </c>
      <c r="AW105" s="3">
        <v>0</v>
      </c>
      <c r="AX105" s="3">
        <v>0</v>
      </c>
      <c r="AY105" s="3">
        <v>0</v>
      </c>
      <c r="AZ105" s="6">
        <v>3.3666666666666667</v>
      </c>
      <c r="BA105" s="6">
        <v>2.1966666666666668</v>
      </c>
      <c r="BB105" s="6">
        <v>5.6366666666666667</v>
      </c>
      <c r="BC105" s="3">
        <v>402.24008457276165</v>
      </c>
      <c r="BD105" s="3">
        <v>262.45169874599003</v>
      </c>
      <c r="BE105" s="3">
        <v>0</v>
      </c>
      <c r="BF105" s="3">
        <v>8.7616652085156002</v>
      </c>
      <c r="BG105" s="3">
        <v>673.45344852726737</v>
      </c>
      <c r="BH105" s="4">
        <v>0.64716072851173823</v>
      </c>
    </row>
    <row r="106" spans="1:60" x14ac:dyDescent="0.25">
      <c r="A106">
        <v>2003</v>
      </c>
      <c r="B106">
        <v>167</v>
      </c>
      <c r="C106" s="1">
        <v>37788</v>
      </c>
      <c r="D106" t="s">
        <v>256</v>
      </c>
      <c r="E106">
        <v>6</v>
      </c>
      <c r="F106" s="3">
        <v>32.5</v>
      </c>
      <c r="G106" s="4">
        <v>0.32500000000000001</v>
      </c>
      <c r="H106" s="3">
        <v>7.5</v>
      </c>
      <c r="I106" s="5">
        <v>9</v>
      </c>
      <c r="J106" s="5">
        <v>6</v>
      </c>
      <c r="K106" s="5">
        <v>1</v>
      </c>
      <c r="L106" s="5">
        <v>0</v>
      </c>
      <c r="M106" s="3">
        <v>23.3</v>
      </c>
      <c r="N106" s="4">
        <v>0.23300000000000001</v>
      </c>
      <c r="O106" s="3">
        <v>5.7</v>
      </c>
      <c r="P106" s="5">
        <v>7</v>
      </c>
      <c r="Q106" s="5" t="s">
        <v>728</v>
      </c>
      <c r="R106" s="5">
        <v>1</v>
      </c>
      <c r="S106" s="5">
        <v>0</v>
      </c>
      <c r="T106" s="3">
        <v>29.4</v>
      </c>
      <c r="U106" s="4">
        <v>0.29399999999999998</v>
      </c>
      <c r="V106" s="3">
        <v>5.6</v>
      </c>
      <c r="W106" s="5">
        <v>9</v>
      </c>
      <c r="X106" s="5">
        <v>6</v>
      </c>
      <c r="Y106" s="5">
        <v>0</v>
      </c>
      <c r="Z106" s="5">
        <v>0</v>
      </c>
      <c r="AA106" s="3">
        <v>40.6</v>
      </c>
      <c r="AB106" s="4">
        <v>0.40600000000000003</v>
      </c>
      <c r="AC106" s="3">
        <v>8.6</v>
      </c>
      <c r="AD106" s="5">
        <v>12</v>
      </c>
      <c r="AE106" s="5">
        <v>8</v>
      </c>
      <c r="AF106" s="5">
        <v>2</v>
      </c>
      <c r="AG106" s="5">
        <v>0</v>
      </c>
      <c r="AH106" s="3">
        <v>24.2</v>
      </c>
      <c r="AI106" s="4">
        <v>0.24199999999999999</v>
      </c>
      <c r="AJ106" s="3">
        <v>6.6</v>
      </c>
      <c r="AK106" s="5">
        <v>8</v>
      </c>
      <c r="AL106" s="5">
        <v>5</v>
      </c>
      <c r="AM106" s="5">
        <v>1</v>
      </c>
      <c r="AN106" s="5">
        <v>2</v>
      </c>
      <c r="AO106" s="3">
        <v>28.9</v>
      </c>
      <c r="AP106" s="4">
        <v>0.28899999999999998</v>
      </c>
      <c r="AQ106" s="3">
        <v>8.9</v>
      </c>
      <c r="AR106" s="5">
        <v>9</v>
      </c>
      <c r="AS106" s="5">
        <v>4</v>
      </c>
      <c r="AT106" s="5">
        <v>1</v>
      </c>
      <c r="AU106" s="5">
        <v>2</v>
      </c>
      <c r="AV106" s="3">
        <v>1.8333333333333333</v>
      </c>
      <c r="AW106" s="3">
        <v>0</v>
      </c>
      <c r="AX106" s="3">
        <v>0</v>
      </c>
      <c r="AY106" s="3">
        <v>0</v>
      </c>
      <c r="AZ106" s="6">
        <v>3.7333333333333329</v>
      </c>
      <c r="BA106" s="6">
        <v>2.4633333333333334</v>
      </c>
      <c r="BB106" s="6">
        <v>6.3116666666666665</v>
      </c>
      <c r="BC106" s="3">
        <v>822.00836006610268</v>
      </c>
      <c r="BD106" s="3">
        <v>542.37873043647312</v>
      </c>
      <c r="BE106" s="3">
        <v>0</v>
      </c>
      <c r="BF106" s="3">
        <v>25.320793234179057</v>
      </c>
      <c r="BG106" s="3">
        <v>1389.7078837367549</v>
      </c>
      <c r="BH106" s="4">
        <v>1.3645338777097304</v>
      </c>
    </row>
    <row r="107" spans="1:60" x14ac:dyDescent="0.25">
      <c r="A107">
        <v>2003</v>
      </c>
      <c r="B107">
        <v>167</v>
      </c>
      <c r="C107" s="1">
        <v>37788</v>
      </c>
      <c r="D107" t="s">
        <v>257</v>
      </c>
      <c r="E107">
        <v>6</v>
      </c>
      <c r="F107" s="3">
        <v>32.299999999999997</v>
      </c>
      <c r="G107" s="4">
        <v>0.32299999999999995</v>
      </c>
      <c r="H107" s="3">
        <v>8</v>
      </c>
      <c r="I107" s="5">
        <v>8</v>
      </c>
      <c r="J107" s="5">
        <v>3</v>
      </c>
      <c r="K107" s="5">
        <v>2</v>
      </c>
      <c r="L107" s="5">
        <v>1</v>
      </c>
      <c r="M107" s="3">
        <v>26.7</v>
      </c>
      <c r="N107" s="4">
        <v>0.26700000000000002</v>
      </c>
      <c r="O107" s="3">
        <v>7.8</v>
      </c>
      <c r="P107" s="5">
        <v>9</v>
      </c>
      <c r="Q107" s="5">
        <v>6</v>
      </c>
      <c r="R107" s="5">
        <v>1</v>
      </c>
      <c r="S107" s="5">
        <v>4</v>
      </c>
      <c r="T107" s="3">
        <v>28.1</v>
      </c>
      <c r="U107" s="4">
        <v>0.28100000000000003</v>
      </c>
      <c r="V107" s="3">
        <v>4.8</v>
      </c>
      <c r="W107" s="5">
        <v>8</v>
      </c>
      <c r="X107" s="5">
        <v>4</v>
      </c>
      <c r="Y107" s="5">
        <v>0</v>
      </c>
      <c r="Z107" s="5">
        <v>0</v>
      </c>
      <c r="AA107" s="3">
        <v>28.3</v>
      </c>
      <c r="AB107" s="4">
        <v>0.28300000000000003</v>
      </c>
      <c r="AC107" s="3">
        <v>5.4</v>
      </c>
      <c r="AD107" s="5">
        <v>9</v>
      </c>
      <c r="AE107" s="5">
        <v>5</v>
      </c>
      <c r="AF107" s="5">
        <v>2</v>
      </c>
      <c r="AG107" s="5">
        <v>1</v>
      </c>
      <c r="AH107" s="3">
        <v>34.799999999999997</v>
      </c>
      <c r="AI107" s="4">
        <v>0.34799999999999998</v>
      </c>
      <c r="AJ107" s="3">
        <v>7.2</v>
      </c>
      <c r="AK107" s="5">
        <v>11</v>
      </c>
      <c r="AL107" s="5">
        <v>4</v>
      </c>
      <c r="AM107" s="5">
        <v>0</v>
      </c>
      <c r="AN107" s="5">
        <v>0</v>
      </c>
      <c r="AO107" s="3">
        <v>28.7</v>
      </c>
      <c r="AP107" s="4">
        <v>0.28699999999999998</v>
      </c>
      <c r="AQ107" s="3">
        <v>7.2</v>
      </c>
      <c r="AR107" s="5">
        <v>7</v>
      </c>
      <c r="AS107" s="5">
        <v>3</v>
      </c>
      <c r="AT107" s="5">
        <v>2</v>
      </c>
      <c r="AU107" s="5">
        <v>0</v>
      </c>
      <c r="AV107" s="3">
        <v>1.8333333333333333</v>
      </c>
      <c r="AW107" s="3">
        <v>0</v>
      </c>
      <c r="AX107" s="3">
        <v>0</v>
      </c>
      <c r="AY107" s="3">
        <v>0</v>
      </c>
      <c r="AZ107" s="6">
        <v>2.91</v>
      </c>
      <c r="BA107" s="6">
        <v>1.925</v>
      </c>
      <c r="BB107" s="6">
        <v>4.8683333333333332</v>
      </c>
      <c r="BC107" s="3">
        <v>364.65168416447943</v>
      </c>
      <c r="BD107" s="3">
        <v>241.22147491980169</v>
      </c>
      <c r="BE107" s="3">
        <v>0</v>
      </c>
      <c r="BF107" s="3">
        <v>4.1769952367065226</v>
      </c>
      <c r="BG107" s="3">
        <v>610.05015432098764</v>
      </c>
      <c r="BH107" s="4">
        <v>0.53843821465552555</v>
      </c>
    </row>
    <row r="108" spans="1:60" x14ac:dyDescent="0.25">
      <c r="A108">
        <v>2003</v>
      </c>
      <c r="B108">
        <v>167</v>
      </c>
      <c r="C108" s="1">
        <v>37788</v>
      </c>
      <c r="D108" t="s">
        <v>258</v>
      </c>
      <c r="E108">
        <v>6</v>
      </c>
      <c r="F108" s="3">
        <v>30.5</v>
      </c>
      <c r="G108" s="4">
        <v>0.30499999999999999</v>
      </c>
      <c r="H108" s="3">
        <v>7.41</v>
      </c>
      <c r="I108" s="5">
        <v>8</v>
      </c>
      <c r="J108" s="5">
        <v>3</v>
      </c>
      <c r="K108" s="5">
        <v>3</v>
      </c>
      <c r="L108" s="5">
        <v>0</v>
      </c>
      <c r="M108" s="3">
        <v>29.4</v>
      </c>
      <c r="N108" s="4">
        <v>0.29399999999999998</v>
      </c>
      <c r="O108" s="3">
        <v>8.16</v>
      </c>
      <c r="P108" s="5">
        <v>12</v>
      </c>
      <c r="Q108" s="5">
        <v>6</v>
      </c>
      <c r="R108" s="5">
        <v>0</v>
      </c>
      <c r="S108" s="5">
        <v>0</v>
      </c>
      <c r="T108" s="3">
        <v>22.2</v>
      </c>
      <c r="U108" s="4">
        <v>0.222</v>
      </c>
      <c r="V108" s="3">
        <v>5.95</v>
      </c>
      <c r="W108" s="5">
        <v>8</v>
      </c>
      <c r="X108" s="5" t="s">
        <v>728</v>
      </c>
      <c r="Y108" s="5">
        <v>1</v>
      </c>
      <c r="Z108" s="5">
        <v>0</v>
      </c>
      <c r="AA108" s="3">
        <v>23.7</v>
      </c>
      <c r="AB108" s="4">
        <v>0.23699999999999999</v>
      </c>
      <c r="AC108" s="3">
        <v>5.69</v>
      </c>
      <c r="AD108" s="5">
        <v>9</v>
      </c>
      <c r="AE108" s="5">
        <v>4</v>
      </c>
      <c r="AF108" s="5">
        <v>0</v>
      </c>
      <c r="AG108" s="5">
        <v>0</v>
      </c>
      <c r="AH108" s="3">
        <v>31.3</v>
      </c>
      <c r="AI108" s="4">
        <v>0.313</v>
      </c>
      <c r="AJ108" s="3">
        <v>9.67</v>
      </c>
      <c r="AK108" s="5">
        <v>11</v>
      </c>
      <c r="AL108" s="5">
        <v>7</v>
      </c>
      <c r="AM108" s="5">
        <v>1</v>
      </c>
      <c r="AN108" s="5">
        <v>2</v>
      </c>
      <c r="AO108" s="3">
        <v>34.6</v>
      </c>
      <c r="AP108" s="4">
        <v>0.34600000000000003</v>
      </c>
      <c r="AQ108" s="3">
        <v>7.5</v>
      </c>
      <c r="AR108" s="5">
        <v>12</v>
      </c>
      <c r="AS108" s="5">
        <v>7</v>
      </c>
      <c r="AT108" s="5">
        <v>0</v>
      </c>
      <c r="AU108" s="5">
        <v>0</v>
      </c>
      <c r="AV108" s="3">
        <v>2.1666666666666665</v>
      </c>
      <c r="AW108" s="3">
        <v>0</v>
      </c>
      <c r="AX108" s="3">
        <v>0</v>
      </c>
      <c r="AY108" s="3">
        <v>0</v>
      </c>
      <c r="AZ108" s="6">
        <v>3.8666666666666667</v>
      </c>
      <c r="BA108" s="6">
        <v>2.5666666666666669</v>
      </c>
      <c r="BB108" s="6">
        <v>6.4899999999999993</v>
      </c>
      <c r="BC108" s="3">
        <v>418.63517060367457</v>
      </c>
      <c r="BD108" s="3">
        <v>277.88713910761157</v>
      </c>
      <c r="BE108" s="3">
        <v>0</v>
      </c>
      <c r="BF108" s="3">
        <v>6.135170603674541</v>
      </c>
      <c r="BG108" s="3">
        <v>702.65748031496071</v>
      </c>
      <c r="BH108" s="4">
        <v>0.73164462217813309</v>
      </c>
    </row>
    <row r="109" spans="1:60" x14ac:dyDescent="0.25">
      <c r="A109">
        <v>2003</v>
      </c>
      <c r="B109">
        <v>167</v>
      </c>
      <c r="C109" s="1">
        <v>37788</v>
      </c>
      <c r="D109" t="s">
        <v>259</v>
      </c>
      <c r="E109">
        <v>6</v>
      </c>
      <c r="F109" s="3">
        <v>35.5</v>
      </c>
      <c r="G109" s="4">
        <v>0.35499999999999998</v>
      </c>
      <c r="H109" s="3">
        <v>7.46</v>
      </c>
      <c r="I109" s="5">
        <v>10</v>
      </c>
      <c r="J109" s="5">
        <v>7</v>
      </c>
      <c r="K109" s="5">
        <v>1</v>
      </c>
      <c r="L109" s="5">
        <v>0</v>
      </c>
      <c r="M109" s="3">
        <v>37.200000000000003</v>
      </c>
      <c r="N109" s="4">
        <v>0.37200000000000005</v>
      </c>
      <c r="O109" s="3">
        <v>7.46</v>
      </c>
      <c r="P109" s="5">
        <v>9</v>
      </c>
      <c r="Q109" s="5">
        <v>4</v>
      </c>
      <c r="R109" s="5">
        <v>1</v>
      </c>
      <c r="S109" s="5">
        <v>0</v>
      </c>
      <c r="T109" s="3">
        <v>38.4</v>
      </c>
      <c r="U109" s="4">
        <v>0.38400000000000001</v>
      </c>
      <c r="V109" s="3">
        <v>7.05</v>
      </c>
      <c r="W109" s="5">
        <v>12</v>
      </c>
      <c r="X109" s="5">
        <v>9</v>
      </c>
      <c r="Y109" s="5">
        <v>0</v>
      </c>
      <c r="Z109" s="5">
        <v>0</v>
      </c>
      <c r="AA109" s="3">
        <v>21.6</v>
      </c>
      <c r="AB109" s="4">
        <v>0.21600000000000003</v>
      </c>
      <c r="AC109" s="3">
        <v>5.19</v>
      </c>
      <c r="AD109" s="5">
        <v>6</v>
      </c>
      <c r="AE109" s="5">
        <v>3</v>
      </c>
      <c r="AF109" s="5">
        <v>2</v>
      </c>
      <c r="AG109" s="5">
        <v>0</v>
      </c>
      <c r="AH109" s="3">
        <v>34.1</v>
      </c>
      <c r="AI109" s="4">
        <v>0.34100000000000003</v>
      </c>
      <c r="AJ109" s="3">
        <v>7.44</v>
      </c>
      <c r="AK109" s="5">
        <v>11</v>
      </c>
      <c r="AL109" s="5">
        <v>4</v>
      </c>
      <c r="AM109" s="5">
        <v>1</v>
      </c>
      <c r="AN109" s="5">
        <v>2</v>
      </c>
      <c r="AO109" s="3">
        <v>35.4</v>
      </c>
      <c r="AP109" s="4">
        <v>0.35399999999999998</v>
      </c>
      <c r="AQ109" s="3">
        <v>6.75</v>
      </c>
      <c r="AR109" s="5">
        <v>11</v>
      </c>
      <c r="AS109" s="5">
        <v>9</v>
      </c>
      <c r="AT109" s="5">
        <v>1</v>
      </c>
      <c r="AU109" s="5">
        <v>0</v>
      </c>
      <c r="AV109" s="3">
        <v>1</v>
      </c>
      <c r="AW109" s="3">
        <v>0</v>
      </c>
      <c r="AX109" s="3">
        <v>0</v>
      </c>
      <c r="AY109" s="3">
        <v>0</v>
      </c>
      <c r="AZ109" s="6">
        <v>3.74</v>
      </c>
      <c r="BA109" s="6">
        <v>2.58</v>
      </c>
      <c r="BB109" s="6">
        <v>6.3500000000000005</v>
      </c>
      <c r="BC109" s="3">
        <v>904.25597841936417</v>
      </c>
      <c r="BD109" s="3">
        <v>623.79155730533682</v>
      </c>
      <c r="BE109" s="3">
        <v>0</v>
      </c>
      <c r="BF109" s="3">
        <v>7.2533902012248452</v>
      </c>
      <c r="BG109" s="3">
        <v>1535.3009259259259</v>
      </c>
      <c r="BH109" s="4">
        <v>1.2277441122224586</v>
      </c>
    </row>
    <row r="110" spans="1:60" x14ac:dyDescent="0.25">
      <c r="A110">
        <v>2003</v>
      </c>
      <c r="B110">
        <v>167</v>
      </c>
      <c r="C110" s="1">
        <v>37788</v>
      </c>
      <c r="D110" t="s">
        <v>260</v>
      </c>
      <c r="E110">
        <v>6</v>
      </c>
      <c r="F110" s="3">
        <v>32.4</v>
      </c>
      <c r="G110" s="4">
        <v>0.32400000000000001</v>
      </c>
      <c r="H110" s="3">
        <v>8.67</v>
      </c>
      <c r="I110" s="5">
        <v>12</v>
      </c>
      <c r="J110" s="5">
        <v>6</v>
      </c>
      <c r="K110" s="5">
        <v>1</v>
      </c>
      <c r="L110" s="5">
        <v>0</v>
      </c>
      <c r="M110" s="3">
        <v>19.8</v>
      </c>
      <c r="N110" s="4">
        <v>0.19800000000000001</v>
      </c>
      <c r="O110" s="3">
        <v>6.91</v>
      </c>
      <c r="P110" s="5">
        <v>8</v>
      </c>
      <c r="Q110" s="5">
        <v>4</v>
      </c>
      <c r="R110" s="5">
        <v>2</v>
      </c>
      <c r="S110" s="5">
        <v>0</v>
      </c>
      <c r="T110" s="3">
        <v>33.799999999999997</v>
      </c>
      <c r="U110" s="4">
        <v>0.33799999999999997</v>
      </c>
      <c r="V110" s="3">
        <v>8.92</v>
      </c>
      <c r="W110" s="5">
        <v>13</v>
      </c>
      <c r="X110" s="5">
        <v>4</v>
      </c>
      <c r="Y110" s="5">
        <v>0</v>
      </c>
      <c r="Z110" s="5">
        <v>0</v>
      </c>
      <c r="AA110" s="3">
        <v>25.7</v>
      </c>
      <c r="AB110" s="4">
        <v>0.25700000000000001</v>
      </c>
      <c r="AC110" s="3">
        <v>7.41</v>
      </c>
      <c r="AD110" s="5">
        <v>11</v>
      </c>
      <c r="AE110" s="5">
        <v>8</v>
      </c>
      <c r="AF110" s="5">
        <v>1</v>
      </c>
      <c r="AG110" s="5">
        <v>2</v>
      </c>
      <c r="AH110" s="3">
        <v>20.8</v>
      </c>
      <c r="AI110" s="4">
        <v>0.20800000000000002</v>
      </c>
      <c r="AJ110" s="3">
        <v>5.27</v>
      </c>
      <c r="AK110" s="5">
        <v>8</v>
      </c>
      <c r="AL110" s="5">
        <v>5</v>
      </c>
      <c r="AM110" s="5">
        <v>1</v>
      </c>
      <c r="AN110" s="5">
        <v>0</v>
      </c>
      <c r="AO110" s="3">
        <v>30.1</v>
      </c>
      <c r="AP110" s="4">
        <v>0.30099999999999999</v>
      </c>
      <c r="AQ110" s="3">
        <v>7.84</v>
      </c>
      <c r="AR110" s="5">
        <v>11</v>
      </c>
      <c r="AS110" s="5">
        <v>7</v>
      </c>
      <c r="AT110" s="5">
        <v>1</v>
      </c>
      <c r="AU110" s="5">
        <v>2</v>
      </c>
      <c r="AV110" s="3">
        <v>4.666666666666667</v>
      </c>
      <c r="AW110" s="3">
        <v>0</v>
      </c>
      <c r="AX110" s="3">
        <v>0</v>
      </c>
      <c r="AY110" s="3">
        <v>0</v>
      </c>
      <c r="AZ110" s="6">
        <v>4.335</v>
      </c>
      <c r="BA110" s="6">
        <v>2.7616666666666667</v>
      </c>
      <c r="BB110" s="6">
        <v>7.1950000000000003</v>
      </c>
      <c r="BC110" s="3">
        <v>213.33661417322836</v>
      </c>
      <c r="BD110" s="3">
        <v>135.90879265091863</v>
      </c>
      <c r="BE110" s="3">
        <v>0</v>
      </c>
      <c r="BF110" s="3">
        <v>4.8392388451443571</v>
      </c>
      <c r="BG110" s="3">
        <v>354.08464566929132</v>
      </c>
      <c r="BH110" s="4">
        <v>0.3071746164195453</v>
      </c>
    </row>
    <row r="111" spans="1:60" x14ac:dyDescent="0.25">
      <c r="A111">
        <v>2003</v>
      </c>
      <c r="B111">
        <v>167</v>
      </c>
      <c r="C111" s="1">
        <v>37788</v>
      </c>
      <c r="D111" t="s">
        <v>261</v>
      </c>
      <c r="E111">
        <v>6</v>
      </c>
      <c r="F111" s="3">
        <v>34.299999999999997</v>
      </c>
      <c r="G111" s="4">
        <v>0.34299999999999997</v>
      </c>
      <c r="H111" s="3">
        <v>7.08</v>
      </c>
      <c r="I111" s="5">
        <v>13</v>
      </c>
      <c r="J111" s="5">
        <v>7</v>
      </c>
      <c r="K111" s="5">
        <v>0</v>
      </c>
      <c r="L111" s="5">
        <v>0</v>
      </c>
      <c r="M111" s="3">
        <v>23.8</v>
      </c>
      <c r="N111" s="4">
        <v>0.23800000000000002</v>
      </c>
      <c r="O111" s="3">
        <v>6.54</v>
      </c>
      <c r="P111" s="5">
        <v>10</v>
      </c>
      <c r="Q111" s="5">
        <v>4</v>
      </c>
      <c r="R111" s="5">
        <v>2</v>
      </c>
      <c r="S111" s="5">
        <v>0</v>
      </c>
      <c r="T111" s="3">
        <v>25.6</v>
      </c>
      <c r="U111" s="4">
        <v>0.25600000000000001</v>
      </c>
      <c r="V111" s="3">
        <v>6.51</v>
      </c>
      <c r="W111" s="5">
        <v>11</v>
      </c>
      <c r="X111" s="5">
        <v>5</v>
      </c>
      <c r="Y111" s="5">
        <v>0</v>
      </c>
      <c r="Z111" s="5">
        <v>0</v>
      </c>
      <c r="AA111" s="3">
        <v>24.1</v>
      </c>
      <c r="AB111" s="4">
        <v>0.24100000000000002</v>
      </c>
      <c r="AC111" s="3">
        <v>7.38</v>
      </c>
      <c r="AD111" s="5">
        <v>9</v>
      </c>
      <c r="AE111" s="5" t="s">
        <v>728</v>
      </c>
      <c r="AF111" s="5">
        <v>1</v>
      </c>
      <c r="AG111" s="5">
        <v>0</v>
      </c>
      <c r="AH111" s="3">
        <v>29.2</v>
      </c>
      <c r="AI111" s="4">
        <v>0.29199999999999998</v>
      </c>
      <c r="AJ111" s="3">
        <v>6.93</v>
      </c>
      <c r="AK111" s="5">
        <v>13</v>
      </c>
      <c r="AL111" s="5">
        <v>7</v>
      </c>
      <c r="AM111" s="5">
        <v>0</v>
      </c>
      <c r="AN111" s="5">
        <v>0</v>
      </c>
      <c r="AO111" s="3">
        <v>24.6</v>
      </c>
      <c r="AP111" s="4">
        <v>0.24600000000000002</v>
      </c>
      <c r="AQ111" s="3">
        <v>7.08</v>
      </c>
      <c r="AR111" s="5">
        <v>8</v>
      </c>
      <c r="AS111" s="5">
        <v>4</v>
      </c>
      <c r="AT111" s="5">
        <v>2</v>
      </c>
      <c r="AU111" s="5">
        <v>0</v>
      </c>
      <c r="AV111" s="3">
        <v>3.3333333333333335</v>
      </c>
      <c r="AW111" s="3">
        <v>0</v>
      </c>
      <c r="AX111" s="3">
        <v>0</v>
      </c>
      <c r="AY111" s="3">
        <v>0</v>
      </c>
      <c r="AZ111" s="6">
        <v>3.5483333333333333</v>
      </c>
      <c r="BA111" s="6">
        <v>2.0100000000000002</v>
      </c>
      <c r="BB111" s="6">
        <v>5.6316666666666668</v>
      </c>
      <c r="BC111" s="3">
        <v>182.62624398512688</v>
      </c>
      <c r="BD111" s="3">
        <v>103.45103346456695</v>
      </c>
      <c r="BE111" s="3">
        <v>0</v>
      </c>
      <c r="BF111" s="3">
        <v>3.7743328958880142</v>
      </c>
      <c r="BG111" s="3">
        <v>289.85161034558183</v>
      </c>
      <c r="BH111" s="4">
        <v>0.25266906947473255</v>
      </c>
    </row>
    <row r="112" spans="1:60" x14ac:dyDescent="0.25">
      <c r="A112">
        <v>2003</v>
      </c>
      <c r="B112">
        <v>167</v>
      </c>
      <c r="C112" s="1">
        <v>37788</v>
      </c>
      <c r="D112" t="s">
        <v>262</v>
      </c>
      <c r="E112">
        <v>6</v>
      </c>
      <c r="F112" s="3">
        <v>25</v>
      </c>
      <c r="G112" s="4">
        <v>0.25</v>
      </c>
      <c r="H112" s="3">
        <v>7.34</v>
      </c>
      <c r="I112" s="5">
        <v>9</v>
      </c>
      <c r="J112" s="5" t="s">
        <v>728</v>
      </c>
      <c r="K112" s="5">
        <v>0</v>
      </c>
      <c r="L112" s="5">
        <v>0</v>
      </c>
      <c r="M112" s="3">
        <v>28.3</v>
      </c>
      <c r="N112" s="4">
        <v>0.28300000000000003</v>
      </c>
      <c r="O112" s="3">
        <v>6.78</v>
      </c>
      <c r="P112" s="5">
        <v>8</v>
      </c>
      <c r="Q112" s="5">
        <v>7</v>
      </c>
      <c r="R112" s="5">
        <v>2</v>
      </c>
      <c r="S112" s="5">
        <v>0</v>
      </c>
      <c r="T112" s="3">
        <v>34.700000000000003</v>
      </c>
      <c r="U112" s="4">
        <v>0.34700000000000003</v>
      </c>
      <c r="V112" s="3">
        <v>6.81</v>
      </c>
      <c r="W112" s="5">
        <v>10</v>
      </c>
      <c r="X112" s="5">
        <v>4</v>
      </c>
      <c r="Y112" s="5">
        <v>1</v>
      </c>
      <c r="Z112" s="5">
        <v>1</v>
      </c>
      <c r="AA112" s="3">
        <v>35.299999999999997</v>
      </c>
      <c r="AB112" s="4">
        <v>0.35299999999999998</v>
      </c>
      <c r="AC112" s="3">
        <v>7.19</v>
      </c>
      <c r="AD112" s="5">
        <v>12</v>
      </c>
      <c r="AE112" s="5">
        <v>10</v>
      </c>
      <c r="AF112" s="5">
        <v>0</v>
      </c>
      <c r="AG112" s="5">
        <v>0</v>
      </c>
      <c r="AH112" s="3">
        <v>20.8</v>
      </c>
      <c r="AI112" s="4">
        <v>0.20800000000000002</v>
      </c>
      <c r="AJ112" s="3">
        <v>4.7</v>
      </c>
      <c r="AK112" s="5">
        <v>10</v>
      </c>
      <c r="AL112" s="5">
        <v>8</v>
      </c>
      <c r="AM112" s="5">
        <v>0</v>
      </c>
      <c r="AN112" s="5">
        <v>0</v>
      </c>
      <c r="AO112" s="3">
        <v>35.299999999999997</v>
      </c>
      <c r="AP112" s="4">
        <v>0.35299999999999998</v>
      </c>
      <c r="AQ112" s="3">
        <v>7.73</v>
      </c>
      <c r="AR112" s="5">
        <v>12</v>
      </c>
      <c r="AS112" s="5">
        <v>6</v>
      </c>
      <c r="AT112" s="5">
        <v>1</v>
      </c>
      <c r="AU112" s="5">
        <v>1</v>
      </c>
      <c r="AV112" s="3">
        <v>1.8333333333333333</v>
      </c>
      <c r="AW112" s="3">
        <v>0</v>
      </c>
      <c r="AX112" s="3">
        <v>0</v>
      </c>
      <c r="AY112" s="3">
        <v>0</v>
      </c>
      <c r="AZ112" s="6">
        <v>2.94</v>
      </c>
      <c r="BA112" s="6">
        <v>2.13</v>
      </c>
      <c r="BB112" s="6">
        <v>5.0966666666666667</v>
      </c>
      <c r="BC112" s="3">
        <v>347.24409448818898</v>
      </c>
      <c r="BD112" s="3">
        <v>251.57480314960631</v>
      </c>
      <c r="BE112" s="3">
        <v>0</v>
      </c>
      <c r="BF112" s="3">
        <v>3.1496062992125986</v>
      </c>
      <c r="BG112" s="3">
        <v>601.96850393700788</v>
      </c>
      <c r="BH112" s="4">
        <v>0.45998870122647306</v>
      </c>
    </row>
    <row r="113" spans="1:60" x14ac:dyDescent="0.25">
      <c r="A113">
        <v>2003</v>
      </c>
      <c r="B113">
        <v>167</v>
      </c>
      <c r="C113" s="1">
        <v>37788</v>
      </c>
      <c r="D113" t="s">
        <v>263</v>
      </c>
      <c r="E113">
        <v>6</v>
      </c>
      <c r="F113" s="3">
        <v>25.2</v>
      </c>
      <c r="G113" s="4">
        <v>0.252</v>
      </c>
      <c r="H113" s="3">
        <v>6.99</v>
      </c>
      <c r="I113" s="5">
        <v>10</v>
      </c>
      <c r="J113" s="5">
        <v>9</v>
      </c>
      <c r="K113" s="5">
        <v>2</v>
      </c>
      <c r="L113" s="5">
        <v>0</v>
      </c>
      <c r="M113" s="3">
        <v>20.6</v>
      </c>
      <c r="N113" s="4">
        <v>0.20600000000000002</v>
      </c>
      <c r="O113" s="3">
        <v>6.15</v>
      </c>
      <c r="P113" s="5">
        <v>9</v>
      </c>
      <c r="Q113" s="5" t="s">
        <v>728</v>
      </c>
      <c r="R113" s="5">
        <v>1</v>
      </c>
      <c r="S113" s="5">
        <v>1</v>
      </c>
      <c r="T113" s="3">
        <v>24.1</v>
      </c>
      <c r="U113" s="4">
        <v>0.24100000000000002</v>
      </c>
      <c r="V113" s="3">
        <v>7.2</v>
      </c>
      <c r="W113" s="5">
        <v>9</v>
      </c>
      <c r="X113" s="5" t="s">
        <v>728</v>
      </c>
      <c r="Y113" s="5">
        <v>2</v>
      </c>
      <c r="Z113" s="5">
        <v>1</v>
      </c>
      <c r="AA113" s="3">
        <v>16.399999999999999</v>
      </c>
      <c r="AB113" s="4">
        <v>0.16399999999999998</v>
      </c>
      <c r="AC113" s="3">
        <v>5.07</v>
      </c>
      <c r="AD113" s="5">
        <v>9</v>
      </c>
      <c r="AE113" s="5" t="s">
        <v>728</v>
      </c>
      <c r="AF113" s="5">
        <v>1</v>
      </c>
      <c r="AG113" s="5">
        <v>0</v>
      </c>
      <c r="AH113" s="3">
        <v>28</v>
      </c>
      <c r="AI113" s="4">
        <v>0.28000000000000003</v>
      </c>
      <c r="AJ113" s="3">
        <v>7.38</v>
      </c>
      <c r="AK113" s="5">
        <v>10</v>
      </c>
      <c r="AL113" s="5">
        <v>6</v>
      </c>
      <c r="AM113" s="5">
        <v>1</v>
      </c>
      <c r="AN113" s="5">
        <v>0</v>
      </c>
      <c r="AO113" s="3">
        <v>22.2</v>
      </c>
      <c r="AP113" s="4">
        <v>0.222</v>
      </c>
      <c r="AQ113" s="3">
        <v>6.39</v>
      </c>
      <c r="AR113" s="5">
        <v>9</v>
      </c>
      <c r="AS113" s="5">
        <v>3</v>
      </c>
      <c r="AT113" s="5">
        <v>0</v>
      </c>
      <c r="AU113" s="5">
        <v>0</v>
      </c>
      <c r="AV113" s="3">
        <v>1.3333333333333333</v>
      </c>
      <c r="AW113" s="3">
        <v>0</v>
      </c>
      <c r="AX113" s="3">
        <v>0</v>
      </c>
      <c r="AY113" s="3">
        <v>0</v>
      </c>
      <c r="AZ113" s="6">
        <v>3.0183333333333331</v>
      </c>
      <c r="BA113" s="6">
        <v>1.89</v>
      </c>
      <c r="BB113" s="6">
        <v>4.9283333333333337</v>
      </c>
      <c r="BC113" s="3">
        <v>149.15894302274714</v>
      </c>
      <c r="BD113" s="3">
        <v>93.399360236220474</v>
      </c>
      <c r="BE113" s="3">
        <v>0</v>
      </c>
      <c r="BF113" s="3">
        <v>0.98835301837270351</v>
      </c>
      <c r="BG113" s="3">
        <v>243.5466562773403</v>
      </c>
      <c r="BH113" s="4">
        <v>0.20641754176850169</v>
      </c>
    </row>
    <row r="114" spans="1:60" x14ac:dyDescent="0.25">
      <c r="A114">
        <v>2003</v>
      </c>
      <c r="B114">
        <v>167</v>
      </c>
      <c r="C114" s="1">
        <v>37788</v>
      </c>
      <c r="D114" t="s">
        <v>264</v>
      </c>
      <c r="E114">
        <v>6</v>
      </c>
      <c r="F114" s="3">
        <v>30.5</v>
      </c>
      <c r="G114" s="4">
        <v>0.30499999999999999</v>
      </c>
      <c r="H114" s="3">
        <v>6.9</v>
      </c>
      <c r="I114" s="5">
        <v>11</v>
      </c>
      <c r="J114" s="5">
        <v>5</v>
      </c>
      <c r="K114" s="5">
        <v>2</v>
      </c>
      <c r="L114" s="5">
        <v>0</v>
      </c>
      <c r="M114" s="3">
        <v>31.5</v>
      </c>
      <c r="N114" s="4">
        <v>0.315</v>
      </c>
      <c r="O114" s="3">
        <v>7.8</v>
      </c>
      <c r="P114" s="5">
        <v>9</v>
      </c>
      <c r="Q114" s="5">
        <v>4</v>
      </c>
      <c r="R114" s="5">
        <v>2</v>
      </c>
      <c r="S114" s="5">
        <v>4</v>
      </c>
      <c r="T114" s="3">
        <v>31</v>
      </c>
      <c r="U114" s="4">
        <v>0.31</v>
      </c>
      <c r="V114" s="3">
        <v>7.1</v>
      </c>
      <c r="W114" s="5">
        <v>11</v>
      </c>
      <c r="X114" s="5">
        <v>6</v>
      </c>
      <c r="Y114" s="5">
        <v>2</v>
      </c>
      <c r="Z114" s="5">
        <v>0</v>
      </c>
      <c r="AA114" s="3">
        <v>25</v>
      </c>
      <c r="AB114" s="4">
        <v>0.25</v>
      </c>
      <c r="AC114" s="3">
        <v>5.0999999999999996</v>
      </c>
      <c r="AD114" s="5">
        <v>10</v>
      </c>
      <c r="AE114" s="5">
        <v>4</v>
      </c>
      <c r="AF114" s="5">
        <v>2</v>
      </c>
      <c r="AG114" s="5">
        <v>0</v>
      </c>
      <c r="AH114" s="3">
        <v>29.5</v>
      </c>
      <c r="AI114" s="4">
        <v>0.29499999999999998</v>
      </c>
      <c r="AJ114" s="3">
        <v>7.3</v>
      </c>
      <c r="AK114" s="5">
        <v>7</v>
      </c>
      <c r="AL114" s="5">
        <v>5</v>
      </c>
      <c r="AM114" s="5">
        <v>3</v>
      </c>
      <c r="AN114" s="5">
        <v>2</v>
      </c>
      <c r="AO114" s="3">
        <v>31.5</v>
      </c>
      <c r="AP114" s="4">
        <v>0.315</v>
      </c>
      <c r="AQ114" s="3">
        <v>6.7</v>
      </c>
      <c r="AR114" s="5">
        <v>10</v>
      </c>
      <c r="AS114" s="5">
        <v>6</v>
      </c>
      <c r="AT114" s="5">
        <v>1</v>
      </c>
      <c r="AU114" s="5">
        <v>2</v>
      </c>
      <c r="AV114" s="3">
        <v>4</v>
      </c>
      <c r="AW114" s="3">
        <v>0</v>
      </c>
      <c r="AX114" s="3">
        <v>0</v>
      </c>
      <c r="AY114" s="3">
        <v>0</v>
      </c>
      <c r="AZ114" s="6">
        <v>3.7716666666666669</v>
      </c>
      <c r="BA114" s="6">
        <v>2.1350000000000002</v>
      </c>
      <c r="BB114" s="6">
        <v>5.9516666666666671</v>
      </c>
      <c r="BC114" s="3">
        <v>414.19312603285704</v>
      </c>
      <c r="BD114" s="3">
        <v>234.45929935841352</v>
      </c>
      <c r="BE114" s="3">
        <v>0</v>
      </c>
      <c r="BF114" s="3">
        <v>4.9417650918635179</v>
      </c>
      <c r="BG114" s="3">
        <v>653.59419048313407</v>
      </c>
      <c r="BH114" s="4">
        <v>0.5916537482355877</v>
      </c>
    </row>
    <row r="115" spans="1:60" x14ac:dyDescent="0.25">
      <c r="A115">
        <v>2003</v>
      </c>
      <c r="B115">
        <v>167</v>
      </c>
      <c r="C115" s="1">
        <v>37788</v>
      </c>
      <c r="D115" t="s">
        <v>265</v>
      </c>
      <c r="E115">
        <v>6</v>
      </c>
      <c r="F115" s="3">
        <v>25</v>
      </c>
      <c r="G115" s="4">
        <v>0.25</v>
      </c>
      <c r="H115" s="3">
        <v>6.3</v>
      </c>
      <c r="I115" s="5">
        <v>8</v>
      </c>
      <c r="J115" s="5">
        <v>4</v>
      </c>
      <c r="K115" s="5">
        <v>1</v>
      </c>
      <c r="L115" s="5">
        <v>0</v>
      </c>
      <c r="M115" s="3">
        <v>30.1</v>
      </c>
      <c r="N115" s="4">
        <v>0.30099999999999999</v>
      </c>
      <c r="O115" s="3">
        <v>5.4</v>
      </c>
      <c r="P115" s="5">
        <v>10</v>
      </c>
      <c r="Q115" s="5">
        <v>5</v>
      </c>
      <c r="R115" s="5">
        <v>1</v>
      </c>
      <c r="S115" s="5">
        <v>1</v>
      </c>
      <c r="T115" s="3">
        <v>32.1</v>
      </c>
      <c r="U115" s="4">
        <v>0.32100000000000001</v>
      </c>
      <c r="V115" s="3">
        <v>9.1</v>
      </c>
      <c r="W115" s="5">
        <v>11</v>
      </c>
      <c r="X115" s="5">
        <v>4</v>
      </c>
      <c r="Y115" s="5">
        <v>1</v>
      </c>
      <c r="Z115" s="5">
        <v>3</v>
      </c>
      <c r="AA115" s="3">
        <v>27.5</v>
      </c>
      <c r="AB115" s="4">
        <v>0.27500000000000002</v>
      </c>
      <c r="AC115" s="3">
        <v>7.7</v>
      </c>
      <c r="AD115" s="5">
        <v>6</v>
      </c>
      <c r="AE115" s="5">
        <v>4</v>
      </c>
      <c r="AF115" s="5">
        <v>3</v>
      </c>
      <c r="AG115" s="5">
        <v>0</v>
      </c>
      <c r="AH115" s="3">
        <v>27</v>
      </c>
      <c r="AI115" s="4">
        <v>0.27</v>
      </c>
      <c r="AJ115" s="3">
        <v>8.3000000000000007</v>
      </c>
      <c r="AK115" s="5">
        <v>8</v>
      </c>
      <c r="AL115" s="5">
        <v>3</v>
      </c>
      <c r="AM115" s="5">
        <v>1</v>
      </c>
      <c r="AN115" s="5">
        <v>2</v>
      </c>
      <c r="AO115" s="3">
        <v>23</v>
      </c>
      <c r="AP115" s="4">
        <v>0.23</v>
      </c>
      <c r="AQ115" s="3">
        <v>7.1</v>
      </c>
      <c r="AR115" s="5">
        <v>6</v>
      </c>
      <c r="AS115" s="5">
        <v>3</v>
      </c>
      <c r="AT115" s="5">
        <v>2</v>
      </c>
      <c r="AU115" s="5">
        <v>0</v>
      </c>
      <c r="AV115" s="3">
        <v>4.333333333333333</v>
      </c>
      <c r="AW115" s="3">
        <v>0</v>
      </c>
      <c r="AX115" s="3">
        <v>0</v>
      </c>
      <c r="AY115" s="3">
        <v>0</v>
      </c>
      <c r="AZ115" s="6">
        <v>3.6916666666666664</v>
      </c>
      <c r="BA115" s="6">
        <v>2.2250000000000001</v>
      </c>
      <c r="BB115" s="6">
        <v>6.0266666666666664</v>
      </c>
      <c r="BC115" s="3">
        <v>424.58473072810347</v>
      </c>
      <c r="BD115" s="3">
        <v>255.90095508894723</v>
      </c>
      <c r="BE115" s="3">
        <v>0</v>
      </c>
      <c r="BF115" s="3">
        <v>12.651283172936717</v>
      </c>
      <c r="BG115" s="3">
        <v>693.13696898998739</v>
      </c>
      <c r="BH115" s="4">
        <v>0.66075998719561091</v>
      </c>
    </row>
    <row r="116" spans="1:60" x14ac:dyDescent="0.25">
      <c r="A116">
        <v>2003</v>
      </c>
      <c r="B116">
        <v>167</v>
      </c>
      <c r="C116" s="1">
        <v>37788</v>
      </c>
      <c r="D116" t="s">
        <v>266</v>
      </c>
      <c r="E116">
        <v>6</v>
      </c>
      <c r="F116" s="3">
        <v>33.700000000000003</v>
      </c>
      <c r="G116" s="4">
        <v>0.33700000000000002</v>
      </c>
      <c r="H116" s="3">
        <v>9.1</v>
      </c>
      <c r="I116" s="5">
        <v>12</v>
      </c>
      <c r="J116" s="5">
        <v>5</v>
      </c>
      <c r="K116" s="5">
        <v>1</v>
      </c>
      <c r="L116" s="5">
        <v>3</v>
      </c>
      <c r="M116" s="3">
        <v>19.3</v>
      </c>
      <c r="N116" s="4">
        <v>0.193</v>
      </c>
      <c r="O116" s="3">
        <v>5.57</v>
      </c>
      <c r="P116" s="5">
        <v>8</v>
      </c>
      <c r="Q116" s="5">
        <v>5</v>
      </c>
      <c r="R116" s="5">
        <v>0</v>
      </c>
      <c r="S116" s="5">
        <v>0</v>
      </c>
      <c r="T116" s="3">
        <v>25.8</v>
      </c>
      <c r="U116" s="4">
        <v>0.25800000000000001</v>
      </c>
      <c r="V116" s="3">
        <v>9.0500000000000007</v>
      </c>
      <c r="W116" s="5">
        <v>8</v>
      </c>
      <c r="X116" s="5">
        <v>4</v>
      </c>
      <c r="Y116" s="5">
        <v>2</v>
      </c>
      <c r="Z116" s="5">
        <v>0</v>
      </c>
      <c r="AA116" s="3">
        <v>27.5</v>
      </c>
      <c r="AB116" s="4">
        <v>0.27500000000000002</v>
      </c>
      <c r="AC116" s="3">
        <v>8.68</v>
      </c>
      <c r="AD116" s="5">
        <v>11</v>
      </c>
      <c r="AE116" s="5">
        <v>6</v>
      </c>
      <c r="AF116" s="5">
        <v>2</v>
      </c>
      <c r="AG116" s="5">
        <v>3</v>
      </c>
      <c r="AH116" s="3">
        <v>12.8</v>
      </c>
      <c r="AI116" s="4">
        <v>0.128</v>
      </c>
      <c r="AJ116" s="3">
        <v>5.0199999999999996</v>
      </c>
      <c r="AK116" s="5">
        <v>7</v>
      </c>
      <c r="AL116" s="5" t="s">
        <v>728</v>
      </c>
      <c r="AM116" s="5">
        <v>0</v>
      </c>
      <c r="AN116" s="5">
        <v>0</v>
      </c>
      <c r="AO116" s="3">
        <v>33.200000000000003</v>
      </c>
      <c r="AP116" s="4">
        <v>0.33200000000000002</v>
      </c>
      <c r="AQ116" s="3">
        <v>8.83</v>
      </c>
      <c r="AR116" s="5">
        <v>11</v>
      </c>
      <c r="AS116" s="5">
        <v>6</v>
      </c>
      <c r="AT116" s="5">
        <v>2</v>
      </c>
      <c r="AU116" s="5">
        <v>4</v>
      </c>
      <c r="AV116" s="3">
        <v>3.8333333333333335</v>
      </c>
      <c r="AW116" s="3">
        <v>0</v>
      </c>
      <c r="AX116" s="3">
        <v>0</v>
      </c>
      <c r="AY116" s="3">
        <v>0</v>
      </c>
      <c r="AZ116" s="6">
        <v>4.1766666666666667</v>
      </c>
      <c r="BA116" s="6">
        <v>2.6999999999999997</v>
      </c>
      <c r="BB116" s="6">
        <v>6.9633333333333338</v>
      </c>
      <c r="BC116" s="3">
        <v>220.96046587926512</v>
      </c>
      <c r="BD116" s="3">
        <v>142.83956692913384</v>
      </c>
      <c r="BE116" s="3">
        <v>0</v>
      </c>
      <c r="BF116" s="3">
        <v>4.5849737532808401</v>
      </c>
      <c r="BG116" s="3">
        <v>368.3850065616798</v>
      </c>
      <c r="BH116" s="4">
        <v>0.31948432254937853</v>
      </c>
    </row>
    <row r="117" spans="1:60" x14ac:dyDescent="0.25">
      <c r="A117">
        <v>2003</v>
      </c>
      <c r="B117">
        <v>167</v>
      </c>
      <c r="C117" s="1">
        <v>37788</v>
      </c>
      <c r="D117" t="s">
        <v>267</v>
      </c>
      <c r="E117">
        <v>6</v>
      </c>
      <c r="F117" s="3">
        <v>24.9</v>
      </c>
      <c r="G117" s="4">
        <v>0.249</v>
      </c>
      <c r="H117" s="3">
        <v>7.27</v>
      </c>
      <c r="I117" s="5">
        <v>10</v>
      </c>
      <c r="J117" s="5">
        <v>6</v>
      </c>
      <c r="K117" s="5">
        <v>2</v>
      </c>
      <c r="L117" s="5">
        <v>1</v>
      </c>
      <c r="M117" s="3">
        <v>26.8</v>
      </c>
      <c r="N117" s="4">
        <v>0.26800000000000002</v>
      </c>
      <c r="O117" s="3">
        <v>8.0399999999999991</v>
      </c>
      <c r="P117" s="5">
        <v>10</v>
      </c>
      <c r="Q117" s="5">
        <v>6</v>
      </c>
      <c r="R117" s="5">
        <v>3</v>
      </c>
      <c r="S117" s="5">
        <v>3</v>
      </c>
      <c r="T117" s="3">
        <v>12.4</v>
      </c>
      <c r="U117" s="4">
        <v>0.124</v>
      </c>
      <c r="V117" s="3">
        <v>4.5599999999999996</v>
      </c>
      <c r="W117" s="5">
        <v>7</v>
      </c>
      <c r="X117" s="5" t="s">
        <v>728</v>
      </c>
      <c r="Y117" s="5">
        <v>0</v>
      </c>
      <c r="Z117" s="5">
        <v>0</v>
      </c>
      <c r="AA117" s="3">
        <v>28.3</v>
      </c>
      <c r="AB117" s="4">
        <v>0.28300000000000003</v>
      </c>
      <c r="AC117" s="3">
        <v>7.53</v>
      </c>
      <c r="AD117" s="5">
        <v>10</v>
      </c>
      <c r="AE117" s="5">
        <v>4</v>
      </c>
      <c r="AF117" s="5">
        <v>2</v>
      </c>
      <c r="AG117" s="5">
        <v>0</v>
      </c>
      <c r="AH117" s="3">
        <v>25.7</v>
      </c>
      <c r="AI117" s="4">
        <v>0.25700000000000001</v>
      </c>
      <c r="AJ117" s="3">
        <v>7.26</v>
      </c>
      <c r="AK117" s="5">
        <v>9</v>
      </c>
      <c r="AL117" s="5">
        <v>7</v>
      </c>
      <c r="AM117" s="5">
        <v>0</v>
      </c>
      <c r="AN117" s="5">
        <v>0</v>
      </c>
      <c r="AO117" s="3">
        <v>31.5</v>
      </c>
      <c r="AP117" s="4">
        <v>0.315</v>
      </c>
      <c r="AQ117" s="3">
        <v>8.09</v>
      </c>
      <c r="AR117" s="5">
        <v>11</v>
      </c>
      <c r="AS117" s="5">
        <v>3</v>
      </c>
      <c r="AT117" s="5">
        <v>1</v>
      </c>
      <c r="AU117" s="5">
        <v>0</v>
      </c>
      <c r="AV117" s="3">
        <v>2.5</v>
      </c>
      <c r="AW117" s="3">
        <v>0</v>
      </c>
      <c r="AX117" s="3">
        <v>0</v>
      </c>
      <c r="AY117" s="3">
        <v>0</v>
      </c>
      <c r="AZ117" s="6">
        <v>3.7450000000000006</v>
      </c>
      <c r="BA117" s="6">
        <v>2.3199999999999998</v>
      </c>
      <c r="BB117" s="6">
        <v>6.1166666666666671</v>
      </c>
      <c r="BC117" s="3">
        <v>190.44455380577432</v>
      </c>
      <c r="BD117" s="3">
        <v>117.97900262467192</v>
      </c>
      <c r="BE117" s="3">
        <v>0</v>
      </c>
      <c r="BF117" s="3">
        <v>2.6274059492563429</v>
      </c>
      <c r="BG117" s="3">
        <v>311.05096237970258</v>
      </c>
      <c r="BH117" s="4">
        <v>0.26049846993557624</v>
      </c>
    </row>
    <row r="118" spans="1:60" x14ac:dyDescent="0.25">
      <c r="A118">
        <v>2003</v>
      </c>
      <c r="B118">
        <v>167</v>
      </c>
      <c r="C118" s="1">
        <v>37788</v>
      </c>
      <c r="D118" t="s">
        <v>268</v>
      </c>
      <c r="E118">
        <v>6</v>
      </c>
      <c r="F118" s="3">
        <v>32.9</v>
      </c>
      <c r="G118" s="4">
        <v>0.32899999999999996</v>
      </c>
      <c r="H118" s="3">
        <v>6.92</v>
      </c>
      <c r="I118" s="5">
        <v>11</v>
      </c>
      <c r="J118" s="5">
        <v>6</v>
      </c>
      <c r="K118" s="5">
        <v>1</v>
      </c>
      <c r="L118" s="5">
        <v>0</v>
      </c>
      <c r="M118" s="3">
        <v>42.4</v>
      </c>
      <c r="N118" s="4">
        <v>0.42399999999999999</v>
      </c>
      <c r="O118" s="3">
        <v>7.5</v>
      </c>
      <c r="P118" s="5">
        <v>11</v>
      </c>
      <c r="Q118" s="5">
        <v>8</v>
      </c>
      <c r="R118" s="5">
        <v>1</v>
      </c>
      <c r="S118" s="5">
        <v>2</v>
      </c>
      <c r="T118" s="3">
        <v>29.6</v>
      </c>
      <c r="U118" s="4">
        <v>0.29600000000000004</v>
      </c>
      <c r="V118" s="3">
        <v>6.21</v>
      </c>
      <c r="W118" s="5">
        <v>12</v>
      </c>
      <c r="X118" s="5">
        <v>7</v>
      </c>
      <c r="Y118" s="5">
        <v>0</v>
      </c>
      <c r="Z118" s="5">
        <v>0</v>
      </c>
      <c r="AA118" s="3">
        <v>31.4</v>
      </c>
      <c r="AB118" s="4">
        <v>0.314</v>
      </c>
      <c r="AC118" s="3">
        <v>5.55</v>
      </c>
      <c r="AD118" s="5">
        <v>9</v>
      </c>
      <c r="AE118" s="5">
        <v>5</v>
      </c>
      <c r="AF118" s="5">
        <v>1</v>
      </c>
      <c r="AG118" s="5">
        <v>0</v>
      </c>
      <c r="AH118" s="3">
        <v>44.3</v>
      </c>
      <c r="AI118" s="4">
        <v>0.44299999999999995</v>
      </c>
      <c r="AJ118" s="3">
        <v>9.9600000000000009</v>
      </c>
      <c r="AK118" s="5">
        <v>14</v>
      </c>
      <c r="AL118" s="5">
        <v>8</v>
      </c>
      <c r="AM118" s="5">
        <v>0</v>
      </c>
      <c r="AN118" s="5">
        <v>0</v>
      </c>
      <c r="AO118" s="3">
        <v>10.7</v>
      </c>
      <c r="AP118" s="4">
        <v>0.107</v>
      </c>
      <c r="AQ118" s="3">
        <v>2.44</v>
      </c>
      <c r="AR118" s="5">
        <v>5</v>
      </c>
      <c r="AS118" s="5" t="s">
        <v>728</v>
      </c>
      <c r="AT118" s="5">
        <v>0</v>
      </c>
      <c r="AU118" s="5">
        <v>0</v>
      </c>
      <c r="AV118" s="3">
        <v>3.1666666666666665</v>
      </c>
      <c r="AW118" s="3">
        <v>0</v>
      </c>
      <c r="AX118" s="3">
        <v>0</v>
      </c>
      <c r="AY118" s="3">
        <v>0</v>
      </c>
      <c r="AZ118" s="6">
        <v>0.61166666666666669</v>
      </c>
      <c r="BA118" s="6">
        <v>2.72</v>
      </c>
      <c r="BB118" s="6">
        <v>3.418333333333333</v>
      </c>
      <c r="BC118" s="3">
        <v>152.18084718576847</v>
      </c>
      <c r="BD118" s="3">
        <v>676.72790901137364</v>
      </c>
      <c r="BE118" s="3">
        <v>0</v>
      </c>
      <c r="BF118" s="3">
        <v>21.562408865558478</v>
      </c>
      <c r="BG118" s="3">
        <v>850.47116506270061</v>
      </c>
      <c r="BH118" s="4">
        <v>0.22509081547098286</v>
      </c>
    </row>
    <row r="119" spans="1:60" x14ac:dyDescent="0.25">
      <c r="A119">
        <v>2003</v>
      </c>
      <c r="B119">
        <v>167</v>
      </c>
      <c r="C119" s="1">
        <v>37788</v>
      </c>
      <c r="D119" t="s">
        <v>269</v>
      </c>
      <c r="E119">
        <v>6</v>
      </c>
      <c r="F119" s="3">
        <v>26.4</v>
      </c>
      <c r="G119" s="4">
        <v>0.26400000000000001</v>
      </c>
      <c r="H119" s="3">
        <v>7.68</v>
      </c>
      <c r="I119" s="5">
        <v>10</v>
      </c>
      <c r="J119" s="5">
        <v>5</v>
      </c>
      <c r="K119" s="5">
        <v>1</v>
      </c>
      <c r="L119" s="5">
        <v>1</v>
      </c>
      <c r="M119" s="3">
        <v>35.5</v>
      </c>
      <c r="N119" s="4">
        <v>0.35499999999999998</v>
      </c>
      <c r="O119" s="3">
        <v>8.82</v>
      </c>
      <c r="P119" s="5">
        <v>11</v>
      </c>
      <c r="Q119" s="5">
        <v>3</v>
      </c>
      <c r="R119" s="5">
        <v>1</v>
      </c>
      <c r="S119" s="5">
        <v>2</v>
      </c>
      <c r="T119" s="3">
        <v>14.2</v>
      </c>
      <c r="U119" s="4">
        <v>0.14199999999999999</v>
      </c>
      <c r="V119" s="3">
        <v>2.87</v>
      </c>
      <c r="W119" s="5">
        <v>5</v>
      </c>
      <c r="X119" s="5" t="s">
        <v>728</v>
      </c>
      <c r="Y119" s="5">
        <v>0</v>
      </c>
      <c r="Z119" s="5">
        <v>0</v>
      </c>
      <c r="AA119" s="3">
        <v>30.9</v>
      </c>
      <c r="AB119" s="4">
        <v>0.309</v>
      </c>
      <c r="AC119" s="3">
        <v>8.07</v>
      </c>
      <c r="AD119" s="5">
        <v>10</v>
      </c>
      <c r="AE119" s="5">
        <v>4</v>
      </c>
      <c r="AF119" s="5">
        <v>2</v>
      </c>
      <c r="AG119" s="5">
        <v>2</v>
      </c>
      <c r="AH119" s="3">
        <v>36.6</v>
      </c>
      <c r="AI119" s="4">
        <v>0.36599999999999999</v>
      </c>
      <c r="AJ119" s="3">
        <v>7.87</v>
      </c>
      <c r="AK119" s="5">
        <v>13</v>
      </c>
      <c r="AL119" s="5">
        <v>8</v>
      </c>
      <c r="AM119" s="5">
        <v>1</v>
      </c>
      <c r="AN119" s="5">
        <v>1</v>
      </c>
      <c r="AO119" s="3">
        <v>11.6</v>
      </c>
      <c r="AP119" s="4">
        <v>0.11599999999999999</v>
      </c>
      <c r="AQ119" s="3">
        <v>3.6</v>
      </c>
      <c r="AR119" s="5">
        <v>4</v>
      </c>
      <c r="AS119" s="5" t="s">
        <v>728</v>
      </c>
      <c r="AT119" s="5">
        <v>0</v>
      </c>
      <c r="AU119" s="5">
        <v>0</v>
      </c>
      <c r="AV119" s="3">
        <v>1.8333333333333333</v>
      </c>
      <c r="AW119" s="3">
        <v>0</v>
      </c>
      <c r="AX119" s="3">
        <v>0</v>
      </c>
      <c r="AY119" s="3">
        <v>0</v>
      </c>
      <c r="AZ119" s="6">
        <v>0.58833333333333326</v>
      </c>
      <c r="BA119" s="6">
        <v>2.3199999999999998</v>
      </c>
      <c r="BB119" s="6">
        <v>2.9350000000000001</v>
      </c>
      <c r="BC119" s="3">
        <v>72.437147613492741</v>
      </c>
      <c r="BD119" s="3">
        <v>285.64450277048701</v>
      </c>
      <c r="BE119" s="3">
        <v>0</v>
      </c>
      <c r="BF119" s="3">
        <v>3.2832701467872076</v>
      </c>
      <c r="BG119" s="3">
        <v>361.36492053076699</v>
      </c>
      <c r="BH119" s="4">
        <v>0.11108328928501994</v>
      </c>
    </row>
    <row r="120" spans="1:60" x14ac:dyDescent="0.25">
      <c r="A120">
        <v>2003</v>
      </c>
      <c r="B120">
        <v>167</v>
      </c>
      <c r="C120" s="1">
        <v>37788</v>
      </c>
      <c r="D120" t="s">
        <v>270</v>
      </c>
      <c r="E120">
        <v>6</v>
      </c>
      <c r="F120" s="3">
        <v>32.700000000000003</v>
      </c>
      <c r="G120" s="4">
        <v>0.32700000000000001</v>
      </c>
      <c r="H120" s="3">
        <v>8</v>
      </c>
      <c r="I120" s="5">
        <v>13</v>
      </c>
      <c r="J120" s="5">
        <v>7</v>
      </c>
      <c r="K120" s="5">
        <v>0</v>
      </c>
      <c r="L120" s="5">
        <v>0</v>
      </c>
      <c r="M120" s="3">
        <v>38.1</v>
      </c>
      <c r="N120" s="4">
        <v>0.38100000000000001</v>
      </c>
      <c r="O120" s="3">
        <v>7.07</v>
      </c>
      <c r="P120" s="5">
        <v>12</v>
      </c>
      <c r="Q120" s="5">
        <v>5</v>
      </c>
      <c r="R120" s="5">
        <v>0</v>
      </c>
      <c r="S120" s="5">
        <v>0</v>
      </c>
      <c r="T120" s="3">
        <v>28.3</v>
      </c>
      <c r="U120" s="4">
        <v>0.28300000000000003</v>
      </c>
      <c r="V120" s="3">
        <v>6.24</v>
      </c>
      <c r="W120" s="5">
        <v>8</v>
      </c>
      <c r="X120" s="5">
        <v>3</v>
      </c>
      <c r="Y120" s="5">
        <v>1</v>
      </c>
      <c r="Z120" s="5">
        <v>0</v>
      </c>
      <c r="AA120" s="3">
        <v>35.700000000000003</v>
      </c>
      <c r="AB120" s="4">
        <v>0.35700000000000004</v>
      </c>
      <c r="AC120" s="3">
        <v>6.62</v>
      </c>
      <c r="AD120" s="5">
        <v>9</v>
      </c>
      <c r="AE120" s="5">
        <v>4</v>
      </c>
      <c r="AF120" s="5">
        <v>1</v>
      </c>
      <c r="AG120" s="5">
        <v>0</v>
      </c>
      <c r="AH120" s="3">
        <v>32.299999999999997</v>
      </c>
      <c r="AI120" s="4">
        <v>0.32299999999999995</v>
      </c>
      <c r="AJ120" s="3">
        <v>7.62</v>
      </c>
      <c r="AK120" s="5">
        <v>12</v>
      </c>
      <c r="AL120" s="5">
        <v>5</v>
      </c>
      <c r="AM120" s="5">
        <v>0</v>
      </c>
      <c r="AN120" s="5">
        <v>0</v>
      </c>
      <c r="AO120" s="3">
        <v>38.299999999999997</v>
      </c>
      <c r="AP120" s="4">
        <v>0.38299999999999995</v>
      </c>
      <c r="AQ120" s="3">
        <v>7.26</v>
      </c>
      <c r="AR120" s="5">
        <v>11</v>
      </c>
      <c r="AS120" s="5">
        <v>6</v>
      </c>
      <c r="AT120" s="5">
        <v>0</v>
      </c>
      <c r="AU120" s="5">
        <v>0</v>
      </c>
      <c r="AV120" s="3">
        <v>4.666666666666667</v>
      </c>
      <c r="AW120" s="3">
        <v>0</v>
      </c>
      <c r="AX120" s="3">
        <v>0</v>
      </c>
      <c r="AY120" s="3">
        <v>0</v>
      </c>
      <c r="AZ120" s="6">
        <v>3.8916666666666671</v>
      </c>
      <c r="BA120" s="6">
        <v>2.6183333333333336</v>
      </c>
      <c r="BB120" s="6">
        <v>6.6166666666666671</v>
      </c>
      <c r="BC120" s="3">
        <v>451.48837732089055</v>
      </c>
      <c r="BD120" s="3">
        <v>303.76370054437643</v>
      </c>
      <c r="BE120" s="3">
        <v>0</v>
      </c>
      <c r="BF120" s="3">
        <v>12.374842033634687</v>
      </c>
      <c r="BG120" s="3">
        <v>767.62691989890163</v>
      </c>
      <c r="BH120" s="4">
        <v>0.63015737783934422</v>
      </c>
    </row>
    <row r="121" spans="1:60" x14ac:dyDescent="0.25">
      <c r="A121">
        <v>2003</v>
      </c>
      <c r="B121">
        <v>167</v>
      </c>
      <c r="C121" s="1">
        <v>37788</v>
      </c>
      <c r="D121" t="s">
        <v>271</v>
      </c>
      <c r="E121">
        <v>6</v>
      </c>
      <c r="F121" s="3">
        <v>33.5</v>
      </c>
      <c r="G121" s="4">
        <v>0.33500000000000002</v>
      </c>
      <c r="H121" s="3">
        <v>6.07</v>
      </c>
      <c r="I121" s="5">
        <v>9</v>
      </c>
      <c r="J121" s="5" t="s">
        <v>728</v>
      </c>
      <c r="K121" s="5">
        <v>0</v>
      </c>
      <c r="L121" s="5">
        <v>0</v>
      </c>
      <c r="M121" s="3">
        <v>32.200000000000003</v>
      </c>
      <c r="N121" s="4">
        <v>0.32200000000000001</v>
      </c>
      <c r="O121" s="3">
        <v>7.95</v>
      </c>
      <c r="P121" s="5">
        <v>10</v>
      </c>
      <c r="Q121" s="5">
        <v>5</v>
      </c>
      <c r="R121" s="5">
        <v>4</v>
      </c>
      <c r="S121" s="5">
        <v>3</v>
      </c>
      <c r="T121" s="3">
        <v>31.1</v>
      </c>
      <c r="U121" s="4">
        <v>0.311</v>
      </c>
      <c r="V121" s="3">
        <v>6.68</v>
      </c>
      <c r="W121" s="5">
        <v>12</v>
      </c>
      <c r="X121" s="5">
        <v>10</v>
      </c>
      <c r="Y121" s="5">
        <v>1</v>
      </c>
      <c r="Z121" s="5">
        <v>1</v>
      </c>
      <c r="AA121" s="3">
        <v>27.6</v>
      </c>
      <c r="AB121" s="4">
        <v>0.27600000000000002</v>
      </c>
      <c r="AC121" s="3">
        <v>5.61</v>
      </c>
      <c r="AD121" s="5">
        <v>8</v>
      </c>
      <c r="AE121" s="5">
        <v>5</v>
      </c>
      <c r="AF121" s="5">
        <v>1</v>
      </c>
      <c r="AG121" s="5">
        <v>0</v>
      </c>
      <c r="AH121" s="3">
        <v>31</v>
      </c>
      <c r="AI121" s="4">
        <v>0.31</v>
      </c>
      <c r="AJ121" s="3">
        <v>6.75</v>
      </c>
      <c r="AK121" s="5">
        <v>6</v>
      </c>
      <c r="AL121" s="5">
        <v>2</v>
      </c>
      <c r="AM121" s="5">
        <v>2</v>
      </c>
      <c r="AN121" s="5">
        <v>1</v>
      </c>
      <c r="AO121" s="3">
        <v>23.8</v>
      </c>
      <c r="AP121" s="4">
        <v>0.23800000000000002</v>
      </c>
      <c r="AQ121" s="3">
        <v>5.63</v>
      </c>
      <c r="AR121" s="5">
        <v>8</v>
      </c>
      <c r="AS121" s="5">
        <v>5</v>
      </c>
      <c r="AT121" s="5">
        <v>1</v>
      </c>
      <c r="AU121" s="5">
        <v>0</v>
      </c>
      <c r="AV121" s="3">
        <v>2</v>
      </c>
      <c r="AW121" s="3">
        <v>0</v>
      </c>
      <c r="AX121" s="3">
        <v>0</v>
      </c>
      <c r="AY121" s="3">
        <v>0</v>
      </c>
      <c r="AZ121" s="6">
        <v>2.85</v>
      </c>
      <c r="BA121" s="6">
        <v>1.97</v>
      </c>
      <c r="BB121" s="6">
        <v>4.8516666666666675</v>
      </c>
      <c r="BC121" s="3">
        <v>648.29396325459322</v>
      </c>
      <c r="BD121" s="3">
        <v>448.11898512685917</v>
      </c>
      <c r="BE121" s="3">
        <v>0</v>
      </c>
      <c r="BF121" s="3">
        <v>7.2032662583843683</v>
      </c>
      <c r="BG121" s="3">
        <v>1103.6162146398369</v>
      </c>
      <c r="BH121" s="4">
        <v>1.0799379493324204</v>
      </c>
    </row>
    <row r="122" spans="1:60" x14ac:dyDescent="0.25">
      <c r="A122">
        <v>2003</v>
      </c>
      <c r="B122">
        <v>167</v>
      </c>
      <c r="C122" s="1">
        <v>37788</v>
      </c>
      <c r="D122" t="s">
        <v>272</v>
      </c>
      <c r="E122">
        <v>6</v>
      </c>
      <c r="F122" s="3">
        <v>24.5</v>
      </c>
      <c r="G122" s="4">
        <v>0.245</v>
      </c>
      <c r="H122" s="3">
        <v>7</v>
      </c>
      <c r="I122" s="5">
        <v>10</v>
      </c>
      <c r="J122" s="5">
        <v>7</v>
      </c>
      <c r="K122" s="5">
        <v>2</v>
      </c>
      <c r="L122" s="5">
        <v>0</v>
      </c>
      <c r="M122" s="3">
        <v>28.5</v>
      </c>
      <c r="N122" s="4">
        <v>0.28499999999999998</v>
      </c>
      <c r="O122" s="3">
        <v>7.6</v>
      </c>
      <c r="P122" s="5">
        <v>7</v>
      </c>
      <c r="Q122" s="5">
        <v>3</v>
      </c>
      <c r="R122" s="5">
        <v>2</v>
      </c>
      <c r="S122" s="5">
        <v>3</v>
      </c>
      <c r="T122" s="3">
        <v>24</v>
      </c>
      <c r="U122" s="4">
        <v>0.24</v>
      </c>
      <c r="V122" s="3">
        <v>7.7</v>
      </c>
      <c r="W122" s="5">
        <v>8</v>
      </c>
      <c r="X122" s="5">
        <v>5</v>
      </c>
      <c r="Y122" s="5">
        <v>1</v>
      </c>
      <c r="Z122" s="5">
        <v>3</v>
      </c>
      <c r="AA122" s="3">
        <v>26.2</v>
      </c>
      <c r="AB122" s="4">
        <v>0.26200000000000001</v>
      </c>
      <c r="AC122" s="3">
        <v>8.1</v>
      </c>
      <c r="AD122" s="5">
        <v>13</v>
      </c>
      <c r="AE122" s="5">
        <v>6</v>
      </c>
      <c r="AF122" s="5">
        <v>3</v>
      </c>
      <c r="AG122" s="5">
        <v>3</v>
      </c>
      <c r="AH122" s="3">
        <v>22</v>
      </c>
      <c r="AI122" s="4">
        <v>0.22</v>
      </c>
      <c r="AJ122" s="3">
        <v>6.7</v>
      </c>
      <c r="AK122" s="5">
        <v>8</v>
      </c>
      <c r="AL122" s="5">
        <v>6</v>
      </c>
      <c r="AM122" s="5">
        <v>4</v>
      </c>
      <c r="AN122" s="5">
        <v>0</v>
      </c>
      <c r="AO122" s="3">
        <v>18.3</v>
      </c>
      <c r="AP122" s="4">
        <v>0.183</v>
      </c>
      <c r="AQ122" s="3">
        <v>6.2</v>
      </c>
      <c r="AR122" s="5">
        <v>7</v>
      </c>
      <c r="AS122" s="5">
        <v>4</v>
      </c>
      <c r="AT122" s="5">
        <v>1</v>
      </c>
      <c r="AU122" s="5">
        <v>3</v>
      </c>
      <c r="AV122" s="3">
        <v>3.6666666666666665</v>
      </c>
      <c r="AW122" s="3">
        <v>0</v>
      </c>
      <c r="AX122" s="3">
        <v>0</v>
      </c>
      <c r="AY122" s="3">
        <v>0</v>
      </c>
      <c r="AZ122" s="6">
        <v>3.9649999999999999</v>
      </c>
      <c r="BA122" s="6">
        <v>2.0150000000000001</v>
      </c>
      <c r="BB122" s="6">
        <v>6.0349999999999993</v>
      </c>
      <c r="BC122" s="3">
        <v>190.24975393700788</v>
      </c>
      <c r="BD122" s="3">
        <v>96.68430118110237</v>
      </c>
      <c r="BE122" s="3">
        <v>0</v>
      </c>
      <c r="BF122" s="3">
        <v>2.639025590551181</v>
      </c>
      <c r="BG122" s="3">
        <v>289.57308070866139</v>
      </c>
      <c r="BH122" s="4">
        <v>0.24665159434605868</v>
      </c>
    </row>
    <row r="123" spans="1:60" x14ac:dyDescent="0.25">
      <c r="A123">
        <v>2003</v>
      </c>
      <c r="B123">
        <v>167</v>
      </c>
      <c r="C123" s="1">
        <v>37788</v>
      </c>
      <c r="D123" t="s">
        <v>273</v>
      </c>
      <c r="E123">
        <v>6</v>
      </c>
      <c r="F123" s="3">
        <v>22.5</v>
      </c>
      <c r="G123" s="4">
        <v>0.22500000000000001</v>
      </c>
      <c r="H123" s="3">
        <v>6.7</v>
      </c>
      <c r="I123" s="5">
        <v>7</v>
      </c>
      <c r="J123" s="5">
        <v>5</v>
      </c>
      <c r="K123" s="5">
        <v>5</v>
      </c>
      <c r="L123" s="5">
        <v>1</v>
      </c>
      <c r="M123" s="3">
        <v>36.1</v>
      </c>
      <c r="N123" s="4">
        <v>0.36099999999999999</v>
      </c>
      <c r="O123" s="3">
        <v>8.1999999999999993</v>
      </c>
      <c r="P123" s="5">
        <v>14</v>
      </c>
      <c r="Q123" s="5">
        <v>6</v>
      </c>
      <c r="R123" s="5">
        <v>0</v>
      </c>
      <c r="S123" s="5">
        <v>0</v>
      </c>
      <c r="T123" s="3">
        <v>37</v>
      </c>
      <c r="U123" s="4">
        <v>0.37</v>
      </c>
      <c r="V123" s="3">
        <v>7.7</v>
      </c>
      <c r="W123" s="5">
        <v>14</v>
      </c>
      <c r="X123" s="5">
        <v>5</v>
      </c>
      <c r="Y123" s="5">
        <v>2</v>
      </c>
      <c r="Z123" s="5">
        <v>1</v>
      </c>
      <c r="AA123" s="3">
        <v>28.2</v>
      </c>
      <c r="AB123" s="4">
        <v>0.28199999999999997</v>
      </c>
      <c r="AC123" s="3">
        <v>6</v>
      </c>
      <c r="AD123" s="5">
        <v>10</v>
      </c>
      <c r="AE123" s="5">
        <v>6</v>
      </c>
      <c r="AF123" s="5">
        <v>1</v>
      </c>
      <c r="AG123" s="5">
        <v>0</v>
      </c>
      <c r="AH123" s="3">
        <v>18.5</v>
      </c>
      <c r="AI123" s="4">
        <v>0.185</v>
      </c>
      <c r="AJ123" s="3">
        <v>6.3</v>
      </c>
      <c r="AK123" s="5">
        <v>7</v>
      </c>
      <c r="AL123" s="5">
        <v>3</v>
      </c>
      <c r="AM123" s="5">
        <v>2</v>
      </c>
      <c r="AN123" s="5">
        <v>0</v>
      </c>
      <c r="AO123" s="3">
        <v>24.8</v>
      </c>
      <c r="AP123" s="4">
        <v>0.248</v>
      </c>
      <c r="AQ123" s="3">
        <v>6.2</v>
      </c>
      <c r="AR123" s="5">
        <v>6</v>
      </c>
      <c r="AS123" s="5">
        <v>4</v>
      </c>
      <c r="AT123" s="5">
        <v>2</v>
      </c>
      <c r="AU123" s="5">
        <v>1</v>
      </c>
      <c r="AV123" s="3">
        <v>3</v>
      </c>
      <c r="AW123" s="3">
        <v>0</v>
      </c>
      <c r="AX123" s="3">
        <v>0</v>
      </c>
      <c r="AY123" s="3">
        <v>0</v>
      </c>
      <c r="AZ123" s="6">
        <v>3.9666666666666663</v>
      </c>
      <c r="BA123" s="6">
        <v>2.1283333333333334</v>
      </c>
      <c r="BB123" s="6">
        <v>6.2266666666666666</v>
      </c>
      <c r="BC123" s="3">
        <v>447.89843977836091</v>
      </c>
      <c r="BD123" s="3">
        <v>240.32197798191891</v>
      </c>
      <c r="BE123" s="3">
        <v>0</v>
      </c>
      <c r="BF123" s="3">
        <v>14.867217118693498</v>
      </c>
      <c r="BG123" s="3">
        <v>703.08763487897329</v>
      </c>
      <c r="BH123" s="4">
        <v>0.61185946413767556</v>
      </c>
    </row>
    <row r="124" spans="1:60" x14ac:dyDescent="0.25">
      <c r="A124">
        <v>2003</v>
      </c>
      <c r="B124">
        <v>167</v>
      </c>
      <c r="C124" s="1">
        <v>37788</v>
      </c>
      <c r="D124" t="s">
        <v>274</v>
      </c>
      <c r="E124">
        <v>6</v>
      </c>
      <c r="F124" s="3">
        <v>30</v>
      </c>
      <c r="G124" s="4">
        <v>0.3</v>
      </c>
      <c r="H124" s="3">
        <v>6.5</v>
      </c>
      <c r="I124" s="5">
        <v>9</v>
      </c>
      <c r="J124" s="5">
        <v>5</v>
      </c>
      <c r="K124" s="5">
        <v>1</v>
      </c>
      <c r="L124" s="5">
        <v>1</v>
      </c>
      <c r="M124" s="3">
        <v>26.1</v>
      </c>
      <c r="N124" s="4">
        <v>0.26100000000000001</v>
      </c>
      <c r="O124" s="3">
        <v>5.6</v>
      </c>
      <c r="P124" s="5">
        <v>9</v>
      </c>
      <c r="Q124" s="5">
        <v>7</v>
      </c>
      <c r="R124" s="5">
        <v>4</v>
      </c>
      <c r="S124" s="5">
        <v>3</v>
      </c>
      <c r="T124" s="3">
        <v>28</v>
      </c>
      <c r="U124" s="4">
        <v>0.28000000000000003</v>
      </c>
      <c r="V124" s="3">
        <v>8.1999999999999993</v>
      </c>
      <c r="W124" s="5">
        <v>12</v>
      </c>
      <c r="X124" s="5">
        <v>9</v>
      </c>
      <c r="Y124" s="5">
        <v>5</v>
      </c>
      <c r="Z124" s="5">
        <v>2</v>
      </c>
      <c r="AA124" s="3">
        <v>28</v>
      </c>
      <c r="AB124" s="4">
        <v>0.28000000000000003</v>
      </c>
      <c r="AC124" s="3">
        <v>6.2</v>
      </c>
      <c r="AD124" s="5">
        <v>10</v>
      </c>
      <c r="AE124" s="5">
        <v>6</v>
      </c>
      <c r="AF124" s="5">
        <v>1</v>
      </c>
      <c r="AG124" s="5">
        <v>0</v>
      </c>
      <c r="AH124" s="3">
        <v>23</v>
      </c>
      <c r="AI124" s="4">
        <v>0.23</v>
      </c>
      <c r="AJ124" s="3">
        <v>6.8</v>
      </c>
      <c r="AK124" s="5">
        <v>9</v>
      </c>
      <c r="AL124" s="5">
        <v>7</v>
      </c>
      <c r="AM124" s="5">
        <v>3</v>
      </c>
      <c r="AN124" s="5">
        <v>0</v>
      </c>
      <c r="AO124" s="3">
        <v>21</v>
      </c>
      <c r="AP124" s="4">
        <v>0.21</v>
      </c>
      <c r="AQ124" s="3">
        <v>6.2</v>
      </c>
      <c r="AR124" s="5">
        <v>7</v>
      </c>
      <c r="AS124" s="5">
        <v>5</v>
      </c>
      <c r="AT124" s="5">
        <v>3</v>
      </c>
      <c r="AU124" s="5">
        <v>3</v>
      </c>
      <c r="AV124" s="3">
        <v>1.1666666666666667</v>
      </c>
      <c r="AW124" s="3">
        <v>0</v>
      </c>
      <c r="AX124" s="3">
        <v>0</v>
      </c>
      <c r="AY124" s="3">
        <v>0</v>
      </c>
      <c r="AZ124" s="6">
        <v>3.0066666666666664</v>
      </c>
      <c r="BA124" s="6">
        <v>1.7166666666666668</v>
      </c>
      <c r="BB124" s="6">
        <v>4.76</v>
      </c>
      <c r="BC124" s="3">
        <v>661.4622824924661</v>
      </c>
      <c r="BD124" s="3">
        <v>377.66416350733931</v>
      </c>
      <c r="BE124" s="3">
        <v>0</v>
      </c>
      <c r="BF124" s="3">
        <v>8.0666132011276357</v>
      </c>
      <c r="BG124" s="3">
        <v>1047.193059200933</v>
      </c>
      <c r="BH124" s="4">
        <v>0.97304465122179851</v>
      </c>
    </row>
    <row r="125" spans="1:60" x14ac:dyDescent="0.25">
      <c r="A125">
        <v>2003</v>
      </c>
      <c r="B125">
        <v>167</v>
      </c>
      <c r="C125" s="1">
        <v>37788</v>
      </c>
      <c r="D125" t="s">
        <v>275</v>
      </c>
      <c r="E125">
        <v>6</v>
      </c>
      <c r="F125" s="3">
        <v>19.5</v>
      </c>
      <c r="G125" s="4">
        <v>0.19500000000000001</v>
      </c>
      <c r="H125" s="3">
        <v>7.2</v>
      </c>
      <c r="I125" s="5">
        <v>7</v>
      </c>
      <c r="J125" s="5">
        <v>5</v>
      </c>
      <c r="K125" s="5">
        <v>6</v>
      </c>
      <c r="L125" s="5">
        <v>0</v>
      </c>
      <c r="M125" s="3">
        <v>24.9</v>
      </c>
      <c r="N125" s="4">
        <v>0.249</v>
      </c>
      <c r="O125" s="3">
        <v>6.6</v>
      </c>
      <c r="P125" s="5">
        <v>9</v>
      </c>
      <c r="Q125" s="5">
        <v>6</v>
      </c>
      <c r="R125" s="5">
        <v>3</v>
      </c>
      <c r="S125" s="5">
        <v>2</v>
      </c>
      <c r="T125" s="3">
        <v>27</v>
      </c>
      <c r="U125" s="4">
        <v>0.27</v>
      </c>
      <c r="V125" s="3">
        <v>8.5</v>
      </c>
      <c r="W125" s="5">
        <v>9</v>
      </c>
      <c r="X125" s="5">
        <v>5</v>
      </c>
      <c r="Y125" s="5">
        <v>2</v>
      </c>
      <c r="Z125" s="5">
        <v>5</v>
      </c>
      <c r="AA125" s="3">
        <v>24.9</v>
      </c>
      <c r="AB125" s="4">
        <v>0.249</v>
      </c>
      <c r="AC125" s="3">
        <v>7.4</v>
      </c>
      <c r="AD125" s="5">
        <v>10</v>
      </c>
      <c r="AE125" s="5">
        <v>6</v>
      </c>
      <c r="AF125" s="5">
        <v>1</v>
      </c>
      <c r="AG125" s="5">
        <v>2</v>
      </c>
      <c r="AH125" s="3">
        <v>13</v>
      </c>
      <c r="AI125" s="4">
        <v>0.13</v>
      </c>
      <c r="AJ125" s="3">
        <v>3.4</v>
      </c>
      <c r="AK125" s="5">
        <v>6</v>
      </c>
      <c r="AL125" s="5" t="s">
        <v>728</v>
      </c>
      <c r="AM125" s="5">
        <v>0</v>
      </c>
      <c r="AN125" s="5">
        <v>0</v>
      </c>
      <c r="AO125" s="3">
        <v>18</v>
      </c>
      <c r="AP125" s="4">
        <v>0.18</v>
      </c>
      <c r="AQ125" s="3">
        <v>4.2</v>
      </c>
      <c r="AR125" s="5">
        <v>8</v>
      </c>
      <c r="AS125" s="5">
        <v>5</v>
      </c>
      <c r="AT125" s="5">
        <v>0</v>
      </c>
      <c r="AU125" s="5">
        <v>0</v>
      </c>
      <c r="AV125" s="3">
        <v>1.1666666666666667</v>
      </c>
      <c r="AW125" s="3">
        <v>0</v>
      </c>
      <c r="AX125" s="3">
        <v>0</v>
      </c>
      <c r="AY125" s="3">
        <v>0</v>
      </c>
      <c r="AZ125" s="6">
        <v>2.8166666666666669</v>
      </c>
      <c r="BA125" s="6">
        <v>1.4100000000000001</v>
      </c>
      <c r="BB125" s="6">
        <v>4.2550000000000008</v>
      </c>
      <c r="BC125" s="3">
        <v>303.41389617964427</v>
      </c>
      <c r="BD125" s="3">
        <v>151.88648293963257</v>
      </c>
      <c r="BE125" s="3">
        <v>0</v>
      </c>
      <c r="BF125" s="3">
        <v>3.0520924467774861</v>
      </c>
      <c r="BG125" s="3">
        <v>458.35247156605431</v>
      </c>
      <c r="BH125" s="4">
        <v>0.42740167408537239</v>
      </c>
    </row>
    <row r="126" spans="1:60" x14ac:dyDescent="0.25">
      <c r="A126">
        <v>2003</v>
      </c>
      <c r="B126">
        <v>167</v>
      </c>
      <c r="C126" s="1">
        <v>37788</v>
      </c>
      <c r="D126" t="s">
        <v>276</v>
      </c>
      <c r="E126">
        <v>6</v>
      </c>
      <c r="F126" s="3">
        <v>33.200000000000003</v>
      </c>
      <c r="G126" s="4">
        <v>0.33200000000000002</v>
      </c>
      <c r="H126" s="3">
        <v>7.39</v>
      </c>
      <c r="I126" s="5">
        <v>10</v>
      </c>
      <c r="J126" s="5">
        <v>6</v>
      </c>
      <c r="K126" s="5">
        <v>3</v>
      </c>
      <c r="L126" s="5">
        <v>0</v>
      </c>
      <c r="M126" s="3">
        <v>31.8</v>
      </c>
      <c r="N126" s="4">
        <v>0.318</v>
      </c>
      <c r="O126" s="3">
        <v>5.77</v>
      </c>
      <c r="P126" s="5">
        <v>9</v>
      </c>
      <c r="Q126" s="5" t="s">
        <v>728</v>
      </c>
      <c r="R126" s="5">
        <v>2</v>
      </c>
      <c r="S126" s="5">
        <v>0</v>
      </c>
      <c r="T126" s="3">
        <v>39.4</v>
      </c>
      <c r="U126" s="4">
        <v>0.39399999999999996</v>
      </c>
      <c r="V126" s="3">
        <v>8.59</v>
      </c>
      <c r="W126" s="5">
        <v>15</v>
      </c>
      <c r="X126" s="5">
        <v>6</v>
      </c>
      <c r="Y126" s="5">
        <v>0</v>
      </c>
      <c r="Z126" s="5">
        <v>0</v>
      </c>
      <c r="AA126" s="3">
        <v>26.5</v>
      </c>
      <c r="AB126" s="4">
        <v>0.26500000000000001</v>
      </c>
      <c r="AC126" s="3">
        <v>5.69</v>
      </c>
      <c r="AD126" s="5">
        <v>10</v>
      </c>
      <c r="AE126" s="5">
        <v>5</v>
      </c>
      <c r="AF126" s="5">
        <v>0</v>
      </c>
      <c r="AG126" s="5">
        <v>0</v>
      </c>
      <c r="AH126" s="3">
        <v>16.100000000000001</v>
      </c>
      <c r="AI126" s="4">
        <v>0.161</v>
      </c>
      <c r="AJ126" s="3">
        <v>3.78</v>
      </c>
      <c r="AK126" s="5">
        <v>5</v>
      </c>
      <c r="AL126" s="5" t="s">
        <v>728</v>
      </c>
      <c r="AM126" s="5">
        <v>0</v>
      </c>
      <c r="AN126" s="5">
        <v>0</v>
      </c>
      <c r="AO126" s="3">
        <v>21.8</v>
      </c>
      <c r="AP126" s="4">
        <v>0.218</v>
      </c>
      <c r="AQ126" s="3">
        <v>6.05</v>
      </c>
      <c r="AR126" s="5">
        <v>10</v>
      </c>
      <c r="AS126" s="5">
        <v>8</v>
      </c>
      <c r="AT126" s="5">
        <v>1</v>
      </c>
      <c r="AU126" s="5">
        <v>0</v>
      </c>
      <c r="AV126" s="3">
        <v>0.83333333333333337</v>
      </c>
      <c r="AW126" s="3">
        <v>0</v>
      </c>
      <c r="AX126" s="3">
        <v>0</v>
      </c>
      <c r="AY126" s="3">
        <v>0</v>
      </c>
      <c r="AZ126" s="6">
        <v>2.855</v>
      </c>
      <c r="BA126" s="6">
        <v>1.9100000000000001</v>
      </c>
      <c r="BB126" s="6">
        <v>4.78</v>
      </c>
      <c r="BC126" s="3">
        <v>673.10850466608338</v>
      </c>
      <c r="BD126" s="3">
        <v>450.31076844561107</v>
      </c>
      <c r="BE126" s="3">
        <v>0</v>
      </c>
      <c r="BF126" s="3">
        <v>3.5364720034995627</v>
      </c>
      <c r="BG126" s="3">
        <v>1126.9557451151941</v>
      </c>
      <c r="BH126" s="4">
        <v>1.0807576630489597</v>
      </c>
    </row>
    <row r="127" spans="1:60" x14ac:dyDescent="0.25">
      <c r="A127">
        <v>2003</v>
      </c>
      <c r="B127">
        <v>167</v>
      </c>
      <c r="C127" s="1">
        <v>37788</v>
      </c>
      <c r="D127" t="s">
        <v>277</v>
      </c>
      <c r="E127">
        <v>6</v>
      </c>
      <c r="F127" s="3">
        <v>30.9</v>
      </c>
      <c r="G127" s="4">
        <v>0.309</v>
      </c>
      <c r="H127" s="3">
        <v>6.27</v>
      </c>
      <c r="I127" s="5">
        <v>7</v>
      </c>
      <c r="J127" s="5">
        <v>5</v>
      </c>
      <c r="K127" s="5">
        <v>2</v>
      </c>
      <c r="L127" s="5">
        <v>1</v>
      </c>
      <c r="M127" s="3">
        <v>36.1</v>
      </c>
      <c r="N127" s="4">
        <v>0.36099999999999999</v>
      </c>
      <c r="O127" s="3">
        <v>7.89</v>
      </c>
      <c r="P127" s="5">
        <v>12</v>
      </c>
      <c r="Q127" s="5">
        <v>8</v>
      </c>
      <c r="R127" s="5">
        <v>2</v>
      </c>
      <c r="S127" s="5">
        <v>0</v>
      </c>
      <c r="T127" s="3">
        <v>30.7</v>
      </c>
      <c r="U127" s="4">
        <v>0.307</v>
      </c>
      <c r="V127" s="3">
        <v>6.25</v>
      </c>
      <c r="W127" s="5">
        <v>12</v>
      </c>
      <c r="X127" s="5">
        <v>7</v>
      </c>
      <c r="Y127" s="5">
        <v>0</v>
      </c>
      <c r="Z127" s="5">
        <v>0</v>
      </c>
      <c r="AA127" s="3">
        <v>31.4</v>
      </c>
      <c r="AB127" s="4">
        <v>0.314</v>
      </c>
      <c r="AC127" s="3">
        <v>7.66</v>
      </c>
      <c r="AD127" s="5">
        <v>11</v>
      </c>
      <c r="AE127" s="5">
        <v>8</v>
      </c>
      <c r="AF127" s="5">
        <v>0</v>
      </c>
      <c r="AG127" s="5">
        <v>0</v>
      </c>
      <c r="AH127" s="3">
        <v>14.7</v>
      </c>
      <c r="AI127" s="4">
        <v>0.14699999999999999</v>
      </c>
      <c r="AJ127" s="3">
        <v>4.71</v>
      </c>
      <c r="AK127" s="5">
        <v>6</v>
      </c>
      <c r="AL127" s="5" t="s">
        <v>728</v>
      </c>
      <c r="AM127" s="5">
        <v>0</v>
      </c>
      <c r="AN127" s="5">
        <v>0</v>
      </c>
      <c r="AO127" s="3">
        <v>31.1</v>
      </c>
      <c r="AP127" s="4">
        <v>0.311</v>
      </c>
      <c r="AQ127" s="3">
        <v>7.81</v>
      </c>
      <c r="AR127" s="5">
        <v>8</v>
      </c>
      <c r="AS127" s="5">
        <v>3</v>
      </c>
      <c r="AT127" s="5">
        <v>2</v>
      </c>
      <c r="AU127" s="5">
        <v>2</v>
      </c>
      <c r="AV127" s="3">
        <v>1.5</v>
      </c>
      <c r="AW127" s="3">
        <v>0</v>
      </c>
      <c r="AX127" s="3">
        <v>0</v>
      </c>
      <c r="AY127" s="3">
        <v>0</v>
      </c>
      <c r="AZ127" s="6">
        <v>3.0783333333333336</v>
      </c>
      <c r="BA127" s="6">
        <v>2.0866666666666664</v>
      </c>
      <c r="BB127" s="6">
        <v>5.1950000000000003</v>
      </c>
      <c r="BC127" s="3">
        <v>352.92207397686394</v>
      </c>
      <c r="BD127" s="3">
        <v>239.23033926314761</v>
      </c>
      <c r="BE127" s="3">
        <v>0</v>
      </c>
      <c r="BF127" s="3">
        <v>3.4394138232720901</v>
      </c>
      <c r="BG127" s="3">
        <v>595.59182706328363</v>
      </c>
      <c r="BH127" s="4">
        <v>0.61232730733015639</v>
      </c>
    </row>
    <row r="128" spans="1:60" x14ac:dyDescent="0.25">
      <c r="A128">
        <v>2003</v>
      </c>
      <c r="B128">
        <v>167</v>
      </c>
      <c r="C128" s="1">
        <v>37788</v>
      </c>
      <c r="D128" t="s">
        <v>278</v>
      </c>
      <c r="E128">
        <v>6</v>
      </c>
      <c r="F128" s="3">
        <v>24.9</v>
      </c>
      <c r="G128" s="4">
        <v>0.249</v>
      </c>
      <c r="H128" s="3">
        <v>6.22</v>
      </c>
      <c r="I128" s="5">
        <v>9</v>
      </c>
      <c r="J128" s="5">
        <v>5</v>
      </c>
      <c r="K128" s="5">
        <v>1</v>
      </c>
      <c r="L128" s="5">
        <v>0</v>
      </c>
      <c r="M128" s="3">
        <v>30.1</v>
      </c>
      <c r="N128" s="4">
        <v>0.30099999999999999</v>
      </c>
      <c r="O128" s="3">
        <v>7.37</v>
      </c>
      <c r="P128" s="5">
        <v>14</v>
      </c>
      <c r="Q128" s="5">
        <v>6</v>
      </c>
      <c r="R128" s="5">
        <v>0</v>
      </c>
      <c r="S128" s="5">
        <v>0</v>
      </c>
      <c r="T128" s="3">
        <v>21.6</v>
      </c>
      <c r="U128" s="4">
        <v>0.21600000000000003</v>
      </c>
      <c r="V128" s="3">
        <v>7.25</v>
      </c>
      <c r="W128" s="5">
        <v>8</v>
      </c>
      <c r="X128" s="5">
        <v>2</v>
      </c>
      <c r="Y128" s="5">
        <v>2</v>
      </c>
      <c r="Z128" s="5">
        <v>2</v>
      </c>
      <c r="AA128" s="3">
        <v>22.3</v>
      </c>
      <c r="AB128" s="4">
        <v>0.223</v>
      </c>
      <c r="AC128" s="3">
        <v>6.13</v>
      </c>
      <c r="AD128" s="5">
        <v>9</v>
      </c>
      <c r="AE128" s="5">
        <v>5</v>
      </c>
      <c r="AF128" s="5">
        <v>1</v>
      </c>
      <c r="AG128" s="5">
        <v>0</v>
      </c>
      <c r="AH128" s="3">
        <v>29.8</v>
      </c>
      <c r="AI128" s="4">
        <v>0.29799999999999999</v>
      </c>
      <c r="AJ128" s="3">
        <v>8.2799999999999994</v>
      </c>
      <c r="AK128" s="5">
        <v>12</v>
      </c>
      <c r="AL128" s="5">
        <v>8</v>
      </c>
      <c r="AM128" s="5">
        <v>2</v>
      </c>
      <c r="AN128" s="5">
        <v>4</v>
      </c>
      <c r="AO128" s="3">
        <v>13.3</v>
      </c>
      <c r="AP128" s="4">
        <v>0.13300000000000001</v>
      </c>
      <c r="AQ128" s="3">
        <v>3.91</v>
      </c>
      <c r="AR128" s="5">
        <v>5</v>
      </c>
      <c r="AS128" s="5">
        <v>3</v>
      </c>
      <c r="AT128" s="5">
        <v>1</v>
      </c>
      <c r="AU128" s="5">
        <v>0</v>
      </c>
      <c r="AV128" s="3">
        <v>3.5</v>
      </c>
      <c r="AW128" s="3">
        <v>0</v>
      </c>
      <c r="AX128" s="3">
        <v>0</v>
      </c>
      <c r="AY128" s="3">
        <v>0</v>
      </c>
      <c r="AZ128" s="6">
        <v>3.7166666666666663</v>
      </c>
      <c r="BA128" s="6">
        <v>2.2383333333333333</v>
      </c>
      <c r="BB128" s="6">
        <v>6.0466666666666669</v>
      </c>
      <c r="BC128" s="3">
        <v>185.1931594488189</v>
      </c>
      <c r="BD128" s="3">
        <v>111.53112696850395</v>
      </c>
      <c r="BE128" s="3">
        <v>0</v>
      </c>
      <c r="BF128" s="3">
        <v>4.5675442913385833</v>
      </c>
      <c r="BG128" s="3">
        <v>301.29183070866145</v>
      </c>
      <c r="BH128" s="4">
        <v>0.25072253967656288</v>
      </c>
    </row>
    <row r="129" spans="1:60" x14ac:dyDescent="0.25">
      <c r="A129">
        <v>2003</v>
      </c>
      <c r="B129">
        <v>167</v>
      </c>
      <c r="C129" s="1">
        <v>37788</v>
      </c>
      <c r="D129" t="s">
        <v>279</v>
      </c>
      <c r="E129">
        <v>6</v>
      </c>
      <c r="F129" s="3">
        <v>22.3</v>
      </c>
      <c r="G129" s="4">
        <v>0.223</v>
      </c>
      <c r="H129" s="3">
        <v>6.77</v>
      </c>
      <c r="I129" s="5">
        <v>10</v>
      </c>
      <c r="J129" s="5">
        <v>7</v>
      </c>
      <c r="K129" s="5">
        <v>0</v>
      </c>
      <c r="L129" s="5">
        <v>0</v>
      </c>
      <c r="M129" s="3">
        <v>28.1</v>
      </c>
      <c r="N129" s="4">
        <v>0.28100000000000003</v>
      </c>
      <c r="O129" s="3">
        <v>7.27</v>
      </c>
      <c r="P129" s="5">
        <v>10</v>
      </c>
      <c r="Q129" s="5">
        <v>7</v>
      </c>
      <c r="R129" s="5">
        <v>1</v>
      </c>
      <c r="S129" s="5">
        <v>0</v>
      </c>
      <c r="T129" s="3">
        <v>36.700000000000003</v>
      </c>
      <c r="U129" s="4">
        <v>0.36700000000000005</v>
      </c>
      <c r="V129" s="3">
        <v>7.47</v>
      </c>
      <c r="W129" s="5">
        <v>14</v>
      </c>
      <c r="X129" s="5">
        <v>6</v>
      </c>
      <c r="Y129" s="5">
        <v>0</v>
      </c>
      <c r="Z129" s="5">
        <v>0</v>
      </c>
      <c r="AA129" s="3">
        <v>22.4</v>
      </c>
      <c r="AB129" s="4">
        <v>0.22399999999999998</v>
      </c>
      <c r="AC129" s="3">
        <v>4.55</v>
      </c>
      <c r="AD129" s="5">
        <v>8</v>
      </c>
      <c r="AE129" s="5" t="s">
        <v>728</v>
      </c>
      <c r="AF129" s="5">
        <v>1</v>
      </c>
      <c r="AG129" s="5">
        <v>1</v>
      </c>
      <c r="AH129" s="3">
        <v>17.600000000000001</v>
      </c>
      <c r="AI129" s="4">
        <v>0.17600000000000002</v>
      </c>
      <c r="AJ129" s="3">
        <v>4.6100000000000003</v>
      </c>
      <c r="AK129" s="5">
        <v>11</v>
      </c>
      <c r="AL129" s="5" t="s">
        <v>728</v>
      </c>
      <c r="AM129" s="5">
        <v>0</v>
      </c>
      <c r="AN129" s="5">
        <v>0</v>
      </c>
      <c r="AO129" s="3">
        <v>23.2</v>
      </c>
      <c r="AP129" s="4">
        <v>0.23199999999999998</v>
      </c>
      <c r="AQ129" s="3">
        <v>6.03</v>
      </c>
      <c r="AR129" s="5">
        <v>10</v>
      </c>
      <c r="AS129" s="5">
        <v>4</v>
      </c>
      <c r="AT129" s="5">
        <v>0</v>
      </c>
      <c r="AU129" s="5">
        <v>0</v>
      </c>
      <c r="AV129" s="3">
        <v>1.5</v>
      </c>
      <c r="AW129" s="3">
        <v>0</v>
      </c>
      <c r="AX129" s="3">
        <v>0</v>
      </c>
      <c r="AY129" s="3">
        <v>0</v>
      </c>
      <c r="AZ129" s="6">
        <v>2.6866666666666661</v>
      </c>
      <c r="BA129" s="6">
        <v>1.6783333333333335</v>
      </c>
      <c r="BB129" s="6">
        <v>4.3983333333333325</v>
      </c>
      <c r="BC129" s="3">
        <v>317.07798677943032</v>
      </c>
      <c r="BD129" s="3">
        <v>198.07539248566155</v>
      </c>
      <c r="BE129" s="3">
        <v>0</v>
      </c>
      <c r="BF129" s="3">
        <v>3.9339700592981441</v>
      </c>
      <c r="BG129" s="3">
        <v>519.08734932439006</v>
      </c>
      <c r="BH129" s="4">
        <v>0.41419209897621123</v>
      </c>
    </row>
    <row r="130" spans="1:60" x14ac:dyDescent="0.25">
      <c r="A130">
        <v>2003</v>
      </c>
      <c r="B130">
        <v>174</v>
      </c>
      <c r="C130" s="1">
        <v>37795</v>
      </c>
      <c r="D130" t="s">
        <v>280</v>
      </c>
      <c r="E130">
        <v>6</v>
      </c>
      <c r="F130" s="3">
        <v>45.8</v>
      </c>
      <c r="G130" s="4">
        <v>0.45799999999999996</v>
      </c>
      <c r="H130" s="3">
        <v>10.63</v>
      </c>
      <c r="I130" s="5">
        <v>17</v>
      </c>
      <c r="J130" s="5">
        <v>9</v>
      </c>
      <c r="K130" s="5">
        <v>2</v>
      </c>
      <c r="L130" s="5">
        <v>6</v>
      </c>
      <c r="M130" s="3">
        <v>37.200000000000003</v>
      </c>
      <c r="N130" s="4">
        <v>0.37200000000000005</v>
      </c>
      <c r="O130" s="3">
        <v>9.0500000000000007</v>
      </c>
      <c r="P130" s="5">
        <v>13</v>
      </c>
      <c r="Q130" s="5">
        <v>4</v>
      </c>
      <c r="R130" s="5">
        <v>2</v>
      </c>
      <c r="S130" s="5">
        <v>1</v>
      </c>
      <c r="T130" s="3">
        <v>35.1</v>
      </c>
      <c r="U130" s="4">
        <v>0.35100000000000003</v>
      </c>
      <c r="V130" s="3">
        <v>9.41</v>
      </c>
      <c r="W130" s="5">
        <v>12</v>
      </c>
      <c r="X130" s="5">
        <v>5</v>
      </c>
      <c r="Y130" s="5">
        <v>1</v>
      </c>
      <c r="Z130" s="5">
        <v>1</v>
      </c>
      <c r="AA130" s="3">
        <v>42.5</v>
      </c>
      <c r="AB130" s="4">
        <v>0.42499999999999999</v>
      </c>
      <c r="AC130" s="3">
        <v>10.57</v>
      </c>
      <c r="AD130" s="5">
        <v>14</v>
      </c>
      <c r="AE130" s="5">
        <v>6</v>
      </c>
      <c r="AF130" s="5">
        <v>3</v>
      </c>
      <c r="AG130" s="5">
        <v>4</v>
      </c>
      <c r="AH130" s="3">
        <v>31.2</v>
      </c>
      <c r="AI130" s="4">
        <v>0.312</v>
      </c>
      <c r="AJ130" s="3">
        <v>7.62</v>
      </c>
      <c r="AK130" s="5">
        <v>12</v>
      </c>
      <c r="AL130" s="5">
        <v>7</v>
      </c>
      <c r="AM130" s="5">
        <v>1</v>
      </c>
      <c r="AN130" s="5">
        <v>2</v>
      </c>
      <c r="AO130" s="3">
        <v>39.799999999999997</v>
      </c>
      <c r="AP130" s="4">
        <v>0.39799999999999996</v>
      </c>
      <c r="AQ130" s="3">
        <v>10.28</v>
      </c>
      <c r="AR130" s="5">
        <v>11</v>
      </c>
      <c r="AS130" s="5">
        <v>7</v>
      </c>
      <c r="AT130" s="5">
        <v>3</v>
      </c>
      <c r="AU130" s="5">
        <v>8</v>
      </c>
      <c r="AV130" s="3">
        <v>9.8333333333333339</v>
      </c>
      <c r="AW130" s="3">
        <v>0</v>
      </c>
      <c r="AX130" s="3">
        <v>0</v>
      </c>
      <c r="AY130" s="3">
        <v>0</v>
      </c>
      <c r="AZ130" s="6">
        <v>8.9533333333333331</v>
      </c>
      <c r="BA130" s="6">
        <v>6.4050000000000002</v>
      </c>
      <c r="BB130" s="6">
        <v>15.753333333333332</v>
      </c>
      <c r="BC130" s="3">
        <v>464.48354111986004</v>
      </c>
      <c r="BD130" s="3">
        <v>332.28038877952753</v>
      </c>
      <c r="BE130" s="3">
        <v>0</v>
      </c>
      <c r="BF130" s="3">
        <v>20.491920931758528</v>
      </c>
      <c r="BG130" s="3">
        <v>817.25585083114606</v>
      </c>
      <c r="BH130" s="4">
        <v>0.62343882418343533</v>
      </c>
    </row>
    <row r="131" spans="1:60" x14ac:dyDescent="0.25">
      <c r="A131">
        <v>2003</v>
      </c>
      <c r="B131">
        <v>174</v>
      </c>
      <c r="C131" s="1">
        <v>37795</v>
      </c>
      <c r="D131" t="s">
        <v>281</v>
      </c>
      <c r="E131">
        <v>6</v>
      </c>
      <c r="F131" s="3">
        <v>34.299999999999997</v>
      </c>
      <c r="G131" s="4">
        <v>0.34299999999999997</v>
      </c>
      <c r="H131" s="3">
        <v>7.66</v>
      </c>
      <c r="I131" s="5">
        <v>13</v>
      </c>
      <c r="J131" s="5">
        <v>11</v>
      </c>
      <c r="K131" s="5">
        <v>1</v>
      </c>
      <c r="L131" s="5">
        <v>0</v>
      </c>
      <c r="M131" s="3">
        <v>31.7</v>
      </c>
      <c r="N131" s="4">
        <v>0.317</v>
      </c>
      <c r="O131" s="3">
        <v>8.2799999999999994</v>
      </c>
      <c r="P131" s="5">
        <v>10</v>
      </c>
      <c r="Q131" s="5">
        <v>6</v>
      </c>
      <c r="R131" s="5">
        <v>3</v>
      </c>
      <c r="S131" s="5">
        <v>6</v>
      </c>
      <c r="T131" s="3">
        <v>36.200000000000003</v>
      </c>
      <c r="U131" s="4">
        <v>0.36200000000000004</v>
      </c>
      <c r="V131" s="3">
        <v>8.0399999999999991</v>
      </c>
      <c r="W131" s="5">
        <v>11</v>
      </c>
      <c r="X131" s="5">
        <v>6</v>
      </c>
      <c r="Y131" s="5">
        <v>1</v>
      </c>
      <c r="Z131" s="5">
        <v>6</v>
      </c>
      <c r="AA131" s="3">
        <v>39.200000000000003</v>
      </c>
      <c r="AB131" s="4">
        <v>0.39200000000000002</v>
      </c>
      <c r="AC131" s="3">
        <v>8.81</v>
      </c>
      <c r="AD131" s="5">
        <v>10</v>
      </c>
      <c r="AE131" s="5">
        <v>3</v>
      </c>
      <c r="AF131" s="5">
        <v>1</v>
      </c>
      <c r="AG131" s="5">
        <v>9</v>
      </c>
      <c r="AH131" s="3">
        <v>30.2</v>
      </c>
      <c r="AI131" s="4">
        <v>0.30199999999999999</v>
      </c>
      <c r="AJ131" s="3">
        <v>7.86</v>
      </c>
      <c r="AK131" s="5">
        <v>14</v>
      </c>
      <c r="AL131" s="5">
        <v>7</v>
      </c>
      <c r="AM131" s="5">
        <v>0</v>
      </c>
      <c r="AN131" s="5">
        <v>0</v>
      </c>
      <c r="AO131" s="3">
        <v>32.799999999999997</v>
      </c>
      <c r="AP131" s="4">
        <v>0.32799999999999996</v>
      </c>
      <c r="AQ131" s="3">
        <v>8.7200000000000006</v>
      </c>
      <c r="AR131" s="5">
        <v>12</v>
      </c>
      <c r="AS131" s="5">
        <v>4</v>
      </c>
      <c r="AT131" s="5">
        <v>2</v>
      </c>
      <c r="AU131" s="5">
        <v>3</v>
      </c>
      <c r="AV131" s="3">
        <v>7</v>
      </c>
      <c r="AW131" s="3">
        <v>0</v>
      </c>
      <c r="AX131" s="3">
        <v>0</v>
      </c>
      <c r="AY131" s="3">
        <v>0</v>
      </c>
      <c r="AZ131" s="6">
        <v>5.9450000000000003</v>
      </c>
      <c r="BA131" s="6">
        <v>4.3566666666666665</v>
      </c>
      <c r="BB131" s="6">
        <v>10.623333333333333</v>
      </c>
      <c r="BC131" s="3">
        <v>562.38243657042881</v>
      </c>
      <c r="BD131" s="3">
        <v>412.12999416739581</v>
      </c>
      <c r="BE131" s="3">
        <v>0</v>
      </c>
      <c r="BF131" s="3">
        <v>30.428878681831446</v>
      </c>
      <c r="BG131" s="3">
        <v>1004.941309419656</v>
      </c>
      <c r="BH131" s="4">
        <v>0.8313927950941179</v>
      </c>
    </row>
    <row r="132" spans="1:60" x14ac:dyDescent="0.25">
      <c r="A132">
        <v>2003</v>
      </c>
      <c r="B132">
        <v>174</v>
      </c>
      <c r="C132" s="1">
        <v>37795</v>
      </c>
      <c r="D132" t="s">
        <v>282</v>
      </c>
      <c r="E132">
        <v>6</v>
      </c>
      <c r="F132" s="3">
        <v>30.2</v>
      </c>
      <c r="G132" s="4">
        <v>0.30199999999999999</v>
      </c>
      <c r="H132" s="3">
        <v>7.02</v>
      </c>
      <c r="I132" s="5">
        <v>10</v>
      </c>
      <c r="J132" s="5">
        <v>4</v>
      </c>
      <c r="K132" s="5">
        <v>1</v>
      </c>
      <c r="L132" s="5">
        <v>3</v>
      </c>
      <c r="M132" s="3">
        <v>32.299999999999997</v>
      </c>
      <c r="N132" s="4">
        <v>0.32299999999999995</v>
      </c>
      <c r="O132" s="3">
        <v>6.27</v>
      </c>
      <c r="P132" s="5">
        <v>9</v>
      </c>
      <c r="Q132" s="5">
        <v>5</v>
      </c>
      <c r="R132" s="5">
        <v>0</v>
      </c>
      <c r="S132" s="5">
        <v>0</v>
      </c>
      <c r="T132" s="3">
        <v>30</v>
      </c>
      <c r="U132" s="4">
        <v>0.3</v>
      </c>
      <c r="V132" s="3">
        <v>7.44</v>
      </c>
      <c r="W132" s="5">
        <v>11</v>
      </c>
      <c r="X132" s="5">
        <v>8</v>
      </c>
      <c r="Y132" s="5">
        <v>1</v>
      </c>
      <c r="Z132" s="5">
        <v>2</v>
      </c>
      <c r="AA132" s="3">
        <v>35.9</v>
      </c>
      <c r="AB132" s="4">
        <v>0.35899999999999999</v>
      </c>
      <c r="AC132" s="3">
        <v>7.08</v>
      </c>
      <c r="AD132" s="5">
        <v>13</v>
      </c>
      <c r="AE132" s="5">
        <v>6</v>
      </c>
      <c r="AF132" s="5">
        <v>0</v>
      </c>
      <c r="AG132" s="5">
        <v>0</v>
      </c>
      <c r="AH132" s="3">
        <v>44.5</v>
      </c>
      <c r="AI132" s="4">
        <v>0.44500000000000001</v>
      </c>
      <c r="AJ132" s="3">
        <v>8.09</v>
      </c>
      <c r="AK132" s="5">
        <v>12</v>
      </c>
      <c r="AL132" s="5">
        <v>5</v>
      </c>
      <c r="AM132" s="5">
        <v>0</v>
      </c>
      <c r="AN132" s="5">
        <v>0</v>
      </c>
      <c r="AO132" s="3">
        <v>29.7</v>
      </c>
      <c r="AP132" s="4">
        <v>0.29699999999999999</v>
      </c>
      <c r="AQ132" s="3">
        <v>6.96</v>
      </c>
      <c r="AR132" s="5">
        <v>7</v>
      </c>
      <c r="AS132" s="5" t="s">
        <v>728</v>
      </c>
      <c r="AT132" s="5">
        <v>1</v>
      </c>
      <c r="AU132" s="5">
        <v>3</v>
      </c>
      <c r="AV132" s="3">
        <v>3.1666666666666665</v>
      </c>
      <c r="AW132" s="3">
        <v>0</v>
      </c>
      <c r="AX132" s="3">
        <v>0</v>
      </c>
      <c r="AY132" s="3">
        <v>0</v>
      </c>
      <c r="AZ132" s="6">
        <v>3.7166666666666663</v>
      </c>
      <c r="BA132" s="6">
        <v>3.1566666666666667</v>
      </c>
      <c r="BB132" s="6">
        <v>7.06</v>
      </c>
      <c r="BC132" s="3">
        <v>838.32294400699902</v>
      </c>
      <c r="BD132" s="3">
        <v>712.01060804899396</v>
      </c>
      <c r="BE132" s="3">
        <v>0</v>
      </c>
      <c r="BF132" s="3">
        <v>42.104111986001762</v>
      </c>
      <c r="BG132" s="3">
        <v>1592.4376640419948</v>
      </c>
      <c r="BH132" s="4">
        <v>1.0389497612405991</v>
      </c>
    </row>
    <row r="133" spans="1:60" x14ac:dyDescent="0.25">
      <c r="A133">
        <v>2003</v>
      </c>
      <c r="B133">
        <v>174</v>
      </c>
      <c r="C133" s="1">
        <v>37795</v>
      </c>
      <c r="D133" t="s">
        <v>283</v>
      </c>
      <c r="E133">
        <v>6</v>
      </c>
      <c r="F133" s="3">
        <v>48.3</v>
      </c>
      <c r="G133" s="4">
        <v>0.48299999999999998</v>
      </c>
      <c r="H133" s="3">
        <v>9.94</v>
      </c>
      <c r="I133" s="5">
        <v>14</v>
      </c>
      <c r="J133" s="5">
        <v>6</v>
      </c>
      <c r="K133" s="5">
        <v>1</v>
      </c>
      <c r="L133" s="5">
        <v>6</v>
      </c>
      <c r="M133" s="3">
        <v>38.1</v>
      </c>
      <c r="N133" s="4">
        <v>0.38100000000000001</v>
      </c>
      <c r="O133" s="3">
        <v>7.8</v>
      </c>
      <c r="P133" s="5">
        <v>9</v>
      </c>
      <c r="Q133" s="5">
        <v>4</v>
      </c>
      <c r="R133" s="5">
        <v>1</v>
      </c>
      <c r="S133" s="5">
        <v>2</v>
      </c>
      <c r="T133" s="3">
        <v>22.2</v>
      </c>
      <c r="U133" s="4">
        <v>0.222</v>
      </c>
      <c r="V133" s="3">
        <v>4.5</v>
      </c>
      <c r="W133" s="5">
        <v>6</v>
      </c>
      <c r="X133" s="5" t="s">
        <v>728</v>
      </c>
      <c r="Y133" s="5">
        <v>1</v>
      </c>
      <c r="Z133" s="5">
        <v>0</v>
      </c>
      <c r="AA133" s="3">
        <v>43.2</v>
      </c>
      <c r="AB133" s="4">
        <v>0.43200000000000005</v>
      </c>
      <c r="AC133" s="3">
        <v>9.35</v>
      </c>
      <c r="AD133" s="5">
        <v>14</v>
      </c>
      <c r="AE133" s="5">
        <v>8</v>
      </c>
      <c r="AF133" s="5">
        <v>0</v>
      </c>
      <c r="AG133" s="5">
        <v>0</v>
      </c>
      <c r="AH133" s="3">
        <v>49.9</v>
      </c>
      <c r="AI133" s="4">
        <v>0.499</v>
      </c>
      <c r="AJ133" s="3">
        <v>9.58</v>
      </c>
      <c r="AK133" s="5">
        <v>15</v>
      </c>
      <c r="AL133" s="5">
        <v>8</v>
      </c>
      <c r="AM133" s="5">
        <v>1</v>
      </c>
      <c r="AN133" s="5">
        <v>2</v>
      </c>
      <c r="AO133" s="3">
        <v>39</v>
      </c>
      <c r="AP133" s="4">
        <v>0.39</v>
      </c>
      <c r="AQ133" s="3">
        <v>8.23</v>
      </c>
      <c r="AR133" s="5">
        <v>12</v>
      </c>
      <c r="AS133" s="5">
        <v>7</v>
      </c>
      <c r="AT133" s="5">
        <v>2</v>
      </c>
      <c r="AU133" s="5">
        <v>5</v>
      </c>
      <c r="AV133" s="3">
        <v>5.833333333333333</v>
      </c>
      <c r="AW133" s="3">
        <v>0</v>
      </c>
      <c r="AX133" s="3">
        <v>0.16666666666666666</v>
      </c>
      <c r="AY133" s="3">
        <v>0</v>
      </c>
      <c r="AZ133" s="6">
        <v>6.1733333333333329</v>
      </c>
      <c r="BA133" s="6">
        <v>5.0266666666666664</v>
      </c>
      <c r="BB133" s="6">
        <v>11.448333333333332</v>
      </c>
      <c r="BC133" s="3">
        <v>748.26236998153013</v>
      </c>
      <c r="BD133" s="3">
        <v>609.27627102167776</v>
      </c>
      <c r="BE133" s="3">
        <v>0</v>
      </c>
      <c r="BF133" s="3">
        <v>30.100187129386605</v>
      </c>
      <c r="BG133" s="3">
        <v>1387.6388281325944</v>
      </c>
      <c r="BH133" s="4">
        <v>1.0864107003985615</v>
      </c>
    </row>
    <row r="134" spans="1:60" x14ac:dyDescent="0.25">
      <c r="A134">
        <v>2003</v>
      </c>
      <c r="B134">
        <v>174</v>
      </c>
      <c r="C134" s="1">
        <v>37795</v>
      </c>
      <c r="D134" t="s">
        <v>284</v>
      </c>
      <c r="E134">
        <v>6</v>
      </c>
      <c r="F134" s="3">
        <v>41.1</v>
      </c>
      <c r="G134" s="4">
        <v>0.41100000000000003</v>
      </c>
      <c r="H134" s="3">
        <v>8.1999999999999993</v>
      </c>
      <c r="I134" s="5">
        <v>15</v>
      </c>
      <c r="J134" s="5">
        <v>6</v>
      </c>
      <c r="K134" s="5">
        <v>3</v>
      </c>
      <c r="L134" s="5">
        <v>2</v>
      </c>
      <c r="M134" s="3">
        <v>47.6</v>
      </c>
      <c r="N134" s="4">
        <v>0.47600000000000003</v>
      </c>
      <c r="O134" s="3">
        <v>8.6</v>
      </c>
      <c r="P134" s="5">
        <v>13</v>
      </c>
      <c r="Q134" s="5">
        <v>7</v>
      </c>
      <c r="R134" s="5">
        <v>5</v>
      </c>
      <c r="S134" s="5">
        <v>5</v>
      </c>
      <c r="T134" s="3">
        <v>36.9</v>
      </c>
      <c r="U134" s="4">
        <v>0.36899999999999999</v>
      </c>
      <c r="V134" s="3">
        <v>6.7</v>
      </c>
      <c r="W134" s="5">
        <v>13</v>
      </c>
      <c r="X134" s="5">
        <v>5</v>
      </c>
      <c r="Y134" s="5">
        <v>2</v>
      </c>
      <c r="Z134" s="5">
        <v>0</v>
      </c>
      <c r="AA134" s="3">
        <v>31.2</v>
      </c>
      <c r="AB134" s="4">
        <v>0.312</v>
      </c>
      <c r="AC134" s="3">
        <v>7</v>
      </c>
      <c r="AD134" s="5">
        <v>8</v>
      </c>
      <c r="AE134" s="5">
        <v>6</v>
      </c>
      <c r="AF134" s="5">
        <v>2</v>
      </c>
      <c r="AG134" s="5">
        <v>3</v>
      </c>
      <c r="AH134" s="3">
        <v>42.4</v>
      </c>
      <c r="AI134" s="4">
        <v>0.42399999999999999</v>
      </c>
      <c r="AJ134" s="3">
        <v>7.9</v>
      </c>
      <c r="AK134" s="5">
        <v>12</v>
      </c>
      <c r="AL134" s="5">
        <v>6</v>
      </c>
      <c r="AM134" s="5">
        <v>1</v>
      </c>
      <c r="AN134" s="5">
        <v>3</v>
      </c>
      <c r="AO134" s="3">
        <v>44.9</v>
      </c>
      <c r="AP134" s="4">
        <v>0.44900000000000001</v>
      </c>
      <c r="AQ134" s="3">
        <v>8.6</v>
      </c>
      <c r="AR134" s="5">
        <v>13</v>
      </c>
      <c r="AS134" s="5">
        <v>5</v>
      </c>
      <c r="AT134" s="5">
        <v>2</v>
      </c>
      <c r="AU134" s="5">
        <v>0</v>
      </c>
      <c r="AV134" s="3">
        <v>3</v>
      </c>
      <c r="AW134" s="3">
        <v>0</v>
      </c>
      <c r="AX134" s="3">
        <v>0</v>
      </c>
      <c r="AY134" s="3">
        <v>0</v>
      </c>
      <c r="AZ134" s="6">
        <v>4.6983333333333333</v>
      </c>
      <c r="BA134" s="6">
        <v>4.2299999999999995</v>
      </c>
      <c r="BB134" s="6">
        <v>9.0083333333333329</v>
      </c>
      <c r="BC134" s="3">
        <v>1103.8479999027898</v>
      </c>
      <c r="BD134" s="3">
        <v>993.81561679790013</v>
      </c>
      <c r="BE134" s="3">
        <v>0</v>
      </c>
      <c r="BF134" s="3">
        <v>18.795567220764074</v>
      </c>
      <c r="BG134" s="3">
        <v>2116.459183921454</v>
      </c>
      <c r="BH134" s="4">
        <v>1.676636165960355</v>
      </c>
    </row>
    <row r="135" spans="1:60" x14ac:dyDescent="0.25">
      <c r="A135">
        <v>2003</v>
      </c>
      <c r="B135">
        <v>174</v>
      </c>
      <c r="C135" s="1">
        <v>37795</v>
      </c>
      <c r="D135" t="s">
        <v>285</v>
      </c>
      <c r="E135">
        <v>6</v>
      </c>
      <c r="F135" s="3">
        <v>42.4</v>
      </c>
      <c r="G135" s="4">
        <v>0.42399999999999999</v>
      </c>
      <c r="H135" s="3">
        <v>7.7</v>
      </c>
      <c r="I135" s="5">
        <v>11</v>
      </c>
      <c r="J135" s="5">
        <v>6</v>
      </c>
      <c r="K135" s="5">
        <v>2</v>
      </c>
      <c r="L135" s="5">
        <v>0</v>
      </c>
      <c r="M135" s="3">
        <v>24.5</v>
      </c>
      <c r="N135" s="4">
        <v>0.245</v>
      </c>
      <c r="O135" s="3">
        <v>5.9</v>
      </c>
      <c r="P135" s="5">
        <v>7</v>
      </c>
      <c r="Q135" s="5" t="s">
        <v>728</v>
      </c>
      <c r="R135" s="5">
        <v>2</v>
      </c>
      <c r="S135" s="5">
        <v>1</v>
      </c>
      <c r="T135" s="3">
        <v>42.1</v>
      </c>
      <c r="U135" s="4">
        <v>0.42100000000000004</v>
      </c>
      <c r="V135" s="3">
        <v>9.1999999999999993</v>
      </c>
      <c r="W135" s="5">
        <v>15</v>
      </c>
      <c r="X135" s="5">
        <v>6</v>
      </c>
      <c r="Y135" s="5">
        <v>0</v>
      </c>
      <c r="Z135" s="5">
        <v>0</v>
      </c>
      <c r="AA135" s="3">
        <v>27.7</v>
      </c>
      <c r="AB135" s="4">
        <v>0.27699999999999997</v>
      </c>
      <c r="AC135" s="3">
        <v>5.9</v>
      </c>
      <c r="AD135" s="5">
        <v>9</v>
      </c>
      <c r="AE135" s="5" t="s">
        <v>728</v>
      </c>
      <c r="AF135" s="5">
        <v>1</v>
      </c>
      <c r="AG135" s="5">
        <v>0</v>
      </c>
      <c r="AH135" s="3">
        <v>20.6</v>
      </c>
      <c r="AI135" s="4">
        <v>0.20600000000000002</v>
      </c>
      <c r="AJ135" s="3">
        <v>4.0999999999999996</v>
      </c>
      <c r="AK135" s="5">
        <v>9</v>
      </c>
      <c r="AL135" s="5">
        <v>8</v>
      </c>
      <c r="AM135" s="5">
        <v>0</v>
      </c>
      <c r="AN135" s="5">
        <v>0</v>
      </c>
      <c r="AO135" s="3">
        <v>43.1</v>
      </c>
      <c r="AP135" s="4">
        <v>0.43099999999999999</v>
      </c>
      <c r="AQ135" s="3">
        <v>7.5</v>
      </c>
      <c r="AR135" s="5">
        <v>13</v>
      </c>
      <c r="AS135" s="5">
        <v>4</v>
      </c>
      <c r="AT135" s="5">
        <v>1</v>
      </c>
      <c r="AU135" s="5">
        <v>2</v>
      </c>
      <c r="AV135" s="3">
        <v>4.166666666666667</v>
      </c>
      <c r="AW135" s="3">
        <v>0</v>
      </c>
      <c r="AX135" s="3">
        <v>0</v>
      </c>
      <c r="AY135" s="3">
        <v>0</v>
      </c>
      <c r="AZ135" s="6">
        <v>3.7616666666666667</v>
      </c>
      <c r="BA135" s="6">
        <v>2.6366666666666667</v>
      </c>
      <c r="BB135" s="6">
        <v>6.5066666666666668</v>
      </c>
      <c r="BC135" s="3">
        <v>459.71812117235339</v>
      </c>
      <c r="BD135" s="3">
        <v>322.23042432195973</v>
      </c>
      <c r="BE135" s="3">
        <v>0</v>
      </c>
      <c r="BF135" s="3">
        <v>13.239555993000875</v>
      </c>
      <c r="BG135" s="3">
        <v>795.18810148731393</v>
      </c>
      <c r="BH135" s="4">
        <v>0.73737390528952984</v>
      </c>
    </row>
    <row r="136" spans="1:60" x14ac:dyDescent="0.25">
      <c r="A136">
        <v>2003</v>
      </c>
      <c r="B136">
        <v>174</v>
      </c>
      <c r="C136" s="1">
        <v>37795</v>
      </c>
      <c r="D136" t="s">
        <v>286</v>
      </c>
      <c r="E136">
        <v>6</v>
      </c>
      <c r="F136" s="3">
        <v>39.200000000000003</v>
      </c>
      <c r="G136" s="4">
        <v>0.39200000000000002</v>
      </c>
      <c r="H136" s="3">
        <v>10.199999999999999</v>
      </c>
      <c r="I136" s="5">
        <v>12</v>
      </c>
      <c r="J136" s="5">
        <v>7</v>
      </c>
      <c r="K136" s="5">
        <v>2</v>
      </c>
      <c r="L136" s="5">
        <v>8</v>
      </c>
      <c r="M136" s="3">
        <v>46.8</v>
      </c>
      <c r="N136" s="4">
        <v>0.46799999999999997</v>
      </c>
      <c r="O136" s="3">
        <v>9.1999999999999993</v>
      </c>
      <c r="P136" s="5">
        <v>16</v>
      </c>
      <c r="Q136" s="5">
        <v>5</v>
      </c>
      <c r="R136" s="5">
        <v>1</v>
      </c>
      <c r="S136" s="5">
        <v>1</v>
      </c>
      <c r="T136" s="3">
        <v>48.6</v>
      </c>
      <c r="U136" s="4">
        <v>0.48599999999999999</v>
      </c>
      <c r="V136" s="3">
        <v>9.1999999999999993</v>
      </c>
      <c r="W136" s="5">
        <v>12</v>
      </c>
      <c r="X136" s="5">
        <v>4</v>
      </c>
      <c r="Y136" s="5">
        <v>2</v>
      </c>
      <c r="Z136" s="5">
        <v>5</v>
      </c>
      <c r="AA136" s="3">
        <v>36.700000000000003</v>
      </c>
      <c r="AB136" s="4">
        <v>0.36700000000000005</v>
      </c>
      <c r="AC136" s="3">
        <v>8.6</v>
      </c>
      <c r="AD136" s="5">
        <v>12</v>
      </c>
      <c r="AE136" s="5">
        <v>7</v>
      </c>
      <c r="AF136" s="5">
        <v>3</v>
      </c>
      <c r="AG136" s="5">
        <v>5</v>
      </c>
      <c r="AH136" s="3">
        <v>37.1</v>
      </c>
      <c r="AI136" s="4">
        <v>0.371</v>
      </c>
      <c r="AJ136" s="3">
        <v>7.3</v>
      </c>
      <c r="AK136" s="5">
        <v>13</v>
      </c>
      <c r="AL136" s="5">
        <v>7</v>
      </c>
      <c r="AM136" s="5">
        <v>3</v>
      </c>
      <c r="AN136" s="5">
        <v>2</v>
      </c>
      <c r="AO136" s="3">
        <v>32.799999999999997</v>
      </c>
      <c r="AP136" s="4">
        <v>0.32799999999999996</v>
      </c>
      <c r="AQ136" s="3">
        <v>6.4</v>
      </c>
      <c r="AR136" s="5">
        <v>12</v>
      </c>
      <c r="AS136" s="5">
        <v>6</v>
      </c>
      <c r="AT136" s="5">
        <v>1</v>
      </c>
      <c r="AU136" s="5">
        <v>2</v>
      </c>
      <c r="AV136" s="3">
        <v>9</v>
      </c>
      <c r="AW136" s="3">
        <v>0</v>
      </c>
      <c r="AX136" s="3">
        <v>0</v>
      </c>
      <c r="AY136" s="3">
        <v>0</v>
      </c>
      <c r="AZ136" s="6">
        <v>6.2316666666666665</v>
      </c>
      <c r="BA136" s="6">
        <v>5.0083333333333337</v>
      </c>
      <c r="BB136" s="6">
        <v>11.603333333333333</v>
      </c>
      <c r="BC136" s="3">
        <v>715.01060197336449</v>
      </c>
      <c r="BD136" s="3">
        <v>574.64746160202196</v>
      </c>
      <c r="BE136" s="3">
        <v>0</v>
      </c>
      <c r="BF136" s="3">
        <v>41.688235151161663</v>
      </c>
      <c r="BG136" s="3">
        <v>1331.3462987265482</v>
      </c>
      <c r="BH136" s="4">
        <v>1.067758933517956</v>
      </c>
    </row>
    <row r="137" spans="1:60" x14ac:dyDescent="0.25">
      <c r="A137">
        <v>2003</v>
      </c>
      <c r="B137">
        <v>174</v>
      </c>
      <c r="C137" s="1">
        <v>37795</v>
      </c>
      <c r="D137" t="s">
        <v>287</v>
      </c>
      <c r="E137">
        <v>6</v>
      </c>
      <c r="F137" s="3">
        <v>37.700000000000003</v>
      </c>
      <c r="G137" s="4">
        <v>0.377</v>
      </c>
      <c r="H137" s="3">
        <v>7.7</v>
      </c>
      <c r="I137" s="5">
        <v>12</v>
      </c>
      <c r="J137" s="5">
        <v>8</v>
      </c>
      <c r="K137" s="5">
        <v>2</v>
      </c>
      <c r="L137" s="5">
        <v>6</v>
      </c>
      <c r="M137" s="3">
        <v>42.6</v>
      </c>
      <c r="N137" s="4">
        <v>0.42599999999999999</v>
      </c>
      <c r="O137" s="3">
        <v>8.5</v>
      </c>
      <c r="P137" s="5">
        <v>11</v>
      </c>
      <c r="Q137" s="5">
        <v>5</v>
      </c>
      <c r="R137" s="5">
        <v>1</v>
      </c>
      <c r="S137" s="5">
        <v>5</v>
      </c>
      <c r="T137" s="3">
        <v>42.3</v>
      </c>
      <c r="U137" s="4">
        <v>0.42299999999999999</v>
      </c>
      <c r="V137" s="3">
        <v>9.1</v>
      </c>
      <c r="W137" s="5">
        <v>13</v>
      </c>
      <c r="X137" s="5">
        <v>7</v>
      </c>
      <c r="Y137" s="5">
        <v>3</v>
      </c>
      <c r="Z137" s="5">
        <v>7</v>
      </c>
      <c r="AA137" s="3">
        <v>44.7</v>
      </c>
      <c r="AB137" s="4">
        <v>0.44700000000000001</v>
      </c>
      <c r="AC137" s="3">
        <v>9.4</v>
      </c>
      <c r="AD137" s="5">
        <v>15</v>
      </c>
      <c r="AE137" s="5">
        <v>4</v>
      </c>
      <c r="AF137" s="5">
        <v>3</v>
      </c>
      <c r="AG137" s="5">
        <v>3</v>
      </c>
      <c r="AH137" s="3">
        <v>18.3</v>
      </c>
      <c r="AI137" s="4">
        <v>0.183</v>
      </c>
      <c r="AJ137" s="3">
        <v>4.9000000000000004</v>
      </c>
      <c r="AK137" s="5">
        <v>7</v>
      </c>
      <c r="AL137" s="5" t="s">
        <v>728</v>
      </c>
      <c r="AM137" s="5">
        <v>1</v>
      </c>
      <c r="AN137" s="5">
        <v>0</v>
      </c>
      <c r="AO137" s="3">
        <v>37.799999999999997</v>
      </c>
      <c r="AP137" s="4">
        <v>0.37799999999999995</v>
      </c>
      <c r="AQ137" s="3">
        <v>7.6</v>
      </c>
      <c r="AR137" s="5">
        <v>10</v>
      </c>
      <c r="AS137" s="5">
        <v>4</v>
      </c>
      <c r="AT137" s="5">
        <v>2</v>
      </c>
      <c r="AU137" s="5">
        <v>6</v>
      </c>
      <c r="AV137" s="3">
        <v>10</v>
      </c>
      <c r="AW137" s="3">
        <v>0</v>
      </c>
      <c r="AX137" s="3">
        <v>0</v>
      </c>
      <c r="AY137" s="3">
        <v>0</v>
      </c>
      <c r="AZ137" s="6">
        <v>5.7716666666666656</v>
      </c>
      <c r="BA137" s="6">
        <v>4.5816666666666661</v>
      </c>
      <c r="BB137" s="6">
        <v>10.615</v>
      </c>
      <c r="BC137" s="3">
        <v>689.58287766112539</v>
      </c>
      <c r="BD137" s="3">
        <v>547.40494677748597</v>
      </c>
      <c r="BE137" s="3">
        <v>0</v>
      </c>
      <c r="BF137" s="3">
        <v>31.263214494021575</v>
      </c>
      <c r="BG137" s="3">
        <v>1268.251038932633</v>
      </c>
      <c r="BH137" s="4">
        <v>0.97846505856439392</v>
      </c>
    </row>
    <row r="138" spans="1:60" x14ac:dyDescent="0.25">
      <c r="A138">
        <v>2003</v>
      </c>
      <c r="B138">
        <v>174</v>
      </c>
      <c r="C138" s="1">
        <v>37795</v>
      </c>
      <c r="D138" t="s">
        <v>288</v>
      </c>
      <c r="E138">
        <v>6</v>
      </c>
      <c r="F138" s="3">
        <v>52.1</v>
      </c>
      <c r="G138" s="4">
        <v>0.52100000000000002</v>
      </c>
      <c r="H138" s="3">
        <v>9.69</v>
      </c>
      <c r="I138" s="5">
        <v>15</v>
      </c>
      <c r="J138" s="5">
        <v>4</v>
      </c>
      <c r="K138" s="5">
        <v>4</v>
      </c>
      <c r="L138" s="5">
        <v>0</v>
      </c>
      <c r="M138" s="3">
        <v>36.200000000000003</v>
      </c>
      <c r="N138" s="4">
        <v>0.36200000000000004</v>
      </c>
      <c r="O138" s="3">
        <v>7.18</v>
      </c>
      <c r="P138" s="5">
        <v>9</v>
      </c>
      <c r="Q138" s="5">
        <v>5</v>
      </c>
      <c r="R138" s="5">
        <v>3</v>
      </c>
      <c r="S138" s="5">
        <v>0</v>
      </c>
      <c r="T138" s="3">
        <v>48</v>
      </c>
      <c r="U138" s="4">
        <v>0.48</v>
      </c>
      <c r="V138" s="3">
        <v>8.69</v>
      </c>
      <c r="W138" s="5">
        <v>10</v>
      </c>
      <c r="X138" s="5">
        <v>4</v>
      </c>
      <c r="Y138" s="5">
        <v>1</v>
      </c>
      <c r="Z138" s="5">
        <v>1</v>
      </c>
      <c r="AA138" s="3">
        <v>47</v>
      </c>
      <c r="AB138" s="4">
        <v>0.47</v>
      </c>
      <c r="AC138" s="3">
        <v>10.36</v>
      </c>
      <c r="AD138" s="5">
        <v>11</v>
      </c>
      <c r="AE138" s="5">
        <v>4</v>
      </c>
      <c r="AF138" s="5">
        <v>2</v>
      </c>
      <c r="AG138" s="5">
        <v>2</v>
      </c>
      <c r="AH138" s="3">
        <v>38.9</v>
      </c>
      <c r="AI138" s="4">
        <v>0.38900000000000001</v>
      </c>
      <c r="AJ138" s="3">
        <v>8.36</v>
      </c>
      <c r="AK138" s="5">
        <v>10</v>
      </c>
      <c r="AL138" s="5">
        <v>5</v>
      </c>
      <c r="AM138" s="5">
        <v>2</v>
      </c>
      <c r="AN138" s="5">
        <v>4</v>
      </c>
      <c r="AO138" s="3">
        <v>42.1</v>
      </c>
      <c r="AP138" s="4">
        <v>0.42100000000000004</v>
      </c>
      <c r="AQ138" s="3">
        <v>8.7200000000000006</v>
      </c>
      <c r="AR138" s="5">
        <v>8</v>
      </c>
      <c r="AS138" s="5">
        <v>4</v>
      </c>
      <c r="AT138" s="5">
        <v>2</v>
      </c>
      <c r="AU138" s="5">
        <v>4</v>
      </c>
      <c r="AV138" s="3">
        <v>7.333333333333333</v>
      </c>
      <c r="AW138" s="3">
        <v>0</v>
      </c>
      <c r="AX138" s="3">
        <v>0</v>
      </c>
      <c r="AY138" s="3">
        <v>0</v>
      </c>
      <c r="AZ138" s="6">
        <v>6.3049999999999997</v>
      </c>
      <c r="BA138" s="6">
        <v>5.47</v>
      </c>
      <c r="BB138" s="6">
        <v>12.103333333333333</v>
      </c>
      <c r="BC138" s="3">
        <v>1388.2400116652084</v>
      </c>
      <c r="BD138" s="3">
        <v>1204.3890347039953</v>
      </c>
      <c r="BE138" s="3">
        <v>0</v>
      </c>
      <c r="BF138" s="3">
        <v>72.292699523670635</v>
      </c>
      <c r="BG138" s="3">
        <v>2664.9217458928747</v>
      </c>
      <c r="BH138" s="4">
        <v>2.0933180379288747</v>
      </c>
    </row>
    <row r="139" spans="1:60" x14ac:dyDescent="0.25">
      <c r="A139">
        <v>2003</v>
      </c>
      <c r="B139">
        <v>174</v>
      </c>
      <c r="C139" s="1">
        <v>37795</v>
      </c>
      <c r="D139" t="s">
        <v>289</v>
      </c>
      <c r="E139">
        <v>6</v>
      </c>
      <c r="F139" s="3">
        <v>39</v>
      </c>
      <c r="G139" s="4">
        <v>0.39</v>
      </c>
      <c r="H139" s="3">
        <v>7.88</v>
      </c>
      <c r="I139" s="5">
        <v>10</v>
      </c>
      <c r="J139" s="5">
        <v>4</v>
      </c>
      <c r="K139" s="5">
        <v>2</v>
      </c>
      <c r="L139" s="5">
        <v>3</v>
      </c>
      <c r="M139" s="3">
        <v>38</v>
      </c>
      <c r="N139" s="4">
        <v>0.38</v>
      </c>
      <c r="O139" s="3">
        <v>7.74</v>
      </c>
      <c r="P139" s="5">
        <v>7</v>
      </c>
      <c r="Q139" s="5">
        <v>4</v>
      </c>
      <c r="R139" s="5">
        <v>3</v>
      </c>
      <c r="S139" s="5">
        <v>1</v>
      </c>
      <c r="T139" s="3">
        <v>34.5</v>
      </c>
      <c r="U139" s="4">
        <v>0.34499999999999997</v>
      </c>
      <c r="V139" s="3">
        <v>6.28</v>
      </c>
      <c r="W139" s="5">
        <v>10</v>
      </c>
      <c r="X139" s="5">
        <v>4</v>
      </c>
      <c r="Y139" s="5">
        <v>0</v>
      </c>
      <c r="Z139" s="5">
        <v>0</v>
      </c>
      <c r="AA139" s="3">
        <v>37.5</v>
      </c>
      <c r="AB139" s="4">
        <v>0.375</v>
      </c>
      <c r="AC139" s="3">
        <v>8.41</v>
      </c>
      <c r="AD139" s="5">
        <v>10</v>
      </c>
      <c r="AE139" s="5">
        <v>5</v>
      </c>
      <c r="AF139" s="5">
        <v>1</v>
      </c>
      <c r="AG139" s="5">
        <v>2</v>
      </c>
      <c r="AH139" s="3">
        <v>35.5</v>
      </c>
      <c r="AI139" s="4">
        <v>0.35499999999999998</v>
      </c>
      <c r="AJ139" s="3">
        <v>5.58</v>
      </c>
      <c r="AK139" s="5">
        <v>8</v>
      </c>
      <c r="AL139" s="5">
        <v>7</v>
      </c>
      <c r="AM139" s="5">
        <v>0</v>
      </c>
      <c r="AN139" s="5">
        <v>0</v>
      </c>
      <c r="AO139" s="3">
        <v>25.5</v>
      </c>
      <c r="AP139" s="4">
        <v>0.255</v>
      </c>
      <c r="AQ139" s="3">
        <v>8.25</v>
      </c>
      <c r="AR139" s="5">
        <v>10</v>
      </c>
      <c r="AS139" s="5">
        <v>5</v>
      </c>
      <c r="AT139" s="5">
        <v>1</v>
      </c>
      <c r="AU139" s="5">
        <v>1</v>
      </c>
      <c r="AV139" s="3">
        <v>4.166666666666667</v>
      </c>
      <c r="AW139" s="3">
        <v>0</v>
      </c>
      <c r="AX139" s="3">
        <v>0</v>
      </c>
      <c r="AY139" s="3">
        <v>0</v>
      </c>
      <c r="AZ139" s="6">
        <v>5.54</v>
      </c>
      <c r="BA139" s="6">
        <v>3.9600000000000004</v>
      </c>
      <c r="BB139" s="6">
        <v>9.6600000000000019</v>
      </c>
      <c r="BC139" s="3">
        <v>694.21660834062402</v>
      </c>
      <c r="BD139" s="3">
        <v>496.22703412073491</v>
      </c>
      <c r="BE139" s="3">
        <v>0</v>
      </c>
      <c r="BF139" s="3">
        <v>20.04957713619131</v>
      </c>
      <c r="BG139" s="3">
        <v>1210.4932195975503</v>
      </c>
      <c r="BH139" s="4">
        <v>0.88901483257575253</v>
      </c>
    </row>
    <row r="140" spans="1:60" x14ac:dyDescent="0.25">
      <c r="A140">
        <v>2003</v>
      </c>
      <c r="B140">
        <v>174</v>
      </c>
      <c r="C140" s="1">
        <v>37795</v>
      </c>
      <c r="D140" t="s">
        <v>290</v>
      </c>
      <c r="E140">
        <v>6</v>
      </c>
      <c r="F140" s="3">
        <v>44.1</v>
      </c>
      <c r="G140" s="4">
        <v>0.441</v>
      </c>
      <c r="H140" s="3">
        <v>8.99</v>
      </c>
      <c r="I140" s="5">
        <v>14</v>
      </c>
      <c r="J140" s="5">
        <v>6</v>
      </c>
      <c r="K140" s="5">
        <v>0</v>
      </c>
      <c r="L140" s="5">
        <v>0</v>
      </c>
      <c r="M140" s="3">
        <v>37.5</v>
      </c>
      <c r="N140" s="4">
        <v>0.375</v>
      </c>
      <c r="O140" s="3">
        <v>6.28</v>
      </c>
      <c r="P140" s="5">
        <v>10</v>
      </c>
      <c r="Q140" s="5">
        <v>4</v>
      </c>
      <c r="R140" s="5">
        <v>0</v>
      </c>
      <c r="S140" s="5">
        <v>0</v>
      </c>
      <c r="T140" s="3">
        <v>42.5</v>
      </c>
      <c r="U140" s="4">
        <v>0.42499999999999999</v>
      </c>
      <c r="V140" s="3">
        <v>8.4499999999999993</v>
      </c>
      <c r="W140" s="5">
        <v>11</v>
      </c>
      <c r="X140" s="5">
        <v>3</v>
      </c>
      <c r="Y140" s="5">
        <v>1</v>
      </c>
      <c r="Z140" s="5">
        <v>1</v>
      </c>
      <c r="AA140" s="3">
        <v>41</v>
      </c>
      <c r="AB140" s="4">
        <v>0.41</v>
      </c>
      <c r="AC140" s="3">
        <v>7.38</v>
      </c>
      <c r="AD140" s="5">
        <v>7</v>
      </c>
      <c r="AE140" s="5">
        <v>6</v>
      </c>
      <c r="AF140" s="5">
        <v>3</v>
      </c>
      <c r="AG140" s="5">
        <v>3</v>
      </c>
      <c r="AH140" s="3">
        <v>48</v>
      </c>
      <c r="AI140" s="4">
        <v>0.48</v>
      </c>
      <c r="AJ140" s="3">
        <v>9.7200000000000006</v>
      </c>
      <c r="AK140" s="5">
        <v>9</v>
      </c>
      <c r="AL140" s="5">
        <v>3</v>
      </c>
      <c r="AM140" s="5">
        <v>3</v>
      </c>
      <c r="AN140" s="5">
        <v>7</v>
      </c>
      <c r="AO140" s="3">
        <v>48</v>
      </c>
      <c r="AP140" s="4">
        <v>0.48</v>
      </c>
      <c r="AQ140" s="3">
        <v>7.2</v>
      </c>
      <c r="AR140" s="5">
        <v>14</v>
      </c>
      <c r="AS140" s="5">
        <v>7</v>
      </c>
      <c r="AT140" s="5">
        <v>0</v>
      </c>
      <c r="AU140" s="5">
        <v>0</v>
      </c>
      <c r="AV140" s="3">
        <v>6.333333333333333</v>
      </c>
      <c r="AW140" s="3">
        <v>0</v>
      </c>
      <c r="AX140" s="3">
        <v>0</v>
      </c>
      <c r="AY140" s="3">
        <v>0</v>
      </c>
      <c r="AZ140" s="6">
        <v>7.4033333333333333</v>
      </c>
      <c r="BA140" s="6">
        <v>5.6149999999999993</v>
      </c>
      <c r="BB140" s="6">
        <v>13.418333333333331</v>
      </c>
      <c r="BC140" s="3">
        <v>801.54199475065616</v>
      </c>
      <c r="BD140" s="3">
        <v>607.92322834645665</v>
      </c>
      <c r="BE140" s="3">
        <v>0</v>
      </c>
      <c r="BF140" s="3">
        <v>43.30708661417323</v>
      </c>
      <c r="BG140" s="3">
        <v>1452.772309711286</v>
      </c>
      <c r="BH140" s="4">
        <v>0.9725452540307461</v>
      </c>
    </row>
    <row r="141" spans="1:60" x14ac:dyDescent="0.25">
      <c r="A141">
        <v>2003</v>
      </c>
      <c r="B141">
        <v>174</v>
      </c>
      <c r="C141" s="1">
        <v>37795</v>
      </c>
      <c r="D141" t="s">
        <v>291</v>
      </c>
      <c r="E141">
        <v>6</v>
      </c>
      <c r="F141" s="3">
        <v>45.2</v>
      </c>
      <c r="G141" s="4">
        <v>0.45200000000000001</v>
      </c>
      <c r="H141" s="3">
        <v>8.1</v>
      </c>
      <c r="I141" s="5">
        <v>10</v>
      </c>
      <c r="J141" s="5">
        <v>5</v>
      </c>
      <c r="K141" s="5">
        <v>2</v>
      </c>
      <c r="L141" s="5">
        <v>4</v>
      </c>
      <c r="M141" s="3">
        <v>38.1</v>
      </c>
      <c r="N141" s="4">
        <v>0.38100000000000001</v>
      </c>
      <c r="O141" s="3">
        <v>7.74</v>
      </c>
      <c r="P141" s="5">
        <v>9</v>
      </c>
      <c r="Q141" s="5">
        <v>4</v>
      </c>
      <c r="R141" s="5">
        <v>1</v>
      </c>
      <c r="S141" s="5">
        <v>8</v>
      </c>
      <c r="T141" s="3">
        <v>44.1</v>
      </c>
      <c r="U141" s="4">
        <v>0.441</v>
      </c>
      <c r="V141" s="3">
        <v>9.82</v>
      </c>
      <c r="W141" s="5">
        <v>10</v>
      </c>
      <c r="X141" s="5">
        <v>5</v>
      </c>
      <c r="Y141" s="5">
        <v>2</v>
      </c>
      <c r="Z141" s="5">
        <v>2</v>
      </c>
      <c r="AA141" s="3">
        <v>37.200000000000003</v>
      </c>
      <c r="AB141" s="4">
        <v>0.37200000000000005</v>
      </c>
      <c r="AC141" s="3">
        <v>7.23</v>
      </c>
      <c r="AD141" s="5">
        <v>9</v>
      </c>
      <c r="AE141" s="5">
        <v>5</v>
      </c>
      <c r="AF141" s="5">
        <v>2</v>
      </c>
      <c r="AG141" s="5">
        <v>3</v>
      </c>
      <c r="AH141" s="3">
        <v>43.3</v>
      </c>
      <c r="AI141" s="4">
        <v>0.433</v>
      </c>
      <c r="AJ141" s="3">
        <v>7.95</v>
      </c>
      <c r="AK141" s="5">
        <v>11</v>
      </c>
      <c r="AL141" s="5">
        <v>6</v>
      </c>
      <c r="AM141" s="5">
        <v>1</v>
      </c>
      <c r="AN141" s="5">
        <v>1</v>
      </c>
      <c r="AO141" s="3">
        <v>55</v>
      </c>
      <c r="AP141" s="4">
        <v>0.55000000000000004</v>
      </c>
      <c r="AQ141" s="3">
        <v>6.06</v>
      </c>
      <c r="AR141" s="5">
        <v>9</v>
      </c>
      <c r="AS141" s="5">
        <v>4</v>
      </c>
      <c r="AT141" s="5">
        <v>0</v>
      </c>
      <c r="AU141" s="5">
        <v>0</v>
      </c>
      <c r="AV141" s="3">
        <v>5.333333333333333</v>
      </c>
      <c r="AW141" s="3">
        <v>0</v>
      </c>
      <c r="AX141" s="3">
        <v>0</v>
      </c>
      <c r="AY141" s="3">
        <v>0</v>
      </c>
      <c r="AZ141" s="6">
        <v>5.3816666666666668</v>
      </c>
      <c r="BA141" s="6">
        <v>2.9933333333333336</v>
      </c>
      <c r="BB141" s="6">
        <v>8.6</v>
      </c>
      <c r="BC141" s="3">
        <v>1301.177608875279</v>
      </c>
      <c r="BD141" s="3">
        <v>723.7271556333236</v>
      </c>
      <c r="BE141" s="3">
        <v>0</v>
      </c>
      <c r="BF141" s="3">
        <v>54.400426509186339</v>
      </c>
      <c r="BG141" s="3">
        <v>2079.3051910177887</v>
      </c>
      <c r="BH141" s="4">
        <v>1.8872058562087239</v>
      </c>
    </row>
    <row r="142" spans="1:60" x14ac:dyDescent="0.25">
      <c r="A142">
        <v>2003</v>
      </c>
      <c r="B142">
        <v>174</v>
      </c>
      <c r="C142" s="1">
        <v>37795</v>
      </c>
      <c r="D142" t="s">
        <v>292</v>
      </c>
      <c r="E142">
        <v>6</v>
      </c>
      <c r="F142" s="3">
        <v>42.1</v>
      </c>
      <c r="G142" s="4">
        <v>0.42100000000000004</v>
      </c>
      <c r="H142" s="3">
        <v>11.34</v>
      </c>
      <c r="I142" s="5">
        <v>11</v>
      </c>
      <c r="J142" s="5">
        <v>9</v>
      </c>
      <c r="K142" s="5">
        <v>3</v>
      </c>
      <c r="L142" s="5">
        <v>9</v>
      </c>
      <c r="M142" s="3">
        <v>42.3</v>
      </c>
      <c r="N142" s="4">
        <v>0.42299999999999999</v>
      </c>
      <c r="O142" s="3">
        <v>9.73</v>
      </c>
      <c r="P142" s="5">
        <v>10</v>
      </c>
      <c r="Q142" s="5">
        <v>4</v>
      </c>
      <c r="R142" s="5">
        <v>2</v>
      </c>
      <c r="S142" s="5">
        <v>6</v>
      </c>
      <c r="T142" s="3">
        <v>34.4</v>
      </c>
      <c r="U142" s="4">
        <v>0.34399999999999997</v>
      </c>
      <c r="V142" s="3">
        <v>7.58</v>
      </c>
      <c r="W142" s="5">
        <v>12</v>
      </c>
      <c r="X142" s="5">
        <v>5</v>
      </c>
      <c r="Y142" s="5">
        <v>0</v>
      </c>
      <c r="Z142" s="5">
        <v>0</v>
      </c>
      <c r="AA142" s="3">
        <v>43.6</v>
      </c>
      <c r="AB142" s="4">
        <v>0.436</v>
      </c>
      <c r="AC142" s="3">
        <v>8.98</v>
      </c>
      <c r="AD142" s="5">
        <v>12</v>
      </c>
      <c r="AE142" s="5">
        <v>5</v>
      </c>
      <c r="AF142" s="5">
        <v>1</v>
      </c>
      <c r="AG142" s="5">
        <v>5</v>
      </c>
      <c r="AH142" s="3">
        <v>42.5</v>
      </c>
      <c r="AI142" s="4">
        <v>0.42499999999999999</v>
      </c>
      <c r="AJ142" s="3">
        <v>10.4</v>
      </c>
      <c r="AK142" s="5">
        <v>13</v>
      </c>
      <c r="AL142" s="5">
        <v>7</v>
      </c>
      <c r="AM142" s="5">
        <v>2</v>
      </c>
      <c r="AN142" s="5">
        <v>11</v>
      </c>
      <c r="AO142" s="3">
        <v>48.3</v>
      </c>
      <c r="AP142" s="4">
        <v>0.48299999999999998</v>
      </c>
      <c r="AQ142" s="3">
        <v>11.23</v>
      </c>
      <c r="AR142" s="5">
        <v>12</v>
      </c>
      <c r="AS142" s="5">
        <v>5</v>
      </c>
      <c r="AT142" s="5">
        <v>2</v>
      </c>
      <c r="AU142" s="5">
        <v>10</v>
      </c>
      <c r="AV142" s="3">
        <v>9.8333333333333339</v>
      </c>
      <c r="AW142" s="3">
        <v>0</v>
      </c>
      <c r="AX142" s="3">
        <v>0</v>
      </c>
      <c r="AY142" s="3">
        <v>0</v>
      </c>
      <c r="AZ142" s="6">
        <v>9.4933333333333323</v>
      </c>
      <c r="BA142" s="6">
        <v>7.6833333333333336</v>
      </c>
      <c r="BB142" s="6">
        <v>17.508333333333333</v>
      </c>
      <c r="BC142" s="3">
        <v>467.19160104986878</v>
      </c>
      <c r="BD142" s="3">
        <v>378.11679790026244</v>
      </c>
      <c r="BE142" s="3">
        <v>0</v>
      </c>
      <c r="BF142" s="3">
        <v>16.32217847769029</v>
      </c>
      <c r="BG142" s="3">
        <v>861.63057742782155</v>
      </c>
      <c r="BH142" s="4">
        <v>0.61022709462904434</v>
      </c>
    </row>
    <row r="143" spans="1:60" x14ac:dyDescent="0.25">
      <c r="A143">
        <v>2003</v>
      </c>
      <c r="B143">
        <v>174</v>
      </c>
      <c r="C143" s="1">
        <v>37795</v>
      </c>
      <c r="D143" t="s">
        <v>293</v>
      </c>
      <c r="E143">
        <v>6</v>
      </c>
      <c r="F143" s="3">
        <v>42.2</v>
      </c>
      <c r="G143" s="4">
        <v>0.42200000000000004</v>
      </c>
      <c r="H143" s="3">
        <v>9.58</v>
      </c>
      <c r="I143" s="5">
        <v>12</v>
      </c>
      <c r="J143" s="5">
        <v>4</v>
      </c>
      <c r="K143" s="5">
        <v>1</v>
      </c>
      <c r="L143" s="5">
        <v>2</v>
      </c>
      <c r="M143" s="3">
        <v>22.3</v>
      </c>
      <c r="N143" s="4">
        <v>0.223</v>
      </c>
      <c r="O143" s="3">
        <v>6.66</v>
      </c>
      <c r="P143" s="5">
        <v>9</v>
      </c>
      <c r="Q143" s="5" t="s">
        <v>728</v>
      </c>
      <c r="R143" s="5">
        <v>2</v>
      </c>
      <c r="S143" s="5">
        <v>0</v>
      </c>
      <c r="T143" s="3">
        <v>41.1</v>
      </c>
      <c r="U143" s="4">
        <v>0.41100000000000003</v>
      </c>
      <c r="V143" s="3">
        <v>8.83</v>
      </c>
      <c r="W143" s="5">
        <v>13</v>
      </c>
      <c r="X143" s="5">
        <v>4</v>
      </c>
      <c r="Y143" s="5">
        <v>1</v>
      </c>
      <c r="Z143" s="5">
        <v>2</v>
      </c>
      <c r="AA143" s="3">
        <v>31.1</v>
      </c>
      <c r="AB143" s="4">
        <v>0.311</v>
      </c>
      <c r="AC143" s="3">
        <v>9.3800000000000008</v>
      </c>
      <c r="AD143" s="5">
        <v>12</v>
      </c>
      <c r="AE143" s="5">
        <v>5</v>
      </c>
      <c r="AF143" s="5">
        <v>1</v>
      </c>
      <c r="AG143" s="5">
        <v>7</v>
      </c>
      <c r="AH143" s="3">
        <v>40.299999999999997</v>
      </c>
      <c r="AI143" s="4">
        <v>0.40299999999999997</v>
      </c>
      <c r="AJ143" s="3">
        <v>10.1</v>
      </c>
      <c r="AK143" s="5">
        <v>11</v>
      </c>
      <c r="AL143" s="5">
        <v>4</v>
      </c>
      <c r="AM143" s="5">
        <v>2</v>
      </c>
      <c r="AN143" s="5">
        <v>8</v>
      </c>
      <c r="AO143" s="3">
        <v>46.1</v>
      </c>
      <c r="AP143" s="4">
        <v>0.46100000000000002</v>
      </c>
      <c r="AQ143" s="3">
        <v>10.66</v>
      </c>
      <c r="AR143" s="5">
        <v>17</v>
      </c>
      <c r="AS143" s="5">
        <v>6</v>
      </c>
      <c r="AT143" s="5">
        <v>0</v>
      </c>
      <c r="AU143" s="5">
        <v>0</v>
      </c>
      <c r="AV143" s="3">
        <v>9</v>
      </c>
      <c r="AW143" s="3">
        <v>0</v>
      </c>
      <c r="AX143" s="3">
        <v>0</v>
      </c>
      <c r="AY143" s="3">
        <v>0</v>
      </c>
      <c r="AZ143" s="6">
        <v>7.5066666666666668</v>
      </c>
      <c r="BA143" s="6">
        <v>5.708333333333333</v>
      </c>
      <c r="BB143" s="6">
        <v>13.628333333333332</v>
      </c>
      <c r="BC143" s="3">
        <v>386.35444006999126</v>
      </c>
      <c r="BD143" s="3">
        <v>293.79750382764655</v>
      </c>
      <c r="BE143" s="3">
        <v>0</v>
      </c>
      <c r="BF143" s="3">
        <v>21.273512685914259</v>
      </c>
      <c r="BG143" s="3">
        <v>701.42545658355209</v>
      </c>
      <c r="BH143" s="4">
        <v>0.5214437192898127</v>
      </c>
    </row>
    <row r="144" spans="1:60" x14ac:dyDescent="0.25">
      <c r="A144">
        <v>2003</v>
      </c>
      <c r="B144">
        <v>174</v>
      </c>
      <c r="C144" s="1">
        <v>37795</v>
      </c>
      <c r="D144" t="s">
        <v>294</v>
      </c>
      <c r="E144">
        <v>6</v>
      </c>
      <c r="F144" s="3">
        <v>37.9</v>
      </c>
      <c r="G144" s="4">
        <v>0.379</v>
      </c>
      <c r="H144" s="3">
        <v>9.82</v>
      </c>
      <c r="I144" s="5">
        <v>13</v>
      </c>
      <c r="J144" s="5">
        <v>5</v>
      </c>
      <c r="K144" s="5">
        <v>2</v>
      </c>
      <c r="L144" s="5">
        <v>6</v>
      </c>
      <c r="M144" s="3">
        <v>36.799999999999997</v>
      </c>
      <c r="N144" s="4">
        <v>0.36799999999999999</v>
      </c>
      <c r="O144" s="3">
        <v>9.1999999999999993</v>
      </c>
      <c r="P144" s="5">
        <v>13</v>
      </c>
      <c r="Q144" s="5">
        <v>7</v>
      </c>
      <c r="R144" s="5">
        <v>2</v>
      </c>
      <c r="S144" s="5">
        <v>5</v>
      </c>
      <c r="T144" s="3">
        <v>33</v>
      </c>
      <c r="U144" s="4">
        <v>0.33</v>
      </c>
      <c r="V144" s="3">
        <v>9.74</v>
      </c>
      <c r="W144" s="5">
        <v>12</v>
      </c>
      <c r="X144" s="5">
        <v>6</v>
      </c>
      <c r="Y144" s="5">
        <v>1</v>
      </c>
      <c r="Z144" s="5">
        <v>8</v>
      </c>
      <c r="AA144" s="3">
        <v>38.299999999999997</v>
      </c>
      <c r="AB144" s="4">
        <v>0.38299999999999995</v>
      </c>
      <c r="AC144" s="3">
        <v>9.01</v>
      </c>
      <c r="AD144" s="5">
        <v>11</v>
      </c>
      <c r="AE144" s="5">
        <v>5</v>
      </c>
      <c r="AF144" s="5">
        <v>2</v>
      </c>
      <c r="AG144" s="5">
        <v>4</v>
      </c>
      <c r="AH144" s="3">
        <v>23.7</v>
      </c>
      <c r="AI144" s="4">
        <v>0.23699999999999999</v>
      </c>
      <c r="AJ144" s="3">
        <v>5.77</v>
      </c>
      <c r="AK144" s="5">
        <v>11</v>
      </c>
      <c r="AL144" s="5" t="s">
        <v>728</v>
      </c>
      <c r="AM144" s="5">
        <v>1</v>
      </c>
      <c r="AN144" s="5">
        <v>0</v>
      </c>
      <c r="AO144" s="3">
        <v>40.299999999999997</v>
      </c>
      <c r="AP144" s="4">
        <v>0.40299999999999997</v>
      </c>
      <c r="AQ144" s="3">
        <v>8.9</v>
      </c>
      <c r="AR144" s="5">
        <v>13</v>
      </c>
      <c r="AS144" s="5">
        <v>6</v>
      </c>
      <c r="AT144" s="5">
        <v>2</v>
      </c>
      <c r="AU144" s="5">
        <v>5</v>
      </c>
      <c r="AV144" s="3">
        <v>8.3333333333333339</v>
      </c>
      <c r="AW144" s="3">
        <v>0</v>
      </c>
      <c r="AX144" s="3">
        <v>0</v>
      </c>
      <c r="AY144" s="3">
        <v>0</v>
      </c>
      <c r="AZ144" s="6">
        <v>6.2049999999999992</v>
      </c>
      <c r="BA144" s="6">
        <v>4.88</v>
      </c>
      <c r="BB144" s="6">
        <v>11.426666666666668</v>
      </c>
      <c r="BC144" s="3">
        <v>732.87401574803152</v>
      </c>
      <c r="BD144" s="3">
        <v>576.37795275590554</v>
      </c>
      <c r="BE144" s="3">
        <v>0</v>
      </c>
      <c r="BF144" s="3">
        <v>40.354330708661408</v>
      </c>
      <c r="BG144" s="3">
        <v>1349.6062992125983</v>
      </c>
      <c r="BH144" s="4">
        <v>0.97850388355009921</v>
      </c>
    </row>
    <row r="145" spans="1:60" x14ac:dyDescent="0.25">
      <c r="A145">
        <v>2003</v>
      </c>
      <c r="B145">
        <v>174</v>
      </c>
      <c r="C145" s="1">
        <v>37795</v>
      </c>
      <c r="D145" t="s">
        <v>295</v>
      </c>
      <c r="E145">
        <v>6</v>
      </c>
      <c r="F145" s="3">
        <v>45.2</v>
      </c>
      <c r="G145" s="4">
        <v>0.45200000000000001</v>
      </c>
      <c r="H145" s="3">
        <v>9.02</v>
      </c>
      <c r="I145" s="5">
        <v>14</v>
      </c>
      <c r="J145" s="5">
        <v>5</v>
      </c>
      <c r="K145" s="5">
        <v>0</v>
      </c>
      <c r="L145" s="5">
        <v>0</v>
      </c>
      <c r="M145" s="3">
        <v>37.5</v>
      </c>
      <c r="N145" s="4">
        <v>0.375</v>
      </c>
      <c r="O145" s="3">
        <v>7.66</v>
      </c>
      <c r="P145" s="5">
        <v>10</v>
      </c>
      <c r="Q145" s="5">
        <v>5</v>
      </c>
      <c r="R145" s="5">
        <v>1</v>
      </c>
      <c r="S145" s="5">
        <v>0</v>
      </c>
      <c r="T145" s="3">
        <v>36.5</v>
      </c>
      <c r="U145" s="4">
        <v>0.36499999999999999</v>
      </c>
      <c r="V145" s="3">
        <v>7.58</v>
      </c>
      <c r="W145" s="5">
        <v>12</v>
      </c>
      <c r="X145" s="5">
        <v>6</v>
      </c>
      <c r="Y145" s="5">
        <v>0</v>
      </c>
      <c r="Z145" s="5">
        <v>0</v>
      </c>
      <c r="AA145" s="3">
        <v>42.3</v>
      </c>
      <c r="AB145" s="4">
        <v>0.42299999999999999</v>
      </c>
      <c r="AC145" s="3">
        <v>8.31</v>
      </c>
      <c r="AD145" s="5">
        <v>13</v>
      </c>
      <c r="AE145" s="5">
        <v>6</v>
      </c>
      <c r="AF145" s="5">
        <v>1</v>
      </c>
      <c r="AG145" s="5">
        <v>4</v>
      </c>
      <c r="AH145" s="3">
        <v>44.1</v>
      </c>
      <c r="AI145" s="4">
        <v>0.441</v>
      </c>
      <c r="AJ145" s="3">
        <v>9.94</v>
      </c>
      <c r="AK145" s="5">
        <v>12</v>
      </c>
      <c r="AL145" s="5">
        <v>4</v>
      </c>
      <c r="AM145" s="5">
        <v>1</v>
      </c>
      <c r="AN145" s="5">
        <v>10</v>
      </c>
      <c r="AO145" s="3">
        <v>31.7</v>
      </c>
      <c r="AP145" s="4">
        <v>0.317</v>
      </c>
      <c r="AQ145" s="3">
        <v>8.2100000000000009</v>
      </c>
      <c r="AR145" s="5">
        <v>10</v>
      </c>
      <c r="AS145" s="5" t="s">
        <v>728</v>
      </c>
      <c r="AT145" s="5">
        <v>2</v>
      </c>
      <c r="AU145" s="5">
        <v>0</v>
      </c>
      <c r="AV145" s="3">
        <v>6.666666666666667</v>
      </c>
      <c r="AW145" s="3">
        <v>0</v>
      </c>
      <c r="AX145" s="3">
        <v>0</v>
      </c>
      <c r="AY145" s="3">
        <v>0</v>
      </c>
      <c r="AZ145" s="6">
        <v>5.6183333333333332</v>
      </c>
      <c r="BA145" s="6">
        <v>4.62</v>
      </c>
      <c r="BB145" s="6">
        <v>10.593333333333334</v>
      </c>
      <c r="BC145" s="3">
        <v>277.64483541119859</v>
      </c>
      <c r="BD145" s="3">
        <v>228.30954724409449</v>
      </c>
      <c r="BE145" s="3">
        <v>0</v>
      </c>
      <c r="BF145" s="3">
        <v>17.543266076115483</v>
      </c>
      <c r="BG145" s="3">
        <v>523.49764873140862</v>
      </c>
      <c r="BH145" s="4">
        <v>0.4002707252337992</v>
      </c>
    </row>
    <row r="146" spans="1:60" x14ac:dyDescent="0.25">
      <c r="A146">
        <v>2003</v>
      </c>
      <c r="B146">
        <v>174</v>
      </c>
      <c r="C146" s="1">
        <v>37795</v>
      </c>
      <c r="D146" t="s">
        <v>296</v>
      </c>
      <c r="E146">
        <v>6</v>
      </c>
      <c r="F146" s="3">
        <v>47.8</v>
      </c>
      <c r="G146" s="4">
        <v>0.47799999999999998</v>
      </c>
      <c r="H146" s="3">
        <v>10.199999999999999</v>
      </c>
      <c r="I146" s="5">
        <v>13</v>
      </c>
      <c r="J146" s="5">
        <v>4</v>
      </c>
      <c r="K146" s="5">
        <v>2</v>
      </c>
      <c r="L146" s="5">
        <v>2</v>
      </c>
      <c r="M146" s="3">
        <v>50.4</v>
      </c>
      <c r="N146" s="4">
        <v>0.504</v>
      </c>
      <c r="O146" s="3">
        <v>11.2</v>
      </c>
      <c r="P146" s="5">
        <v>15</v>
      </c>
      <c r="Q146" s="5">
        <v>5</v>
      </c>
      <c r="R146" s="5">
        <v>2</v>
      </c>
      <c r="S146" s="5">
        <v>14</v>
      </c>
      <c r="T146" s="3">
        <v>42.9</v>
      </c>
      <c r="U146" s="4">
        <v>0.42899999999999999</v>
      </c>
      <c r="V146" s="3">
        <v>7.1</v>
      </c>
      <c r="W146" s="5">
        <v>15</v>
      </c>
      <c r="X146" s="5">
        <v>6</v>
      </c>
      <c r="Y146" s="5">
        <v>0</v>
      </c>
      <c r="Z146" s="5">
        <v>0</v>
      </c>
      <c r="AA146" s="3">
        <v>43</v>
      </c>
      <c r="AB146" s="4">
        <v>0.43</v>
      </c>
      <c r="AC146" s="3">
        <v>9.5</v>
      </c>
      <c r="AD146" s="5">
        <v>14</v>
      </c>
      <c r="AE146" s="5">
        <v>6</v>
      </c>
      <c r="AF146" s="5">
        <v>1</v>
      </c>
      <c r="AG146" s="5">
        <v>1</v>
      </c>
      <c r="AH146" s="3">
        <v>43.7</v>
      </c>
      <c r="AI146" s="4">
        <v>0.43700000000000006</v>
      </c>
      <c r="AJ146" s="3">
        <v>8.8000000000000007</v>
      </c>
      <c r="AK146" s="5">
        <v>11</v>
      </c>
      <c r="AL146" s="5">
        <v>3</v>
      </c>
      <c r="AM146" s="5">
        <v>1</v>
      </c>
      <c r="AN146" s="5">
        <v>5</v>
      </c>
      <c r="AO146" s="3">
        <v>43.1</v>
      </c>
      <c r="AP146" s="4">
        <v>0.43099999999999999</v>
      </c>
      <c r="AQ146" s="3">
        <v>8.5</v>
      </c>
      <c r="AR146" s="5">
        <v>11</v>
      </c>
      <c r="AS146" s="5">
        <v>4</v>
      </c>
      <c r="AT146" s="5">
        <v>1</v>
      </c>
      <c r="AU146" s="5">
        <v>4</v>
      </c>
      <c r="AV146" s="3">
        <v>16.333333333333332</v>
      </c>
      <c r="AW146" s="3">
        <v>0.16666666666666666</v>
      </c>
      <c r="AX146" s="3">
        <v>0</v>
      </c>
      <c r="AY146" s="3">
        <v>0</v>
      </c>
      <c r="AZ146" s="6">
        <v>7.1950000000000003</v>
      </c>
      <c r="BA146" s="6">
        <v>6.1833333333333336</v>
      </c>
      <c r="BB146" s="6">
        <v>14.053333333333335</v>
      </c>
      <c r="BC146" s="3">
        <v>790.13332968795567</v>
      </c>
      <c r="BD146" s="3">
        <v>679.03512928939438</v>
      </c>
      <c r="BE146" s="3">
        <v>0</v>
      </c>
      <c r="BF146" s="3">
        <v>74.126476377952741</v>
      </c>
      <c r="BG146" s="3">
        <v>1543.2949353553026</v>
      </c>
      <c r="BH146" s="4">
        <v>1.1790996238969251</v>
      </c>
    </row>
    <row r="147" spans="1:60" x14ac:dyDescent="0.25">
      <c r="A147">
        <v>2003</v>
      </c>
      <c r="B147">
        <v>174</v>
      </c>
      <c r="C147" s="1">
        <v>37795</v>
      </c>
      <c r="D147" t="s">
        <v>297</v>
      </c>
      <c r="E147">
        <v>6</v>
      </c>
      <c r="F147" s="3">
        <v>34.700000000000003</v>
      </c>
      <c r="G147" s="4">
        <v>0.34700000000000003</v>
      </c>
      <c r="H147" s="3">
        <v>8.6999999999999993</v>
      </c>
      <c r="I147" s="5">
        <v>10</v>
      </c>
      <c r="J147" s="5">
        <v>4</v>
      </c>
      <c r="K147" s="5">
        <v>3</v>
      </c>
      <c r="L147" s="5">
        <v>5</v>
      </c>
      <c r="M147" s="3">
        <v>43</v>
      </c>
      <c r="N147" s="4">
        <v>0.43</v>
      </c>
      <c r="O147" s="3">
        <v>10</v>
      </c>
      <c r="P147" s="5">
        <v>12</v>
      </c>
      <c r="Q147" s="5">
        <v>4</v>
      </c>
      <c r="R147" s="5">
        <v>2</v>
      </c>
      <c r="S147" s="5">
        <v>2</v>
      </c>
      <c r="T147" s="3">
        <v>32.700000000000003</v>
      </c>
      <c r="U147" s="4">
        <v>0.32700000000000001</v>
      </c>
      <c r="V147" s="3">
        <v>10.6</v>
      </c>
      <c r="W147" s="5">
        <v>10</v>
      </c>
      <c r="X147" s="5">
        <v>5</v>
      </c>
      <c r="Y147" s="5">
        <v>3</v>
      </c>
      <c r="Z147" s="5">
        <v>5</v>
      </c>
      <c r="AA147" s="3">
        <v>31.3</v>
      </c>
      <c r="AB147" s="4">
        <v>0.313</v>
      </c>
      <c r="AC147" s="3">
        <v>7.6</v>
      </c>
      <c r="AD147" s="5">
        <v>10</v>
      </c>
      <c r="AE147" s="5">
        <v>4</v>
      </c>
      <c r="AF147" s="5">
        <v>1</v>
      </c>
      <c r="AG147" s="5">
        <v>0</v>
      </c>
      <c r="AH147" s="3">
        <v>48</v>
      </c>
      <c r="AI147" s="4">
        <v>0.48</v>
      </c>
      <c r="AJ147" s="3">
        <v>10.199999999999999</v>
      </c>
      <c r="AK147" s="5">
        <v>13</v>
      </c>
      <c r="AL147" s="5">
        <v>8</v>
      </c>
      <c r="AM147" s="5">
        <v>4</v>
      </c>
      <c r="AN147" s="5">
        <v>3</v>
      </c>
      <c r="AO147" s="3">
        <v>43.8</v>
      </c>
      <c r="AP147" s="4">
        <v>0.43799999999999994</v>
      </c>
      <c r="AQ147" s="3">
        <v>7.3</v>
      </c>
      <c r="AR147" s="5">
        <v>13</v>
      </c>
      <c r="AS147" s="5">
        <v>8</v>
      </c>
      <c r="AT147" s="5">
        <v>1</v>
      </c>
      <c r="AU147" s="5">
        <v>2</v>
      </c>
      <c r="AV147" s="3">
        <v>10.333333333333334</v>
      </c>
      <c r="AW147" s="3">
        <v>0</v>
      </c>
      <c r="AX147" s="3">
        <v>0</v>
      </c>
      <c r="AY147" s="3">
        <v>0</v>
      </c>
      <c r="AZ147" s="6">
        <v>5.8216666666666663</v>
      </c>
      <c r="BA147" s="6">
        <v>4.4566666666666661</v>
      </c>
      <c r="BB147" s="6">
        <v>10.549999999999999</v>
      </c>
      <c r="BC147" s="3">
        <v>669.55957762224159</v>
      </c>
      <c r="BD147" s="3">
        <v>512.56865461261782</v>
      </c>
      <c r="BE147" s="3">
        <v>0</v>
      </c>
      <c r="BF147" s="3">
        <v>31.244835714980077</v>
      </c>
      <c r="BG147" s="3">
        <v>1213.3730679498394</v>
      </c>
      <c r="BH147" s="4">
        <v>1.0749037291049279</v>
      </c>
    </row>
    <row r="148" spans="1:60" x14ac:dyDescent="0.25">
      <c r="A148">
        <v>2003</v>
      </c>
      <c r="B148">
        <v>174</v>
      </c>
      <c r="C148" s="1">
        <v>37795</v>
      </c>
      <c r="D148" t="s">
        <v>298</v>
      </c>
      <c r="E148">
        <v>6</v>
      </c>
      <c r="F148" s="3">
        <v>49.2</v>
      </c>
      <c r="G148" s="4">
        <v>0.49200000000000005</v>
      </c>
      <c r="H148" s="3">
        <v>12.1</v>
      </c>
      <c r="I148" s="5">
        <v>13</v>
      </c>
      <c r="J148" s="5">
        <v>5</v>
      </c>
      <c r="K148" s="5">
        <v>2</v>
      </c>
      <c r="L148" s="5">
        <v>9</v>
      </c>
      <c r="M148" s="3">
        <v>44.5</v>
      </c>
      <c r="N148" s="4">
        <v>0.44500000000000001</v>
      </c>
      <c r="O148" s="3">
        <v>11.1</v>
      </c>
      <c r="P148" s="5">
        <v>11</v>
      </c>
      <c r="Q148" s="5">
        <v>3</v>
      </c>
      <c r="R148" s="5">
        <v>1</v>
      </c>
      <c r="S148" s="5">
        <v>9</v>
      </c>
      <c r="T148" s="3">
        <v>31.1</v>
      </c>
      <c r="U148" s="4">
        <v>0.311</v>
      </c>
      <c r="V148" s="3">
        <v>7.1</v>
      </c>
      <c r="W148" s="5">
        <v>12</v>
      </c>
      <c r="X148" s="5">
        <v>7</v>
      </c>
      <c r="Y148" s="5">
        <v>1</v>
      </c>
      <c r="Z148" s="5">
        <v>3</v>
      </c>
      <c r="AA148" s="3">
        <v>47</v>
      </c>
      <c r="AB148" s="4">
        <v>0.47</v>
      </c>
      <c r="AC148" s="3">
        <v>10.4</v>
      </c>
      <c r="AD148" s="5">
        <v>16</v>
      </c>
      <c r="AE148" s="5">
        <v>5</v>
      </c>
      <c r="AF148" s="5">
        <v>0</v>
      </c>
      <c r="AG148" s="5">
        <v>0</v>
      </c>
      <c r="AH148" s="3">
        <v>48</v>
      </c>
      <c r="AI148" s="4">
        <v>0.48</v>
      </c>
      <c r="AJ148" s="3">
        <v>11.3</v>
      </c>
      <c r="AK148" s="5">
        <v>11</v>
      </c>
      <c r="AL148" s="5">
        <v>6</v>
      </c>
      <c r="AM148" s="5">
        <v>4</v>
      </c>
      <c r="AN148" s="5">
        <v>13</v>
      </c>
      <c r="AO148" s="3">
        <v>50</v>
      </c>
      <c r="AP148" s="4">
        <v>0.5</v>
      </c>
      <c r="AQ148" s="3">
        <v>11.4</v>
      </c>
      <c r="AR148" s="5">
        <v>14</v>
      </c>
      <c r="AS148" s="5">
        <v>6</v>
      </c>
      <c r="AT148" s="5">
        <v>5</v>
      </c>
      <c r="AU148" s="5">
        <v>12</v>
      </c>
      <c r="AV148" s="3">
        <v>14.333333333333334</v>
      </c>
      <c r="AW148" s="3">
        <v>0</v>
      </c>
      <c r="AX148" s="3">
        <v>0</v>
      </c>
      <c r="AY148" s="3">
        <v>0</v>
      </c>
      <c r="AZ148" s="6">
        <v>10.826666666666666</v>
      </c>
      <c r="BA148" s="6">
        <v>8.32</v>
      </c>
      <c r="BB148" s="6">
        <v>19.701666666666664</v>
      </c>
      <c r="BC148" s="3">
        <v>572.76902887139101</v>
      </c>
      <c r="BD148" s="3">
        <v>440.15748031496065</v>
      </c>
      <c r="BE148" s="3">
        <v>0</v>
      </c>
      <c r="BF148" s="3">
        <v>29.361466535433074</v>
      </c>
      <c r="BG148" s="3">
        <v>1042.2879757217847</v>
      </c>
      <c r="BH148" s="4">
        <v>0.8735874867170571</v>
      </c>
    </row>
    <row r="149" spans="1:60" x14ac:dyDescent="0.25">
      <c r="A149">
        <v>2003</v>
      </c>
      <c r="B149">
        <v>174</v>
      </c>
      <c r="C149" s="1">
        <v>37795</v>
      </c>
      <c r="D149" t="s">
        <v>299</v>
      </c>
      <c r="E149">
        <v>6</v>
      </c>
      <c r="F149" s="3">
        <v>37</v>
      </c>
      <c r="G149" s="4">
        <v>0.37</v>
      </c>
      <c r="H149" s="3">
        <v>10.7</v>
      </c>
      <c r="I149" s="5">
        <v>10</v>
      </c>
      <c r="J149" s="5">
        <v>4</v>
      </c>
      <c r="K149" s="5">
        <v>2</v>
      </c>
      <c r="L149" s="5">
        <v>11</v>
      </c>
      <c r="M149" s="3">
        <v>55.2</v>
      </c>
      <c r="N149" s="4">
        <v>0.55200000000000005</v>
      </c>
      <c r="O149" s="3">
        <v>11.5</v>
      </c>
      <c r="P149" s="5">
        <v>13</v>
      </c>
      <c r="Q149" s="5">
        <v>6</v>
      </c>
      <c r="R149" s="5">
        <v>2</v>
      </c>
      <c r="S149" s="5">
        <v>7</v>
      </c>
      <c r="T149" s="3">
        <v>44.3</v>
      </c>
      <c r="U149" s="4">
        <v>0.44299999999999995</v>
      </c>
      <c r="V149" s="3">
        <v>11.9</v>
      </c>
      <c r="W149" s="5">
        <v>10</v>
      </c>
      <c r="X149" s="5">
        <v>5</v>
      </c>
      <c r="Y149" s="5">
        <v>4</v>
      </c>
      <c r="Z149" s="5">
        <v>21</v>
      </c>
      <c r="AA149" s="3">
        <v>46</v>
      </c>
      <c r="AB149" s="4">
        <v>0.46</v>
      </c>
      <c r="AC149" s="3">
        <v>11.45</v>
      </c>
      <c r="AD149" s="5">
        <v>15</v>
      </c>
      <c r="AE149" s="5">
        <v>5</v>
      </c>
      <c r="AF149" s="5">
        <v>2</v>
      </c>
      <c r="AG149" s="5">
        <v>5</v>
      </c>
      <c r="AH149" s="3">
        <v>43.3</v>
      </c>
      <c r="AI149" s="4">
        <v>0.433</v>
      </c>
      <c r="AJ149" s="3">
        <v>10.3</v>
      </c>
      <c r="AK149" s="5">
        <v>12</v>
      </c>
      <c r="AL149" s="5">
        <v>4</v>
      </c>
      <c r="AM149" s="5">
        <v>3</v>
      </c>
      <c r="AN149" s="5">
        <v>11</v>
      </c>
      <c r="AO149" s="3">
        <v>34.799999999999997</v>
      </c>
      <c r="AP149" s="4">
        <v>0.34799999999999998</v>
      </c>
      <c r="AQ149" s="3">
        <v>9.49</v>
      </c>
      <c r="AR149" s="5">
        <v>13</v>
      </c>
      <c r="AS149" s="5">
        <v>4</v>
      </c>
      <c r="AT149" s="5">
        <v>1</v>
      </c>
      <c r="AU149" s="5">
        <v>5</v>
      </c>
      <c r="AV149" s="3">
        <v>17.666666666666668</v>
      </c>
      <c r="AW149" s="3">
        <v>0</v>
      </c>
      <c r="AX149" s="3">
        <v>0</v>
      </c>
      <c r="AY149" s="3">
        <v>0</v>
      </c>
      <c r="AZ149" s="6">
        <v>11.426666666666668</v>
      </c>
      <c r="BA149" s="6">
        <v>8.9649999999999999</v>
      </c>
      <c r="BB149" s="6">
        <v>21.108333333333334</v>
      </c>
      <c r="BC149" s="3">
        <v>581.08048993875775</v>
      </c>
      <c r="BD149" s="3">
        <v>455.89730971128603</v>
      </c>
      <c r="BE149" s="3">
        <v>0</v>
      </c>
      <c r="BF149" s="3">
        <v>36.44466316710411</v>
      </c>
      <c r="BG149" s="3">
        <v>1073.422462817148</v>
      </c>
      <c r="BH149" s="4">
        <v>0.87260747536274952</v>
      </c>
    </row>
    <row r="150" spans="1:60" x14ac:dyDescent="0.25">
      <c r="A150">
        <v>2003</v>
      </c>
      <c r="B150">
        <v>174</v>
      </c>
      <c r="C150" s="1">
        <v>37795</v>
      </c>
      <c r="D150" t="s">
        <v>300</v>
      </c>
      <c r="E150">
        <v>6</v>
      </c>
      <c r="F150" s="3">
        <v>45.8</v>
      </c>
      <c r="G150" s="4">
        <v>0.45799999999999996</v>
      </c>
      <c r="H150" s="3">
        <v>7.99</v>
      </c>
      <c r="I150" s="5">
        <v>13</v>
      </c>
      <c r="J150" s="5">
        <v>6</v>
      </c>
      <c r="K150" s="5">
        <v>0</v>
      </c>
      <c r="L150" s="5">
        <v>0</v>
      </c>
      <c r="M150" s="3">
        <v>49.2</v>
      </c>
      <c r="N150" s="4">
        <v>0.49200000000000005</v>
      </c>
      <c r="O150" s="3">
        <v>10.51</v>
      </c>
      <c r="P150" s="5">
        <v>15</v>
      </c>
      <c r="Q150" s="5">
        <v>4</v>
      </c>
      <c r="R150" s="5">
        <v>2</v>
      </c>
      <c r="S150" s="5">
        <v>4</v>
      </c>
      <c r="T150" s="3">
        <v>40.5</v>
      </c>
      <c r="U150" s="4">
        <v>0.40500000000000003</v>
      </c>
      <c r="V150" s="3">
        <v>7.7</v>
      </c>
      <c r="W150" s="5">
        <v>10</v>
      </c>
      <c r="X150" s="5">
        <v>4</v>
      </c>
      <c r="Y150" s="5">
        <v>0</v>
      </c>
      <c r="Z150" s="5">
        <v>0</v>
      </c>
      <c r="AA150" s="3">
        <v>43.2</v>
      </c>
      <c r="AB150" s="4">
        <v>0.43200000000000005</v>
      </c>
      <c r="AC150" s="3">
        <v>7.77</v>
      </c>
      <c r="AD150" s="5">
        <v>14</v>
      </c>
      <c r="AE150" s="5">
        <v>9</v>
      </c>
      <c r="AF150" s="5">
        <v>2</v>
      </c>
      <c r="AG150" s="5">
        <v>2</v>
      </c>
      <c r="AH150" s="3">
        <v>43.5</v>
      </c>
      <c r="AI150" s="4">
        <v>0.435</v>
      </c>
      <c r="AJ150" s="3">
        <v>7.14</v>
      </c>
      <c r="AK150" s="5">
        <v>12</v>
      </c>
      <c r="AL150" s="5">
        <v>5</v>
      </c>
      <c r="AM150" s="5">
        <v>0</v>
      </c>
      <c r="AN150" s="5">
        <v>0</v>
      </c>
      <c r="AO150" s="3">
        <v>48.9</v>
      </c>
      <c r="AP150" s="4">
        <v>0.48899999999999999</v>
      </c>
      <c r="AQ150" s="3">
        <v>8.2200000000000006</v>
      </c>
      <c r="AR150" s="5">
        <v>14</v>
      </c>
      <c r="AS150" s="5">
        <v>11</v>
      </c>
      <c r="AT150" s="5">
        <v>2</v>
      </c>
      <c r="AU150" s="5">
        <v>2</v>
      </c>
      <c r="AV150" s="3">
        <v>7.166666666666667</v>
      </c>
      <c r="AW150" s="3">
        <v>0</v>
      </c>
      <c r="AX150" s="3">
        <v>0</v>
      </c>
      <c r="AY150" s="3">
        <v>0</v>
      </c>
      <c r="AZ150" s="6">
        <v>5.876666666666666</v>
      </c>
      <c r="BA150" s="6">
        <v>5.2116666666666669</v>
      </c>
      <c r="BB150" s="6">
        <v>11.493333333333332</v>
      </c>
      <c r="BC150" s="3">
        <v>1462.0971857684456</v>
      </c>
      <c r="BD150" s="3">
        <v>1296.6471638961796</v>
      </c>
      <c r="BE150" s="3">
        <v>0</v>
      </c>
      <c r="BF150" s="3">
        <v>100.76279527559058</v>
      </c>
      <c r="BG150" s="3">
        <v>2859.5071449402158</v>
      </c>
      <c r="BH150" s="4">
        <v>2.1543140981992344</v>
      </c>
    </row>
    <row r="151" spans="1:60" x14ac:dyDescent="0.25">
      <c r="A151">
        <v>2003</v>
      </c>
      <c r="B151">
        <v>174</v>
      </c>
      <c r="C151" s="1">
        <v>37795</v>
      </c>
      <c r="D151" t="s">
        <v>301</v>
      </c>
      <c r="E151">
        <v>6</v>
      </c>
      <c r="F151" s="3">
        <v>47.9</v>
      </c>
      <c r="G151" s="4">
        <v>0.47899999999999998</v>
      </c>
      <c r="H151" s="3">
        <v>9.49</v>
      </c>
      <c r="I151" s="5">
        <v>17</v>
      </c>
      <c r="J151" s="5">
        <v>7</v>
      </c>
      <c r="K151" s="5">
        <v>1</v>
      </c>
      <c r="L151" s="5">
        <v>4</v>
      </c>
      <c r="M151" s="3">
        <v>37.200000000000003</v>
      </c>
      <c r="N151" s="4">
        <v>0.37200000000000005</v>
      </c>
      <c r="O151" s="3">
        <v>8.3699999999999992</v>
      </c>
      <c r="P151" s="5">
        <v>11</v>
      </c>
      <c r="Q151" s="5">
        <v>6</v>
      </c>
      <c r="R151" s="5">
        <v>1</v>
      </c>
      <c r="S151" s="5">
        <v>7</v>
      </c>
      <c r="T151" s="3">
        <v>40.200000000000003</v>
      </c>
      <c r="U151" s="4">
        <v>0.40200000000000002</v>
      </c>
      <c r="V151" s="3">
        <v>9.4</v>
      </c>
      <c r="W151" s="5">
        <v>15</v>
      </c>
      <c r="X151" s="5">
        <v>6</v>
      </c>
      <c r="Y151" s="5">
        <v>2</v>
      </c>
      <c r="Z151" s="5">
        <v>2</v>
      </c>
      <c r="AA151" s="3">
        <v>34.4</v>
      </c>
      <c r="AB151" s="4">
        <v>0.34399999999999997</v>
      </c>
      <c r="AC151" s="3">
        <v>8.91</v>
      </c>
      <c r="AD151" s="5">
        <v>12</v>
      </c>
      <c r="AE151" s="5">
        <v>5</v>
      </c>
      <c r="AF151" s="5">
        <v>1</v>
      </c>
      <c r="AG151" s="5">
        <v>1</v>
      </c>
      <c r="AH151" s="3">
        <v>39.200000000000003</v>
      </c>
      <c r="AI151" s="4">
        <v>0.39200000000000002</v>
      </c>
      <c r="AJ151" s="3">
        <v>8.08</v>
      </c>
      <c r="AK151" s="5">
        <v>11</v>
      </c>
      <c r="AL151" s="5">
        <v>4</v>
      </c>
      <c r="AM151" s="5">
        <v>1</v>
      </c>
      <c r="AN151" s="5">
        <v>2</v>
      </c>
      <c r="AO151" s="3">
        <v>45.4</v>
      </c>
      <c r="AP151" s="4">
        <v>0.45399999999999996</v>
      </c>
      <c r="AQ151" s="3">
        <v>8.67</v>
      </c>
      <c r="AR151" s="5">
        <v>13</v>
      </c>
      <c r="AS151" s="5">
        <v>5</v>
      </c>
      <c r="AT151" s="5">
        <v>0</v>
      </c>
      <c r="AU151" s="5">
        <v>0</v>
      </c>
      <c r="AV151" s="3">
        <v>5.5</v>
      </c>
      <c r="AW151" s="3">
        <v>0</v>
      </c>
      <c r="AX151" s="3">
        <v>0</v>
      </c>
      <c r="AY151" s="3">
        <v>0</v>
      </c>
      <c r="AZ151" s="6">
        <v>5.5249999999999995</v>
      </c>
      <c r="BA151" s="6">
        <v>4.8116666666666665</v>
      </c>
      <c r="BB151" s="6">
        <v>10.56</v>
      </c>
      <c r="BC151" s="3">
        <v>680.25253353747439</v>
      </c>
      <c r="BD151" s="3">
        <v>592.42505711091667</v>
      </c>
      <c r="BE151" s="3">
        <v>0</v>
      </c>
      <c r="BF151" s="3">
        <v>27.497387479342866</v>
      </c>
      <c r="BG151" s="3">
        <v>1300.174978127734</v>
      </c>
      <c r="BH151" s="4">
        <v>1.0139430778075484</v>
      </c>
    </row>
    <row r="152" spans="1:60" x14ac:dyDescent="0.25">
      <c r="A152">
        <v>2003</v>
      </c>
      <c r="B152">
        <v>174</v>
      </c>
      <c r="C152" s="1">
        <v>37795</v>
      </c>
      <c r="D152" t="s">
        <v>302</v>
      </c>
      <c r="E152">
        <v>6</v>
      </c>
      <c r="F152" s="3">
        <v>54.6</v>
      </c>
      <c r="G152" s="4">
        <v>0.54600000000000004</v>
      </c>
      <c r="H152" s="3">
        <v>9.67</v>
      </c>
      <c r="I152" s="5">
        <v>15</v>
      </c>
      <c r="J152" s="5">
        <v>5</v>
      </c>
      <c r="K152" s="5">
        <v>3</v>
      </c>
      <c r="L152" s="5">
        <v>11</v>
      </c>
      <c r="M152" s="3">
        <v>37.799999999999997</v>
      </c>
      <c r="N152" s="4">
        <v>0.37799999999999995</v>
      </c>
      <c r="O152" s="3">
        <v>9.16</v>
      </c>
      <c r="P152" s="5">
        <v>11</v>
      </c>
      <c r="Q152" s="5">
        <v>5</v>
      </c>
      <c r="R152" s="5">
        <v>1</v>
      </c>
      <c r="S152" s="5">
        <v>5</v>
      </c>
      <c r="T152" s="3">
        <v>30.2</v>
      </c>
      <c r="U152" s="4">
        <v>0.30199999999999999</v>
      </c>
      <c r="V152" s="3">
        <v>6.42</v>
      </c>
      <c r="W152" s="5">
        <v>9</v>
      </c>
      <c r="X152" s="5" t="s">
        <v>728</v>
      </c>
      <c r="Y152" s="5">
        <v>2</v>
      </c>
      <c r="Z152" s="5">
        <v>0</v>
      </c>
      <c r="AA152" s="3">
        <v>55.1</v>
      </c>
      <c r="AB152" s="4">
        <v>0.55100000000000005</v>
      </c>
      <c r="AC152" s="3">
        <v>9.2200000000000006</v>
      </c>
      <c r="AD152" s="5">
        <v>14</v>
      </c>
      <c r="AE152" s="5">
        <v>6</v>
      </c>
      <c r="AF152" s="5">
        <v>0</v>
      </c>
      <c r="AG152" s="5">
        <v>0</v>
      </c>
      <c r="AH152" s="3">
        <v>33.9</v>
      </c>
      <c r="AI152" s="4">
        <v>0.33899999999999997</v>
      </c>
      <c r="AJ152" s="3">
        <v>8.01</v>
      </c>
      <c r="AK152" s="5">
        <v>9</v>
      </c>
      <c r="AL152" s="5">
        <v>4</v>
      </c>
      <c r="AM152" s="5">
        <v>3</v>
      </c>
      <c r="AN152" s="5">
        <v>5</v>
      </c>
      <c r="AO152" s="3">
        <v>45.9</v>
      </c>
      <c r="AP152" s="4">
        <v>0.45899999999999996</v>
      </c>
      <c r="AQ152" s="3">
        <v>9.18</v>
      </c>
      <c r="AR152" s="5">
        <v>14</v>
      </c>
      <c r="AS152" s="5">
        <v>4</v>
      </c>
      <c r="AT152" s="5">
        <v>1</v>
      </c>
      <c r="AU152" s="5">
        <v>8</v>
      </c>
      <c r="AV152" s="3">
        <v>6</v>
      </c>
      <c r="AW152" s="3">
        <v>0</v>
      </c>
      <c r="AX152" s="3">
        <v>0</v>
      </c>
      <c r="AY152" s="3">
        <v>0</v>
      </c>
      <c r="AZ152" s="6">
        <v>6.9933333333333332</v>
      </c>
      <c r="BA152" s="6">
        <v>5.8083333333333336</v>
      </c>
      <c r="BB152" s="6">
        <v>13.116666666666667</v>
      </c>
      <c r="BC152" s="3">
        <v>811.32558083017409</v>
      </c>
      <c r="BD152" s="3">
        <v>673.84882011276375</v>
      </c>
      <c r="BE152" s="3">
        <v>0</v>
      </c>
      <c r="BF152" s="3">
        <v>36.544455380577432</v>
      </c>
      <c r="BG152" s="3">
        <v>1521.7188563235152</v>
      </c>
      <c r="BH152" s="4">
        <v>1.216229845037702</v>
      </c>
    </row>
    <row r="153" spans="1:60" x14ac:dyDescent="0.25">
      <c r="A153">
        <v>2003</v>
      </c>
      <c r="B153">
        <v>174</v>
      </c>
      <c r="C153" s="1">
        <v>37795</v>
      </c>
      <c r="D153" t="s">
        <v>303</v>
      </c>
      <c r="E153">
        <v>6</v>
      </c>
      <c r="F153" s="3">
        <v>27.5</v>
      </c>
      <c r="G153" s="4">
        <v>0.27500000000000002</v>
      </c>
      <c r="H153" s="3">
        <v>6.96</v>
      </c>
      <c r="I153" s="5">
        <v>9</v>
      </c>
      <c r="J153" s="5">
        <v>3</v>
      </c>
      <c r="K153" s="5">
        <v>1</v>
      </c>
      <c r="L153" s="5">
        <v>3</v>
      </c>
      <c r="M153" s="3">
        <v>35.200000000000003</v>
      </c>
      <c r="N153" s="4">
        <v>0.35200000000000004</v>
      </c>
      <c r="O153" s="3">
        <v>7.71</v>
      </c>
      <c r="P153" s="5">
        <v>12</v>
      </c>
      <c r="Q153" s="5">
        <v>4</v>
      </c>
      <c r="R153" s="5">
        <v>1</v>
      </c>
      <c r="S153" s="5">
        <v>2</v>
      </c>
      <c r="T153" s="3">
        <v>35.299999999999997</v>
      </c>
      <c r="U153" s="4">
        <v>0.35299999999999998</v>
      </c>
      <c r="V153" s="3">
        <v>7.62</v>
      </c>
      <c r="W153" s="5">
        <v>10</v>
      </c>
      <c r="X153" s="5">
        <v>4</v>
      </c>
      <c r="Y153" s="5">
        <v>1</v>
      </c>
      <c r="Z153" s="5">
        <v>2</v>
      </c>
      <c r="AA153" s="3">
        <v>35.5</v>
      </c>
      <c r="AB153" s="4">
        <v>0.35499999999999998</v>
      </c>
      <c r="AC153" s="3">
        <v>7.15</v>
      </c>
      <c r="AD153" s="5">
        <v>10</v>
      </c>
      <c r="AE153" s="5">
        <v>4</v>
      </c>
      <c r="AF153" s="5">
        <v>1</v>
      </c>
      <c r="AG153" s="5">
        <v>4</v>
      </c>
      <c r="AH153" s="3">
        <v>35.9</v>
      </c>
      <c r="AI153" s="4">
        <v>0.35899999999999999</v>
      </c>
      <c r="AJ153" s="3">
        <v>7.86</v>
      </c>
      <c r="AK153" s="5">
        <v>14</v>
      </c>
      <c r="AL153" s="5">
        <v>3</v>
      </c>
      <c r="AM153" s="5">
        <v>0</v>
      </c>
      <c r="AN153" s="5">
        <v>0</v>
      </c>
      <c r="AO153" s="3">
        <v>38.4</v>
      </c>
      <c r="AP153" s="4">
        <v>0.38400000000000001</v>
      </c>
      <c r="AQ153" s="3">
        <v>8.4499999999999993</v>
      </c>
      <c r="AR153" s="5">
        <v>13</v>
      </c>
      <c r="AS153" s="5">
        <v>7</v>
      </c>
      <c r="AT153" s="5">
        <v>2</v>
      </c>
      <c r="AU153" s="5">
        <v>3</v>
      </c>
      <c r="AV153" s="3">
        <v>5</v>
      </c>
      <c r="AW153" s="3">
        <v>0</v>
      </c>
      <c r="AX153" s="3">
        <v>0</v>
      </c>
      <c r="AY153" s="3">
        <v>0</v>
      </c>
      <c r="AZ153" s="6">
        <v>4.4983333333333331</v>
      </c>
      <c r="BA153" s="6">
        <v>3.9666666666666668</v>
      </c>
      <c r="BB153" s="6">
        <v>8.7366666666666664</v>
      </c>
      <c r="BC153" s="3">
        <v>1023.2429279673374</v>
      </c>
      <c r="BD153" s="3">
        <v>902.30387868183163</v>
      </c>
      <c r="BE153" s="3">
        <v>0</v>
      </c>
      <c r="BF153" s="3">
        <v>61.796442111402754</v>
      </c>
      <c r="BG153" s="3">
        <v>1987.3432487605717</v>
      </c>
      <c r="BH153" s="4">
        <v>1.39475882181394</v>
      </c>
    </row>
    <row r="154" spans="1:60" x14ac:dyDescent="0.25">
      <c r="A154">
        <v>2003</v>
      </c>
      <c r="B154">
        <v>174</v>
      </c>
      <c r="C154" s="1">
        <v>37795</v>
      </c>
      <c r="D154" t="s">
        <v>304</v>
      </c>
      <c r="E154">
        <v>6</v>
      </c>
      <c r="F154" s="3">
        <v>39.299999999999997</v>
      </c>
      <c r="G154" s="4">
        <v>0.39299999999999996</v>
      </c>
      <c r="H154" s="3">
        <v>10.1</v>
      </c>
      <c r="I154" s="5">
        <v>16</v>
      </c>
      <c r="J154" s="5">
        <v>6</v>
      </c>
      <c r="K154" s="5">
        <v>1</v>
      </c>
      <c r="L154" s="5">
        <v>2</v>
      </c>
      <c r="M154" s="3">
        <v>40.4</v>
      </c>
      <c r="N154" s="4">
        <v>0.40399999999999997</v>
      </c>
      <c r="O154" s="3">
        <v>9.52</v>
      </c>
      <c r="P154" s="5">
        <v>15</v>
      </c>
      <c r="Q154" s="5">
        <v>7</v>
      </c>
      <c r="R154" s="5">
        <v>2</v>
      </c>
      <c r="S154" s="5">
        <v>1</v>
      </c>
      <c r="T154" s="3">
        <v>26.2</v>
      </c>
      <c r="U154" s="4">
        <v>0.26200000000000001</v>
      </c>
      <c r="V154" s="3">
        <v>7.05</v>
      </c>
      <c r="W154" s="5">
        <v>8</v>
      </c>
      <c r="X154" s="5">
        <v>5</v>
      </c>
      <c r="Y154" s="5">
        <v>1</v>
      </c>
      <c r="Z154" s="5">
        <v>0</v>
      </c>
      <c r="AA154" s="3">
        <v>35.200000000000003</v>
      </c>
      <c r="AB154" s="4">
        <v>0.35200000000000004</v>
      </c>
      <c r="AC154" s="3">
        <v>9.15</v>
      </c>
      <c r="AD154" s="5">
        <v>14</v>
      </c>
      <c r="AE154" s="5">
        <v>6</v>
      </c>
      <c r="AF154" s="5">
        <v>0</v>
      </c>
      <c r="AG154" s="5">
        <v>0</v>
      </c>
      <c r="AH154" s="3">
        <v>36.6</v>
      </c>
      <c r="AI154" s="4">
        <v>0.36599999999999999</v>
      </c>
      <c r="AJ154" s="3">
        <v>9.44</v>
      </c>
      <c r="AK154" s="5">
        <v>11</v>
      </c>
      <c r="AL154" s="5">
        <v>6</v>
      </c>
      <c r="AM154" s="5">
        <v>3</v>
      </c>
      <c r="AN154" s="5">
        <v>7</v>
      </c>
      <c r="AO154" s="3">
        <v>35.6</v>
      </c>
      <c r="AP154" s="4">
        <v>0.35600000000000004</v>
      </c>
      <c r="AQ154" s="3">
        <v>8.34</v>
      </c>
      <c r="AR154" s="5">
        <v>13</v>
      </c>
      <c r="AS154" s="5">
        <v>9</v>
      </c>
      <c r="AT154" s="5">
        <v>2</v>
      </c>
      <c r="AU154" s="5">
        <v>4</v>
      </c>
      <c r="AV154" s="3">
        <v>8.1666666666666661</v>
      </c>
      <c r="AW154" s="3">
        <v>0</v>
      </c>
      <c r="AX154" s="3">
        <v>0</v>
      </c>
      <c r="AY154" s="3">
        <v>0</v>
      </c>
      <c r="AZ154" s="6">
        <v>6.95</v>
      </c>
      <c r="BA154" s="6">
        <v>4.8733333333333331</v>
      </c>
      <c r="BB154" s="6">
        <v>12.113333333333335</v>
      </c>
      <c r="BC154" s="3">
        <v>333.47687007874015</v>
      </c>
      <c r="BD154" s="3">
        <v>233.83366141732279</v>
      </c>
      <c r="BE154" s="3">
        <v>0</v>
      </c>
      <c r="BF154" s="3">
        <v>13.914862204724407</v>
      </c>
      <c r="BG154" s="3">
        <v>581.22539370078732</v>
      </c>
      <c r="BH154" s="4">
        <v>0.48109469417885259</v>
      </c>
    </row>
    <row r="155" spans="1:60" x14ac:dyDescent="0.25">
      <c r="A155">
        <v>2003</v>
      </c>
      <c r="B155">
        <v>174</v>
      </c>
      <c r="C155" s="1">
        <v>37795</v>
      </c>
      <c r="D155" t="s">
        <v>305</v>
      </c>
      <c r="E155">
        <v>6</v>
      </c>
      <c r="F155" s="3">
        <v>34.5</v>
      </c>
      <c r="G155" s="4">
        <v>0.34499999999999997</v>
      </c>
      <c r="H155" s="3">
        <v>8.8000000000000007</v>
      </c>
      <c r="I155" s="5">
        <v>11</v>
      </c>
      <c r="J155" s="5">
        <v>6</v>
      </c>
      <c r="K155" s="5">
        <v>1</v>
      </c>
      <c r="L155" s="5">
        <v>3</v>
      </c>
      <c r="M155" s="3">
        <v>23.7</v>
      </c>
      <c r="N155" s="4">
        <v>0.23699999999999999</v>
      </c>
      <c r="O155" s="3">
        <v>6.8</v>
      </c>
      <c r="P155" s="5">
        <v>7</v>
      </c>
      <c r="Q155" s="5">
        <v>5</v>
      </c>
      <c r="R155" s="5">
        <v>3</v>
      </c>
      <c r="S155" s="5">
        <v>0</v>
      </c>
      <c r="T155" s="3">
        <v>32.299999999999997</v>
      </c>
      <c r="U155" s="4">
        <v>0.32299999999999995</v>
      </c>
      <c r="V155" s="3">
        <v>7</v>
      </c>
      <c r="W155" s="5">
        <v>7</v>
      </c>
      <c r="X155" s="5">
        <v>5</v>
      </c>
      <c r="Y155" s="5">
        <v>3</v>
      </c>
      <c r="Z155" s="5">
        <v>0</v>
      </c>
      <c r="AA155" s="3">
        <v>34</v>
      </c>
      <c r="AB155" s="4">
        <v>0.34</v>
      </c>
      <c r="AC155" s="3">
        <v>10.7</v>
      </c>
      <c r="AD155" s="5">
        <v>10</v>
      </c>
      <c r="AE155" s="5">
        <v>4</v>
      </c>
      <c r="AF155" s="5">
        <v>2</v>
      </c>
      <c r="AG155" s="5">
        <v>5</v>
      </c>
      <c r="AH155" s="3">
        <v>42.3</v>
      </c>
      <c r="AI155" s="4">
        <v>0.42299999999999999</v>
      </c>
      <c r="AJ155" s="3">
        <v>8</v>
      </c>
      <c r="AK155" s="5">
        <v>9</v>
      </c>
      <c r="AL155" s="5">
        <v>4</v>
      </c>
      <c r="AM155" s="5">
        <v>1</v>
      </c>
      <c r="AN155" s="5">
        <v>0</v>
      </c>
      <c r="AO155" s="3">
        <v>46.5</v>
      </c>
      <c r="AP155" s="4">
        <v>0.46500000000000002</v>
      </c>
      <c r="AQ155" s="3">
        <v>11.9</v>
      </c>
      <c r="AR155" s="5">
        <v>13</v>
      </c>
      <c r="AS155" s="5">
        <v>3</v>
      </c>
      <c r="AT155" s="5">
        <v>2</v>
      </c>
      <c r="AU155" s="5">
        <v>2</v>
      </c>
      <c r="AV155" s="3">
        <v>4.666666666666667</v>
      </c>
      <c r="AW155" s="3">
        <v>0</v>
      </c>
      <c r="AX155" s="3">
        <v>0</v>
      </c>
      <c r="AY155" s="3">
        <v>0</v>
      </c>
      <c r="AZ155" s="6">
        <v>5.07</v>
      </c>
      <c r="BA155" s="6">
        <v>3.9350000000000001</v>
      </c>
      <c r="BB155" s="6">
        <v>9.2033333333333331</v>
      </c>
      <c r="BC155" s="3">
        <v>572.48195538057735</v>
      </c>
      <c r="BD155" s="3">
        <v>444.32277996500437</v>
      </c>
      <c r="BE155" s="3">
        <v>0</v>
      </c>
      <c r="BF155" s="3">
        <v>22.39492198891805</v>
      </c>
      <c r="BG155" s="3">
        <v>1039.1996573344998</v>
      </c>
      <c r="BH155" s="4">
        <v>0.93859833619188704</v>
      </c>
    </row>
    <row r="156" spans="1:60" x14ac:dyDescent="0.25">
      <c r="A156">
        <v>2003</v>
      </c>
      <c r="B156">
        <v>174</v>
      </c>
      <c r="C156" s="1">
        <v>37795</v>
      </c>
      <c r="D156" t="s">
        <v>306</v>
      </c>
      <c r="E156">
        <v>6</v>
      </c>
      <c r="F156" s="3">
        <v>31.3</v>
      </c>
      <c r="G156" s="4">
        <v>0.313</v>
      </c>
      <c r="H156" s="3">
        <v>6.8</v>
      </c>
      <c r="I156" s="5">
        <v>8</v>
      </c>
      <c r="J156" s="5">
        <v>5</v>
      </c>
      <c r="K156" s="5">
        <v>1</v>
      </c>
      <c r="L156" s="5">
        <v>0</v>
      </c>
      <c r="M156" s="3">
        <v>31.1</v>
      </c>
      <c r="N156" s="4">
        <v>0.311</v>
      </c>
      <c r="O156" s="3">
        <v>7.3</v>
      </c>
      <c r="P156" s="5">
        <v>9</v>
      </c>
      <c r="Q156" s="5">
        <v>4</v>
      </c>
      <c r="R156" s="5">
        <v>2</v>
      </c>
      <c r="S156" s="5">
        <v>2</v>
      </c>
      <c r="T156" s="3">
        <v>33.1</v>
      </c>
      <c r="U156" s="4">
        <v>0.33100000000000002</v>
      </c>
      <c r="V156" s="3">
        <v>8</v>
      </c>
      <c r="W156" s="5">
        <v>10</v>
      </c>
      <c r="X156" s="5">
        <v>7</v>
      </c>
      <c r="Y156" s="5">
        <v>3</v>
      </c>
      <c r="Z156" s="5">
        <v>3</v>
      </c>
      <c r="AA156" s="3">
        <v>29.5</v>
      </c>
      <c r="AB156" s="4">
        <v>0.29499999999999998</v>
      </c>
      <c r="AC156" s="3">
        <v>7.4</v>
      </c>
      <c r="AD156" s="5">
        <v>8</v>
      </c>
      <c r="AE156" s="5">
        <v>5</v>
      </c>
      <c r="AF156" s="5">
        <v>1</v>
      </c>
      <c r="AG156" s="5">
        <v>3</v>
      </c>
      <c r="AH156" s="3">
        <v>29</v>
      </c>
      <c r="AI156" s="4">
        <v>0.28999999999999998</v>
      </c>
      <c r="AJ156" s="3">
        <v>7.6</v>
      </c>
      <c r="AK156" s="5">
        <v>7</v>
      </c>
      <c r="AL156" s="5">
        <v>4</v>
      </c>
      <c r="AM156" s="5">
        <v>2</v>
      </c>
      <c r="AN156" s="5">
        <v>3</v>
      </c>
      <c r="AO156" s="3">
        <v>40.5</v>
      </c>
      <c r="AP156" s="4">
        <v>0.40500000000000003</v>
      </c>
      <c r="AQ156" s="3">
        <v>8</v>
      </c>
      <c r="AR156" s="5">
        <v>12</v>
      </c>
      <c r="AS156" s="5">
        <v>7</v>
      </c>
      <c r="AT156" s="5">
        <v>4</v>
      </c>
      <c r="AU156" s="5">
        <v>0</v>
      </c>
      <c r="AV156" s="3">
        <v>3.5</v>
      </c>
      <c r="AW156" s="3">
        <v>0</v>
      </c>
      <c r="AX156" s="3">
        <v>0</v>
      </c>
      <c r="AY156" s="3">
        <v>0</v>
      </c>
      <c r="AZ156" s="6">
        <v>4.0750000000000002</v>
      </c>
      <c r="BA156" s="6">
        <v>3.4333333333333336</v>
      </c>
      <c r="BB156" s="6">
        <v>7.7066666666666679</v>
      </c>
      <c r="BC156" s="3">
        <v>896.49405803441243</v>
      </c>
      <c r="BD156" s="3">
        <v>755.32832701467862</v>
      </c>
      <c r="BE156" s="3">
        <v>0</v>
      </c>
      <c r="BF156" s="3">
        <v>43.633044133372216</v>
      </c>
      <c r="BG156" s="3">
        <v>1695.4554291824634</v>
      </c>
      <c r="BH156" s="4">
        <v>1.2535188846551346</v>
      </c>
    </row>
    <row r="157" spans="1:60" x14ac:dyDescent="0.25">
      <c r="A157">
        <v>2003</v>
      </c>
      <c r="B157">
        <v>174</v>
      </c>
      <c r="C157" s="1">
        <v>37795</v>
      </c>
      <c r="D157" t="s">
        <v>307</v>
      </c>
      <c r="E157">
        <v>6</v>
      </c>
      <c r="F157" s="3">
        <v>39.200000000000003</v>
      </c>
      <c r="G157" s="4">
        <v>0.39200000000000002</v>
      </c>
      <c r="H157" s="3">
        <v>9.3000000000000007</v>
      </c>
      <c r="I157" s="5">
        <v>10</v>
      </c>
      <c r="J157" s="5">
        <v>7</v>
      </c>
      <c r="K157" s="5">
        <v>2</v>
      </c>
      <c r="L157" s="5">
        <v>8</v>
      </c>
      <c r="M157" s="3">
        <v>33</v>
      </c>
      <c r="N157" s="4">
        <v>0.33</v>
      </c>
      <c r="O157" s="3">
        <v>7.7</v>
      </c>
      <c r="P157" s="5">
        <v>12</v>
      </c>
      <c r="Q157" s="5">
        <v>6</v>
      </c>
      <c r="R157" s="5">
        <v>3</v>
      </c>
      <c r="S157" s="5">
        <v>2</v>
      </c>
      <c r="T157" s="3">
        <v>51</v>
      </c>
      <c r="U157" s="4">
        <v>0.51</v>
      </c>
      <c r="V157" s="3">
        <v>9.1999999999999993</v>
      </c>
      <c r="W157" s="5">
        <v>13</v>
      </c>
      <c r="X157" s="5">
        <v>7</v>
      </c>
      <c r="Y157" s="5">
        <v>1</v>
      </c>
      <c r="Z157" s="5">
        <v>0</v>
      </c>
      <c r="AA157" s="3">
        <v>28.2</v>
      </c>
      <c r="AB157" s="4">
        <v>0.28199999999999997</v>
      </c>
      <c r="AC157" s="3">
        <v>8.3000000000000007</v>
      </c>
      <c r="AD157" s="5">
        <v>10</v>
      </c>
      <c r="AE157" s="5">
        <v>7</v>
      </c>
      <c r="AF157" s="5">
        <v>2</v>
      </c>
      <c r="AG157" s="5">
        <v>0</v>
      </c>
      <c r="AH157" s="3">
        <v>42.2</v>
      </c>
      <c r="AI157" s="4">
        <v>0.42200000000000004</v>
      </c>
      <c r="AJ157" s="3">
        <v>10.8</v>
      </c>
      <c r="AK157" s="5">
        <v>14</v>
      </c>
      <c r="AL157" s="5">
        <v>8</v>
      </c>
      <c r="AM157" s="5">
        <v>3</v>
      </c>
      <c r="AN157" s="5">
        <v>4</v>
      </c>
      <c r="AO157" s="3">
        <v>29</v>
      </c>
      <c r="AP157" s="4">
        <v>0.28999999999999998</v>
      </c>
      <c r="AQ157" s="3">
        <v>6.3</v>
      </c>
      <c r="AR157" s="5">
        <v>8</v>
      </c>
      <c r="AS157" s="5">
        <v>6</v>
      </c>
      <c r="AT157" s="5">
        <v>1</v>
      </c>
      <c r="AU157" s="5">
        <v>1</v>
      </c>
      <c r="AV157" s="3">
        <v>6.5</v>
      </c>
      <c r="AW157" s="3">
        <v>0</v>
      </c>
      <c r="AX157" s="3">
        <v>0</v>
      </c>
      <c r="AY157" s="3">
        <v>0</v>
      </c>
      <c r="AZ157" s="6">
        <v>5.8016666666666667</v>
      </c>
      <c r="BA157" s="6">
        <v>4.1533333333333333</v>
      </c>
      <c r="BB157" s="6">
        <v>10.200000000000001</v>
      </c>
      <c r="BC157" s="3">
        <v>624.96081219014297</v>
      </c>
      <c r="BD157" s="3">
        <v>447.40084572761742</v>
      </c>
      <c r="BE157" s="3">
        <v>0</v>
      </c>
      <c r="BF157" s="3">
        <v>26.391622922134736</v>
      </c>
      <c r="BG157" s="3">
        <v>1098.7532808398951</v>
      </c>
      <c r="BH157" s="4">
        <v>0.99386465495060772</v>
      </c>
    </row>
    <row r="158" spans="1:60" x14ac:dyDescent="0.25">
      <c r="A158">
        <v>2003</v>
      </c>
      <c r="B158">
        <v>174</v>
      </c>
      <c r="C158" s="1">
        <v>37795</v>
      </c>
      <c r="D158" t="s">
        <v>308</v>
      </c>
      <c r="E158">
        <v>6</v>
      </c>
      <c r="F158" s="3">
        <v>42.3</v>
      </c>
      <c r="G158" s="4">
        <v>0.42299999999999999</v>
      </c>
      <c r="H158" s="3">
        <v>7.5</v>
      </c>
      <c r="I158" s="5">
        <v>13</v>
      </c>
      <c r="J158" s="5">
        <v>5</v>
      </c>
      <c r="K158" s="5">
        <v>0</v>
      </c>
      <c r="L158" s="5">
        <v>0</v>
      </c>
      <c r="M158" s="3">
        <v>40.1</v>
      </c>
      <c r="N158" s="4">
        <v>0.40100000000000002</v>
      </c>
      <c r="O158" s="3">
        <v>7.74</v>
      </c>
      <c r="P158" s="5">
        <v>14</v>
      </c>
      <c r="Q158" s="5">
        <v>7</v>
      </c>
      <c r="R158" s="5">
        <v>0</v>
      </c>
      <c r="S158" s="5">
        <v>0</v>
      </c>
      <c r="T158" s="3">
        <v>48.2</v>
      </c>
      <c r="U158" s="4">
        <v>0.48200000000000004</v>
      </c>
      <c r="V158" s="3">
        <v>9.1999999999999993</v>
      </c>
      <c r="W158" s="5">
        <v>13</v>
      </c>
      <c r="X158" s="5">
        <v>5</v>
      </c>
      <c r="Y158" s="5">
        <v>1</v>
      </c>
      <c r="Z158" s="5">
        <v>1</v>
      </c>
      <c r="AA158" s="3">
        <v>38.799999999999997</v>
      </c>
      <c r="AB158" s="4">
        <v>0.38799999999999996</v>
      </c>
      <c r="AC158" s="3">
        <v>8.18</v>
      </c>
      <c r="AD158" s="5">
        <v>13</v>
      </c>
      <c r="AE158" s="5">
        <v>4</v>
      </c>
      <c r="AF158" s="5">
        <v>0</v>
      </c>
      <c r="AG158" s="5">
        <v>0</v>
      </c>
      <c r="AH158" s="3">
        <v>31.7</v>
      </c>
      <c r="AI158" s="4">
        <v>0.317</v>
      </c>
      <c r="AJ158" s="3">
        <v>6.35</v>
      </c>
      <c r="AK158" s="5">
        <v>9</v>
      </c>
      <c r="AL158" s="5">
        <v>5</v>
      </c>
      <c r="AM158" s="5">
        <v>1</v>
      </c>
      <c r="AN158" s="5">
        <v>0</v>
      </c>
      <c r="AO158" s="3">
        <v>43.2</v>
      </c>
      <c r="AP158" s="4">
        <v>0.43200000000000005</v>
      </c>
      <c r="AQ158" s="3">
        <v>9.5500000000000007</v>
      </c>
      <c r="AR158" s="5">
        <v>16</v>
      </c>
      <c r="AS158" s="5">
        <v>7</v>
      </c>
      <c r="AT158" s="5">
        <v>1</v>
      </c>
      <c r="AU158" s="5">
        <v>2</v>
      </c>
      <c r="AV158" s="3">
        <v>3</v>
      </c>
      <c r="AW158" s="3">
        <v>0.16666666666666666</v>
      </c>
      <c r="AX158" s="3">
        <v>0</v>
      </c>
      <c r="AY158" s="3">
        <v>0</v>
      </c>
      <c r="AZ158" s="6">
        <v>5.5066666666666668</v>
      </c>
      <c r="BA158" s="6">
        <v>4.9916666666666663</v>
      </c>
      <c r="BB158" s="6">
        <v>10.811666666666666</v>
      </c>
      <c r="BC158" s="3">
        <v>1298.2781666180617</v>
      </c>
      <c r="BD158" s="3">
        <v>1176.85929449791</v>
      </c>
      <c r="BE158" s="3">
        <v>0</v>
      </c>
      <c r="BF158" s="3">
        <v>73.872970739768647</v>
      </c>
      <c r="BG158" s="3">
        <v>2549.0104318557405</v>
      </c>
      <c r="BH158" s="4">
        <v>1.8861205745010217</v>
      </c>
    </row>
    <row r="159" spans="1:60" x14ac:dyDescent="0.25">
      <c r="A159">
        <v>2003</v>
      </c>
      <c r="B159">
        <v>174</v>
      </c>
      <c r="C159" s="1">
        <v>37795</v>
      </c>
      <c r="D159" t="s">
        <v>309</v>
      </c>
      <c r="E159">
        <v>6</v>
      </c>
      <c r="F159" s="3">
        <v>39.4</v>
      </c>
      <c r="G159" s="4">
        <v>0.39399999999999996</v>
      </c>
      <c r="H159" s="3">
        <v>8.01</v>
      </c>
      <c r="I159" s="5">
        <v>9</v>
      </c>
      <c r="J159" s="5">
        <v>6</v>
      </c>
      <c r="K159" s="5">
        <v>2</v>
      </c>
      <c r="L159" s="5">
        <v>2</v>
      </c>
      <c r="M159" s="3">
        <v>33.9</v>
      </c>
      <c r="N159" s="4">
        <v>0.33899999999999997</v>
      </c>
      <c r="O159" s="3">
        <v>6.03</v>
      </c>
      <c r="P159" s="5">
        <v>8</v>
      </c>
      <c r="Q159" s="5">
        <v>5</v>
      </c>
      <c r="R159" s="5">
        <v>1</v>
      </c>
      <c r="S159" s="5">
        <v>2</v>
      </c>
      <c r="T159" s="3">
        <v>46.3</v>
      </c>
      <c r="U159" s="4">
        <v>0.46299999999999997</v>
      </c>
      <c r="V159" s="3">
        <v>10.84</v>
      </c>
      <c r="W159" s="5">
        <v>14</v>
      </c>
      <c r="X159" s="5">
        <v>4</v>
      </c>
      <c r="Y159" s="5">
        <v>1</v>
      </c>
      <c r="Z159" s="5">
        <v>6</v>
      </c>
      <c r="AA159" s="3">
        <v>44.6</v>
      </c>
      <c r="AB159" s="4">
        <v>0.44600000000000001</v>
      </c>
      <c r="AC159" s="3">
        <v>10.73</v>
      </c>
      <c r="AD159" s="5">
        <v>13</v>
      </c>
      <c r="AE159" s="5">
        <v>6</v>
      </c>
      <c r="AF159" s="5">
        <v>2</v>
      </c>
      <c r="AG159" s="5">
        <v>3</v>
      </c>
      <c r="AH159" s="3">
        <v>41.3</v>
      </c>
      <c r="AI159" s="4">
        <v>0.41299999999999998</v>
      </c>
      <c r="AJ159" s="3">
        <v>9.34</v>
      </c>
      <c r="AK159" s="5">
        <v>12</v>
      </c>
      <c r="AL159" s="5">
        <v>5</v>
      </c>
      <c r="AM159" s="5">
        <v>2</v>
      </c>
      <c r="AN159" s="5">
        <v>7</v>
      </c>
      <c r="AO159" s="3">
        <v>44.8</v>
      </c>
      <c r="AP159" s="4">
        <v>0.44799999999999995</v>
      </c>
      <c r="AQ159" s="3">
        <v>11.15</v>
      </c>
      <c r="AR159" s="5">
        <v>16</v>
      </c>
      <c r="AS159" s="5">
        <v>6</v>
      </c>
      <c r="AT159" s="5">
        <v>0</v>
      </c>
      <c r="AU159" s="5">
        <v>0</v>
      </c>
      <c r="AV159" s="3">
        <v>5.333333333333333</v>
      </c>
      <c r="AW159" s="3">
        <v>0</v>
      </c>
      <c r="AX159" s="3">
        <v>0</v>
      </c>
      <c r="AY159" s="3">
        <v>0</v>
      </c>
      <c r="AZ159" s="6">
        <v>7.6866666666666665</v>
      </c>
      <c r="BA159" s="6">
        <v>6.3083333333333336</v>
      </c>
      <c r="BB159" s="6">
        <v>14.226666666666667</v>
      </c>
      <c r="BC159" s="3">
        <v>881.25425294060449</v>
      </c>
      <c r="BD159" s="3">
        <v>723.23229561582571</v>
      </c>
      <c r="BE159" s="3">
        <v>0</v>
      </c>
      <c r="BF159" s="3">
        <v>26.559917857490031</v>
      </c>
      <c r="BG159" s="3">
        <v>1631.0464664139201</v>
      </c>
      <c r="BH159" s="4">
        <v>1.4365588808974632</v>
      </c>
    </row>
    <row r="160" spans="1:60" x14ac:dyDescent="0.25">
      <c r="A160">
        <v>2003</v>
      </c>
      <c r="B160">
        <v>174</v>
      </c>
      <c r="C160" s="1">
        <v>37795</v>
      </c>
      <c r="D160" t="s">
        <v>310</v>
      </c>
      <c r="E160">
        <v>5</v>
      </c>
      <c r="F160" s="3">
        <v>34.1</v>
      </c>
      <c r="G160" s="4">
        <v>0.34100000000000003</v>
      </c>
      <c r="H160" s="3">
        <v>8.17</v>
      </c>
      <c r="I160" s="5">
        <v>13</v>
      </c>
      <c r="J160" s="5">
        <v>6</v>
      </c>
      <c r="K160" s="5">
        <v>1</v>
      </c>
      <c r="L160" s="5">
        <v>1</v>
      </c>
      <c r="M160" s="3">
        <v>34.299999999999997</v>
      </c>
      <c r="N160" s="4">
        <v>0.34299999999999997</v>
      </c>
      <c r="O160" s="3">
        <v>10.75</v>
      </c>
      <c r="P160" s="5">
        <v>12</v>
      </c>
      <c r="Q160" s="5">
        <v>5</v>
      </c>
      <c r="R160" s="5">
        <v>2</v>
      </c>
      <c r="S160" s="5">
        <v>3</v>
      </c>
      <c r="T160" s="3">
        <v>42.4</v>
      </c>
      <c r="U160" s="4">
        <v>0.42399999999999999</v>
      </c>
      <c r="V160" s="3">
        <v>8.75</v>
      </c>
      <c r="W160" s="5">
        <v>14</v>
      </c>
      <c r="X160" s="5">
        <v>4</v>
      </c>
      <c r="Y160" s="5">
        <v>1</v>
      </c>
      <c r="Z160" s="5">
        <v>5</v>
      </c>
      <c r="AA160" s="3">
        <v>37.799999999999997</v>
      </c>
      <c r="AB160" s="4">
        <v>0.37799999999999995</v>
      </c>
      <c r="AC160" s="3">
        <v>10.08</v>
      </c>
      <c r="AD160" s="5">
        <v>10</v>
      </c>
      <c r="AE160" s="5">
        <v>5</v>
      </c>
      <c r="AF160" s="5">
        <v>2</v>
      </c>
      <c r="AG160" s="5">
        <v>13</v>
      </c>
      <c r="AH160" s="3">
        <v>41.2</v>
      </c>
      <c r="AI160" s="4">
        <v>0.41200000000000003</v>
      </c>
      <c r="AJ160" s="3">
        <v>10.3</v>
      </c>
      <c r="AK160" s="5">
        <v>13</v>
      </c>
      <c r="AL160" s="5">
        <v>5</v>
      </c>
      <c r="AM160" s="5">
        <v>1</v>
      </c>
      <c r="AN160" s="5">
        <v>6</v>
      </c>
      <c r="AO160" s="3" t="s">
        <v>728</v>
      </c>
      <c r="AP160" s="4" t="s">
        <v>728</v>
      </c>
      <c r="AQ160" s="3" t="s">
        <v>728</v>
      </c>
      <c r="AR160" s="5" t="s">
        <v>728</v>
      </c>
      <c r="AS160" s="5" t="s">
        <v>728</v>
      </c>
      <c r="AT160" s="5" t="s">
        <v>728</v>
      </c>
      <c r="AU160" s="5" t="s">
        <v>728</v>
      </c>
      <c r="AV160" s="3">
        <v>8.6</v>
      </c>
      <c r="AW160" s="3">
        <v>0</v>
      </c>
      <c r="AX160" s="3">
        <v>0</v>
      </c>
      <c r="AY160" s="3">
        <v>0</v>
      </c>
      <c r="AZ160" s="6">
        <v>8.4740000000000002</v>
      </c>
      <c r="BA160" s="6">
        <v>6.4659999999999993</v>
      </c>
      <c r="BB160" s="6">
        <v>15.280000000000001</v>
      </c>
      <c r="BC160" s="3">
        <v>422.24040354330714</v>
      </c>
      <c r="BD160" s="3">
        <v>322.18626968503935</v>
      </c>
      <c r="BE160" s="3">
        <v>0</v>
      </c>
      <c r="BF160" s="3">
        <v>16.941437007874015</v>
      </c>
      <c r="BG160" s="3">
        <v>761.36811023622056</v>
      </c>
      <c r="BH160" s="4">
        <v>0.60690972039319213</v>
      </c>
    </row>
    <row r="161" spans="1:60" x14ac:dyDescent="0.25">
      <c r="A161">
        <v>2003</v>
      </c>
      <c r="B161">
        <v>174</v>
      </c>
      <c r="C161" s="1">
        <v>37795</v>
      </c>
      <c r="D161" t="s">
        <v>311</v>
      </c>
      <c r="E161">
        <v>6</v>
      </c>
      <c r="F161" s="3">
        <v>41.7</v>
      </c>
      <c r="G161" s="4">
        <v>0.41700000000000004</v>
      </c>
      <c r="H161" s="3">
        <v>7.61</v>
      </c>
      <c r="I161" s="5">
        <v>13</v>
      </c>
      <c r="J161" s="5">
        <v>8</v>
      </c>
      <c r="K161" s="5">
        <v>1</v>
      </c>
      <c r="L161" s="5">
        <v>2</v>
      </c>
      <c r="M161" s="3">
        <v>37.799999999999997</v>
      </c>
      <c r="N161" s="4">
        <v>0.37799999999999995</v>
      </c>
      <c r="O161" s="3">
        <v>7.39</v>
      </c>
      <c r="P161" s="5">
        <v>8</v>
      </c>
      <c r="Q161" s="5">
        <v>3</v>
      </c>
      <c r="R161" s="5">
        <v>2</v>
      </c>
      <c r="S161" s="5">
        <v>2</v>
      </c>
      <c r="T161" s="3">
        <v>32.200000000000003</v>
      </c>
      <c r="U161" s="4">
        <v>0.32200000000000001</v>
      </c>
      <c r="V161" s="3">
        <v>7.06</v>
      </c>
      <c r="W161" s="5">
        <v>13</v>
      </c>
      <c r="X161" s="5">
        <v>7</v>
      </c>
      <c r="Y161" s="5">
        <v>0</v>
      </c>
      <c r="Z161" s="5">
        <v>0</v>
      </c>
      <c r="AA161" s="3">
        <v>50.3</v>
      </c>
      <c r="AB161" s="4">
        <v>0.503</v>
      </c>
      <c r="AC161" s="3">
        <v>9.5299999999999994</v>
      </c>
      <c r="AD161" s="5">
        <v>15</v>
      </c>
      <c r="AE161" s="5">
        <v>5</v>
      </c>
      <c r="AF161" s="5">
        <v>1</v>
      </c>
      <c r="AG161" s="5">
        <v>3</v>
      </c>
      <c r="AH161" s="3">
        <v>40.1</v>
      </c>
      <c r="AI161" s="4">
        <v>0.40100000000000002</v>
      </c>
      <c r="AJ161" s="3">
        <v>8.85</v>
      </c>
      <c r="AK161" s="5">
        <v>11</v>
      </c>
      <c r="AL161" s="5">
        <v>5</v>
      </c>
      <c r="AM161" s="5">
        <v>2</v>
      </c>
      <c r="AN161" s="5">
        <v>6</v>
      </c>
      <c r="AO161" s="3">
        <v>42.8</v>
      </c>
      <c r="AP161" s="4">
        <v>0.42799999999999999</v>
      </c>
      <c r="AQ161" s="3">
        <v>7.92</v>
      </c>
      <c r="AR161" s="5">
        <v>14</v>
      </c>
      <c r="AS161" s="5">
        <v>7</v>
      </c>
      <c r="AT161" s="5">
        <v>1</v>
      </c>
      <c r="AU161" s="5">
        <v>1</v>
      </c>
      <c r="AV161" s="3">
        <v>7.166666666666667</v>
      </c>
      <c r="AW161" s="3">
        <v>0.16666666666666666</v>
      </c>
      <c r="AX161" s="3">
        <v>0.16666666666666666</v>
      </c>
      <c r="AY161" s="3">
        <v>0</v>
      </c>
      <c r="AZ161" s="6">
        <v>5.3666666666666671</v>
      </c>
      <c r="BA161" s="6">
        <v>4.5200000000000005</v>
      </c>
      <c r="BB161" s="6">
        <v>10.308333333333335</v>
      </c>
      <c r="BC161" s="3">
        <v>633.36917954700118</v>
      </c>
      <c r="BD161" s="3">
        <v>533.44634004082832</v>
      </c>
      <c r="BE161" s="3">
        <v>0</v>
      </c>
      <c r="BF161" s="3">
        <v>49.764721250121518</v>
      </c>
      <c r="BG161" s="3">
        <v>1216.5802408379509</v>
      </c>
      <c r="BH161" s="4">
        <v>1.0429742402251156</v>
      </c>
    </row>
    <row r="162" spans="1:60" x14ac:dyDescent="0.25">
      <c r="A162">
        <v>2003</v>
      </c>
      <c r="B162">
        <v>181</v>
      </c>
      <c r="C162" s="1">
        <v>37802</v>
      </c>
      <c r="D162" t="s">
        <v>312</v>
      </c>
      <c r="E162">
        <v>6</v>
      </c>
      <c r="F162" s="3">
        <v>53.3</v>
      </c>
      <c r="G162" s="4">
        <v>0.53299999999999992</v>
      </c>
      <c r="H162" s="3">
        <v>13.9</v>
      </c>
      <c r="I162" s="5">
        <v>15</v>
      </c>
      <c r="J162" s="5">
        <v>6</v>
      </c>
      <c r="K162" s="5">
        <v>5</v>
      </c>
      <c r="L162" s="5">
        <v>22</v>
      </c>
      <c r="M162" s="3">
        <v>55</v>
      </c>
      <c r="N162" s="4">
        <v>0.55000000000000004</v>
      </c>
      <c r="O162" s="3">
        <v>12</v>
      </c>
      <c r="P162" s="5">
        <v>15</v>
      </c>
      <c r="Q162" s="5">
        <v>6</v>
      </c>
      <c r="R162" s="5">
        <v>1</v>
      </c>
      <c r="S162" s="5">
        <v>6</v>
      </c>
      <c r="T162" s="3">
        <v>49.3</v>
      </c>
      <c r="U162" s="4">
        <v>0.49299999999999999</v>
      </c>
      <c r="V162" s="3">
        <v>11.6</v>
      </c>
      <c r="W162" s="5">
        <v>12</v>
      </c>
      <c r="X162" s="5">
        <v>5</v>
      </c>
      <c r="Y162" s="5">
        <v>4</v>
      </c>
      <c r="Z162" s="5">
        <v>6</v>
      </c>
      <c r="AA162" s="3">
        <v>53</v>
      </c>
      <c r="AB162" s="4">
        <v>0.53</v>
      </c>
      <c r="AC162" s="3">
        <v>12.8</v>
      </c>
      <c r="AD162" s="5">
        <v>15</v>
      </c>
      <c r="AE162" s="5">
        <v>5</v>
      </c>
      <c r="AF162" s="5">
        <v>2</v>
      </c>
      <c r="AG162" s="5">
        <v>10</v>
      </c>
      <c r="AH162" s="3">
        <v>46</v>
      </c>
      <c r="AI162" s="4">
        <v>0.46</v>
      </c>
      <c r="AJ162" s="3">
        <v>11.8</v>
      </c>
      <c r="AK162" s="5">
        <v>11</v>
      </c>
      <c r="AL162" s="5">
        <v>5</v>
      </c>
      <c r="AM162" s="5">
        <v>2</v>
      </c>
      <c r="AN162" s="5">
        <v>8</v>
      </c>
      <c r="AO162" s="3">
        <v>40</v>
      </c>
      <c r="AP162" s="4">
        <v>0.4</v>
      </c>
      <c r="AQ162" s="3">
        <v>8.5</v>
      </c>
      <c r="AR162" s="5">
        <v>12</v>
      </c>
      <c r="AS162" s="5">
        <v>4</v>
      </c>
      <c r="AT162" s="5">
        <v>1</v>
      </c>
      <c r="AU162" s="5">
        <v>0</v>
      </c>
      <c r="AV162" s="3">
        <v>21.166666666666668</v>
      </c>
      <c r="AW162" s="3">
        <v>0</v>
      </c>
      <c r="AX162" s="3">
        <v>0.16666666666666666</v>
      </c>
      <c r="AY162" s="3">
        <v>0</v>
      </c>
      <c r="AZ162" s="6">
        <v>14.596666666666666</v>
      </c>
      <c r="BA162" s="6">
        <v>12.590000000000002</v>
      </c>
      <c r="BB162" s="6">
        <v>28.461666666666662</v>
      </c>
      <c r="BC162" s="3">
        <v>757.24997265966749</v>
      </c>
      <c r="BD162" s="3">
        <v>653.14755577427832</v>
      </c>
      <c r="BE162" s="3">
        <v>0</v>
      </c>
      <c r="BF162" s="3">
        <v>66.144808070866148</v>
      </c>
      <c r="BG162" s="3">
        <v>1476.5423365048121</v>
      </c>
      <c r="BH162" s="4">
        <v>1.1052286071548043</v>
      </c>
    </row>
    <row r="163" spans="1:60" x14ac:dyDescent="0.25">
      <c r="A163">
        <v>2003</v>
      </c>
      <c r="B163">
        <v>181</v>
      </c>
      <c r="C163" s="1">
        <v>37802</v>
      </c>
      <c r="D163" t="s">
        <v>313</v>
      </c>
      <c r="E163">
        <v>6</v>
      </c>
      <c r="F163" s="3">
        <v>53</v>
      </c>
      <c r="G163" s="4">
        <v>0.53</v>
      </c>
      <c r="H163" s="3">
        <v>11.4</v>
      </c>
      <c r="I163" s="5">
        <v>18</v>
      </c>
      <c r="J163" s="5">
        <v>6</v>
      </c>
      <c r="K163" s="5">
        <v>3</v>
      </c>
      <c r="L163" s="5">
        <v>6</v>
      </c>
      <c r="M163" s="3">
        <v>57.2</v>
      </c>
      <c r="N163" s="4">
        <v>0.57200000000000006</v>
      </c>
      <c r="O163" s="3">
        <v>8.09</v>
      </c>
      <c r="P163" s="5">
        <v>13</v>
      </c>
      <c r="Q163" s="5">
        <v>7</v>
      </c>
      <c r="R163" s="5">
        <v>3</v>
      </c>
      <c r="S163" s="5">
        <v>4</v>
      </c>
      <c r="T163" s="3">
        <v>63</v>
      </c>
      <c r="U163" s="4">
        <v>0.63</v>
      </c>
      <c r="V163" s="3">
        <v>13.1</v>
      </c>
      <c r="W163" s="5">
        <v>13</v>
      </c>
      <c r="X163" s="5">
        <v>6</v>
      </c>
      <c r="Y163" s="5">
        <v>6</v>
      </c>
      <c r="Z163" s="5">
        <v>8</v>
      </c>
      <c r="AA163" s="3">
        <v>51.3</v>
      </c>
      <c r="AB163" s="4">
        <v>0.51300000000000001</v>
      </c>
      <c r="AC163" s="3">
        <v>12.65</v>
      </c>
      <c r="AD163" s="5">
        <v>14</v>
      </c>
      <c r="AE163" s="5">
        <v>4</v>
      </c>
      <c r="AF163" s="5">
        <v>2</v>
      </c>
      <c r="AG163" s="5">
        <v>17</v>
      </c>
      <c r="AH163" s="3">
        <v>24</v>
      </c>
      <c r="AI163" s="4">
        <v>0.24</v>
      </c>
      <c r="AJ163" s="3">
        <v>6.36</v>
      </c>
      <c r="AK163" s="5">
        <v>10</v>
      </c>
      <c r="AL163" s="5">
        <v>8</v>
      </c>
      <c r="AM163" s="5">
        <v>1</v>
      </c>
      <c r="AN163" s="5">
        <v>2</v>
      </c>
      <c r="AO163" s="3">
        <v>32.1</v>
      </c>
      <c r="AP163" s="4">
        <v>0.32100000000000001</v>
      </c>
      <c r="AQ163" s="3">
        <v>6.81</v>
      </c>
      <c r="AR163" s="5">
        <v>10</v>
      </c>
      <c r="AS163" s="5">
        <v>8</v>
      </c>
      <c r="AT163" s="5">
        <v>3</v>
      </c>
      <c r="AU163" s="5">
        <v>2</v>
      </c>
      <c r="AV163" s="3">
        <v>11</v>
      </c>
      <c r="AW163" s="3">
        <v>0</v>
      </c>
      <c r="AX163" s="3">
        <v>0.66666666666666663</v>
      </c>
      <c r="AY163" s="3">
        <v>0</v>
      </c>
      <c r="AZ163" s="6">
        <v>9.7716666666666665</v>
      </c>
      <c r="BA163" s="6">
        <v>8.7900000000000009</v>
      </c>
      <c r="BB163" s="6">
        <v>19.583333333333332</v>
      </c>
      <c r="BC163" s="3">
        <v>924.37572907553238</v>
      </c>
      <c r="BD163" s="3">
        <v>831.51246719160133</v>
      </c>
      <c r="BE163" s="3">
        <v>0</v>
      </c>
      <c r="BF163" s="3">
        <v>96.647163896179677</v>
      </c>
      <c r="BG163" s="3">
        <v>1852.5353601633133</v>
      </c>
      <c r="BH163" s="4">
        <v>1.3807862453065762</v>
      </c>
    </row>
    <row r="164" spans="1:60" x14ac:dyDescent="0.25">
      <c r="A164">
        <v>2003</v>
      </c>
      <c r="B164">
        <v>181</v>
      </c>
      <c r="C164" s="1">
        <v>37802</v>
      </c>
      <c r="D164" t="s">
        <v>314</v>
      </c>
      <c r="E164">
        <v>6</v>
      </c>
      <c r="F164" s="3">
        <v>48</v>
      </c>
      <c r="G164" s="4">
        <v>0.48</v>
      </c>
      <c r="H164" s="3">
        <v>9.7200000000000006</v>
      </c>
      <c r="I164" s="5">
        <v>13</v>
      </c>
      <c r="J164" s="5">
        <v>5</v>
      </c>
      <c r="K164" s="5">
        <v>1</v>
      </c>
      <c r="L164" s="5">
        <v>6</v>
      </c>
      <c r="M164" s="3">
        <v>48.3</v>
      </c>
      <c r="N164" s="4">
        <v>0.48299999999999998</v>
      </c>
      <c r="O164" s="3">
        <v>8.26</v>
      </c>
      <c r="P164" s="5">
        <v>15</v>
      </c>
      <c r="Q164" s="5">
        <v>10</v>
      </c>
      <c r="R164" s="5">
        <v>2</v>
      </c>
      <c r="S164" s="5">
        <v>1</v>
      </c>
      <c r="T164" s="3">
        <v>57.2</v>
      </c>
      <c r="U164" s="4">
        <v>0.57200000000000006</v>
      </c>
      <c r="V164" s="3">
        <v>12.06</v>
      </c>
      <c r="W164" s="5">
        <v>14</v>
      </c>
      <c r="X164" s="5">
        <v>6</v>
      </c>
      <c r="Y164" s="5">
        <v>4</v>
      </c>
      <c r="Z164" s="5">
        <v>2</v>
      </c>
      <c r="AA164" s="3">
        <v>42.5</v>
      </c>
      <c r="AB164" s="4">
        <v>0.42499999999999999</v>
      </c>
      <c r="AC164" s="3">
        <v>7.2</v>
      </c>
      <c r="AD164" s="5">
        <v>12</v>
      </c>
      <c r="AE164" s="5">
        <v>5</v>
      </c>
      <c r="AF164" s="5">
        <v>1</v>
      </c>
      <c r="AG164" s="5">
        <v>3</v>
      </c>
      <c r="AH164" s="3">
        <v>55</v>
      </c>
      <c r="AI164" s="4">
        <v>0.55000000000000004</v>
      </c>
      <c r="AJ164" s="3">
        <v>9.51</v>
      </c>
      <c r="AK164" s="5">
        <v>13</v>
      </c>
      <c r="AL164" s="5">
        <v>4</v>
      </c>
      <c r="AM164" s="5">
        <v>1</v>
      </c>
      <c r="AN164" s="5">
        <v>8</v>
      </c>
      <c r="AO164" s="3">
        <v>46</v>
      </c>
      <c r="AP164" s="4">
        <v>0.46</v>
      </c>
      <c r="AQ164" s="3">
        <v>9.08</v>
      </c>
      <c r="AR164" s="5">
        <v>12</v>
      </c>
      <c r="AS164" s="5">
        <v>7</v>
      </c>
      <c r="AT164" s="5">
        <v>1</v>
      </c>
      <c r="AU164" s="5">
        <v>2</v>
      </c>
      <c r="AV164" s="3">
        <v>6.833333333333333</v>
      </c>
      <c r="AW164" s="3">
        <v>0</v>
      </c>
      <c r="AX164" s="3">
        <v>0</v>
      </c>
      <c r="AY164" s="3">
        <v>0</v>
      </c>
      <c r="AZ164" s="6">
        <v>7.6366666666666667</v>
      </c>
      <c r="BA164" s="6">
        <v>6.96</v>
      </c>
      <c r="BB164" s="6">
        <v>15.144666666666666</v>
      </c>
      <c r="BC164" s="3">
        <v>1722.509295713036</v>
      </c>
      <c r="BD164" s="3">
        <v>1569.8818897637796</v>
      </c>
      <c r="BE164" s="3">
        <v>0</v>
      </c>
      <c r="BF164" s="3">
        <v>123.60564304461943</v>
      </c>
      <c r="BG164" s="3">
        <v>3415.996828521435</v>
      </c>
      <c r="BH164" s="4">
        <v>2.3203873087810734</v>
      </c>
    </row>
    <row r="165" spans="1:60" x14ac:dyDescent="0.25">
      <c r="A165">
        <v>2003</v>
      </c>
      <c r="B165">
        <v>181</v>
      </c>
      <c r="C165" s="1">
        <v>37802</v>
      </c>
      <c r="D165" t="s">
        <v>315</v>
      </c>
      <c r="E165">
        <v>6</v>
      </c>
      <c r="F165" s="3">
        <v>63.5</v>
      </c>
      <c r="G165" s="4">
        <v>0.63500000000000001</v>
      </c>
      <c r="H165" s="3">
        <v>9.81</v>
      </c>
      <c r="I165" s="5">
        <v>19</v>
      </c>
      <c r="J165" s="5">
        <v>8</v>
      </c>
      <c r="K165" s="5">
        <v>3</v>
      </c>
      <c r="L165" s="5">
        <v>4</v>
      </c>
      <c r="M165" s="3">
        <v>60</v>
      </c>
      <c r="N165" s="4">
        <v>0.6</v>
      </c>
      <c r="O165" s="3">
        <v>11.95</v>
      </c>
      <c r="P165" s="5">
        <v>15</v>
      </c>
      <c r="Q165" s="5">
        <v>7</v>
      </c>
      <c r="R165" s="5">
        <v>6</v>
      </c>
      <c r="S165" s="5">
        <v>10</v>
      </c>
      <c r="T165" s="3">
        <v>58.9</v>
      </c>
      <c r="U165" s="4">
        <v>0.58899999999999997</v>
      </c>
      <c r="V165" s="3">
        <v>11.98</v>
      </c>
      <c r="W165" s="5">
        <v>14</v>
      </c>
      <c r="X165" s="5">
        <v>5</v>
      </c>
      <c r="Y165" s="5">
        <v>3</v>
      </c>
      <c r="Z165" s="5">
        <v>9</v>
      </c>
      <c r="AA165" s="3">
        <v>60.2</v>
      </c>
      <c r="AB165" s="4">
        <v>0.60199999999999998</v>
      </c>
      <c r="AC165" s="3">
        <v>9.94</v>
      </c>
      <c r="AD165" s="5">
        <v>16</v>
      </c>
      <c r="AE165" s="5">
        <v>6</v>
      </c>
      <c r="AF165" s="5">
        <v>0</v>
      </c>
      <c r="AG165" s="5">
        <v>0</v>
      </c>
      <c r="AH165" s="3">
        <v>63.4</v>
      </c>
      <c r="AI165" s="4">
        <v>0.63400000000000001</v>
      </c>
      <c r="AJ165" s="3">
        <v>10.3</v>
      </c>
      <c r="AK165" s="5">
        <v>18</v>
      </c>
      <c r="AL165" s="5">
        <v>8</v>
      </c>
      <c r="AM165" s="5">
        <v>2</v>
      </c>
      <c r="AN165" s="5">
        <v>5</v>
      </c>
      <c r="AO165" s="3">
        <v>47.3</v>
      </c>
      <c r="AP165" s="4">
        <v>0.47299999999999998</v>
      </c>
      <c r="AQ165" s="3">
        <v>8.58</v>
      </c>
      <c r="AR165" s="5">
        <v>14</v>
      </c>
      <c r="AS165" s="5">
        <v>9</v>
      </c>
      <c r="AT165" s="5">
        <v>3</v>
      </c>
      <c r="AU165" s="5">
        <v>3</v>
      </c>
      <c r="AV165" s="3">
        <v>9.1666666666666661</v>
      </c>
      <c r="AW165" s="3">
        <v>0</v>
      </c>
      <c r="AX165" s="3">
        <v>0</v>
      </c>
      <c r="AY165" s="3">
        <v>0</v>
      </c>
      <c r="AZ165" s="6">
        <v>10.643333333333333</v>
      </c>
      <c r="BA165" s="6">
        <v>10.523333333333333</v>
      </c>
      <c r="BB165" s="6">
        <v>22.400000000000002</v>
      </c>
      <c r="BC165" s="3">
        <v>1290.0657383104888</v>
      </c>
      <c r="BD165" s="3">
        <v>1275.5206814425976</v>
      </c>
      <c r="BE165" s="3">
        <v>0</v>
      </c>
      <c r="BF165" s="3">
        <v>149.49086225332942</v>
      </c>
      <c r="BG165" s="3">
        <v>2715.0772820064158</v>
      </c>
      <c r="BH165" s="4">
        <v>1.801240182898765</v>
      </c>
    </row>
    <row r="166" spans="1:60" x14ac:dyDescent="0.25">
      <c r="A166">
        <v>2003</v>
      </c>
      <c r="B166">
        <v>181</v>
      </c>
      <c r="C166" s="1">
        <v>37802</v>
      </c>
      <c r="D166" t="s">
        <v>316</v>
      </c>
      <c r="E166">
        <v>6</v>
      </c>
      <c r="F166" s="3">
        <v>61.5</v>
      </c>
      <c r="G166" s="4">
        <v>0.61499999999999999</v>
      </c>
      <c r="H166" s="3">
        <v>10.18</v>
      </c>
      <c r="I166" s="5">
        <v>14</v>
      </c>
      <c r="J166" s="5">
        <v>7</v>
      </c>
      <c r="K166" s="5">
        <v>2</v>
      </c>
      <c r="L166" s="5">
        <v>14</v>
      </c>
      <c r="M166" s="3">
        <v>65.7</v>
      </c>
      <c r="N166" s="4">
        <v>0.65700000000000003</v>
      </c>
      <c r="O166" s="3">
        <v>10.19</v>
      </c>
      <c r="P166" s="5">
        <v>17</v>
      </c>
      <c r="Q166" s="5">
        <v>8</v>
      </c>
      <c r="R166" s="5">
        <v>0</v>
      </c>
      <c r="S166" s="5">
        <v>0</v>
      </c>
      <c r="T166" s="3">
        <v>52.7</v>
      </c>
      <c r="U166" s="4">
        <v>0.52700000000000002</v>
      </c>
      <c r="V166" s="3">
        <v>9.7799999999999994</v>
      </c>
      <c r="W166" s="5">
        <v>16</v>
      </c>
      <c r="X166" s="5">
        <v>7</v>
      </c>
      <c r="Y166" s="5">
        <v>0</v>
      </c>
      <c r="Z166" s="5">
        <v>0</v>
      </c>
      <c r="AA166" s="3">
        <v>55.2</v>
      </c>
      <c r="AB166" s="4">
        <v>0.55200000000000005</v>
      </c>
      <c r="AC166" s="3">
        <v>8.67</v>
      </c>
      <c r="AD166" s="5">
        <v>14</v>
      </c>
      <c r="AE166" s="5">
        <v>9</v>
      </c>
      <c r="AF166" s="5">
        <v>1</v>
      </c>
      <c r="AG166" s="5">
        <v>2</v>
      </c>
      <c r="AH166" s="3">
        <v>53.2</v>
      </c>
      <c r="AI166" s="4">
        <v>0.53200000000000003</v>
      </c>
      <c r="AJ166" s="3">
        <v>8.7100000000000009</v>
      </c>
      <c r="AK166" s="5">
        <v>13</v>
      </c>
      <c r="AL166" s="5">
        <v>8</v>
      </c>
      <c r="AM166" s="5">
        <v>2</v>
      </c>
      <c r="AN166" s="5">
        <v>6</v>
      </c>
      <c r="AO166" s="3">
        <v>57.3</v>
      </c>
      <c r="AP166" s="4">
        <v>0.57299999999999995</v>
      </c>
      <c r="AQ166" s="3">
        <v>10.36</v>
      </c>
      <c r="AR166" s="5">
        <v>15</v>
      </c>
      <c r="AS166" s="5">
        <v>7</v>
      </c>
      <c r="AT166" s="5">
        <v>1</v>
      </c>
      <c r="AU166" s="5">
        <v>9</v>
      </c>
      <c r="AV166" s="3">
        <v>10.333333333333334</v>
      </c>
      <c r="AW166" s="3">
        <v>0</v>
      </c>
      <c r="AX166" s="3">
        <v>0</v>
      </c>
      <c r="AY166" s="3">
        <v>0</v>
      </c>
      <c r="AZ166" s="6">
        <v>8.17</v>
      </c>
      <c r="BA166" s="6">
        <v>8.9116666666666671</v>
      </c>
      <c r="BB166" s="6">
        <v>17.84</v>
      </c>
      <c r="BC166" s="3">
        <v>1919.4973024205308</v>
      </c>
      <c r="BD166" s="3">
        <v>2093.7478735296977</v>
      </c>
      <c r="BE166" s="3">
        <v>0</v>
      </c>
      <c r="BF166" s="3">
        <v>178.16631428015941</v>
      </c>
      <c r="BG166" s="3">
        <v>4191.4114902303872</v>
      </c>
      <c r="BH166" s="4">
        <v>2.9164391663323324</v>
      </c>
    </row>
    <row r="167" spans="1:60" x14ac:dyDescent="0.25">
      <c r="A167">
        <v>2003</v>
      </c>
      <c r="B167">
        <v>181</v>
      </c>
      <c r="C167" s="1">
        <v>37802</v>
      </c>
      <c r="D167" t="s">
        <v>317</v>
      </c>
      <c r="E167">
        <v>6</v>
      </c>
      <c r="F167" s="3">
        <v>54.1</v>
      </c>
      <c r="G167" s="4">
        <v>0.54100000000000004</v>
      </c>
      <c r="H167" s="3">
        <v>10.81</v>
      </c>
      <c r="I167" s="5">
        <v>14</v>
      </c>
      <c r="J167" s="5">
        <v>4</v>
      </c>
      <c r="K167" s="5">
        <v>1</v>
      </c>
      <c r="L167" s="5">
        <v>9</v>
      </c>
      <c r="M167" s="3">
        <v>44.7</v>
      </c>
      <c r="N167" s="4">
        <v>0.44700000000000001</v>
      </c>
      <c r="O167" s="3">
        <v>7.36</v>
      </c>
      <c r="P167" s="5">
        <v>11</v>
      </c>
      <c r="Q167" s="5">
        <v>7</v>
      </c>
      <c r="R167" s="5">
        <v>0</v>
      </c>
      <c r="S167" s="5">
        <v>0</v>
      </c>
      <c r="T167" s="3">
        <v>63.4</v>
      </c>
      <c r="U167" s="4">
        <v>0.63400000000000001</v>
      </c>
      <c r="V167" s="3">
        <v>11.25</v>
      </c>
      <c r="W167" s="5">
        <v>15</v>
      </c>
      <c r="X167" s="5">
        <v>4</v>
      </c>
      <c r="Y167" s="5">
        <v>1</v>
      </c>
      <c r="Z167" s="5">
        <v>12</v>
      </c>
      <c r="AA167" s="3">
        <v>53.7</v>
      </c>
      <c r="AB167" s="4">
        <v>0.53700000000000003</v>
      </c>
      <c r="AC167" s="3">
        <v>9.2100000000000009</v>
      </c>
      <c r="AD167" s="5">
        <v>13</v>
      </c>
      <c r="AE167" s="5">
        <v>4</v>
      </c>
      <c r="AF167" s="5">
        <v>1</v>
      </c>
      <c r="AG167" s="5">
        <v>3</v>
      </c>
      <c r="AH167" s="3">
        <v>62.5</v>
      </c>
      <c r="AI167" s="4">
        <v>0.625</v>
      </c>
      <c r="AJ167" s="3">
        <v>10.72</v>
      </c>
      <c r="AK167" s="5">
        <v>18</v>
      </c>
      <c r="AL167" s="5">
        <v>6</v>
      </c>
      <c r="AM167" s="5">
        <v>0</v>
      </c>
      <c r="AN167" s="5">
        <v>0</v>
      </c>
      <c r="AO167" s="3">
        <v>51</v>
      </c>
      <c r="AP167" s="4">
        <v>0.51</v>
      </c>
      <c r="AQ167" s="3">
        <v>9.11</v>
      </c>
      <c r="AR167" s="5">
        <v>14</v>
      </c>
      <c r="AS167" s="5">
        <v>7</v>
      </c>
      <c r="AT167" s="5">
        <v>3</v>
      </c>
      <c r="AU167" s="5">
        <v>3</v>
      </c>
      <c r="AV167" s="3">
        <v>9.6666666666666661</v>
      </c>
      <c r="AW167" s="3">
        <v>0</v>
      </c>
      <c r="AX167" s="3">
        <v>0.33333333333333331</v>
      </c>
      <c r="AY167" s="3">
        <v>0</v>
      </c>
      <c r="AZ167" s="6">
        <v>9.2083333333333339</v>
      </c>
      <c r="BA167" s="6">
        <v>8.9266666666666676</v>
      </c>
      <c r="BB167" s="6">
        <v>18.760000000000002</v>
      </c>
      <c r="BC167" s="3">
        <v>1125.3622594050744</v>
      </c>
      <c r="BD167" s="3">
        <v>1090.9394138232722</v>
      </c>
      <c r="BE167" s="3">
        <v>0</v>
      </c>
      <c r="BF167" s="3">
        <v>76.382053805774277</v>
      </c>
      <c r="BG167" s="3">
        <v>2292.6837270341211</v>
      </c>
      <c r="BH167" s="4">
        <v>1.6403694848777319</v>
      </c>
    </row>
    <row r="168" spans="1:60" x14ac:dyDescent="0.25">
      <c r="A168">
        <v>2003</v>
      </c>
      <c r="B168">
        <v>181</v>
      </c>
      <c r="C168" s="1">
        <v>37802</v>
      </c>
      <c r="D168" t="s">
        <v>318</v>
      </c>
      <c r="E168">
        <v>6</v>
      </c>
      <c r="F168" s="3">
        <v>67.2</v>
      </c>
      <c r="G168" s="4">
        <v>0.67200000000000004</v>
      </c>
      <c r="H168" s="3">
        <v>10.75</v>
      </c>
      <c r="I168" s="5">
        <v>20</v>
      </c>
      <c r="J168" s="5">
        <v>7</v>
      </c>
      <c r="K168" s="5">
        <v>1</v>
      </c>
      <c r="L168" s="5">
        <v>6</v>
      </c>
      <c r="M168" s="3">
        <v>54.2</v>
      </c>
      <c r="N168" s="4">
        <v>0.54200000000000004</v>
      </c>
      <c r="O168" s="3">
        <v>9.52</v>
      </c>
      <c r="P168" s="5">
        <v>12</v>
      </c>
      <c r="Q168" s="5">
        <v>6</v>
      </c>
      <c r="R168" s="5">
        <v>2</v>
      </c>
      <c r="S168" s="5">
        <v>2</v>
      </c>
      <c r="T168" s="3">
        <v>62.6</v>
      </c>
      <c r="U168" s="4">
        <v>0.626</v>
      </c>
      <c r="V168" s="3">
        <v>9.41</v>
      </c>
      <c r="W168" s="5">
        <v>15</v>
      </c>
      <c r="X168" s="5">
        <v>8</v>
      </c>
      <c r="Y168" s="5">
        <v>3</v>
      </c>
      <c r="Z168" s="5">
        <v>5</v>
      </c>
      <c r="AA168" s="3">
        <v>55</v>
      </c>
      <c r="AB168" s="4">
        <v>0.55000000000000004</v>
      </c>
      <c r="AC168" s="3">
        <v>8.86</v>
      </c>
      <c r="AD168" s="5">
        <v>15</v>
      </c>
      <c r="AE168" s="5">
        <v>8</v>
      </c>
      <c r="AF168" s="5">
        <v>2</v>
      </c>
      <c r="AG168" s="5">
        <v>6</v>
      </c>
      <c r="AH168" s="3">
        <v>47.1</v>
      </c>
      <c r="AI168" s="4">
        <v>0.47100000000000003</v>
      </c>
      <c r="AJ168" s="3">
        <v>9.6300000000000008</v>
      </c>
      <c r="AK168" s="5">
        <v>12</v>
      </c>
      <c r="AL168" s="5">
        <v>5</v>
      </c>
      <c r="AM168" s="5">
        <v>2</v>
      </c>
      <c r="AN168" s="5">
        <v>9</v>
      </c>
      <c r="AO168" s="3">
        <v>50.2</v>
      </c>
      <c r="AP168" s="4">
        <v>0.502</v>
      </c>
      <c r="AQ168" s="3">
        <v>9.27</v>
      </c>
      <c r="AR168" s="5">
        <v>17</v>
      </c>
      <c r="AS168" s="5">
        <v>5</v>
      </c>
      <c r="AT168" s="5">
        <v>0</v>
      </c>
      <c r="AU168" s="5">
        <v>0</v>
      </c>
      <c r="AV168" s="3">
        <v>8.3333333333333339</v>
      </c>
      <c r="AW168" s="3">
        <v>0.16666666666666666</v>
      </c>
      <c r="AX168" s="3">
        <v>0.83333333333333337</v>
      </c>
      <c r="AY168" s="3">
        <v>0</v>
      </c>
      <c r="AZ168" s="6">
        <v>8.6349999999999998</v>
      </c>
      <c r="BA168" s="6">
        <v>8.5750000000000011</v>
      </c>
      <c r="BB168" s="6">
        <v>18.168333333333333</v>
      </c>
      <c r="BC168" s="3">
        <v>990.76489136774569</v>
      </c>
      <c r="BD168" s="3">
        <v>983.88059565470985</v>
      </c>
      <c r="BE168" s="3">
        <v>0</v>
      </c>
      <c r="BF168" s="3">
        <v>109.95750097210072</v>
      </c>
      <c r="BG168" s="3">
        <v>2084.6029879945563</v>
      </c>
      <c r="BH168" s="4">
        <v>1.6114418172237333</v>
      </c>
    </row>
    <row r="169" spans="1:60" x14ac:dyDescent="0.25">
      <c r="A169">
        <v>2003</v>
      </c>
      <c r="B169">
        <v>181</v>
      </c>
      <c r="C169" s="1">
        <v>37802</v>
      </c>
      <c r="D169" t="s">
        <v>319</v>
      </c>
      <c r="E169">
        <v>6</v>
      </c>
      <c r="F169" s="3">
        <v>65.2</v>
      </c>
      <c r="G169" s="4">
        <v>0.65200000000000002</v>
      </c>
      <c r="H169" s="3">
        <v>10.28</v>
      </c>
      <c r="I169" s="5">
        <v>16</v>
      </c>
      <c r="J169" s="5">
        <v>6</v>
      </c>
      <c r="K169" s="5">
        <v>2</v>
      </c>
      <c r="L169" s="5">
        <v>2</v>
      </c>
      <c r="M169" s="3">
        <v>57.9</v>
      </c>
      <c r="N169" s="4">
        <v>0.57899999999999996</v>
      </c>
      <c r="O169" s="3">
        <v>10.53</v>
      </c>
      <c r="P169" s="5">
        <v>13</v>
      </c>
      <c r="Q169" s="5">
        <v>4</v>
      </c>
      <c r="R169" s="5">
        <v>1</v>
      </c>
      <c r="S169" s="5">
        <v>10</v>
      </c>
      <c r="T169" s="3">
        <v>57.8</v>
      </c>
      <c r="U169" s="4">
        <v>0.57799999999999996</v>
      </c>
      <c r="V169" s="3">
        <v>9.89</v>
      </c>
      <c r="W169" s="5">
        <v>14</v>
      </c>
      <c r="X169" s="5">
        <v>6</v>
      </c>
      <c r="Y169" s="5">
        <v>1</v>
      </c>
      <c r="Z169" s="5">
        <v>7</v>
      </c>
      <c r="AA169" s="3">
        <v>65.099999999999994</v>
      </c>
      <c r="AB169" s="4">
        <v>0.65099999999999991</v>
      </c>
      <c r="AC169" s="3">
        <v>9.09</v>
      </c>
      <c r="AD169" s="5">
        <v>16</v>
      </c>
      <c r="AE169" s="5">
        <v>8</v>
      </c>
      <c r="AF169" s="5">
        <v>2</v>
      </c>
      <c r="AG169" s="5">
        <v>2</v>
      </c>
      <c r="AH169" s="3">
        <v>53.1</v>
      </c>
      <c r="AI169" s="4">
        <v>0.53100000000000003</v>
      </c>
      <c r="AJ169" s="3">
        <v>8.83</v>
      </c>
      <c r="AK169" s="5">
        <v>16</v>
      </c>
      <c r="AL169" s="5">
        <v>6</v>
      </c>
      <c r="AM169" s="5">
        <v>0</v>
      </c>
      <c r="AN169" s="5">
        <v>0</v>
      </c>
      <c r="AO169" s="3">
        <v>52.7</v>
      </c>
      <c r="AP169" s="4">
        <v>0.52700000000000002</v>
      </c>
      <c r="AQ169" s="3">
        <v>8.44</v>
      </c>
      <c r="AR169" s="5">
        <v>15</v>
      </c>
      <c r="AS169" s="5">
        <v>6</v>
      </c>
      <c r="AT169" s="5">
        <v>0</v>
      </c>
      <c r="AU169" s="5">
        <v>0</v>
      </c>
      <c r="AV169" s="3">
        <v>11.833333333333334</v>
      </c>
      <c r="AW169" s="3">
        <v>0</v>
      </c>
      <c r="AX169" s="3">
        <v>0.5</v>
      </c>
      <c r="AY169" s="3">
        <v>0</v>
      </c>
      <c r="AZ169" s="6">
        <v>8.7966666666666669</v>
      </c>
      <c r="BA169" s="6">
        <v>8.77</v>
      </c>
      <c r="BB169" s="6">
        <v>18.381666666666664</v>
      </c>
      <c r="BC169" s="3">
        <v>1051.0015675123941</v>
      </c>
      <c r="BD169" s="3">
        <v>1047.8155074365702</v>
      </c>
      <c r="BE169" s="3">
        <v>0</v>
      </c>
      <c r="BF169" s="3">
        <v>97.373961067366565</v>
      </c>
      <c r="BG169" s="3">
        <v>2196.1910360163311</v>
      </c>
      <c r="BH169" s="4">
        <v>1.6307998780335689</v>
      </c>
    </row>
    <row r="170" spans="1:60" x14ac:dyDescent="0.25">
      <c r="A170">
        <v>2003</v>
      </c>
      <c r="B170">
        <v>181</v>
      </c>
      <c r="C170" s="1">
        <v>37802</v>
      </c>
      <c r="D170" t="s">
        <v>320</v>
      </c>
      <c r="E170">
        <v>6</v>
      </c>
      <c r="F170" s="3">
        <v>62.1</v>
      </c>
      <c r="G170" s="4">
        <v>0.621</v>
      </c>
      <c r="H170" s="3">
        <v>14</v>
      </c>
      <c r="I170" s="5">
        <v>15</v>
      </c>
      <c r="J170" s="5">
        <v>5</v>
      </c>
      <c r="K170" s="5">
        <v>1</v>
      </c>
      <c r="L170" s="5">
        <v>8</v>
      </c>
      <c r="M170" s="3">
        <v>56.8</v>
      </c>
      <c r="N170" s="4">
        <v>0.56799999999999995</v>
      </c>
      <c r="O170" s="3">
        <v>10.3</v>
      </c>
      <c r="P170" s="5">
        <v>16</v>
      </c>
      <c r="Q170" s="5">
        <v>7</v>
      </c>
      <c r="R170" s="5">
        <v>3</v>
      </c>
      <c r="S170" s="5">
        <v>10</v>
      </c>
      <c r="T170" s="3">
        <v>52.3</v>
      </c>
      <c r="U170" s="4">
        <v>0.52300000000000002</v>
      </c>
      <c r="V170" s="3">
        <v>10.199999999999999</v>
      </c>
      <c r="W170" s="5">
        <v>15</v>
      </c>
      <c r="X170" s="5">
        <v>5</v>
      </c>
      <c r="Y170" s="5">
        <v>1</v>
      </c>
      <c r="Z170" s="5">
        <v>5</v>
      </c>
      <c r="AA170" s="3">
        <v>57.3</v>
      </c>
      <c r="AB170" s="4">
        <v>0.57299999999999995</v>
      </c>
      <c r="AC170" s="3">
        <v>8.9</v>
      </c>
      <c r="AD170" s="5">
        <v>14</v>
      </c>
      <c r="AE170" s="5">
        <v>6</v>
      </c>
      <c r="AF170" s="5">
        <v>1</v>
      </c>
      <c r="AG170" s="5">
        <v>1</v>
      </c>
      <c r="AH170" s="3">
        <v>48.2</v>
      </c>
      <c r="AI170" s="4">
        <v>0.48200000000000004</v>
      </c>
      <c r="AJ170" s="3">
        <v>7.7</v>
      </c>
      <c r="AK170" s="5">
        <v>13</v>
      </c>
      <c r="AL170" s="5">
        <v>10</v>
      </c>
      <c r="AM170" s="5">
        <v>3</v>
      </c>
      <c r="AN170" s="5">
        <v>0</v>
      </c>
      <c r="AO170" s="3">
        <v>56.5</v>
      </c>
      <c r="AP170" s="4">
        <v>0.56499999999999995</v>
      </c>
      <c r="AQ170" s="3">
        <v>8.4</v>
      </c>
      <c r="AR170" s="5">
        <v>13</v>
      </c>
      <c r="AS170" s="5">
        <v>4</v>
      </c>
      <c r="AT170" s="5">
        <v>1</v>
      </c>
      <c r="AU170" s="5">
        <v>6</v>
      </c>
      <c r="AV170" s="3">
        <v>14.5</v>
      </c>
      <c r="AW170" s="3">
        <v>0.5</v>
      </c>
      <c r="AX170" s="3">
        <v>0.33333333333333331</v>
      </c>
      <c r="AY170" s="3">
        <v>0</v>
      </c>
      <c r="AZ170" s="6">
        <v>8.3033333333333328</v>
      </c>
      <c r="BA170" s="6">
        <v>8.5400000000000009</v>
      </c>
      <c r="BB170" s="6">
        <v>17.831666666666667</v>
      </c>
      <c r="BC170" s="3">
        <v>1828.2346651113053</v>
      </c>
      <c r="BD170" s="3">
        <v>1880.3441236512103</v>
      </c>
      <c r="BE170" s="3">
        <v>0</v>
      </c>
      <c r="BF170" s="3">
        <v>217.61203460678522</v>
      </c>
      <c r="BG170" s="3">
        <v>3926.1908233693007</v>
      </c>
      <c r="BH170" s="4">
        <v>2.6184746392028826</v>
      </c>
    </row>
    <row r="171" spans="1:60" x14ac:dyDescent="0.25">
      <c r="A171">
        <v>2003</v>
      </c>
      <c r="B171">
        <v>181</v>
      </c>
      <c r="C171" s="1">
        <v>37802</v>
      </c>
      <c r="D171" t="s">
        <v>321</v>
      </c>
      <c r="E171">
        <v>6</v>
      </c>
      <c r="F171" s="3">
        <v>49.7</v>
      </c>
      <c r="G171" s="4">
        <v>0.49700000000000005</v>
      </c>
      <c r="H171" s="3">
        <v>10.1</v>
      </c>
      <c r="I171" s="5">
        <v>14</v>
      </c>
      <c r="J171" s="5">
        <v>5</v>
      </c>
      <c r="K171" s="5">
        <v>2</v>
      </c>
      <c r="L171" s="5">
        <v>9</v>
      </c>
      <c r="M171" s="3">
        <v>51.5</v>
      </c>
      <c r="N171" s="4">
        <v>0.51500000000000001</v>
      </c>
      <c r="O171" s="3">
        <v>12.2</v>
      </c>
      <c r="P171" s="5">
        <v>16</v>
      </c>
      <c r="Q171" s="5">
        <v>5</v>
      </c>
      <c r="R171" s="5">
        <v>2</v>
      </c>
      <c r="S171" s="5">
        <v>10</v>
      </c>
      <c r="T171" s="3">
        <v>37.200000000000003</v>
      </c>
      <c r="U171" s="4">
        <v>0.37200000000000005</v>
      </c>
      <c r="V171" s="3">
        <v>8.9</v>
      </c>
      <c r="W171" s="5">
        <v>13</v>
      </c>
      <c r="X171" s="5">
        <v>7</v>
      </c>
      <c r="Y171" s="5">
        <v>1</v>
      </c>
      <c r="Z171" s="5">
        <v>5</v>
      </c>
      <c r="AA171" s="3">
        <v>54.7</v>
      </c>
      <c r="AB171" s="4">
        <v>0.54700000000000004</v>
      </c>
      <c r="AC171" s="3">
        <v>9.9</v>
      </c>
      <c r="AD171" s="5">
        <v>14</v>
      </c>
      <c r="AE171" s="5">
        <v>7</v>
      </c>
      <c r="AF171" s="5">
        <v>1</v>
      </c>
      <c r="AG171" s="5">
        <v>3</v>
      </c>
      <c r="AH171" s="3">
        <v>49</v>
      </c>
      <c r="AI171" s="4">
        <v>0.49</v>
      </c>
      <c r="AJ171" s="3">
        <v>12.8</v>
      </c>
      <c r="AK171" s="5">
        <v>15</v>
      </c>
      <c r="AL171" s="5">
        <v>6</v>
      </c>
      <c r="AM171" s="5">
        <v>2</v>
      </c>
      <c r="AN171" s="5">
        <v>9</v>
      </c>
      <c r="AO171" s="3">
        <v>52.3</v>
      </c>
      <c r="AP171" s="4">
        <v>0.52300000000000002</v>
      </c>
      <c r="AQ171" s="3">
        <v>12.2</v>
      </c>
      <c r="AR171" s="5">
        <v>15</v>
      </c>
      <c r="AS171" s="5">
        <v>5</v>
      </c>
      <c r="AT171" s="5">
        <v>1</v>
      </c>
      <c r="AU171" s="5">
        <v>9</v>
      </c>
      <c r="AV171" s="3">
        <v>20.666666666666668</v>
      </c>
      <c r="AW171" s="3">
        <v>0.33333333333333331</v>
      </c>
      <c r="AX171" s="3">
        <v>0.16666666666666666</v>
      </c>
      <c r="AY171" s="3">
        <v>0</v>
      </c>
      <c r="AZ171" s="6">
        <v>11.228333333333333</v>
      </c>
      <c r="BA171" s="6">
        <v>10.108333333333333</v>
      </c>
      <c r="BB171" s="6">
        <v>22.608333333333334</v>
      </c>
      <c r="BC171" s="3">
        <v>1407.020845484592</v>
      </c>
      <c r="BD171" s="3">
        <v>1266.6738055312528</v>
      </c>
      <c r="BE171" s="3">
        <v>0</v>
      </c>
      <c r="BF171" s="3">
        <v>159.35236828035386</v>
      </c>
      <c r="BG171" s="3">
        <v>2833.0470192961989</v>
      </c>
      <c r="BH171" s="4">
        <v>0.71382896579799227</v>
      </c>
    </row>
    <row r="172" spans="1:60" x14ac:dyDescent="0.25">
      <c r="A172">
        <v>2003</v>
      </c>
      <c r="B172">
        <v>181</v>
      </c>
      <c r="C172" s="1">
        <v>37802</v>
      </c>
      <c r="D172" t="s">
        <v>322</v>
      </c>
      <c r="E172">
        <v>6</v>
      </c>
      <c r="F172" s="3">
        <v>62.6</v>
      </c>
      <c r="G172" s="4">
        <v>0.626</v>
      </c>
      <c r="H172" s="3">
        <v>10.7</v>
      </c>
      <c r="I172" s="5">
        <v>14</v>
      </c>
      <c r="J172" s="5">
        <v>4</v>
      </c>
      <c r="K172" s="5">
        <v>1</v>
      </c>
      <c r="L172" s="5">
        <v>10</v>
      </c>
      <c r="M172" s="3">
        <v>58.7</v>
      </c>
      <c r="N172" s="4">
        <v>0.58700000000000008</v>
      </c>
      <c r="O172" s="3">
        <v>10.3</v>
      </c>
      <c r="P172" s="5">
        <v>14</v>
      </c>
      <c r="Q172" s="5">
        <v>5</v>
      </c>
      <c r="R172" s="5">
        <v>2</v>
      </c>
      <c r="S172" s="5">
        <v>9</v>
      </c>
      <c r="T172" s="3">
        <v>53.8</v>
      </c>
      <c r="U172" s="4">
        <v>0.53799999999999992</v>
      </c>
      <c r="V172" s="3">
        <v>12.2</v>
      </c>
      <c r="W172" s="5">
        <v>15</v>
      </c>
      <c r="X172" s="5">
        <v>4</v>
      </c>
      <c r="Y172" s="5">
        <v>3</v>
      </c>
      <c r="Z172" s="5">
        <v>17</v>
      </c>
      <c r="AA172" s="3">
        <v>63.2</v>
      </c>
      <c r="AB172" s="4">
        <v>0.63200000000000001</v>
      </c>
      <c r="AC172" s="3">
        <v>13.4</v>
      </c>
      <c r="AD172" s="5">
        <v>17</v>
      </c>
      <c r="AE172" s="5">
        <v>5</v>
      </c>
      <c r="AF172" s="5">
        <v>1</v>
      </c>
      <c r="AG172" s="5">
        <v>12</v>
      </c>
      <c r="AH172" s="3">
        <v>39.4</v>
      </c>
      <c r="AI172" s="4">
        <v>0.39399999999999996</v>
      </c>
      <c r="AJ172" s="3">
        <v>8.6</v>
      </c>
      <c r="AK172" s="5">
        <v>11</v>
      </c>
      <c r="AL172" s="5">
        <v>4</v>
      </c>
      <c r="AM172" s="5">
        <v>2</v>
      </c>
      <c r="AN172" s="5">
        <v>4</v>
      </c>
      <c r="AO172" s="3">
        <v>53.2</v>
      </c>
      <c r="AP172" s="4">
        <v>0.53200000000000003</v>
      </c>
      <c r="AQ172" s="3">
        <v>13.6</v>
      </c>
      <c r="AR172" s="5">
        <v>13</v>
      </c>
      <c r="AS172" s="5">
        <v>5</v>
      </c>
      <c r="AT172" s="5">
        <v>5</v>
      </c>
      <c r="AU172" s="5">
        <v>19</v>
      </c>
      <c r="AV172" s="3">
        <v>24.833333333333332</v>
      </c>
      <c r="AW172" s="3">
        <v>0.16666666666666666</v>
      </c>
      <c r="AX172" s="3">
        <v>0.83333333333333337</v>
      </c>
      <c r="AY172" s="3">
        <v>0</v>
      </c>
      <c r="AZ172" s="6">
        <v>13.246666666666668</v>
      </c>
      <c r="BA172" s="6">
        <v>12.594999999999999</v>
      </c>
      <c r="BB172" s="6">
        <v>27.206666666666667</v>
      </c>
      <c r="BC172" s="3">
        <v>1434.1863517060372</v>
      </c>
      <c r="BD172" s="3">
        <v>1363.6318897637796</v>
      </c>
      <c r="BE172" s="3">
        <v>0</v>
      </c>
      <c r="BF172" s="3">
        <v>147.78543307086613</v>
      </c>
      <c r="BG172" s="3">
        <v>2945.6036745406827</v>
      </c>
      <c r="BH172" s="4">
        <v>2.2114956113524156</v>
      </c>
    </row>
    <row r="173" spans="1:60" x14ac:dyDescent="0.25">
      <c r="A173">
        <v>2003</v>
      </c>
      <c r="B173">
        <v>181</v>
      </c>
      <c r="C173" s="1">
        <v>37802</v>
      </c>
      <c r="D173" t="s">
        <v>323</v>
      </c>
      <c r="E173">
        <v>6</v>
      </c>
      <c r="F173" s="3">
        <v>73</v>
      </c>
      <c r="G173" s="4">
        <v>0.73</v>
      </c>
      <c r="H173" s="3">
        <v>11.5</v>
      </c>
      <c r="I173" s="5">
        <v>16</v>
      </c>
      <c r="J173" s="5">
        <v>8</v>
      </c>
      <c r="K173" s="5">
        <v>2</v>
      </c>
      <c r="L173" s="5">
        <v>4</v>
      </c>
      <c r="M173" s="3">
        <v>49.8</v>
      </c>
      <c r="N173" s="4">
        <v>0.498</v>
      </c>
      <c r="O173" s="3">
        <v>8.1999999999999993</v>
      </c>
      <c r="P173" s="5">
        <v>14</v>
      </c>
      <c r="Q173" s="5">
        <v>8</v>
      </c>
      <c r="R173" s="5">
        <v>0</v>
      </c>
      <c r="S173" s="5">
        <v>0</v>
      </c>
      <c r="T173" s="3">
        <v>47.7</v>
      </c>
      <c r="U173" s="4">
        <v>0.47700000000000004</v>
      </c>
      <c r="V173" s="3">
        <v>8.5</v>
      </c>
      <c r="W173" s="5">
        <v>12</v>
      </c>
      <c r="X173" s="5">
        <v>10</v>
      </c>
      <c r="Y173" s="5">
        <v>1</v>
      </c>
      <c r="Z173" s="5">
        <v>2</v>
      </c>
      <c r="AA173" s="3">
        <v>56.4</v>
      </c>
      <c r="AB173" s="4">
        <v>0.56399999999999995</v>
      </c>
      <c r="AC173" s="3">
        <v>8.8000000000000007</v>
      </c>
      <c r="AD173" s="5">
        <v>14</v>
      </c>
      <c r="AE173" s="5">
        <v>6</v>
      </c>
      <c r="AF173" s="5">
        <v>0</v>
      </c>
      <c r="AG173" s="5">
        <v>0</v>
      </c>
      <c r="AH173" s="3">
        <v>62.3</v>
      </c>
      <c r="AI173" s="4">
        <v>0.623</v>
      </c>
      <c r="AJ173" s="3">
        <v>9.3000000000000007</v>
      </c>
      <c r="AK173" s="5">
        <v>15</v>
      </c>
      <c r="AL173" s="5">
        <v>5</v>
      </c>
      <c r="AM173" s="5">
        <v>0</v>
      </c>
      <c r="AN173" s="5">
        <v>0</v>
      </c>
      <c r="AO173" s="3">
        <v>61.5</v>
      </c>
      <c r="AP173" s="4">
        <v>0.61499999999999999</v>
      </c>
      <c r="AQ173" s="3">
        <v>9.6999999999999993</v>
      </c>
      <c r="AR173" s="5">
        <v>18</v>
      </c>
      <c r="AS173" s="5">
        <v>7</v>
      </c>
      <c r="AT173" s="5">
        <v>0</v>
      </c>
      <c r="AU173" s="5">
        <v>0</v>
      </c>
      <c r="AV173" s="3">
        <v>9.6666666666666661</v>
      </c>
      <c r="AW173" s="3">
        <v>0</v>
      </c>
      <c r="AX173" s="3">
        <v>0.83333333333333337</v>
      </c>
      <c r="AY173" s="3">
        <v>0</v>
      </c>
      <c r="AZ173" s="6">
        <v>7.3183333333333325</v>
      </c>
      <c r="BA173" s="6">
        <v>7.6083333333333334</v>
      </c>
      <c r="BB173" s="6">
        <v>15.598333333333334</v>
      </c>
      <c r="BC173" s="3">
        <v>1769.4242429765718</v>
      </c>
      <c r="BD173" s="3">
        <v>1839.5403482550789</v>
      </c>
      <c r="BE173" s="3">
        <v>0</v>
      </c>
      <c r="BF173" s="3">
        <v>162.39534728297846</v>
      </c>
      <c r="BG173" s="3">
        <v>3771.3599385146294</v>
      </c>
      <c r="BH173" s="4">
        <v>2.6843016061357403</v>
      </c>
    </row>
    <row r="174" spans="1:60" x14ac:dyDescent="0.25">
      <c r="A174">
        <v>2003</v>
      </c>
      <c r="B174">
        <v>181</v>
      </c>
      <c r="C174" s="1">
        <v>37802</v>
      </c>
      <c r="D174" t="s">
        <v>324</v>
      </c>
      <c r="E174">
        <v>6</v>
      </c>
      <c r="F174" s="3">
        <v>41</v>
      </c>
      <c r="G174" s="4">
        <v>0.41</v>
      </c>
      <c r="H174" s="3">
        <v>12.75</v>
      </c>
      <c r="I174" s="5">
        <v>12</v>
      </c>
      <c r="J174" s="5">
        <v>5</v>
      </c>
      <c r="K174" s="5">
        <v>5</v>
      </c>
      <c r="L174" s="5">
        <v>17</v>
      </c>
      <c r="M174" s="3">
        <v>72</v>
      </c>
      <c r="N174" s="4">
        <v>0.72</v>
      </c>
      <c r="O174" s="3">
        <v>14.54</v>
      </c>
      <c r="P174" s="5">
        <v>19</v>
      </c>
      <c r="Q174" s="5">
        <v>5</v>
      </c>
      <c r="R174" s="5">
        <v>5</v>
      </c>
      <c r="S174" s="5">
        <v>15</v>
      </c>
      <c r="T174" s="3">
        <v>61</v>
      </c>
      <c r="U174" s="4">
        <v>0.61</v>
      </c>
      <c r="V174" s="3">
        <v>12.03</v>
      </c>
      <c r="W174" s="5">
        <v>13</v>
      </c>
      <c r="X174" s="5">
        <v>5</v>
      </c>
      <c r="Y174" s="5">
        <v>3</v>
      </c>
      <c r="Z174" s="5">
        <v>5</v>
      </c>
      <c r="AA174" s="3">
        <v>47</v>
      </c>
      <c r="AB174" s="4">
        <v>0.47</v>
      </c>
      <c r="AC174" s="3">
        <v>11.24</v>
      </c>
      <c r="AD174" s="5">
        <v>12</v>
      </c>
      <c r="AE174" s="5">
        <v>4</v>
      </c>
      <c r="AF174" s="5">
        <v>5</v>
      </c>
      <c r="AG174" s="5">
        <v>12</v>
      </c>
      <c r="AH174" s="3">
        <v>38</v>
      </c>
      <c r="AI174" s="4">
        <v>0.38</v>
      </c>
      <c r="AJ174" s="3">
        <v>10.029999999999999</v>
      </c>
      <c r="AK174" s="5">
        <v>10</v>
      </c>
      <c r="AL174" s="5">
        <v>8</v>
      </c>
      <c r="AM174" s="5">
        <v>4</v>
      </c>
      <c r="AN174" s="5">
        <v>8</v>
      </c>
      <c r="AO174" s="3">
        <v>52.2</v>
      </c>
      <c r="AP174" s="4">
        <v>0.52200000000000002</v>
      </c>
      <c r="AQ174" s="3">
        <v>11.85</v>
      </c>
      <c r="AR174" s="5">
        <v>15</v>
      </c>
      <c r="AS174" s="5">
        <v>4</v>
      </c>
      <c r="AT174" s="5">
        <v>2</v>
      </c>
      <c r="AU174" s="5">
        <v>7</v>
      </c>
      <c r="AV174" s="3">
        <v>18</v>
      </c>
      <c r="AW174" s="3">
        <v>0.33333333333333331</v>
      </c>
      <c r="AX174" s="3">
        <v>0.33333333333333331</v>
      </c>
      <c r="AY174" s="3">
        <v>0</v>
      </c>
      <c r="AZ174" s="6">
        <v>14.958333333333334</v>
      </c>
      <c r="BA174" s="6">
        <v>13.534999999999998</v>
      </c>
      <c r="BB174" s="6">
        <v>29.875</v>
      </c>
      <c r="BC174" s="3">
        <v>736.13845144356958</v>
      </c>
      <c r="BD174" s="3">
        <v>666.09251968503941</v>
      </c>
      <c r="BE174" s="3">
        <v>0</v>
      </c>
      <c r="BF174" s="3">
        <v>67.995406824146997</v>
      </c>
      <c r="BG174" s="3">
        <v>1470.2263779527559</v>
      </c>
      <c r="BH174" s="4">
        <v>1.1063846882039692</v>
      </c>
    </row>
    <row r="175" spans="1:60" x14ac:dyDescent="0.25">
      <c r="A175">
        <v>2003</v>
      </c>
      <c r="B175">
        <v>181</v>
      </c>
      <c r="C175" s="1">
        <v>37802</v>
      </c>
      <c r="D175" t="s">
        <v>325</v>
      </c>
      <c r="E175">
        <v>6</v>
      </c>
      <c r="F175" s="3">
        <v>54</v>
      </c>
      <c r="G175" s="4">
        <v>0.54</v>
      </c>
      <c r="H175" s="3">
        <v>10.61</v>
      </c>
      <c r="I175" s="5">
        <v>13</v>
      </c>
      <c r="J175" s="5">
        <v>4</v>
      </c>
      <c r="K175" s="5">
        <v>3</v>
      </c>
      <c r="L175" s="5">
        <v>5</v>
      </c>
      <c r="M175" s="3">
        <v>53</v>
      </c>
      <c r="N175" s="4">
        <v>0.53</v>
      </c>
      <c r="O175" s="3">
        <v>12.76</v>
      </c>
      <c r="P175" s="5">
        <v>14</v>
      </c>
      <c r="Q175" s="5">
        <v>4</v>
      </c>
      <c r="R175" s="5">
        <v>4</v>
      </c>
      <c r="S175" s="5">
        <v>10</v>
      </c>
      <c r="T175" s="3">
        <v>48</v>
      </c>
      <c r="U175" s="4">
        <v>0.48</v>
      </c>
      <c r="V175" s="3">
        <v>10.92</v>
      </c>
      <c r="W175" s="5">
        <v>10</v>
      </c>
      <c r="X175" s="5">
        <v>8</v>
      </c>
      <c r="Y175" s="5">
        <v>11</v>
      </c>
      <c r="Z175" s="5">
        <v>10</v>
      </c>
      <c r="AA175" s="3">
        <v>42</v>
      </c>
      <c r="AB175" s="4">
        <v>0.42</v>
      </c>
      <c r="AC175" s="3">
        <v>9.57</v>
      </c>
      <c r="AD175" s="5">
        <v>11</v>
      </c>
      <c r="AE175" s="5">
        <v>5</v>
      </c>
      <c r="AF175" s="5">
        <v>1</v>
      </c>
      <c r="AG175" s="5">
        <v>5</v>
      </c>
      <c r="AH175" s="3">
        <v>44.1</v>
      </c>
      <c r="AI175" s="4">
        <v>0.441</v>
      </c>
      <c r="AJ175" s="3">
        <v>9.5299999999999994</v>
      </c>
      <c r="AK175" s="5">
        <v>9</v>
      </c>
      <c r="AL175" s="5">
        <v>6</v>
      </c>
      <c r="AM175" s="5">
        <v>3</v>
      </c>
      <c r="AN175" s="5">
        <v>5</v>
      </c>
      <c r="AO175" s="3">
        <v>47.2</v>
      </c>
      <c r="AP175" s="4">
        <v>0.47200000000000003</v>
      </c>
      <c r="AQ175" s="3">
        <v>11.79</v>
      </c>
      <c r="AR175" s="5">
        <v>14</v>
      </c>
      <c r="AS175" s="5">
        <v>7</v>
      </c>
      <c r="AT175" s="5">
        <v>5</v>
      </c>
      <c r="AU175" s="5">
        <v>13</v>
      </c>
      <c r="AV175" s="3">
        <v>13.666666666666666</v>
      </c>
      <c r="AW175" s="3">
        <v>0</v>
      </c>
      <c r="AX175" s="3">
        <v>0</v>
      </c>
      <c r="AY175" s="3">
        <v>0</v>
      </c>
      <c r="AZ175" s="6">
        <v>10.671666666666667</v>
      </c>
      <c r="BA175" s="6">
        <v>9.3566666666666674</v>
      </c>
      <c r="BB175" s="6">
        <v>21.080000000000002</v>
      </c>
      <c r="BC175" s="3">
        <v>549.25121664479445</v>
      </c>
      <c r="BD175" s="3">
        <v>481.57056539807536</v>
      </c>
      <c r="BE175" s="3">
        <v>0</v>
      </c>
      <c r="BF175" s="3">
        <v>54.127364938757644</v>
      </c>
      <c r="BG175" s="3">
        <v>1084.9491469816276</v>
      </c>
      <c r="BH175" s="4">
        <v>0.86282119222868292</v>
      </c>
    </row>
    <row r="176" spans="1:60" x14ac:dyDescent="0.25">
      <c r="A176">
        <v>2003</v>
      </c>
      <c r="B176">
        <v>181</v>
      </c>
      <c r="C176" s="1">
        <v>37802</v>
      </c>
      <c r="D176" t="s">
        <v>326</v>
      </c>
      <c r="E176">
        <v>6</v>
      </c>
      <c r="F176" s="3">
        <v>61.4</v>
      </c>
      <c r="G176" s="4">
        <v>0.61399999999999999</v>
      </c>
      <c r="H176" s="3">
        <v>11.4</v>
      </c>
      <c r="I176" s="5">
        <v>16</v>
      </c>
      <c r="J176" s="5">
        <v>3</v>
      </c>
      <c r="K176" s="5">
        <v>1</v>
      </c>
      <c r="L176" s="5">
        <v>4</v>
      </c>
      <c r="M176" s="3">
        <v>52.5</v>
      </c>
      <c r="N176" s="4">
        <v>0.52500000000000002</v>
      </c>
      <c r="O176" s="3">
        <v>11.5</v>
      </c>
      <c r="P176" s="5">
        <v>17</v>
      </c>
      <c r="Q176" s="5">
        <v>5</v>
      </c>
      <c r="R176" s="5">
        <v>3</v>
      </c>
      <c r="S176" s="5">
        <v>9</v>
      </c>
      <c r="T176" s="3">
        <v>49</v>
      </c>
      <c r="U176" s="4">
        <v>0.49</v>
      </c>
      <c r="V176" s="3">
        <v>8</v>
      </c>
      <c r="W176" s="5">
        <v>13</v>
      </c>
      <c r="X176" s="5">
        <v>6</v>
      </c>
      <c r="Y176" s="5">
        <v>2</v>
      </c>
      <c r="Z176" s="5">
        <v>2</v>
      </c>
      <c r="AA176" s="3">
        <v>48.2</v>
      </c>
      <c r="AB176" s="4">
        <v>0.48200000000000004</v>
      </c>
      <c r="AC176" s="3">
        <v>8.8000000000000007</v>
      </c>
      <c r="AD176" s="5">
        <v>11</v>
      </c>
      <c r="AE176" s="5">
        <v>6</v>
      </c>
      <c r="AF176" s="5">
        <v>1</v>
      </c>
      <c r="AG176" s="5">
        <v>9</v>
      </c>
      <c r="AH176" s="3">
        <v>51.5</v>
      </c>
      <c r="AI176" s="4">
        <v>0.51500000000000001</v>
      </c>
      <c r="AJ176" s="3">
        <v>10</v>
      </c>
      <c r="AK176" s="5">
        <v>13</v>
      </c>
      <c r="AL176" s="5">
        <v>5</v>
      </c>
      <c r="AM176" s="5">
        <v>2</v>
      </c>
      <c r="AN176" s="5">
        <v>3</v>
      </c>
      <c r="AO176" s="3">
        <v>44.1</v>
      </c>
      <c r="AP176" s="4">
        <v>0.441</v>
      </c>
      <c r="AQ176" s="3">
        <v>8.9</v>
      </c>
      <c r="AR176" s="5">
        <v>13</v>
      </c>
      <c r="AS176" s="5">
        <v>5</v>
      </c>
      <c r="AT176" s="5">
        <v>2</v>
      </c>
      <c r="AU176" s="5">
        <v>6</v>
      </c>
      <c r="AV176" s="3">
        <v>15.166666666666666</v>
      </c>
      <c r="AW176" s="3">
        <v>0.16666666666666666</v>
      </c>
      <c r="AX176" s="3">
        <v>0.5</v>
      </c>
      <c r="AY176" s="3">
        <v>0</v>
      </c>
      <c r="AZ176" s="6">
        <v>9.3516666666666666</v>
      </c>
      <c r="BA176" s="6">
        <v>8.7149999999999999</v>
      </c>
      <c r="BB176" s="6">
        <v>19.658333333333331</v>
      </c>
      <c r="BC176" s="3">
        <v>1104.527559055118</v>
      </c>
      <c r="BD176" s="3">
        <v>1029.3307086614175</v>
      </c>
      <c r="BE176" s="3">
        <v>0</v>
      </c>
      <c r="BF176" s="3">
        <v>187.99212598425197</v>
      </c>
      <c r="BG176" s="3">
        <v>2321.8503937007872</v>
      </c>
      <c r="BH176" s="4">
        <v>1.6414496687862621</v>
      </c>
    </row>
    <row r="177" spans="1:60" x14ac:dyDescent="0.25">
      <c r="A177">
        <v>2003</v>
      </c>
      <c r="B177">
        <v>181</v>
      </c>
      <c r="C177" s="1">
        <v>37802</v>
      </c>
      <c r="D177" t="s">
        <v>327</v>
      </c>
      <c r="E177">
        <v>6</v>
      </c>
      <c r="F177" s="3">
        <v>54.1</v>
      </c>
      <c r="G177" s="4">
        <v>0.54100000000000004</v>
      </c>
      <c r="H177" s="3">
        <v>11.8</v>
      </c>
      <c r="I177" s="5">
        <v>16</v>
      </c>
      <c r="J177" s="5">
        <v>7</v>
      </c>
      <c r="K177" s="5">
        <v>3</v>
      </c>
      <c r="L177" s="5">
        <v>8</v>
      </c>
      <c r="M177" s="3">
        <v>41</v>
      </c>
      <c r="N177" s="4">
        <v>0.41</v>
      </c>
      <c r="O177" s="3">
        <v>9.3000000000000007</v>
      </c>
      <c r="P177" s="5">
        <v>10</v>
      </c>
      <c r="Q177" s="5">
        <v>5</v>
      </c>
      <c r="R177" s="5">
        <v>1</v>
      </c>
      <c r="S177" s="5">
        <v>7</v>
      </c>
      <c r="T177" s="3">
        <v>38</v>
      </c>
      <c r="U177" s="4">
        <v>0.38</v>
      </c>
      <c r="V177" s="3">
        <v>9.1999999999999993</v>
      </c>
      <c r="W177" s="5">
        <v>11</v>
      </c>
      <c r="X177" s="5">
        <v>4</v>
      </c>
      <c r="Y177" s="5">
        <v>2</v>
      </c>
      <c r="Z177" s="5">
        <v>5</v>
      </c>
      <c r="AA177" s="3">
        <v>40.200000000000003</v>
      </c>
      <c r="AB177" s="4">
        <v>0.40200000000000002</v>
      </c>
      <c r="AC177" s="3">
        <v>10.199999999999999</v>
      </c>
      <c r="AD177" s="5">
        <v>11</v>
      </c>
      <c r="AE177" s="5">
        <v>4</v>
      </c>
      <c r="AF177" s="5">
        <v>3</v>
      </c>
      <c r="AG177" s="5">
        <v>8</v>
      </c>
      <c r="AH177" s="3">
        <v>51.2</v>
      </c>
      <c r="AI177" s="4">
        <v>0.51200000000000001</v>
      </c>
      <c r="AJ177" s="3">
        <v>10.199999999999999</v>
      </c>
      <c r="AK177" s="5">
        <v>17</v>
      </c>
      <c r="AL177" s="5">
        <v>6</v>
      </c>
      <c r="AM177" s="5">
        <v>1</v>
      </c>
      <c r="AN177" s="5">
        <v>2</v>
      </c>
      <c r="AO177" s="3">
        <v>31</v>
      </c>
      <c r="AP177" s="4">
        <v>0.31</v>
      </c>
      <c r="AQ177" s="3">
        <v>7.9</v>
      </c>
      <c r="AR177" s="5">
        <v>12</v>
      </c>
      <c r="AS177" s="5">
        <v>3</v>
      </c>
      <c r="AT177" s="5">
        <v>3</v>
      </c>
      <c r="AU177" s="5">
        <v>5</v>
      </c>
      <c r="AV177" s="3">
        <v>10.833333333333334</v>
      </c>
      <c r="AW177" s="3">
        <v>0.16666666666666666</v>
      </c>
      <c r="AX177" s="3">
        <v>0</v>
      </c>
      <c r="AY177" s="3">
        <v>0</v>
      </c>
      <c r="AZ177" s="6">
        <v>8.2766666666666655</v>
      </c>
      <c r="BA177" s="6">
        <v>6.7133333333333338</v>
      </c>
      <c r="BB177" s="6">
        <v>15.623333333333333</v>
      </c>
      <c r="BC177" s="3">
        <v>409.01342410323701</v>
      </c>
      <c r="BD177" s="3">
        <v>331.75716316710418</v>
      </c>
      <c r="BE177" s="3">
        <v>0</v>
      </c>
      <c r="BF177" s="3">
        <v>31.297845581802274</v>
      </c>
      <c r="BG177" s="3">
        <v>772.06843285214336</v>
      </c>
      <c r="BH177" s="4">
        <v>0.5961463537140046</v>
      </c>
    </row>
    <row r="178" spans="1:60" x14ac:dyDescent="0.25">
      <c r="A178">
        <v>2003</v>
      </c>
      <c r="B178">
        <v>181</v>
      </c>
      <c r="C178" s="1">
        <v>37802</v>
      </c>
      <c r="D178" t="s">
        <v>328</v>
      </c>
      <c r="E178">
        <v>6</v>
      </c>
      <c r="F178" s="3">
        <v>50.2</v>
      </c>
      <c r="G178" s="4">
        <v>0.502</v>
      </c>
      <c r="H178" s="3">
        <v>8.32</v>
      </c>
      <c r="I178" s="5">
        <v>12</v>
      </c>
      <c r="J178" s="5">
        <v>5</v>
      </c>
      <c r="K178" s="5">
        <v>2</v>
      </c>
      <c r="L178" s="5">
        <v>10</v>
      </c>
      <c r="M178" s="3">
        <v>55.2</v>
      </c>
      <c r="N178" s="4">
        <v>0.55200000000000005</v>
      </c>
      <c r="O178" s="3">
        <v>9.4</v>
      </c>
      <c r="P178" s="5">
        <v>14</v>
      </c>
      <c r="Q178" s="5">
        <v>8</v>
      </c>
      <c r="R178" s="5">
        <v>3</v>
      </c>
      <c r="S178" s="5">
        <v>19</v>
      </c>
      <c r="T178" s="3">
        <v>28.2</v>
      </c>
      <c r="U178" s="4">
        <v>0.28199999999999997</v>
      </c>
      <c r="V178" s="3">
        <v>4.5199999999999996</v>
      </c>
      <c r="W178" s="5">
        <v>8</v>
      </c>
      <c r="X178" s="5" t="s">
        <v>728</v>
      </c>
      <c r="Y178" s="5">
        <v>0</v>
      </c>
      <c r="Z178" s="5">
        <v>0</v>
      </c>
      <c r="AA178" s="3">
        <v>53.2</v>
      </c>
      <c r="AB178" s="4">
        <v>0.53200000000000003</v>
      </c>
      <c r="AC178" s="3">
        <v>9.39</v>
      </c>
      <c r="AD178" s="5">
        <v>12</v>
      </c>
      <c r="AE178" s="5">
        <v>5</v>
      </c>
      <c r="AF178" s="5">
        <v>2</v>
      </c>
      <c r="AG178" s="5">
        <v>10</v>
      </c>
      <c r="AH178" s="3">
        <v>41.8</v>
      </c>
      <c r="AI178" s="4">
        <v>0.41799999999999998</v>
      </c>
      <c r="AJ178" s="3">
        <v>6.72</v>
      </c>
      <c r="AK178" s="5">
        <v>13</v>
      </c>
      <c r="AL178" s="5">
        <v>10</v>
      </c>
      <c r="AM178" s="5">
        <v>1</v>
      </c>
      <c r="AN178" s="5">
        <v>1</v>
      </c>
      <c r="AO178" s="3">
        <v>53.5</v>
      </c>
      <c r="AP178" s="4">
        <v>0.53500000000000003</v>
      </c>
      <c r="AQ178" s="3">
        <v>10.33</v>
      </c>
      <c r="AR178" s="5">
        <v>15</v>
      </c>
      <c r="AS178" s="5">
        <v>4</v>
      </c>
      <c r="AT178" s="5">
        <v>1</v>
      </c>
      <c r="AU178" s="5">
        <v>8</v>
      </c>
      <c r="AV178" s="3">
        <v>10</v>
      </c>
      <c r="AW178" s="3">
        <v>0</v>
      </c>
      <c r="AX178" s="3">
        <v>0.33333333333333331</v>
      </c>
      <c r="AY178" s="3">
        <v>0</v>
      </c>
      <c r="AZ178" s="6">
        <v>6.8949999999999996</v>
      </c>
      <c r="BA178" s="6">
        <v>6.5866666666666669</v>
      </c>
      <c r="BB178" s="6">
        <v>14.106666666666667</v>
      </c>
      <c r="BC178" s="3">
        <v>757.18822907553204</v>
      </c>
      <c r="BD178" s="3">
        <v>723.32798677943038</v>
      </c>
      <c r="BE178" s="3">
        <v>0</v>
      </c>
      <c r="BF178" s="3">
        <v>68.635626275882174</v>
      </c>
      <c r="BG178" s="3">
        <v>1549.1518421308447</v>
      </c>
      <c r="BH178" s="4">
        <v>1.3511847148668947</v>
      </c>
    </row>
    <row r="179" spans="1:60" x14ac:dyDescent="0.25">
      <c r="A179">
        <v>2003</v>
      </c>
      <c r="B179">
        <v>181</v>
      </c>
      <c r="C179" s="1">
        <v>37802</v>
      </c>
      <c r="D179" t="s">
        <v>329</v>
      </c>
      <c r="E179">
        <v>6</v>
      </c>
      <c r="F179" s="3">
        <v>54.3</v>
      </c>
      <c r="G179" s="4">
        <v>0.54299999999999993</v>
      </c>
      <c r="H179" s="3">
        <v>13.08</v>
      </c>
      <c r="I179" s="5">
        <v>19</v>
      </c>
      <c r="J179" s="5">
        <v>6</v>
      </c>
      <c r="K179" s="5">
        <v>4</v>
      </c>
      <c r="L179" s="5">
        <v>14</v>
      </c>
      <c r="M179" s="3">
        <v>37.1</v>
      </c>
      <c r="N179" s="4">
        <v>0.371</v>
      </c>
      <c r="O179" s="3">
        <v>9.32</v>
      </c>
      <c r="P179" s="5">
        <v>12</v>
      </c>
      <c r="Q179" s="5">
        <v>3</v>
      </c>
      <c r="R179" s="5">
        <v>1</v>
      </c>
      <c r="S179" s="5">
        <v>8</v>
      </c>
      <c r="T179" s="3">
        <v>52.4</v>
      </c>
      <c r="U179" s="4">
        <v>0.52400000000000002</v>
      </c>
      <c r="V179" s="3">
        <v>10.33</v>
      </c>
      <c r="W179" s="5">
        <v>14</v>
      </c>
      <c r="X179" s="5">
        <v>8</v>
      </c>
      <c r="Y179" s="5">
        <v>3</v>
      </c>
      <c r="Z179" s="5">
        <v>12</v>
      </c>
      <c r="AA179" s="3">
        <v>48.4</v>
      </c>
      <c r="AB179" s="4">
        <v>0.48399999999999999</v>
      </c>
      <c r="AC179" s="3">
        <v>10.94</v>
      </c>
      <c r="AD179" s="5">
        <v>12</v>
      </c>
      <c r="AE179" s="5">
        <v>4</v>
      </c>
      <c r="AF179" s="5">
        <v>2</v>
      </c>
      <c r="AG179" s="5">
        <v>19</v>
      </c>
      <c r="AH179" s="3">
        <v>56</v>
      </c>
      <c r="AI179" s="4">
        <v>0.56000000000000005</v>
      </c>
      <c r="AJ179" s="3">
        <v>11.17</v>
      </c>
      <c r="AK179" s="5">
        <v>15</v>
      </c>
      <c r="AL179" s="5">
        <v>5</v>
      </c>
      <c r="AM179" s="5">
        <v>2</v>
      </c>
      <c r="AN179" s="5">
        <v>11</v>
      </c>
      <c r="AO179" s="3">
        <v>59.4</v>
      </c>
      <c r="AP179" s="4">
        <v>0.59399999999999997</v>
      </c>
      <c r="AQ179" s="3">
        <v>9.77</v>
      </c>
      <c r="AR179" s="5">
        <v>16</v>
      </c>
      <c r="AS179" s="5">
        <v>6</v>
      </c>
      <c r="AT179" s="5">
        <v>3</v>
      </c>
      <c r="AU179" s="5">
        <v>5</v>
      </c>
      <c r="AV179" s="3">
        <v>19.333333333333332</v>
      </c>
      <c r="AW179" s="3">
        <v>0</v>
      </c>
      <c r="AX179" s="3">
        <v>0</v>
      </c>
      <c r="AY179" s="3">
        <v>0</v>
      </c>
      <c r="AZ179" s="6">
        <v>10.931666666666667</v>
      </c>
      <c r="BA179" s="6">
        <v>10.311666666666666</v>
      </c>
      <c r="BB179" s="6">
        <v>22.376666666666665</v>
      </c>
      <c r="BC179" s="3">
        <v>1257.2691868377565</v>
      </c>
      <c r="BD179" s="3">
        <v>1185.9619544084765</v>
      </c>
      <c r="BE179" s="3">
        <v>0</v>
      </c>
      <c r="BF179" s="3">
        <v>130.34655390298434</v>
      </c>
      <c r="BG179" s="3">
        <v>2573.5776951492176</v>
      </c>
      <c r="BH179" s="4">
        <v>1.9634395090744763</v>
      </c>
    </row>
    <row r="180" spans="1:60" x14ac:dyDescent="0.25">
      <c r="A180">
        <v>2003</v>
      </c>
      <c r="B180">
        <v>181</v>
      </c>
      <c r="C180" s="1">
        <v>37802</v>
      </c>
      <c r="D180" t="s">
        <v>330</v>
      </c>
      <c r="E180">
        <v>6</v>
      </c>
      <c r="F180" s="3">
        <v>64.099999999999994</v>
      </c>
      <c r="G180" s="4">
        <v>0.6409999999999999</v>
      </c>
      <c r="H180" s="3">
        <v>15.7</v>
      </c>
      <c r="I180" s="5">
        <v>17</v>
      </c>
      <c r="J180" s="5">
        <v>3</v>
      </c>
      <c r="K180" s="5">
        <v>1</v>
      </c>
      <c r="L180" s="5">
        <v>27</v>
      </c>
      <c r="M180" s="3">
        <v>61.2</v>
      </c>
      <c r="N180" s="4">
        <v>0.61199999999999999</v>
      </c>
      <c r="O180" s="3">
        <v>12.13</v>
      </c>
      <c r="P180" s="5">
        <v>15</v>
      </c>
      <c r="Q180" s="5">
        <v>5</v>
      </c>
      <c r="R180" s="5">
        <v>2</v>
      </c>
      <c r="S180" s="5">
        <v>36</v>
      </c>
      <c r="T180" s="3">
        <v>54.9</v>
      </c>
      <c r="U180" s="4">
        <v>0.54899999999999993</v>
      </c>
      <c r="V180" s="3">
        <v>11.39</v>
      </c>
      <c r="W180" s="5">
        <v>13</v>
      </c>
      <c r="X180" s="5">
        <v>2</v>
      </c>
      <c r="Y180" s="5">
        <v>1</v>
      </c>
      <c r="Z180" s="5">
        <v>14</v>
      </c>
      <c r="AA180" s="3">
        <v>55.8</v>
      </c>
      <c r="AB180" s="4">
        <v>0.55799999999999994</v>
      </c>
      <c r="AC180" s="3">
        <v>13.39</v>
      </c>
      <c r="AD180" s="5">
        <v>14</v>
      </c>
      <c r="AE180" s="5">
        <v>5</v>
      </c>
      <c r="AF180" s="5">
        <v>4</v>
      </c>
      <c r="AG180" s="5">
        <v>23</v>
      </c>
      <c r="AH180" s="3">
        <v>53.4</v>
      </c>
      <c r="AI180" s="4">
        <v>0.53400000000000003</v>
      </c>
      <c r="AJ180" s="3">
        <v>10.73</v>
      </c>
      <c r="AK180" s="5">
        <v>11</v>
      </c>
      <c r="AL180" s="5">
        <v>4</v>
      </c>
      <c r="AM180" s="5">
        <v>4</v>
      </c>
      <c r="AN180" s="5">
        <v>17</v>
      </c>
      <c r="AO180" s="3">
        <v>54.8</v>
      </c>
      <c r="AP180" s="4">
        <v>0.54799999999999993</v>
      </c>
      <c r="AQ180" s="3">
        <v>12.99</v>
      </c>
      <c r="AR180" s="5">
        <v>18</v>
      </c>
      <c r="AS180" s="5">
        <v>5</v>
      </c>
      <c r="AT180" s="5">
        <v>2</v>
      </c>
      <c r="AU180" s="5">
        <v>10</v>
      </c>
      <c r="AV180" s="3">
        <v>33.333333333333336</v>
      </c>
      <c r="AW180" s="3">
        <v>0.16666666666666666</v>
      </c>
      <c r="AX180" s="3">
        <v>0.66666666666666663</v>
      </c>
      <c r="AY180" s="3">
        <v>0</v>
      </c>
      <c r="AZ180" s="6">
        <v>19.454999999999998</v>
      </c>
      <c r="BA180" s="6">
        <v>18.61</v>
      </c>
      <c r="BB180" s="6">
        <v>40.475000000000001</v>
      </c>
      <c r="BC180" s="3">
        <v>1029.23843503937</v>
      </c>
      <c r="BD180" s="3">
        <v>984.53494094488167</v>
      </c>
      <c r="BE180" s="3">
        <v>0</v>
      </c>
      <c r="BF180" s="3">
        <v>127.49753937007873</v>
      </c>
      <c r="BG180" s="3">
        <v>2141.2709153543306</v>
      </c>
      <c r="BH180" s="4">
        <v>1.5435061100195726</v>
      </c>
    </row>
    <row r="181" spans="1:60" x14ac:dyDescent="0.25">
      <c r="A181">
        <v>2003</v>
      </c>
      <c r="B181">
        <v>181</v>
      </c>
      <c r="C181" s="1">
        <v>37802</v>
      </c>
      <c r="D181" t="s">
        <v>331</v>
      </c>
      <c r="E181">
        <v>5</v>
      </c>
      <c r="F181" s="3">
        <v>60.3</v>
      </c>
      <c r="G181" s="4">
        <v>0.60299999999999998</v>
      </c>
      <c r="H181" s="3">
        <v>13.79</v>
      </c>
      <c r="I181" s="5">
        <v>16</v>
      </c>
      <c r="J181" s="5">
        <v>4</v>
      </c>
      <c r="K181" s="5">
        <v>2</v>
      </c>
      <c r="L181" s="5">
        <v>9</v>
      </c>
      <c r="M181" s="3">
        <v>61.9</v>
      </c>
      <c r="N181" s="4">
        <v>0.61899999999999999</v>
      </c>
      <c r="O181" s="3">
        <v>12.98</v>
      </c>
      <c r="P181" s="5">
        <v>18</v>
      </c>
      <c r="Q181" s="5">
        <v>7</v>
      </c>
      <c r="R181" s="5">
        <v>2</v>
      </c>
      <c r="S181" s="5">
        <v>8</v>
      </c>
      <c r="T181" s="3">
        <v>53.3</v>
      </c>
      <c r="U181" s="4">
        <v>0.53299999999999992</v>
      </c>
      <c r="V181" s="3">
        <v>12.14</v>
      </c>
      <c r="W181" s="5">
        <v>16</v>
      </c>
      <c r="X181" s="5">
        <v>7</v>
      </c>
      <c r="Y181" s="5">
        <v>2</v>
      </c>
      <c r="Z181" s="5">
        <v>23</v>
      </c>
      <c r="AA181" s="3">
        <v>57.8</v>
      </c>
      <c r="AB181" s="4">
        <v>0.57799999999999996</v>
      </c>
      <c r="AC181" s="3">
        <v>13.92</v>
      </c>
      <c r="AD181" s="5">
        <v>15</v>
      </c>
      <c r="AE181" s="5">
        <v>6</v>
      </c>
      <c r="AF181" s="5">
        <v>3</v>
      </c>
      <c r="AG181" s="5">
        <v>22</v>
      </c>
      <c r="AH181" s="3">
        <v>47.2</v>
      </c>
      <c r="AI181" s="4">
        <v>0.47200000000000003</v>
      </c>
      <c r="AJ181" s="3">
        <v>10.24</v>
      </c>
      <c r="AK181" s="5">
        <v>13</v>
      </c>
      <c r="AL181" s="5">
        <v>3</v>
      </c>
      <c r="AM181" s="5">
        <v>4</v>
      </c>
      <c r="AN181" s="5">
        <v>8</v>
      </c>
      <c r="AO181" s="3" t="s">
        <v>728</v>
      </c>
      <c r="AP181" s="4" t="s">
        <v>728</v>
      </c>
      <c r="AQ181" s="3" t="s">
        <v>728</v>
      </c>
      <c r="AR181" s="5" t="s">
        <v>728</v>
      </c>
      <c r="AS181" s="5" t="s">
        <v>728</v>
      </c>
      <c r="AT181" s="5" t="s">
        <v>728</v>
      </c>
      <c r="AU181" s="5" t="s">
        <v>728</v>
      </c>
      <c r="AV181" s="3">
        <v>25.6</v>
      </c>
      <c r="AW181" s="3">
        <v>0.4</v>
      </c>
      <c r="AX181" s="3">
        <v>0.2</v>
      </c>
      <c r="AY181" s="3">
        <v>0</v>
      </c>
      <c r="AZ181" s="6">
        <v>17.889999999999997</v>
      </c>
      <c r="BA181" s="6">
        <v>16.803999999999998</v>
      </c>
      <c r="BB181" s="6">
        <v>36.515999999999998</v>
      </c>
      <c r="BC181" s="3">
        <v>909.76049868766381</v>
      </c>
      <c r="BD181" s="3">
        <v>854.53412073490813</v>
      </c>
      <c r="BE181" s="3">
        <v>0</v>
      </c>
      <c r="BF181" s="3">
        <v>92.65419947506561</v>
      </c>
      <c r="BG181" s="3">
        <v>1856.9488188976375</v>
      </c>
      <c r="BH181" s="4">
        <v>1.3582951888784511</v>
      </c>
    </row>
    <row r="182" spans="1:60" x14ac:dyDescent="0.25">
      <c r="A182">
        <v>2003</v>
      </c>
      <c r="B182">
        <v>181</v>
      </c>
      <c r="C182" s="1">
        <v>37802</v>
      </c>
      <c r="D182" t="s">
        <v>332</v>
      </c>
      <c r="E182">
        <v>6</v>
      </c>
      <c r="F182" s="3">
        <v>54.8</v>
      </c>
      <c r="G182" s="4">
        <v>0.54799999999999993</v>
      </c>
      <c r="H182" s="3">
        <v>7.9</v>
      </c>
      <c r="I182" s="5">
        <v>13</v>
      </c>
      <c r="J182" s="5">
        <v>5</v>
      </c>
      <c r="K182" s="5">
        <v>2</v>
      </c>
      <c r="L182" s="5">
        <v>5</v>
      </c>
      <c r="M182" s="3">
        <v>55.2</v>
      </c>
      <c r="N182" s="4">
        <v>0.55200000000000005</v>
      </c>
      <c r="O182" s="3">
        <v>8.1999999999999993</v>
      </c>
      <c r="P182" s="5">
        <v>16</v>
      </c>
      <c r="Q182" s="5">
        <v>7</v>
      </c>
      <c r="R182" s="5">
        <v>0</v>
      </c>
      <c r="S182" s="5">
        <v>0</v>
      </c>
      <c r="T182" s="3">
        <v>59.3</v>
      </c>
      <c r="U182" s="4">
        <v>0.59299999999999997</v>
      </c>
      <c r="V182" s="3">
        <v>8.1999999999999993</v>
      </c>
      <c r="W182" s="5">
        <v>12</v>
      </c>
      <c r="X182" s="5">
        <v>5</v>
      </c>
      <c r="Y182" s="5">
        <v>1</v>
      </c>
      <c r="Z182" s="5">
        <v>2</v>
      </c>
      <c r="AA182" s="3">
        <v>53.3</v>
      </c>
      <c r="AB182" s="4">
        <v>0.53299999999999992</v>
      </c>
      <c r="AC182" s="3">
        <v>10.1</v>
      </c>
      <c r="AD182" s="5">
        <v>11</v>
      </c>
      <c r="AE182" s="5">
        <v>4</v>
      </c>
      <c r="AF182" s="5">
        <v>2</v>
      </c>
      <c r="AG182" s="5">
        <v>2</v>
      </c>
      <c r="AH182" s="3">
        <v>57.7</v>
      </c>
      <c r="AI182" s="4">
        <v>0.57700000000000007</v>
      </c>
      <c r="AJ182" s="3">
        <v>8.4</v>
      </c>
      <c r="AK182" s="5">
        <v>14</v>
      </c>
      <c r="AL182" s="5">
        <v>6</v>
      </c>
      <c r="AM182" s="5">
        <v>2</v>
      </c>
      <c r="AN182" s="5">
        <v>4</v>
      </c>
      <c r="AO182" s="3">
        <v>50.4</v>
      </c>
      <c r="AP182" s="4">
        <v>0.504</v>
      </c>
      <c r="AQ182" s="3">
        <v>7.8</v>
      </c>
      <c r="AR182" s="5">
        <v>13</v>
      </c>
      <c r="AS182" s="5">
        <v>7</v>
      </c>
      <c r="AT182" s="5">
        <v>0</v>
      </c>
      <c r="AU182" s="5">
        <v>0</v>
      </c>
      <c r="AV182" s="3">
        <v>9.8333333333333339</v>
      </c>
      <c r="AW182" s="3">
        <v>0.33333333333333331</v>
      </c>
      <c r="AX182" s="3">
        <v>0</v>
      </c>
      <c r="AY182" s="3">
        <v>0</v>
      </c>
      <c r="AZ182" s="6">
        <v>5.8</v>
      </c>
      <c r="BA182" s="6">
        <v>5.5383333333333331</v>
      </c>
      <c r="BB182" s="6">
        <v>11.823333333333332</v>
      </c>
      <c r="BC182" s="3">
        <v>1443.0227471566054</v>
      </c>
      <c r="BD182" s="3">
        <v>1377.9208588509773</v>
      </c>
      <c r="BE182" s="3">
        <v>0</v>
      </c>
      <c r="BF182" s="3">
        <v>120.66655730533685</v>
      </c>
      <c r="BG182" s="3">
        <v>2941.6101633129197</v>
      </c>
      <c r="BH182" s="4">
        <v>2.6888684836651522</v>
      </c>
    </row>
    <row r="183" spans="1:60" x14ac:dyDescent="0.25">
      <c r="A183">
        <v>2003</v>
      </c>
      <c r="B183">
        <v>181</v>
      </c>
      <c r="C183" s="1">
        <v>37802</v>
      </c>
      <c r="D183" t="s">
        <v>333</v>
      </c>
      <c r="E183">
        <v>6</v>
      </c>
      <c r="F183" s="3">
        <v>51.5</v>
      </c>
      <c r="G183" s="4">
        <v>0.51500000000000001</v>
      </c>
      <c r="H183" s="3">
        <v>7.2</v>
      </c>
      <c r="I183" s="5">
        <v>11</v>
      </c>
      <c r="J183" s="5">
        <v>7</v>
      </c>
      <c r="K183" s="5">
        <v>3</v>
      </c>
      <c r="L183" s="5">
        <v>5</v>
      </c>
      <c r="M183" s="3">
        <v>61</v>
      </c>
      <c r="N183" s="4">
        <v>0.61</v>
      </c>
      <c r="O183" s="3">
        <v>11.6</v>
      </c>
      <c r="P183" s="5">
        <v>18</v>
      </c>
      <c r="Q183" s="5">
        <v>7</v>
      </c>
      <c r="R183" s="5">
        <v>3</v>
      </c>
      <c r="S183" s="5">
        <v>1</v>
      </c>
      <c r="T183" s="3">
        <v>59</v>
      </c>
      <c r="U183" s="4">
        <v>0.59</v>
      </c>
      <c r="V183" s="3">
        <v>8.9</v>
      </c>
      <c r="W183" s="5">
        <v>12</v>
      </c>
      <c r="X183" s="5">
        <v>4</v>
      </c>
      <c r="Y183" s="5">
        <v>1</v>
      </c>
      <c r="Z183" s="5">
        <v>1</v>
      </c>
      <c r="AA183" s="3">
        <v>54</v>
      </c>
      <c r="AB183" s="4">
        <v>0.54</v>
      </c>
      <c r="AC183" s="3">
        <v>9.3000000000000007</v>
      </c>
      <c r="AD183" s="5">
        <v>15</v>
      </c>
      <c r="AE183" s="5">
        <v>6</v>
      </c>
      <c r="AF183" s="5">
        <v>1</v>
      </c>
      <c r="AG183" s="5">
        <v>1</v>
      </c>
      <c r="AH183" s="3">
        <v>47.1</v>
      </c>
      <c r="AI183" s="4">
        <v>0.47100000000000003</v>
      </c>
      <c r="AJ183" s="3">
        <v>10</v>
      </c>
      <c r="AK183" s="5">
        <v>13</v>
      </c>
      <c r="AL183" s="5">
        <v>8</v>
      </c>
      <c r="AM183" s="5">
        <v>3</v>
      </c>
      <c r="AN183" s="5">
        <v>11</v>
      </c>
      <c r="AO183" s="3">
        <v>63</v>
      </c>
      <c r="AP183" s="4">
        <v>0.63</v>
      </c>
      <c r="AQ183" s="3">
        <v>11.2</v>
      </c>
      <c r="AR183" s="5">
        <v>13</v>
      </c>
      <c r="AS183" s="5">
        <v>6</v>
      </c>
      <c r="AT183" s="5">
        <v>2</v>
      </c>
      <c r="AU183" s="5">
        <v>3</v>
      </c>
      <c r="AV183" s="3">
        <v>8.5</v>
      </c>
      <c r="AW183" s="3">
        <v>0.5</v>
      </c>
      <c r="AX183" s="3">
        <v>0.16666666666666666</v>
      </c>
      <c r="AY183" s="3">
        <v>0</v>
      </c>
      <c r="AZ183" s="6">
        <v>8.4633333333333329</v>
      </c>
      <c r="BA183" s="6">
        <v>7.6016666666666666</v>
      </c>
      <c r="BB183" s="6">
        <v>16.676666666666666</v>
      </c>
      <c r="BC183" s="3">
        <v>1042.0278628365897</v>
      </c>
      <c r="BD183" s="3">
        <v>935.93719621852813</v>
      </c>
      <c r="BE183" s="3">
        <v>0</v>
      </c>
      <c r="BF183" s="3">
        <v>75.310008991931568</v>
      </c>
      <c r="BG183" s="3">
        <v>2053.2750680470494</v>
      </c>
      <c r="BH183" s="4">
        <v>1.6729697906594518</v>
      </c>
    </row>
    <row r="184" spans="1:60" x14ac:dyDescent="0.25">
      <c r="A184">
        <v>2003</v>
      </c>
      <c r="B184">
        <v>181</v>
      </c>
      <c r="C184" s="1">
        <v>37802</v>
      </c>
      <c r="D184" t="s">
        <v>334</v>
      </c>
      <c r="E184">
        <v>6</v>
      </c>
      <c r="F184" s="3">
        <v>52.5</v>
      </c>
      <c r="G184" s="4">
        <v>0.52500000000000002</v>
      </c>
      <c r="H184" s="3">
        <v>9.6999999999999993</v>
      </c>
      <c r="I184" s="5">
        <v>13</v>
      </c>
      <c r="J184" s="5">
        <v>5</v>
      </c>
      <c r="K184" s="5">
        <v>2</v>
      </c>
      <c r="L184" s="5">
        <v>0</v>
      </c>
      <c r="M184" s="3">
        <v>64</v>
      </c>
      <c r="N184" s="4">
        <v>0.64</v>
      </c>
      <c r="O184" s="3">
        <v>11.6</v>
      </c>
      <c r="P184" s="5">
        <v>17</v>
      </c>
      <c r="Q184" s="5">
        <v>7</v>
      </c>
      <c r="R184" s="5">
        <v>2</v>
      </c>
      <c r="S184" s="5">
        <v>6</v>
      </c>
      <c r="T184" s="3">
        <v>46</v>
      </c>
      <c r="U184" s="4">
        <v>0.46</v>
      </c>
      <c r="V184" s="3">
        <v>10</v>
      </c>
      <c r="W184" s="5">
        <v>10</v>
      </c>
      <c r="X184" s="5">
        <v>4</v>
      </c>
      <c r="Y184" s="5">
        <v>2</v>
      </c>
      <c r="Z184" s="5">
        <v>8</v>
      </c>
      <c r="AA184" s="3">
        <v>42</v>
      </c>
      <c r="AB184" s="4">
        <v>0.42</v>
      </c>
      <c r="AC184" s="3">
        <v>8.9</v>
      </c>
      <c r="AD184" s="5">
        <v>11</v>
      </c>
      <c r="AE184" s="5">
        <v>5</v>
      </c>
      <c r="AF184" s="5">
        <v>3</v>
      </c>
      <c r="AG184" s="5">
        <v>4</v>
      </c>
      <c r="AH184" s="3">
        <v>53</v>
      </c>
      <c r="AI184" s="4">
        <v>0.53</v>
      </c>
      <c r="AJ184" s="3">
        <v>9.9</v>
      </c>
      <c r="AK184" s="5">
        <v>11</v>
      </c>
      <c r="AL184" s="5">
        <v>6</v>
      </c>
      <c r="AM184" s="5">
        <v>1</v>
      </c>
      <c r="AN184" s="5">
        <v>9</v>
      </c>
      <c r="AO184" s="3">
        <v>46.7</v>
      </c>
      <c r="AP184" s="4">
        <v>0.46700000000000003</v>
      </c>
      <c r="AQ184" s="3">
        <v>9.6999999999999993</v>
      </c>
      <c r="AR184" s="5">
        <v>12</v>
      </c>
      <c r="AS184" s="5">
        <v>4</v>
      </c>
      <c r="AT184" s="5">
        <v>1</v>
      </c>
      <c r="AU184" s="5">
        <v>12</v>
      </c>
      <c r="AV184" s="3">
        <v>12</v>
      </c>
      <c r="AW184" s="3">
        <v>0.33333333333333331</v>
      </c>
      <c r="AX184" s="3">
        <v>0</v>
      </c>
      <c r="AY184" s="3">
        <v>0</v>
      </c>
      <c r="AZ184" s="6">
        <v>8.7266666666666666</v>
      </c>
      <c r="BA184" s="6">
        <v>7.82</v>
      </c>
      <c r="BB184" s="6">
        <v>17.405000000000001</v>
      </c>
      <c r="BC184" s="3">
        <v>1012.4167638767378</v>
      </c>
      <c r="BD184" s="3">
        <v>907.23060659084297</v>
      </c>
      <c r="BE184" s="3">
        <v>0</v>
      </c>
      <c r="BF184" s="3">
        <v>99.578806989404114</v>
      </c>
      <c r="BG184" s="3">
        <v>2019.2261774569849</v>
      </c>
      <c r="BH184" s="4">
        <v>1.4135909932828785</v>
      </c>
    </row>
    <row r="185" spans="1:60" x14ac:dyDescent="0.25">
      <c r="A185">
        <v>2003</v>
      </c>
      <c r="B185">
        <v>181</v>
      </c>
      <c r="C185" s="1">
        <v>37802</v>
      </c>
      <c r="D185" t="s">
        <v>335</v>
      </c>
      <c r="E185">
        <v>6</v>
      </c>
      <c r="F185" s="3">
        <v>46.7</v>
      </c>
      <c r="G185" s="4">
        <v>0.46700000000000003</v>
      </c>
      <c r="H185" s="3">
        <v>6</v>
      </c>
      <c r="I185" s="5">
        <v>15</v>
      </c>
      <c r="J185" s="5">
        <v>8</v>
      </c>
      <c r="K185" s="5">
        <v>2</v>
      </c>
      <c r="L185" s="5">
        <v>1</v>
      </c>
      <c r="M185" s="3">
        <v>51</v>
      </c>
      <c r="N185" s="4">
        <v>0.51</v>
      </c>
      <c r="O185" s="3">
        <v>8.9</v>
      </c>
      <c r="P185" s="5">
        <v>12</v>
      </c>
      <c r="Q185" s="5">
        <v>5</v>
      </c>
      <c r="R185" s="5">
        <v>1</v>
      </c>
      <c r="S185" s="5">
        <v>7</v>
      </c>
      <c r="T185" s="3">
        <v>54</v>
      </c>
      <c r="U185" s="4">
        <v>0.54</v>
      </c>
      <c r="V185" s="3">
        <v>7.5</v>
      </c>
      <c r="W185" s="5">
        <v>16</v>
      </c>
      <c r="X185" s="5">
        <v>8</v>
      </c>
      <c r="Y185" s="5">
        <v>2</v>
      </c>
      <c r="Z185" s="5">
        <v>1</v>
      </c>
      <c r="AA185" s="3">
        <v>52</v>
      </c>
      <c r="AB185" s="4">
        <v>0.52</v>
      </c>
      <c r="AC185" s="3">
        <v>9.8000000000000007</v>
      </c>
      <c r="AD185" s="5">
        <v>11</v>
      </c>
      <c r="AE185" s="5">
        <v>4</v>
      </c>
      <c r="AF185" s="5">
        <v>1</v>
      </c>
      <c r="AG185" s="5">
        <v>3</v>
      </c>
      <c r="AH185" s="3">
        <v>43</v>
      </c>
      <c r="AI185" s="4">
        <v>0.43</v>
      </c>
      <c r="AJ185" s="3">
        <v>8</v>
      </c>
      <c r="AK185" s="5">
        <v>14</v>
      </c>
      <c r="AL185" s="5">
        <v>4</v>
      </c>
      <c r="AM185" s="5">
        <v>1</v>
      </c>
      <c r="AN185" s="5">
        <v>3</v>
      </c>
      <c r="AO185" s="3">
        <v>49</v>
      </c>
      <c r="AP185" s="4">
        <v>0.49</v>
      </c>
      <c r="AQ185" s="3">
        <v>9.1999999999999993</v>
      </c>
      <c r="AR185" s="5">
        <v>12</v>
      </c>
      <c r="AS185" s="5">
        <v>5</v>
      </c>
      <c r="AT185" s="5">
        <v>1</v>
      </c>
      <c r="AU185" s="5">
        <v>4</v>
      </c>
      <c r="AV185" s="3">
        <v>7</v>
      </c>
      <c r="AW185" s="3">
        <v>0.66666666666666663</v>
      </c>
      <c r="AX185" s="3">
        <v>0.16666666666666666</v>
      </c>
      <c r="AY185" s="3">
        <v>0</v>
      </c>
      <c r="AZ185" s="6">
        <v>5.6466666666666674</v>
      </c>
      <c r="BA185" s="6">
        <v>4.9933333333333332</v>
      </c>
      <c r="BB185" s="6">
        <v>11.343333333333334</v>
      </c>
      <c r="BC185" s="3">
        <v>1284.4561096529603</v>
      </c>
      <c r="BD185" s="3">
        <v>1135.8413531641879</v>
      </c>
      <c r="BE185" s="3">
        <v>0</v>
      </c>
      <c r="BF185" s="3">
        <v>159.98833479148439</v>
      </c>
      <c r="BG185" s="3">
        <v>2580.2857976086325</v>
      </c>
      <c r="BH185" s="4">
        <v>1.7412020941112267</v>
      </c>
    </row>
    <row r="186" spans="1:60" x14ac:dyDescent="0.25">
      <c r="A186">
        <v>2003</v>
      </c>
      <c r="B186">
        <v>181</v>
      </c>
      <c r="C186" s="1">
        <v>37802</v>
      </c>
      <c r="D186" t="s">
        <v>336</v>
      </c>
      <c r="E186">
        <v>6</v>
      </c>
      <c r="F186" s="3">
        <v>48</v>
      </c>
      <c r="G186" s="4">
        <v>0.48</v>
      </c>
      <c r="H186" s="3">
        <v>10.33</v>
      </c>
      <c r="I186" s="5">
        <v>12</v>
      </c>
      <c r="J186" s="5">
        <v>3</v>
      </c>
      <c r="K186" s="5">
        <v>1</v>
      </c>
      <c r="L186" s="5">
        <v>9</v>
      </c>
      <c r="M186" s="3">
        <v>45</v>
      </c>
      <c r="N186" s="4">
        <v>0.45</v>
      </c>
      <c r="O186" s="3">
        <v>10.99</v>
      </c>
      <c r="P186" s="5">
        <v>12</v>
      </c>
      <c r="Q186" s="5">
        <v>3</v>
      </c>
      <c r="R186" s="5">
        <v>1</v>
      </c>
      <c r="S186" s="5">
        <v>11</v>
      </c>
      <c r="T186" s="3">
        <v>40</v>
      </c>
      <c r="U186" s="4">
        <v>0.4</v>
      </c>
      <c r="V186" s="3">
        <v>9.9</v>
      </c>
      <c r="W186" s="5">
        <v>12</v>
      </c>
      <c r="X186" s="5">
        <v>4</v>
      </c>
      <c r="Y186" s="5">
        <v>1</v>
      </c>
      <c r="Z186" s="5">
        <v>7</v>
      </c>
      <c r="AA186" s="3">
        <v>34</v>
      </c>
      <c r="AB186" s="4">
        <v>0.34</v>
      </c>
      <c r="AC186" s="3">
        <v>7.7</v>
      </c>
      <c r="AD186" s="5">
        <v>9</v>
      </c>
      <c r="AE186" s="5">
        <v>6</v>
      </c>
      <c r="AF186" s="5">
        <v>2</v>
      </c>
      <c r="AG186" s="5">
        <v>2</v>
      </c>
      <c r="AH186" s="3">
        <v>37</v>
      </c>
      <c r="AI186" s="4">
        <v>0.37</v>
      </c>
      <c r="AJ186" s="3">
        <v>7.57</v>
      </c>
      <c r="AK186" s="5">
        <v>12</v>
      </c>
      <c r="AL186" s="5">
        <v>5</v>
      </c>
      <c r="AM186" s="5">
        <v>1</v>
      </c>
      <c r="AN186" s="5">
        <v>5</v>
      </c>
      <c r="AO186" s="3">
        <v>51</v>
      </c>
      <c r="AP186" s="4">
        <v>0.51</v>
      </c>
      <c r="AQ186" s="3">
        <v>11.56</v>
      </c>
      <c r="AR186" s="5">
        <v>15</v>
      </c>
      <c r="AS186" s="5">
        <v>5</v>
      </c>
      <c r="AT186" s="5">
        <v>1</v>
      </c>
      <c r="AU186" s="5">
        <v>14</v>
      </c>
      <c r="AV186" s="3">
        <v>17.666666666666668</v>
      </c>
      <c r="AW186" s="3">
        <v>0.33333333333333331</v>
      </c>
      <c r="AX186" s="3">
        <v>1</v>
      </c>
      <c r="AY186" s="3">
        <v>0</v>
      </c>
      <c r="AZ186" s="6">
        <v>10.938333333333333</v>
      </c>
      <c r="BA186" s="6">
        <v>9.0466666666666669</v>
      </c>
      <c r="BB186" s="6">
        <v>21.465000000000003</v>
      </c>
      <c r="BC186" s="3">
        <v>524.84621062992119</v>
      </c>
      <c r="BD186" s="3">
        <v>434.07972440944883</v>
      </c>
      <c r="BE186" s="3">
        <v>0</v>
      </c>
      <c r="BF186" s="3">
        <v>71.013779527559066</v>
      </c>
      <c r="BG186" s="3">
        <v>1029.9397145669291</v>
      </c>
      <c r="BH186" s="4">
        <v>0.65294475140518415</v>
      </c>
    </row>
    <row r="187" spans="1:60" x14ac:dyDescent="0.25">
      <c r="A187">
        <v>2003</v>
      </c>
      <c r="B187">
        <v>181</v>
      </c>
      <c r="C187" s="1">
        <v>37802</v>
      </c>
      <c r="D187" t="s">
        <v>337</v>
      </c>
      <c r="E187">
        <v>6</v>
      </c>
      <c r="F187" s="3">
        <v>44</v>
      </c>
      <c r="G187" s="4">
        <v>0.44</v>
      </c>
      <c r="H187" s="3">
        <v>7.92</v>
      </c>
      <c r="I187" s="5">
        <v>12</v>
      </c>
      <c r="J187" s="5">
        <v>4</v>
      </c>
      <c r="K187" s="5">
        <v>2</v>
      </c>
      <c r="L187" s="5">
        <v>6</v>
      </c>
      <c r="M187" s="3">
        <v>50</v>
      </c>
      <c r="N187" s="4">
        <v>0.5</v>
      </c>
      <c r="O187" s="3">
        <v>9.89</v>
      </c>
      <c r="P187" s="5">
        <v>14</v>
      </c>
      <c r="Q187" s="5">
        <v>5</v>
      </c>
      <c r="R187" s="5">
        <v>1</v>
      </c>
      <c r="S187" s="5">
        <v>1</v>
      </c>
      <c r="T187" s="3">
        <v>67</v>
      </c>
      <c r="U187" s="4">
        <v>0.67</v>
      </c>
      <c r="V187" s="3">
        <v>10.79</v>
      </c>
      <c r="W187" s="5">
        <v>14</v>
      </c>
      <c r="X187" s="5">
        <v>6</v>
      </c>
      <c r="Y187" s="5">
        <v>5</v>
      </c>
      <c r="Z187" s="5">
        <v>17</v>
      </c>
      <c r="AA187" s="3">
        <v>35</v>
      </c>
      <c r="AB187" s="4">
        <v>0.35</v>
      </c>
      <c r="AC187" s="3">
        <v>9.17</v>
      </c>
      <c r="AD187" s="5">
        <v>11</v>
      </c>
      <c r="AE187" s="5">
        <v>5</v>
      </c>
      <c r="AF187" s="5">
        <v>1</v>
      </c>
      <c r="AG187" s="5">
        <v>0</v>
      </c>
      <c r="AH187" s="3">
        <v>28.3</v>
      </c>
      <c r="AI187" s="4">
        <v>0.28300000000000003</v>
      </c>
      <c r="AJ187" s="3">
        <v>5.19</v>
      </c>
      <c r="AK187" s="5">
        <v>12</v>
      </c>
      <c r="AL187" s="5" t="s">
        <v>728</v>
      </c>
      <c r="AM187" s="5">
        <v>1</v>
      </c>
      <c r="AN187" s="5">
        <v>0</v>
      </c>
      <c r="AO187" s="3">
        <v>60.8</v>
      </c>
      <c r="AP187" s="4">
        <v>0.60799999999999998</v>
      </c>
      <c r="AQ187" s="3">
        <v>8.83</v>
      </c>
      <c r="AR187" s="5">
        <v>14</v>
      </c>
      <c r="AS187" s="5">
        <v>6</v>
      </c>
      <c r="AT187" s="5">
        <v>1</v>
      </c>
      <c r="AU187" s="5">
        <v>2</v>
      </c>
      <c r="AV187" s="3">
        <v>10.5</v>
      </c>
      <c r="AW187" s="3">
        <v>0.16666666666666666</v>
      </c>
      <c r="AX187" s="3">
        <v>0</v>
      </c>
      <c r="AY187" s="3">
        <v>0</v>
      </c>
      <c r="AZ187" s="6">
        <v>8.1916666666666664</v>
      </c>
      <c r="BA187" s="6">
        <v>7.4899999999999993</v>
      </c>
      <c r="BB187" s="6">
        <v>16.396666666666665</v>
      </c>
      <c r="BC187" s="3">
        <v>924.96673592884213</v>
      </c>
      <c r="BD187" s="3">
        <v>845.7376421697287</v>
      </c>
      <c r="BE187" s="3">
        <v>0</v>
      </c>
      <c r="BF187" s="3">
        <v>80.734634733158344</v>
      </c>
      <c r="BG187" s="3">
        <v>1851.4390128317293</v>
      </c>
      <c r="BH187" s="4">
        <v>1.3267422338347643</v>
      </c>
    </row>
    <row r="188" spans="1:60" x14ac:dyDescent="0.25">
      <c r="A188">
        <v>2003</v>
      </c>
      <c r="B188">
        <v>181</v>
      </c>
      <c r="C188" s="1">
        <v>37802</v>
      </c>
      <c r="D188" t="s">
        <v>338</v>
      </c>
      <c r="E188">
        <v>6</v>
      </c>
      <c r="F188" s="3">
        <v>48.1</v>
      </c>
      <c r="G188" s="4">
        <v>0.48100000000000004</v>
      </c>
      <c r="H188" s="3">
        <v>10.199999999999999</v>
      </c>
      <c r="I188" s="5">
        <v>18</v>
      </c>
      <c r="J188" s="5">
        <v>6</v>
      </c>
      <c r="K188" s="5">
        <v>4</v>
      </c>
      <c r="L188" s="5">
        <v>3</v>
      </c>
      <c r="M188" s="3">
        <v>53.1</v>
      </c>
      <c r="N188" s="4">
        <v>0.53100000000000003</v>
      </c>
      <c r="O188" s="3">
        <v>8.9</v>
      </c>
      <c r="P188" s="5">
        <v>17</v>
      </c>
      <c r="Q188" s="5">
        <v>4</v>
      </c>
      <c r="R188" s="5">
        <v>4</v>
      </c>
      <c r="S188" s="5">
        <v>2</v>
      </c>
      <c r="T188" s="3">
        <v>46.5</v>
      </c>
      <c r="U188" s="4">
        <v>0.46500000000000002</v>
      </c>
      <c r="V188" s="3">
        <v>8.6</v>
      </c>
      <c r="W188" s="5">
        <v>12</v>
      </c>
      <c r="X188" s="5">
        <v>4</v>
      </c>
      <c r="Y188" s="5">
        <v>3</v>
      </c>
      <c r="Z188" s="5">
        <v>1</v>
      </c>
      <c r="AA188" s="3">
        <v>33</v>
      </c>
      <c r="AB188" s="4">
        <v>0.33</v>
      </c>
      <c r="AC188" s="3">
        <v>7.9</v>
      </c>
      <c r="AD188" s="5">
        <v>11</v>
      </c>
      <c r="AE188" s="5">
        <v>7</v>
      </c>
      <c r="AF188" s="5">
        <v>2</v>
      </c>
      <c r="AG188" s="5">
        <v>3</v>
      </c>
      <c r="AH188" s="3">
        <v>44</v>
      </c>
      <c r="AI188" s="4">
        <v>0.44</v>
      </c>
      <c r="AJ188" s="3">
        <v>8.1999999999999993</v>
      </c>
      <c r="AK188" s="5">
        <v>14</v>
      </c>
      <c r="AL188" s="5">
        <v>10</v>
      </c>
      <c r="AM188" s="5">
        <v>4</v>
      </c>
      <c r="AN188" s="5">
        <v>3</v>
      </c>
      <c r="AO188" s="3">
        <v>39.9</v>
      </c>
      <c r="AP188" s="4">
        <v>0.39899999999999997</v>
      </c>
      <c r="AQ188" s="3">
        <v>7.6</v>
      </c>
      <c r="AR188" s="5">
        <v>12</v>
      </c>
      <c r="AS188" s="5">
        <v>7</v>
      </c>
      <c r="AT188" s="5">
        <v>2</v>
      </c>
      <c r="AU188" s="5">
        <v>4</v>
      </c>
      <c r="AV188" s="3">
        <v>6.5</v>
      </c>
      <c r="AW188" s="3">
        <v>0.16666666666666666</v>
      </c>
      <c r="AX188" s="3">
        <v>0.66666666666666663</v>
      </c>
      <c r="AY188" s="3">
        <v>0</v>
      </c>
      <c r="AZ188" s="6">
        <v>6.246666666666667</v>
      </c>
      <c r="BA188" s="6">
        <v>5.4549999999999992</v>
      </c>
      <c r="BB188" s="6">
        <v>12.363333333333335</v>
      </c>
      <c r="BC188" s="3">
        <v>1374.2575580830173</v>
      </c>
      <c r="BD188" s="3">
        <v>1200.0920457859431</v>
      </c>
      <c r="BE188" s="3">
        <v>0</v>
      </c>
      <c r="BF188" s="3">
        <v>145.56570185671234</v>
      </c>
      <c r="BG188" s="3">
        <v>2719.9153057256726</v>
      </c>
      <c r="BH188" s="4">
        <v>1.9059799727498219</v>
      </c>
    </row>
    <row r="189" spans="1:60" x14ac:dyDescent="0.25">
      <c r="A189">
        <v>2003</v>
      </c>
      <c r="B189">
        <v>181</v>
      </c>
      <c r="C189" s="1">
        <v>37802</v>
      </c>
      <c r="D189" t="s">
        <v>339</v>
      </c>
      <c r="E189">
        <v>6</v>
      </c>
      <c r="F189" s="3">
        <v>55</v>
      </c>
      <c r="G189" s="4">
        <v>0.55000000000000004</v>
      </c>
      <c r="H189" s="3">
        <v>10.9</v>
      </c>
      <c r="I189" s="5">
        <v>17</v>
      </c>
      <c r="J189" s="5">
        <v>8</v>
      </c>
      <c r="K189" s="5">
        <v>5</v>
      </c>
      <c r="L189" s="5">
        <v>10</v>
      </c>
      <c r="M189" s="3">
        <v>50</v>
      </c>
      <c r="N189" s="4">
        <v>0.5</v>
      </c>
      <c r="O189" s="3">
        <v>10.6</v>
      </c>
      <c r="P189" s="5">
        <v>15</v>
      </c>
      <c r="Q189" s="5">
        <v>7</v>
      </c>
      <c r="R189" s="5">
        <v>2</v>
      </c>
      <c r="S189" s="5">
        <v>9</v>
      </c>
      <c r="T189" s="3">
        <v>58</v>
      </c>
      <c r="U189" s="4">
        <v>0.57999999999999996</v>
      </c>
      <c r="V189" s="3">
        <v>9.9</v>
      </c>
      <c r="W189" s="5">
        <v>15</v>
      </c>
      <c r="X189" s="5">
        <v>6</v>
      </c>
      <c r="Y189" s="5">
        <v>3</v>
      </c>
      <c r="Z189" s="5">
        <v>6</v>
      </c>
      <c r="AA189" s="3">
        <v>49</v>
      </c>
      <c r="AB189" s="4">
        <v>0.49</v>
      </c>
      <c r="AC189" s="3">
        <v>10.4</v>
      </c>
      <c r="AD189" s="5">
        <v>11</v>
      </c>
      <c r="AE189" s="5">
        <v>4</v>
      </c>
      <c r="AF189" s="5">
        <v>1</v>
      </c>
      <c r="AG189" s="5">
        <v>7</v>
      </c>
      <c r="AH189" s="3">
        <v>49.7</v>
      </c>
      <c r="AI189" s="4">
        <v>0.49700000000000005</v>
      </c>
      <c r="AJ189" s="3">
        <v>9.9</v>
      </c>
      <c r="AK189" s="5">
        <v>13</v>
      </c>
      <c r="AL189" s="5">
        <v>6</v>
      </c>
      <c r="AM189" s="5">
        <v>3</v>
      </c>
      <c r="AN189" s="5">
        <v>10</v>
      </c>
      <c r="AO189" s="3">
        <v>39</v>
      </c>
      <c r="AP189" s="4">
        <v>0.39</v>
      </c>
      <c r="AQ189" s="3">
        <v>8.6999999999999993</v>
      </c>
      <c r="AR189" s="5">
        <v>11</v>
      </c>
      <c r="AS189" s="5">
        <v>4</v>
      </c>
      <c r="AT189" s="5">
        <v>2</v>
      </c>
      <c r="AU189" s="5">
        <v>3</v>
      </c>
      <c r="AV189" s="3">
        <v>12.166666666666666</v>
      </c>
      <c r="AW189" s="3">
        <v>0</v>
      </c>
      <c r="AX189" s="3">
        <v>0</v>
      </c>
      <c r="AY189" s="3">
        <v>0</v>
      </c>
      <c r="AZ189" s="6">
        <v>9.1816666666666666</v>
      </c>
      <c r="BA189" s="6">
        <v>7.93</v>
      </c>
      <c r="BB189" s="6">
        <v>17.855</v>
      </c>
      <c r="BC189" s="3">
        <v>989.05748760571589</v>
      </c>
      <c r="BD189" s="3">
        <v>854.22681539807513</v>
      </c>
      <c r="BE189" s="3">
        <v>0</v>
      </c>
      <c r="BF189" s="3">
        <v>80.07254301545639</v>
      </c>
      <c r="BG189" s="3">
        <v>1923.3568460192475</v>
      </c>
      <c r="BH189" s="4">
        <v>1.4999954391394514</v>
      </c>
    </row>
    <row r="190" spans="1:60" x14ac:dyDescent="0.25">
      <c r="A190">
        <v>2003</v>
      </c>
      <c r="B190">
        <v>181</v>
      </c>
      <c r="C190" s="1">
        <v>37802</v>
      </c>
      <c r="D190" t="s">
        <v>340</v>
      </c>
      <c r="E190">
        <v>6</v>
      </c>
      <c r="F190" s="3">
        <v>46.2</v>
      </c>
      <c r="G190" s="4">
        <v>0.46200000000000002</v>
      </c>
      <c r="H190" s="3">
        <v>9.3000000000000007</v>
      </c>
      <c r="I190" s="5">
        <v>10</v>
      </c>
      <c r="J190" s="5">
        <v>5</v>
      </c>
      <c r="K190" s="5">
        <v>2</v>
      </c>
      <c r="L190" s="5">
        <v>13</v>
      </c>
      <c r="M190" s="3">
        <v>45.9</v>
      </c>
      <c r="N190" s="4">
        <v>0.45899999999999996</v>
      </c>
      <c r="O190" s="3">
        <v>6.03</v>
      </c>
      <c r="P190" s="5">
        <v>11</v>
      </c>
      <c r="Q190" s="5">
        <v>7</v>
      </c>
      <c r="R190" s="5">
        <v>0</v>
      </c>
      <c r="S190" s="5">
        <v>0</v>
      </c>
      <c r="T190" s="3">
        <v>51.6</v>
      </c>
      <c r="U190" s="4">
        <v>0.51600000000000001</v>
      </c>
      <c r="V190" s="3">
        <v>7.89</v>
      </c>
      <c r="W190" s="5">
        <v>14</v>
      </c>
      <c r="X190" s="5">
        <v>6</v>
      </c>
      <c r="Y190" s="5">
        <v>0</v>
      </c>
      <c r="Z190" s="5">
        <v>0</v>
      </c>
      <c r="AA190" s="3">
        <v>50.7</v>
      </c>
      <c r="AB190" s="4">
        <v>0.50700000000000001</v>
      </c>
      <c r="AC190" s="3">
        <v>8</v>
      </c>
      <c r="AD190" s="5">
        <v>13</v>
      </c>
      <c r="AE190" s="5">
        <v>5</v>
      </c>
      <c r="AF190" s="5">
        <v>1</v>
      </c>
      <c r="AG190" s="5">
        <v>1</v>
      </c>
      <c r="AH190" s="3">
        <v>50.4</v>
      </c>
      <c r="AI190" s="4">
        <v>0.504</v>
      </c>
      <c r="AJ190" s="3">
        <v>9.57</v>
      </c>
      <c r="AK190" s="5">
        <v>12</v>
      </c>
      <c r="AL190" s="5">
        <v>3</v>
      </c>
      <c r="AM190" s="5">
        <v>1</v>
      </c>
      <c r="AN190" s="5">
        <v>10</v>
      </c>
      <c r="AO190" s="3">
        <v>59.6</v>
      </c>
      <c r="AP190" s="4">
        <v>0.59599999999999997</v>
      </c>
      <c r="AQ190" s="3">
        <v>9.24</v>
      </c>
      <c r="AR190" s="5">
        <v>17</v>
      </c>
      <c r="AS190" s="5">
        <v>8</v>
      </c>
      <c r="AT190" s="5">
        <v>2</v>
      </c>
      <c r="AU190" s="5">
        <v>9</v>
      </c>
      <c r="AV190" s="3">
        <v>7.833333333333333</v>
      </c>
      <c r="AW190" s="3">
        <v>0.16666666666666666</v>
      </c>
      <c r="AX190" s="3">
        <v>0</v>
      </c>
      <c r="AY190" s="3">
        <v>0</v>
      </c>
      <c r="AZ190" s="6">
        <v>6.085</v>
      </c>
      <c r="BA190" s="6">
        <v>6.3466666666666667</v>
      </c>
      <c r="BB190" s="6">
        <v>12.975</v>
      </c>
      <c r="BC190" s="3">
        <v>1434.6288094196561</v>
      </c>
      <c r="BD190" s="3">
        <v>1496.3205988140371</v>
      </c>
      <c r="BE190" s="3">
        <v>0</v>
      </c>
      <c r="BF190" s="3">
        <v>128.09887479342862</v>
      </c>
      <c r="BG190" s="3">
        <v>3059.0482830271217</v>
      </c>
      <c r="BH190" s="4">
        <v>2.0491195175121137</v>
      </c>
    </row>
    <row r="191" spans="1:60" x14ac:dyDescent="0.25">
      <c r="A191">
        <v>2003</v>
      </c>
      <c r="B191">
        <v>181</v>
      </c>
      <c r="C191" s="1">
        <v>37802</v>
      </c>
      <c r="D191" t="s">
        <v>341</v>
      </c>
      <c r="E191">
        <v>6</v>
      </c>
      <c r="F191" s="3">
        <v>56.4</v>
      </c>
      <c r="G191" s="4">
        <v>0.56399999999999995</v>
      </c>
      <c r="H191" s="3">
        <v>9.07</v>
      </c>
      <c r="I191" s="5">
        <v>13</v>
      </c>
      <c r="J191" s="5">
        <v>7</v>
      </c>
      <c r="K191" s="5">
        <v>2</v>
      </c>
      <c r="L191" s="5">
        <v>5</v>
      </c>
      <c r="M191" s="3">
        <v>21.2</v>
      </c>
      <c r="N191" s="4">
        <v>0.21199999999999999</v>
      </c>
      <c r="O191" s="3">
        <v>4.1100000000000003</v>
      </c>
      <c r="P191" s="5">
        <v>10</v>
      </c>
      <c r="Q191" s="5">
        <v>8</v>
      </c>
      <c r="R191" s="5">
        <v>0</v>
      </c>
      <c r="S191" s="5">
        <v>0</v>
      </c>
      <c r="T191" s="3">
        <v>59.7</v>
      </c>
      <c r="U191" s="4">
        <v>0.59699999999999998</v>
      </c>
      <c r="V191" s="3">
        <v>8.2200000000000006</v>
      </c>
      <c r="W191" s="5">
        <v>15</v>
      </c>
      <c r="X191" s="5">
        <v>8</v>
      </c>
      <c r="Y191" s="5">
        <v>0</v>
      </c>
      <c r="Z191" s="5">
        <v>0</v>
      </c>
      <c r="AA191" s="3">
        <v>56.4</v>
      </c>
      <c r="AB191" s="4">
        <v>0.56399999999999995</v>
      </c>
      <c r="AC191" s="3">
        <v>11.67</v>
      </c>
      <c r="AD191" s="5">
        <v>20</v>
      </c>
      <c r="AE191" s="5">
        <v>8</v>
      </c>
      <c r="AF191" s="5">
        <v>3</v>
      </c>
      <c r="AG191" s="5">
        <v>7</v>
      </c>
      <c r="AH191" s="3">
        <v>63.5</v>
      </c>
      <c r="AI191" s="4">
        <v>0.63500000000000001</v>
      </c>
      <c r="AJ191" s="3">
        <v>11.46</v>
      </c>
      <c r="AK191" s="5">
        <v>15</v>
      </c>
      <c r="AL191" s="5">
        <v>4</v>
      </c>
      <c r="AM191" s="5">
        <v>1</v>
      </c>
      <c r="AN191" s="5">
        <v>4</v>
      </c>
      <c r="AO191" s="3">
        <v>48.6</v>
      </c>
      <c r="AP191" s="4">
        <v>0.48599999999999999</v>
      </c>
      <c r="AQ191" s="3">
        <v>10.49</v>
      </c>
      <c r="AR191" s="5">
        <v>14</v>
      </c>
      <c r="AS191" s="5">
        <v>6</v>
      </c>
      <c r="AT191" s="5">
        <v>1</v>
      </c>
      <c r="AU191" s="5">
        <v>8</v>
      </c>
      <c r="AV191" s="3">
        <v>13</v>
      </c>
      <c r="AW191" s="3">
        <v>0</v>
      </c>
      <c r="AX191" s="3">
        <v>0.83333333333333337</v>
      </c>
      <c r="AY191" s="3">
        <v>0</v>
      </c>
      <c r="AZ191" s="6">
        <v>8.5850000000000009</v>
      </c>
      <c r="BA191" s="6">
        <v>8.4233333333333338</v>
      </c>
      <c r="BB191" s="6">
        <v>17.906666666666666</v>
      </c>
      <c r="BC191" s="3">
        <v>984.24558909303005</v>
      </c>
      <c r="BD191" s="3">
        <v>965.7109701565081</v>
      </c>
      <c r="BE191" s="3">
        <v>0</v>
      </c>
      <c r="BF191" s="3">
        <v>102.99133615242538</v>
      </c>
      <c r="BG191" s="3">
        <v>2052.9478954019637</v>
      </c>
      <c r="BH191" s="4">
        <v>1.462223142887205</v>
      </c>
    </row>
    <row r="192" spans="1:60" x14ac:dyDescent="0.25">
      <c r="A192">
        <v>2003</v>
      </c>
      <c r="B192">
        <v>181</v>
      </c>
      <c r="C192" s="1">
        <v>37802</v>
      </c>
      <c r="D192" t="s">
        <v>342</v>
      </c>
      <c r="E192">
        <v>6</v>
      </c>
      <c r="F192" s="3">
        <v>49.4</v>
      </c>
      <c r="G192" s="4">
        <v>0.49399999999999999</v>
      </c>
      <c r="H192" s="3">
        <v>10.82</v>
      </c>
      <c r="I192" s="5">
        <v>16</v>
      </c>
      <c r="J192" s="5">
        <v>9</v>
      </c>
      <c r="K192" s="5">
        <v>4</v>
      </c>
      <c r="L192" s="5">
        <v>8</v>
      </c>
      <c r="M192" s="3">
        <v>43.8</v>
      </c>
      <c r="N192" s="4">
        <v>0.43799999999999994</v>
      </c>
      <c r="O192" s="3">
        <v>10.15</v>
      </c>
      <c r="P192" s="5">
        <v>12</v>
      </c>
      <c r="Q192" s="5">
        <v>4</v>
      </c>
      <c r="R192" s="5">
        <v>1</v>
      </c>
      <c r="S192" s="5">
        <v>9</v>
      </c>
      <c r="T192" s="3">
        <v>38.5</v>
      </c>
      <c r="U192" s="4">
        <v>0.38500000000000001</v>
      </c>
      <c r="V192" s="3">
        <v>11.02</v>
      </c>
      <c r="W192" s="5">
        <v>15</v>
      </c>
      <c r="X192" s="5">
        <v>5</v>
      </c>
      <c r="Y192" s="5">
        <v>1</v>
      </c>
      <c r="Z192" s="5">
        <v>5</v>
      </c>
      <c r="AA192" s="3">
        <v>47.2</v>
      </c>
      <c r="AB192" s="4">
        <v>0.47200000000000003</v>
      </c>
      <c r="AC192" s="3">
        <v>12.46</v>
      </c>
      <c r="AD192" s="5">
        <v>15</v>
      </c>
      <c r="AE192" s="5">
        <v>4</v>
      </c>
      <c r="AF192" s="5">
        <v>3</v>
      </c>
      <c r="AG192" s="5">
        <v>23</v>
      </c>
      <c r="AH192" s="3">
        <v>38.6</v>
      </c>
      <c r="AI192" s="4">
        <v>0.38600000000000001</v>
      </c>
      <c r="AJ192" s="3">
        <v>10.14</v>
      </c>
      <c r="AK192" s="5">
        <v>17</v>
      </c>
      <c r="AL192" s="5">
        <v>5</v>
      </c>
      <c r="AM192" s="5">
        <v>2</v>
      </c>
      <c r="AN192" s="5">
        <v>12</v>
      </c>
      <c r="AO192" s="3">
        <v>39.299999999999997</v>
      </c>
      <c r="AP192" s="4">
        <v>0.39299999999999996</v>
      </c>
      <c r="AQ192" s="3">
        <v>8.69</v>
      </c>
      <c r="AR192" s="5">
        <v>13</v>
      </c>
      <c r="AS192" s="5">
        <v>5</v>
      </c>
      <c r="AT192" s="5">
        <v>1</v>
      </c>
      <c r="AU192" s="5">
        <v>6</v>
      </c>
      <c r="AV192" s="3">
        <v>18.833333333333332</v>
      </c>
      <c r="AW192" s="3">
        <v>0</v>
      </c>
      <c r="AX192" s="3">
        <v>0.66666666666666663</v>
      </c>
      <c r="AY192" s="3">
        <v>0</v>
      </c>
      <c r="AZ192" s="6">
        <v>10.898333333333333</v>
      </c>
      <c r="BA192" s="6">
        <v>8.7416666666666671</v>
      </c>
      <c r="BB192" s="6">
        <v>20.803333333333335</v>
      </c>
      <c r="BC192" s="3">
        <v>543.03949311023621</v>
      </c>
      <c r="BD192" s="3">
        <v>435.57763287401582</v>
      </c>
      <c r="BE192" s="3">
        <v>0</v>
      </c>
      <c r="BF192" s="3">
        <v>57.966289370078741</v>
      </c>
      <c r="BG192" s="3">
        <v>1036.5834153543308</v>
      </c>
      <c r="BH192" s="4">
        <v>0.7485117513617735</v>
      </c>
    </row>
    <row r="193" spans="1:60" x14ac:dyDescent="0.25">
      <c r="A193">
        <v>2003</v>
      </c>
      <c r="B193">
        <v>181</v>
      </c>
      <c r="C193" s="1">
        <v>37802</v>
      </c>
      <c r="D193" t="s">
        <v>343</v>
      </c>
      <c r="E193">
        <v>6</v>
      </c>
      <c r="F193" s="3">
        <v>54.3</v>
      </c>
      <c r="G193" s="4">
        <v>0.54299999999999993</v>
      </c>
      <c r="H193" s="3">
        <v>10.18</v>
      </c>
      <c r="I193" s="5">
        <v>14</v>
      </c>
      <c r="J193" s="5">
        <v>5</v>
      </c>
      <c r="K193" s="5">
        <v>1</v>
      </c>
      <c r="L193" s="5">
        <v>5</v>
      </c>
      <c r="M193" s="3">
        <v>57.8</v>
      </c>
      <c r="N193" s="4">
        <v>0.57799999999999996</v>
      </c>
      <c r="O193" s="3">
        <v>12.15</v>
      </c>
      <c r="P193" s="5">
        <v>16</v>
      </c>
      <c r="Q193" s="5">
        <v>4</v>
      </c>
      <c r="R193" s="5">
        <v>1</v>
      </c>
      <c r="S193" s="5">
        <v>10</v>
      </c>
      <c r="T193" s="3">
        <v>46.6</v>
      </c>
      <c r="U193" s="4">
        <v>0.46600000000000003</v>
      </c>
      <c r="V193" s="3">
        <v>9.49</v>
      </c>
      <c r="W193" s="5">
        <v>11</v>
      </c>
      <c r="X193" s="5">
        <v>3</v>
      </c>
      <c r="Y193" s="5">
        <v>2</v>
      </c>
      <c r="Z193" s="5">
        <v>5</v>
      </c>
      <c r="AA193" s="3">
        <v>55.4</v>
      </c>
      <c r="AB193" s="4">
        <v>0.55399999999999994</v>
      </c>
      <c r="AC193" s="3">
        <v>10.86</v>
      </c>
      <c r="AD193" s="5">
        <v>15</v>
      </c>
      <c r="AE193" s="5">
        <v>5</v>
      </c>
      <c r="AF193" s="5">
        <v>1</v>
      </c>
      <c r="AG193" s="5">
        <v>8</v>
      </c>
      <c r="AH193" s="3">
        <v>55.2</v>
      </c>
      <c r="AI193" s="4">
        <v>0.55200000000000005</v>
      </c>
      <c r="AJ193" s="3">
        <v>9.64</v>
      </c>
      <c r="AK193" s="5">
        <v>15</v>
      </c>
      <c r="AL193" s="5">
        <v>5</v>
      </c>
      <c r="AM193" s="5">
        <v>1</v>
      </c>
      <c r="AN193" s="5">
        <v>8</v>
      </c>
      <c r="AO193" s="3">
        <v>46.3</v>
      </c>
      <c r="AP193" s="4">
        <v>0.46299999999999997</v>
      </c>
      <c r="AQ193" s="3">
        <v>7.59</v>
      </c>
      <c r="AR193" s="5">
        <v>16</v>
      </c>
      <c r="AS193" s="5">
        <v>7</v>
      </c>
      <c r="AT193" s="5">
        <v>0</v>
      </c>
      <c r="AU193" s="5">
        <v>0</v>
      </c>
      <c r="AV193" s="3">
        <v>13.5</v>
      </c>
      <c r="AW193" s="3">
        <v>0</v>
      </c>
      <c r="AX193" s="3">
        <v>0.5</v>
      </c>
      <c r="AY193" s="3">
        <v>0</v>
      </c>
      <c r="AZ193" s="6">
        <v>8.6966666666666672</v>
      </c>
      <c r="BA193" s="6">
        <v>8.6033333333333335</v>
      </c>
      <c r="BB193" s="6">
        <v>18.224999999999998</v>
      </c>
      <c r="BC193" s="3">
        <v>1026.3727884708856</v>
      </c>
      <c r="BD193" s="3">
        <v>1015.357672304851</v>
      </c>
      <c r="BE193" s="3">
        <v>0</v>
      </c>
      <c r="BF193" s="3">
        <v>109.16766914552349</v>
      </c>
      <c r="BG193" s="3">
        <v>2150.8981299212601</v>
      </c>
      <c r="BH193" s="4">
        <v>1.5895989902989101</v>
      </c>
    </row>
    <row r="194" spans="1:60" x14ac:dyDescent="0.25">
      <c r="A194">
        <v>2003</v>
      </c>
      <c r="B194">
        <v>188</v>
      </c>
      <c r="C194" s="1">
        <v>37809</v>
      </c>
      <c r="D194" t="s">
        <v>344</v>
      </c>
      <c r="E194">
        <v>4</v>
      </c>
      <c r="F194" s="3">
        <v>70.400000000000006</v>
      </c>
      <c r="G194" s="4">
        <v>0.70400000000000007</v>
      </c>
      <c r="H194" s="3">
        <v>15.03</v>
      </c>
      <c r="I194" s="5">
        <v>20</v>
      </c>
      <c r="J194" s="5">
        <v>6</v>
      </c>
      <c r="K194" s="5">
        <v>3</v>
      </c>
      <c r="L194" s="5">
        <v>27</v>
      </c>
      <c r="M194" s="3">
        <v>62.2</v>
      </c>
      <c r="N194" s="4">
        <v>0.622</v>
      </c>
      <c r="O194" s="3">
        <v>13.85</v>
      </c>
      <c r="P194" s="5">
        <v>19</v>
      </c>
      <c r="Q194" s="5">
        <v>6</v>
      </c>
      <c r="R194" s="5">
        <v>3</v>
      </c>
      <c r="S194" s="5">
        <v>22</v>
      </c>
      <c r="T194" s="3">
        <v>61.4</v>
      </c>
      <c r="U194" s="4">
        <v>0.61399999999999999</v>
      </c>
      <c r="V194" s="3">
        <v>12.92</v>
      </c>
      <c r="W194" s="5">
        <v>18</v>
      </c>
      <c r="X194" s="5">
        <v>6</v>
      </c>
      <c r="Y194" s="5">
        <v>2</v>
      </c>
      <c r="Z194" s="5">
        <v>27</v>
      </c>
      <c r="AA194" s="3">
        <v>66.099999999999994</v>
      </c>
      <c r="AB194" s="4">
        <v>0.66099999999999992</v>
      </c>
      <c r="AC194" s="3">
        <v>15.15</v>
      </c>
      <c r="AD194" s="5">
        <v>19</v>
      </c>
      <c r="AE194" s="5">
        <v>4</v>
      </c>
      <c r="AF194" s="5">
        <v>3</v>
      </c>
      <c r="AG194" s="5">
        <v>46</v>
      </c>
      <c r="AH194" s="3" t="s">
        <v>728</v>
      </c>
      <c r="AI194" s="4" t="s">
        <v>728</v>
      </c>
      <c r="AJ194" s="3" t="s">
        <v>728</v>
      </c>
      <c r="AK194" s="5" t="s">
        <v>728</v>
      </c>
      <c r="AL194" s="5" t="s">
        <v>728</v>
      </c>
      <c r="AM194" s="5" t="s">
        <v>728</v>
      </c>
      <c r="AN194" s="5" t="s">
        <v>728</v>
      </c>
      <c r="AO194" s="3" t="s">
        <v>728</v>
      </c>
      <c r="AP194" s="4" t="s">
        <v>728</v>
      </c>
      <c r="AQ194" s="3" t="s">
        <v>728</v>
      </c>
      <c r="AR194" s="5" t="s">
        <v>728</v>
      </c>
      <c r="AS194" s="5" t="s">
        <v>728</v>
      </c>
      <c r="AT194" s="5" t="s">
        <v>728</v>
      </c>
      <c r="AU194" s="5" t="s">
        <v>728</v>
      </c>
      <c r="AV194" s="3">
        <v>33.5</v>
      </c>
      <c r="AW194" s="3">
        <v>1.5</v>
      </c>
      <c r="AX194" s="3">
        <v>13.5</v>
      </c>
      <c r="AY194" s="3">
        <v>0</v>
      </c>
      <c r="AZ194" s="6">
        <v>28.815000000000001</v>
      </c>
      <c r="BA194" s="6">
        <v>26.114999999999998</v>
      </c>
      <c r="BB194" s="6">
        <v>61.39</v>
      </c>
      <c r="BC194" s="3">
        <v>1494.8726624015749</v>
      </c>
      <c r="BD194" s="3">
        <v>1354.8013041338584</v>
      </c>
      <c r="BE194" s="3">
        <v>0</v>
      </c>
      <c r="BF194" s="3">
        <v>335.13369422572174</v>
      </c>
      <c r="BG194" s="3">
        <v>3184.8076607611551</v>
      </c>
      <c r="BH194" s="4">
        <v>2.434497967070206</v>
      </c>
    </row>
    <row r="195" spans="1:60" x14ac:dyDescent="0.25">
      <c r="A195">
        <v>2003</v>
      </c>
      <c r="B195">
        <v>188</v>
      </c>
      <c r="C195" s="1">
        <v>37809</v>
      </c>
      <c r="D195" t="s">
        <v>345</v>
      </c>
      <c r="E195">
        <v>4</v>
      </c>
      <c r="F195" s="3">
        <v>55.7</v>
      </c>
      <c r="G195" s="4">
        <v>0.55700000000000005</v>
      </c>
      <c r="H195" s="3">
        <v>12.91</v>
      </c>
      <c r="I195" s="5">
        <v>16</v>
      </c>
      <c r="J195" s="5">
        <v>4</v>
      </c>
      <c r="K195" s="5">
        <v>1</v>
      </c>
      <c r="L195" s="5">
        <v>21</v>
      </c>
      <c r="M195" s="3">
        <v>67.8</v>
      </c>
      <c r="N195" s="4">
        <v>0.67799999999999994</v>
      </c>
      <c r="O195" s="3">
        <v>11.69</v>
      </c>
      <c r="P195" s="5">
        <v>22</v>
      </c>
      <c r="Q195" s="5">
        <v>4</v>
      </c>
      <c r="R195" s="5">
        <v>0</v>
      </c>
      <c r="S195" s="5">
        <v>0</v>
      </c>
      <c r="T195" s="3">
        <v>55.4</v>
      </c>
      <c r="U195" s="4">
        <v>0.55399999999999994</v>
      </c>
      <c r="V195" s="3">
        <v>8.8800000000000008</v>
      </c>
      <c r="W195" s="5">
        <v>15</v>
      </c>
      <c r="X195" s="5">
        <v>4</v>
      </c>
      <c r="Y195" s="5">
        <v>2</v>
      </c>
      <c r="Z195" s="5">
        <v>9</v>
      </c>
      <c r="AA195" s="3">
        <v>56.8</v>
      </c>
      <c r="AB195" s="4">
        <v>0.56799999999999995</v>
      </c>
      <c r="AC195" s="3">
        <v>12.88</v>
      </c>
      <c r="AD195" s="5">
        <v>16</v>
      </c>
      <c r="AE195" s="5">
        <v>5</v>
      </c>
      <c r="AF195" s="5">
        <v>1</v>
      </c>
      <c r="AG195" s="5">
        <v>25</v>
      </c>
      <c r="AH195" s="3" t="s">
        <v>728</v>
      </c>
      <c r="AI195" s="4" t="s">
        <v>728</v>
      </c>
      <c r="AJ195" s="3" t="s">
        <v>728</v>
      </c>
      <c r="AK195" s="5" t="s">
        <v>728</v>
      </c>
      <c r="AL195" s="5" t="s">
        <v>728</v>
      </c>
      <c r="AM195" s="5" t="s">
        <v>728</v>
      </c>
      <c r="AN195" s="5" t="s">
        <v>728</v>
      </c>
      <c r="AO195" s="3" t="s">
        <v>728</v>
      </c>
      <c r="AP195" s="4" t="s">
        <v>728</v>
      </c>
      <c r="AQ195" s="3" t="s">
        <v>728</v>
      </c>
      <c r="AR195" s="5" t="s">
        <v>728</v>
      </c>
      <c r="AS195" s="5" t="s">
        <v>728</v>
      </c>
      <c r="AT195" s="5" t="s">
        <v>728</v>
      </c>
      <c r="AU195" s="5" t="s">
        <v>728</v>
      </c>
      <c r="AV195" s="3">
        <v>21.25</v>
      </c>
      <c r="AW195" s="3">
        <v>0</v>
      </c>
      <c r="AX195" s="3">
        <v>7.5</v>
      </c>
      <c r="AY195" s="3">
        <v>0</v>
      </c>
      <c r="AZ195" s="6">
        <v>16.195</v>
      </c>
      <c r="BA195" s="6">
        <v>14.657500000000001</v>
      </c>
      <c r="BB195" s="6">
        <v>36.357500000000002</v>
      </c>
      <c r="BC195" s="3">
        <v>1532.0073272090992</v>
      </c>
      <c r="BD195" s="3">
        <v>1386.5635936132985</v>
      </c>
      <c r="BE195" s="3">
        <v>0</v>
      </c>
      <c r="BF195" s="3">
        <v>520.75951443569556</v>
      </c>
      <c r="BG195" s="3">
        <v>3439.3304352580935</v>
      </c>
      <c r="BH195" s="4">
        <v>2.5246286980462678</v>
      </c>
    </row>
    <row r="196" spans="1:60" x14ac:dyDescent="0.25">
      <c r="A196">
        <v>2003</v>
      </c>
      <c r="B196">
        <v>188</v>
      </c>
      <c r="C196" s="1">
        <v>37809</v>
      </c>
      <c r="D196" t="s">
        <v>346</v>
      </c>
      <c r="E196">
        <v>4</v>
      </c>
      <c r="F196" s="3">
        <v>54.3</v>
      </c>
      <c r="G196" s="4">
        <v>0.54299999999999993</v>
      </c>
      <c r="H196" s="3">
        <v>8.14</v>
      </c>
      <c r="I196" s="5">
        <v>14</v>
      </c>
      <c r="J196" s="5">
        <v>4</v>
      </c>
      <c r="K196" s="5">
        <v>1</v>
      </c>
      <c r="L196" s="5">
        <v>10</v>
      </c>
      <c r="M196" s="3">
        <v>46</v>
      </c>
      <c r="N196" s="4">
        <v>0.46</v>
      </c>
      <c r="O196" s="3">
        <v>8.8800000000000008</v>
      </c>
      <c r="P196" s="5">
        <v>14</v>
      </c>
      <c r="Q196" s="5">
        <v>5</v>
      </c>
      <c r="R196" s="5">
        <v>1</v>
      </c>
      <c r="S196" s="5">
        <v>7</v>
      </c>
      <c r="T196" s="3">
        <v>45.2</v>
      </c>
      <c r="U196" s="4">
        <v>0.45200000000000001</v>
      </c>
      <c r="V196" s="3">
        <v>7.52</v>
      </c>
      <c r="W196" s="5">
        <v>11</v>
      </c>
      <c r="X196" s="5">
        <v>5</v>
      </c>
      <c r="Y196" s="5">
        <v>2</v>
      </c>
      <c r="Z196" s="5">
        <v>3</v>
      </c>
      <c r="AA196" s="3">
        <v>42.7</v>
      </c>
      <c r="AB196" s="4">
        <v>0.42700000000000005</v>
      </c>
      <c r="AC196" s="3">
        <v>6.17</v>
      </c>
      <c r="AD196" s="5">
        <v>11</v>
      </c>
      <c r="AE196" s="5">
        <v>6</v>
      </c>
      <c r="AF196" s="5">
        <v>0</v>
      </c>
      <c r="AG196" s="5">
        <v>0</v>
      </c>
      <c r="AH196" s="3" t="s">
        <v>728</v>
      </c>
      <c r="AI196" s="4" t="s">
        <v>728</v>
      </c>
      <c r="AJ196" s="3" t="s">
        <v>728</v>
      </c>
      <c r="AK196" s="5" t="s">
        <v>728</v>
      </c>
      <c r="AL196" s="5" t="s">
        <v>728</v>
      </c>
      <c r="AM196" s="5" t="s">
        <v>728</v>
      </c>
      <c r="AN196" s="5" t="s">
        <v>728</v>
      </c>
      <c r="AO196" s="3" t="s">
        <v>728</v>
      </c>
      <c r="AP196" s="4" t="s">
        <v>728</v>
      </c>
      <c r="AQ196" s="3" t="s">
        <v>728</v>
      </c>
      <c r="AR196" s="5" t="s">
        <v>728</v>
      </c>
      <c r="AS196" s="5" t="s">
        <v>728</v>
      </c>
      <c r="AT196" s="5" t="s">
        <v>728</v>
      </c>
      <c r="AU196" s="5" t="s">
        <v>728</v>
      </c>
      <c r="AV196" s="3">
        <v>5</v>
      </c>
      <c r="AW196" s="3">
        <v>0.5</v>
      </c>
      <c r="AX196" s="3">
        <v>0.25</v>
      </c>
      <c r="AY196" s="3">
        <v>0</v>
      </c>
      <c r="AZ196" s="6">
        <v>5.2725</v>
      </c>
      <c r="BA196" s="6">
        <v>4.95</v>
      </c>
      <c r="BB196" s="6">
        <v>10.6875</v>
      </c>
      <c r="BC196" s="3">
        <v>1189.2531988188978</v>
      </c>
      <c r="BD196" s="3">
        <v>1116.5108267716537</v>
      </c>
      <c r="BE196" s="3">
        <v>0</v>
      </c>
      <c r="BF196" s="3">
        <v>104.88435039370081</v>
      </c>
      <c r="BG196" s="3">
        <v>2410.6483759842527</v>
      </c>
      <c r="BH196" s="4">
        <v>2.1347094918799212</v>
      </c>
    </row>
    <row r="197" spans="1:60" x14ac:dyDescent="0.25">
      <c r="A197">
        <v>2003</v>
      </c>
      <c r="B197">
        <v>188</v>
      </c>
      <c r="C197" s="1">
        <v>37809</v>
      </c>
      <c r="D197" t="s">
        <v>347</v>
      </c>
      <c r="E197">
        <v>4</v>
      </c>
      <c r="F197" s="3">
        <v>60.4</v>
      </c>
      <c r="G197" s="4">
        <v>0.60399999999999998</v>
      </c>
      <c r="H197" s="3">
        <v>11.8</v>
      </c>
      <c r="I197" s="5">
        <v>15</v>
      </c>
      <c r="J197" s="5">
        <v>5</v>
      </c>
      <c r="K197" s="5">
        <v>1</v>
      </c>
      <c r="L197" s="5">
        <v>12</v>
      </c>
      <c r="M197" s="3">
        <v>43.6</v>
      </c>
      <c r="N197" s="4">
        <v>0.436</v>
      </c>
      <c r="O197" s="3">
        <v>6.13</v>
      </c>
      <c r="P197" s="5">
        <v>12</v>
      </c>
      <c r="Q197" s="5">
        <v>6</v>
      </c>
      <c r="R197" s="5">
        <v>0</v>
      </c>
      <c r="S197" s="5">
        <v>0</v>
      </c>
      <c r="T197" s="3">
        <v>64.7</v>
      </c>
      <c r="U197" s="4">
        <v>0.64700000000000002</v>
      </c>
      <c r="V197" s="3">
        <v>12.05</v>
      </c>
      <c r="W197" s="5">
        <v>18</v>
      </c>
      <c r="X197" s="5">
        <v>8</v>
      </c>
      <c r="Y197" s="5">
        <v>2</v>
      </c>
      <c r="Z197" s="5">
        <v>20</v>
      </c>
      <c r="AA197" s="3">
        <v>66.3</v>
      </c>
      <c r="AB197" s="4">
        <v>0.66299999999999992</v>
      </c>
      <c r="AC197" s="3">
        <v>12.47</v>
      </c>
      <c r="AD197" s="5">
        <v>19</v>
      </c>
      <c r="AE197" s="5">
        <v>5</v>
      </c>
      <c r="AF197" s="5">
        <v>2</v>
      </c>
      <c r="AG197" s="5">
        <v>29</v>
      </c>
      <c r="AH197" s="3" t="s">
        <v>728</v>
      </c>
      <c r="AI197" s="4" t="s">
        <v>728</v>
      </c>
      <c r="AJ197" s="3" t="s">
        <v>728</v>
      </c>
      <c r="AK197" s="5" t="s">
        <v>728</v>
      </c>
      <c r="AL197" s="5" t="s">
        <v>728</v>
      </c>
      <c r="AM197" s="5" t="s">
        <v>728</v>
      </c>
      <c r="AN197" s="5" t="s">
        <v>728</v>
      </c>
      <c r="AO197" s="3" t="s">
        <v>728</v>
      </c>
      <c r="AP197" s="4" t="s">
        <v>728</v>
      </c>
      <c r="AQ197" s="3" t="s">
        <v>728</v>
      </c>
      <c r="AR197" s="5" t="s">
        <v>728</v>
      </c>
      <c r="AS197" s="5" t="s">
        <v>728</v>
      </c>
      <c r="AT197" s="5" t="s">
        <v>728</v>
      </c>
      <c r="AU197" s="5" t="s">
        <v>728</v>
      </c>
      <c r="AV197" s="3">
        <v>15.75</v>
      </c>
      <c r="AW197" s="3">
        <v>1</v>
      </c>
      <c r="AX197" s="3">
        <v>3</v>
      </c>
      <c r="AY197" s="3">
        <v>0</v>
      </c>
      <c r="AZ197" s="6">
        <v>13.0975</v>
      </c>
      <c r="BA197" s="6">
        <v>12.8375</v>
      </c>
      <c r="BB197" s="6">
        <v>28.127499999999998</v>
      </c>
      <c r="BC197" s="3">
        <v>1587.5323527267426</v>
      </c>
      <c r="BD197" s="3">
        <v>1556.0180628463108</v>
      </c>
      <c r="BE197" s="3">
        <v>0</v>
      </c>
      <c r="BF197" s="3">
        <v>265.75030985710123</v>
      </c>
      <c r="BG197" s="3">
        <v>3409.3007254301547</v>
      </c>
      <c r="BH197" s="4">
        <v>2.9357808215704506</v>
      </c>
    </row>
    <row r="198" spans="1:60" x14ac:dyDescent="0.25">
      <c r="A198">
        <v>2003</v>
      </c>
      <c r="B198">
        <v>188</v>
      </c>
      <c r="C198" s="1">
        <v>37809</v>
      </c>
      <c r="D198" t="s">
        <v>348</v>
      </c>
      <c r="E198">
        <v>4</v>
      </c>
      <c r="F198" s="3">
        <v>61</v>
      </c>
      <c r="G198" s="4">
        <v>0.61</v>
      </c>
      <c r="H198" s="3">
        <v>7.6</v>
      </c>
      <c r="I198" s="5">
        <v>12</v>
      </c>
      <c r="J198" s="5">
        <v>6</v>
      </c>
      <c r="K198" s="5">
        <v>2</v>
      </c>
      <c r="L198" s="5">
        <v>2</v>
      </c>
      <c r="M198" s="3">
        <v>63.5</v>
      </c>
      <c r="N198" s="4">
        <v>0.63500000000000001</v>
      </c>
      <c r="O198" s="3">
        <v>10.1</v>
      </c>
      <c r="P198" s="5">
        <v>16</v>
      </c>
      <c r="Q198" s="5">
        <v>6</v>
      </c>
      <c r="R198" s="5">
        <v>0</v>
      </c>
      <c r="S198" s="5">
        <v>0</v>
      </c>
      <c r="T198" s="3">
        <v>52.1</v>
      </c>
      <c r="U198" s="4">
        <v>0.52100000000000002</v>
      </c>
      <c r="V198" s="3">
        <v>8.8000000000000007</v>
      </c>
      <c r="W198" s="5">
        <v>14</v>
      </c>
      <c r="X198" s="5">
        <v>7</v>
      </c>
      <c r="Y198" s="5">
        <v>2</v>
      </c>
      <c r="Z198" s="5">
        <v>4</v>
      </c>
      <c r="AA198" s="3">
        <v>47</v>
      </c>
      <c r="AB198" s="4">
        <v>0.47</v>
      </c>
      <c r="AC198" s="3">
        <v>8.6999999999999993</v>
      </c>
      <c r="AD198" s="5">
        <v>9</v>
      </c>
      <c r="AE198" s="5">
        <v>4</v>
      </c>
      <c r="AF198" s="5">
        <v>2</v>
      </c>
      <c r="AG198" s="5">
        <v>6</v>
      </c>
      <c r="AH198" s="3" t="s">
        <v>728</v>
      </c>
      <c r="AI198" s="4" t="s">
        <v>728</v>
      </c>
      <c r="AJ198" s="3" t="s">
        <v>728</v>
      </c>
      <c r="AK198" s="5" t="s">
        <v>728</v>
      </c>
      <c r="AL198" s="5" t="s">
        <v>728</v>
      </c>
      <c r="AM198" s="5" t="s">
        <v>728</v>
      </c>
      <c r="AN198" s="5" t="s">
        <v>728</v>
      </c>
      <c r="AO198" s="3" t="s">
        <v>728</v>
      </c>
      <c r="AP198" s="4" t="s">
        <v>728</v>
      </c>
      <c r="AQ198" s="3" t="s">
        <v>728</v>
      </c>
      <c r="AR198" s="5" t="s">
        <v>728</v>
      </c>
      <c r="AS198" s="5" t="s">
        <v>728</v>
      </c>
      <c r="AT198" s="5" t="s">
        <v>728</v>
      </c>
      <c r="AU198" s="5" t="s">
        <v>728</v>
      </c>
      <c r="AV198" s="3">
        <v>6.75</v>
      </c>
      <c r="AW198" s="3">
        <v>0.75</v>
      </c>
      <c r="AX198" s="3">
        <v>0.5</v>
      </c>
      <c r="AY198" s="3">
        <v>0</v>
      </c>
      <c r="AZ198" s="6">
        <v>6.835</v>
      </c>
      <c r="BA198" s="6">
        <v>6.42</v>
      </c>
      <c r="BB198" s="6">
        <v>14.0725</v>
      </c>
      <c r="BC198" s="3">
        <v>1605.8462744240301</v>
      </c>
      <c r="BD198" s="3">
        <v>1508.3442694663167</v>
      </c>
      <c r="BE198" s="3">
        <v>0</v>
      </c>
      <c r="BF198" s="3">
        <v>192.06720253718282</v>
      </c>
      <c r="BG198" s="3">
        <v>3306.2577464275296</v>
      </c>
      <c r="BH198" s="4">
        <v>3.2735005469423806</v>
      </c>
    </row>
    <row r="199" spans="1:60" x14ac:dyDescent="0.25">
      <c r="A199">
        <v>2003</v>
      </c>
      <c r="B199">
        <v>188</v>
      </c>
      <c r="C199" s="1">
        <v>37809</v>
      </c>
      <c r="D199" t="s">
        <v>349</v>
      </c>
      <c r="E199">
        <v>4</v>
      </c>
      <c r="F199" s="3">
        <v>56</v>
      </c>
      <c r="G199" s="4">
        <v>0.56000000000000005</v>
      </c>
      <c r="H199" s="3">
        <v>11.2</v>
      </c>
      <c r="I199" s="5">
        <v>17</v>
      </c>
      <c r="J199" s="5">
        <v>5</v>
      </c>
      <c r="K199" s="5">
        <v>2</v>
      </c>
      <c r="L199" s="5">
        <v>13</v>
      </c>
      <c r="M199" s="3">
        <v>74</v>
      </c>
      <c r="N199" s="4">
        <v>0.74</v>
      </c>
      <c r="O199" s="3">
        <v>10.6</v>
      </c>
      <c r="P199" s="5">
        <v>19</v>
      </c>
      <c r="Q199" s="5">
        <v>6</v>
      </c>
      <c r="R199" s="5">
        <v>1</v>
      </c>
      <c r="S199" s="5">
        <v>2</v>
      </c>
      <c r="T199" s="3">
        <v>56</v>
      </c>
      <c r="U199" s="4">
        <v>0.56000000000000005</v>
      </c>
      <c r="V199" s="3">
        <v>11.4</v>
      </c>
      <c r="W199" s="5">
        <v>12</v>
      </c>
      <c r="X199" s="5">
        <v>5</v>
      </c>
      <c r="Y199" s="5">
        <v>3</v>
      </c>
      <c r="Z199" s="5">
        <v>12</v>
      </c>
      <c r="AA199" s="3">
        <v>40</v>
      </c>
      <c r="AB199" s="4">
        <v>0.4</v>
      </c>
      <c r="AC199" s="3">
        <v>6.4</v>
      </c>
      <c r="AD199" s="5">
        <v>9</v>
      </c>
      <c r="AE199" s="5">
        <v>7</v>
      </c>
      <c r="AF199" s="5">
        <v>1</v>
      </c>
      <c r="AG199" s="5">
        <v>1</v>
      </c>
      <c r="AH199" s="3" t="s">
        <v>728</v>
      </c>
      <c r="AI199" s="4" t="s">
        <v>728</v>
      </c>
      <c r="AJ199" s="3" t="s">
        <v>728</v>
      </c>
      <c r="AK199" s="5" t="s">
        <v>728</v>
      </c>
      <c r="AL199" s="5" t="s">
        <v>728</v>
      </c>
      <c r="AM199" s="5" t="s">
        <v>728</v>
      </c>
      <c r="AN199" s="5" t="s">
        <v>728</v>
      </c>
      <c r="AO199" s="3" t="s">
        <v>728</v>
      </c>
      <c r="AP199" s="4" t="s">
        <v>728</v>
      </c>
      <c r="AQ199" s="3" t="s">
        <v>728</v>
      </c>
      <c r="AR199" s="5" t="s">
        <v>728</v>
      </c>
      <c r="AS199" s="5" t="s">
        <v>728</v>
      </c>
      <c r="AT199" s="5" t="s">
        <v>728</v>
      </c>
      <c r="AU199" s="5" t="s">
        <v>728</v>
      </c>
      <c r="AV199" s="3">
        <v>12.75</v>
      </c>
      <c r="AW199" s="3">
        <v>0.25</v>
      </c>
      <c r="AX199" s="3">
        <v>2</v>
      </c>
      <c r="AY199" s="3">
        <v>0</v>
      </c>
      <c r="AZ199" s="6">
        <v>9.557500000000001</v>
      </c>
      <c r="BA199" s="6">
        <v>8.3949999999999996</v>
      </c>
      <c r="BB199" s="6">
        <v>19.535</v>
      </c>
      <c r="BC199" s="3">
        <v>1168.0343667979005</v>
      </c>
      <c r="BD199" s="3">
        <v>1025.9637467191601</v>
      </c>
      <c r="BE199" s="3">
        <v>0</v>
      </c>
      <c r="BF199" s="3">
        <v>193.39936023622045</v>
      </c>
      <c r="BG199" s="3">
        <v>2387.3974737532808</v>
      </c>
      <c r="BH199" s="4">
        <v>2.0055921590635344</v>
      </c>
    </row>
    <row r="200" spans="1:60" x14ac:dyDescent="0.25">
      <c r="A200">
        <v>2003</v>
      </c>
      <c r="B200">
        <v>188</v>
      </c>
      <c r="C200" s="1">
        <v>37809</v>
      </c>
      <c r="D200" t="s">
        <v>350</v>
      </c>
      <c r="E200">
        <v>4</v>
      </c>
      <c r="F200" s="3">
        <v>55</v>
      </c>
      <c r="G200" s="4">
        <v>0.55000000000000004</v>
      </c>
      <c r="H200" s="3">
        <v>10.1</v>
      </c>
      <c r="I200" s="5">
        <v>16</v>
      </c>
      <c r="J200" s="5">
        <v>5</v>
      </c>
      <c r="K200" s="5">
        <v>3</v>
      </c>
      <c r="L200" s="5">
        <v>15</v>
      </c>
      <c r="M200" s="3">
        <v>65</v>
      </c>
      <c r="N200" s="4">
        <v>0.65</v>
      </c>
      <c r="O200" s="3">
        <v>11.7</v>
      </c>
      <c r="P200" s="5">
        <v>14</v>
      </c>
      <c r="Q200" s="5">
        <v>4</v>
      </c>
      <c r="R200" s="5">
        <v>2</v>
      </c>
      <c r="S200" s="5">
        <v>21</v>
      </c>
      <c r="T200" s="3">
        <v>56</v>
      </c>
      <c r="U200" s="4">
        <v>0.56000000000000005</v>
      </c>
      <c r="V200" s="3">
        <v>9.1</v>
      </c>
      <c r="W200" s="5">
        <v>11</v>
      </c>
      <c r="X200" s="5">
        <v>4</v>
      </c>
      <c r="Y200" s="5">
        <v>3</v>
      </c>
      <c r="Z200" s="5">
        <v>4</v>
      </c>
      <c r="AA200" s="3">
        <v>57</v>
      </c>
      <c r="AB200" s="4">
        <v>0.56999999999999995</v>
      </c>
      <c r="AC200" s="3">
        <v>9.9</v>
      </c>
      <c r="AD200" s="5">
        <v>19</v>
      </c>
      <c r="AE200" s="5">
        <v>8</v>
      </c>
      <c r="AF200" s="5">
        <v>2</v>
      </c>
      <c r="AG200" s="5">
        <v>6</v>
      </c>
      <c r="AH200" s="3" t="s">
        <v>728</v>
      </c>
      <c r="AI200" s="4" t="s">
        <v>728</v>
      </c>
      <c r="AJ200" s="3" t="s">
        <v>728</v>
      </c>
      <c r="AK200" s="5" t="s">
        <v>728</v>
      </c>
      <c r="AL200" s="5" t="s">
        <v>728</v>
      </c>
      <c r="AM200" s="5" t="s">
        <v>728</v>
      </c>
      <c r="AN200" s="5" t="s">
        <v>728</v>
      </c>
      <c r="AO200" s="3" t="s">
        <v>728</v>
      </c>
      <c r="AP200" s="4" t="s">
        <v>728</v>
      </c>
      <c r="AQ200" s="3" t="s">
        <v>728</v>
      </c>
      <c r="AR200" s="5" t="s">
        <v>728</v>
      </c>
      <c r="AS200" s="5" t="s">
        <v>728</v>
      </c>
      <c r="AT200" s="5" t="s">
        <v>728</v>
      </c>
      <c r="AU200" s="5" t="s">
        <v>728</v>
      </c>
      <c r="AV200" s="3">
        <v>10.75</v>
      </c>
      <c r="AW200" s="3">
        <v>0</v>
      </c>
      <c r="AX200" s="3">
        <v>2</v>
      </c>
      <c r="AY200" s="3">
        <v>0</v>
      </c>
      <c r="AZ200" s="6">
        <v>11.93</v>
      </c>
      <c r="BA200" s="6">
        <v>10.465</v>
      </c>
      <c r="BB200" s="6">
        <v>24.092500000000001</v>
      </c>
      <c r="BC200" s="3">
        <v>1368.8274642752988</v>
      </c>
      <c r="BD200" s="3">
        <v>1200.7359106153399</v>
      </c>
      <c r="BE200" s="3">
        <v>0</v>
      </c>
      <c r="BF200" s="3">
        <v>194.76819954797313</v>
      </c>
      <c r="BG200" s="3">
        <v>2764.3315744386114</v>
      </c>
      <c r="BH200" s="4">
        <v>2.1720709595887673</v>
      </c>
    </row>
    <row r="201" spans="1:60" x14ac:dyDescent="0.25">
      <c r="A201">
        <v>2003</v>
      </c>
      <c r="B201">
        <v>188</v>
      </c>
      <c r="C201" s="1">
        <v>37809</v>
      </c>
      <c r="D201" t="s">
        <v>351</v>
      </c>
      <c r="E201">
        <v>4</v>
      </c>
      <c r="F201" s="3">
        <v>73</v>
      </c>
      <c r="G201" s="4">
        <v>0.73</v>
      </c>
      <c r="H201" s="3">
        <v>13.2</v>
      </c>
      <c r="I201" s="5">
        <v>16</v>
      </c>
      <c r="J201" s="5">
        <v>4</v>
      </c>
      <c r="K201" s="5">
        <v>4</v>
      </c>
      <c r="L201" s="5">
        <v>17</v>
      </c>
      <c r="M201" s="3">
        <v>84</v>
      </c>
      <c r="N201" s="4">
        <v>0.84</v>
      </c>
      <c r="O201" s="3">
        <v>12.4</v>
      </c>
      <c r="P201" s="5">
        <v>20</v>
      </c>
      <c r="Q201" s="5">
        <v>5</v>
      </c>
      <c r="R201" s="5">
        <v>1</v>
      </c>
      <c r="S201" s="5">
        <v>8</v>
      </c>
      <c r="T201" s="3">
        <v>49.5</v>
      </c>
      <c r="U201" s="4">
        <v>0.495</v>
      </c>
      <c r="V201" s="3">
        <v>8.9</v>
      </c>
      <c r="W201" s="5">
        <v>14</v>
      </c>
      <c r="X201" s="5">
        <v>8</v>
      </c>
      <c r="Y201" s="5">
        <v>1</v>
      </c>
      <c r="Z201" s="5">
        <v>2</v>
      </c>
      <c r="AA201" s="3">
        <v>65</v>
      </c>
      <c r="AB201" s="4">
        <v>0.65</v>
      </c>
      <c r="AC201" s="3">
        <v>11.4</v>
      </c>
      <c r="AD201" s="5">
        <v>16</v>
      </c>
      <c r="AE201" s="5">
        <v>6</v>
      </c>
      <c r="AF201" s="5">
        <v>3</v>
      </c>
      <c r="AG201" s="5">
        <v>0</v>
      </c>
      <c r="AH201" s="3" t="s">
        <v>728</v>
      </c>
      <c r="AI201" s="4" t="s">
        <v>728</v>
      </c>
      <c r="AJ201" s="3" t="s">
        <v>728</v>
      </c>
      <c r="AK201" s="5" t="s">
        <v>728</v>
      </c>
      <c r="AL201" s="5" t="s">
        <v>728</v>
      </c>
      <c r="AM201" s="5" t="s">
        <v>728</v>
      </c>
      <c r="AN201" s="5" t="s">
        <v>728</v>
      </c>
      <c r="AO201" s="3" t="s">
        <v>728</v>
      </c>
      <c r="AP201" s="4" t="s">
        <v>728</v>
      </c>
      <c r="AQ201" s="3" t="s">
        <v>728</v>
      </c>
      <c r="AR201" s="5" t="s">
        <v>728</v>
      </c>
      <c r="AS201" s="5" t="s">
        <v>728</v>
      </c>
      <c r="AT201" s="5" t="s">
        <v>728</v>
      </c>
      <c r="AU201" s="5" t="s">
        <v>728</v>
      </c>
      <c r="AV201" s="3">
        <v>12.25</v>
      </c>
      <c r="AW201" s="3">
        <v>0.5</v>
      </c>
      <c r="AX201" s="3">
        <v>2.25</v>
      </c>
      <c r="AY201" s="3">
        <v>0</v>
      </c>
      <c r="AZ201" s="6">
        <v>14.987500000000001</v>
      </c>
      <c r="BA201" s="6">
        <v>14.35</v>
      </c>
      <c r="BB201" s="6">
        <v>31.247500000000002</v>
      </c>
      <c r="BC201" s="3">
        <v>1790.6653269903761</v>
      </c>
      <c r="BD201" s="3">
        <v>1714.4985783027116</v>
      </c>
      <c r="BE201" s="3">
        <v>0</v>
      </c>
      <c r="BF201" s="3">
        <v>228.20155293088362</v>
      </c>
      <c r="BG201" s="3">
        <v>3733.3654582239715</v>
      </c>
      <c r="BH201" s="4">
        <v>3.2011781814004592</v>
      </c>
    </row>
    <row r="202" spans="1:60" x14ac:dyDescent="0.25">
      <c r="A202">
        <v>2003</v>
      </c>
      <c r="B202">
        <v>188</v>
      </c>
      <c r="C202" s="1">
        <v>37809</v>
      </c>
      <c r="D202" t="s">
        <v>352</v>
      </c>
      <c r="E202">
        <v>4</v>
      </c>
      <c r="F202" s="3">
        <v>73.5</v>
      </c>
      <c r="G202" s="4">
        <v>0.73499999999999999</v>
      </c>
      <c r="H202" s="3">
        <v>11.8</v>
      </c>
      <c r="I202" s="5">
        <v>17</v>
      </c>
      <c r="J202" s="5">
        <v>5</v>
      </c>
      <c r="K202" s="5">
        <v>3</v>
      </c>
      <c r="L202" s="5">
        <v>2</v>
      </c>
      <c r="M202" s="3">
        <v>76.5</v>
      </c>
      <c r="N202" s="4">
        <v>0.76500000000000001</v>
      </c>
      <c r="O202" s="3">
        <v>11.2</v>
      </c>
      <c r="P202" s="5">
        <v>14</v>
      </c>
      <c r="Q202" s="5">
        <v>5</v>
      </c>
      <c r="R202" s="5">
        <v>1</v>
      </c>
      <c r="S202" s="5">
        <v>6</v>
      </c>
      <c r="T202" s="3">
        <v>64</v>
      </c>
      <c r="U202" s="4">
        <v>0.64</v>
      </c>
      <c r="V202" s="3">
        <v>8.4</v>
      </c>
      <c r="W202" s="5">
        <v>12</v>
      </c>
      <c r="X202" s="5">
        <v>9</v>
      </c>
      <c r="Y202" s="5">
        <v>2</v>
      </c>
      <c r="Z202" s="5">
        <v>0</v>
      </c>
      <c r="AA202" s="3">
        <v>61</v>
      </c>
      <c r="AB202" s="4">
        <v>0.61</v>
      </c>
      <c r="AC202" s="3">
        <v>11.7</v>
      </c>
      <c r="AD202" s="5">
        <v>14</v>
      </c>
      <c r="AE202" s="5">
        <v>5</v>
      </c>
      <c r="AF202" s="5">
        <v>3</v>
      </c>
      <c r="AG202" s="5">
        <v>21</v>
      </c>
      <c r="AH202" s="3" t="s">
        <v>728</v>
      </c>
      <c r="AI202" s="4" t="s">
        <v>728</v>
      </c>
      <c r="AJ202" s="3" t="s">
        <v>728</v>
      </c>
      <c r="AK202" s="5" t="s">
        <v>728</v>
      </c>
      <c r="AL202" s="5" t="s">
        <v>728</v>
      </c>
      <c r="AM202" s="5" t="s">
        <v>728</v>
      </c>
      <c r="AN202" s="5" t="s">
        <v>728</v>
      </c>
      <c r="AO202" s="3" t="s">
        <v>728</v>
      </c>
      <c r="AP202" s="4" t="s">
        <v>728</v>
      </c>
      <c r="AQ202" s="3" t="s">
        <v>728</v>
      </c>
      <c r="AR202" s="5" t="s">
        <v>728</v>
      </c>
      <c r="AS202" s="5" t="s">
        <v>728</v>
      </c>
      <c r="AT202" s="5" t="s">
        <v>728</v>
      </c>
      <c r="AU202" s="5" t="s">
        <v>728</v>
      </c>
      <c r="AV202" s="3">
        <v>9.25</v>
      </c>
      <c r="AW202" s="3">
        <v>1.5</v>
      </c>
      <c r="AX202" s="3">
        <v>1.75</v>
      </c>
      <c r="AY202" s="3">
        <v>0</v>
      </c>
      <c r="AZ202" s="6">
        <v>12.2575</v>
      </c>
      <c r="BA202" s="6">
        <v>12.535</v>
      </c>
      <c r="BB202" s="6">
        <v>26.377500000000001</v>
      </c>
      <c r="BC202" s="3">
        <v>2698.8662875473897</v>
      </c>
      <c r="BD202" s="3">
        <v>2759.9664625255177</v>
      </c>
      <c r="BE202" s="3">
        <v>0</v>
      </c>
      <c r="BF202" s="3">
        <v>348.98658501020702</v>
      </c>
      <c r="BG202" s="3">
        <v>5807.8193350831143</v>
      </c>
      <c r="BH202" s="4">
        <v>4.4136994373800951</v>
      </c>
    </row>
    <row r="203" spans="1:60" x14ac:dyDescent="0.25">
      <c r="A203">
        <v>2003</v>
      </c>
      <c r="B203">
        <v>188</v>
      </c>
      <c r="C203" s="1">
        <v>37809</v>
      </c>
      <c r="D203" t="s">
        <v>353</v>
      </c>
      <c r="E203">
        <v>4</v>
      </c>
      <c r="F203" s="3">
        <v>69</v>
      </c>
      <c r="G203" s="4">
        <v>0.69</v>
      </c>
      <c r="H203" s="3">
        <v>11</v>
      </c>
      <c r="I203" s="5">
        <v>19</v>
      </c>
      <c r="J203" s="5">
        <v>6</v>
      </c>
      <c r="K203" s="5">
        <v>3</v>
      </c>
      <c r="L203" s="5">
        <v>8</v>
      </c>
      <c r="M203" s="3">
        <v>62</v>
      </c>
      <c r="N203" s="4">
        <v>0.62</v>
      </c>
      <c r="O203" s="3">
        <v>9.8000000000000007</v>
      </c>
      <c r="P203" s="5">
        <v>14</v>
      </c>
      <c r="Q203" s="5">
        <v>7</v>
      </c>
      <c r="R203" s="5">
        <v>3</v>
      </c>
      <c r="S203" s="5">
        <v>2</v>
      </c>
      <c r="T203" s="3">
        <v>62</v>
      </c>
      <c r="U203" s="4">
        <v>0.62</v>
      </c>
      <c r="V203" s="3">
        <v>14.1</v>
      </c>
      <c r="W203" s="5">
        <v>15</v>
      </c>
      <c r="X203" s="5">
        <v>3</v>
      </c>
      <c r="Y203" s="5">
        <v>3</v>
      </c>
      <c r="Z203" s="5">
        <v>11</v>
      </c>
      <c r="AA203" s="3">
        <v>38</v>
      </c>
      <c r="AB203" s="4">
        <v>0.38</v>
      </c>
      <c r="AC203" s="3">
        <v>9.5</v>
      </c>
      <c r="AD203" s="5">
        <v>13</v>
      </c>
      <c r="AE203" s="5">
        <v>4</v>
      </c>
      <c r="AF203" s="5">
        <v>1</v>
      </c>
      <c r="AG203" s="5">
        <v>0</v>
      </c>
      <c r="AH203" s="3" t="s">
        <v>728</v>
      </c>
      <c r="AI203" s="4" t="s">
        <v>728</v>
      </c>
      <c r="AJ203" s="3" t="s">
        <v>728</v>
      </c>
      <c r="AK203" s="5" t="s">
        <v>728</v>
      </c>
      <c r="AL203" s="5" t="s">
        <v>728</v>
      </c>
      <c r="AM203" s="5" t="s">
        <v>728</v>
      </c>
      <c r="AN203" s="5" t="s">
        <v>728</v>
      </c>
      <c r="AO203" s="3" t="s">
        <v>728</v>
      </c>
      <c r="AP203" s="4" t="s">
        <v>728</v>
      </c>
      <c r="AQ203" s="3" t="s">
        <v>728</v>
      </c>
      <c r="AR203" s="5" t="s">
        <v>728</v>
      </c>
      <c r="AS203" s="5" t="s">
        <v>728</v>
      </c>
      <c r="AT203" s="5" t="s">
        <v>728</v>
      </c>
      <c r="AU203" s="5" t="s">
        <v>728</v>
      </c>
      <c r="AV203" s="3">
        <v>14.25</v>
      </c>
      <c r="AW203" s="3">
        <v>0.5</v>
      </c>
      <c r="AX203" s="3">
        <v>2</v>
      </c>
      <c r="AY203" s="3">
        <v>0</v>
      </c>
      <c r="AZ203" s="6">
        <v>11.5625</v>
      </c>
      <c r="BA203" s="6">
        <v>10.050000000000001</v>
      </c>
      <c r="BB203" s="6">
        <v>23.42</v>
      </c>
      <c r="BC203" s="3">
        <v>1448.8952227325749</v>
      </c>
      <c r="BD203" s="3">
        <v>1259.3640638670165</v>
      </c>
      <c r="BE203" s="3">
        <v>0</v>
      </c>
      <c r="BF203" s="3">
        <v>226.49756671041118</v>
      </c>
      <c r="BG203" s="3">
        <v>2934.7568533100025</v>
      </c>
      <c r="BH203" s="4">
        <v>2.5257631081128342</v>
      </c>
    </row>
    <row r="204" spans="1:60" x14ac:dyDescent="0.25">
      <c r="A204">
        <v>2003</v>
      </c>
      <c r="B204">
        <v>188</v>
      </c>
      <c r="C204" s="1">
        <v>37809</v>
      </c>
      <c r="D204" t="s">
        <v>354</v>
      </c>
      <c r="E204">
        <v>4</v>
      </c>
      <c r="F204" s="3">
        <v>61</v>
      </c>
      <c r="G204" s="4">
        <v>0.61</v>
      </c>
      <c r="H204" s="3">
        <v>13.1</v>
      </c>
      <c r="I204" s="5">
        <v>16</v>
      </c>
      <c r="J204" s="5">
        <v>6</v>
      </c>
      <c r="K204" s="5">
        <v>4</v>
      </c>
      <c r="L204" s="5">
        <v>5</v>
      </c>
      <c r="M204" s="3">
        <v>72.5</v>
      </c>
      <c r="N204" s="4">
        <v>0.72499999999999998</v>
      </c>
      <c r="O204" s="3">
        <v>11.3</v>
      </c>
      <c r="P204" s="5">
        <v>13</v>
      </c>
      <c r="Q204" s="5">
        <v>4</v>
      </c>
      <c r="R204" s="5">
        <v>2</v>
      </c>
      <c r="S204" s="5">
        <v>8</v>
      </c>
      <c r="T204" s="3">
        <v>71</v>
      </c>
      <c r="U204" s="4">
        <v>0.71</v>
      </c>
      <c r="V204" s="3">
        <v>12.4</v>
      </c>
      <c r="W204" s="5">
        <v>15</v>
      </c>
      <c r="X204" s="5">
        <v>7</v>
      </c>
      <c r="Y204" s="5">
        <v>1</v>
      </c>
      <c r="Z204" s="5">
        <v>6</v>
      </c>
      <c r="AA204" s="3">
        <v>61</v>
      </c>
      <c r="AB204" s="4">
        <v>0.61</v>
      </c>
      <c r="AC204" s="3">
        <v>10.1</v>
      </c>
      <c r="AD204" s="5">
        <v>17</v>
      </c>
      <c r="AE204" s="5">
        <v>4</v>
      </c>
      <c r="AF204" s="5">
        <v>2</v>
      </c>
      <c r="AG204" s="5">
        <v>3</v>
      </c>
      <c r="AH204" s="3" t="s">
        <v>728</v>
      </c>
      <c r="AI204" s="4" t="s">
        <v>728</v>
      </c>
      <c r="AJ204" s="3" t="s">
        <v>728</v>
      </c>
      <c r="AK204" s="5" t="s">
        <v>728</v>
      </c>
      <c r="AL204" s="5" t="s">
        <v>728</v>
      </c>
      <c r="AM204" s="5" t="s">
        <v>728</v>
      </c>
      <c r="AN204" s="5" t="s">
        <v>728</v>
      </c>
      <c r="AO204" s="3" t="s">
        <v>728</v>
      </c>
      <c r="AP204" s="4" t="s">
        <v>728</v>
      </c>
      <c r="AQ204" s="3" t="s">
        <v>728</v>
      </c>
      <c r="AR204" s="5" t="s">
        <v>728</v>
      </c>
      <c r="AS204" s="5" t="s">
        <v>728</v>
      </c>
      <c r="AT204" s="5" t="s">
        <v>728</v>
      </c>
      <c r="AU204" s="5" t="s">
        <v>728</v>
      </c>
      <c r="AV204" s="3">
        <v>9.75</v>
      </c>
      <c r="AW204" s="3">
        <v>2</v>
      </c>
      <c r="AX204" s="3">
        <v>2.75</v>
      </c>
      <c r="AY204" s="3">
        <v>0</v>
      </c>
      <c r="AZ204" s="6">
        <v>13.657499999999999</v>
      </c>
      <c r="BA204" s="6">
        <v>12.855</v>
      </c>
      <c r="BB204" s="6">
        <v>29.274999999999999</v>
      </c>
      <c r="BC204" s="3">
        <v>1478.6663385826771</v>
      </c>
      <c r="BD204" s="3">
        <v>1391.7814960629921</v>
      </c>
      <c r="BE204" s="3">
        <v>0</v>
      </c>
      <c r="BF204" s="3">
        <v>299.08956692913381</v>
      </c>
      <c r="BG204" s="3">
        <v>3169.537401574803</v>
      </c>
      <c r="BH204" s="4">
        <v>2.4781746586504716</v>
      </c>
    </row>
    <row r="205" spans="1:60" x14ac:dyDescent="0.25">
      <c r="A205">
        <v>2003</v>
      </c>
      <c r="B205">
        <v>188</v>
      </c>
      <c r="C205" s="1">
        <v>37809</v>
      </c>
      <c r="D205" t="s">
        <v>355</v>
      </c>
      <c r="E205">
        <v>4</v>
      </c>
      <c r="F205" s="3">
        <v>75.5</v>
      </c>
      <c r="G205" s="4">
        <v>0.755</v>
      </c>
      <c r="H205" s="3">
        <v>11.8</v>
      </c>
      <c r="I205" s="5">
        <v>17</v>
      </c>
      <c r="J205" s="5">
        <v>4</v>
      </c>
      <c r="K205" s="5">
        <v>1</v>
      </c>
      <c r="L205" s="5">
        <v>6</v>
      </c>
      <c r="M205" s="3">
        <v>67.5</v>
      </c>
      <c r="N205" s="4">
        <v>0.67500000000000004</v>
      </c>
      <c r="O205" s="3">
        <v>7.5</v>
      </c>
      <c r="P205" s="5">
        <v>15</v>
      </c>
      <c r="Q205" s="5">
        <v>9</v>
      </c>
      <c r="R205" s="5">
        <v>0</v>
      </c>
      <c r="S205" s="5">
        <v>0</v>
      </c>
      <c r="T205" s="3">
        <v>47</v>
      </c>
      <c r="U205" s="4">
        <v>0.47</v>
      </c>
      <c r="V205" s="3">
        <v>8.1999999999999993</v>
      </c>
      <c r="W205" s="5">
        <v>10</v>
      </c>
      <c r="X205" s="5">
        <v>4</v>
      </c>
      <c r="Y205" s="5">
        <v>1</v>
      </c>
      <c r="Z205" s="5">
        <v>3</v>
      </c>
      <c r="AA205" s="3">
        <v>50.5</v>
      </c>
      <c r="AB205" s="4">
        <v>0.505</v>
      </c>
      <c r="AC205" s="3">
        <v>10.3</v>
      </c>
      <c r="AD205" s="5">
        <v>12</v>
      </c>
      <c r="AE205" s="5">
        <v>5</v>
      </c>
      <c r="AF205" s="5">
        <v>1</v>
      </c>
      <c r="AG205" s="5">
        <v>2</v>
      </c>
      <c r="AH205" s="3" t="s">
        <v>728</v>
      </c>
      <c r="AI205" s="4" t="s">
        <v>728</v>
      </c>
      <c r="AJ205" s="3" t="s">
        <v>728</v>
      </c>
      <c r="AK205" s="5" t="s">
        <v>728</v>
      </c>
      <c r="AL205" s="5" t="s">
        <v>728</v>
      </c>
      <c r="AM205" s="5" t="s">
        <v>728</v>
      </c>
      <c r="AN205" s="5" t="s">
        <v>728</v>
      </c>
      <c r="AO205" s="3" t="s">
        <v>728</v>
      </c>
      <c r="AP205" s="4" t="s">
        <v>728</v>
      </c>
      <c r="AQ205" s="3" t="s">
        <v>728</v>
      </c>
      <c r="AR205" s="5" t="s">
        <v>728</v>
      </c>
      <c r="AS205" s="5" t="s">
        <v>728</v>
      </c>
      <c r="AT205" s="5" t="s">
        <v>728</v>
      </c>
      <c r="AU205" s="5" t="s">
        <v>728</v>
      </c>
      <c r="AV205" s="3">
        <v>5</v>
      </c>
      <c r="AW205" s="3">
        <v>1</v>
      </c>
      <c r="AX205" s="3">
        <v>1</v>
      </c>
      <c r="AY205" s="3">
        <v>0</v>
      </c>
      <c r="AZ205" s="6">
        <v>8.1974999999999998</v>
      </c>
      <c r="BA205" s="6">
        <v>7.85</v>
      </c>
      <c r="BB205" s="6">
        <v>16.88</v>
      </c>
      <c r="BC205" s="3">
        <v>1981.988872484689</v>
      </c>
      <c r="BD205" s="3">
        <v>1897.9704359871678</v>
      </c>
      <c r="BE205" s="3">
        <v>0</v>
      </c>
      <c r="BF205" s="3">
        <v>201.28157808398944</v>
      </c>
      <c r="BG205" s="3">
        <v>4081.2408865558464</v>
      </c>
      <c r="BH205" s="4">
        <v>3.4641034637757757</v>
      </c>
    </row>
    <row r="206" spans="1:60" x14ac:dyDescent="0.25">
      <c r="A206">
        <v>2003</v>
      </c>
      <c r="B206">
        <v>188</v>
      </c>
      <c r="C206" s="1">
        <v>37809</v>
      </c>
      <c r="D206" t="s">
        <v>356</v>
      </c>
      <c r="E206">
        <v>4</v>
      </c>
      <c r="F206" s="3">
        <v>70</v>
      </c>
      <c r="G206" s="4">
        <v>0.7</v>
      </c>
      <c r="H206" s="3">
        <v>13.7</v>
      </c>
      <c r="I206" s="5">
        <v>17</v>
      </c>
      <c r="J206" s="5">
        <v>4</v>
      </c>
      <c r="K206" s="5">
        <v>1</v>
      </c>
      <c r="L206" s="5">
        <v>22</v>
      </c>
      <c r="M206" s="3">
        <v>64.599999999999994</v>
      </c>
      <c r="N206" s="4">
        <v>0.64599999999999991</v>
      </c>
      <c r="O206" s="3">
        <v>12.3</v>
      </c>
      <c r="P206" s="5">
        <v>16</v>
      </c>
      <c r="Q206" s="5">
        <v>6</v>
      </c>
      <c r="R206" s="5">
        <v>3</v>
      </c>
      <c r="S206" s="5">
        <v>36</v>
      </c>
      <c r="T206" s="3">
        <v>80.2</v>
      </c>
      <c r="U206" s="4">
        <v>0.80200000000000005</v>
      </c>
      <c r="V206" s="3">
        <v>16.14</v>
      </c>
      <c r="W206" s="5">
        <v>22</v>
      </c>
      <c r="X206" s="5">
        <v>4</v>
      </c>
      <c r="Y206" s="5">
        <v>2</v>
      </c>
      <c r="Z206" s="5">
        <v>28</v>
      </c>
      <c r="AA206" s="3">
        <v>58.4</v>
      </c>
      <c r="AB206" s="4">
        <v>0.58399999999999996</v>
      </c>
      <c r="AC206" s="3">
        <v>14.33</v>
      </c>
      <c r="AD206" s="5">
        <v>20</v>
      </c>
      <c r="AE206" s="5">
        <v>7</v>
      </c>
      <c r="AF206" s="5">
        <v>1</v>
      </c>
      <c r="AG206" s="5">
        <v>19</v>
      </c>
      <c r="AH206" s="3" t="s">
        <v>728</v>
      </c>
      <c r="AI206" s="4" t="s">
        <v>728</v>
      </c>
      <c r="AJ206" s="3" t="s">
        <v>728</v>
      </c>
      <c r="AK206" s="5" t="s">
        <v>728</v>
      </c>
      <c r="AL206" s="5" t="s">
        <v>728</v>
      </c>
      <c r="AM206" s="5" t="s">
        <v>728</v>
      </c>
      <c r="AN206" s="5" t="s">
        <v>728</v>
      </c>
      <c r="AO206" s="3" t="s">
        <v>728</v>
      </c>
      <c r="AP206" s="4" t="s">
        <v>728</v>
      </c>
      <c r="AQ206" s="3" t="s">
        <v>728</v>
      </c>
      <c r="AR206" s="5" t="s">
        <v>728</v>
      </c>
      <c r="AS206" s="5" t="s">
        <v>728</v>
      </c>
      <c r="AT206" s="5" t="s">
        <v>728</v>
      </c>
      <c r="AU206" s="5" t="s">
        <v>728</v>
      </c>
      <c r="AV206" s="3">
        <v>34.75</v>
      </c>
      <c r="AW206" s="3">
        <v>0.5</v>
      </c>
      <c r="AX206" s="3">
        <v>8</v>
      </c>
      <c r="AY206" s="3">
        <v>0</v>
      </c>
      <c r="AZ206" s="6">
        <v>27.717500000000001</v>
      </c>
      <c r="BA206" s="6">
        <v>27.727499999999999</v>
      </c>
      <c r="BB206" s="6">
        <v>62.76</v>
      </c>
      <c r="BC206" s="3">
        <v>1364.0501968503938</v>
      </c>
      <c r="BD206" s="3">
        <v>1364.5423228346456</v>
      </c>
      <c r="BE206" s="3">
        <v>0</v>
      </c>
      <c r="BF206" s="3">
        <v>359.99015748031491</v>
      </c>
      <c r="BG206" s="3">
        <v>3088.5826771653542</v>
      </c>
      <c r="BH206" s="4">
        <v>1.9650068074461422</v>
      </c>
    </row>
    <row r="207" spans="1:60" x14ac:dyDescent="0.25">
      <c r="A207">
        <v>2003</v>
      </c>
      <c r="B207">
        <v>188</v>
      </c>
      <c r="C207" s="1">
        <v>37809</v>
      </c>
      <c r="D207" t="s">
        <v>357</v>
      </c>
      <c r="E207">
        <v>4</v>
      </c>
      <c r="F207" s="3">
        <v>52.9</v>
      </c>
      <c r="G207" s="4">
        <v>0.52900000000000003</v>
      </c>
      <c r="H207" s="3">
        <v>14.02</v>
      </c>
      <c r="I207" s="5">
        <v>16</v>
      </c>
      <c r="J207" s="5">
        <v>4</v>
      </c>
      <c r="K207" s="5">
        <v>3</v>
      </c>
      <c r="L207" s="5">
        <v>15</v>
      </c>
      <c r="M207" s="3">
        <v>69.3</v>
      </c>
      <c r="N207" s="4">
        <v>0.69299999999999995</v>
      </c>
      <c r="O207" s="3">
        <v>14.51</v>
      </c>
      <c r="P207" s="5">
        <v>20</v>
      </c>
      <c r="Q207" s="5">
        <v>7</v>
      </c>
      <c r="R207" s="5">
        <v>4</v>
      </c>
      <c r="S207" s="5">
        <v>47</v>
      </c>
      <c r="T207" s="3">
        <v>44.5</v>
      </c>
      <c r="U207" s="4">
        <v>0.44500000000000001</v>
      </c>
      <c r="V207" s="3">
        <v>9.8699999999999992</v>
      </c>
      <c r="W207" s="5">
        <v>12</v>
      </c>
      <c r="X207" s="5">
        <v>6</v>
      </c>
      <c r="Y207" s="5">
        <v>0</v>
      </c>
      <c r="Z207" s="5">
        <v>0</v>
      </c>
      <c r="AA207" s="3">
        <v>62.3</v>
      </c>
      <c r="AB207" s="4">
        <v>0.623</v>
      </c>
      <c r="AC207" s="3">
        <v>14.2</v>
      </c>
      <c r="AD207" s="5">
        <v>17</v>
      </c>
      <c r="AE207" s="5">
        <v>4</v>
      </c>
      <c r="AF207" s="5">
        <v>1</v>
      </c>
      <c r="AG207" s="5">
        <v>38</v>
      </c>
      <c r="AH207" s="3" t="s">
        <v>728</v>
      </c>
      <c r="AI207" s="4" t="s">
        <v>728</v>
      </c>
      <c r="AJ207" s="3" t="s">
        <v>728</v>
      </c>
      <c r="AK207" s="5" t="s">
        <v>728</v>
      </c>
      <c r="AL207" s="5" t="s">
        <v>728</v>
      </c>
      <c r="AM207" s="5" t="s">
        <v>728</v>
      </c>
      <c r="AN207" s="5" t="s">
        <v>728</v>
      </c>
      <c r="AO207" s="3" t="s">
        <v>728</v>
      </c>
      <c r="AP207" s="4" t="s">
        <v>728</v>
      </c>
      <c r="AQ207" s="3" t="s">
        <v>728</v>
      </c>
      <c r="AR207" s="5" t="s">
        <v>728</v>
      </c>
      <c r="AS207" s="5" t="s">
        <v>728</v>
      </c>
      <c r="AT207" s="5" t="s">
        <v>728</v>
      </c>
      <c r="AU207" s="5" t="s">
        <v>728</v>
      </c>
      <c r="AV207" s="3">
        <v>28</v>
      </c>
      <c r="AW207" s="3">
        <v>0.75</v>
      </c>
      <c r="AX207" s="3">
        <v>5.75</v>
      </c>
      <c r="AY207" s="3">
        <v>0</v>
      </c>
      <c r="AZ207" s="6">
        <v>19.085000000000001</v>
      </c>
      <c r="BA207" s="6">
        <v>18.420000000000002</v>
      </c>
      <c r="BB207" s="6">
        <v>42.445000000000007</v>
      </c>
      <c r="BC207" s="3">
        <v>982.27013615485578</v>
      </c>
      <c r="BD207" s="3">
        <v>948.04379921259863</v>
      </c>
      <c r="BE207" s="3">
        <v>0</v>
      </c>
      <c r="BF207" s="3">
        <v>254.25278871391083</v>
      </c>
      <c r="BG207" s="3">
        <v>2184.5667240813655</v>
      </c>
      <c r="BH207" s="4">
        <v>1.4997772345632892</v>
      </c>
    </row>
    <row r="208" spans="1:60" x14ac:dyDescent="0.25">
      <c r="A208">
        <v>2003</v>
      </c>
      <c r="B208">
        <v>188</v>
      </c>
      <c r="C208" s="1">
        <v>37809</v>
      </c>
      <c r="D208" t="s">
        <v>358</v>
      </c>
      <c r="E208">
        <v>4</v>
      </c>
      <c r="F208" s="3">
        <v>70.099999999999994</v>
      </c>
      <c r="G208" s="4">
        <v>0.70099999999999996</v>
      </c>
      <c r="H208" s="3">
        <v>13.21</v>
      </c>
      <c r="I208" s="5">
        <v>19</v>
      </c>
      <c r="J208" s="5">
        <v>6</v>
      </c>
      <c r="K208" s="5">
        <v>2</v>
      </c>
      <c r="L208" s="5">
        <v>17</v>
      </c>
      <c r="M208" s="3">
        <v>58.1</v>
      </c>
      <c r="N208" s="4">
        <v>0.58099999999999996</v>
      </c>
      <c r="O208" s="3">
        <v>8.66</v>
      </c>
      <c r="P208" s="5">
        <v>15</v>
      </c>
      <c r="Q208" s="5">
        <v>9</v>
      </c>
      <c r="R208" s="5">
        <v>1</v>
      </c>
      <c r="S208" s="5">
        <v>7</v>
      </c>
      <c r="T208" s="3">
        <v>46.8</v>
      </c>
      <c r="U208" s="4">
        <v>0.46799999999999997</v>
      </c>
      <c r="V208" s="3">
        <v>8.24</v>
      </c>
      <c r="W208" s="5">
        <v>14</v>
      </c>
      <c r="X208" s="5">
        <v>9</v>
      </c>
      <c r="Y208" s="5">
        <v>1</v>
      </c>
      <c r="Z208" s="5">
        <v>2</v>
      </c>
      <c r="AA208" s="3">
        <v>70.8</v>
      </c>
      <c r="AB208" s="4">
        <v>0.70799999999999996</v>
      </c>
      <c r="AC208" s="3">
        <v>11.68</v>
      </c>
      <c r="AD208" s="5">
        <v>17</v>
      </c>
      <c r="AE208" s="5">
        <v>4</v>
      </c>
      <c r="AF208" s="5">
        <v>1</v>
      </c>
      <c r="AG208" s="5">
        <v>11</v>
      </c>
      <c r="AH208" s="3" t="s">
        <v>728</v>
      </c>
      <c r="AI208" s="4" t="s">
        <v>728</v>
      </c>
      <c r="AJ208" s="3" t="s">
        <v>728</v>
      </c>
      <c r="AK208" s="5" t="s">
        <v>728</v>
      </c>
      <c r="AL208" s="5" t="s">
        <v>728</v>
      </c>
      <c r="AM208" s="5" t="s">
        <v>728</v>
      </c>
      <c r="AN208" s="5" t="s">
        <v>728</v>
      </c>
      <c r="AO208" s="3" t="s">
        <v>728</v>
      </c>
      <c r="AP208" s="4" t="s">
        <v>728</v>
      </c>
      <c r="AQ208" s="3" t="s">
        <v>728</v>
      </c>
      <c r="AR208" s="5" t="s">
        <v>728</v>
      </c>
      <c r="AS208" s="5" t="s">
        <v>728</v>
      </c>
      <c r="AT208" s="5" t="s">
        <v>728</v>
      </c>
      <c r="AU208" s="5" t="s">
        <v>728</v>
      </c>
      <c r="AV208" s="3">
        <v>12</v>
      </c>
      <c r="AW208" s="3">
        <v>0.5</v>
      </c>
      <c r="AX208" s="3">
        <v>3.25</v>
      </c>
      <c r="AY208" s="3">
        <v>0</v>
      </c>
      <c r="AZ208" s="6">
        <v>11.934999999999999</v>
      </c>
      <c r="BA208" s="6">
        <v>11.9625</v>
      </c>
      <c r="BB208" s="6">
        <v>26.077500000000001</v>
      </c>
      <c r="BC208" s="3">
        <v>1409.6456692913387</v>
      </c>
      <c r="BD208" s="3">
        <v>1412.8937007874017</v>
      </c>
      <c r="BE208" s="3">
        <v>0</v>
      </c>
      <c r="BF208" s="3">
        <v>257.48031496062993</v>
      </c>
      <c r="BG208" s="3">
        <v>3080.0196850393704</v>
      </c>
      <c r="BH208" s="4">
        <v>2.2445009889034426</v>
      </c>
    </row>
    <row r="209" spans="1:60" x14ac:dyDescent="0.25">
      <c r="A209">
        <v>2003</v>
      </c>
      <c r="B209">
        <v>188</v>
      </c>
      <c r="C209" s="1">
        <v>37809</v>
      </c>
      <c r="D209" t="s">
        <v>359</v>
      </c>
      <c r="E209">
        <v>4</v>
      </c>
      <c r="F209" s="3">
        <v>59.8</v>
      </c>
      <c r="G209" s="4">
        <v>0.59799999999999998</v>
      </c>
      <c r="H209" s="3">
        <v>13.28</v>
      </c>
      <c r="I209" s="5">
        <v>16</v>
      </c>
      <c r="J209" s="5">
        <v>4</v>
      </c>
      <c r="K209" s="5">
        <v>2</v>
      </c>
      <c r="L209" s="5">
        <v>14</v>
      </c>
      <c r="M209" s="3">
        <v>67</v>
      </c>
      <c r="N209" s="4">
        <v>0.67</v>
      </c>
      <c r="O209" s="3">
        <v>14.19</v>
      </c>
      <c r="P209" s="5">
        <v>20</v>
      </c>
      <c r="Q209" s="5">
        <v>5</v>
      </c>
      <c r="R209" s="5">
        <v>1</v>
      </c>
      <c r="S209" s="5">
        <v>22</v>
      </c>
      <c r="T209" s="3">
        <v>51.7</v>
      </c>
      <c r="U209" s="4">
        <v>0.51700000000000002</v>
      </c>
      <c r="V209" s="3">
        <v>9.75</v>
      </c>
      <c r="W209" s="5">
        <v>17</v>
      </c>
      <c r="X209" s="5">
        <v>2</v>
      </c>
      <c r="Y209" s="5">
        <v>0</v>
      </c>
      <c r="Z209" s="5">
        <v>0</v>
      </c>
      <c r="AA209" s="3">
        <v>69.900000000000006</v>
      </c>
      <c r="AB209" s="4">
        <v>0.69900000000000007</v>
      </c>
      <c r="AC209" s="3">
        <v>14.42</v>
      </c>
      <c r="AD209" s="5">
        <v>22</v>
      </c>
      <c r="AE209" s="5">
        <v>7</v>
      </c>
      <c r="AF209" s="5">
        <v>1</v>
      </c>
      <c r="AG209" s="5">
        <v>7</v>
      </c>
      <c r="AH209" s="3" t="s">
        <v>728</v>
      </c>
      <c r="AI209" s="4" t="s">
        <v>728</v>
      </c>
      <c r="AJ209" s="3" t="s">
        <v>728</v>
      </c>
      <c r="AK209" s="5" t="s">
        <v>728</v>
      </c>
      <c r="AL209" s="5" t="s">
        <v>728</v>
      </c>
      <c r="AM209" s="5" t="s">
        <v>728</v>
      </c>
      <c r="AN209" s="5" t="s">
        <v>728</v>
      </c>
      <c r="AO209" s="3" t="s">
        <v>728</v>
      </c>
      <c r="AP209" s="4" t="s">
        <v>728</v>
      </c>
      <c r="AQ209" s="3" t="s">
        <v>728</v>
      </c>
      <c r="AR209" s="5" t="s">
        <v>728</v>
      </c>
      <c r="AS209" s="5" t="s">
        <v>728</v>
      </c>
      <c r="AT209" s="5" t="s">
        <v>728</v>
      </c>
      <c r="AU209" s="5" t="s">
        <v>728</v>
      </c>
      <c r="AV209" s="3">
        <v>30.5</v>
      </c>
      <c r="AW209" s="3">
        <v>1.25</v>
      </c>
      <c r="AX209" s="3">
        <v>7.75</v>
      </c>
      <c r="AY209" s="3">
        <v>0</v>
      </c>
      <c r="AZ209" s="6">
        <v>21.612500000000001</v>
      </c>
      <c r="BA209" s="6">
        <v>20.105</v>
      </c>
      <c r="BB209" s="6">
        <v>48.002499999999998</v>
      </c>
      <c r="BC209" s="3">
        <v>1068.0389804790027</v>
      </c>
      <c r="BD209" s="3">
        <v>993.54187171916021</v>
      </c>
      <c r="BE209" s="3">
        <v>0</v>
      </c>
      <c r="BF209" s="3">
        <v>310.58993602362204</v>
      </c>
      <c r="BG209" s="3">
        <v>2372.1707882217852</v>
      </c>
      <c r="BH209" s="4">
        <v>1.9253091807981064</v>
      </c>
    </row>
    <row r="210" spans="1:60" x14ac:dyDescent="0.25">
      <c r="A210">
        <v>2003</v>
      </c>
      <c r="B210">
        <v>188</v>
      </c>
      <c r="C210" s="1">
        <v>37809</v>
      </c>
      <c r="D210" t="s">
        <v>360</v>
      </c>
      <c r="E210">
        <v>4</v>
      </c>
      <c r="F210" s="3">
        <v>67</v>
      </c>
      <c r="G210" s="4">
        <v>0.67</v>
      </c>
      <c r="H210" s="3">
        <v>11.4</v>
      </c>
      <c r="I210" s="5">
        <v>14</v>
      </c>
      <c r="J210" s="5">
        <v>5</v>
      </c>
      <c r="K210" s="5">
        <v>1</v>
      </c>
      <c r="L210" s="5">
        <v>10</v>
      </c>
      <c r="M210" s="3">
        <v>74</v>
      </c>
      <c r="N210" s="4">
        <v>0.74</v>
      </c>
      <c r="O210" s="3">
        <v>9.8000000000000007</v>
      </c>
      <c r="P210" s="5">
        <v>19</v>
      </c>
      <c r="Q210" s="5">
        <v>6</v>
      </c>
      <c r="R210" s="5">
        <v>6</v>
      </c>
      <c r="S210" s="5">
        <v>10</v>
      </c>
      <c r="T210" s="3">
        <v>62</v>
      </c>
      <c r="U210" s="4">
        <v>0.62</v>
      </c>
      <c r="V210" s="3">
        <v>14</v>
      </c>
      <c r="W210" s="5">
        <v>14</v>
      </c>
      <c r="X210" s="5">
        <v>6</v>
      </c>
      <c r="Y210" s="5">
        <v>2</v>
      </c>
      <c r="Z210" s="5">
        <v>14</v>
      </c>
      <c r="AA210" s="3">
        <v>59</v>
      </c>
      <c r="AB210" s="4">
        <v>0.59</v>
      </c>
      <c r="AC210" s="3">
        <v>11.2</v>
      </c>
      <c r="AD210" s="5">
        <v>12</v>
      </c>
      <c r="AE210" s="5">
        <v>7</v>
      </c>
      <c r="AF210" s="5">
        <v>5</v>
      </c>
      <c r="AG210" s="5">
        <v>2</v>
      </c>
      <c r="AH210" s="3" t="s">
        <v>728</v>
      </c>
      <c r="AI210" s="4" t="s">
        <v>728</v>
      </c>
      <c r="AJ210" s="3" t="s">
        <v>728</v>
      </c>
      <c r="AK210" s="5" t="s">
        <v>728</v>
      </c>
      <c r="AL210" s="5" t="s">
        <v>728</v>
      </c>
      <c r="AM210" s="5" t="s">
        <v>728</v>
      </c>
      <c r="AN210" s="5" t="s">
        <v>728</v>
      </c>
      <c r="AO210" s="3" t="s">
        <v>728</v>
      </c>
      <c r="AP210" s="4" t="s">
        <v>728</v>
      </c>
      <c r="AQ210" s="3" t="s">
        <v>728</v>
      </c>
      <c r="AR210" s="5" t="s">
        <v>728</v>
      </c>
      <c r="AS210" s="5" t="s">
        <v>728</v>
      </c>
      <c r="AT210" s="5" t="s">
        <v>728</v>
      </c>
      <c r="AU210" s="5" t="s">
        <v>728</v>
      </c>
      <c r="AV210" s="3">
        <v>11.25</v>
      </c>
      <c r="AW210" s="3">
        <v>1.75</v>
      </c>
      <c r="AX210" s="3">
        <v>1.25</v>
      </c>
      <c r="AY210" s="3">
        <v>0</v>
      </c>
      <c r="AZ210" s="6">
        <v>13.285</v>
      </c>
      <c r="BA210" s="6">
        <v>12.157500000000001</v>
      </c>
      <c r="BB210" s="6">
        <v>27.310000000000002</v>
      </c>
      <c r="BC210" s="3">
        <v>1458.9188721201515</v>
      </c>
      <c r="BD210" s="3">
        <v>1335.1002023184601</v>
      </c>
      <c r="BE210" s="3">
        <v>0</v>
      </c>
      <c r="BF210" s="3">
        <v>205.08325131233593</v>
      </c>
      <c r="BG210" s="3">
        <v>2999.1023257509478</v>
      </c>
      <c r="BH210" s="4">
        <v>2.7062032493046422</v>
      </c>
    </row>
    <row r="211" spans="1:60" x14ac:dyDescent="0.25">
      <c r="A211">
        <v>2003</v>
      </c>
      <c r="B211">
        <v>188</v>
      </c>
      <c r="C211" s="1">
        <v>37809</v>
      </c>
      <c r="D211" t="s">
        <v>361</v>
      </c>
      <c r="E211">
        <v>4</v>
      </c>
      <c r="F211" s="3">
        <v>62</v>
      </c>
      <c r="G211" s="4">
        <v>0.62</v>
      </c>
      <c r="H211" s="3">
        <v>11.3</v>
      </c>
      <c r="I211" s="5">
        <v>16</v>
      </c>
      <c r="J211" s="5">
        <v>7</v>
      </c>
      <c r="K211" s="5">
        <v>1</v>
      </c>
      <c r="L211" s="5">
        <v>13</v>
      </c>
      <c r="M211" s="3">
        <v>59</v>
      </c>
      <c r="N211" s="4">
        <v>0.59</v>
      </c>
      <c r="O211" s="3">
        <v>10.7</v>
      </c>
      <c r="P211" s="5">
        <v>15</v>
      </c>
      <c r="Q211" s="5">
        <v>4</v>
      </c>
      <c r="R211" s="5">
        <v>1</v>
      </c>
      <c r="S211" s="5">
        <v>8</v>
      </c>
      <c r="T211" s="3">
        <v>52</v>
      </c>
      <c r="U211" s="4">
        <v>0.52</v>
      </c>
      <c r="V211" s="3">
        <v>8.8000000000000007</v>
      </c>
      <c r="W211" s="5">
        <v>12</v>
      </c>
      <c r="X211" s="5">
        <v>3</v>
      </c>
      <c r="Y211" s="5">
        <v>1</v>
      </c>
      <c r="Z211" s="5">
        <v>4</v>
      </c>
      <c r="AA211" s="3">
        <v>58</v>
      </c>
      <c r="AB211" s="4">
        <v>0.57999999999999996</v>
      </c>
      <c r="AC211" s="3">
        <v>13.2</v>
      </c>
      <c r="AD211" s="5">
        <v>16</v>
      </c>
      <c r="AE211" s="5">
        <v>5</v>
      </c>
      <c r="AF211" s="5">
        <v>2</v>
      </c>
      <c r="AG211" s="5">
        <v>15</v>
      </c>
      <c r="AH211" s="3" t="s">
        <v>728</v>
      </c>
      <c r="AI211" s="4" t="s">
        <v>728</v>
      </c>
      <c r="AJ211" s="3" t="s">
        <v>728</v>
      </c>
      <c r="AK211" s="5" t="s">
        <v>728</v>
      </c>
      <c r="AL211" s="5" t="s">
        <v>728</v>
      </c>
      <c r="AM211" s="5" t="s">
        <v>728</v>
      </c>
      <c r="AN211" s="5" t="s">
        <v>728</v>
      </c>
      <c r="AO211" s="3" t="s">
        <v>728</v>
      </c>
      <c r="AP211" s="4" t="s">
        <v>728</v>
      </c>
      <c r="AQ211" s="3" t="s">
        <v>728</v>
      </c>
      <c r="AR211" s="5" t="s">
        <v>728</v>
      </c>
      <c r="AS211" s="5" t="s">
        <v>728</v>
      </c>
      <c r="AT211" s="5" t="s">
        <v>728</v>
      </c>
      <c r="AU211" s="5" t="s">
        <v>728</v>
      </c>
      <c r="AV211" s="3">
        <v>11.25</v>
      </c>
      <c r="AW211" s="3">
        <v>0.25</v>
      </c>
      <c r="AX211" s="3">
        <v>3</v>
      </c>
      <c r="AY211" s="3">
        <v>0</v>
      </c>
      <c r="AZ211" s="6">
        <v>10.58</v>
      </c>
      <c r="BA211" s="6">
        <v>9.2174999999999994</v>
      </c>
      <c r="BB211" s="6">
        <v>21.704999999999998</v>
      </c>
      <c r="BC211" s="3">
        <v>1216.8234179060953</v>
      </c>
      <c r="BD211" s="3">
        <v>1060.1200240594926</v>
      </c>
      <c r="BE211" s="3">
        <v>0</v>
      </c>
      <c r="BF211" s="3">
        <v>219.3847513852435</v>
      </c>
      <c r="BG211" s="3">
        <v>2496.3281933508315</v>
      </c>
      <c r="BH211" s="4">
        <v>2.0224178894059355</v>
      </c>
    </row>
    <row r="212" spans="1:60" x14ac:dyDescent="0.25">
      <c r="A212">
        <v>2003</v>
      </c>
      <c r="B212">
        <v>188</v>
      </c>
      <c r="C212" s="1">
        <v>37809</v>
      </c>
      <c r="D212" t="s">
        <v>362</v>
      </c>
      <c r="E212">
        <v>4</v>
      </c>
      <c r="F212" s="3">
        <v>57.6</v>
      </c>
      <c r="G212" s="4">
        <v>0.57600000000000007</v>
      </c>
      <c r="H212" s="3">
        <v>15.05</v>
      </c>
      <c r="I212" s="5">
        <v>14</v>
      </c>
      <c r="J212" s="5">
        <v>4</v>
      </c>
      <c r="K212" s="5">
        <v>2</v>
      </c>
      <c r="L212" s="5">
        <v>26</v>
      </c>
      <c r="M212" s="3">
        <v>62.8</v>
      </c>
      <c r="N212" s="4">
        <v>0.628</v>
      </c>
      <c r="O212" s="3">
        <v>14.49</v>
      </c>
      <c r="P212" s="5">
        <v>17</v>
      </c>
      <c r="Q212" s="5">
        <v>5</v>
      </c>
      <c r="R212" s="5">
        <v>1</v>
      </c>
      <c r="S212" s="5">
        <v>23</v>
      </c>
      <c r="T212" s="3">
        <v>38.9</v>
      </c>
      <c r="U212" s="4">
        <v>0.38900000000000001</v>
      </c>
      <c r="V212" s="3">
        <v>7.3</v>
      </c>
      <c r="W212" s="5">
        <v>10</v>
      </c>
      <c r="X212" s="5">
        <v>5</v>
      </c>
      <c r="Y212" s="5">
        <v>1</v>
      </c>
      <c r="Z212" s="5">
        <v>0</v>
      </c>
      <c r="AA212" s="3">
        <v>55.2</v>
      </c>
      <c r="AB212" s="4">
        <v>0.55200000000000005</v>
      </c>
      <c r="AC212" s="3">
        <v>16.63</v>
      </c>
      <c r="AD212" s="5">
        <v>17</v>
      </c>
      <c r="AE212" s="5">
        <v>4</v>
      </c>
      <c r="AF212" s="5">
        <v>3</v>
      </c>
      <c r="AG212" s="5">
        <v>15</v>
      </c>
      <c r="AH212" s="3" t="s">
        <v>728</v>
      </c>
      <c r="AI212" s="4" t="s">
        <v>728</v>
      </c>
      <c r="AJ212" s="3" t="s">
        <v>728</v>
      </c>
      <c r="AK212" s="5" t="s">
        <v>728</v>
      </c>
      <c r="AL212" s="5" t="s">
        <v>728</v>
      </c>
      <c r="AM212" s="5" t="s">
        <v>728</v>
      </c>
      <c r="AN212" s="5" t="s">
        <v>728</v>
      </c>
      <c r="AO212" s="3" t="s">
        <v>728</v>
      </c>
      <c r="AP212" s="4" t="s">
        <v>728</v>
      </c>
      <c r="AQ212" s="3" t="s">
        <v>728</v>
      </c>
      <c r="AR212" s="5" t="s">
        <v>728</v>
      </c>
      <c r="AS212" s="5" t="s">
        <v>728</v>
      </c>
      <c r="AT212" s="5" t="s">
        <v>728</v>
      </c>
      <c r="AU212" s="5" t="s">
        <v>728</v>
      </c>
      <c r="AV212" s="3">
        <v>21.5</v>
      </c>
      <c r="AW212" s="3">
        <v>1</v>
      </c>
      <c r="AX212" s="3">
        <v>3.5</v>
      </c>
      <c r="AY212" s="3">
        <v>0</v>
      </c>
      <c r="AZ212" s="6">
        <v>17.200000000000003</v>
      </c>
      <c r="BA212" s="6">
        <v>16.6325</v>
      </c>
      <c r="BB212" s="6">
        <v>37.465000000000003</v>
      </c>
      <c r="BC212" s="3">
        <v>909.94094488188989</v>
      </c>
      <c r="BD212" s="3">
        <v>879.91818405511822</v>
      </c>
      <c r="BE212" s="3">
        <v>0</v>
      </c>
      <c r="BF212" s="3">
        <v>192.17212106299209</v>
      </c>
      <c r="BG212" s="3">
        <v>1982.0312500000002</v>
      </c>
      <c r="BH212" s="4">
        <v>1.5094657368229327</v>
      </c>
    </row>
    <row r="213" spans="1:60" x14ac:dyDescent="0.25">
      <c r="A213">
        <v>2003</v>
      </c>
      <c r="B213">
        <v>188</v>
      </c>
      <c r="C213" s="1">
        <v>37809</v>
      </c>
      <c r="D213" t="s">
        <v>363</v>
      </c>
      <c r="E213">
        <v>4</v>
      </c>
      <c r="F213" s="3">
        <v>69.3</v>
      </c>
      <c r="G213" s="4">
        <v>0.69299999999999995</v>
      </c>
      <c r="H213" s="3">
        <v>17.63</v>
      </c>
      <c r="I213" s="5">
        <v>18</v>
      </c>
      <c r="J213" s="5">
        <v>5</v>
      </c>
      <c r="K213" s="5">
        <v>4</v>
      </c>
      <c r="L213" s="5">
        <v>35</v>
      </c>
      <c r="M213" s="3">
        <v>63.7</v>
      </c>
      <c r="N213" s="4">
        <v>0.63700000000000001</v>
      </c>
      <c r="O213" s="3">
        <v>14.22</v>
      </c>
      <c r="P213" s="5">
        <v>18</v>
      </c>
      <c r="Q213" s="5">
        <v>5</v>
      </c>
      <c r="R213" s="5">
        <v>4</v>
      </c>
      <c r="S213" s="5">
        <v>29</v>
      </c>
      <c r="T213" s="3">
        <v>71.099999999999994</v>
      </c>
      <c r="U213" s="4">
        <v>0.71099999999999997</v>
      </c>
      <c r="V213" s="3">
        <v>17.86</v>
      </c>
      <c r="W213" s="5">
        <v>18</v>
      </c>
      <c r="X213" s="5">
        <v>4</v>
      </c>
      <c r="Y213" s="5">
        <v>2</v>
      </c>
      <c r="Z213" s="5">
        <v>49</v>
      </c>
      <c r="AA213" s="3">
        <v>64.5</v>
      </c>
      <c r="AB213" s="4">
        <v>0.64500000000000002</v>
      </c>
      <c r="AC213" s="3">
        <v>15.45</v>
      </c>
      <c r="AD213" s="5">
        <v>17</v>
      </c>
      <c r="AE213" s="5">
        <v>4</v>
      </c>
      <c r="AF213" s="5">
        <v>2</v>
      </c>
      <c r="AG213" s="5">
        <v>37</v>
      </c>
      <c r="AH213" s="3" t="s">
        <v>728</v>
      </c>
      <c r="AI213" s="4" t="s">
        <v>728</v>
      </c>
      <c r="AJ213" s="3" t="s">
        <v>728</v>
      </c>
      <c r="AK213" s="5" t="s">
        <v>728</v>
      </c>
      <c r="AL213" s="5" t="s">
        <v>728</v>
      </c>
      <c r="AM213" s="5" t="s">
        <v>728</v>
      </c>
      <c r="AN213" s="5" t="s">
        <v>728</v>
      </c>
      <c r="AO213" s="3" t="s">
        <v>728</v>
      </c>
      <c r="AP213" s="4" t="s">
        <v>728</v>
      </c>
      <c r="AQ213" s="3" t="s">
        <v>728</v>
      </c>
      <c r="AR213" s="5" t="s">
        <v>728</v>
      </c>
      <c r="AS213" s="5" t="s">
        <v>728</v>
      </c>
      <c r="AT213" s="5" t="s">
        <v>728</v>
      </c>
      <c r="AU213" s="5" t="s">
        <v>728</v>
      </c>
      <c r="AV213" s="3">
        <v>32.25</v>
      </c>
      <c r="AW213" s="3">
        <v>1</v>
      </c>
      <c r="AX213" s="3">
        <v>10</v>
      </c>
      <c r="AY213" s="3">
        <v>0</v>
      </c>
      <c r="AZ213" s="6">
        <v>28.072499999999998</v>
      </c>
      <c r="BA213" s="6">
        <v>27.81</v>
      </c>
      <c r="BB213" s="6">
        <v>62.064999999999998</v>
      </c>
      <c r="BC213" s="3">
        <v>1427.5713582677163</v>
      </c>
      <c r="BD213" s="3">
        <v>1414.2224409448818</v>
      </c>
      <c r="BE213" s="3">
        <v>0</v>
      </c>
      <c r="BF213" s="3">
        <v>314.39878608923885</v>
      </c>
      <c r="BG213" s="3">
        <v>3156.192585301837</v>
      </c>
      <c r="BH213" s="4">
        <v>2.6109927590998865</v>
      </c>
    </row>
    <row r="214" spans="1:60" x14ac:dyDescent="0.25">
      <c r="A214">
        <v>2003</v>
      </c>
      <c r="B214">
        <v>188</v>
      </c>
      <c r="C214" s="1">
        <v>37809</v>
      </c>
      <c r="D214" t="s">
        <v>364</v>
      </c>
      <c r="E214">
        <v>4</v>
      </c>
      <c r="F214" s="3">
        <v>77</v>
      </c>
      <c r="G214" s="4">
        <v>0.77</v>
      </c>
      <c r="H214" s="3">
        <v>12.7</v>
      </c>
      <c r="I214" s="5">
        <v>18</v>
      </c>
      <c r="J214" s="5">
        <v>5</v>
      </c>
      <c r="K214" s="5">
        <v>2</v>
      </c>
      <c r="L214" s="5">
        <v>18</v>
      </c>
      <c r="M214" s="3">
        <v>71</v>
      </c>
      <c r="N214" s="4">
        <v>0.71</v>
      </c>
      <c r="O214" s="3">
        <v>9.5</v>
      </c>
      <c r="P214" s="5">
        <v>20</v>
      </c>
      <c r="Q214" s="5">
        <v>7</v>
      </c>
      <c r="R214" s="5">
        <v>0</v>
      </c>
      <c r="S214" s="5">
        <v>0</v>
      </c>
      <c r="T214" s="3">
        <v>57</v>
      </c>
      <c r="U214" s="4">
        <v>0.56999999999999995</v>
      </c>
      <c r="V214" s="3">
        <v>8.9</v>
      </c>
      <c r="W214" s="5">
        <v>13</v>
      </c>
      <c r="X214" s="5">
        <v>5</v>
      </c>
      <c r="Y214" s="5">
        <v>1</v>
      </c>
      <c r="Z214" s="5">
        <v>3</v>
      </c>
      <c r="AA214" s="3">
        <v>59</v>
      </c>
      <c r="AB214" s="4">
        <v>0.59</v>
      </c>
      <c r="AC214" s="3">
        <v>8.4</v>
      </c>
      <c r="AD214" s="5">
        <v>16</v>
      </c>
      <c r="AE214" s="5">
        <v>8</v>
      </c>
      <c r="AF214" s="5">
        <v>3</v>
      </c>
      <c r="AG214" s="5">
        <v>2</v>
      </c>
      <c r="AH214" s="3" t="s">
        <v>728</v>
      </c>
      <c r="AI214" s="4" t="s">
        <v>728</v>
      </c>
      <c r="AJ214" s="3" t="s">
        <v>728</v>
      </c>
      <c r="AK214" s="5" t="s">
        <v>728</v>
      </c>
      <c r="AL214" s="5" t="s">
        <v>728</v>
      </c>
      <c r="AM214" s="5" t="s">
        <v>728</v>
      </c>
      <c r="AN214" s="5" t="s">
        <v>728</v>
      </c>
      <c r="AO214" s="3" t="s">
        <v>728</v>
      </c>
      <c r="AP214" s="4" t="s">
        <v>728</v>
      </c>
      <c r="AQ214" s="3" t="s">
        <v>728</v>
      </c>
      <c r="AR214" s="5" t="s">
        <v>728</v>
      </c>
      <c r="AS214" s="5" t="s">
        <v>728</v>
      </c>
      <c r="AT214" s="5" t="s">
        <v>728</v>
      </c>
      <c r="AU214" s="5" t="s">
        <v>728</v>
      </c>
      <c r="AV214" s="3">
        <v>10</v>
      </c>
      <c r="AW214" s="3">
        <v>1</v>
      </c>
      <c r="AX214" s="3">
        <v>2.5</v>
      </c>
      <c r="AY214" s="3">
        <v>0</v>
      </c>
      <c r="AZ214" s="6">
        <v>11.4925</v>
      </c>
      <c r="BA214" s="6">
        <v>10.5825</v>
      </c>
      <c r="BB214" s="6">
        <v>24.942499999999999</v>
      </c>
      <c r="BC214" s="3">
        <v>2859.2998140857394</v>
      </c>
      <c r="BD214" s="3">
        <v>2632.8945209973754</v>
      </c>
      <c r="BE214" s="3">
        <v>0</v>
      </c>
      <c r="BF214" s="3">
        <v>713.42547025371834</v>
      </c>
      <c r="BG214" s="3">
        <v>6205.6198053368335</v>
      </c>
      <c r="BH214" s="4">
        <v>4.5668145753893761</v>
      </c>
    </row>
    <row r="215" spans="1:60" x14ac:dyDescent="0.25">
      <c r="A215">
        <v>2003</v>
      </c>
      <c r="B215">
        <v>188</v>
      </c>
      <c r="C215" s="1">
        <v>37809</v>
      </c>
      <c r="D215" t="s">
        <v>365</v>
      </c>
      <c r="E215">
        <v>4</v>
      </c>
      <c r="F215" s="3">
        <v>62.5</v>
      </c>
      <c r="G215" s="4">
        <v>0.625</v>
      </c>
      <c r="H215" s="3">
        <v>9.3000000000000007</v>
      </c>
      <c r="I215" s="5">
        <v>14</v>
      </c>
      <c r="J215" s="5">
        <v>5</v>
      </c>
      <c r="K215" s="5">
        <v>1</v>
      </c>
      <c r="L215" s="5">
        <v>3</v>
      </c>
      <c r="M215" s="3">
        <v>82</v>
      </c>
      <c r="N215" s="4">
        <v>0.82</v>
      </c>
      <c r="O215" s="3">
        <v>11.9</v>
      </c>
      <c r="P215" s="5">
        <v>15</v>
      </c>
      <c r="Q215" s="5">
        <v>9</v>
      </c>
      <c r="R215" s="5">
        <v>2</v>
      </c>
      <c r="S215" s="5">
        <v>11</v>
      </c>
      <c r="T215" s="3">
        <v>62</v>
      </c>
      <c r="U215" s="4">
        <v>0.62</v>
      </c>
      <c r="V215" s="3">
        <v>10.8</v>
      </c>
      <c r="W215" s="5">
        <v>20</v>
      </c>
      <c r="X215" s="5">
        <v>5</v>
      </c>
      <c r="Y215" s="5">
        <v>1</v>
      </c>
      <c r="Z215" s="5">
        <v>9</v>
      </c>
      <c r="AA215" s="3">
        <v>65</v>
      </c>
      <c r="AB215" s="4">
        <v>0.65</v>
      </c>
      <c r="AC215" s="3">
        <v>13.9</v>
      </c>
      <c r="AD215" s="5">
        <v>17</v>
      </c>
      <c r="AE215" s="5">
        <v>4</v>
      </c>
      <c r="AF215" s="5">
        <v>2</v>
      </c>
      <c r="AG215" s="5">
        <v>16</v>
      </c>
      <c r="AH215" s="3" t="s">
        <v>728</v>
      </c>
      <c r="AI215" s="4" t="s">
        <v>728</v>
      </c>
      <c r="AJ215" s="3" t="s">
        <v>728</v>
      </c>
      <c r="AK215" s="5" t="s">
        <v>728</v>
      </c>
      <c r="AL215" s="5" t="s">
        <v>728</v>
      </c>
      <c r="AM215" s="5" t="s">
        <v>728</v>
      </c>
      <c r="AN215" s="5" t="s">
        <v>728</v>
      </c>
      <c r="AO215" s="3" t="s">
        <v>728</v>
      </c>
      <c r="AP215" s="4" t="s">
        <v>728</v>
      </c>
      <c r="AQ215" s="3" t="s">
        <v>728</v>
      </c>
      <c r="AR215" s="5" t="s">
        <v>728</v>
      </c>
      <c r="AS215" s="5" t="s">
        <v>728</v>
      </c>
      <c r="AT215" s="5" t="s">
        <v>728</v>
      </c>
      <c r="AU215" s="5" t="s">
        <v>728</v>
      </c>
      <c r="AV215" s="3">
        <v>13.25</v>
      </c>
      <c r="AW215" s="3">
        <v>1.5</v>
      </c>
      <c r="AX215" s="3">
        <v>1.5</v>
      </c>
      <c r="AY215" s="3">
        <v>0</v>
      </c>
      <c r="AZ215" s="6">
        <v>11.755000000000001</v>
      </c>
      <c r="BA215" s="6">
        <v>11.6425</v>
      </c>
      <c r="BB215" s="6">
        <v>24.982500000000002</v>
      </c>
      <c r="BC215" s="3">
        <v>1447.3065215806357</v>
      </c>
      <c r="BD215" s="3">
        <v>1433.4552256488773</v>
      </c>
      <c r="BE215" s="3">
        <v>0</v>
      </c>
      <c r="BF215" s="3">
        <v>195.14936934966462</v>
      </c>
      <c r="BG215" s="3">
        <v>3075.9111165791778</v>
      </c>
      <c r="BH215" s="4">
        <v>2.7312711936351812</v>
      </c>
    </row>
    <row r="216" spans="1:60" x14ac:dyDescent="0.25">
      <c r="A216">
        <v>2003</v>
      </c>
      <c r="B216">
        <v>188</v>
      </c>
      <c r="C216" s="1">
        <v>37809</v>
      </c>
      <c r="D216" t="s">
        <v>366</v>
      </c>
      <c r="E216">
        <v>4</v>
      </c>
      <c r="F216" s="3">
        <v>58.5</v>
      </c>
      <c r="G216" s="4">
        <v>0.58499999999999996</v>
      </c>
      <c r="H216" s="3">
        <v>9.6</v>
      </c>
      <c r="I216" s="5">
        <v>16</v>
      </c>
      <c r="J216" s="5">
        <v>5</v>
      </c>
      <c r="K216" s="5">
        <v>1</v>
      </c>
      <c r="L216" s="5">
        <v>1</v>
      </c>
      <c r="M216" s="3">
        <v>71</v>
      </c>
      <c r="N216" s="4">
        <v>0.71</v>
      </c>
      <c r="O216" s="3">
        <v>12.3</v>
      </c>
      <c r="P216" s="5">
        <v>18</v>
      </c>
      <c r="Q216" s="5">
        <v>8</v>
      </c>
      <c r="R216" s="5">
        <v>3</v>
      </c>
      <c r="S216" s="5">
        <v>12</v>
      </c>
      <c r="T216" s="3">
        <v>72.5</v>
      </c>
      <c r="U216" s="4">
        <v>0.72499999999999998</v>
      </c>
      <c r="V216" s="3">
        <v>10.7</v>
      </c>
      <c r="W216" s="5">
        <v>20</v>
      </c>
      <c r="X216" s="5">
        <v>7</v>
      </c>
      <c r="Y216" s="5">
        <v>2</v>
      </c>
      <c r="Z216" s="5">
        <v>5</v>
      </c>
      <c r="AA216" s="3">
        <v>50</v>
      </c>
      <c r="AB216" s="4">
        <v>0.5</v>
      </c>
      <c r="AC216" s="3">
        <v>9.5</v>
      </c>
      <c r="AD216" s="5">
        <v>18</v>
      </c>
      <c r="AE216" s="5">
        <v>5</v>
      </c>
      <c r="AF216" s="5">
        <v>3</v>
      </c>
      <c r="AG216" s="5">
        <v>12</v>
      </c>
      <c r="AH216" s="3" t="s">
        <v>728</v>
      </c>
      <c r="AI216" s="4" t="s">
        <v>728</v>
      </c>
      <c r="AJ216" s="3" t="s">
        <v>728</v>
      </c>
      <c r="AK216" s="5" t="s">
        <v>728</v>
      </c>
      <c r="AL216" s="5" t="s">
        <v>728</v>
      </c>
      <c r="AM216" s="5" t="s">
        <v>728</v>
      </c>
      <c r="AN216" s="5" t="s">
        <v>728</v>
      </c>
      <c r="AO216" s="3" t="s">
        <v>728</v>
      </c>
      <c r="AP216" s="4" t="s">
        <v>728</v>
      </c>
      <c r="AQ216" s="3" t="s">
        <v>728</v>
      </c>
      <c r="AR216" s="5" t="s">
        <v>728</v>
      </c>
      <c r="AS216" s="5" t="s">
        <v>728</v>
      </c>
      <c r="AT216" s="5" t="s">
        <v>728</v>
      </c>
      <c r="AU216" s="5" t="s">
        <v>728</v>
      </c>
      <c r="AV216" s="3">
        <v>12.5</v>
      </c>
      <c r="AW216" s="3">
        <v>1.5</v>
      </c>
      <c r="AX216" s="3">
        <v>1.75</v>
      </c>
      <c r="AY216" s="3">
        <v>0</v>
      </c>
      <c r="AZ216" s="6">
        <v>13.645</v>
      </c>
      <c r="BA216" s="6">
        <v>11.53</v>
      </c>
      <c r="BB216" s="6">
        <v>27.055</v>
      </c>
      <c r="BC216" s="3">
        <v>1583.0129957713621</v>
      </c>
      <c r="BD216" s="3">
        <v>1337.6430810731993</v>
      </c>
      <c r="BE216" s="3">
        <v>0</v>
      </c>
      <c r="BF216" s="3">
        <v>218.10659084281133</v>
      </c>
      <c r="BG216" s="3">
        <v>3138.7626676873729</v>
      </c>
      <c r="BH216" s="4">
        <v>2.5086347592354952</v>
      </c>
    </row>
    <row r="217" spans="1:60" x14ac:dyDescent="0.25">
      <c r="A217">
        <v>2003</v>
      </c>
      <c r="B217">
        <v>188</v>
      </c>
      <c r="C217" s="1">
        <v>37809</v>
      </c>
      <c r="D217" t="s">
        <v>367</v>
      </c>
      <c r="E217">
        <v>4</v>
      </c>
      <c r="F217" s="3">
        <v>68.8</v>
      </c>
      <c r="G217" s="4">
        <v>0.68799999999999994</v>
      </c>
      <c r="H217" s="3">
        <v>10.37</v>
      </c>
      <c r="I217" s="5">
        <v>16</v>
      </c>
      <c r="J217" s="5">
        <v>4</v>
      </c>
      <c r="K217" s="5">
        <v>1</v>
      </c>
      <c r="L217" s="5">
        <v>1</v>
      </c>
      <c r="M217" s="3">
        <v>57.3</v>
      </c>
      <c r="N217" s="4">
        <v>0.57299999999999995</v>
      </c>
      <c r="O217" s="3">
        <v>9.01</v>
      </c>
      <c r="P217" s="5">
        <v>16</v>
      </c>
      <c r="Q217" s="5">
        <v>5</v>
      </c>
      <c r="R217" s="5">
        <v>1</v>
      </c>
      <c r="S217" s="5">
        <v>3</v>
      </c>
      <c r="T217" s="3">
        <v>58.9</v>
      </c>
      <c r="U217" s="4">
        <v>0.58899999999999997</v>
      </c>
      <c r="V217" s="3">
        <v>10.35</v>
      </c>
      <c r="W217" s="5">
        <v>19</v>
      </c>
      <c r="X217" s="5">
        <v>6</v>
      </c>
      <c r="Y217" s="5">
        <v>1</v>
      </c>
      <c r="Z217" s="5">
        <v>6</v>
      </c>
      <c r="AA217" s="3">
        <v>53.9</v>
      </c>
      <c r="AB217" s="4">
        <v>0.53900000000000003</v>
      </c>
      <c r="AC217" s="3">
        <v>7.65</v>
      </c>
      <c r="AD217" s="5">
        <v>15</v>
      </c>
      <c r="AE217" s="5">
        <v>5</v>
      </c>
      <c r="AF217" s="5">
        <v>1</v>
      </c>
      <c r="AG217" s="5">
        <v>2</v>
      </c>
      <c r="AH217" s="3" t="s">
        <v>728</v>
      </c>
      <c r="AI217" s="4" t="s">
        <v>728</v>
      </c>
      <c r="AJ217" s="3" t="s">
        <v>728</v>
      </c>
      <c r="AK217" s="5" t="s">
        <v>728</v>
      </c>
      <c r="AL217" s="5" t="s">
        <v>728</v>
      </c>
      <c r="AM217" s="5" t="s">
        <v>728</v>
      </c>
      <c r="AN217" s="5" t="s">
        <v>728</v>
      </c>
      <c r="AO217" s="3" t="s">
        <v>728</v>
      </c>
      <c r="AP217" s="4" t="s">
        <v>728</v>
      </c>
      <c r="AQ217" s="3" t="s">
        <v>728</v>
      </c>
      <c r="AR217" s="5" t="s">
        <v>728</v>
      </c>
      <c r="AS217" s="5" t="s">
        <v>728</v>
      </c>
      <c r="AT217" s="5" t="s">
        <v>728</v>
      </c>
      <c r="AU217" s="5" t="s">
        <v>728</v>
      </c>
      <c r="AV217" s="3">
        <v>8.75</v>
      </c>
      <c r="AW217" s="3">
        <v>0.75</v>
      </c>
      <c r="AX217" s="3">
        <v>3</v>
      </c>
      <c r="AY217" s="3">
        <v>0</v>
      </c>
      <c r="AZ217" s="6">
        <v>8.56</v>
      </c>
      <c r="BA217" s="6">
        <v>7.98</v>
      </c>
      <c r="BB217" s="6">
        <v>19.602499999999999</v>
      </c>
      <c r="BC217" s="3">
        <v>1947.1566054243219</v>
      </c>
      <c r="BD217" s="3">
        <v>1815.2230971128611</v>
      </c>
      <c r="BE217" s="3">
        <v>0</v>
      </c>
      <c r="BF217" s="3">
        <v>696.63167104111994</v>
      </c>
      <c r="BG217" s="3">
        <v>4459.0113735783034</v>
      </c>
      <c r="BH217" s="4">
        <v>2.965116917045409</v>
      </c>
    </row>
    <row r="218" spans="1:60" x14ac:dyDescent="0.25">
      <c r="A218">
        <v>2003</v>
      </c>
      <c r="B218">
        <v>188</v>
      </c>
      <c r="C218" s="1">
        <v>37809</v>
      </c>
      <c r="D218" t="s">
        <v>368</v>
      </c>
      <c r="E218">
        <v>4</v>
      </c>
      <c r="F218" s="3">
        <v>60.6</v>
      </c>
      <c r="G218" s="4">
        <v>0.60599999999999998</v>
      </c>
      <c r="H218" s="3">
        <v>14.41</v>
      </c>
      <c r="I218" s="5">
        <v>16</v>
      </c>
      <c r="J218" s="5">
        <v>4</v>
      </c>
      <c r="K218" s="5">
        <v>3</v>
      </c>
      <c r="L218" s="5">
        <v>34</v>
      </c>
      <c r="M218" s="3">
        <v>63.2</v>
      </c>
      <c r="N218" s="4">
        <v>0.63200000000000001</v>
      </c>
      <c r="O218" s="3">
        <v>14.67</v>
      </c>
      <c r="P218" s="5">
        <v>19</v>
      </c>
      <c r="Q218" s="5">
        <v>8</v>
      </c>
      <c r="R218" s="5">
        <v>5</v>
      </c>
      <c r="S218" s="5">
        <v>56</v>
      </c>
      <c r="T218" s="3">
        <v>45.5</v>
      </c>
      <c r="U218" s="4">
        <v>0.45500000000000002</v>
      </c>
      <c r="V218" s="3">
        <v>10.43</v>
      </c>
      <c r="W218" s="5">
        <v>17</v>
      </c>
      <c r="X218" s="5">
        <v>5</v>
      </c>
      <c r="Y218" s="5">
        <v>1</v>
      </c>
      <c r="Z218" s="5">
        <v>2</v>
      </c>
      <c r="AA218" s="3">
        <v>46.9</v>
      </c>
      <c r="AB218" s="4">
        <v>0.46899999999999997</v>
      </c>
      <c r="AC218" s="3">
        <v>11.12</v>
      </c>
      <c r="AD218" s="5">
        <v>17</v>
      </c>
      <c r="AE218" s="5">
        <v>6</v>
      </c>
      <c r="AF218" s="5">
        <v>2</v>
      </c>
      <c r="AG218" s="5">
        <v>26</v>
      </c>
      <c r="AH218" s="3" t="s">
        <v>728</v>
      </c>
      <c r="AI218" s="4" t="s">
        <v>728</v>
      </c>
      <c r="AJ218" s="3" t="s">
        <v>728</v>
      </c>
      <c r="AK218" s="5" t="s">
        <v>728</v>
      </c>
      <c r="AL218" s="5" t="s">
        <v>728</v>
      </c>
      <c r="AM218" s="5" t="s">
        <v>728</v>
      </c>
      <c r="AN218" s="5" t="s">
        <v>728</v>
      </c>
      <c r="AO218" s="3" t="s">
        <v>728</v>
      </c>
      <c r="AP218" s="4" t="s">
        <v>728</v>
      </c>
      <c r="AQ218" s="3" t="s">
        <v>728</v>
      </c>
      <c r="AR218" s="5" t="s">
        <v>728</v>
      </c>
      <c r="AS218" s="5" t="s">
        <v>728</v>
      </c>
      <c r="AT218" s="5" t="s">
        <v>728</v>
      </c>
      <c r="AU218" s="5" t="s">
        <v>728</v>
      </c>
      <c r="AV218" s="3">
        <v>22.5</v>
      </c>
      <c r="AW218" s="3">
        <v>1.25</v>
      </c>
      <c r="AX218" s="3">
        <v>9</v>
      </c>
      <c r="AY218" s="3">
        <v>0</v>
      </c>
      <c r="AZ218" s="6">
        <v>21.197500000000002</v>
      </c>
      <c r="BA218" s="6">
        <v>19.27</v>
      </c>
      <c r="BB218" s="6">
        <v>46.174999999999997</v>
      </c>
      <c r="BC218" s="3">
        <v>1017.1044537401575</v>
      </c>
      <c r="BD218" s="3">
        <v>924.61860236220468</v>
      </c>
      <c r="BE218" s="3">
        <v>0</v>
      </c>
      <c r="BF218" s="3">
        <v>273.85888287401576</v>
      </c>
      <c r="BG218" s="3">
        <v>2215.5819389763778</v>
      </c>
      <c r="BH218" s="4">
        <v>1.4553545063585542</v>
      </c>
    </row>
    <row r="219" spans="1:60" x14ac:dyDescent="0.25">
      <c r="A219">
        <v>2003</v>
      </c>
      <c r="B219">
        <v>188</v>
      </c>
      <c r="C219" s="1">
        <v>37809</v>
      </c>
      <c r="D219" t="s">
        <v>369</v>
      </c>
      <c r="E219">
        <v>4</v>
      </c>
      <c r="F219" s="3">
        <v>52.4</v>
      </c>
      <c r="G219" s="4">
        <v>0.52400000000000002</v>
      </c>
      <c r="H219" s="3">
        <v>9.49</v>
      </c>
      <c r="I219" s="5">
        <v>15</v>
      </c>
      <c r="J219" s="5">
        <v>6</v>
      </c>
      <c r="K219" s="5">
        <v>1</v>
      </c>
      <c r="L219" s="5">
        <v>8</v>
      </c>
      <c r="M219" s="3">
        <v>57.8</v>
      </c>
      <c r="N219" s="4">
        <v>0.57799999999999996</v>
      </c>
      <c r="O219" s="3">
        <v>12.93</v>
      </c>
      <c r="P219" s="5">
        <v>15</v>
      </c>
      <c r="Q219" s="5">
        <v>4</v>
      </c>
      <c r="R219" s="5">
        <v>2</v>
      </c>
      <c r="S219" s="5">
        <v>32</v>
      </c>
      <c r="T219" s="3">
        <v>71.2</v>
      </c>
      <c r="U219" s="4">
        <v>0.71200000000000008</v>
      </c>
      <c r="V219" s="3">
        <v>11.34</v>
      </c>
      <c r="W219" s="5">
        <v>17</v>
      </c>
      <c r="X219" s="5">
        <v>5</v>
      </c>
      <c r="Y219" s="5">
        <v>1</v>
      </c>
      <c r="Z219" s="5">
        <v>8</v>
      </c>
      <c r="AA219" s="3">
        <v>64.900000000000006</v>
      </c>
      <c r="AB219" s="4">
        <v>0.64900000000000002</v>
      </c>
      <c r="AC219" s="3">
        <v>12.65</v>
      </c>
      <c r="AD219" s="5">
        <v>16</v>
      </c>
      <c r="AE219" s="5">
        <v>8</v>
      </c>
      <c r="AF219" s="5">
        <v>3</v>
      </c>
      <c r="AG219" s="5">
        <v>29</v>
      </c>
      <c r="AH219" s="3" t="s">
        <v>728</v>
      </c>
      <c r="AI219" s="4" t="s">
        <v>728</v>
      </c>
      <c r="AJ219" s="3" t="s">
        <v>728</v>
      </c>
      <c r="AK219" s="5" t="s">
        <v>728</v>
      </c>
      <c r="AL219" s="5" t="s">
        <v>728</v>
      </c>
      <c r="AM219" s="5" t="s">
        <v>728</v>
      </c>
      <c r="AN219" s="5" t="s">
        <v>728</v>
      </c>
      <c r="AO219" s="3" t="s">
        <v>728</v>
      </c>
      <c r="AP219" s="4" t="s">
        <v>728</v>
      </c>
      <c r="AQ219" s="3" t="s">
        <v>728</v>
      </c>
      <c r="AR219" s="5" t="s">
        <v>728</v>
      </c>
      <c r="AS219" s="5" t="s">
        <v>728</v>
      </c>
      <c r="AT219" s="5" t="s">
        <v>728</v>
      </c>
      <c r="AU219" s="5" t="s">
        <v>728</v>
      </c>
      <c r="AV219" s="3">
        <v>18.5</v>
      </c>
      <c r="AW219" s="3">
        <v>1.75</v>
      </c>
      <c r="AX219" s="3">
        <v>3</v>
      </c>
      <c r="AY219" s="3">
        <v>0</v>
      </c>
      <c r="AZ219" s="6">
        <v>13.904999999999999</v>
      </c>
      <c r="BA219" s="6">
        <v>14.2575</v>
      </c>
      <c r="BB219" s="6">
        <v>30.614999999999998</v>
      </c>
      <c r="BC219" s="3">
        <v>1570.0910433070865</v>
      </c>
      <c r="BD219" s="3">
        <v>1609.893782808399</v>
      </c>
      <c r="BE219" s="3">
        <v>0</v>
      </c>
      <c r="BF219" s="3">
        <v>276.92544291338584</v>
      </c>
      <c r="BG219" s="3">
        <v>3456.9102690288714</v>
      </c>
      <c r="BH219" s="4">
        <v>2.5735483592766015</v>
      </c>
    </row>
    <row r="220" spans="1:60" x14ac:dyDescent="0.25">
      <c r="A220">
        <v>2003</v>
      </c>
      <c r="B220">
        <v>188</v>
      </c>
      <c r="C220" s="1">
        <v>37809</v>
      </c>
      <c r="D220" t="s">
        <v>370</v>
      </c>
      <c r="E220">
        <v>4</v>
      </c>
      <c r="F220" s="3">
        <v>48.2</v>
      </c>
      <c r="G220" s="4">
        <v>0.48200000000000004</v>
      </c>
      <c r="H220" s="3">
        <v>9.0500000000000007</v>
      </c>
      <c r="I220" s="5">
        <v>13</v>
      </c>
      <c r="J220" s="5">
        <v>4</v>
      </c>
      <c r="K220" s="5">
        <v>1</v>
      </c>
      <c r="L220" s="5">
        <v>10</v>
      </c>
      <c r="M220" s="3">
        <v>57.2</v>
      </c>
      <c r="N220" s="4">
        <v>0.57200000000000006</v>
      </c>
      <c r="O220" s="3">
        <v>8.34</v>
      </c>
      <c r="P220" s="5">
        <v>13</v>
      </c>
      <c r="Q220" s="5">
        <v>5</v>
      </c>
      <c r="R220" s="5">
        <v>1</v>
      </c>
      <c r="S220" s="5">
        <v>0</v>
      </c>
      <c r="T220" s="3">
        <v>58.3</v>
      </c>
      <c r="U220" s="4">
        <v>0.58299999999999996</v>
      </c>
      <c r="V220" s="3">
        <v>8.67</v>
      </c>
      <c r="W220" s="5">
        <v>15</v>
      </c>
      <c r="X220" s="5">
        <v>4</v>
      </c>
      <c r="Y220" s="5">
        <v>2</v>
      </c>
      <c r="Z220" s="5">
        <v>4</v>
      </c>
      <c r="AA220" s="3">
        <v>47.3</v>
      </c>
      <c r="AB220" s="4">
        <v>0.47299999999999998</v>
      </c>
      <c r="AC220" s="3">
        <v>10.35</v>
      </c>
      <c r="AD220" s="5">
        <v>14</v>
      </c>
      <c r="AE220" s="5">
        <v>5</v>
      </c>
      <c r="AF220" s="5">
        <v>2</v>
      </c>
      <c r="AG220" s="5">
        <v>12</v>
      </c>
      <c r="AH220" s="3" t="s">
        <v>728</v>
      </c>
      <c r="AI220" s="4" t="s">
        <v>728</v>
      </c>
      <c r="AJ220" s="3" t="s">
        <v>728</v>
      </c>
      <c r="AK220" s="5" t="s">
        <v>728</v>
      </c>
      <c r="AL220" s="5" t="s">
        <v>728</v>
      </c>
      <c r="AM220" s="5" t="s">
        <v>728</v>
      </c>
      <c r="AN220" s="5" t="s">
        <v>728</v>
      </c>
      <c r="AO220" s="3" t="s">
        <v>728</v>
      </c>
      <c r="AP220" s="4" t="s">
        <v>728</v>
      </c>
      <c r="AQ220" s="3" t="s">
        <v>728</v>
      </c>
      <c r="AR220" s="5" t="s">
        <v>728</v>
      </c>
      <c r="AS220" s="5" t="s">
        <v>728</v>
      </c>
      <c r="AT220" s="5" t="s">
        <v>728</v>
      </c>
      <c r="AU220" s="5" t="s">
        <v>728</v>
      </c>
      <c r="AV220" s="3">
        <v>7.5</v>
      </c>
      <c r="AW220" s="3">
        <v>0.75</v>
      </c>
      <c r="AX220" s="3">
        <v>1</v>
      </c>
      <c r="AY220" s="3">
        <v>0</v>
      </c>
      <c r="AZ220" s="6">
        <v>7.7949999999999999</v>
      </c>
      <c r="BA220" s="6">
        <v>7.1725000000000003</v>
      </c>
      <c r="BB220" s="6">
        <v>15.579999999999998</v>
      </c>
      <c r="BC220" s="3">
        <v>1714.8886337124525</v>
      </c>
      <c r="BD220" s="3">
        <v>1577.9395414114902</v>
      </c>
      <c r="BE220" s="3">
        <v>0</v>
      </c>
      <c r="BF220" s="3">
        <v>134.74910688247303</v>
      </c>
      <c r="BG220" s="3">
        <v>3427.5772820064158</v>
      </c>
      <c r="BH220" s="4">
        <v>2.7420044047900651</v>
      </c>
    </row>
    <row r="221" spans="1:60" x14ac:dyDescent="0.25">
      <c r="A221">
        <v>2003</v>
      </c>
      <c r="B221">
        <v>188</v>
      </c>
      <c r="C221" s="1">
        <v>37809</v>
      </c>
      <c r="D221" t="s">
        <v>371</v>
      </c>
      <c r="E221">
        <v>4</v>
      </c>
      <c r="F221" s="3">
        <v>65.3</v>
      </c>
      <c r="G221" s="4">
        <v>0.65300000000000002</v>
      </c>
      <c r="H221" s="3">
        <v>10.18</v>
      </c>
      <c r="I221" s="5">
        <v>20</v>
      </c>
      <c r="J221" s="5">
        <v>4</v>
      </c>
      <c r="K221" s="5">
        <v>1</v>
      </c>
      <c r="L221" s="5">
        <v>2</v>
      </c>
      <c r="M221" s="3">
        <v>61.8</v>
      </c>
      <c r="N221" s="4">
        <v>0.61799999999999999</v>
      </c>
      <c r="O221" s="3">
        <v>11.72</v>
      </c>
      <c r="P221" s="5">
        <v>20</v>
      </c>
      <c r="Q221" s="5">
        <v>5</v>
      </c>
      <c r="R221" s="5">
        <v>1</v>
      </c>
      <c r="S221" s="5">
        <v>8</v>
      </c>
      <c r="T221" s="3">
        <v>67.3</v>
      </c>
      <c r="U221" s="4">
        <v>0.67299999999999993</v>
      </c>
      <c r="V221" s="3">
        <v>11.66</v>
      </c>
      <c r="W221" s="5">
        <v>20</v>
      </c>
      <c r="X221" s="5">
        <v>8</v>
      </c>
      <c r="Y221" s="5">
        <v>3</v>
      </c>
      <c r="Z221" s="5">
        <v>22</v>
      </c>
      <c r="AA221" s="3">
        <v>50.3</v>
      </c>
      <c r="AB221" s="4">
        <v>0.503</v>
      </c>
      <c r="AC221" s="3">
        <v>7.77</v>
      </c>
      <c r="AD221" s="5">
        <v>12</v>
      </c>
      <c r="AE221" s="5">
        <v>7</v>
      </c>
      <c r="AF221" s="5">
        <v>1</v>
      </c>
      <c r="AG221" s="5">
        <v>5</v>
      </c>
      <c r="AH221" s="3" t="s">
        <v>728</v>
      </c>
      <c r="AI221" s="4" t="s">
        <v>728</v>
      </c>
      <c r="AJ221" s="3" t="s">
        <v>728</v>
      </c>
      <c r="AK221" s="5" t="s">
        <v>728</v>
      </c>
      <c r="AL221" s="5" t="s">
        <v>728</v>
      </c>
      <c r="AM221" s="5" t="s">
        <v>728</v>
      </c>
      <c r="AN221" s="5" t="s">
        <v>728</v>
      </c>
      <c r="AO221" s="3" t="s">
        <v>728</v>
      </c>
      <c r="AP221" s="4" t="s">
        <v>728</v>
      </c>
      <c r="AQ221" s="3" t="s">
        <v>728</v>
      </c>
      <c r="AR221" s="5" t="s">
        <v>728</v>
      </c>
      <c r="AS221" s="5" t="s">
        <v>728</v>
      </c>
      <c r="AT221" s="5" t="s">
        <v>728</v>
      </c>
      <c r="AU221" s="5" t="s">
        <v>728</v>
      </c>
      <c r="AV221" s="3">
        <v>15.25</v>
      </c>
      <c r="AW221" s="3">
        <v>1.5</v>
      </c>
      <c r="AX221" s="3">
        <v>2</v>
      </c>
      <c r="AY221" s="3">
        <v>0</v>
      </c>
      <c r="AZ221" s="6">
        <v>13.204999999999998</v>
      </c>
      <c r="BA221" s="6">
        <v>12.585000000000001</v>
      </c>
      <c r="BB221" s="6">
        <v>28.104999999999997</v>
      </c>
      <c r="BC221" s="3">
        <v>1422.4546150481187</v>
      </c>
      <c r="BD221" s="3">
        <v>1355.6676509186352</v>
      </c>
      <c r="BE221" s="3">
        <v>0</v>
      </c>
      <c r="BF221" s="3">
        <v>249.37390638670166</v>
      </c>
      <c r="BG221" s="3">
        <v>3027.4961723534552</v>
      </c>
      <c r="BH221" s="4">
        <v>2.2796472900604212</v>
      </c>
    </row>
    <row r="222" spans="1:60" x14ac:dyDescent="0.25">
      <c r="A222">
        <v>2003</v>
      </c>
      <c r="B222">
        <v>188</v>
      </c>
      <c r="C222" s="1">
        <v>37809</v>
      </c>
      <c r="D222" t="s">
        <v>372</v>
      </c>
      <c r="E222">
        <v>4</v>
      </c>
      <c r="F222" s="3">
        <v>58.5</v>
      </c>
      <c r="G222" s="4">
        <v>0.58499999999999996</v>
      </c>
      <c r="H222" s="3">
        <v>12.1</v>
      </c>
      <c r="I222" s="5">
        <v>16</v>
      </c>
      <c r="J222" s="5">
        <v>8</v>
      </c>
      <c r="K222" s="5">
        <v>2</v>
      </c>
      <c r="L222" s="5">
        <v>12</v>
      </c>
      <c r="M222" s="3">
        <v>54.8</v>
      </c>
      <c r="N222" s="4">
        <v>0.54799999999999993</v>
      </c>
      <c r="O222" s="3">
        <v>10.3</v>
      </c>
      <c r="P222" s="5">
        <v>18</v>
      </c>
      <c r="Q222" s="5">
        <v>6</v>
      </c>
      <c r="R222" s="5">
        <v>1</v>
      </c>
      <c r="S222" s="5">
        <v>4</v>
      </c>
      <c r="T222" s="3">
        <v>64.8</v>
      </c>
      <c r="U222" s="4">
        <v>0.64800000000000002</v>
      </c>
      <c r="V222" s="3">
        <v>11.5</v>
      </c>
      <c r="W222" s="5">
        <v>18</v>
      </c>
      <c r="X222" s="5">
        <v>7</v>
      </c>
      <c r="Y222" s="5">
        <v>1</v>
      </c>
      <c r="Z222" s="5">
        <v>10</v>
      </c>
      <c r="AA222" s="3">
        <v>50.1</v>
      </c>
      <c r="AB222" s="4">
        <v>0.501</v>
      </c>
      <c r="AC222" s="3">
        <v>10.5</v>
      </c>
      <c r="AD222" s="5">
        <v>15</v>
      </c>
      <c r="AE222" s="5">
        <v>4</v>
      </c>
      <c r="AF222" s="5">
        <v>1</v>
      </c>
      <c r="AG222" s="5">
        <v>7</v>
      </c>
      <c r="AH222" s="3" t="s">
        <v>728</v>
      </c>
      <c r="AI222" s="4" t="s">
        <v>728</v>
      </c>
      <c r="AJ222" s="3" t="s">
        <v>728</v>
      </c>
      <c r="AK222" s="5" t="s">
        <v>728</v>
      </c>
      <c r="AL222" s="5" t="s">
        <v>728</v>
      </c>
      <c r="AM222" s="5" t="s">
        <v>728</v>
      </c>
      <c r="AN222" s="5" t="s">
        <v>728</v>
      </c>
      <c r="AO222" s="3" t="s">
        <v>728</v>
      </c>
      <c r="AP222" s="4" t="s">
        <v>728</v>
      </c>
      <c r="AQ222" s="3" t="s">
        <v>728</v>
      </c>
      <c r="AR222" s="5" t="s">
        <v>728</v>
      </c>
      <c r="AS222" s="5" t="s">
        <v>728</v>
      </c>
      <c r="AT222" s="5" t="s">
        <v>728</v>
      </c>
      <c r="AU222" s="5" t="s">
        <v>728</v>
      </c>
      <c r="AV222" s="3">
        <v>16.25</v>
      </c>
      <c r="AW222" s="3">
        <v>0.5</v>
      </c>
      <c r="AX222" s="3">
        <v>3</v>
      </c>
      <c r="AY222" s="3">
        <v>0</v>
      </c>
      <c r="AZ222" s="6">
        <v>9.66</v>
      </c>
      <c r="BA222" s="6">
        <v>9.4224999999999994</v>
      </c>
      <c r="BB222" s="6">
        <v>20.847499999999997</v>
      </c>
      <c r="BC222" s="3">
        <v>2277.4879702537187</v>
      </c>
      <c r="BD222" s="3">
        <v>2221.4938301983084</v>
      </c>
      <c r="BE222" s="3">
        <v>0</v>
      </c>
      <c r="BF222" s="3">
        <v>416.12487241178189</v>
      </c>
      <c r="BG222" s="3">
        <v>4915.1066728638098</v>
      </c>
      <c r="BH222" s="4">
        <v>3.8766780180577891</v>
      </c>
    </row>
    <row r="223" spans="1:60" x14ac:dyDescent="0.25">
      <c r="A223">
        <v>2003</v>
      </c>
      <c r="B223">
        <v>188</v>
      </c>
      <c r="C223" s="1">
        <v>37809</v>
      </c>
      <c r="D223" t="s">
        <v>373</v>
      </c>
      <c r="E223">
        <v>4</v>
      </c>
      <c r="F223" s="3">
        <v>57.5</v>
      </c>
      <c r="G223" s="4">
        <v>0.57499999999999996</v>
      </c>
      <c r="H223" s="3">
        <v>10.199999999999999</v>
      </c>
      <c r="I223" s="5">
        <v>13</v>
      </c>
      <c r="J223" s="5">
        <v>4</v>
      </c>
      <c r="K223" s="5">
        <v>1</v>
      </c>
      <c r="L223" s="5">
        <v>8</v>
      </c>
      <c r="M223" s="3">
        <v>67.2</v>
      </c>
      <c r="N223" s="4">
        <v>0.67200000000000004</v>
      </c>
      <c r="O223" s="3">
        <v>12.1</v>
      </c>
      <c r="P223" s="5">
        <v>19</v>
      </c>
      <c r="Q223" s="5">
        <v>5</v>
      </c>
      <c r="R223" s="5">
        <v>2</v>
      </c>
      <c r="S223" s="5">
        <v>5</v>
      </c>
      <c r="T223" s="3">
        <v>68.599999999999994</v>
      </c>
      <c r="U223" s="4">
        <v>0.68599999999999994</v>
      </c>
      <c r="V223" s="3">
        <v>11.2</v>
      </c>
      <c r="W223" s="5">
        <v>19</v>
      </c>
      <c r="X223" s="5">
        <v>6</v>
      </c>
      <c r="Y223" s="5">
        <v>1</v>
      </c>
      <c r="Z223" s="5">
        <v>8</v>
      </c>
      <c r="AA223" s="3">
        <v>43.8</v>
      </c>
      <c r="AB223" s="4">
        <v>0.43799999999999994</v>
      </c>
      <c r="AC223" s="3">
        <v>10</v>
      </c>
      <c r="AD223" s="5">
        <v>10</v>
      </c>
      <c r="AE223" s="5">
        <v>4</v>
      </c>
      <c r="AF223" s="5">
        <v>4</v>
      </c>
      <c r="AG223" s="5">
        <v>7</v>
      </c>
      <c r="AH223" s="3" t="s">
        <v>728</v>
      </c>
      <c r="AI223" s="4" t="s">
        <v>728</v>
      </c>
      <c r="AJ223" s="3" t="s">
        <v>728</v>
      </c>
      <c r="AK223" s="5" t="s">
        <v>728</v>
      </c>
      <c r="AL223" s="5" t="s">
        <v>728</v>
      </c>
      <c r="AM223" s="5" t="s">
        <v>728</v>
      </c>
      <c r="AN223" s="5" t="s">
        <v>728</v>
      </c>
      <c r="AO223" s="3" t="s">
        <v>728</v>
      </c>
      <c r="AP223" s="4" t="s">
        <v>728</v>
      </c>
      <c r="AQ223" s="3" t="s">
        <v>728</v>
      </c>
      <c r="AR223" s="5" t="s">
        <v>728</v>
      </c>
      <c r="AS223" s="5" t="s">
        <v>728</v>
      </c>
      <c r="AT223" s="5" t="s">
        <v>728</v>
      </c>
      <c r="AU223" s="5" t="s">
        <v>728</v>
      </c>
      <c r="AV223" s="3">
        <v>17.5</v>
      </c>
      <c r="AW223" s="3">
        <v>0.75</v>
      </c>
      <c r="AX223" s="3">
        <v>4</v>
      </c>
      <c r="AY223" s="3">
        <v>0</v>
      </c>
      <c r="AZ223" s="6">
        <v>12.2575</v>
      </c>
      <c r="BA223" s="6">
        <v>11.4575</v>
      </c>
      <c r="BB223" s="6">
        <v>26.344999999999999</v>
      </c>
      <c r="BC223" s="3">
        <v>1405.2871646252552</v>
      </c>
      <c r="BD223" s="3">
        <v>1313.5694626713323</v>
      </c>
      <c r="BE223" s="3">
        <v>0</v>
      </c>
      <c r="BF223" s="3">
        <v>301.52194517351995</v>
      </c>
      <c r="BG223" s="3">
        <v>3020.3785724701074</v>
      </c>
      <c r="BH223" s="4">
        <v>2.6601133845800606</v>
      </c>
    </row>
    <row r="224" spans="1:60" x14ac:dyDescent="0.25">
      <c r="A224">
        <v>2003</v>
      </c>
      <c r="B224">
        <v>188</v>
      </c>
      <c r="C224" s="1">
        <v>37809</v>
      </c>
      <c r="D224" t="s">
        <v>374</v>
      </c>
      <c r="E224">
        <v>4</v>
      </c>
      <c r="F224" s="3">
        <v>49.2</v>
      </c>
      <c r="G224" s="4">
        <v>0.49200000000000005</v>
      </c>
      <c r="H224" s="3">
        <v>11.44</v>
      </c>
      <c r="I224" s="5">
        <v>16</v>
      </c>
      <c r="J224" s="5">
        <v>5</v>
      </c>
      <c r="K224" s="5">
        <v>2</v>
      </c>
      <c r="L224" s="5">
        <v>28</v>
      </c>
      <c r="M224" s="3">
        <v>56.6</v>
      </c>
      <c r="N224" s="4">
        <v>0.56600000000000006</v>
      </c>
      <c r="O224" s="3">
        <v>12.13</v>
      </c>
      <c r="P224" s="5">
        <v>16</v>
      </c>
      <c r="Q224" s="5">
        <v>4</v>
      </c>
      <c r="R224" s="5">
        <v>1</v>
      </c>
      <c r="S224" s="5">
        <v>24</v>
      </c>
      <c r="T224" s="3">
        <v>15.2</v>
      </c>
      <c r="U224" s="4">
        <v>0.152</v>
      </c>
      <c r="V224" s="3">
        <v>5.0999999999999996</v>
      </c>
      <c r="W224" s="5">
        <v>12</v>
      </c>
      <c r="X224" s="5" t="s">
        <v>728</v>
      </c>
      <c r="Y224" s="5">
        <v>1</v>
      </c>
      <c r="Z224" s="5">
        <v>0</v>
      </c>
      <c r="AA224" s="3">
        <v>48.7</v>
      </c>
      <c r="AB224" s="4">
        <v>0.48700000000000004</v>
      </c>
      <c r="AC224" s="3">
        <v>11.22</v>
      </c>
      <c r="AD224" s="5">
        <v>15</v>
      </c>
      <c r="AE224" s="5">
        <v>10</v>
      </c>
      <c r="AF224" s="5">
        <v>2</v>
      </c>
      <c r="AG224" s="5">
        <v>28</v>
      </c>
      <c r="AH224" s="3" t="s">
        <v>728</v>
      </c>
      <c r="AI224" s="4" t="s">
        <v>728</v>
      </c>
      <c r="AJ224" s="3" t="s">
        <v>728</v>
      </c>
      <c r="AK224" s="5" t="s">
        <v>728</v>
      </c>
      <c r="AL224" s="5" t="s">
        <v>728</v>
      </c>
      <c r="AM224" s="5" t="s">
        <v>728</v>
      </c>
      <c r="AN224" s="5" t="s">
        <v>728</v>
      </c>
      <c r="AO224" s="3" t="s">
        <v>728</v>
      </c>
      <c r="AP224" s="4" t="s">
        <v>728</v>
      </c>
      <c r="AQ224" s="3" t="s">
        <v>728</v>
      </c>
      <c r="AR224" s="5" t="s">
        <v>728</v>
      </c>
      <c r="AS224" s="5" t="s">
        <v>728</v>
      </c>
      <c r="AT224" s="5" t="s">
        <v>728</v>
      </c>
      <c r="AU224" s="5" t="s">
        <v>728</v>
      </c>
      <c r="AV224" s="3">
        <v>19.75</v>
      </c>
      <c r="AW224" s="3">
        <v>1.5</v>
      </c>
      <c r="AX224" s="3">
        <v>2.5</v>
      </c>
      <c r="AY224" s="3">
        <v>0</v>
      </c>
      <c r="AZ224" s="6">
        <v>11.57</v>
      </c>
      <c r="BA224" s="6">
        <v>10.237500000000001</v>
      </c>
      <c r="BB224" s="6">
        <v>24.055</v>
      </c>
      <c r="BC224" s="3">
        <v>576.50713582677167</v>
      </c>
      <c r="BD224" s="3">
        <v>510.11165108267716</v>
      </c>
      <c r="BE224" s="3">
        <v>0</v>
      </c>
      <c r="BF224" s="3">
        <v>111.98788139763779</v>
      </c>
      <c r="BG224" s="3">
        <v>1198.6066683070865</v>
      </c>
      <c r="BH224" s="4">
        <v>0.82226168599129501</v>
      </c>
    </row>
    <row r="225" spans="1:60" x14ac:dyDescent="0.25">
      <c r="A225">
        <v>2003</v>
      </c>
      <c r="B225">
        <v>188</v>
      </c>
      <c r="C225" s="1">
        <v>37809</v>
      </c>
      <c r="D225" t="s">
        <v>375</v>
      </c>
      <c r="E225">
        <v>4</v>
      </c>
      <c r="F225" s="3">
        <v>61.4</v>
      </c>
      <c r="G225" s="4">
        <v>0.61399999999999999</v>
      </c>
      <c r="H225" s="3">
        <v>10.32</v>
      </c>
      <c r="I225" s="5">
        <v>17</v>
      </c>
      <c r="J225" s="5">
        <v>4</v>
      </c>
      <c r="K225" s="5">
        <v>1</v>
      </c>
      <c r="L225" s="5">
        <v>13</v>
      </c>
      <c r="M225" s="3">
        <v>79.400000000000006</v>
      </c>
      <c r="N225" s="4">
        <v>0.79400000000000004</v>
      </c>
      <c r="O225" s="3">
        <v>11.33</v>
      </c>
      <c r="P225" s="5">
        <v>19</v>
      </c>
      <c r="Q225" s="5">
        <v>5</v>
      </c>
      <c r="R225" s="5">
        <v>2</v>
      </c>
      <c r="S225" s="5">
        <v>23</v>
      </c>
      <c r="T225" s="3">
        <v>76.599999999999994</v>
      </c>
      <c r="U225" s="4">
        <v>0.7659999999999999</v>
      </c>
      <c r="V225" s="3">
        <v>12.42</v>
      </c>
      <c r="W225" s="5">
        <v>16</v>
      </c>
      <c r="X225" s="5">
        <v>4</v>
      </c>
      <c r="Y225" s="5">
        <v>1</v>
      </c>
      <c r="Z225" s="5">
        <v>3</v>
      </c>
      <c r="AA225" s="3" t="s">
        <v>728</v>
      </c>
      <c r="AB225" s="4" t="s">
        <v>728</v>
      </c>
      <c r="AC225" s="3">
        <v>10.99</v>
      </c>
      <c r="AD225" s="5">
        <v>19</v>
      </c>
      <c r="AE225" s="5">
        <v>5</v>
      </c>
      <c r="AF225" s="5">
        <v>0</v>
      </c>
      <c r="AG225" s="5">
        <v>0</v>
      </c>
      <c r="AH225" s="3" t="s">
        <v>728</v>
      </c>
      <c r="AI225" s="4" t="s">
        <v>728</v>
      </c>
      <c r="AJ225" s="3" t="s">
        <v>728</v>
      </c>
      <c r="AK225" s="5" t="s">
        <v>728</v>
      </c>
      <c r="AL225" s="5" t="s">
        <v>728</v>
      </c>
      <c r="AM225" s="5" t="s">
        <v>728</v>
      </c>
      <c r="AN225" s="5" t="s">
        <v>728</v>
      </c>
      <c r="AO225" s="3" t="s">
        <v>728</v>
      </c>
      <c r="AP225" s="4" t="s">
        <v>728</v>
      </c>
      <c r="AQ225" s="3" t="s">
        <v>728</v>
      </c>
      <c r="AR225" s="5" t="s">
        <v>728</v>
      </c>
      <c r="AS225" s="5" t="s">
        <v>728</v>
      </c>
      <c r="AT225" s="5" t="s">
        <v>728</v>
      </c>
      <c r="AU225" s="5" t="s">
        <v>728</v>
      </c>
      <c r="AV225" s="3">
        <v>20.25</v>
      </c>
      <c r="AW225" s="3">
        <v>2.5</v>
      </c>
      <c r="AX225" s="3">
        <v>5</v>
      </c>
      <c r="AY225" s="3">
        <v>0</v>
      </c>
      <c r="AZ225" s="6">
        <v>15.227500000000001</v>
      </c>
      <c r="BA225" s="6">
        <v>15.72</v>
      </c>
      <c r="BB225" s="6">
        <v>35.29</v>
      </c>
      <c r="BC225" s="3">
        <v>1797.1358723388748</v>
      </c>
      <c r="BD225" s="3">
        <v>1855.2602799650047</v>
      </c>
      <c r="BE225" s="3">
        <v>0</v>
      </c>
      <c r="BF225" s="3">
        <v>512.49794947506552</v>
      </c>
      <c r="BG225" s="3">
        <v>4164.8941017789457</v>
      </c>
      <c r="BH225" s="4">
        <v>2.5438647844251325</v>
      </c>
    </row>
    <row r="226" spans="1:60" x14ac:dyDescent="0.25">
      <c r="A226">
        <v>2003</v>
      </c>
      <c r="B226">
        <v>195</v>
      </c>
      <c r="C226" s="1">
        <v>37816</v>
      </c>
      <c r="D226" t="s">
        <v>376</v>
      </c>
      <c r="E226">
        <v>4</v>
      </c>
      <c r="F226" s="3">
        <v>64.599999999999994</v>
      </c>
      <c r="G226" s="4">
        <v>0.64599999999999991</v>
      </c>
      <c r="H226" s="3">
        <v>13.5</v>
      </c>
      <c r="I226" s="5">
        <v>17</v>
      </c>
      <c r="J226" s="5">
        <v>4</v>
      </c>
      <c r="K226" s="5">
        <v>2</v>
      </c>
      <c r="L226" s="5">
        <v>39</v>
      </c>
      <c r="M226" s="3">
        <v>50.1</v>
      </c>
      <c r="N226" s="4">
        <v>0.501</v>
      </c>
      <c r="O226" s="3">
        <v>6.9</v>
      </c>
      <c r="P226" s="5">
        <v>16</v>
      </c>
      <c r="Q226" s="5">
        <v>8</v>
      </c>
      <c r="R226" s="5">
        <v>0</v>
      </c>
      <c r="S226" s="5">
        <v>0</v>
      </c>
      <c r="T226" s="3">
        <v>67.8</v>
      </c>
      <c r="U226" s="4">
        <v>0.67799999999999994</v>
      </c>
      <c r="V226" s="3">
        <v>14.1</v>
      </c>
      <c r="W226" s="5">
        <v>16</v>
      </c>
      <c r="X226" s="5">
        <v>5</v>
      </c>
      <c r="Y226" s="5">
        <v>4</v>
      </c>
      <c r="Z226" s="5">
        <v>61</v>
      </c>
      <c r="AA226" s="3">
        <v>74.2</v>
      </c>
      <c r="AB226" s="4">
        <v>0.74199999999999999</v>
      </c>
      <c r="AC226" s="3">
        <v>13.5</v>
      </c>
      <c r="AD226" s="5">
        <v>18</v>
      </c>
      <c r="AE226" s="5">
        <v>8</v>
      </c>
      <c r="AF226" s="5">
        <v>3</v>
      </c>
      <c r="AG226" s="5">
        <v>37</v>
      </c>
      <c r="AH226" s="3" t="s">
        <v>728</v>
      </c>
      <c r="AI226" s="4" t="s">
        <v>728</v>
      </c>
      <c r="AJ226" s="3" t="s">
        <v>728</v>
      </c>
      <c r="AK226" s="5" t="s">
        <v>728</v>
      </c>
      <c r="AL226" s="5" t="s">
        <v>728</v>
      </c>
      <c r="AM226" s="5" t="s">
        <v>728</v>
      </c>
      <c r="AN226" s="5" t="s">
        <v>728</v>
      </c>
      <c r="AO226" s="3" t="s">
        <v>728</v>
      </c>
      <c r="AP226" s="4" t="s">
        <v>728</v>
      </c>
      <c r="AQ226" s="3" t="s">
        <v>728</v>
      </c>
      <c r="AR226" s="5" t="s">
        <v>728</v>
      </c>
      <c r="AS226" s="5" t="s">
        <v>728</v>
      </c>
      <c r="AT226" s="5" t="s">
        <v>728</v>
      </c>
      <c r="AU226" s="5" t="s">
        <v>728</v>
      </c>
      <c r="AV226" s="3">
        <v>28.25</v>
      </c>
      <c r="AW226" s="3">
        <v>0.25</v>
      </c>
      <c r="AX226" s="3">
        <v>5.5</v>
      </c>
      <c r="AY226" s="3">
        <v>0</v>
      </c>
      <c r="AZ226" s="6">
        <v>21.7425</v>
      </c>
      <c r="BA226" s="6">
        <v>21.184999999999999</v>
      </c>
      <c r="BB226" s="6">
        <v>46.849999999999994</v>
      </c>
      <c r="BC226" s="3">
        <v>1127.9635211614175</v>
      </c>
      <c r="BD226" s="3">
        <v>1099.0413795931759</v>
      </c>
      <c r="BE226" s="3">
        <v>0</v>
      </c>
      <c r="BF226" s="3">
        <v>203.49255659448821</v>
      </c>
      <c r="BG226" s="3">
        <v>2430.4974573490813</v>
      </c>
      <c r="BH226" s="4">
        <v>1.7510694310387973</v>
      </c>
    </row>
    <row r="227" spans="1:60" x14ac:dyDescent="0.25">
      <c r="A227">
        <v>2003</v>
      </c>
      <c r="B227">
        <v>195</v>
      </c>
      <c r="C227" s="1">
        <v>37816</v>
      </c>
      <c r="D227" t="s">
        <v>377</v>
      </c>
      <c r="E227">
        <v>4</v>
      </c>
      <c r="F227" s="3">
        <v>81.400000000000006</v>
      </c>
      <c r="G227" s="4">
        <v>0.81400000000000006</v>
      </c>
      <c r="H227" s="3">
        <v>13.7</v>
      </c>
      <c r="I227" s="5">
        <v>23</v>
      </c>
      <c r="J227" s="5">
        <v>7</v>
      </c>
      <c r="K227" s="5">
        <v>2</v>
      </c>
      <c r="L227" s="5">
        <v>16</v>
      </c>
      <c r="M227" s="3">
        <v>69.2</v>
      </c>
      <c r="N227" s="4">
        <v>0.69200000000000006</v>
      </c>
      <c r="O227" s="3">
        <v>11.1</v>
      </c>
      <c r="P227" s="5">
        <v>19</v>
      </c>
      <c r="Q227" s="5">
        <v>7</v>
      </c>
      <c r="R227" s="5">
        <v>1</v>
      </c>
      <c r="S227" s="5">
        <v>9</v>
      </c>
      <c r="T227" s="3">
        <v>59.2</v>
      </c>
      <c r="U227" s="4">
        <v>0.59200000000000008</v>
      </c>
      <c r="V227" s="3">
        <v>10.9</v>
      </c>
      <c r="W227" s="5">
        <v>17</v>
      </c>
      <c r="X227" s="5">
        <v>5</v>
      </c>
      <c r="Y227" s="5">
        <v>0</v>
      </c>
      <c r="Z227" s="5">
        <v>0</v>
      </c>
      <c r="AA227" s="3">
        <v>45.7</v>
      </c>
      <c r="AB227" s="4">
        <v>0.45700000000000002</v>
      </c>
      <c r="AC227" s="3">
        <v>10.6</v>
      </c>
      <c r="AD227" s="5">
        <v>13</v>
      </c>
      <c r="AE227" s="5">
        <v>4</v>
      </c>
      <c r="AF227" s="5">
        <v>2</v>
      </c>
      <c r="AG227" s="5">
        <v>22</v>
      </c>
      <c r="AH227" s="3" t="s">
        <v>728</v>
      </c>
      <c r="AI227" s="4" t="s">
        <v>728</v>
      </c>
      <c r="AJ227" s="3" t="s">
        <v>728</v>
      </c>
      <c r="AK227" s="5" t="s">
        <v>728</v>
      </c>
      <c r="AL227" s="5" t="s">
        <v>728</v>
      </c>
      <c r="AM227" s="5" t="s">
        <v>728</v>
      </c>
      <c r="AN227" s="5" t="s">
        <v>728</v>
      </c>
      <c r="AO227" s="3" t="s">
        <v>728</v>
      </c>
      <c r="AP227" s="4" t="s">
        <v>728</v>
      </c>
      <c r="AQ227" s="3" t="s">
        <v>728</v>
      </c>
      <c r="AR227" s="5" t="s">
        <v>728</v>
      </c>
      <c r="AS227" s="5" t="s">
        <v>728</v>
      </c>
      <c r="AT227" s="5" t="s">
        <v>728</v>
      </c>
      <c r="AU227" s="5" t="s">
        <v>728</v>
      </c>
      <c r="AV227" s="3">
        <v>15</v>
      </c>
      <c r="AW227" s="3">
        <v>0.5</v>
      </c>
      <c r="AX227" s="3">
        <v>5.25</v>
      </c>
      <c r="AY227" s="3">
        <v>0</v>
      </c>
      <c r="AZ227" s="6">
        <v>14.824999999999999</v>
      </c>
      <c r="BA227" s="6">
        <v>14.77</v>
      </c>
      <c r="BB227" s="6">
        <v>35.200000000000003</v>
      </c>
      <c r="BC227" s="3">
        <v>1402.4086832895891</v>
      </c>
      <c r="BD227" s="3">
        <v>1397.2058180227475</v>
      </c>
      <c r="BE227" s="3">
        <v>0</v>
      </c>
      <c r="BF227" s="3">
        <v>530.21926946631675</v>
      </c>
      <c r="BG227" s="3">
        <v>3329.8337707786536</v>
      </c>
      <c r="BH227" s="4">
        <v>2.370544283695601</v>
      </c>
    </row>
    <row r="228" spans="1:60" x14ac:dyDescent="0.25">
      <c r="A228">
        <v>2003</v>
      </c>
      <c r="B228">
        <v>195</v>
      </c>
      <c r="C228" s="1">
        <v>37816</v>
      </c>
      <c r="D228" t="s">
        <v>378</v>
      </c>
      <c r="E228">
        <v>4</v>
      </c>
      <c r="F228" s="3">
        <v>65.099999999999994</v>
      </c>
      <c r="G228" s="4">
        <v>0.65099999999999991</v>
      </c>
      <c r="H228" s="3">
        <v>10.71</v>
      </c>
      <c r="I228" s="5">
        <v>18</v>
      </c>
      <c r="J228" s="5">
        <v>10</v>
      </c>
      <c r="K228" s="5">
        <v>1</v>
      </c>
      <c r="L228" s="5">
        <v>8</v>
      </c>
      <c r="M228" s="3">
        <v>65</v>
      </c>
      <c r="N228" s="4">
        <v>0.65</v>
      </c>
      <c r="O228" s="3">
        <v>8.11</v>
      </c>
      <c r="P228" s="5">
        <v>15</v>
      </c>
      <c r="Q228" s="5">
        <v>9</v>
      </c>
      <c r="R228" s="5">
        <v>0</v>
      </c>
      <c r="S228" s="5">
        <v>0</v>
      </c>
      <c r="T228" s="3">
        <v>66.8</v>
      </c>
      <c r="U228" s="4">
        <v>0.66799999999999993</v>
      </c>
      <c r="V228" s="3">
        <v>9.91</v>
      </c>
      <c r="W228" s="5">
        <v>18</v>
      </c>
      <c r="X228" s="5">
        <v>9</v>
      </c>
      <c r="Y228" s="5">
        <v>1</v>
      </c>
      <c r="Z228" s="5">
        <v>7</v>
      </c>
      <c r="AA228" s="3">
        <v>52.6</v>
      </c>
      <c r="AB228" s="4">
        <v>0.52600000000000002</v>
      </c>
      <c r="AC228" s="3">
        <v>9.7799999999999994</v>
      </c>
      <c r="AD228" s="5">
        <v>17</v>
      </c>
      <c r="AE228" s="5">
        <v>4</v>
      </c>
      <c r="AF228" s="5">
        <v>1</v>
      </c>
      <c r="AG228" s="5">
        <v>13</v>
      </c>
      <c r="AH228" s="3" t="s">
        <v>728</v>
      </c>
      <c r="AI228" s="4" t="s">
        <v>728</v>
      </c>
      <c r="AJ228" s="3" t="s">
        <v>728</v>
      </c>
      <c r="AK228" s="5" t="s">
        <v>728</v>
      </c>
      <c r="AL228" s="5" t="s">
        <v>728</v>
      </c>
      <c r="AM228" s="5" t="s">
        <v>728</v>
      </c>
      <c r="AN228" s="5" t="s">
        <v>728</v>
      </c>
      <c r="AO228" s="3" t="s">
        <v>728</v>
      </c>
      <c r="AP228" s="4" t="s">
        <v>728</v>
      </c>
      <c r="AQ228" s="3" t="s">
        <v>728</v>
      </c>
      <c r="AR228" s="5" t="s">
        <v>728</v>
      </c>
      <c r="AS228" s="5" t="s">
        <v>728</v>
      </c>
      <c r="AT228" s="5" t="s">
        <v>728</v>
      </c>
      <c r="AU228" s="5" t="s">
        <v>728</v>
      </c>
      <c r="AV228" s="3">
        <v>14.25</v>
      </c>
      <c r="AW228" s="3">
        <v>0.5</v>
      </c>
      <c r="AX228" s="3">
        <v>3</v>
      </c>
      <c r="AY228" s="3">
        <v>0</v>
      </c>
      <c r="AZ228" s="6">
        <v>11.4475</v>
      </c>
      <c r="BA228" s="6">
        <v>11.5175</v>
      </c>
      <c r="BB228" s="6">
        <v>26.465</v>
      </c>
      <c r="BC228" s="3">
        <v>2582.0722604986877</v>
      </c>
      <c r="BD228" s="3">
        <v>2597.8613024934384</v>
      </c>
      <c r="BE228" s="3">
        <v>0</v>
      </c>
      <c r="BF228" s="3">
        <v>789.45209973753288</v>
      </c>
      <c r="BG228" s="3">
        <v>5969.3856627296591</v>
      </c>
      <c r="BH228" s="4">
        <v>3.5032615675436558</v>
      </c>
    </row>
    <row r="229" spans="1:60" x14ac:dyDescent="0.25">
      <c r="A229">
        <v>2003</v>
      </c>
      <c r="B229">
        <v>195</v>
      </c>
      <c r="C229" s="1">
        <v>37816</v>
      </c>
      <c r="D229" t="s">
        <v>379</v>
      </c>
      <c r="E229">
        <v>4</v>
      </c>
      <c r="F229" s="3">
        <v>80.7</v>
      </c>
      <c r="G229" s="4">
        <v>0.80700000000000005</v>
      </c>
      <c r="H229" s="3">
        <v>9.1999999999999993</v>
      </c>
      <c r="I229" s="5">
        <v>17</v>
      </c>
      <c r="J229" s="5">
        <v>8</v>
      </c>
      <c r="K229" s="5">
        <v>2</v>
      </c>
      <c r="L229" s="5">
        <v>7</v>
      </c>
      <c r="M229" s="3">
        <v>87.3</v>
      </c>
      <c r="N229" s="4">
        <v>0.873</v>
      </c>
      <c r="O229" s="3">
        <v>10.54</v>
      </c>
      <c r="P229" s="5">
        <v>22</v>
      </c>
      <c r="Q229" s="5">
        <v>7</v>
      </c>
      <c r="R229" s="5">
        <v>1</v>
      </c>
      <c r="S229" s="5">
        <v>4</v>
      </c>
      <c r="T229" s="3">
        <v>85.4</v>
      </c>
      <c r="U229" s="4">
        <v>0.85400000000000009</v>
      </c>
      <c r="V229" s="3">
        <v>10.6</v>
      </c>
      <c r="W229" s="5">
        <v>19</v>
      </c>
      <c r="X229" s="5">
        <v>6</v>
      </c>
      <c r="Y229" s="5">
        <v>3</v>
      </c>
      <c r="Z229" s="5">
        <v>13</v>
      </c>
      <c r="AA229" s="3">
        <v>77.3</v>
      </c>
      <c r="AB229" s="4">
        <v>0.77300000000000002</v>
      </c>
      <c r="AC229" s="3">
        <v>12.56</v>
      </c>
      <c r="AD229" s="5">
        <v>16</v>
      </c>
      <c r="AE229" s="5">
        <v>7</v>
      </c>
      <c r="AF229" s="5">
        <v>4</v>
      </c>
      <c r="AG229" s="5">
        <v>36</v>
      </c>
      <c r="AH229" s="3" t="s">
        <v>728</v>
      </c>
      <c r="AI229" s="4" t="s">
        <v>728</v>
      </c>
      <c r="AJ229" s="3" t="s">
        <v>728</v>
      </c>
      <c r="AK229" s="5" t="s">
        <v>728</v>
      </c>
      <c r="AL229" s="5" t="s">
        <v>728</v>
      </c>
      <c r="AM229" s="5" t="s">
        <v>728</v>
      </c>
      <c r="AN229" s="5" t="s">
        <v>728</v>
      </c>
      <c r="AO229" s="3" t="s">
        <v>728</v>
      </c>
      <c r="AP229" s="4" t="s">
        <v>728</v>
      </c>
      <c r="AQ229" s="3" t="s">
        <v>728</v>
      </c>
      <c r="AR229" s="5" t="s">
        <v>728</v>
      </c>
      <c r="AS229" s="5" t="s">
        <v>728</v>
      </c>
      <c r="AT229" s="5" t="s">
        <v>728</v>
      </c>
      <c r="AU229" s="5" t="s">
        <v>728</v>
      </c>
      <c r="AV229" s="3">
        <v>18</v>
      </c>
      <c r="AW229" s="3">
        <v>0.5</v>
      </c>
      <c r="AX229" s="3">
        <v>3.5</v>
      </c>
      <c r="AY229" s="3">
        <v>0</v>
      </c>
      <c r="AZ229" s="6">
        <v>15.717500000000001</v>
      </c>
      <c r="BA229" s="6">
        <v>18.12</v>
      </c>
      <c r="BB229" s="6">
        <v>37.46</v>
      </c>
      <c r="BC229" s="3">
        <v>1905.0994276757074</v>
      </c>
      <c r="BD229" s="3">
        <v>2196.3035870516187</v>
      </c>
      <c r="BE229" s="3">
        <v>0</v>
      </c>
      <c r="BF229" s="3">
        <v>439.07890419947506</v>
      </c>
      <c r="BG229" s="3">
        <v>4540.481918926801</v>
      </c>
      <c r="BH229" s="4">
        <v>3.8818463799666389</v>
      </c>
    </row>
    <row r="230" spans="1:60" x14ac:dyDescent="0.25">
      <c r="A230">
        <v>2003</v>
      </c>
      <c r="B230">
        <v>195</v>
      </c>
      <c r="C230" s="1">
        <v>37816</v>
      </c>
      <c r="D230" t="s">
        <v>380</v>
      </c>
      <c r="E230">
        <v>4</v>
      </c>
      <c r="F230" s="3">
        <v>69</v>
      </c>
      <c r="G230" s="4">
        <v>0.69</v>
      </c>
      <c r="H230" s="3">
        <v>10</v>
      </c>
      <c r="I230" s="5">
        <v>16</v>
      </c>
      <c r="J230" s="5">
        <v>4</v>
      </c>
      <c r="K230" s="5">
        <v>2</v>
      </c>
      <c r="L230" s="5">
        <v>6</v>
      </c>
      <c r="M230" s="3">
        <v>64</v>
      </c>
      <c r="N230" s="4">
        <v>0.64</v>
      </c>
      <c r="O230" s="3">
        <v>9.6</v>
      </c>
      <c r="P230" s="5">
        <v>14</v>
      </c>
      <c r="Q230" s="5">
        <v>3</v>
      </c>
      <c r="R230" s="5">
        <v>2</v>
      </c>
      <c r="S230" s="5">
        <v>12</v>
      </c>
      <c r="T230" s="3">
        <v>66</v>
      </c>
      <c r="U230" s="4">
        <v>0.66</v>
      </c>
      <c r="V230" s="3">
        <v>10</v>
      </c>
      <c r="W230" s="5">
        <v>16</v>
      </c>
      <c r="X230" s="5">
        <v>8</v>
      </c>
      <c r="Y230" s="5">
        <v>1</v>
      </c>
      <c r="Z230" s="5">
        <v>3</v>
      </c>
      <c r="AA230" s="3">
        <v>78</v>
      </c>
      <c r="AB230" s="4">
        <v>0.78</v>
      </c>
      <c r="AC230" s="3">
        <v>9.1999999999999993</v>
      </c>
      <c r="AD230" s="5">
        <v>16</v>
      </c>
      <c r="AE230" s="5">
        <v>5</v>
      </c>
      <c r="AF230" s="5">
        <v>1</v>
      </c>
      <c r="AG230" s="5">
        <v>1</v>
      </c>
      <c r="AH230" s="3" t="s">
        <v>728</v>
      </c>
      <c r="AI230" s="4" t="s">
        <v>728</v>
      </c>
      <c r="AJ230" s="3" t="s">
        <v>728</v>
      </c>
      <c r="AK230" s="5" t="s">
        <v>728</v>
      </c>
      <c r="AL230" s="5" t="s">
        <v>728</v>
      </c>
      <c r="AM230" s="5" t="s">
        <v>728</v>
      </c>
      <c r="AN230" s="5" t="s">
        <v>728</v>
      </c>
      <c r="AO230" s="3" t="s">
        <v>728</v>
      </c>
      <c r="AP230" s="4" t="s">
        <v>728</v>
      </c>
      <c r="AQ230" s="3" t="s">
        <v>728</v>
      </c>
      <c r="AR230" s="5" t="s">
        <v>728</v>
      </c>
      <c r="AS230" s="5" t="s">
        <v>728</v>
      </c>
      <c r="AT230" s="5" t="s">
        <v>728</v>
      </c>
      <c r="AU230" s="5" t="s">
        <v>728</v>
      </c>
      <c r="AV230" s="3">
        <v>7.75</v>
      </c>
      <c r="AW230" s="3">
        <v>0.75</v>
      </c>
      <c r="AX230" s="3">
        <v>3.25</v>
      </c>
      <c r="AY230" s="3">
        <v>0</v>
      </c>
      <c r="AZ230" s="6">
        <v>9.557500000000001</v>
      </c>
      <c r="BA230" s="6">
        <v>10.96</v>
      </c>
      <c r="BB230" s="6">
        <v>23.740000000000002</v>
      </c>
      <c r="BC230" s="3">
        <v>2245.4829214056581</v>
      </c>
      <c r="BD230" s="3">
        <v>2574.9927092446778</v>
      </c>
      <c r="BE230" s="3">
        <v>0</v>
      </c>
      <c r="BF230" s="3">
        <v>757.10894211140271</v>
      </c>
      <c r="BG230" s="3">
        <v>5577.5845727617389</v>
      </c>
      <c r="BH230" s="4">
        <v>3.629682996603715</v>
      </c>
    </row>
    <row r="231" spans="1:60" x14ac:dyDescent="0.25">
      <c r="A231">
        <v>2003</v>
      </c>
      <c r="B231">
        <v>195</v>
      </c>
      <c r="C231" s="1">
        <v>37816</v>
      </c>
      <c r="D231" t="s">
        <v>381</v>
      </c>
      <c r="E231">
        <v>4</v>
      </c>
      <c r="F231" s="3">
        <v>89.5</v>
      </c>
      <c r="G231" s="4">
        <v>0.89500000000000002</v>
      </c>
      <c r="H231" s="3">
        <v>11.8</v>
      </c>
      <c r="I231" s="5">
        <v>18</v>
      </c>
      <c r="J231" s="5">
        <v>6</v>
      </c>
      <c r="K231" s="5">
        <v>2</v>
      </c>
      <c r="L231" s="5">
        <v>15</v>
      </c>
      <c r="M231" s="3">
        <v>88</v>
      </c>
      <c r="N231" s="4">
        <v>0.88</v>
      </c>
      <c r="O231" s="3">
        <v>12.2</v>
      </c>
      <c r="P231" s="5">
        <v>18</v>
      </c>
      <c r="Q231" s="5">
        <v>8</v>
      </c>
      <c r="R231" s="5">
        <v>3</v>
      </c>
      <c r="S231" s="5">
        <v>20</v>
      </c>
      <c r="T231" s="3">
        <v>87</v>
      </c>
      <c r="U231" s="4">
        <v>0.87</v>
      </c>
      <c r="V231" s="3">
        <v>13.7</v>
      </c>
      <c r="W231" s="5">
        <v>19</v>
      </c>
      <c r="X231" s="5">
        <v>5</v>
      </c>
      <c r="Y231" s="5">
        <v>3</v>
      </c>
      <c r="Z231" s="5">
        <v>12</v>
      </c>
      <c r="AA231" s="3">
        <v>74</v>
      </c>
      <c r="AB231" s="4">
        <v>0.74</v>
      </c>
      <c r="AC231" s="3">
        <v>10.3</v>
      </c>
      <c r="AD231" s="5">
        <v>17</v>
      </c>
      <c r="AE231" s="5">
        <v>9</v>
      </c>
      <c r="AF231" s="5">
        <v>2</v>
      </c>
      <c r="AG231" s="5">
        <v>4</v>
      </c>
      <c r="AH231" s="3" t="s">
        <v>728</v>
      </c>
      <c r="AI231" s="4" t="s">
        <v>728</v>
      </c>
      <c r="AJ231" s="3" t="s">
        <v>728</v>
      </c>
      <c r="AK231" s="5" t="s">
        <v>728</v>
      </c>
      <c r="AL231" s="5" t="s">
        <v>728</v>
      </c>
      <c r="AM231" s="5" t="s">
        <v>728</v>
      </c>
      <c r="AN231" s="5" t="s">
        <v>728</v>
      </c>
      <c r="AO231" s="3" t="s">
        <v>728</v>
      </c>
      <c r="AP231" s="4" t="s">
        <v>728</v>
      </c>
      <c r="AQ231" s="3" t="s">
        <v>728</v>
      </c>
      <c r="AR231" s="5" t="s">
        <v>728</v>
      </c>
      <c r="AS231" s="5" t="s">
        <v>728</v>
      </c>
      <c r="AT231" s="5" t="s">
        <v>728</v>
      </c>
      <c r="AU231" s="5" t="s">
        <v>728</v>
      </c>
      <c r="AV231" s="3">
        <v>17.25</v>
      </c>
      <c r="AW231" s="3">
        <v>0.75</v>
      </c>
      <c r="AX231" s="3">
        <v>3.75</v>
      </c>
      <c r="AY231" s="3">
        <v>0</v>
      </c>
      <c r="AZ231" s="6">
        <v>20.067499999999999</v>
      </c>
      <c r="BA231" s="6">
        <v>21.504999999999999</v>
      </c>
      <c r="BB231" s="6">
        <v>44.814999999999998</v>
      </c>
      <c r="BC231" s="3">
        <v>2452.4749835958</v>
      </c>
      <c r="BD231" s="3">
        <v>2628.1537073490813</v>
      </c>
      <c r="BE231" s="3">
        <v>0</v>
      </c>
      <c r="BF231" s="3">
        <v>396.27009514435696</v>
      </c>
      <c r="BG231" s="3">
        <v>5476.8987860892375</v>
      </c>
      <c r="BH231" s="4">
        <v>4.3538353267246892</v>
      </c>
    </row>
    <row r="232" spans="1:60" x14ac:dyDescent="0.25">
      <c r="A232">
        <v>2003</v>
      </c>
      <c r="B232">
        <v>195</v>
      </c>
      <c r="C232" s="1">
        <v>37816</v>
      </c>
      <c r="D232" t="s">
        <v>382</v>
      </c>
      <c r="E232">
        <v>4</v>
      </c>
      <c r="F232" s="3">
        <v>82</v>
      </c>
      <c r="G232" s="4">
        <v>0.82</v>
      </c>
      <c r="H232" s="3">
        <v>11.2</v>
      </c>
      <c r="I232" s="5">
        <v>22</v>
      </c>
      <c r="J232" s="5">
        <v>6</v>
      </c>
      <c r="K232" s="5">
        <v>2</v>
      </c>
      <c r="L232" s="5">
        <v>14</v>
      </c>
      <c r="M232" s="3">
        <v>84</v>
      </c>
      <c r="N232" s="4">
        <v>0.84</v>
      </c>
      <c r="O232" s="3">
        <v>11.9</v>
      </c>
      <c r="P232" s="5">
        <v>10</v>
      </c>
      <c r="Q232" s="5">
        <v>6</v>
      </c>
      <c r="R232" s="5">
        <v>2</v>
      </c>
      <c r="S232" s="5">
        <v>10</v>
      </c>
      <c r="T232" s="3">
        <v>71</v>
      </c>
      <c r="U232" s="4">
        <v>0.71</v>
      </c>
      <c r="V232" s="3">
        <v>10.8</v>
      </c>
      <c r="W232" s="5">
        <v>16</v>
      </c>
      <c r="X232" s="5">
        <v>4</v>
      </c>
      <c r="Y232" s="5">
        <v>2</v>
      </c>
      <c r="Z232" s="5">
        <v>5</v>
      </c>
      <c r="AA232" s="3">
        <v>50</v>
      </c>
      <c r="AB232" s="4">
        <v>0.5</v>
      </c>
      <c r="AC232" s="3">
        <v>9.8000000000000007</v>
      </c>
      <c r="AD232" s="5">
        <v>16</v>
      </c>
      <c r="AE232" s="5">
        <v>6</v>
      </c>
      <c r="AF232" s="5">
        <v>1</v>
      </c>
      <c r="AG232" s="5">
        <v>2</v>
      </c>
      <c r="AH232" s="3" t="s">
        <v>728</v>
      </c>
      <c r="AI232" s="4" t="s">
        <v>728</v>
      </c>
      <c r="AJ232" s="3" t="s">
        <v>728</v>
      </c>
      <c r="AK232" s="5" t="s">
        <v>728</v>
      </c>
      <c r="AL232" s="5" t="s">
        <v>728</v>
      </c>
      <c r="AM232" s="5" t="s">
        <v>728</v>
      </c>
      <c r="AN232" s="5" t="s">
        <v>728</v>
      </c>
      <c r="AO232" s="3" t="s">
        <v>728</v>
      </c>
      <c r="AP232" s="4" t="s">
        <v>728</v>
      </c>
      <c r="AQ232" s="3" t="s">
        <v>728</v>
      </c>
      <c r="AR232" s="5" t="s">
        <v>728</v>
      </c>
      <c r="AS232" s="5" t="s">
        <v>728</v>
      </c>
      <c r="AT232" s="5" t="s">
        <v>728</v>
      </c>
      <c r="AU232" s="5" t="s">
        <v>728</v>
      </c>
      <c r="AV232" s="3">
        <v>14</v>
      </c>
      <c r="AW232" s="3">
        <v>0.25</v>
      </c>
      <c r="AX232" s="3">
        <v>5</v>
      </c>
      <c r="AY232" s="3">
        <v>0</v>
      </c>
      <c r="AZ232" s="6">
        <v>13.9975</v>
      </c>
      <c r="BA232" s="6">
        <v>15.305</v>
      </c>
      <c r="BB232" s="6">
        <v>34.567499999999995</v>
      </c>
      <c r="BC232" s="3">
        <v>1606.0488207203266</v>
      </c>
      <c r="BD232" s="3">
        <v>1756.0690981335663</v>
      </c>
      <c r="BE232" s="3">
        <v>0</v>
      </c>
      <c r="BF232" s="3">
        <v>604.09694881889766</v>
      </c>
      <c r="BG232" s="3">
        <v>3966.2148676727902</v>
      </c>
      <c r="BH232" s="4">
        <v>2.7557603541263052</v>
      </c>
    </row>
    <row r="233" spans="1:60" x14ac:dyDescent="0.25">
      <c r="A233">
        <v>2003</v>
      </c>
      <c r="B233">
        <v>195</v>
      </c>
      <c r="C233" s="1">
        <v>37816</v>
      </c>
      <c r="D233" t="s">
        <v>383</v>
      </c>
      <c r="E233">
        <v>4</v>
      </c>
      <c r="F233" s="3">
        <v>79</v>
      </c>
      <c r="G233" s="4">
        <v>0.79</v>
      </c>
      <c r="H233" s="3">
        <v>12.4</v>
      </c>
      <c r="I233" s="5">
        <v>19</v>
      </c>
      <c r="J233" s="5">
        <v>5</v>
      </c>
      <c r="K233" s="5">
        <v>2</v>
      </c>
      <c r="L233" s="5">
        <v>2</v>
      </c>
      <c r="M233" s="3">
        <v>79</v>
      </c>
      <c r="N233" s="4">
        <v>0.79</v>
      </c>
      <c r="O233" s="3">
        <v>13.3</v>
      </c>
      <c r="P233" s="5">
        <v>22</v>
      </c>
      <c r="Q233" s="5">
        <v>6</v>
      </c>
      <c r="R233" s="5">
        <v>3</v>
      </c>
      <c r="S233" s="5">
        <v>23</v>
      </c>
      <c r="T233" s="3">
        <v>73</v>
      </c>
      <c r="U233" s="4">
        <v>0.73</v>
      </c>
      <c r="V233" s="3">
        <v>10</v>
      </c>
      <c r="W233" s="5">
        <v>17</v>
      </c>
      <c r="X233" s="5">
        <v>7</v>
      </c>
      <c r="Y233" s="5">
        <v>2</v>
      </c>
      <c r="Z233" s="5">
        <v>7</v>
      </c>
      <c r="AA233" s="3">
        <v>65</v>
      </c>
      <c r="AB233" s="4">
        <v>0.65</v>
      </c>
      <c r="AC233" s="3">
        <v>10.7</v>
      </c>
      <c r="AD233" s="5">
        <v>14</v>
      </c>
      <c r="AE233" s="5">
        <v>5</v>
      </c>
      <c r="AF233" s="5">
        <v>2</v>
      </c>
      <c r="AG233" s="5">
        <v>6</v>
      </c>
      <c r="AH233" s="3" t="s">
        <v>728</v>
      </c>
      <c r="AI233" s="4" t="s">
        <v>728</v>
      </c>
      <c r="AJ233" s="3" t="s">
        <v>728</v>
      </c>
      <c r="AK233" s="5" t="s">
        <v>728</v>
      </c>
      <c r="AL233" s="5" t="s">
        <v>728</v>
      </c>
      <c r="AM233" s="5" t="s">
        <v>728</v>
      </c>
      <c r="AN233" s="5" t="s">
        <v>728</v>
      </c>
      <c r="AO233" s="3" t="s">
        <v>728</v>
      </c>
      <c r="AP233" s="4" t="s">
        <v>728</v>
      </c>
      <c r="AQ233" s="3" t="s">
        <v>728</v>
      </c>
      <c r="AR233" s="5" t="s">
        <v>728</v>
      </c>
      <c r="AS233" s="5" t="s">
        <v>728</v>
      </c>
      <c r="AT233" s="5" t="s">
        <v>728</v>
      </c>
      <c r="AU233" s="5" t="s">
        <v>728</v>
      </c>
      <c r="AV233" s="3">
        <v>8.25</v>
      </c>
      <c r="AW233" s="3">
        <v>8.25</v>
      </c>
      <c r="AX233" s="3">
        <v>8.75</v>
      </c>
      <c r="AY233" s="3">
        <v>0</v>
      </c>
      <c r="AZ233" s="6">
        <v>17.982499999999998</v>
      </c>
      <c r="BA233" s="6">
        <v>18.247499999999999</v>
      </c>
      <c r="BB233" s="6">
        <v>45.699999999999996</v>
      </c>
      <c r="BC233" s="3">
        <v>2148.4996992563424</v>
      </c>
      <c r="BD233" s="3">
        <v>2180.1611712598419</v>
      </c>
      <c r="BE233" s="3">
        <v>0</v>
      </c>
      <c r="BF233" s="3">
        <v>1131.4495844269466</v>
      </c>
      <c r="BG233" s="3">
        <v>5460.1104549431311</v>
      </c>
      <c r="BH233" s="4">
        <v>3.7950910974489926</v>
      </c>
    </row>
    <row r="234" spans="1:60" x14ac:dyDescent="0.25">
      <c r="A234">
        <v>2003</v>
      </c>
      <c r="B234">
        <v>195</v>
      </c>
      <c r="C234" s="1">
        <v>37816</v>
      </c>
      <c r="D234" t="s">
        <v>384</v>
      </c>
      <c r="E234">
        <v>4</v>
      </c>
      <c r="F234" s="3">
        <v>73.8</v>
      </c>
      <c r="G234" s="4">
        <v>0.73799999999999999</v>
      </c>
      <c r="H234" s="3">
        <v>9.42</v>
      </c>
      <c r="I234" s="5">
        <v>16</v>
      </c>
      <c r="J234" s="5">
        <v>4</v>
      </c>
      <c r="K234" s="5">
        <v>1</v>
      </c>
      <c r="L234" s="5">
        <v>5</v>
      </c>
      <c r="M234" s="3">
        <v>78.900000000000006</v>
      </c>
      <c r="N234" s="4">
        <v>0.78900000000000003</v>
      </c>
      <c r="O234" s="3">
        <v>10.11</v>
      </c>
      <c r="P234" s="5">
        <v>17</v>
      </c>
      <c r="Q234" s="5">
        <v>5</v>
      </c>
      <c r="R234" s="5">
        <v>1</v>
      </c>
      <c r="S234" s="5">
        <v>13</v>
      </c>
      <c r="T234" s="3">
        <v>62.4</v>
      </c>
      <c r="U234" s="4">
        <v>0.624</v>
      </c>
      <c r="V234" s="3">
        <v>9.2799999999999994</v>
      </c>
      <c r="W234" s="5">
        <v>15</v>
      </c>
      <c r="X234" s="5">
        <v>8</v>
      </c>
      <c r="Y234" s="5">
        <v>1</v>
      </c>
      <c r="Z234" s="5">
        <v>4</v>
      </c>
      <c r="AA234" s="3">
        <v>79.400000000000006</v>
      </c>
      <c r="AB234" s="4">
        <v>0.79400000000000004</v>
      </c>
      <c r="AC234" s="3">
        <v>10.119999999999999</v>
      </c>
      <c r="AD234" s="5">
        <v>22</v>
      </c>
      <c r="AE234" s="5">
        <v>6</v>
      </c>
      <c r="AF234" s="5">
        <v>0</v>
      </c>
      <c r="AG234" s="5">
        <v>0</v>
      </c>
      <c r="AH234" s="3" t="s">
        <v>728</v>
      </c>
      <c r="AI234" s="4" t="s">
        <v>728</v>
      </c>
      <c r="AJ234" s="3" t="s">
        <v>728</v>
      </c>
      <c r="AK234" s="5" t="s">
        <v>728</v>
      </c>
      <c r="AL234" s="5" t="s">
        <v>728</v>
      </c>
      <c r="AM234" s="5" t="s">
        <v>728</v>
      </c>
      <c r="AN234" s="5" t="s">
        <v>728</v>
      </c>
      <c r="AO234" s="3" t="s">
        <v>728</v>
      </c>
      <c r="AP234" s="4" t="s">
        <v>728</v>
      </c>
      <c r="AQ234" s="3" t="s">
        <v>728</v>
      </c>
      <c r="AR234" s="5" t="s">
        <v>728</v>
      </c>
      <c r="AS234" s="5" t="s">
        <v>728</v>
      </c>
      <c r="AT234" s="5" t="s">
        <v>728</v>
      </c>
      <c r="AU234" s="5" t="s">
        <v>728</v>
      </c>
      <c r="AV234" s="3">
        <v>13.5</v>
      </c>
      <c r="AW234" s="3">
        <v>1</v>
      </c>
      <c r="AX234" s="3">
        <v>5</v>
      </c>
      <c r="AY234" s="3">
        <v>0</v>
      </c>
      <c r="AZ234" s="6">
        <v>10.040000000000001</v>
      </c>
      <c r="BA234" s="6">
        <v>12.6175</v>
      </c>
      <c r="BB234" s="6">
        <v>28.0625</v>
      </c>
      <c r="BC234" s="3">
        <v>2210.615339749198</v>
      </c>
      <c r="BD234" s="3">
        <v>2778.1313794109069</v>
      </c>
      <c r="BE234" s="3">
        <v>0</v>
      </c>
      <c r="BF234" s="3">
        <v>1190.0772820064155</v>
      </c>
      <c r="BG234" s="3">
        <v>6178.8240011665202</v>
      </c>
      <c r="BH234" s="4">
        <v>3.9531116994522022</v>
      </c>
    </row>
    <row r="235" spans="1:60" x14ac:dyDescent="0.25">
      <c r="A235">
        <v>2003</v>
      </c>
      <c r="B235">
        <v>195</v>
      </c>
      <c r="C235" s="1">
        <v>37816</v>
      </c>
      <c r="D235" t="s">
        <v>385</v>
      </c>
      <c r="E235">
        <v>4</v>
      </c>
      <c r="F235" s="3">
        <v>75.3</v>
      </c>
      <c r="G235" s="4">
        <v>0.753</v>
      </c>
      <c r="H235" s="3">
        <v>12.61</v>
      </c>
      <c r="I235" s="5">
        <v>18</v>
      </c>
      <c r="J235" s="5">
        <v>5</v>
      </c>
      <c r="K235" s="5">
        <v>3</v>
      </c>
      <c r="L235" s="5">
        <v>15</v>
      </c>
      <c r="M235" s="3">
        <v>70.2</v>
      </c>
      <c r="N235" s="4">
        <v>0.70200000000000007</v>
      </c>
      <c r="O235" s="3">
        <v>13.74</v>
      </c>
      <c r="P235" s="5">
        <v>19</v>
      </c>
      <c r="Q235" s="5">
        <v>6</v>
      </c>
      <c r="R235" s="5">
        <v>4</v>
      </c>
      <c r="S235" s="5">
        <v>26</v>
      </c>
      <c r="T235" s="3">
        <v>91.2</v>
      </c>
      <c r="U235" s="4">
        <v>0.91200000000000003</v>
      </c>
      <c r="V235" s="3">
        <v>13.9</v>
      </c>
      <c r="W235" s="5">
        <v>23</v>
      </c>
      <c r="X235" s="5">
        <v>8</v>
      </c>
      <c r="Y235" s="5">
        <v>3</v>
      </c>
      <c r="Z235" s="5">
        <v>9</v>
      </c>
      <c r="AA235" s="3">
        <v>65.099999999999994</v>
      </c>
      <c r="AB235" s="4">
        <v>0.65099999999999991</v>
      </c>
      <c r="AC235" s="3">
        <v>12.67</v>
      </c>
      <c r="AD235" s="5">
        <v>13</v>
      </c>
      <c r="AE235" s="5">
        <v>5</v>
      </c>
      <c r="AF235" s="5">
        <v>3</v>
      </c>
      <c r="AG235" s="5">
        <v>16</v>
      </c>
      <c r="AH235" s="3" t="s">
        <v>728</v>
      </c>
      <c r="AI235" s="4" t="s">
        <v>728</v>
      </c>
      <c r="AJ235" s="3" t="s">
        <v>728</v>
      </c>
      <c r="AK235" s="5" t="s">
        <v>728</v>
      </c>
      <c r="AL235" s="5" t="s">
        <v>728</v>
      </c>
      <c r="AM235" s="5" t="s">
        <v>728</v>
      </c>
      <c r="AN235" s="5" t="s">
        <v>728</v>
      </c>
      <c r="AO235" s="3" t="s">
        <v>728</v>
      </c>
      <c r="AP235" s="4" t="s">
        <v>728</v>
      </c>
      <c r="AQ235" s="3" t="s">
        <v>728</v>
      </c>
      <c r="AR235" s="5" t="s">
        <v>728</v>
      </c>
      <c r="AS235" s="5" t="s">
        <v>728</v>
      </c>
      <c r="AT235" s="5" t="s">
        <v>728</v>
      </c>
      <c r="AU235" s="5" t="s">
        <v>728</v>
      </c>
      <c r="AV235" s="3">
        <v>33.75</v>
      </c>
      <c r="AW235" s="3">
        <v>1.25</v>
      </c>
      <c r="AX235" s="3">
        <v>6.75</v>
      </c>
      <c r="AY235" s="3">
        <v>0</v>
      </c>
      <c r="AZ235" s="6">
        <v>24.512499999999999</v>
      </c>
      <c r="BA235" s="6">
        <v>26.53</v>
      </c>
      <c r="BB235" s="6">
        <v>57.597500000000004</v>
      </c>
      <c r="BC235" s="3">
        <v>3071.6578721930587</v>
      </c>
      <c r="BD235" s="3">
        <v>3324.4705088947212</v>
      </c>
      <c r="BE235" s="3">
        <v>0</v>
      </c>
      <c r="BF235" s="3">
        <v>821.40611329833769</v>
      </c>
      <c r="BG235" s="3">
        <v>7217.5344943861173</v>
      </c>
      <c r="BH235" s="4">
        <v>5.6290017632339442</v>
      </c>
    </row>
    <row r="236" spans="1:60" x14ac:dyDescent="0.25">
      <c r="A236">
        <v>2003</v>
      </c>
      <c r="B236">
        <v>195</v>
      </c>
      <c r="C236" s="1">
        <v>37816</v>
      </c>
      <c r="D236" t="s">
        <v>386</v>
      </c>
      <c r="E236">
        <v>4</v>
      </c>
      <c r="F236" s="3">
        <v>75.5</v>
      </c>
      <c r="G236" s="4">
        <v>0.755</v>
      </c>
      <c r="H236" s="3">
        <v>11.7</v>
      </c>
      <c r="I236" s="5">
        <v>16</v>
      </c>
      <c r="J236" s="5">
        <v>4</v>
      </c>
      <c r="K236" s="5">
        <v>1</v>
      </c>
      <c r="L236" s="5">
        <v>4</v>
      </c>
      <c r="M236" s="3">
        <v>72.5</v>
      </c>
      <c r="N236" s="4">
        <v>0.72499999999999998</v>
      </c>
      <c r="O236" s="3">
        <v>8.8000000000000007</v>
      </c>
      <c r="P236" s="5">
        <v>16</v>
      </c>
      <c r="Q236" s="5">
        <v>4</v>
      </c>
      <c r="R236" s="5">
        <v>1</v>
      </c>
      <c r="S236" s="5">
        <v>2</v>
      </c>
      <c r="T236" s="3">
        <v>80</v>
      </c>
      <c r="U236" s="4">
        <v>0.8</v>
      </c>
      <c r="V236" s="3">
        <v>14.8</v>
      </c>
      <c r="W236" s="5">
        <v>19</v>
      </c>
      <c r="X236" s="5">
        <v>5</v>
      </c>
      <c r="Y236" s="5">
        <v>2</v>
      </c>
      <c r="Z236" s="5">
        <v>29</v>
      </c>
      <c r="AA236" s="3">
        <v>78</v>
      </c>
      <c r="AB236" s="4">
        <v>0.78</v>
      </c>
      <c r="AC236" s="3">
        <v>17.7</v>
      </c>
      <c r="AD236" s="5">
        <v>20</v>
      </c>
      <c r="AE236" s="5">
        <v>4</v>
      </c>
      <c r="AF236" s="5">
        <v>4</v>
      </c>
      <c r="AG236" s="5">
        <v>23</v>
      </c>
      <c r="AH236" s="3" t="s">
        <v>728</v>
      </c>
      <c r="AI236" s="4" t="s">
        <v>728</v>
      </c>
      <c r="AJ236" s="3" t="s">
        <v>728</v>
      </c>
      <c r="AK236" s="5" t="s">
        <v>728</v>
      </c>
      <c r="AL236" s="5" t="s">
        <v>728</v>
      </c>
      <c r="AM236" s="5" t="s">
        <v>728</v>
      </c>
      <c r="AN236" s="5" t="s">
        <v>728</v>
      </c>
      <c r="AO236" s="3" t="s">
        <v>728</v>
      </c>
      <c r="AP236" s="4" t="s">
        <v>728</v>
      </c>
      <c r="AQ236" s="3" t="s">
        <v>728</v>
      </c>
      <c r="AR236" s="5" t="s">
        <v>728</v>
      </c>
      <c r="AS236" s="5" t="s">
        <v>728</v>
      </c>
      <c r="AT236" s="5" t="s">
        <v>728</v>
      </c>
      <c r="AU236" s="5" t="s">
        <v>728</v>
      </c>
      <c r="AV236" s="3">
        <v>22.25</v>
      </c>
      <c r="AW236" s="3">
        <v>0.5</v>
      </c>
      <c r="AX236" s="3">
        <v>7.75</v>
      </c>
      <c r="AY236" s="3">
        <v>0</v>
      </c>
      <c r="AZ236" s="6">
        <v>24.817499999999999</v>
      </c>
      <c r="BA236" s="6">
        <v>24.98</v>
      </c>
      <c r="BB236" s="6">
        <v>56.072499999999998</v>
      </c>
      <c r="BC236" s="3">
        <v>2686.9340551181103</v>
      </c>
      <c r="BD236" s="3">
        <v>2704.5275590551182</v>
      </c>
      <c r="BE236" s="3">
        <v>0</v>
      </c>
      <c r="BF236" s="3">
        <v>679.37992125984249</v>
      </c>
      <c r="BG236" s="3">
        <v>6070.8415354330709</v>
      </c>
      <c r="BH236" s="4">
        <v>4.4758015288546531</v>
      </c>
    </row>
    <row r="237" spans="1:60" x14ac:dyDescent="0.25">
      <c r="A237">
        <v>2003</v>
      </c>
      <c r="B237">
        <v>195</v>
      </c>
      <c r="C237" s="1">
        <v>37816</v>
      </c>
      <c r="D237" t="s">
        <v>387</v>
      </c>
      <c r="E237">
        <v>4</v>
      </c>
      <c r="F237" s="3">
        <v>93.5</v>
      </c>
      <c r="G237" s="4">
        <v>0.93500000000000005</v>
      </c>
      <c r="H237" s="3">
        <v>12</v>
      </c>
      <c r="I237" s="5">
        <v>17</v>
      </c>
      <c r="J237" s="5">
        <v>5</v>
      </c>
      <c r="K237" s="5">
        <v>2</v>
      </c>
      <c r="L237" s="5">
        <v>8</v>
      </c>
      <c r="M237" s="3">
        <v>76</v>
      </c>
      <c r="N237" s="4">
        <v>0.76</v>
      </c>
      <c r="O237" s="3">
        <v>9.1</v>
      </c>
      <c r="P237" s="5">
        <v>14</v>
      </c>
      <c r="Q237" s="5">
        <v>4</v>
      </c>
      <c r="R237" s="5">
        <v>1</v>
      </c>
      <c r="S237" s="5">
        <v>13</v>
      </c>
      <c r="T237" s="3">
        <v>94.5</v>
      </c>
      <c r="U237" s="4">
        <v>0.94499999999999995</v>
      </c>
      <c r="V237" s="3">
        <v>10.3</v>
      </c>
      <c r="W237" s="5">
        <v>20</v>
      </c>
      <c r="X237" s="5">
        <v>5</v>
      </c>
      <c r="Y237" s="5">
        <v>2</v>
      </c>
      <c r="Z237" s="5">
        <v>3</v>
      </c>
      <c r="AA237" s="3">
        <v>73</v>
      </c>
      <c r="AB237" s="4">
        <v>0.73</v>
      </c>
      <c r="AC237" s="3">
        <v>8.3000000000000007</v>
      </c>
      <c r="AD237" s="5">
        <v>14</v>
      </c>
      <c r="AE237" s="5">
        <v>5</v>
      </c>
      <c r="AF237" s="5">
        <v>2</v>
      </c>
      <c r="AG237" s="5">
        <v>6</v>
      </c>
      <c r="AH237" s="3" t="s">
        <v>728</v>
      </c>
      <c r="AI237" s="4" t="s">
        <v>728</v>
      </c>
      <c r="AJ237" s="3" t="s">
        <v>728</v>
      </c>
      <c r="AK237" s="5" t="s">
        <v>728</v>
      </c>
      <c r="AL237" s="5" t="s">
        <v>728</v>
      </c>
      <c r="AM237" s="5" t="s">
        <v>728</v>
      </c>
      <c r="AN237" s="5" t="s">
        <v>728</v>
      </c>
      <c r="AO237" s="3" t="s">
        <v>728</v>
      </c>
      <c r="AP237" s="4" t="s">
        <v>728</v>
      </c>
      <c r="AQ237" s="3" t="s">
        <v>728</v>
      </c>
      <c r="AR237" s="5" t="s">
        <v>728</v>
      </c>
      <c r="AS237" s="5" t="s">
        <v>728</v>
      </c>
      <c r="AT237" s="5" t="s">
        <v>728</v>
      </c>
      <c r="AU237" s="5" t="s">
        <v>728</v>
      </c>
      <c r="AV237" s="3">
        <v>11.25</v>
      </c>
      <c r="AW237" s="3">
        <v>1</v>
      </c>
      <c r="AX237" s="3">
        <v>2.25</v>
      </c>
      <c r="AY237" s="3">
        <v>0</v>
      </c>
      <c r="AZ237" s="6">
        <v>13.504999999999999</v>
      </c>
      <c r="BA237" s="6">
        <v>15.074999999999999</v>
      </c>
      <c r="BB237" s="6">
        <v>30.722499999999997</v>
      </c>
      <c r="BC237" s="3">
        <v>3265.2344889180513</v>
      </c>
      <c r="BD237" s="3">
        <v>3644.8285761154848</v>
      </c>
      <c r="BE237" s="3">
        <v>0</v>
      </c>
      <c r="BF237" s="3">
        <v>518.01295020414102</v>
      </c>
      <c r="BG237" s="3">
        <v>7428.076015237677</v>
      </c>
      <c r="BH237" s="4">
        <v>5.7432553922796314</v>
      </c>
    </row>
    <row r="238" spans="1:60" x14ac:dyDescent="0.25">
      <c r="A238">
        <v>2003</v>
      </c>
      <c r="B238">
        <v>195</v>
      </c>
      <c r="C238" s="1">
        <v>37816</v>
      </c>
      <c r="D238" t="s">
        <v>388</v>
      </c>
      <c r="E238">
        <v>4</v>
      </c>
      <c r="F238" s="3">
        <v>71.900000000000006</v>
      </c>
      <c r="G238" s="4">
        <v>0.71900000000000008</v>
      </c>
      <c r="H238" s="3">
        <v>12.88</v>
      </c>
      <c r="I238" s="5">
        <v>13</v>
      </c>
      <c r="J238" s="5">
        <v>4</v>
      </c>
      <c r="K238" s="5">
        <v>4</v>
      </c>
      <c r="L238" s="5">
        <v>41</v>
      </c>
      <c r="M238" s="3">
        <v>76.099999999999994</v>
      </c>
      <c r="N238" s="4">
        <v>0.7609999999999999</v>
      </c>
      <c r="O238" s="3">
        <v>14.86</v>
      </c>
      <c r="P238" s="5">
        <v>16</v>
      </c>
      <c r="Q238" s="5">
        <v>4</v>
      </c>
      <c r="R238" s="5">
        <v>5</v>
      </c>
      <c r="S238" s="5">
        <v>58</v>
      </c>
      <c r="T238" s="3">
        <v>79.5</v>
      </c>
      <c r="U238" s="4">
        <v>0.79500000000000004</v>
      </c>
      <c r="V238" s="3">
        <v>15.61</v>
      </c>
      <c r="W238" s="5">
        <v>19</v>
      </c>
      <c r="X238" s="5">
        <v>5</v>
      </c>
      <c r="Y238" s="5">
        <v>5</v>
      </c>
      <c r="Z238" s="5">
        <v>28</v>
      </c>
      <c r="AA238" s="3">
        <v>69</v>
      </c>
      <c r="AB238" s="4">
        <v>0.69</v>
      </c>
      <c r="AC238" s="3">
        <v>16.600000000000001</v>
      </c>
      <c r="AD238" s="5">
        <v>18</v>
      </c>
      <c r="AE238" s="5">
        <v>3</v>
      </c>
      <c r="AF238" s="5">
        <v>4</v>
      </c>
      <c r="AG238" s="5">
        <v>57</v>
      </c>
      <c r="AH238" s="3" t="s">
        <v>728</v>
      </c>
      <c r="AI238" s="4" t="s">
        <v>728</v>
      </c>
      <c r="AJ238" s="3" t="s">
        <v>728</v>
      </c>
      <c r="AK238" s="5" t="s">
        <v>728</v>
      </c>
      <c r="AL238" s="5" t="s">
        <v>728</v>
      </c>
      <c r="AM238" s="5" t="s">
        <v>728</v>
      </c>
      <c r="AN238" s="5" t="s">
        <v>728</v>
      </c>
      <c r="AO238" s="3" t="s">
        <v>728</v>
      </c>
      <c r="AP238" s="4" t="s">
        <v>728</v>
      </c>
      <c r="AQ238" s="3" t="s">
        <v>728</v>
      </c>
      <c r="AR238" s="5" t="s">
        <v>728</v>
      </c>
      <c r="AS238" s="5" t="s">
        <v>728</v>
      </c>
      <c r="AT238" s="5" t="s">
        <v>728</v>
      </c>
      <c r="AU238" s="5" t="s">
        <v>728</v>
      </c>
      <c r="AV238" s="3">
        <v>51.25</v>
      </c>
      <c r="AW238" s="3">
        <v>2</v>
      </c>
      <c r="AX238" s="3">
        <v>9.25</v>
      </c>
      <c r="AY238" s="3">
        <v>0</v>
      </c>
      <c r="AZ238" s="6">
        <v>35.262499999999996</v>
      </c>
      <c r="BA238" s="6">
        <v>39.017499999999998</v>
      </c>
      <c r="BB238" s="6">
        <v>82.337499999999991</v>
      </c>
      <c r="BC238" s="3">
        <v>1735.3592519685037</v>
      </c>
      <c r="BD238" s="3">
        <v>1920.152559055118</v>
      </c>
      <c r="BE238" s="3">
        <v>0</v>
      </c>
      <c r="BF238" s="3">
        <v>396.53051181102359</v>
      </c>
      <c r="BG238" s="3">
        <v>4052.0423228346453</v>
      </c>
      <c r="BH238" s="4">
        <v>3.2402334652600637</v>
      </c>
    </row>
    <row r="239" spans="1:60" x14ac:dyDescent="0.25">
      <c r="A239">
        <v>2003</v>
      </c>
      <c r="B239">
        <v>195</v>
      </c>
      <c r="C239" s="1">
        <v>37816</v>
      </c>
      <c r="D239" t="s">
        <v>389</v>
      </c>
      <c r="E239">
        <v>4</v>
      </c>
      <c r="F239" s="3">
        <v>66.900000000000006</v>
      </c>
      <c r="G239" s="4">
        <v>0.66900000000000004</v>
      </c>
      <c r="H239" s="3">
        <v>13.37</v>
      </c>
      <c r="I239" s="5">
        <v>19</v>
      </c>
      <c r="J239" s="5">
        <v>4</v>
      </c>
      <c r="K239" s="5">
        <v>2</v>
      </c>
      <c r="L239" s="5">
        <v>30</v>
      </c>
      <c r="M239" s="3">
        <v>78.8</v>
      </c>
      <c r="N239" s="4">
        <v>0.78799999999999992</v>
      </c>
      <c r="O239" s="3">
        <v>16.239999999999998</v>
      </c>
      <c r="P239" s="5">
        <v>21</v>
      </c>
      <c r="Q239" s="5">
        <v>4</v>
      </c>
      <c r="R239" s="5">
        <v>1</v>
      </c>
      <c r="S239" s="5">
        <v>47</v>
      </c>
      <c r="T239" s="3">
        <v>62.5</v>
      </c>
      <c r="U239" s="4">
        <v>0.625</v>
      </c>
      <c r="V239" s="3">
        <v>12.55</v>
      </c>
      <c r="W239" s="5">
        <v>12</v>
      </c>
      <c r="X239" s="5">
        <v>4</v>
      </c>
      <c r="Y239" s="5">
        <v>4</v>
      </c>
      <c r="Z239" s="5">
        <v>50</v>
      </c>
      <c r="AA239" s="3">
        <v>68.099999999999994</v>
      </c>
      <c r="AB239" s="4">
        <v>0.68099999999999994</v>
      </c>
      <c r="AC239" s="3">
        <v>11.3</v>
      </c>
      <c r="AD239" s="5">
        <v>18</v>
      </c>
      <c r="AE239" s="5">
        <v>4</v>
      </c>
      <c r="AF239" s="5">
        <v>2</v>
      </c>
      <c r="AG239" s="5">
        <v>8</v>
      </c>
      <c r="AH239" s="3" t="s">
        <v>728</v>
      </c>
      <c r="AI239" s="4" t="s">
        <v>728</v>
      </c>
      <c r="AJ239" s="3" t="s">
        <v>728</v>
      </c>
      <c r="AK239" s="5" t="s">
        <v>728</v>
      </c>
      <c r="AL239" s="5" t="s">
        <v>728</v>
      </c>
      <c r="AM239" s="5" t="s">
        <v>728</v>
      </c>
      <c r="AN239" s="5" t="s">
        <v>728</v>
      </c>
      <c r="AO239" s="3" t="s">
        <v>728</v>
      </c>
      <c r="AP239" s="4" t="s">
        <v>728</v>
      </c>
      <c r="AQ239" s="3" t="s">
        <v>728</v>
      </c>
      <c r="AR239" s="5" t="s">
        <v>728</v>
      </c>
      <c r="AS239" s="5" t="s">
        <v>728</v>
      </c>
      <c r="AT239" s="5" t="s">
        <v>728</v>
      </c>
      <c r="AU239" s="5" t="s">
        <v>728</v>
      </c>
      <c r="AV239" s="3">
        <v>25.5</v>
      </c>
      <c r="AW239" s="3">
        <v>2.25</v>
      </c>
      <c r="AX239" s="3">
        <v>15.25</v>
      </c>
      <c r="AY239" s="3">
        <v>0</v>
      </c>
      <c r="AZ239" s="6">
        <v>23.262499999999999</v>
      </c>
      <c r="BA239" s="6">
        <v>24.1175</v>
      </c>
      <c r="BB239" s="6">
        <v>57.147500000000001</v>
      </c>
      <c r="BC239" s="3">
        <v>1197.2784407808399</v>
      </c>
      <c r="BD239" s="3">
        <v>1241.2837311351707</v>
      </c>
      <c r="BE239" s="3">
        <v>0</v>
      </c>
      <c r="BF239" s="3">
        <v>502.71540764435701</v>
      </c>
      <c r="BG239" s="3">
        <v>2941.2775795603679</v>
      </c>
      <c r="BH239" s="4">
        <v>1.9227170902527642</v>
      </c>
    </row>
    <row r="240" spans="1:60" x14ac:dyDescent="0.25">
      <c r="A240">
        <v>2003</v>
      </c>
      <c r="B240">
        <v>195</v>
      </c>
      <c r="C240" s="1">
        <v>37816</v>
      </c>
      <c r="D240" t="s">
        <v>390</v>
      </c>
      <c r="E240">
        <v>4</v>
      </c>
      <c r="F240" s="3">
        <v>78.400000000000006</v>
      </c>
      <c r="G240" s="4">
        <v>0.78400000000000003</v>
      </c>
      <c r="H240" s="3">
        <v>12.44</v>
      </c>
      <c r="I240" s="5">
        <v>18</v>
      </c>
      <c r="J240" s="5">
        <v>5</v>
      </c>
      <c r="K240" s="5">
        <v>1</v>
      </c>
      <c r="L240" s="5">
        <v>18</v>
      </c>
      <c r="M240" s="3">
        <v>70.900000000000006</v>
      </c>
      <c r="N240" s="4">
        <v>0.70900000000000007</v>
      </c>
      <c r="O240" s="3">
        <v>10.18</v>
      </c>
      <c r="P240" s="5">
        <v>14</v>
      </c>
      <c r="Q240" s="5">
        <v>7</v>
      </c>
      <c r="R240" s="5">
        <v>3</v>
      </c>
      <c r="S240" s="5">
        <v>26</v>
      </c>
      <c r="T240" s="3">
        <v>85.5</v>
      </c>
      <c r="U240" s="4">
        <v>0.85499999999999998</v>
      </c>
      <c r="V240" s="3">
        <v>11.1</v>
      </c>
      <c r="W240" s="5">
        <v>21</v>
      </c>
      <c r="X240" s="5">
        <v>7</v>
      </c>
      <c r="Y240" s="5">
        <v>2</v>
      </c>
      <c r="Z240" s="5">
        <v>15</v>
      </c>
      <c r="AA240" s="3">
        <v>78.099999999999994</v>
      </c>
      <c r="AB240" s="4">
        <v>0.78099999999999992</v>
      </c>
      <c r="AC240" s="3">
        <v>11.97</v>
      </c>
      <c r="AD240" s="5">
        <v>19</v>
      </c>
      <c r="AE240" s="5">
        <v>5</v>
      </c>
      <c r="AF240" s="5">
        <v>2</v>
      </c>
      <c r="AG240" s="5">
        <v>33</v>
      </c>
      <c r="AH240" s="3" t="s">
        <v>728</v>
      </c>
      <c r="AI240" s="4" t="s">
        <v>728</v>
      </c>
      <c r="AJ240" s="3" t="s">
        <v>728</v>
      </c>
      <c r="AK240" s="5" t="s">
        <v>728</v>
      </c>
      <c r="AL240" s="5" t="s">
        <v>728</v>
      </c>
      <c r="AM240" s="5" t="s">
        <v>728</v>
      </c>
      <c r="AN240" s="5" t="s">
        <v>728</v>
      </c>
      <c r="AO240" s="3" t="s">
        <v>728</v>
      </c>
      <c r="AP240" s="4" t="s">
        <v>728</v>
      </c>
      <c r="AQ240" s="3" t="s">
        <v>728</v>
      </c>
      <c r="AR240" s="5" t="s">
        <v>728</v>
      </c>
      <c r="AS240" s="5" t="s">
        <v>728</v>
      </c>
      <c r="AT240" s="5" t="s">
        <v>728</v>
      </c>
      <c r="AU240" s="5" t="s">
        <v>728</v>
      </c>
      <c r="AV240" s="3">
        <v>21.75</v>
      </c>
      <c r="AW240" s="3">
        <v>1.25</v>
      </c>
      <c r="AX240" s="3">
        <v>6.75</v>
      </c>
      <c r="AY240" s="3">
        <v>0</v>
      </c>
      <c r="AZ240" s="6">
        <v>17.112500000000001</v>
      </c>
      <c r="BA240" s="6">
        <v>20.592500000000001</v>
      </c>
      <c r="BB240" s="6">
        <v>43.995000000000005</v>
      </c>
      <c r="BC240" s="3">
        <v>2021.1614173228345</v>
      </c>
      <c r="BD240" s="3">
        <v>2432.1850393700788</v>
      </c>
      <c r="BE240" s="3">
        <v>0</v>
      </c>
      <c r="BF240" s="3">
        <v>742.91338582677167</v>
      </c>
      <c r="BG240" s="3">
        <v>5196.2598425196848</v>
      </c>
      <c r="BH240" s="4">
        <v>3.1904200472005915</v>
      </c>
    </row>
    <row r="241" spans="1:60" x14ac:dyDescent="0.25">
      <c r="A241">
        <v>2003</v>
      </c>
      <c r="B241">
        <v>195</v>
      </c>
      <c r="C241" s="1">
        <v>37816</v>
      </c>
      <c r="D241" t="s">
        <v>391</v>
      </c>
      <c r="E241">
        <v>4</v>
      </c>
      <c r="F241" s="3">
        <v>75.8</v>
      </c>
      <c r="G241" s="4">
        <v>0.75800000000000001</v>
      </c>
      <c r="H241" s="3">
        <v>13.19</v>
      </c>
      <c r="I241" s="5">
        <v>23</v>
      </c>
      <c r="J241" s="5">
        <v>9</v>
      </c>
      <c r="K241" s="5">
        <v>2</v>
      </c>
      <c r="L241" s="5">
        <v>16</v>
      </c>
      <c r="M241" s="3">
        <v>71.3</v>
      </c>
      <c r="N241" s="4">
        <v>0.71299999999999997</v>
      </c>
      <c r="O241" s="3">
        <v>14.31</v>
      </c>
      <c r="P241" s="5">
        <v>19</v>
      </c>
      <c r="Q241" s="5">
        <v>4</v>
      </c>
      <c r="R241" s="5">
        <v>3</v>
      </c>
      <c r="S241" s="5">
        <v>75</v>
      </c>
      <c r="T241" s="3">
        <v>71.400000000000006</v>
      </c>
      <c r="U241" s="4">
        <v>0.71400000000000008</v>
      </c>
      <c r="V241" s="3">
        <v>13.69</v>
      </c>
      <c r="W241" s="5">
        <v>20</v>
      </c>
      <c r="X241" s="5">
        <v>4</v>
      </c>
      <c r="Y241" s="5">
        <v>3</v>
      </c>
      <c r="Z241" s="5">
        <v>41</v>
      </c>
      <c r="AA241" s="3">
        <v>59.7</v>
      </c>
      <c r="AB241" s="4">
        <v>0.59699999999999998</v>
      </c>
      <c r="AC241" s="3">
        <v>13.35</v>
      </c>
      <c r="AD241" s="5">
        <v>20</v>
      </c>
      <c r="AE241" s="5">
        <v>4</v>
      </c>
      <c r="AF241" s="5">
        <v>3</v>
      </c>
      <c r="AG241" s="5">
        <v>42</v>
      </c>
      <c r="AH241" s="3" t="s">
        <v>728</v>
      </c>
      <c r="AI241" s="4" t="s">
        <v>728</v>
      </c>
      <c r="AJ241" s="3" t="s">
        <v>728</v>
      </c>
      <c r="AK241" s="5" t="s">
        <v>728</v>
      </c>
      <c r="AL241" s="5" t="s">
        <v>728</v>
      </c>
      <c r="AM241" s="5" t="s">
        <v>728</v>
      </c>
      <c r="AN241" s="5" t="s">
        <v>728</v>
      </c>
      <c r="AO241" s="3" t="s">
        <v>728</v>
      </c>
      <c r="AP241" s="4" t="s">
        <v>728</v>
      </c>
      <c r="AQ241" s="3" t="s">
        <v>728</v>
      </c>
      <c r="AR241" s="5" t="s">
        <v>728</v>
      </c>
      <c r="AS241" s="5" t="s">
        <v>728</v>
      </c>
      <c r="AT241" s="5" t="s">
        <v>728</v>
      </c>
      <c r="AU241" s="5" t="s">
        <v>728</v>
      </c>
      <c r="AV241" s="3">
        <v>36</v>
      </c>
      <c r="AW241" s="3">
        <v>3.5</v>
      </c>
      <c r="AX241" s="3">
        <v>7.75</v>
      </c>
      <c r="AY241" s="3">
        <v>0</v>
      </c>
      <c r="AZ241" s="6">
        <v>25.59</v>
      </c>
      <c r="BA241" s="6">
        <v>28.09</v>
      </c>
      <c r="BB241" s="6">
        <v>62.017499999999998</v>
      </c>
      <c r="BC241" s="3">
        <v>1264.5976870078739</v>
      </c>
      <c r="BD241" s="3">
        <v>1388.1418143044618</v>
      </c>
      <c r="BE241" s="3">
        <v>0</v>
      </c>
      <c r="BF241" s="3">
        <v>412.01966453412081</v>
      </c>
      <c r="BG241" s="3">
        <v>3064.7591658464567</v>
      </c>
      <c r="BH241" s="4">
        <v>2.130817088422658</v>
      </c>
    </row>
    <row r="242" spans="1:60" x14ac:dyDescent="0.25">
      <c r="A242">
        <v>2003</v>
      </c>
      <c r="B242">
        <v>195</v>
      </c>
      <c r="C242" s="1">
        <v>37816</v>
      </c>
      <c r="D242" t="s">
        <v>392</v>
      </c>
      <c r="E242">
        <v>4</v>
      </c>
      <c r="F242" s="3">
        <v>83</v>
      </c>
      <c r="G242" s="4">
        <v>0.83</v>
      </c>
      <c r="H242" s="3">
        <v>13.1</v>
      </c>
      <c r="I242" s="5">
        <v>22</v>
      </c>
      <c r="J242" s="5">
        <v>7</v>
      </c>
      <c r="K242" s="5">
        <v>1</v>
      </c>
      <c r="L242" s="5">
        <v>17</v>
      </c>
      <c r="M242" s="3">
        <v>78.5</v>
      </c>
      <c r="N242" s="4">
        <v>0.78500000000000003</v>
      </c>
      <c r="O242" s="3">
        <v>13.1</v>
      </c>
      <c r="P242" s="5">
        <v>17</v>
      </c>
      <c r="Q242" s="5">
        <v>7</v>
      </c>
      <c r="R242" s="5">
        <v>3</v>
      </c>
      <c r="S242" s="5">
        <v>21</v>
      </c>
      <c r="T242" s="3">
        <v>64</v>
      </c>
      <c r="U242" s="4">
        <v>0.64</v>
      </c>
      <c r="V242" s="3">
        <v>7.7</v>
      </c>
      <c r="W242" s="5">
        <v>12</v>
      </c>
      <c r="X242" s="5">
        <v>4</v>
      </c>
      <c r="Y242" s="5">
        <v>0</v>
      </c>
      <c r="Z242" s="5">
        <v>0</v>
      </c>
      <c r="AA242" s="3">
        <v>74</v>
      </c>
      <c r="AB242" s="4">
        <v>0.74</v>
      </c>
      <c r="AC242" s="3">
        <v>11</v>
      </c>
      <c r="AD242" s="5">
        <v>16</v>
      </c>
      <c r="AE242" s="5">
        <v>5</v>
      </c>
      <c r="AF242" s="5">
        <v>1</v>
      </c>
      <c r="AG242" s="5">
        <v>23</v>
      </c>
      <c r="AH242" s="3" t="s">
        <v>728</v>
      </c>
      <c r="AI242" s="4" t="s">
        <v>728</v>
      </c>
      <c r="AJ242" s="3" t="s">
        <v>728</v>
      </c>
      <c r="AK242" s="5" t="s">
        <v>728</v>
      </c>
      <c r="AL242" s="5" t="s">
        <v>728</v>
      </c>
      <c r="AM242" s="5" t="s">
        <v>728</v>
      </c>
      <c r="AN242" s="5" t="s">
        <v>728</v>
      </c>
      <c r="AO242" s="3" t="s">
        <v>728</v>
      </c>
      <c r="AP242" s="4" t="s">
        <v>728</v>
      </c>
      <c r="AQ242" s="3" t="s">
        <v>728</v>
      </c>
      <c r="AR242" s="5" t="s">
        <v>728</v>
      </c>
      <c r="AS242" s="5" t="s">
        <v>728</v>
      </c>
      <c r="AT242" s="5" t="s">
        <v>728</v>
      </c>
      <c r="AU242" s="5" t="s">
        <v>728</v>
      </c>
      <c r="AV242" s="3">
        <v>18.25</v>
      </c>
      <c r="AW242" s="3">
        <v>1.75</v>
      </c>
      <c r="AX242" s="3">
        <v>3.75</v>
      </c>
      <c r="AY242" s="3">
        <v>0</v>
      </c>
      <c r="AZ242" s="6">
        <v>14.865</v>
      </c>
      <c r="BA242" s="6">
        <v>15.975</v>
      </c>
      <c r="BB242" s="6">
        <v>34.597499999999997</v>
      </c>
      <c r="BC242" s="3">
        <v>1632.4297353455815</v>
      </c>
      <c r="BD242" s="3">
        <v>1754.3266076115485</v>
      </c>
      <c r="BE242" s="3">
        <v>0</v>
      </c>
      <c r="BF242" s="3">
        <v>412.63738517060369</v>
      </c>
      <c r="BG242" s="3">
        <v>3799.393728127734</v>
      </c>
      <c r="BH242" s="4">
        <v>2.783258113388468</v>
      </c>
    </row>
    <row r="243" spans="1:60" x14ac:dyDescent="0.25">
      <c r="A243">
        <v>2003</v>
      </c>
      <c r="B243">
        <v>195</v>
      </c>
      <c r="C243" s="1">
        <v>37816</v>
      </c>
      <c r="D243" t="s">
        <v>393</v>
      </c>
      <c r="E243">
        <v>4</v>
      </c>
      <c r="F243" s="3">
        <v>77</v>
      </c>
      <c r="G243" s="4">
        <v>0.77</v>
      </c>
      <c r="H243" s="3">
        <v>12.5</v>
      </c>
      <c r="I243" s="5">
        <v>18</v>
      </c>
      <c r="J243" s="5">
        <v>4</v>
      </c>
      <c r="K243" s="5">
        <v>2</v>
      </c>
      <c r="L243" s="5">
        <v>11</v>
      </c>
      <c r="M243" s="3">
        <v>59.5</v>
      </c>
      <c r="N243" s="4">
        <v>0.59499999999999997</v>
      </c>
      <c r="O243" s="3">
        <v>9.8000000000000007</v>
      </c>
      <c r="P243" s="5">
        <v>13</v>
      </c>
      <c r="Q243" s="5">
        <v>6</v>
      </c>
      <c r="R243" s="5">
        <v>2</v>
      </c>
      <c r="S243" s="5">
        <v>3</v>
      </c>
      <c r="T243" s="3">
        <v>83.5</v>
      </c>
      <c r="U243" s="4">
        <v>0.83499999999999996</v>
      </c>
      <c r="V243" s="3">
        <v>14.5</v>
      </c>
      <c r="W243" s="5">
        <v>22</v>
      </c>
      <c r="X243" s="5">
        <v>8</v>
      </c>
      <c r="Y243" s="5">
        <v>4</v>
      </c>
      <c r="Z243" s="5">
        <v>27</v>
      </c>
      <c r="AA243" s="3">
        <v>84.1</v>
      </c>
      <c r="AB243" s="4">
        <v>0.84099999999999997</v>
      </c>
      <c r="AC243" s="3">
        <v>13</v>
      </c>
      <c r="AD243" s="5">
        <v>15</v>
      </c>
      <c r="AE243" s="5">
        <v>3</v>
      </c>
      <c r="AF243" s="5">
        <v>1</v>
      </c>
      <c r="AG243" s="5">
        <v>9</v>
      </c>
      <c r="AH243" s="3" t="s">
        <v>728</v>
      </c>
      <c r="AI243" s="4" t="s">
        <v>728</v>
      </c>
      <c r="AJ243" s="3" t="s">
        <v>728</v>
      </c>
      <c r="AK243" s="5" t="s">
        <v>728</v>
      </c>
      <c r="AL243" s="5" t="s">
        <v>728</v>
      </c>
      <c r="AM243" s="5" t="s">
        <v>728</v>
      </c>
      <c r="AN243" s="5" t="s">
        <v>728</v>
      </c>
      <c r="AO243" s="3" t="s">
        <v>728</v>
      </c>
      <c r="AP243" s="4" t="s">
        <v>728</v>
      </c>
      <c r="AQ243" s="3" t="s">
        <v>728</v>
      </c>
      <c r="AR243" s="5" t="s">
        <v>728</v>
      </c>
      <c r="AS243" s="5" t="s">
        <v>728</v>
      </c>
      <c r="AT243" s="5" t="s">
        <v>728</v>
      </c>
      <c r="AU243" s="5" t="s">
        <v>728</v>
      </c>
      <c r="AV243" s="3">
        <v>20.25</v>
      </c>
      <c r="AW243" s="3">
        <v>3.5</v>
      </c>
      <c r="AX243" s="3">
        <v>9.75</v>
      </c>
      <c r="AY243" s="3">
        <v>0</v>
      </c>
      <c r="AZ243" s="6">
        <v>22.052500000000002</v>
      </c>
      <c r="BA243" s="6">
        <v>20.785</v>
      </c>
      <c r="BB243" s="6">
        <v>51.647500000000008</v>
      </c>
      <c r="BC243" s="3">
        <v>2536.2947470107906</v>
      </c>
      <c r="BD243" s="3">
        <v>2390.517461358997</v>
      </c>
      <c r="BE243" s="3">
        <v>0</v>
      </c>
      <c r="BF243" s="3">
        <v>1013.2527704870225</v>
      </c>
      <c r="BG243" s="3">
        <v>5940.0649788568098</v>
      </c>
      <c r="BH243" s="4">
        <v>3.6792994440393709</v>
      </c>
    </row>
    <row r="244" spans="1:60" x14ac:dyDescent="0.25">
      <c r="A244">
        <v>2003</v>
      </c>
      <c r="B244">
        <v>195</v>
      </c>
      <c r="C244" s="1">
        <v>37816</v>
      </c>
      <c r="D244" t="s">
        <v>394</v>
      </c>
      <c r="E244">
        <v>4</v>
      </c>
      <c r="F244" s="3">
        <v>71</v>
      </c>
      <c r="G244" s="4">
        <v>0.71</v>
      </c>
      <c r="H244" s="3">
        <v>13.8</v>
      </c>
      <c r="I244" s="5">
        <v>18</v>
      </c>
      <c r="J244" s="5">
        <v>5</v>
      </c>
      <c r="K244" s="5">
        <v>5</v>
      </c>
      <c r="L244" s="5">
        <v>47</v>
      </c>
      <c r="M244" s="3">
        <v>68</v>
      </c>
      <c r="N244" s="4">
        <v>0.68</v>
      </c>
      <c r="O244" s="3">
        <v>14.9</v>
      </c>
      <c r="P244" s="5">
        <v>21</v>
      </c>
      <c r="Q244" s="5">
        <v>5</v>
      </c>
      <c r="R244" s="5">
        <v>3</v>
      </c>
      <c r="S244" s="5">
        <v>33</v>
      </c>
      <c r="T244" s="3">
        <v>73</v>
      </c>
      <c r="U244" s="4">
        <v>0.73</v>
      </c>
      <c r="V244" s="3">
        <v>13.3</v>
      </c>
      <c r="W244" s="5">
        <v>21</v>
      </c>
      <c r="X244" s="5">
        <v>6</v>
      </c>
      <c r="Y244" s="5">
        <v>3</v>
      </c>
      <c r="Z244" s="5">
        <v>32</v>
      </c>
      <c r="AA244" s="3">
        <v>58</v>
      </c>
      <c r="AB244" s="4">
        <v>0.57999999999999996</v>
      </c>
      <c r="AC244" s="3">
        <v>13.7</v>
      </c>
      <c r="AD244" s="5">
        <v>16</v>
      </c>
      <c r="AE244" s="5">
        <v>5</v>
      </c>
      <c r="AF244" s="5">
        <v>3</v>
      </c>
      <c r="AG244" s="5">
        <v>36</v>
      </c>
      <c r="AH244" s="3" t="s">
        <v>728</v>
      </c>
      <c r="AI244" s="4" t="s">
        <v>728</v>
      </c>
      <c r="AJ244" s="3" t="s">
        <v>728</v>
      </c>
      <c r="AK244" s="5" t="s">
        <v>728</v>
      </c>
      <c r="AL244" s="5" t="s">
        <v>728</v>
      </c>
      <c r="AM244" s="5" t="s">
        <v>728</v>
      </c>
      <c r="AN244" s="5" t="s">
        <v>728</v>
      </c>
      <c r="AO244" s="3" t="s">
        <v>728</v>
      </c>
      <c r="AP244" s="4" t="s">
        <v>728</v>
      </c>
      <c r="AQ244" s="3" t="s">
        <v>728</v>
      </c>
      <c r="AR244" s="5" t="s">
        <v>728</v>
      </c>
      <c r="AS244" s="5" t="s">
        <v>728</v>
      </c>
      <c r="AT244" s="5" t="s">
        <v>728</v>
      </c>
      <c r="AU244" s="5" t="s">
        <v>728</v>
      </c>
      <c r="AV244" s="3">
        <v>26.25</v>
      </c>
      <c r="AW244" s="3">
        <v>2.5</v>
      </c>
      <c r="AX244" s="3">
        <v>23.25</v>
      </c>
      <c r="AY244" s="3">
        <v>0</v>
      </c>
      <c r="AZ244" s="6">
        <v>29.607500000000002</v>
      </c>
      <c r="BA244" s="6">
        <v>28.225000000000001</v>
      </c>
      <c r="BB244" s="6">
        <v>82.28</v>
      </c>
      <c r="BC244" s="3">
        <v>1566.341658464567</v>
      </c>
      <c r="BD244" s="3">
        <v>1493.2025098425197</v>
      </c>
      <c r="BE244" s="3">
        <v>0</v>
      </c>
      <c r="BF244" s="3">
        <v>1293.359375</v>
      </c>
      <c r="BG244" s="3">
        <v>4352.9035433070867</v>
      </c>
      <c r="BH244" s="4">
        <v>3.13918667893866</v>
      </c>
    </row>
    <row r="245" spans="1:60" x14ac:dyDescent="0.25">
      <c r="A245">
        <v>2003</v>
      </c>
      <c r="B245">
        <v>195</v>
      </c>
      <c r="C245" s="1">
        <v>37816</v>
      </c>
      <c r="D245" t="s">
        <v>395</v>
      </c>
      <c r="E245">
        <v>4</v>
      </c>
      <c r="F245" s="3">
        <v>72</v>
      </c>
      <c r="G245" s="4">
        <v>0.72</v>
      </c>
      <c r="H245" s="3">
        <v>13.5</v>
      </c>
      <c r="I245" s="5">
        <v>17</v>
      </c>
      <c r="J245" s="5">
        <v>4</v>
      </c>
      <c r="K245" s="5">
        <v>2</v>
      </c>
      <c r="L245" s="5">
        <v>24</v>
      </c>
      <c r="M245" s="3">
        <v>82</v>
      </c>
      <c r="N245" s="4">
        <v>0.82</v>
      </c>
      <c r="O245" s="3">
        <v>15.9</v>
      </c>
      <c r="P245" s="5">
        <v>22</v>
      </c>
      <c r="Q245" s="5">
        <v>3</v>
      </c>
      <c r="R245" s="5">
        <v>2</v>
      </c>
      <c r="S245" s="5">
        <v>4</v>
      </c>
      <c r="T245" s="3">
        <v>72</v>
      </c>
      <c r="U245" s="4">
        <v>0.72</v>
      </c>
      <c r="V245" s="3">
        <v>12.7</v>
      </c>
      <c r="W245" s="5">
        <v>14</v>
      </c>
      <c r="X245" s="5">
        <v>4</v>
      </c>
      <c r="Y245" s="5">
        <v>2</v>
      </c>
      <c r="Z245" s="5">
        <v>15</v>
      </c>
      <c r="AA245" s="3">
        <v>85</v>
      </c>
      <c r="AB245" s="4">
        <v>0.85</v>
      </c>
      <c r="AC245" s="3">
        <v>18.600000000000001</v>
      </c>
      <c r="AD245" s="5">
        <v>19</v>
      </c>
      <c r="AE245" s="5">
        <v>4</v>
      </c>
      <c r="AF245" s="5">
        <v>2</v>
      </c>
      <c r="AG245" s="5">
        <v>27</v>
      </c>
      <c r="AH245" s="3" t="s">
        <v>728</v>
      </c>
      <c r="AI245" s="4" t="s">
        <v>728</v>
      </c>
      <c r="AJ245" s="3" t="s">
        <v>728</v>
      </c>
      <c r="AK245" s="5" t="s">
        <v>728</v>
      </c>
      <c r="AL245" s="5" t="s">
        <v>728</v>
      </c>
      <c r="AM245" s="5" t="s">
        <v>728</v>
      </c>
      <c r="AN245" s="5" t="s">
        <v>728</v>
      </c>
      <c r="AO245" s="3" t="s">
        <v>728</v>
      </c>
      <c r="AP245" s="4" t="s">
        <v>728</v>
      </c>
      <c r="AQ245" s="3" t="s">
        <v>728</v>
      </c>
      <c r="AR245" s="5" t="s">
        <v>728</v>
      </c>
      <c r="AS245" s="5" t="s">
        <v>728</v>
      </c>
      <c r="AT245" s="5" t="s">
        <v>728</v>
      </c>
      <c r="AU245" s="5" t="s">
        <v>728</v>
      </c>
      <c r="AV245" s="3">
        <v>27.25</v>
      </c>
      <c r="AW245" s="3">
        <v>3</v>
      </c>
      <c r="AX245" s="3">
        <v>11.5</v>
      </c>
      <c r="AY245" s="3">
        <v>0</v>
      </c>
      <c r="AZ245" s="6">
        <v>31.31</v>
      </c>
      <c r="BA245" s="6">
        <v>31.892499999999998</v>
      </c>
      <c r="BB245" s="6">
        <v>76.87</v>
      </c>
      <c r="BC245" s="3">
        <v>1592.2080052493436</v>
      </c>
      <c r="BD245" s="3">
        <v>1621.8298884514434</v>
      </c>
      <c r="BE245" s="3">
        <v>0</v>
      </c>
      <c r="BF245" s="3">
        <v>695.033628608924</v>
      </c>
      <c r="BG245" s="3">
        <v>3909.0715223097113</v>
      </c>
      <c r="BH245" s="4">
        <v>3.0285251992875888</v>
      </c>
    </row>
    <row r="246" spans="1:60" x14ac:dyDescent="0.25">
      <c r="A246">
        <v>2003</v>
      </c>
      <c r="B246">
        <v>195</v>
      </c>
      <c r="C246" s="1">
        <v>37816</v>
      </c>
      <c r="D246" t="s">
        <v>396</v>
      </c>
      <c r="E246">
        <v>4</v>
      </c>
      <c r="F246" s="3">
        <v>63</v>
      </c>
      <c r="G246" s="4">
        <v>0.63</v>
      </c>
      <c r="H246" s="3">
        <v>8.5</v>
      </c>
      <c r="I246" s="5">
        <v>16</v>
      </c>
      <c r="J246" s="5">
        <v>10</v>
      </c>
      <c r="K246" s="5">
        <v>3</v>
      </c>
      <c r="L246" s="5">
        <v>8</v>
      </c>
      <c r="M246" s="3">
        <v>67</v>
      </c>
      <c r="N246" s="4">
        <v>0.67</v>
      </c>
      <c r="O246" s="3">
        <v>10.8</v>
      </c>
      <c r="P246" s="5">
        <v>15</v>
      </c>
      <c r="Q246" s="5">
        <v>10</v>
      </c>
      <c r="R246" s="5">
        <v>2</v>
      </c>
      <c r="S246" s="5">
        <v>9</v>
      </c>
      <c r="T246" s="3">
        <v>68</v>
      </c>
      <c r="U246" s="4">
        <v>0.68</v>
      </c>
      <c r="V246" s="3">
        <v>10.9</v>
      </c>
      <c r="W246" s="5">
        <v>13</v>
      </c>
      <c r="X246" s="5">
        <v>5</v>
      </c>
      <c r="Y246" s="5">
        <v>1</v>
      </c>
      <c r="Z246" s="5">
        <v>2</v>
      </c>
      <c r="AA246" s="3">
        <v>66</v>
      </c>
      <c r="AB246" s="4">
        <v>0.66</v>
      </c>
      <c r="AC246" s="3">
        <v>7.7</v>
      </c>
      <c r="AD246" s="5">
        <v>12</v>
      </c>
      <c r="AE246" s="5">
        <v>4</v>
      </c>
      <c r="AF246" s="5">
        <v>2</v>
      </c>
      <c r="AG246" s="5">
        <v>3</v>
      </c>
      <c r="AH246" s="3" t="s">
        <v>728</v>
      </c>
      <c r="AI246" s="4" t="s">
        <v>728</v>
      </c>
      <c r="AJ246" s="3" t="s">
        <v>728</v>
      </c>
      <c r="AK246" s="5" t="s">
        <v>728</v>
      </c>
      <c r="AL246" s="5" t="s">
        <v>728</v>
      </c>
      <c r="AM246" s="5" t="s">
        <v>728</v>
      </c>
      <c r="AN246" s="5" t="s">
        <v>728</v>
      </c>
      <c r="AO246" s="3" t="s">
        <v>728</v>
      </c>
      <c r="AP246" s="4" t="s">
        <v>728</v>
      </c>
      <c r="AQ246" s="3" t="s">
        <v>728</v>
      </c>
      <c r="AR246" s="5" t="s">
        <v>728</v>
      </c>
      <c r="AS246" s="5" t="s">
        <v>728</v>
      </c>
      <c r="AT246" s="5" t="s">
        <v>728</v>
      </c>
      <c r="AU246" s="5" t="s">
        <v>728</v>
      </c>
      <c r="AV246" s="3">
        <v>7.5</v>
      </c>
      <c r="AW246" s="3">
        <v>0.5</v>
      </c>
      <c r="AX246" s="3">
        <v>1.5</v>
      </c>
      <c r="AY246" s="3">
        <v>0</v>
      </c>
      <c r="AZ246" s="6">
        <v>7.5949999999999998</v>
      </c>
      <c r="BA246" s="6">
        <v>7.7750000000000004</v>
      </c>
      <c r="BB246" s="6">
        <v>17.072499999999998</v>
      </c>
      <c r="BC246" s="3">
        <v>1889.6134076990377</v>
      </c>
      <c r="BD246" s="3">
        <v>1934.3968722659672</v>
      </c>
      <c r="BE246" s="3">
        <v>0</v>
      </c>
      <c r="BF246" s="3">
        <v>423.57693569553811</v>
      </c>
      <c r="BG246" s="3">
        <v>4247.5872156605428</v>
      </c>
      <c r="BH246" s="4">
        <v>3.1779124138192465</v>
      </c>
    </row>
    <row r="247" spans="1:60" x14ac:dyDescent="0.25">
      <c r="A247">
        <v>2003</v>
      </c>
      <c r="B247">
        <v>195</v>
      </c>
      <c r="C247" s="1">
        <v>37816</v>
      </c>
      <c r="D247" t="s">
        <v>397</v>
      </c>
      <c r="E247">
        <v>4</v>
      </c>
      <c r="F247" s="3">
        <v>88.2</v>
      </c>
      <c r="G247" s="4">
        <v>0.88200000000000001</v>
      </c>
      <c r="H247" s="3">
        <v>15.25</v>
      </c>
      <c r="I247" s="5">
        <v>21</v>
      </c>
      <c r="J247" s="5">
        <v>6</v>
      </c>
      <c r="K247" s="5">
        <v>1</v>
      </c>
      <c r="L247" s="5">
        <v>40</v>
      </c>
      <c r="M247" s="3">
        <v>57.4</v>
      </c>
      <c r="N247" s="4">
        <v>0.57399999999999995</v>
      </c>
      <c r="O247" s="3">
        <v>8.06</v>
      </c>
      <c r="P247" s="5">
        <v>12</v>
      </c>
      <c r="Q247" s="5">
        <v>3</v>
      </c>
      <c r="R247" s="5">
        <v>1</v>
      </c>
      <c r="S247" s="5">
        <v>3</v>
      </c>
      <c r="T247" s="3">
        <v>85.6</v>
      </c>
      <c r="U247" s="4">
        <v>0.85599999999999998</v>
      </c>
      <c r="V247" s="3">
        <v>12.7</v>
      </c>
      <c r="W247" s="5">
        <v>21</v>
      </c>
      <c r="X247" s="5">
        <v>6</v>
      </c>
      <c r="Y247" s="5">
        <v>5</v>
      </c>
      <c r="Z247" s="5">
        <v>59</v>
      </c>
      <c r="AA247" s="3">
        <v>81</v>
      </c>
      <c r="AB247" s="4">
        <v>0.81</v>
      </c>
      <c r="AC247" s="3">
        <v>11.99</v>
      </c>
      <c r="AD247" s="5">
        <v>24</v>
      </c>
      <c r="AE247" s="5">
        <v>6</v>
      </c>
      <c r="AF247" s="5">
        <v>3</v>
      </c>
      <c r="AG247" s="5">
        <v>0</v>
      </c>
      <c r="AH247" s="3" t="s">
        <v>728</v>
      </c>
      <c r="AI247" s="4" t="s">
        <v>728</v>
      </c>
      <c r="AJ247" s="3" t="s">
        <v>728</v>
      </c>
      <c r="AK247" s="5" t="s">
        <v>728</v>
      </c>
      <c r="AL247" s="5" t="s">
        <v>728</v>
      </c>
      <c r="AM247" s="5" t="s">
        <v>728</v>
      </c>
      <c r="AN247" s="5" t="s">
        <v>728</v>
      </c>
      <c r="AO247" s="3" t="s">
        <v>728</v>
      </c>
      <c r="AP247" s="4" t="s">
        <v>728</v>
      </c>
      <c r="AQ247" s="3" t="s">
        <v>728</v>
      </c>
      <c r="AR247" s="5" t="s">
        <v>728</v>
      </c>
      <c r="AS247" s="5" t="s">
        <v>728</v>
      </c>
      <c r="AT247" s="5" t="s">
        <v>728</v>
      </c>
      <c r="AU247" s="5" t="s">
        <v>728</v>
      </c>
      <c r="AV247" s="3">
        <v>22.25</v>
      </c>
      <c r="AW247" s="3">
        <v>0.5</v>
      </c>
      <c r="AX247" s="3">
        <v>6</v>
      </c>
      <c r="AY247" s="3">
        <v>0</v>
      </c>
      <c r="AZ247" s="6">
        <v>20.572500000000002</v>
      </c>
      <c r="BA247" s="6">
        <v>24.23</v>
      </c>
      <c r="BB247" s="6">
        <v>51.897500000000008</v>
      </c>
      <c r="BC247" s="3">
        <v>2532.9403160542429</v>
      </c>
      <c r="BD247" s="3">
        <v>2983.2613371245261</v>
      </c>
      <c r="BE247" s="3">
        <v>0</v>
      </c>
      <c r="BF247" s="3">
        <v>873.55506342957131</v>
      </c>
      <c r="BG247" s="3">
        <v>6389.75671660834</v>
      </c>
      <c r="BH247" s="4">
        <v>4.447495667560025</v>
      </c>
    </row>
    <row r="248" spans="1:60" x14ac:dyDescent="0.25">
      <c r="A248">
        <v>2003</v>
      </c>
      <c r="B248">
        <v>195</v>
      </c>
      <c r="C248" s="1">
        <v>37816</v>
      </c>
      <c r="D248" t="s">
        <v>398</v>
      </c>
      <c r="E248">
        <v>4</v>
      </c>
      <c r="F248" s="3">
        <v>57</v>
      </c>
      <c r="G248" s="4">
        <v>0.56999999999999995</v>
      </c>
      <c r="H248" s="3">
        <v>10.16</v>
      </c>
      <c r="I248" s="5">
        <v>9</v>
      </c>
      <c r="J248" s="5">
        <v>4</v>
      </c>
      <c r="K248" s="5">
        <v>3</v>
      </c>
      <c r="L248" s="5">
        <v>7</v>
      </c>
      <c r="M248" s="3">
        <v>77</v>
      </c>
      <c r="N248" s="4">
        <v>0.77</v>
      </c>
      <c r="O248" s="3">
        <v>13.43</v>
      </c>
      <c r="P248" s="5">
        <v>19</v>
      </c>
      <c r="Q248" s="5">
        <v>5</v>
      </c>
      <c r="R248" s="5">
        <v>2</v>
      </c>
      <c r="S248" s="5">
        <v>14</v>
      </c>
      <c r="T248" s="3">
        <v>78</v>
      </c>
      <c r="U248" s="4">
        <v>0.78</v>
      </c>
      <c r="V248" s="3">
        <v>11.41</v>
      </c>
      <c r="W248" s="5">
        <v>17</v>
      </c>
      <c r="X248" s="5">
        <v>5</v>
      </c>
      <c r="Y248" s="5">
        <v>1</v>
      </c>
      <c r="Z248" s="5">
        <v>14</v>
      </c>
      <c r="AA248" s="3">
        <v>86</v>
      </c>
      <c r="AB248" s="4">
        <v>0.86</v>
      </c>
      <c r="AC248" s="3">
        <v>10.1</v>
      </c>
      <c r="AD248" s="5">
        <v>19</v>
      </c>
      <c r="AE248" s="5">
        <v>12</v>
      </c>
      <c r="AF248" s="5">
        <v>3</v>
      </c>
      <c r="AG248" s="5">
        <v>8</v>
      </c>
      <c r="AH248" s="3" t="s">
        <v>728</v>
      </c>
      <c r="AI248" s="4" t="s">
        <v>728</v>
      </c>
      <c r="AJ248" s="3" t="s">
        <v>728</v>
      </c>
      <c r="AK248" s="5" t="s">
        <v>728</v>
      </c>
      <c r="AL248" s="5" t="s">
        <v>728</v>
      </c>
      <c r="AM248" s="5" t="s">
        <v>728</v>
      </c>
      <c r="AN248" s="5" t="s">
        <v>728</v>
      </c>
      <c r="AO248" s="3" t="s">
        <v>728</v>
      </c>
      <c r="AP248" s="4" t="s">
        <v>728</v>
      </c>
      <c r="AQ248" s="3" t="s">
        <v>728</v>
      </c>
      <c r="AR248" s="5" t="s">
        <v>728</v>
      </c>
      <c r="AS248" s="5" t="s">
        <v>728</v>
      </c>
      <c r="AT248" s="5" t="s">
        <v>728</v>
      </c>
      <c r="AU248" s="5" t="s">
        <v>728</v>
      </c>
      <c r="AV248" s="3">
        <v>16.75</v>
      </c>
      <c r="AW248" s="3">
        <v>3</v>
      </c>
      <c r="AX248" s="3">
        <v>4.75</v>
      </c>
      <c r="AY248" s="3">
        <v>0</v>
      </c>
      <c r="AZ248" s="6">
        <v>18.8825</v>
      </c>
      <c r="BA248" s="6">
        <v>18.54</v>
      </c>
      <c r="BB248" s="6">
        <v>43.32</v>
      </c>
      <c r="BC248" s="3">
        <v>2190.6370753135025</v>
      </c>
      <c r="BD248" s="3">
        <v>2150.9022309711286</v>
      </c>
      <c r="BE248" s="3">
        <v>0</v>
      </c>
      <c r="BF248" s="3">
        <v>684.1934146252554</v>
      </c>
      <c r="BG248" s="3">
        <v>5025.7327209098858</v>
      </c>
      <c r="BH248" s="4">
        <v>3.6723167998056723</v>
      </c>
    </row>
    <row r="249" spans="1:60" x14ac:dyDescent="0.25">
      <c r="A249">
        <v>2003</v>
      </c>
      <c r="B249">
        <v>195</v>
      </c>
      <c r="C249" s="1">
        <v>37816</v>
      </c>
      <c r="D249" t="s">
        <v>399</v>
      </c>
      <c r="E249">
        <v>4</v>
      </c>
      <c r="F249" s="3">
        <v>71</v>
      </c>
      <c r="G249" s="4">
        <v>0.71</v>
      </c>
      <c r="H249" s="3">
        <v>8.52</v>
      </c>
      <c r="I249" s="5">
        <v>14</v>
      </c>
      <c r="J249" s="5">
        <v>8</v>
      </c>
      <c r="K249" s="5">
        <v>1</v>
      </c>
      <c r="L249" s="5">
        <v>2</v>
      </c>
      <c r="M249" s="3">
        <v>67</v>
      </c>
      <c r="N249" s="4">
        <v>0.67</v>
      </c>
      <c r="O249" s="3">
        <v>7.05</v>
      </c>
      <c r="P249" s="5">
        <v>16</v>
      </c>
      <c r="Q249" s="5">
        <v>10</v>
      </c>
      <c r="R249" s="5">
        <v>1</v>
      </c>
      <c r="S249" s="5">
        <v>1</v>
      </c>
      <c r="T249" s="3">
        <v>77</v>
      </c>
      <c r="U249" s="4">
        <v>0.77</v>
      </c>
      <c r="V249" s="3">
        <v>9.6</v>
      </c>
      <c r="W249" s="5">
        <v>15</v>
      </c>
      <c r="X249" s="5">
        <v>6</v>
      </c>
      <c r="Y249" s="5">
        <v>1</v>
      </c>
      <c r="Z249" s="5">
        <v>3</v>
      </c>
      <c r="AA249" s="3">
        <v>78</v>
      </c>
      <c r="AB249" s="4">
        <v>0.78</v>
      </c>
      <c r="AC249" s="3">
        <v>10.96</v>
      </c>
      <c r="AD249" s="5">
        <v>14</v>
      </c>
      <c r="AE249" s="5">
        <v>5</v>
      </c>
      <c r="AF249" s="5">
        <v>2</v>
      </c>
      <c r="AG249" s="5">
        <v>10</v>
      </c>
      <c r="AH249" s="3" t="s">
        <v>728</v>
      </c>
      <c r="AI249" s="4" t="s">
        <v>728</v>
      </c>
      <c r="AJ249" s="3" t="s">
        <v>728</v>
      </c>
      <c r="AK249" s="5" t="s">
        <v>728</v>
      </c>
      <c r="AL249" s="5" t="s">
        <v>728</v>
      </c>
      <c r="AM249" s="5" t="s">
        <v>728</v>
      </c>
      <c r="AN249" s="5" t="s">
        <v>728</v>
      </c>
      <c r="AO249" s="3" t="s">
        <v>728</v>
      </c>
      <c r="AP249" s="4" t="s">
        <v>728</v>
      </c>
      <c r="AQ249" s="3" t="s">
        <v>728</v>
      </c>
      <c r="AR249" s="5" t="s">
        <v>728</v>
      </c>
      <c r="AS249" s="5" t="s">
        <v>728</v>
      </c>
      <c r="AT249" s="5" t="s">
        <v>728</v>
      </c>
      <c r="AU249" s="5" t="s">
        <v>728</v>
      </c>
      <c r="AV249" s="3">
        <v>10.75</v>
      </c>
      <c r="AW249" s="3">
        <v>1</v>
      </c>
      <c r="AX249" s="3">
        <v>2.25</v>
      </c>
      <c r="AY249" s="3">
        <v>0</v>
      </c>
      <c r="AZ249" s="6">
        <v>11.04</v>
      </c>
      <c r="BA249" s="6">
        <v>11.225</v>
      </c>
      <c r="BB249" s="6">
        <v>24.2425</v>
      </c>
      <c r="BC249" s="3">
        <v>2511.2860892388449</v>
      </c>
      <c r="BD249" s="3">
        <v>2553.3683289588798</v>
      </c>
      <c r="BE249" s="3">
        <v>0</v>
      </c>
      <c r="BF249" s="3">
        <v>449.82502187226601</v>
      </c>
      <c r="BG249" s="3">
        <v>5514.4794400699902</v>
      </c>
      <c r="BH249" s="4">
        <v>3.4061230303201349</v>
      </c>
    </row>
    <row r="250" spans="1:60" x14ac:dyDescent="0.25">
      <c r="A250">
        <v>2003</v>
      </c>
      <c r="B250">
        <v>195</v>
      </c>
      <c r="C250" s="1">
        <v>37816</v>
      </c>
      <c r="D250" t="s">
        <v>400</v>
      </c>
      <c r="E250">
        <v>4</v>
      </c>
      <c r="F250" s="3">
        <v>56.8</v>
      </c>
      <c r="G250" s="4">
        <v>0.56799999999999995</v>
      </c>
      <c r="H250" s="3">
        <v>11.1</v>
      </c>
      <c r="I250" s="5">
        <v>18</v>
      </c>
      <c r="J250" s="5">
        <v>5</v>
      </c>
      <c r="K250" s="5">
        <v>2</v>
      </c>
      <c r="L250" s="5">
        <v>10</v>
      </c>
      <c r="M250" s="3">
        <v>41.6</v>
      </c>
      <c r="N250" s="4">
        <v>0.41600000000000004</v>
      </c>
      <c r="O250" s="3">
        <v>9.9</v>
      </c>
      <c r="P250" s="5">
        <v>14</v>
      </c>
      <c r="Q250" s="5">
        <v>4</v>
      </c>
      <c r="R250" s="5">
        <v>1</v>
      </c>
      <c r="S250" s="5">
        <v>13</v>
      </c>
      <c r="T250" s="3">
        <v>55.7</v>
      </c>
      <c r="U250" s="4">
        <v>0.55700000000000005</v>
      </c>
      <c r="V250" s="3">
        <v>12</v>
      </c>
      <c r="W250" s="5">
        <v>18</v>
      </c>
      <c r="X250" s="5">
        <v>5</v>
      </c>
      <c r="Y250" s="5">
        <v>2</v>
      </c>
      <c r="Z250" s="5">
        <v>35</v>
      </c>
      <c r="AA250" s="3">
        <v>62.4</v>
      </c>
      <c r="AB250" s="4">
        <v>0.624</v>
      </c>
      <c r="AC250" s="3">
        <v>13</v>
      </c>
      <c r="AD250" s="5">
        <v>18</v>
      </c>
      <c r="AE250" s="5">
        <v>5</v>
      </c>
      <c r="AF250" s="5">
        <v>2</v>
      </c>
      <c r="AG250" s="5">
        <v>34</v>
      </c>
      <c r="AH250" s="3" t="s">
        <v>728</v>
      </c>
      <c r="AI250" s="4" t="s">
        <v>728</v>
      </c>
      <c r="AJ250" s="3" t="s">
        <v>728</v>
      </c>
      <c r="AK250" s="5" t="s">
        <v>728</v>
      </c>
      <c r="AL250" s="5" t="s">
        <v>728</v>
      </c>
      <c r="AM250" s="5" t="s">
        <v>728</v>
      </c>
      <c r="AN250" s="5" t="s">
        <v>728</v>
      </c>
      <c r="AO250" s="3" t="s">
        <v>728</v>
      </c>
      <c r="AP250" s="4" t="s">
        <v>728</v>
      </c>
      <c r="AQ250" s="3" t="s">
        <v>728</v>
      </c>
      <c r="AR250" s="5" t="s">
        <v>728</v>
      </c>
      <c r="AS250" s="5" t="s">
        <v>728</v>
      </c>
      <c r="AT250" s="5" t="s">
        <v>728</v>
      </c>
      <c r="AU250" s="5" t="s">
        <v>728</v>
      </c>
      <c r="AV250" s="3">
        <v>19.5</v>
      </c>
      <c r="AW250" s="3">
        <v>1.75</v>
      </c>
      <c r="AX250" s="3">
        <v>9.5</v>
      </c>
      <c r="AY250" s="3">
        <v>0</v>
      </c>
      <c r="AZ250" s="6">
        <v>17.93</v>
      </c>
      <c r="BA250" s="6">
        <v>15.452500000000001</v>
      </c>
      <c r="BB250" s="6">
        <v>40.817499999999995</v>
      </c>
      <c r="BC250" s="3">
        <v>860.32234251968487</v>
      </c>
      <c r="BD250" s="3">
        <v>741.44623523622045</v>
      </c>
      <c r="BE250" s="3">
        <v>0</v>
      </c>
      <c r="BF250" s="3">
        <v>356.74827755905511</v>
      </c>
      <c r="BG250" s="3">
        <v>1958.5168553149606</v>
      </c>
      <c r="BH250" s="4">
        <v>1.2155062748162504</v>
      </c>
    </row>
    <row r="251" spans="1:60" x14ac:dyDescent="0.25">
      <c r="A251">
        <v>2003</v>
      </c>
      <c r="B251">
        <v>195</v>
      </c>
      <c r="C251" s="1">
        <v>37816</v>
      </c>
      <c r="D251" t="s">
        <v>401</v>
      </c>
      <c r="E251">
        <v>4</v>
      </c>
      <c r="F251" s="3">
        <v>53.4</v>
      </c>
      <c r="G251" s="4">
        <v>0.53400000000000003</v>
      </c>
      <c r="H251" s="3">
        <v>12</v>
      </c>
      <c r="I251" s="5">
        <v>17</v>
      </c>
      <c r="J251" s="5">
        <v>6</v>
      </c>
      <c r="K251" s="5">
        <v>1</v>
      </c>
      <c r="L251" s="5">
        <v>24</v>
      </c>
      <c r="M251" s="3">
        <v>66.400000000000006</v>
      </c>
      <c r="N251" s="4">
        <v>0.66400000000000003</v>
      </c>
      <c r="O251" s="3">
        <v>10.9</v>
      </c>
      <c r="P251" s="5">
        <v>22</v>
      </c>
      <c r="Q251" s="5">
        <v>6</v>
      </c>
      <c r="R251" s="5">
        <v>0</v>
      </c>
      <c r="S251" s="5">
        <v>0</v>
      </c>
      <c r="T251" s="3">
        <v>68.099999999999994</v>
      </c>
      <c r="U251" s="4">
        <v>0.68099999999999994</v>
      </c>
      <c r="V251" s="3">
        <v>8.1</v>
      </c>
      <c r="W251" s="5">
        <v>19</v>
      </c>
      <c r="X251" s="5">
        <v>6</v>
      </c>
      <c r="Y251" s="5">
        <v>0</v>
      </c>
      <c r="Z251" s="5">
        <v>0</v>
      </c>
      <c r="AA251" s="3">
        <v>75.3</v>
      </c>
      <c r="AB251" s="4">
        <v>0.753</v>
      </c>
      <c r="AC251" s="3">
        <v>11.4</v>
      </c>
      <c r="AD251" s="5">
        <v>20</v>
      </c>
      <c r="AE251" s="5">
        <v>7</v>
      </c>
      <c r="AF251" s="5">
        <v>1</v>
      </c>
      <c r="AG251" s="5">
        <v>8</v>
      </c>
      <c r="AH251" s="3" t="s">
        <v>728</v>
      </c>
      <c r="AI251" s="4" t="s">
        <v>728</v>
      </c>
      <c r="AJ251" s="3" t="s">
        <v>728</v>
      </c>
      <c r="AK251" s="5" t="s">
        <v>728</v>
      </c>
      <c r="AL251" s="5" t="s">
        <v>728</v>
      </c>
      <c r="AM251" s="5" t="s">
        <v>728</v>
      </c>
      <c r="AN251" s="5" t="s">
        <v>728</v>
      </c>
      <c r="AO251" s="3" t="s">
        <v>728</v>
      </c>
      <c r="AP251" s="4" t="s">
        <v>728</v>
      </c>
      <c r="AQ251" s="3" t="s">
        <v>728</v>
      </c>
      <c r="AR251" s="5" t="s">
        <v>728</v>
      </c>
      <c r="AS251" s="5" t="s">
        <v>728</v>
      </c>
      <c r="AT251" s="5" t="s">
        <v>728</v>
      </c>
      <c r="AU251" s="5" t="s">
        <v>728</v>
      </c>
      <c r="AV251" s="3">
        <v>13.25</v>
      </c>
      <c r="AW251" s="3">
        <v>1</v>
      </c>
      <c r="AX251" s="3">
        <v>7</v>
      </c>
      <c r="AY251" s="3">
        <v>0</v>
      </c>
      <c r="AZ251" s="6">
        <v>11.8675</v>
      </c>
      <c r="BA251" s="6">
        <v>10.9625</v>
      </c>
      <c r="BB251" s="6">
        <v>28.515000000000001</v>
      </c>
      <c r="BC251" s="3">
        <v>1340.0255632108485</v>
      </c>
      <c r="BD251" s="3">
        <v>1237.8369695975503</v>
      </c>
      <c r="BE251" s="3">
        <v>0</v>
      </c>
      <c r="BF251" s="3">
        <v>641.92503280839901</v>
      </c>
      <c r="BG251" s="3">
        <v>3219.787565616798</v>
      </c>
      <c r="BH251" s="4">
        <v>2.1380801762212078</v>
      </c>
    </row>
    <row r="252" spans="1:60" x14ac:dyDescent="0.25">
      <c r="A252">
        <v>2003</v>
      </c>
      <c r="B252">
        <v>195</v>
      </c>
      <c r="C252" s="1">
        <v>37816</v>
      </c>
      <c r="D252" t="s">
        <v>402</v>
      </c>
      <c r="E252">
        <v>4</v>
      </c>
      <c r="F252" s="3">
        <v>60.7</v>
      </c>
      <c r="G252" s="4">
        <v>0.60699999999999998</v>
      </c>
      <c r="H252" s="3">
        <v>10.4</v>
      </c>
      <c r="I252" s="5">
        <v>15</v>
      </c>
      <c r="J252" s="5">
        <v>5</v>
      </c>
      <c r="K252" s="5">
        <v>1</v>
      </c>
      <c r="L252" s="5">
        <v>10</v>
      </c>
      <c r="M252" s="3">
        <v>67.3</v>
      </c>
      <c r="N252" s="4">
        <v>0.67299999999999993</v>
      </c>
      <c r="O252" s="3">
        <v>10.1</v>
      </c>
      <c r="P252" s="5">
        <v>20</v>
      </c>
      <c r="Q252" s="5">
        <v>6</v>
      </c>
      <c r="R252" s="5">
        <v>1</v>
      </c>
      <c r="S252" s="5">
        <v>5</v>
      </c>
      <c r="T252" s="3">
        <v>65.599999999999994</v>
      </c>
      <c r="U252" s="4">
        <v>0.65599999999999992</v>
      </c>
      <c r="V252" s="3">
        <v>9.6</v>
      </c>
      <c r="W252" s="5">
        <v>20</v>
      </c>
      <c r="X252" s="5">
        <v>7</v>
      </c>
      <c r="Y252" s="5">
        <v>1</v>
      </c>
      <c r="Z252" s="5">
        <v>17</v>
      </c>
      <c r="AA252" s="3">
        <v>58.3</v>
      </c>
      <c r="AB252" s="4">
        <v>0.58299999999999996</v>
      </c>
      <c r="AC252" s="3">
        <v>9.1</v>
      </c>
      <c r="AD252" s="5">
        <v>20</v>
      </c>
      <c r="AE252" s="5">
        <v>7</v>
      </c>
      <c r="AF252" s="5">
        <v>1</v>
      </c>
      <c r="AG252" s="5">
        <v>13</v>
      </c>
      <c r="AH252" s="3" t="s">
        <v>728</v>
      </c>
      <c r="AI252" s="4" t="s">
        <v>728</v>
      </c>
      <c r="AJ252" s="3" t="s">
        <v>728</v>
      </c>
      <c r="AK252" s="5" t="s">
        <v>728</v>
      </c>
      <c r="AL252" s="5" t="s">
        <v>728</v>
      </c>
      <c r="AM252" s="5" t="s">
        <v>728</v>
      </c>
      <c r="AN252" s="5" t="s">
        <v>728</v>
      </c>
      <c r="AO252" s="3" t="s">
        <v>728</v>
      </c>
      <c r="AP252" s="4" t="s">
        <v>728</v>
      </c>
      <c r="AQ252" s="3" t="s">
        <v>728</v>
      </c>
      <c r="AR252" s="5" t="s">
        <v>728</v>
      </c>
      <c r="AS252" s="5" t="s">
        <v>728</v>
      </c>
      <c r="AT252" s="5" t="s">
        <v>728</v>
      </c>
      <c r="AU252" s="5" t="s">
        <v>728</v>
      </c>
      <c r="AV252" s="3">
        <v>11.75</v>
      </c>
      <c r="AW252" s="3">
        <v>0</v>
      </c>
      <c r="AX252" s="3">
        <v>4.75</v>
      </c>
      <c r="AY252" s="3">
        <v>0</v>
      </c>
      <c r="AZ252" s="6">
        <v>9.51</v>
      </c>
      <c r="BA252" s="6">
        <v>23.1175</v>
      </c>
      <c r="BB252" s="6">
        <v>35.085000000000001</v>
      </c>
      <c r="BC252" s="3">
        <v>2092.1861329833769</v>
      </c>
      <c r="BD252" s="3">
        <v>5085.8162911927675</v>
      </c>
      <c r="BE252" s="3">
        <v>0</v>
      </c>
      <c r="BF252" s="3">
        <v>540.64641659375911</v>
      </c>
      <c r="BG252" s="3">
        <v>7718.6488407699035</v>
      </c>
      <c r="BH252" s="4">
        <v>3.3820804188538931</v>
      </c>
    </row>
    <row r="253" spans="1:60" x14ac:dyDescent="0.25">
      <c r="A253">
        <v>2003</v>
      </c>
      <c r="B253">
        <v>195</v>
      </c>
      <c r="C253" s="1">
        <v>37816</v>
      </c>
      <c r="D253" t="s">
        <v>403</v>
      </c>
      <c r="E253">
        <v>4</v>
      </c>
      <c r="F253" s="3">
        <v>66.2</v>
      </c>
      <c r="G253" s="4">
        <v>0.66200000000000003</v>
      </c>
      <c r="H253" s="3">
        <v>10</v>
      </c>
      <c r="I253" s="5">
        <v>20</v>
      </c>
      <c r="J253" s="5">
        <v>7</v>
      </c>
      <c r="K253" s="5">
        <v>1</v>
      </c>
      <c r="L253" s="5">
        <v>5</v>
      </c>
      <c r="M253" s="3">
        <v>32.4</v>
      </c>
      <c r="N253" s="4">
        <v>0.32400000000000001</v>
      </c>
      <c r="O253" s="3">
        <v>4.7</v>
      </c>
      <c r="P253" s="5">
        <v>12</v>
      </c>
      <c r="Q253" s="5">
        <v>10</v>
      </c>
      <c r="R253" s="5">
        <v>1</v>
      </c>
      <c r="S253" s="5">
        <v>0</v>
      </c>
      <c r="T253" s="3">
        <v>72.3</v>
      </c>
      <c r="U253" s="4">
        <v>0.72299999999999998</v>
      </c>
      <c r="V253" s="3">
        <v>11.1</v>
      </c>
      <c r="W253" s="5">
        <v>18</v>
      </c>
      <c r="X253" s="5">
        <v>6</v>
      </c>
      <c r="Y253" s="5">
        <v>1</v>
      </c>
      <c r="Z253" s="5">
        <v>12</v>
      </c>
      <c r="AA253" s="3">
        <v>78.3</v>
      </c>
      <c r="AB253" s="4">
        <v>0.78299999999999992</v>
      </c>
      <c r="AC253" s="3">
        <v>12.9</v>
      </c>
      <c r="AD253" s="5">
        <v>22</v>
      </c>
      <c r="AE253" s="5">
        <v>10</v>
      </c>
      <c r="AF253" s="5">
        <v>4</v>
      </c>
      <c r="AG253" s="5">
        <v>42</v>
      </c>
      <c r="AH253" s="3" t="s">
        <v>728</v>
      </c>
      <c r="AI253" s="4" t="s">
        <v>728</v>
      </c>
      <c r="AJ253" s="3" t="s">
        <v>728</v>
      </c>
      <c r="AK253" s="5" t="s">
        <v>728</v>
      </c>
      <c r="AL253" s="5" t="s">
        <v>728</v>
      </c>
      <c r="AM253" s="5" t="s">
        <v>728</v>
      </c>
      <c r="AN253" s="5" t="s">
        <v>728</v>
      </c>
      <c r="AO253" s="3" t="s">
        <v>728</v>
      </c>
      <c r="AP253" s="4" t="s">
        <v>728</v>
      </c>
      <c r="AQ253" s="3" t="s">
        <v>728</v>
      </c>
      <c r="AR253" s="5" t="s">
        <v>728</v>
      </c>
      <c r="AS253" s="5" t="s">
        <v>728</v>
      </c>
      <c r="AT253" s="5" t="s">
        <v>728</v>
      </c>
      <c r="AU253" s="5" t="s">
        <v>728</v>
      </c>
      <c r="AV253" s="3">
        <v>15.25</v>
      </c>
      <c r="AW253" s="3">
        <v>0.5</v>
      </c>
      <c r="AX253" s="3">
        <v>3</v>
      </c>
      <c r="AY253" s="3">
        <v>0</v>
      </c>
      <c r="AZ253" s="6">
        <v>12.475000000000001</v>
      </c>
      <c r="BA253" s="6">
        <v>13.4125</v>
      </c>
      <c r="BB253" s="6">
        <v>28.515000000000001</v>
      </c>
      <c r="BC253" s="3">
        <v>1343.8183508311463</v>
      </c>
      <c r="BD253" s="3">
        <v>1444.8067038495187</v>
      </c>
      <c r="BE253" s="3">
        <v>0</v>
      </c>
      <c r="BF253" s="3">
        <v>283.03669072615924</v>
      </c>
      <c r="BG253" s="3">
        <v>3071.6617454068241</v>
      </c>
      <c r="BH253" s="4">
        <v>2.343931582676686</v>
      </c>
    </row>
    <row r="254" spans="1:60" x14ac:dyDescent="0.25">
      <c r="A254">
        <v>2003</v>
      </c>
      <c r="B254">
        <v>195</v>
      </c>
      <c r="C254" s="1">
        <v>37816</v>
      </c>
      <c r="D254" t="s">
        <v>404</v>
      </c>
      <c r="E254">
        <v>4</v>
      </c>
      <c r="F254" s="3">
        <v>61</v>
      </c>
      <c r="G254" s="4">
        <v>0.61</v>
      </c>
      <c r="H254" s="3">
        <v>9.4</v>
      </c>
      <c r="I254" s="5">
        <v>16</v>
      </c>
      <c r="J254" s="5">
        <v>6</v>
      </c>
      <c r="K254" s="5">
        <v>2</v>
      </c>
      <c r="L254" s="5">
        <v>2</v>
      </c>
      <c r="M254" s="3">
        <v>66</v>
      </c>
      <c r="N254" s="4">
        <v>0.66</v>
      </c>
      <c r="O254" s="3">
        <v>10.4</v>
      </c>
      <c r="P254" s="5">
        <v>16</v>
      </c>
      <c r="Q254" s="5">
        <v>6</v>
      </c>
      <c r="R254" s="5">
        <v>0</v>
      </c>
      <c r="S254" s="5">
        <v>0</v>
      </c>
      <c r="T254" s="3">
        <v>53.5</v>
      </c>
      <c r="U254" s="4">
        <v>0.53500000000000003</v>
      </c>
      <c r="V254" s="3">
        <v>8.6999999999999993</v>
      </c>
      <c r="W254" s="5">
        <v>11</v>
      </c>
      <c r="X254" s="5">
        <v>6</v>
      </c>
      <c r="Y254" s="5">
        <v>2</v>
      </c>
      <c r="Z254" s="5">
        <v>4</v>
      </c>
      <c r="AA254" s="3">
        <v>64.5</v>
      </c>
      <c r="AB254" s="4">
        <v>0.64500000000000002</v>
      </c>
      <c r="AC254" s="3">
        <v>8.6</v>
      </c>
      <c r="AD254" s="5">
        <v>16</v>
      </c>
      <c r="AE254" s="5">
        <v>5</v>
      </c>
      <c r="AF254" s="5">
        <v>0</v>
      </c>
      <c r="AG254" s="5">
        <v>0</v>
      </c>
      <c r="AH254" s="3" t="s">
        <v>728</v>
      </c>
      <c r="AI254" s="4" t="s">
        <v>728</v>
      </c>
      <c r="AJ254" s="3" t="s">
        <v>728</v>
      </c>
      <c r="AK254" s="5" t="s">
        <v>728</v>
      </c>
      <c r="AL254" s="5" t="s">
        <v>728</v>
      </c>
      <c r="AM254" s="5" t="s">
        <v>728</v>
      </c>
      <c r="AN254" s="5" t="s">
        <v>728</v>
      </c>
      <c r="AO254" s="3" t="s">
        <v>728</v>
      </c>
      <c r="AP254" s="4" t="s">
        <v>728</v>
      </c>
      <c r="AQ254" s="3" t="s">
        <v>728</v>
      </c>
      <c r="AR254" s="5" t="s">
        <v>728</v>
      </c>
      <c r="AS254" s="5" t="s">
        <v>728</v>
      </c>
      <c r="AT254" s="5" t="s">
        <v>728</v>
      </c>
      <c r="AU254" s="5" t="s">
        <v>728</v>
      </c>
      <c r="AV254" s="3">
        <v>6.25</v>
      </c>
      <c r="AW254" s="3">
        <v>1</v>
      </c>
      <c r="AX254" s="3">
        <v>3.5</v>
      </c>
      <c r="AY254" s="3">
        <v>0</v>
      </c>
      <c r="AZ254" s="6">
        <v>7.4350000000000005</v>
      </c>
      <c r="BA254" s="6">
        <v>7.5425000000000004</v>
      </c>
      <c r="BB254" s="6">
        <v>17.04</v>
      </c>
      <c r="BC254" s="3">
        <v>1752.911289734617</v>
      </c>
      <c r="BD254" s="3">
        <v>1778.2560057596968</v>
      </c>
      <c r="BE254" s="3">
        <v>0</v>
      </c>
      <c r="BF254" s="3">
        <v>486.2649004811899</v>
      </c>
      <c r="BG254" s="3">
        <v>4017.4321959755034</v>
      </c>
      <c r="BH254" s="4">
        <v>3.2450082449697066</v>
      </c>
    </row>
    <row r="255" spans="1:60" x14ac:dyDescent="0.25">
      <c r="A255">
        <v>2003</v>
      </c>
      <c r="B255">
        <v>195</v>
      </c>
      <c r="C255" s="1">
        <v>37816</v>
      </c>
      <c r="D255" t="s">
        <v>405</v>
      </c>
      <c r="E255">
        <v>4</v>
      </c>
      <c r="F255" s="3">
        <v>72</v>
      </c>
      <c r="G255" s="4">
        <v>0.72</v>
      </c>
      <c r="H255" s="3">
        <v>10.6</v>
      </c>
      <c r="I255" s="5">
        <v>14</v>
      </c>
      <c r="J255" s="5">
        <v>6</v>
      </c>
      <c r="K255" s="5">
        <v>4</v>
      </c>
      <c r="L255" s="5">
        <v>8</v>
      </c>
      <c r="M255" s="3">
        <v>78</v>
      </c>
      <c r="N255" s="4">
        <v>0.78</v>
      </c>
      <c r="O255" s="3">
        <v>10</v>
      </c>
      <c r="P255" s="5">
        <v>7</v>
      </c>
      <c r="Q255" s="5">
        <v>4</v>
      </c>
      <c r="R255" s="5">
        <v>1</v>
      </c>
      <c r="S255" s="5">
        <v>3</v>
      </c>
      <c r="T255" s="3">
        <v>71</v>
      </c>
      <c r="U255" s="4">
        <v>0.71</v>
      </c>
      <c r="V255" s="3">
        <v>11.5</v>
      </c>
      <c r="W255" s="5">
        <v>13</v>
      </c>
      <c r="X255" s="5">
        <v>4</v>
      </c>
      <c r="Y255" s="5">
        <v>2</v>
      </c>
      <c r="Z255" s="5">
        <v>10</v>
      </c>
      <c r="AA255" s="3">
        <v>70</v>
      </c>
      <c r="AB255" s="4">
        <v>0.7</v>
      </c>
      <c r="AC255" s="3">
        <v>8.8000000000000007</v>
      </c>
      <c r="AD255" s="5">
        <v>16</v>
      </c>
      <c r="AE255" s="5">
        <v>12</v>
      </c>
      <c r="AF255" s="5">
        <v>1</v>
      </c>
      <c r="AG255" s="5">
        <v>2</v>
      </c>
      <c r="AH255" s="3" t="s">
        <v>728</v>
      </c>
      <c r="AI255" s="4" t="s">
        <v>728</v>
      </c>
      <c r="AJ255" s="3" t="s">
        <v>728</v>
      </c>
      <c r="AK255" s="5" t="s">
        <v>728</v>
      </c>
      <c r="AL255" s="5" t="s">
        <v>728</v>
      </c>
      <c r="AM255" s="5" t="s">
        <v>728</v>
      </c>
      <c r="AN255" s="5" t="s">
        <v>728</v>
      </c>
      <c r="AO255" s="3" t="s">
        <v>728</v>
      </c>
      <c r="AP255" s="4" t="s">
        <v>728</v>
      </c>
      <c r="AQ255" s="3" t="s">
        <v>728</v>
      </c>
      <c r="AR255" s="5" t="s">
        <v>728</v>
      </c>
      <c r="AS255" s="5" t="s">
        <v>728</v>
      </c>
      <c r="AT255" s="5" t="s">
        <v>728</v>
      </c>
      <c r="AU255" s="5" t="s">
        <v>728</v>
      </c>
      <c r="AV255" s="3">
        <v>7.75</v>
      </c>
      <c r="AW255" s="3">
        <v>0.75</v>
      </c>
      <c r="AX255" s="3">
        <v>2.75</v>
      </c>
      <c r="AY255" s="3">
        <v>0</v>
      </c>
      <c r="AZ255" s="6">
        <v>11.494999999999999</v>
      </c>
      <c r="BA255" s="6">
        <v>10.7225</v>
      </c>
      <c r="BB255" s="6">
        <v>24.57</v>
      </c>
      <c r="BC255" s="3">
        <v>1317.8687299504227</v>
      </c>
      <c r="BD255" s="3">
        <v>1229.3038240011663</v>
      </c>
      <c r="BE255" s="3">
        <v>0</v>
      </c>
      <c r="BF255" s="3">
        <v>269.70736730825308</v>
      </c>
      <c r="BG255" s="3">
        <v>2816.8799212598424</v>
      </c>
      <c r="BH255" s="4">
        <v>2.2921558253350724</v>
      </c>
    </row>
    <row r="256" spans="1:60" x14ac:dyDescent="0.25">
      <c r="A256">
        <v>2003</v>
      </c>
      <c r="B256">
        <v>195</v>
      </c>
      <c r="C256" s="1">
        <v>37816</v>
      </c>
      <c r="D256" t="s">
        <v>406</v>
      </c>
      <c r="E256">
        <v>4</v>
      </c>
      <c r="F256" s="3">
        <v>76</v>
      </c>
      <c r="G256" s="4">
        <v>0.76</v>
      </c>
      <c r="H256" s="3">
        <v>15.08</v>
      </c>
      <c r="I256" s="5">
        <v>16</v>
      </c>
      <c r="J256" s="5">
        <v>4</v>
      </c>
      <c r="K256" s="5">
        <v>5</v>
      </c>
      <c r="L256" s="5">
        <v>33</v>
      </c>
      <c r="M256" s="3">
        <v>64</v>
      </c>
      <c r="N256" s="4">
        <v>0.64</v>
      </c>
      <c r="O256" s="3">
        <v>11.81</v>
      </c>
      <c r="P256" s="5">
        <v>15</v>
      </c>
      <c r="Q256" s="5">
        <v>4</v>
      </c>
      <c r="R256" s="5">
        <v>2</v>
      </c>
      <c r="S256" s="5">
        <v>13</v>
      </c>
      <c r="T256" s="3">
        <v>72</v>
      </c>
      <c r="U256" s="4">
        <v>0.72</v>
      </c>
      <c r="V256" s="3">
        <v>11.38</v>
      </c>
      <c r="W256" s="5">
        <v>18</v>
      </c>
      <c r="X256" s="5">
        <v>4</v>
      </c>
      <c r="Y256" s="5">
        <v>1</v>
      </c>
      <c r="Z256" s="5">
        <v>2</v>
      </c>
      <c r="AA256" s="3">
        <v>71</v>
      </c>
      <c r="AB256" s="4">
        <v>0.71</v>
      </c>
      <c r="AC256" s="3">
        <v>15.64</v>
      </c>
      <c r="AD256" s="5">
        <v>17</v>
      </c>
      <c r="AE256" s="5">
        <v>3</v>
      </c>
      <c r="AF256" s="5">
        <v>3</v>
      </c>
      <c r="AG256" s="5">
        <v>19</v>
      </c>
      <c r="AH256" s="3" t="s">
        <v>728</v>
      </c>
      <c r="AI256" s="4" t="s">
        <v>728</v>
      </c>
      <c r="AJ256" s="3" t="s">
        <v>728</v>
      </c>
      <c r="AK256" s="5" t="s">
        <v>728</v>
      </c>
      <c r="AL256" s="5" t="s">
        <v>728</v>
      </c>
      <c r="AM256" s="5" t="s">
        <v>728</v>
      </c>
      <c r="AN256" s="5" t="s">
        <v>728</v>
      </c>
      <c r="AO256" s="3" t="s">
        <v>728</v>
      </c>
      <c r="AP256" s="4" t="s">
        <v>728</v>
      </c>
      <c r="AQ256" s="3" t="s">
        <v>728</v>
      </c>
      <c r="AR256" s="5" t="s">
        <v>728</v>
      </c>
      <c r="AS256" s="5" t="s">
        <v>728</v>
      </c>
      <c r="AT256" s="5" t="s">
        <v>728</v>
      </c>
      <c r="AU256" s="5" t="s">
        <v>728</v>
      </c>
      <c r="AV256" s="3">
        <v>20.75</v>
      </c>
      <c r="AW256" s="3">
        <v>3.25</v>
      </c>
      <c r="AX256" s="3">
        <v>10</v>
      </c>
      <c r="AY256" s="3">
        <v>0</v>
      </c>
      <c r="AZ256" s="6">
        <v>25.442500000000003</v>
      </c>
      <c r="BA256" s="6">
        <v>24.202500000000001</v>
      </c>
      <c r="BB256" s="6">
        <v>57.185000000000002</v>
      </c>
      <c r="BC256" s="3">
        <v>1267.7426796259845</v>
      </c>
      <c r="BD256" s="3">
        <v>1205.9562623031497</v>
      </c>
      <c r="BE256" s="3">
        <v>0</v>
      </c>
      <c r="BF256" s="3">
        <v>375.70127952755911</v>
      </c>
      <c r="BG256" s="3">
        <v>2849.4002214566931</v>
      </c>
      <c r="BH256" s="4">
        <v>2.1008956256500957</v>
      </c>
    </row>
    <row r="257" spans="1:60" x14ac:dyDescent="0.25">
      <c r="A257">
        <v>2003</v>
      </c>
      <c r="B257">
        <v>195</v>
      </c>
      <c r="C257" s="1">
        <v>37816</v>
      </c>
      <c r="D257" t="s">
        <v>407</v>
      </c>
      <c r="E257">
        <v>4</v>
      </c>
      <c r="F257" s="3">
        <v>83</v>
      </c>
      <c r="G257" s="4">
        <v>0.83</v>
      </c>
      <c r="H257" s="3">
        <v>10.1</v>
      </c>
      <c r="I257" s="5">
        <v>18</v>
      </c>
      <c r="J257" s="5">
        <v>4</v>
      </c>
      <c r="K257" s="5">
        <v>1</v>
      </c>
      <c r="L257" s="5">
        <v>3</v>
      </c>
      <c r="M257" s="3">
        <v>81</v>
      </c>
      <c r="N257" s="4">
        <v>0.81</v>
      </c>
      <c r="O257" s="3">
        <v>9.31</v>
      </c>
      <c r="P257" s="5">
        <v>18</v>
      </c>
      <c r="Q257" s="5">
        <v>6</v>
      </c>
      <c r="R257" s="5">
        <v>1</v>
      </c>
      <c r="S257" s="5">
        <v>7</v>
      </c>
      <c r="T257" s="3">
        <v>87</v>
      </c>
      <c r="U257" s="4">
        <v>0.87</v>
      </c>
      <c r="V257" s="3">
        <v>9.33</v>
      </c>
      <c r="W257" s="5">
        <v>19</v>
      </c>
      <c r="X257" s="5">
        <v>5</v>
      </c>
      <c r="Y257" s="5">
        <v>0</v>
      </c>
      <c r="Z257" s="5">
        <v>0</v>
      </c>
      <c r="AA257" s="3">
        <v>76</v>
      </c>
      <c r="AB257" s="4">
        <v>0.76</v>
      </c>
      <c r="AC257" s="3">
        <v>9.1999999999999993</v>
      </c>
      <c r="AD257" s="5">
        <v>17</v>
      </c>
      <c r="AE257" s="5">
        <v>4</v>
      </c>
      <c r="AF257" s="5">
        <v>1</v>
      </c>
      <c r="AG257" s="5">
        <v>6</v>
      </c>
      <c r="AH257" s="3" t="s">
        <v>728</v>
      </c>
      <c r="AI257" s="4" t="s">
        <v>728</v>
      </c>
      <c r="AJ257" s="3" t="s">
        <v>728</v>
      </c>
      <c r="AK257" s="5" t="s">
        <v>728</v>
      </c>
      <c r="AL257" s="5" t="s">
        <v>728</v>
      </c>
      <c r="AM257" s="5" t="s">
        <v>728</v>
      </c>
      <c r="AN257" s="5" t="s">
        <v>728</v>
      </c>
      <c r="AO257" s="3" t="s">
        <v>728</v>
      </c>
      <c r="AP257" s="4" t="s">
        <v>728</v>
      </c>
      <c r="AQ257" s="3" t="s">
        <v>728</v>
      </c>
      <c r="AR257" s="5" t="s">
        <v>728</v>
      </c>
      <c r="AS257" s="5" t="s">
        <v>728</v>
      </c>
      <c r="AT257" s="5" t="s">
        <v>728</v>
      </c>
      <c r="AU257" s="5" t="s">
        <v>728</v>
      </c>
      <c r="AV257" s="3">
        <v>12</v>
      </c>
      <c r="AW257" s="3">
        <v>1.75</v>
      </c>
      <c r="AX257" s="3">
        <v>5.25</v>
      </c>
      <c r="AY257" s="3">
        <v>0</v>
      </c>
      <c r="AZ257" s="6">
        <v>13.752500000000001</v>
      </c>
      <c r="BA257" s="6">
        <v>14.25</v>
      </c>
      <c r="BB257" s="6">
        <v>33.5075</v>
      </c>
      <c r="BC257" s="3">
        <v>1623.057697214932</v>
      </c>
      <c r="BD257" s="3">
        <v>1681.7722003499566</v>
      </c>
      <c r="BE257" s="3">
        <v>0</v>
      </c>
      <c r="BF257" s="3">
        <v>649.69515529308842</v>
      </c>
      <c r="BG257" s="3">
        <v>3954.5250528579772</v>
      </c>
      <c r="BH257" s="4">
        <v>2.6419566581321425</v>
      </c>
    </row>
    <row r="258" spans="1:60" x14ac:dyDescent="0.25">
      <c r="A258">
        <v>2003</v>
      </c>
      <c r="B258">
        <v>202</v>
      </c>
      <c r="C258" s="1">
        <v>37823</v>
      </c>
      <c r="D258" t="s">
        <v>408</v>
      </c>
      <c r="E258">
        <v>4</v>
      </c>
      <c r="F258" s="3">
        <v>78.599999999999994</v>
      </c>
      <c r="G258" s="4">
        <v>0.78599999999999992</v>
      </c>
      <c r="H258" s="3">
        <v>14.5</v>
      </c>
      <c r="I258" s="5">
        <v>18</v>
      </c>
      <c r="J258" s="5">
        <v>4</v>
      </c>
      <c r="K258" s="5">
        <v>2</v>
      </c>
      <c r="L258" s="5">
        <v>54</v>
      </c>
      <c r="M258" s="3">
        <v>75.400000000000006</v>
      </c>
      <c r="N258" s="4">
        <v>0.754</v>
      </c>
      <c r="O258" s="3">
        <v>13.95</v>
      </c>
      <c r="P258" s="5">
        <v>19</v>
      </c>
      <c r="Q258" s="5">
        <v>3</v>
      </c>
      <c r="R258" s="5">
        <v>5</v>
      </c>
      <c r="S258" s="5">
        <v>60</v>
      </c>
      <c r="T258" s="3">
        <v>76.7</v>
      </c>
      <c r="U258" s="4">
        <v>0.76700000000000002</v>
      </c>
      <c r="V258" s="3">
        <v>13.81</v>
      </c>
      <c r="W258" s="5">
        <v>20</v>
      </c>
      <c r="X258" s="5">
        <v>4</v>
      </c>
      <c r="Y258" s="5">
        <v>1</v>
      </c>
      <c r="Z258" s="5">
        <v>39</v>
      </c>
      <c r="AA258" s="3">
        <v>79.400000000000006</v>
      </c>
      <c r="AB258" s="4">
        <v>0.79400000000000004</v>
      </c>
      <c r="AC258" s="3">
        <v>13.9</v>
      </c>
      <c r="AD258" s="5">
        <v>21</v>
      </c>
      <c r="AE258" s="5">
        <v>4</v>
      </c>
      <c r="AF258" s="5">
        <v>1</v>
      </c>
      <c r="AG258" s="5">
        <v>39</v>
      </c>
      <c r="AH258" s="3" t="s">
        <v>728</v>
      </c>
      <c r="AI258" s="4" t="s">
        <v>728</v>
      </c>
      <c r="AJ258" s="3" t="s">
        <v>728</v>
      </c>
      <c r="AK258" s="5" t="s">
        <v>728</v>
      </c>
      <c r="AL258" s="5" t="s">
        <v>728</v>
      </c>
      <c r="AM258" s="5" t="s">
        <v>728</v>
      </c>
      <c r="AN258" s="5" t="s">
        <v>728</v>
      </c>
      <c r="AO258" s="3" t="s">
        <v>728</v>
      </c>
      <c r="AP258" s="4" t="s">
        <v>728</v>
      </c>
      <c r="AQ258" s="3" t="s">
        <v>728</v>
      </c>
      <c r="AR258" s="5" t="s">
        <v>728</v>
      </c>
      <c r="AS258" s="5" t="s">
        <v>728</v>
      </c>
      <c r="AT258" s="5" t="s">
        <v>728</v>
      </c>
      <c r="AU258" s="5" t="s">
        <v>728</v>
      </c>
      <c r="AV258" s="3">
        <v>20.75</v>
      </c>
      <c r="AW258" s="3">
        <v>2.25</v>
      </c>
      <c r="AX258" s="3">
        <v>21.5</v>
      </c>
      <c r="AY258" s="3">
        <v>0</v>
      </c>
      <c r="AZ258" s="6">
        <v>33.262499999999996</v>
      </c>
      <c r="BA258" s="6">
        <v>33.515000000000001</v>
      </c>
      <c r="BB258" s="6">
        <v>89.717500000000001</v>
      </c>
      <c r="BC258" s="3">
        <v>1725.6013164370077</v>
      </c>
      <c r="BD258" s="3">
        <v>1738.7005823490815</v>
      </c>
      <c r="BE258" s="3">
        <v>0</v>
      </c>
      <c r="BF258" s="3">
        <v>1190.0877624671916</v>
      </c>
      <c r="BG258" s="3">
        <v>4654.3896612532808</v>
      </c>
      <c r="BH258" s="4">
        <v>2.6171889438057829</v>
      </c>
    </row>
    <row r="259" spans="1:60" x14ac:dyDescent="0.25">
      <c r="A259">
        <v>2003</v>
      </c>
      <c r="B259">
        <v>202</v>
      </c>
      <c r="C259" s="1">
        <v>37823</v>
      </c>
      <c r="D259" t="s">
        <v>409</v>
      </c>
      <c r="E259">
        <v>4</v>
      </c>
      <c r="F259" s="3">
        <v>75.900000000000006</v>
      </c>
      <c r="G259" s="4">
        <v>0.75900000000000001</v>
      </c>
      <c r="H259" s="3">
        <v>10.4</v>
      </c>
      <c r="I259" s="5">
        <v>17</v>
      </c>
      <c r="J259" s="5">
        <v>4</v>
      </c>
      <c r="K259" s="5">
        <v>2</v>
      </c>
      <c r="L259" s="5">
        <v>17</v>
      </c>
      <c r="M259" s="3">
        <v>45.6</v>
      </c>
      <c r="N259" s="4">
        <v>0.45600000000000002</v>
      </c>
      <c r="O259" s="3">
        <v>6.03</v>
      </c>
      <c r="P259" s="5">
        <v>12</v>
      </c>
      <c r="Q259" s="5">
        <v>7</v>
      </c>
      <c r="R259" s="5">
        <v>0</v>
      </c>
      <c r="S259" s="5">
        <v>0</v>
      </c>
      <c r="T259" s="3">
        <v>83.8</v>
      </c>
      <c r="U259" s="4">
        <v>0.83799999999999997</v>
      </c>
      <c r="V259" s="3">
        <v>10.19</v>
      </c>
      <c r="W259" s="5">
        <v>18</v>
      </c>
      <c r="X259" s="5">
        <v>6</v>
      </c>
      <c r="Y259" s="5">
        <v>1</v>
      </c>
      <c r="Z259" s="5">
        <v>6</v>
      </c>
      <c r="AA259" s="3">
        <v>51.6</v>
      </c>
      <c r="AB259" s="4">
        <v>0.51600000000000001</v>
      </c>
      <c r="AC259" s="3">
        <v>8.85</v>
      </c>
      <c r="AD259" s="5">
        <v>15</v>
      </c>
      <c r="AE259" s="5">
        <v>5</v>
      </c>
      <c r="AF259" s="5">
        <v>1</v>
      </c>
      <c r="AG259" s="5">
        <v>7</v>
      </c>
      <c r="AH259" s="3" t="s">
        <v>728</v>
      </c>
      <c r="AI259" s="4" t="s">
        <v>728</v>
      </c>
      <c r="AJ259" s="3" t="s">
        <v>728</v>
      </c>
      <c r="AK259" s="5" t="s">
        <v>728</v>
      </c>
      <c r="AL259" s="5" t="s">
        <v>728</v>
      </c>
      <c r="AM259" s="5" t="s">
        <v>728</v>
      </c>
      <c r="AN259" s="5" t="s">
        <v>728</v>
      </c>
      <c r="AO259" s="3" t="s">
        <v>728</v>
      </c>
      <c r="AP259" s="4" t="s">
        <v>728</v>
      </c>
      <c r="AQ259" s="3" t="s">
        <v>728</v>
      </c>
      <c r="AR259" s="5" t="s">
        <v>728</v>
      </c>
      <c r="AS259" s="5" t="s">
        <v>728</v>
      </c>
      <c r="AT259" s="5" t="s">
        <v>728</v>
      </c>
      <c r="AU259" s="5" t="s">
        <v>728</v>
      </c>
      <c r="AV259" s="3">
        <v>11.5</v>
      </c>
      <c r="AW259" s="3">
        <v>0.5</v>
      </c>
      <c r="AX259" s="3">
        <v>5.25</v>
      </c>
      <c r="AY259" s="3">
        <v>0</v>
      </c>
      <c r="AZ259" s="6">
        <v>10.32</v>
      </c>
      <c r="BA259" s="6">
        <v>11.262499999999999</v>
      </c>
      <c r="BB259" s="6">
        <v>25.465</v>
      </c>
      <c r="BC259" s="3">
        <v>976.24671916010527</v>
      </c>
      <c r="BD259" s="3">
        <v>1065.4049103237098</v>
      </c>
      <c r="BE259" s="3">
        <v>0</v>
      </c>
      <c r="BF259" s="3">
        <v>367.27498906386705</v>
      </c>
      <c r="BG259" s="3">
        <v>2408.9266185476822</v>
      </c>
      <c r="BH259" s="4">
        <v>1.9914490487826957</v>
      </c>
    </row>
    <row r="260" spans="1:60" x14ac:dyDescent="0.25">
      <c r="A260">
        <v>2003</v>
      </c>
      <c r="B260">
        <v>202</v>
      </c>
      <c r="C260" s="1">
        <v>37823</v>
      </c>
      <c r="D260" t="s">
        <v>410</v>
      </c>
      <c r="E260">
        <v>4</v>
      </c>
      <c r="F260" s="3">
        <v>83.3</v>
      </c>
      <c r="G260" s="4">
        <v>0.83299999999999996</v>
      </c>
      <c r="H260" s="3">
        <v>9.42</v>
      </c>
      <c r="I260" s="5">
        <v>18</v>
      </c>
      <c r="J260" s="5">
        <v>5</v>
      </c>
      <c r="K260" s="5">
        <v>1</v>
      </c>
      <c r="L260" s="5">
        <v>9</v>
      </c>
      <c r="M260" s="3">
        <v>79.2</v>
      </c>
      <c r="N260" s="4">
        <v>0.79200000000000004</v>
      </c>
      <c r="O260" s="3">
        <v>9.3800000000000008</v>
      </c>
      <c r="P260" s="5">
        <v>19</v>
      </c>
      <c r="Q260" s="5">
        <v>7</v>
      </c>
      <c r="R260" s="5">
        <v>2</v>
      </c>
      <c r="S260" s="5">
        <v>15</v>
      </c>
      <c r="T260" s="3">
        <v>69.2</v>
      </c>
      <c r="U260" s="4">
        <v>0.69200000000000006</v>
      </c>
      <c r="V260" s="3">
        <v>9.2899999999999991</v>
      </c>
      <c r="W260" s="5">
        <v>20</v>
      </c>
      <c r="X260" s="5">
        <v>6</v>
      </c>
      <c r="Y260" s="5">
        <v>1</v>
      </c>
      <c r="Z260" s="5">
        <v>6</v>
      </c>
      <c r="AA260" s="3">
        <v>57.7</v>
      </c>
      <c r="AB260" s="4">
        <v>0.57700000000000007</v>
      </c>
      <c r="AC260" s="3">
        <v>7.52</v>
      </c>
      <c r="AD260" s="5">
        <v>11</v>
      </c>
      <c r="AE260" s="5">
        <v>4</v>
      </c>
      <c r="AF260" s="5">
        <v>2</v>
      </c>
      <c r="AG260" s="5">
        <v>2</v>
      </c>
      <c r="AH260" s="3" t="s">
        <v>728</v>
      </c>
      <c r="AI260" s="4" t="s">
        <v>728</v>
      </c>
      <c r="AJ260" s="3" t="s">
        <v>728</v>
      </c>
      <c r="AK260" s="5" t="s">
        <v>728</v>
      </c>
      <c r="AL260" s="5" t="s">
        <v>728</v>
      </c>
      <c r="AM260" s="5" t="s">
        <v>728</v>
      </c>
      <c r="AN260" s="5" t="s">
        <v>728</v>
      </c>
      <c r="AO260" s="3" t="s">
        <v>728</v>
      </c>
      <c r="AP260" s="4" t="s">
        <v>728</v>
      </c>
      <c r="AQ260" s="3" t="s">
        <v>728</v>
      </c>
      <c r="AR260" s="5" t="s">
        <v>728</v>
      </c>
      <c r="AS260" s="5" t="s">
        <v>728</v>
      </c>
      <c r="AT260" s="5" t="s">
        <v>728</v>
      </c>
      <c r="AU260" s="5" t="s">
        <v>728</v>
      </c>
      <c r="AV260" s="3">
        <v>8.5</v>
      </c>
      <c r="AW260" s="3">
        <v>0.5</v>
      </c>
      <c r="AX260" s="3">
        <v>3.5</v>
      </c>
      <c r="AY260" s="3">
        <v>0</v>
      </c>
      <c r="AZ260" s="6">
        <v>10.93</v>
      </c>
      <c r="BA260" s="6">
        <v>12.154999999999999</v>
      </c>
      <c r="BB260" s="6">
        <v>27.522500000000001</v>
      </c>
      <c r="BC260" s="3">
        <v>2465.3461286089241</v>
      </c>
      <c r="BD260" s="3">
        <v>2741.6543635170606</v>
      </c>
      <c r="BE260" s="3">
        <v>0</v>
      </c>
      <c r="BF260" s="3">
        <v>1000.9124835958005</v>
      </c>
      <c r="BG260" s="3">
        <v>6207.9129757217852</v>
      </c>
      <c r="BH260" s="4">
        <v>5.4546714117424333</v>
      </c>
    </row>
    <row r="261" spans="1:60" x14ac:dyDescent="0.25">
      <c r="A261">
        <v>2003</v>
      </c>
      <c r="B261">
        <v>202</v>
      </c>
      <c r="C261" s="1">
        <v>37823</v>
      </c>
      <c r="D261" t="s">
        <v>411</v>
      </c>
      <c r="E261">
        <v>4</v>
      </c>
      <c r="F261" s="3">
        <v>82</v>
      </c>
      <c r="G261" s="4">
        <v>0.82</v>
      </c>
      <c r="H261" s="3">
        <v>11.38</v>
      </c>
      <c r="I261" s="5">
        <v>20</v>
      </c>
      <c r="J261" s="5">
        <v>4</v>
      </c>
      <c r="K261" s="5">
        <v>2</v>
      </c>
      <c r="L261" s="5">
        <v>7</v>
      </c>
      <c r="M261" s="3">
        <v>82.5</v>
      </c>
      <c r="N261" s="4">
        <v>0.82499999999999996</v>
      </c>
      <c r="O261" s="3">
        <v>11.11</v>
      </c>
      <c r="P261" s="5">
        <v>21</v>
      </c>
      <c r="Q261" s="5">
        <v>6</v>
      </c>
      <c r="R261" s="5">
        <v>1</v>
      </c>
      <c r="S261" s="5">
        <v>4</v>
      </c>
      <c r="T261" s="3">
        <v>80.3</v>
      </c>
      <c r="U261" s="4">
        <v>0.80299999999999994</v>
      </c>
      <c r="V261" s="3">
        <v>11.51</v>
      </c>
      <c r="W261" s="5">
        <v>17</v>
      </c>
      <c r="X261" s="5">
        <v>4</v>
      </c>
      <c r="Y261" s="5">
        <v>1</v>
      </c>
      <c r="Z261" s="5">
        <v>9</v>
      </c>
      <c r="AA261" s="3">
        <v>75.7</v>
      </c>
      <c r="AB261" s="4">
        <v>0.75700000000000001</v>
      </c>
      <c r="AC261" s="3">
        <v>12.89</v>
      </c>
      <c r="AD261" s="5">
        <v>19</v>
      </c>
      <c r="AE261" s="5">
        <v>5</v>
      </c>
      <c r="AF261" s="5">
        <v>2</v>
      </c>
      <c r="AG261" s="5">
        <v>23</v>
      </c>
      <c r="AH261" s="3" t="s">
        <v>728</v>
      </c>
      <c r="AI261" s="4" t="s">
        <v>728</v>
      </c>
      <c r="AJ261" s="3" t="s">
        <v>728</v>
      </c>
      <c r="AK261" s="5" t="s">
        <v>728</v>
      </c>
      <c r="AL261" s="5" t="s">
        <v>728</v>
      </c>
      <c r="AM261" s="5" t="s">
        <v>728</v>
      </c>
      <c r="AN261" s="5" t="s">
        <v>728</v>
      </c>
      <c r="AO261" s="3" t="s">
        <v>728</v>
      </c>
      <c r="AP261" s="4" t="s">
        <v>728</v>
      </c>
      <c r="AQ261" s="3" t="s">
        <v>728</v>
      </c>
      <c r="AR261" s="5" t="s">
        <v>728</v>
      </c>
      <c r="AS261" s="5" t="s">
        <v>728</v>
      </c>
      <c r="AT261" s="5" t="s">
        <v>728</v>
      </c>
      <c r="AU261" s="5" t="s">
        <v>728</v>
      </c>
      <c r="AV261" s="3">
        <v>11.5</v>
      </c>
      <c r="AW261" s="3">
        <v>1</v>
      </c>
      <c r="AX261" s="3">
        <v>8</v>
      </c>
      <c r="AY261" s="3">
        <v>0</v>
      </c>
      <c r="AZ261" s="6">
        <v>18.86</v>
      </c>
      <c r="BA261" s="6">
        <v>22.045000000000002</v>
      </c>
      <c r="BB261" s="6">
        <v>49.914999999999999</v>
      </c>
      <c r="BC261" s="3">
        <v>2285.9981044036158</v>
      </c>
      <c r="BD261" s="3">
        <v>2672.0481554389034</v>
      </c>
      <c r="BE261" s="3">
        <v>0</v>
      </c>
      <c r="BF261" s="3">
        <v>1092.0913531641879</v>
      </c>
      <c r="BG261" s="3">
        <v>6050.1376130067074</v>
      </c>
      <c r="BH261" s="4">
        <v>4.2118307680271636</v>
      </c>
    </row>
    <row r="262" spans="1:60" x14ac:dyDescent="0.25">
      <c r="A262">
        <v>2003</v>
      </c>
      <c r="B262">
        <v>202</v>
      </c>
      <c r="C262" s="1">
        <v>37823</v>
      </c>
      <c r="D262" t="s">
        <v>412</v>
      </c>
      <c r="E262">
        <v>4</v>
      </c>
      <c r="F262" s="3">
        <v>84</v>
      </c>
      <c r="G262" s="4">
        <v>0.84</v>
      </c>
      <c r="H262" s="3">
        <v>9.5</v>
      </c>
      <c r="I262" s="5">
        <v>15</v>
      </c>
      <c r="J262" s="5">
        <v>4</v>
      </c>
      <c r="K262" s="5">
        <v>3</v>
      </c>
      <c r="L262" s="5">
        <v>2</v>
      </c>
      <c r="M262" s="3">
        <v>81.5</v>
      </c>
      <c r="N262" s="4">
        <v>0.81499999999999995</v>
      </c>
      <c r="O262" s="3">
        <v>9.3000000000000007</v>
      </c>
      <c r="P262" s="5">
        <v>16</v>
      </c>
      <c r="Q262" s="5">
        <v>5</v>
      </c>
      <c r="R262" s="5">
        <v>2</v>
      </c>
      <c r="S262" s="5">
        <v>4</v>
      </c>
      <c r="T262" s="3">
        <v>82</v>
      </c>
      <c r="U262" s="4">
        <v>0.82</v>
      </c>
      <c r="V262" s="3">
        <v>10.9</v>
      </c>
      <c r="W262" s="5">
        <v>22</v>
      </c>
      <c r="X262" s="5">
        <v>12</v>
      </c>
      <c r="Y262" s="5">
        <v>1</v>
      </c>
      <c r="Z262" s="5">
        <v>6</v>
      </c>
      <c r="AA262" s="3">
        <v>98</v>
      </c>
      <c r="AB262" s="4">
        <v>0.98</v>
      </c>
      <c r="AC262" s="3">
        <v>11.3</v>
      </c>
      <c r="AD262" s="5">
        <v>22</v>
      </c>
      <c r="AE262" s="5">
        <v>6</v>
      </c>
      <c r="AF262" s="5">
        <v>3</v>
      </c>
      <c r="AG262" s="5">
        <v>3</v>
      </c>
      <c r="AH262" s="3" t="s">
        <v>728</v>
      </c>
      <c r="AI262" s="4" t="s">
        <v>728</v>
      </c>
      <c r="AJ262" s="3" t="s">
        <v>728</v>
      </c>
      <c r="AK262" s="5" t="s">
        <v>728</v>
      </c>
      <c r="AL262" s="5" t="s">
        <v>728</v>
      </c>
      <c r="AM262" s="5" t="s">
        <v>728</v>
      </c>
      <c r="AN262" s="5" t="s">
        <v>728</v>
      </c>
      <c r="AO262" s="3" t="s">
        <v>728</v>
      </c>
      <c r="AP262" s="4" t="s">
        <v>728</v>
      </c>
      <c r="AQ262" s="3" t="s">
        <v>728</v>
      </c>
      <c r="AR262" s="5" t="s">
        <v>728</v>
      </c>
      <c r="AS262" s="5" t="s">
        <v>728</v>
      </c>
      <c r="AT262" s="5" t="s">
        <v>728</v>
      </c>
      <c r="AU262" s="5" t="s">
        <v>728</v>
      </c>
      <c r="AV262" s="3">
        <v>10</v>
      </c>
      <c r="AW262" s="3">
        <v>0.25</v>
      </c>
      <c r="AX262" s="3">
        <v>1</v>
      </c>
      <c r="AY262" s="3">
        <v>0</v>
      </c>
      <c r="AZ262" s="6">
        <v>11.252500000000001</v>
      </c>
      <c r="BA262" s="6">
        <v>15.25</v>
      </c>
      <c r="BB262" s="6">
        <v>28.825000000000003</v>
      </c>
      <c r="BC262" s="3">
        <v>2643.714001895597</v>
      </c>
      <c r="BD262" s="3">
        <v>3582.9050014581508</v>
      </c>
      <c r="BE262" s="3">
        <v>0</v>
      </c>
      <c r="BF262" s="3">
        <v>545.65881087780701</v>
      </c>
      <c r="BG262" s="3">
        <v>6772.2778142315547</v>
      </c>
      <c r="BH262" s="4">
        <v>5.0683460077089508</v>
      </c>
    </row>
    <row r="263" spans="1:60" x14ac:dyDescent="0.25">
      <c r="A263">
        <v>2003</v>
      </c>
      <c r="B263">
        <v>202</v>
      </c>
      <c r="C263" s="1">
        <v>37823</v>
      </c>
      <c r="D263" t="s">
        <v>413</v>
      </c>
      <c r="E263">
        <v>4</v>
      </c>
      <c r="F263" s="3">
        <v>98</v>
      </c>
      <c r="G263" s="4">
        <v>0.98</v>
      </c>
      <c r="H263" s="3">
        <v>14.5</v>
      </c>
      <c r="I263" s="5">
        <v>23</v>
      </c>
      <c r="J263" s="5">
        <v>5</v>
      </c>
      <c r="K263" s="5">
        <v>3</v>
      </c>
      <c r="L263" s="5">
        <v>24</v>
      </c>
      <c r="M263" s="3">
        <v>91</v>
      </c>
      <c r="N263" s="4">
        <v>0.91</v>
      </c>
      <c r="O263" s="3">
        <v>16.100000000000001</v>
      </c>
      <c r="P263" s="5">
        <v>22</v>
      </c>
      <c r="Q263" s="5">
        <v>4</v>
      </c>
      <c r="R263" s="5">
        <v>4</v>
      </c>
      <c r="S263" s="5">
        <v>43</v>
      </c>
      <c r="T263" s="3">
        <v>85</v>
      </c>
      <c r="U263" s="4">
        <v>0.85</v>
      </c>
      <c r="V263" s="3">
        <v>10.6</v>
      </c>
      <c r="W263" s="5">
        <v>16</v>
      </c>
      <c r="X263" s="5">
        <v>8</v>
      </c>
      <c r="Y263" s="5">
        <v>4</v>
      </c>
      <c r="Z263" s="5">
        <v>21</v>
      </c>
      <c r="AA263" s="3">
        <v>88</v>
      </c>
      <c r="AB263" s="4">
        <v>0.88</v>
      </c>
      <c r="AC263" s="3">
        <v>7.9</v>
      </c>
      <c r="AD263" s="5">
        <v>15</v>
      </c>
      <c r="AE263" s="5">
        <v>4</v>
      </c>
      <c r="AF263" s="5">
        <v>1</v>
      </c>
      <c r="AG263" s="5">
        <v>1</v>
      </c>
      <c r="AH263" s="3" t="s">
        <v>728</v>
      </c>
      <c r="AI263" s="4" t="s">
        <v>728</v>
      </c>
      <c r="AJ263" s="3" t="s">
        <v>728</v>
      </c>
      <c r="AK263" s="5" t="s">
        <v>728</v>
      </c>
      <c r="AL263" s="5" t="s">
        <v>728</v>
      </c>
      <c r="AM263" s="5" t="s">
        <v>728</v>
      </c>
      <c r="AN263" s="5" t="s">
        <v>728</v>
      </c>
      <c r="AO263" s="3" t="s">
        <v>728</v>
      </c>
      <c r="AP263" s="4" t="s">
        <v>728</v>
      </c>
      <c r="AQ263" s="3" t="s">
        <v>728</v>
      </c>
      <c r="AR263" s="5" t="s">
        <v>728</v>
      </c>
      <c r="AS263" s="5" t="s">
        <v>728</v>
      </c>
      <c r="AT263" s="5" t="s">
        <v>728</v>
      </c>
      <c r="AU263" s="5" t="s">
        <v>728</v>
      </c>
      <c r="AV263" s="3">
        <v>17.25</v>
      </c>
      <c r="AW263" s="3">
        <v>1</v>
      </c>
      <c r="AX263" s="3">
        <v>11.75</v>
      </c>
      <c r="AY263" s="3">
        <v>0</v>
      </c>
      <c r="AZ263" s="6">
        <v>25.14</v>
      </c>
      <c r="BA263" s="6">
        <v>27.58</v>
      </c>
      <c r="BB263" s="6">
        <v>67.34</v>
      </c>
      <c r="BC263" s="3">
        <v>3072.3917322834641</v>
      </c>
      <c r="BD263" s="3">
        <v>3370.5872703412069</v>
      </c>
      <c r="BE263" s="3">
        <v>0</v>
      </c>
      <c r="BF263" s="3">
        <v>1786.7290026246721</v>
      </c>
      <c r="BG263" s="3">
        <v>8229.7080052493438</v>
      </c>
      <c r="BH263" s="4">
        <v>5.8032714885737722</v>
      </c>
    </row>
    <row r="264" spans="1:60" x14ac:dyDescent="0.25">
      <c r="A264">
        <v>2003</v>
      </c>
      <c r="B264">
        <v>202</v>
      </c>
      <c r="C264" s="1">
        <v>37823</v>
      </c>
      <c r="D264" t="s">
        <v>414</v>
      </c>
      <c r="E264">
        <v>3</v>
      </c>
      <c r="F264" s="3">
        <v>83.5</v>
      </c>
      <c r="G264" s="4">
        <v>0.83499999999999996</v>
      </c>
      <c r="H264" s="3">
        <v>10.8</v>
      </c>
      <c r="I264" s="5">
        <v>22</v>
      </c>
      <c r="J264" s="5">
        <v>5</v>
      </c>
      <c r="K264" s="5">
        <v>1</v>
      </c>
      <c r="L264" s="5">
        <v>6</v>
      </c>
      <c r="M264" s="3">
        <v>92</v>
      </c>
      <c r="N264" s="4">
        <v>0.92</v>
      </c>
      <c r="O264" s="3">
        <v>16.399999999999999</v>
      </c>
      <c r="P264" s="5">
        <v>17</v>
      </c>
      <c r="Q264" s="5">
        <v>3</v>
      </c>
      <c r="R264" s="5">
        <v>4</v>
      </c>
      <c r="S264" s="5">
        <v>25</v>
      </c>
      <c r="T264" s="3" t="s">
        <v>728</v>
      </c>
      <c r="U264" s="4" t="s">
        <v>728</v>
      </c>
      <c r="V264" s="3" t="s">
        <v>728</v>
      </c>
      <c r="W264" s="5" t="s">
        <v>728</v>
      </c>
      <c r="X264" s="5" t="s">
        <v>728</v>
      </c>
      <c r="Y264" s="5" t="s">
        <v>728</v>
      </c>
      <c r="Z264" s="5" t="s">
        <v>728</v>
      </c>
      <c r="AA264" s="3">
        <v>74</v>
      </c>
      <c r="AB264" s="4">
        <v>0.74</v>
      </c>
      <c r="AC264" s="3">
        <v>13.4</v>
      </c>
      <c r="AD264" s="5">
        <v>15</v>
      </c>
      <c r="AE264" s="5">
        <v>8</v>
      </c>
      <c r="AF264" s="5">
        <v>4</v>
      </c>
      <c r="AG264" s="5">
        <v>10</v>
      </c>
      <c r="AH264" s="3" t="s">
        <v>728</v>
      </c>
      <c r="AI264" s="4" t="s">
        <v>728</v>
      </c>
      <c r="AJ264" s="3" t="s">
        <v>728</v>
      </c>
      <c r="AK264" s="5" t="s">
        <v>728</v>
      </c>
      <c r="AL264" s="5" t="s">
        <v>728</v>
      </c>
      <c r="AM264" s="5" t="s">
        <v>728</v>
      </c>
      <c r="AN264" s="5" t="s">
        <v>728</v>
      </c>
      <c r="AO264" s="3" t="s">
        <v>728</v>
      </c>
      <c r="AP264" s="4" t="s">
        <v>728</v>
      </c>
      <c r="AQ264" s="3" t="s">
        <v>728</v>
      </c>
      <c r="AR264" s="5" t="s">
        <v>728</v>
      </c>
      <c r="AS264" s="5" t="s">
        <v>728</v>
      </c>
      <c r="AT264" s="5" t="s">
        <v>728</v>
      </c>
      <c r="AU264" s="5" t="s">
        <v>728</v>
      </c>
      <c r="AV264" s="3">
        <v>19.666666666666668</v>
      </c>
      <c r="AW264" s="3">
        <v>1.6666666666666667</v>
      </c>
      <c r="AX264" s="3">
        <v>7</v>
      </c>
      <c r="AY264" s="3">
        <v>0</v>
      </c>
      <c r="AZ264" s="6">
        <v>26.366666666666664</v>
      </c>
      <c r="BA264" s="6">
        <v>30.386666666666667</v>
      </c>
      <c r="BB264" s="6">
        <v>67.063333333333333</v>
      </c>
      <c r="BC264" s="3">
        <v>3025.2655050063181</v>
      </c>
      <c r="BD264" s="3">
        <v>3486.513317779722</v>
      </c>
      <c r="BE264" s="3">
        <v>0</v>
      </c>
      <c r="BF264" s="3">
        <v>1182.9514800233303</v>
      </c>
      <c r="BG264" s="3">
        <v>7694.7303028093702</v>
      </c>
      <c r="BH264" s="4">
        <v>5.340119948458808</v>
      </c>
    </row>
    <row r="265" spans="1:60" x14ac:dyDescent="0.25">
      <c r="A265">
        <v>2003</v>
      </c>
      <c r="B265">
        <v>202</v>
      </c>
      <c r="C265" s="1">
        <v>37823</v>
      </c>
      <c r="D265" t="s">
        <v>415</v>
      </c>
      <c r="E265">
        <v>4</v>
      </c>
      <c r="F265" s="3">
        <v>90.8</v>
      </c>
      <c r="G265" s="4">
        <v>0.90799999999999992</v>
      </c>
      <c r="H265" s="3">
        <v>11.6</v>
      </c>
      <c r="I265" s="5">
        <v>25</v>
      </c>
      <c r="J265" s="5">
        <v>7</v>
      </c>
      <c r="K265" s="5">
        <v>2</v>
      </c>
      <c r="L265" s="5">
        <v>10</v>
      </c>
      <c r="M265" s="3">
        <v>105.2</v>
      </c>
      <c r="N265" s="4">
        <v>1.052</v>
      </c>
      <c r="O265" s="3">
        <v>13.3</v>
      </c>
      <c r="P265" s="5">
        <v>22</v>
      </c>
      <c r="Q265" s="5">
        <v>4</v>
      </c>
      <c r="R265" s="5">
        <v>1</v>
      </c>
      <c r="S265" s="5">
        <v>12</v>
      </c>
      <c r="T265" s="3">
        <v>83.3</v>
      </c>
      <c r="U265" s="4">
        <v>0.83299999999999996</v>
      </c>
      <c r="V265" s="3">
        <v>14</v>
      </c>
      <c r="W265" s="5">
        <v>19</v>
      </c>
      <c r="X265" s="5">
        <v>4</v>
      </c>
      <c r="Y265" s="5">
        <v>3</v>
      </c>
      <c r="Z265" s="5">
        <v>22</v>
      </c>
      <c r="AA265" s="3">
        <v>79</v>
      </c>
      <c r="AB265" s="4">
        <v>0.79</v>
      </c>
      <c r="AC265" s="3">
        <v>9.9</v>
      </c>
      <c r="AD265" s="5">
        <v>16</v>
      </c>
      <c r="AE265" s="5">
        <v>6</v>
      </c>
      <c r="AF265" s="5">
        <v>2</v>
      </c>
      <c r="AG265" s="5">
        <v>8</v>
      </c>
      <c r="AH265" s="3" t="s">
        <v>728</v>
      </c>
      <c r="AI265" s="4" t="s">
        <v>728</v>
      </c>
      <c r="AJ265" s="3" t="s">
        <v>728</v>
      </c>
      <c r="AK265" s="5" t="s">
        <v>728</v>
      </c>
      <c r="AL265" s="5" t="s">
        <v>728</v>
      </c>
      <c r="AM265" s="5" t="s">
        <v>728</v>
      </c>
      <c r="AN265" s="5" t="s">
        <v>728</v>
      </c>
      <c r="AO265" s="3" t="s">
        <v>728</v>
      </c>
      <c r="AP265" s="4" t="s">
        <v>728</v>
      </c>
      <c r="AQ265" s="3" t="s">
        <v>728</v>
      </c>
      <c r="AR265" s="5" t="s">
        <v>728</v>
      </c>
      <c r="AS265" s="5" t="s">
        <v>728</v>
      </c>
      <c r="AT265" s="5" t="s">
        <v>728</v>
      </c>
      <c r="AU265" s="5" t="s">
        <v>728</v>
      </c>
      <c r="AV265" s="3">
        <v>17.5</v>
      </c>
      <c r="AW265" s="3">
        <v>0.5</v>
      </c>
      <c r="AX265" s="3">
        <v>15.75</v>
      </c>
      <c r="AY265" s="3">
        <v>0</v>
      </c>
      <c r="AZ265" s="6">
        <v>26.325000000000003</v>
      </c>
      <c r="BA265" s="6">
        <v>29.037500000000001</v>
      </c>
      <c r="BB265" s="6">
        <v>69.98</v>
      </c>
      <c r="BC265" s="3">
        <v>3145.2386811023621</v>
      </c>
      <c r="BD265" s="3">
        <v>3469.3207294400695</v>
      </c>
      <c r="BE265" s="3">
        <v>0</v>
      </c>
      <c r="BF265" s="3">
        <v>1746.45874343832</v>
      </c>
      <c r="BG265" s="3">
        <v>8361.0181539807509</v>
      </c>
      <c r="BH265" s="4">
        <v>5.4459831130588139</v>
      </c>
    </row>
    <row r="266" spans="1:60" x14ac:dyDescent="0.25">
      <c r="A266">
        <v>2003</v>
      </c>
      <c r="B266">
        <v>202</v>
      </c>
      <c r="C266" s="1">
        <v>37823</v>
      </c>
      <c r="D266" t="s">
        <v>416</v>
      </c>
      <c r="E266">
        <v>4</v>
      </c>
      <c r="F266" s="3">
        <v>76.599999999999994</v>
      </c>
      <c r="G266" s="4">
        <v>0.7659999999999999</v>
      </c>
      <c r="H266" s="3">
        <v>10.6</v>
      </c>
      <c r="I266" s="5">
        <v>21</v>
      </c>
      <c r="J266" s="5">
        <v>7</v>
      </c>
      <c r="K266" s="5">
        <v>1</v>
      </c>
      <c r="L266" s="5">
        <v>6</v>
      </c>
      <c r="M266" s="3">
        <v>81.2</v>
      </c>
      <c r="N266" s="4">
        <v>0.81200000000000006</v>
      </c>
      <c r="O266" s="3">
        <v>8.6999999999999993</v>
      </c>
      <c r="P266" s="5">
        <v>13</v>
      </c>
      <c r="Q266" s="5">
        <v>5</v>
      </c>
      <c r="R266" s="5">
        <v>1</v>
      </c>
      <c r="S266" s="5">
        <v>1</v>
      </c>
      <c r="T266" s="3">
        <v>72.2</v>
      </c>
      <c r="U266" s="4">
        <v>0.72199999999999998</v>
      </c>
      <c r="V266" s="3">
        <v>7.7</v>
      </c>
      <c r="W266" s="5">
        <v>16</v>
      </c>
      <c r="X266" s="5">
        <v>8</v>
      </c>
      <c r="Y266" s="5">
        <v>0</v>
      </c>
      <c r="Z266" s="5">
        <v>0</v>
      </c>
      <c r="AA266" s="3">
        <v>76</v>
      </c>
      <c r="AB266" s="4">
        <v>0.76</v>
      </c>
      <c r="AC266" s="3">
        <v>9.4</v>
      </c>
      <c r="AD266" s="5">
        <v>18</v>
      </c>
      <c r="AE266" s="5">
        <v>6</v>
      </c>
      <c r="AF266" s="5">
        <v>2</v>
      </c>
      <c r="AG266" s="5">
        <v>2</v>
      </c>
      <c r="AH266" s="3" t="s">
        <v>728</v>
      </c>
      <c r="AI266" s="4" t="s">
        <v>728</v>
      </c>
      <c r="AJ266" s="3" t="s">
        <v>728</v>
      </c>
      <c r="AK266" s="5" t="s">
        <v>728</v>
      </c>
      <c r="AL266" s="5" t="s">
        <v>728</v>
      </c>
      <c r="AM266" s="5" t="s">
        <v>728</v>
      </c>
      <c r="AN266" s="5" t="s">
        <v>728</v>
      </c>
      <c r="AO266" s="3" t="s">
        <v>728</v>
      </c>
      <c r="AP266" s="4" t="s">
        <v>728</v>
      </c>
      <c r="AQ266" s="3" t="s">
        <v>728</v>
      </c>
      <c r="AR266" s="5" t="s">
        <v>728</v>
      </c>
      <c r="AS266" s="5" t="s">
        <v>728</v>
      </c>
      <c r="AT266" s="5" t="s">
        <v>728</v>
      </c>
      <c r="AU266" s="5" t="s">
        <v>728</v>
      </c>
      <c r="AV266" s="3">
        <v>3.75</v>
      </c>
      <c r="AW266" s="3">
        <v>0.75</v>
      </c>
      <c r="AX266" s="3">
        <v>5</v>
      </c>
      <c r="AY266" s="3">
        <v>0</v>
      </c>
      <c r="AZ266" s="6">
        <v>8.9550000000000001</v>
      </c>
      <c r="BA266" s="6">
        <v>10.2925</v>
      </c>
      <c r="BB266" s="6">
        <v>25.400000000000002</v>
      </c>
      <c r="BC266" s="3">
        <v>1971.7191601049867</v>
      </c>
      <c r="BD266" s="3">
        <v>2266.2109944590256</v>
      </c>
      <c r="BE266" s="3">
        <v>0</v>
      </c>
      <c r="BF266" s="3">
        <v>1354.6624380285796</v>
      </c>
      <c r="BG266" s="3">
        <v>5592.5925925925912</v>
      </c>
      <c r="BH266" s="4">
        <v>3.2092047182385901</v>
      </c>
    </row>
    <row r="267" spans="1:60" x14ac:dyDescent="0.25">
      <c r="A267">
        <v>2003</v>
      </c>
      <c r="B267">
        <v>202</v>
      </c>
      <c r="C267" s="1">
        <v>37823</v>
      </c>
      <c r="D267" t="s">
        <v>417</v>
      </c>
      <c r="E267">
        <v>4</v>
      </c>
      <c r="F267" s="3">
        <v>75</v>
      </c>
      <c r="G267" s="4">
        <v>0.75</v>
      </c>
      <c r="H267" s="3">
        <v>12.9</v>
      </c>
      <c r="I267" s="5">
        <v>18</v>
      </c>
      <c r="J267" s="5">
        <v>4</v>
      </c>
      <c r="K267" s="5">
        <v>2</v>
      </c>
      <c r="L267" s="5">
        <v>14</v>
      </c>
      <c r="M267" s="3">
        <v>78</v>
      </c>
      <c r="N267" s="4">
        <v>0.78</v>
      </c>
      <c r="O267" s="3">
        <v>12</v>
      </c>
      <c r="P267" s="5">
        <v>18</v>
      </c>
      <c r="Q267" s="5">
        <v>3</v>
      </c>
      <c r="R267" s="5">
        <v>1</v>
      </c>
      <c r="S267" s="5">
        <v>5</v>
      </c>
      <c r="T267" s="3">
        <v>78.599999999999994</v>
      </c>
      <c r="U267" s="4">
        <v>0.78599999999999992</v>
      </c>
      <c r="V267" s="3">
        <v>12.7</v>
      </c>
      <c r="W267" s="5">
        <v>16</v>
      </c>
      <c r="X267" s="5">
        <v>5</v>
      </c>
      <c r="Y267" s="5">
        <v>2</v>
      </c>
      <c r="Z267" s="5">
        <v>13</v>
      </c>
      <c r="AA267" s="3">
        <v>82.6</v>
      </c>
      <c r="AB267" s="4">
        <v>0.82599999999999996</v>
      </c>
      <c r="AC267" s="3">
        <v>16.899999999999999</v>
      </c>
      <c r="AD267" s="5">
        <v>21</v>
      </c>
      <c r="AE267" s="5">
        <v>5</v>
      </c>
      <c r="AF267" s="5">
        <v>5</v>
      </c>
      <c r="AG267" s="5">
        <v>15</v>
      </c>
      <c r="AH267" s="3" t="s">
        <v>728</v>
      </c>
      <c r="AI267" s="4" t="s">
        <v>728</v>
      </c>
      <c r="AJ267" s="3" t="s">
        <v>728</v>
      </c>
      <c r="AK267" s="5" t="s">
        <v>728</v>
      </c>
      <c r="AL267" s="5" t="s">
        <v>728</v>
      </c>
      <c r="AM267" s="5" t="s">
        <v>728</v>
      </c>
      <c r="AN267" s="5" t="s">
        <v>728</v>
      </c>
      <c r="AO267" s="3" t="s">
        <v>728</v>
      </c>
      <c r="AP267" s="4" t="s">
        <v>728</v>
      </c>
      <c r="AQ267" s="3" t="s">
        <v>728</v>
      </c>
      <c r="AR267" s="5" t="s">
        <v>728</v>
      </c>
      <c r="AS267" s="5" t="s">
        <v>728</v>
      </c>
      <c r="AT267" s="5" t="s">
        <v>728</v>
      </c>
      <c r="AU267" s="5" t="s">
        <v>728</v>
      </c>
      <c r="AV267" s="3">
        <v>13.25</v>
      </c>
      <c r="AW267" s="3">
        <v>1.5</v>
      </c>
      <c r="AX267" s="3">
        <v>12.25</v>
      </c>
      <c r="AY267" s="3">
        <v>0</v>
      </c>
      <c r="AZ267" s="6">
        <v>28.270000000000003</v>
      </c>
      <c r="BA267" s="6">
        <v>28.0275</v>
      </c>
      <c r="BB267" s="6">
        <v>71.460000000000008</v>
      </c>
      <c r="BC267" s="3">
        <v>3542.509660250802</v>
      </c>
      <c r="BD267" s="3">
        <v>3512.1220199037616</v>
      </c>
      <c r="BE267" s="3">
        <v>0</v>
      </c>
      <c r="BF267" s="3">
        <v>1900.0107082968793</v>
      </c>
      <c r="BG267" s="3">
        <v>8954.6423884514425</v>
      </c>
      <c r="BH267" s="4">
        <v>6.6711959405914261</v>
      </c>
    </row>
    <row r="268" spans="1:60" x14ac:dyDescent="0.25">
      <c r="A268">
        <v>2003</v>
      </c>
      <c r="B268">
        <v>202</v>
      </c>
      <c r="C268" s="1">
        <v>37823</v>
      </c>
      <c r="D268" t="s">
        <v>418</v>
      </c>
      <c r="E268">
        <v>4</v>
      </c>
      <c r="F268" s="3">
        <v>93.3</v>
      </c>
      <c r="G268" s="4">
        <v>0.93299999999999994</v>
      </c>
      <c r="H268" s="3">
        <v>16.2</v>
      </c>
      <c r="I268" s="5">
        <v>24</v>
      </c>
      <c r="J268" s="5">
        <v>6</v>
      </c>
      <c r="K268" s="5">
        <v>5</v>
      </c>
      <c r="L268" s="5">
        <v>27</v>
      </c>
      <c r="M268" s="3">
        <v>81.599999999999994</v>
      </c>
      <c r="N268" s="4">
        <v>0.81599999999999995</v>
      </c>
      <c r="O268" s="3">
        <v>13.9</v>
      </c>
      <c r="P268" s="5">
        <v>20</v>
      </c>
      <c r="Q268" s="5">
        <v>3</v>
      </c>
      <c r="R268" s="5">
        <v>1</v>
      </c>
      <c r="S268" s="5">
        <v>10</v>
      </c>
      <c r="T268" s="3">
        <v>93.4</v>
      </c>
      <c r="U268" s="4">
        <v>0.93400000000000005</v>
      </c>
      <c r="V268" s="3">
        <v>16.2</v>
      </c>
      <c r="W268" s="5">
        <v>20</v>
      </c>
      <c r="X268" s="5">
        <v>7</v>
      </c>
      <c r="Y268" s="5">
        <v>1</v>
      </c>
      <c r="Z268" s="5">
        <v>12</v>
      </c>
      <c r="AA268" s="3">
        <v>93</v>
      </c>
      <c r="AB268" s="4">
        <v>0.93</v>
      </c>
      <c r="AC268" s="3">
        <v>13.7</v>
      </c>
      <c r="AD268" s="5">
        <v>23</v>
      </c>
      <c r="AE268" s="5">
        <v>6</v>
      </c>
      <c r="AF268" s="5">
        <v>2</v>
      </c>
      <c r="AG268" s="5">
        <v>6</v>
      </c>
      <c r="AH268" s="3" t="s">
        <v>728</v>
      </c>
      <c r="AI268" s="4" t="s">
        <v>728</v>
      </c>
      <c r="AJ268" s="3" t="s">
        <v>728</v>
      </c>
      <c r="AK268" s="5" t="s">
        <v>728</v>
      </c>
      <c r="AL268" s="5" t="s">
        <v>728</v>
      </c>
      <c r="AM268" s="5" t="s">
        <v>728</v>
      </c>
      <c r="AN268" s="5" t="s">
        <v>728</v>
      </c>
      <c r="AO268" s="3" t="s">
        <v>728</v>
      </c>
      <c r="AP268" s="4" t="s">
        <v>728</v>
      </c>
      <c r="AQ268" s="3" t="s">
        <v>728</v>
      </c>
      <c r="AR268" s="5" t="s">
        <v>728</v>
      </c>
      <c r="AS268" s="5" t="s">
        <v>728</v>
      </c>
      <c r="AT268" s="5" t="s">
        <v>728</v>
      </c>
      <c r="AU268" s="5" t="s">
        <v>728</v>
      </c>
      <c r="AV268" s="3">
        <v>22.25</v>
      </c>
      <c r="AW268" s="3">
        <v>1.75</v>
      </c>
      <c r="AX268" s="3">
        <v>19</v>
      </c>
      <c r="AY268" s="3">
        <v>0</v>
      </c>
      <c r="AZ268" s="6">
        <v>22.642499999999998</v>
      </c>
      <c r="BA268" s="6">
        <v>27.0275</v>
      </c>
      <c r="BB268" s="6">
        <v>63.825000000000003</v>
      </c>
      <c r="BC268" s="3">
        <v>2451.4517716535433</v>
      </c>
      <c r="BD268" s="3">
        <v>2926.2057086614172</v>
      </c>
      <c r="BE268" s="3">
        <v>0</v>
      </c>
      <c r="BF268" s="3">
        <v>1532.5295275590549</v>
      </c>
      <c r="BG268" s="3">
        <v>6910.1870078740158</v>
      </c>
      <c r="BH268" s="4">
        <v>4.1091718357520586</v>
      </c>
    </row>
    <row r="269" spans="1:60" x14ac:dyDescent="0.25">
      <c r="A269">
        <v>2003</v>
      </c>
      <c r="B269">
        <v>202</v>
      </c>
      <c r="C269" s="1">
        <v>37823</v>
      </c>
      <c r="D269" t="s">
        <v>419</v>
      </c>
      <c r="E269">
        <v>3</v>
      </c>
      <c r="F269" s="3">
        <v>84.6</v>
      </c>
      <c r="G269" s="4">
        <v>0.84599999999999997</v>
      </c>
      <c r="H269" s="3">
        <v>9.3000000000000007</v>
      </c>
      <c r="I269" s="5">
        <v>16</v>
      </c>
      <c r="J269" s="5">
        <v>8</v>
      </c>
      <c r="K269" s="5">
        <v>1</v>
      </c>
      <c r="L269" s="5">
        <v>5</v>
      </c>
      <c r="M269" s="3">
        <v>77.099999999999994</v>
      </c>
      <c r="N269" s="4">
        <v>0.77099999999999991</v>
      </c>
      <c r="O269" s="3">
        <v>10.6</v>
      </c>
      <c r="P269" s="5">
        <v>16</v>
      </c>
      <c r="Q269" s="5">
        <v>7</v>
      </c>
      <c r="R269" s="5">
        <v>2</v>
      </c>
      <c r="S269" s="5">
        <v>2</v>
      </c>
      <c r="T269" s="3">
        <v>87.7</v>
      </c>
      <c r="U269" s="4">
        <v>0.877</v>
      </c>
      <c r="V269" s="3">
        <v>10.3</v>
      </c>
      <c r="W269" s="5">
        <v>18</v>
      </c>
      <c r="X269" s="5">
        <v>4</v>
      </c>
      <c r="Y269" s="5">
        <v>1</v>
      </c>
      <c r="Z269" s="5">
        <v>5</v>
      </c>
      <c r="AA269" s="3" t="s">
        <v>728</v>
      </c>
      <c r="AB269" s="4" t="s">
        <v>728</v>
      </c>
      <c r="AC269" s="3" t="s">
        <v>728</v>
      </c>
      <c r="AD269" s="5" t="s">
        <v>728</v>
      </c>
      <c r="AE269" s="5" t="s">
        <v>728</v>
      </c>
      <c r="AF269" s="5" t="s">
        <v>728</v>
      </c>
      <c r="AG269" s="5" t="s">
        <v>728</v>
      </c>
      <c r="AH269" s="3" t="s">
        <v>728</v>
      </c>
      <c r="AI269" s="4" t="s">
        <v>728</v>
      </c>
      <c r="AJ269" s="3" t="s">
        <v>728</v>
      </c>
      <c r="AK269" s="5" t="s">
        <v>728</v>
      </c>
      <c r="AL269" s="5" t="s">
        <v>728</v>
      </c>
      <c r="AM269" s="5" t="s">
        <v>728</v>
      </c>
      <c r="AN269" s="5" t="s">
        <v>728</v>
      </c>
      <c r="AO269" s="3" t="s">
        <v>728</v>
      </c>
      <c r="AP269" s="4" t="s">
        <v>728</v>
      </c>
      <c r="AQ269" s="3" t="s">
        <v>728</v>
      </c>
      <c r="AR269" s="5" t="s">
        <v>728</v>
      </c>
      <c r="AS269" s="5" t="s">
        <v>728</v>
      </c>
      <c r="AT269" s="5" t="s">
        <v>728</v>
      </c>
      <c r="AU269" s="5" t="s">
        <v>728</v>
      </c>
      <c r="AV269" s="3">
        <v>8.3333333333333339</v>
      </c>
      <c r="AW269" s="3">
        <v>0.66666666666666663</v>
      </c>
      <c r="AX269" s="3">
        <v>3</v>
      </c>
      <c r="AY269" s="3">
        <v>0</v>
      </c>
      <c r="AZ269" s="6">
        <v>10.74</v>
      </c>
      <c r="BA269" s="6">
        <v>11.286666666666667</v>
      </c>
      <c r="BB269" s="6">
        <v>24.926666666666666</v>
      </c>
      <c r="BC269" s="3">
        <v>2596.7136920384946</v>
      </c>
      <c r="BD269" s="3">
        <v>2728.8865801497031</v>
      </c>
      <c r="BE269" s="3">
        <v>0</v>
      </c>
      <c r="BF269" s="3">
        <v>701.16105278506836</v>
      </c>
      <c r="BG269" s="3">
        <v>6026.7613249732658</v>
      </c>
      <c r="BH269" s="4">
        <v>5.2689478539170764</v>
      </c>
    </row>
    <row r="270" spans="1:60" x14ac:dyDescent="0.25">
      <c r="A270">
        <v>2003</v>
      </c>
      <c r="B270">
        <v>202</v>
      </c>
      <c r="C270" s="1">
        <v>37823</v>
      </c>
      <c r="D270" t="s">
        <v>420</v>
      </c>
      <c r="E270">
        <v>4</v>
      </c>
      <c r="F270" s="3">
        <v>88.4</v>
      </c>
      <c r="G270" s="4">
        <v>0.88400000000000001</v>
      </c>
      <c r="H270" s="3">
        <v>15.68</v>
      </c>
      <c r="I270" s="5">
        <v>26</v>
      </c>
      <c r="J270" s="5">
        <v>10</v>
      </c>
      <c r="K270" s="5">
        <v>4</v>
      </c>
      <c r="L270" s="5">
        <v>41</v>
      </c>
      <c r="M270" s="3">
        <v>95.2</v>
      </c>
      <c r="N270" s="4">
        <v>0.95200000000000007</v>
      </c>
      <c r="O270" s="3">
        <v>16.11</v>
      </c>
      <c r="P270" s="5">
        <v>22</v>
      </c>
      <c r="Q270" s="5">
        <v>4</v>
      </c>
      <c r="R270" s="5">
        <v>2</v>
      </c>
      <c r="S270" s="5">
        <v>46</v>
      </c>
      <c r="T270" s="3">
        <v>86.5</v>
      </c>
      <c r="U270" s="4">
        <v>0.86499999999999999</v>
      </c>
      <c r="V270" s="3">
        <v>12.6</v>
      </c>
      <c r="W270" s="5">
        <v>22</v>
      </c>
      <c r="X270" s="5">
        <v>3</v>
      </c>
      <c r="Y270" s="5">
        <v>0</v>
      </c>
      <c r="Z270" s="5">
        <v>0</v>
      </c>
      <c r="AA270" s="3">
        <v>60.6</v>
      </c>
      <c r="AB270" s="4">
        <v>0.60599999999999998</v>
      </c>
      <c r="AC270" s="3">
        <v>8.9</v>
      </c>
      <c r="AD270" s="5">
        <v>13</v>
      </c>
      <c r="AE270" s="5">
        <v>6</v>
      </c>
      <c r="AF270" s="5">
        <v>1</v>
      </c>
      <c r="AG270" s="5">
        <v>3</v>
      </c>
      <c r="AH270" s="3" t="s">
        <v>728</v>
      </c>
      <c r="AI270" s="4" t="s">
        <v>728</v>
      </c>
      <c r="AJ270" s="3" t="s">
        <v>728</v>
      </c>
      <c r="AK270" s="5" t="s">
        <v>728</v>
      </c>
      <c r="AL270" s="5" t="s">
        <v>728</v>
      </c>
      <c r="AM270" s="5" t="s">
        <v>728</v>
      </c>
      <c r="AN270" s="5" t="s">
        <v>728</v>
      </c>
      <c r="AO270" s="3" t="s">
        <v>728</v>
      </c>
      <c r="AP270" s="4" t="s">
        <v>728</v>
      </c>
      <c r="AQ270" s="3" t="s">
        <v>728</v>
      </c>
      <c r="AR270" s="5" t="s">
        <v>728</v>
      </c>
      <c r="AS270" s="5" t="s">
        <v>728</v>
      </c>
      <c r="AT270" s="5" t="s">
        <v>728</v>
      </c>
      <c r="AU270" s="5" t="s">
        <v>728</v>
      </c>
      <c r="AV270" s="3">
        <v>21.75</v>
      </c>
      <c r="AW270" s="3">
        <v>0.75</v>
      </c>
      <c r="AX270" s="3">
        <v>13.75</v>
      </c>
      <c r="AY270" s="3">
        <v>0</v>
      </c>
      <c r="AZ270" s="6">
        <v>33.542500000000004</v>
      </c>
      <c r="BA270" s="6">
        <v>35.682499999999997</v>
      </c>
      <c r="BB270" s="6">
        <v>86.72999999999999</v>
      </c>
      <c r="BC270" s="3">
        <v>1650.7135826771655</v>
      </c>
      <c r="BD270" s="3">
        <v>1756.0285433070865</v>
      </c>
      <c r="BE270" s="3">
        <v>0</v>
      </c>
      <c r="BF270" s="3">
        <v>861.46653543307082</v>
      </c>
      <c r="BG270" s="3">
        <v>4268.2086614173231</v>
      </c>
      <c r="BH270" s="4">
        <v>2.7582699969350051</v>
      </c>
    </row>
    <row r="271" spans="1:60" x14ac:dyDescent="0.25">
      <c r="A271">
        <v>2003</v>
      </c>
      <c r="B271">
        <v>202</v>
      </c>
      <c r="C271" s="1">
        <v>37823</v>
      </c>
      <c r="D271" t="s">
        <v>421</v>
      </c>
      <c r="E271">
        <v>4</v>
      </c>
      <c r="F271" s="3">
        <v>80.099999999999994</v>
      </c>
      <c r="G271" s="4">
        <v>0.80099999999999993</v>
      </c>
      <c r="H271" s="3">
        <v>14.6</v>
      </c>
      <c r="I271" s="5">
        <v>22</v>
      </c>
      <c r="J271" s="5">
        <v>7</v>
      </c>
      <c r="K271" s="5">
        <v>2</v>
      </c>
      <c r="L271" s="5">
        <v>25</v>
      </c>
      <c r="M271" s="3">
        <v>77.7</v>
      </c>
      <c r="N271" s="4">
        <v>0.77700000000000002</v>
      </c>
      <c r="O271" s="3">
        <v>13.3</v>
      </c>
      <c r="P271" s="5">
        <v>21</v>
      </c>
      <c r="Q271" s="5">
        <v>6</v>
      </c>
      <c r="R271" s="5">
        <v>4</v>
      </c>
      <c r="S271" s="5">
        <v>35</v>
      </c>
      <c r="T271" s="3">
        <v>84</v>
      </c>
      <c r="U271" s="4">
        <v>0.84</v>
      </c>
      <c r="V271" s="3">
        <v>15.9</v>
      </c>
      <c r="W271" s="5">
        <v>22</v>
      </c>
      <c r="X271" s="5">
        <v>4</v>
      </c>
      <c r="Y271" s="5">
        <v>2</v>
      </c>
      <c r="Z271" s="5">
        <v>26</v>
      </c>
      <c r="AA271" s="3">
        <v>98.3</v>
      </c>
      <c r="AB271" s="4">
        <v>0.98299999999999998</v>
      </c>
      <c r="AC271" s="3">
        <v>17.899999999999999</v>
      </c>
      <c r="AD271" s="5">
        <v>24</v>
      </c>
      <c r="AE271" s="5">
        <v>5</v>
      </c>
      <c r="AF271" s="5">
        <v>2</v>
      </c>
      <c r="AG271" s="5">
        <v>29</v>
      </c>
      <c r="AH271" s="3" t="s">
        <v>728</v>
      </c>
      <c r="AI271" s="4" t="s">
        <v>728</v>
      </c>
      <c r="AJ271" s="3" t="s">
        <v>728</v>
      </c>
      <c r="AK271" s="5" t="s">
        <v>728</v>
      </c>
      <c r="AL271" s="5" t="s">
        <v>728</v>
      </c>
      <c r="AM271" s="5" t="s">
        <v>728</v>
      </c>
      <c r="AN271" s="5" t="s">
        <v>728</v>
      </c>
      <c r="AO271" s="3" t="s">
        <v>728</v>
      </c>
      <c r="AP271" s="4" t="s">
        <v>728</v>
      </c>
      <c r="AQ271" s="3" t="s">
        <v>728</v>
      </c>
      <c r="AR271" s="5" t="s">
        <v>728</v>
      </c>
      <c r="AS271" s="5" t="s">
        <v>728</v>
      </c>
      <c r="AT271" s="5" t="s">
        <v>728</v>
      </c>
      <c r="AU271" s="5" t="s">
        <v>728</v>
      </c>
      <c r="AV271" s="3">
        <v>31.75</v>
      </c>
      <c r="AW271" s="3">
        <v>0.75</v>
      </c>
      <c r="AX271" s="3">
        <v>22.5</v>
      </c>
      <c r="AY271" s="3">
        <v>0</v>
      </c>
      <c r="AZ271" s="6">
        <v>43.752499999999998</v>
      </c>
      <c r="BA271" s="6">
        <v>47.807499999999997</v>
      </c>
      <c r="BB271" s="6">
        <v>122.12</v>
      </c>
      <c r="BC271" s="3">
        <v>2251.8613640091862</v>
      </c>
      <c r="BD271" s="3">
        <v>2460.5648170931759</v>
      </c>
      <c r="BE271" s="3">
        <v>0</v>
      </c>
      <c r="BF271" s="3">
        <v>1572.8674540682416</v>
      </c>
      <c r="BG271" s="3">
        <v>6285.2936351706039</v>
      </c>
      <c r="BH271" s="4">
        <v>3.4638678682455319</v>
      </c>
    </row>
    <row r="272" spans="1:60" x14ac:dyDescent="0.25">
      <c r="A272">
        <v>2003</v>
      </c>
      <c r="B272">
        <v>202</v>
      </c>
      <c r="C272" s="1">
        <v>37823</v>
      </c>
      <c r="D272" t="s">
        <v>422</v>
      </c>
      <c r="E272">
        <v>4</v>
      </c>
      <c r="F272" s="3">
        <v>85</v>
      </c>
      <c r="G272" s="4">
        <v>0.85</v>
      </c>
      <c r="H272" s="3">
        <v>11.4</v>
      </c>
      <c r="I272" s="5">
        <v>20</v>
      </c>
      <c r="J272" s="5">
        <v>5</v>
      </c>
      <c r="K272" s="5">
        <v>2</v>
      </c>
      <c r="L272" s="5">
        <v>9</v>
      </c>
      <c r="M272" s="3">
        <v>93.8</v>
      </c>
      <c r="N272" s="4">
        <v>0.93799999999999994</v>
      </c>
      <c r="O272" s="3">
        <v>13.9</v>
      </c>
      <c r="P272" s="5">
        <v>25</v>
      </c>
      <c r="Q272" s="5">
        <v>6</v>
      </c>
      <c r="R272" s="5">
        <v>2</v>
      </c>
      <c r="S272" s="5">
        <v>22</v>
      </c>
      <c r="T272" s="3">
        <v>89.5</v>
      </c>
      <c r="U272" s="4">
        <v>0.89500000000000002</v>
      </c>
      <c r="V272" s="3">
        <v>9.6999999999999993</v>
      </c>
      <c r="W272" s="5">
        <v>21</v>
      </c>
      <c r="X272" s="5">
        <v>6</v>
      </c>
      <c r="Y272" s="5">
        <v>0</v>
      </c>
      <c r="Z272" s="5">
        <v>0</v>
      </c>
      <c r="AA272" s="3">
        <v>94.4</v>
      </c>
      <c r="AB272" s="4">
        <v>0.94400000000000006</v>
      </c>
      <c r="AC272" s="3">
        <v>12.6</v>
      </c>
      <c r="AD272" s="5">
        <v>25</v>
      </c>
      <c r="AE272" s="5">
        <v>6</v>
      </c>
      <c r="AF272" s="5">
        <v>0</v>
      </c>
      <c r="AG272" s="5">
        <v>0</v>
      </c>
      <c r="AH272" s="3" t="s">
        <v>728</v>
      </c>
      <c r="AI272" s="4" t="s">
        <v>728</v>
      </c>
      <c r="AJ272" s="3" t="s">
        <v>728</v>
      </c>
      <c r="AK272" s="5" t="s">
        <v>728</v>
      </c>
      <c r="AL272" s="5" t="s">
        <v>728</v>
      </c>
      <c r="AM272" s="5" t="s">
        <v>728</v>
      </c>
      <c r="AN272" s="5" t="s">
        <v>728</v>
      </c>
      <c r="AO272" s="3" t="s">
        <v>728</v>
      </c>
      <c r="AP272" s="4" t="s">
        <v>728</v>
      </c>
      <c r="AQ272" s="3" t="s">
        <v>728</v>
      </c>
      <c r="AR272" s="5" t="s">
        <v>728</v>
      </c>
      <c r="AS272" s="5" t="s">
        <v>728</v>
      </c>
      <c r="AT272" s="5" t="s">
        <v>728</v>
      </c>
      <c r="AU272" s="5" t="s">
        <v>728</v>
      </c>
      <c r="AV272" s="3">
        <v>18.5</v>
      </c>
      <c r="AW272" s="3">
        <v>0.75</v>
      </c>
      <c r="AX272" s="3">
        <v>7.5</v>
      </c>
      <c r="AY272" s="3">
        <v>0</v>
      </c>
      <c r="AZ272" s="6">
        <v>19.982500000000002</v>
      </c>
      <c r="BA272" s="6">
        <v>26.305</v>
      </c>
      <c r="BB272" s="6">
        <v>55.555</v>
      </c>
      <c r="BC272" s="3">
        <v>2360.1377952755906</v>
      </c>
      <c r="BD272" s="3">
        <v>3106.8897637795271</v>
      </c>
      <c r="BE272" s="3">
        <v>0</v>
      </c>
      <c r="BF272" s="3">
        <v>1094.5866141732283</v>
      </c>
      <c r="BG272" s="3">
        <v>6561.6141732283459</v>
      </c>
      <c r="BH272" s="4">
        <v>4.3172472529835808</v>
      </c>
    </row>
    <row r="273" spans="1:60" x14ac:dyDescent="0.25">
      <c r="A273">
        <v>2003</v>
      </c>
      <c r="B273">
        <v>202</v>
      </c>
      <c r="C273" s="1">
        <v>37823</v>
      </c>
      <c r="D273" t="s">
        <v>423</v>
      </c>
      <c r="E273">
        <v>4</v>
      </c>
      <c r="F273" s="3">
        <v>65.400000000000006</v>
      </c>
      <c r="G273" s="4">
        <v>0.65400000000000003</v>
      </c>
      <c r="H273" s="3">
        <v>11.1</v>
      </c>
      <c r="I273" s="5">
        <v>17</v>
      </c>
      <c r="J273" s="5">
        <v>4</v>
      </c>
      <c r="K273" s="5">
        <v>3</v>
      </c>
      <c r="L273" s="5">
        <v>29</v>
      </c>
      <c r="M273" s="3">
        <v>79.8</v>
      </c>
      <c r="N273" s="4">
        <v>0.79799999999999993</v>
      </c>
      <c r="O273" s="3">
        <v>16.09</v>
      </c>
      <c r="P273" s="5">
        <v>25</v>
      </c>
      <c r="Q273" s="5">
        <v>7</v>
      </c>
      <c r="R273" s="5">
        <v>3</v>
      </c>
      <c r="S273" s="5">
        <v>28</v>
      </c>
      <c r="T273" s="3">
        <v>82.8</v>
      </c>
      <c r="U273" s="4">
        <v>0.82799999999999996</v>
      </c>
      <c r="V273" s="3">
        <v>12.04</v>
      </c>
      <c r="W273" s="5">
        <v>20</v>
      </c>
      <c r="X273" s="5">
        <v>5</v>
      </c>
      <c r="Y273" s="5">
        <v>2</v>
      </c>
      <c r="Z273" s="5">
        <v>20</v>
      </c>
      <c r="AA273" s="3">
        <v>76.2</v>
      </c>
      <c r="AB273" s="4">
        <v>0.76200000000000001</v>
      </c>
      <c r="AC273" s="3">
        <v>13.81</v>
      </c>
      <c r="AD273" s="5">
        <v>24</v>
      </c>
      <c r="AE273" s="5">
        <v>7</v>
      </c>
      <c r="AF273" s="5">
        <v>2</v>
      </c>
      <c r="AG273" s="5">
        <v>13</v>
      </c>
      <c r="AH273" s="3" t="s">
        <v>728</v>
      </c>
      <c r="AI273" s="4" t="s">
        <v>728</v>
      </c>
      <c r="AJ273" s="3" t="s">
        <v>728</v>
      </c>
      <c r="AK273" s="5" t="s">
        <v>728</v>
      </c>
      <c r="AL273" s="5" t="s">
        <v>728</v>
      </c>
      <c r="AM273" s="5" t="s">
        <v>728</v>
      </c>
      <c r="AN273" s="5" t="s">
        <v>728</v>
      </c>
      <c r="AO273" s="3" t="s">
        <v>728</v>
      </c>
      <c r="AP273" s="4" t="s">
        <v>728</v>
      </c>
      <c r="AQ273" s="3" t="s">
        <v>728</v>
      </c>
      <c r="AR273" s="5" t="s">
        <v>728</v>
      </c>
      <c r="AS273" s="5" t="s">
        <v>728</v>
      </c>
      <c r="AT273" s="5" t="s">
        <v>728</v>
      </c>
      <c r="AU273" s="5" t="s">
        <v>728</v>
      </c>
      <c r="AV273" s="3">
        <v>22.5</v>
      </c>
      <c r="AW273" s="3">
        <v>1.25</v>
      </c>
      <c r="AX273" s="3">
        <v>16.5</v>
      </c>
      <c r="AY273" s="3">
        <v>0</v>
      </c>
      <c r="AZ273" s="6">
        <v>27.9925</v>
      </c>
      <c r="BA273" s="6">
        <v>32.075000000000003</v>
      </c>
      <c r="BB273" s="6">
        <v>81.225000000000009</v>
      </c>
      <c r="BC273" s="3">
        <v>1383.3235933398948</v>
      </c>
      <c r="BD273" s="3">
        <v>1585.0711532152234</v>
      </c>
      <c r="BE273" s="3">
        <v>0</v>
      </c>
      <c r="BF273" s="3">
        <v>1045.5539493110236</v>
      </c>
      <c r="BG273" s="3">
        <v>4013.9486958661419</v>
      </c>
      <c r="BH273" s="4">
        <v>2.6294336920168844</v>
      </c>
    </row>
    <row r="274" spans="1:60" x14ac:dyDescent="0.25">
      <c r="A274">
        <v>2003</v>
      </c>
      <c r="B274">
        <v>202</v>
      </c>
      <c r="C274" s="1">
        <v>37823</v>
      </c>
      <c r="D274" t="s">
        <v>424</v>
      </c>
      <c r="E274">
        <v>4</v>
      </c>
      <c r="F274" s="3">
        <v>79.400000000000006</v>
      </c>
      <c r="G274" s="4">
        <v>0.79400000000000004</v>
      </c>
      <c r="H274" s="3">
        <v>10.61</v>
      </c>
      <c r="I274" s="5">
        <v>15</v>
      </c>
      <c r="J274" s="5">
        <v>4</v>
      </c>
      <c r="K274" s="5">
        <v>2</v>
      </c>
      <c r="L274" s="5">
        <v>14</v>
      </c>
      <c r="M274" s="3">
        <v>75.5</v>
      </c>
      <c r="N274" s="4">
        <v>0.755</v>
      </c>
      <c r="O274" s="3">
        <v>9.6300000000000008</v>
      </c>
      <c r="P274" s="5">
        <v>15</v>
      </c>
      <c r="Q274" s="5">
        <v>3</v>
      </c>
      <c r="R274" s="5">
        <v>1</v>
      </c>
      <c r="S274" s="5">
        <v>1</v>
      </c>
      <c r="T274" s="3">
        <v>92.7</v>
      </c>
      <c r="U274" s="4">
        <v>0.92700000000000005</v>
      </c>
      <c r="V274" s="3">
        <v>12.55</v>
      </c>
      <c r="W274" s="5">
        <v>17</v>
      </c>
      <c r="X274" s="5">
        <v>4</v>
      </c>
      <c r="Y274" s="5">
        <v>1</v>
      </c>
      <c r="Z274" s="5">
        <v>12</v>
      </c>
      <c r="AA274" s="3">
        <v>69.400000000000006</v>
      </c>
      <c r="AB274" s="4">
        <v>0.69400000000000006</v>
      </c>
      <c r="AC274" s="3">
        <v>9.9600000000000009</v>
      </c>
      <c r="AD274" s="5">
        <v>14</v>
      </c>
      <c r="AE274" s="5">
        <v>4</v>
      </c>
      <c r="AF274" s="5">
        <v>1</v>
      </c>
      <c r="AG274" s="5">
        <v>9</v>
      </c>
      <c r="AH274" s="3" t="s">
        <v>728</v>
      </c>
      <c r="AI274" s="4" t="s">
        <v>728</v>
      </c>
      <c r="AJ274" s="3" t="s">
        <v>728</v>
      </c>
      <c r="AK274" s="5" t="s">
        <v>728</v>
      </c>
      <c r="AL274" s="5" t="s">
        <v>728</v>
      </c>
      <c r="AM274" s="5" t="s">
        <v>728</v>
      </c>
      <c r="AN274" s="5" t="s">
        <v>728</v>
      </c>
      <c r="AO274" s="3" t="s">
        <v>728</v>
      </c>
      <c r="AP274" s="4" t="s">
        <v>728</v>
      </c>
      <c r="AQ274" s="3" t="s">
        <v>728</v>
      </c>
      <c r="AR274" s="5" t="s">
        <v>728</v>
      </c>
      <c r="AS274" s="5" t="s">
        <v>728</v>
      </c>
      <c r="AT274" s="5" t="s">
        <v>728</v>
      </c>
      <c r="AU274" s="5" t="s">
        <v>728</v>
      </c>
      <c r="AV274" s="3">
        <v>10.5</v>
      </c>
      <c r="AW274" s="3">
        <v>1</v>
      </c>
      <c r="AX274" s="3">
        <v>9.75</v>
      </c>
      <c r="AY274" s="3">
        <v>0</v>
      </c>
      <c r="AZ274" s="6">
        <v>15.9275</v>
      </c>
      <c r="BA274" s="6">
        <v>19.23</v>
      </c>
      <c r="BB274" s="6">
        <v>44.907499999999999</v>
      </c>
      <c r="BC274" s="3">
        <v>1749.1103000145815</v>
      </c>
      <c r="BD274" s="3">
        <v>2111.7809492563429</v>
      </c>
      <c r="BE274" s="3">
        <v>0</v>
      </c>
      <c r="BF274" s="3">
        <v>1070.7157699037621</v>
      </c>
      <c r="BG274" s="3">
        <v>4931.6070191746858</v>
      </c>
      <c r="BH274" s="4">
        <v>3.3551225165394376</v>
      </c>
    </row>
    <row r="275" spans="1:60" x14ac:dyDescent="0.25">
      <c r="A275">
        <v>2003</v>
      </c>
      <c r="B275">
        <v>202</v>
      </c>
      <c r="C275" s="1">
        <v>37823</v>
      </c>
      <c r="D275" t="s">
        <v>425</v>
      </c>
      <c r="E275">
        <v>4</v>
      </c>
      <c r="F275" s="3">
        <v>84.9</v>
      </c>
      <c r="G275" s="4">
        <v>0.84900000000000009</v>
      </c>
      <c r="H275" s="3">
        <v>12.24</v>
      </c>
      <c r="I275" s="5">
        <v>20</v>
      </c>
      <c r="J275" s="5">
        <v>4</v>
      </c>
      <c r="K275" s="5">
        <v>2</v>
      </c>
      <c r="L275" s="5">
        <v>10</v>
      </c>
      <c r="M275" s="3">
        <v>72.7</v>
      </c>
      <c r="N275" s="4">
        <v>0.72699999999999998</v>
      </c>
      <c r="O275" s="3">
        <v>10.91</v>
      </c>
      <c r="P275" s="5">
        <v>18</v>
      </c>
      <c r="Q275" s="5">
        <v>6</v>
      </c>
      <c r="R275" s="5">
        <v>4</v>
      </c>
      <c r="S275" s="5">
        <v>6</v>
      </c>
      <c r="T275" s="3">
        <v>73.400000000000006</v>
      </c>
      <c r="U275" s="4">
        <v>0.7340000000000001</v>
      </c>
      <c r="V275" s="3">
        <v>11.03</v>
      </c>
      <c r="W275" s="5">
        <v>19</v>
      </c>
      <c r="X275" s="5">
        <v>5</v>
      </c>
      <c r="Y275" s="5">
        <v>1</v>
      </c>
      <c r="Z275" s="5">
        <v>7</v>
      </c>
      <c r="AA275" s="3">
        <v>83.9</v>
      </c>
      <c r="AB275" s="4">
        <v>0.83900000000000008</v>
      </c>
      <c r="AC275" s="3">
        <v>14.52</v>
      </c>
      <c r="AD275" s="5">
        <v>21</v>
      </c>
      <c r="AE275" s="5">
        <v>7</v>
      </c>
      <c r="AF275" s="5">
        <v>4</v>
      </c>
      <c r="AG275" s="5">
        <v>28</v>
      </c>
      <c r="AH275" s="3" t="s">
        <v>728</v>
      </c>
      <c r="AI275" s="4" t="s">
        <v>728</v>
      </c>
      <c r="AJ275" s="3" t="s">
        <v>728</v>
      </c>
      <c r="AK275" s="5" t="s">
        <v>728</v>
      </c>
      <c r="AL275" s="5" t="s">
        <v>728</v>
      </c>
      <c r="AM275" s="5" t="s">
        <v>728</v>
      </c>
      <c r="AN275" s="5" t="s">
        <v>728</v>
      </c>
      <c r="AO275" s="3" t="s">
        <v>728</v>
      </c>
      <c r="AP275" s="4" t="s">
        <v>728</v>
      </c>
      <c r="AQ275" s="3" t="s">
        <v>728</v>
      </c>
      <c r="AR275" s="5" t="s">
        <v>728</v>
      </c>
      <c r="AS275" s="5" t="s">
        <v>728</v>
      </c>
      <c r="AT275" s="5" t="s">
        <v>728</v>
      </c>
      <c r="AU275" s="5" t="s">
        <v>728</v>
      </c>
      <c r="AV275" s="3">
        <v>18.75</v>
      </c>
      <c r="AW275" s="3">
        <v>0.5</v>
      </c>
      <c r="AX275" s="3">
        <v>12.25</v>
      </c>
      <c r="AY275" s="3">
        <v>0</v>
      </c>
      <c r="AZ275" s="6">
        <v>20.102499999999999</v>
      </c>
      <c r="BA275" s="6">
        <v>23.807500000000001</v>
      </c>
      <c r="BB275" s="6">
        <v>60.722499999999997</v>
      </c>
      <c r="BC275" s="3">
        <v>2312.0219998541847</v>
      </c>
      <c r="BD275" s="3">
        <v>2738.1402194517359</v>
      </c>
      <c r="BE275" s="3">
        <v>0</v>
      </c>
      <c r="BF275" s="3">
        <v>1933.6336213181687</v>
      </c>
      <c r="BG275" s="3">
        <v>6983.7958406240896</v>
      </c>
      <c r="BH275" s="4">
        <v>4.0052745534451439</v>
      </c>
    </row>
    <row r="276" spans="1:60" x14ac:dyDescent="0.25">
      <c r="A276">
        <v>2003</v>
      </c>
      <c r="B276">
        <v>202</v>
      </c>
      <c r="C276" s="1">
        <v>37823</v>
      </c>
      <c r="D276" t="s">
        <v>426</v>
      </c>
      <c r="E276">
        <v>4</v>
      </c>
      <c r="F276" s="3">
        <v>76.900000000000006</v>
      </c>
      <c r="G276" s="4">
        <v>0.76900000000000002</v>
      </c>
      <c r="H276" s="3">
        <v>15.94</v>
      </c>
      <c r="I276" s="5">
        <v>22</v>
      </c>
      <c r="J276" s="5">
        <v>7</v>
      </c>
      <c r="K276" s="5">
        <v>4</v>
      </c>
      <c r="L276" s="5">
        <v>31</v>
      </c>
      <c r="M276" s="3">
        <v>77.8</v>
      </c>
      <c r="N276" s="4">
        <v>0.77800000000000002</v>
      </c>
      <c r="O276" s="3">
        <v>12.94</v>
      </c>
      <c r="P276" s="5">
        <v>16</v>
      </c>
      <c r="Q276" s="5">
        <v>5</v>
      </c>
      <c r="R276" s="5">
        <v>5</v>
      </c>
      <c r="S276" s="5">
        <v>20</v>
      </c>
      <c r="T276" s="3">
        <v>76.099999999999994</v>
      </c>
      <c r="U276" s="4">
        <v>0.7609999999999999</v>
      </c>
      <c r="V276" s="3">
        <v>14.21</v>
      </c>
      <c r="W276" s="5">
        <v>21</v>
      </c>
      <c r="X276" s="5">
        <v>6</v>
      </c>
      <c r="Y276" s="5">
        <v>3</v>
      </c>
      <c r="Z276" s="5">
        <v>22</v>
      </c>
      <c r="AA276" s="3">
        <v>77</v>
      </c>
      <c r="AB276" s="4">
        <v>0.77</v>
      </c>
      <c r="AC276" s="3">
        <v>11.72</v>
      </c>
      <c r="AD276" s="5" t="s">
        <v>728</v>
      </c>
      <c r="AE276" s="5" t="s">
        <v>728</v>
      </c>
      <c r="AF276" s="5">
        <v>2</v>
      </c>
      <c r="AG276" s="5">
        <v>8</v>
      </c>
      <c r="AH276" s="3" t="s">
        <v>728</v>
      </c>
      <c r="AI276" s="4" t="s">
        <v>728</v>
      </c>
      <c r="AJ276" s="3" t="s">
        <v>728</v>
      </c>
      <c r="AK276" s="5" t="s">
        <v>728</v>
      </c>
      <c r="AL276" s="5" t="s">
        <v>728</v>
      </c>
      <c r="AM276" s="5" t="s">
        <v>728</v>
      </c>
      <c r="AN276" s="5" t="s">
        <v>728</v>
      </c>
      <c r="AO276" s="3" t="s">
        <v>728</v>
      </c>
      <c r="AP276" s="4" t="s">
        <v>728</v>
      </c>
      <c r="AQ276" s="3" t="s">
        <v>728</v>
      </c>
      <c r="AR276" s="5" t="s">
        <v>728</v>
      </c>
      <c r="AS276" s="5" t="s">
        <v>728</v>
      </c>
      <c r="AT276" s="5" t="s">
        <v>728</v>
      </c>
      <c r="AU276" s="5" t="s">
        <v>728</v>
      </c>
      <c r="AV276" s="3">
        <v>32.5</v>
      </c>
      <c r="AW276" s="3">
        <v>0.25</v>
      </c>
      <c r="AX276" s="3">
        <v>6.75</v>
      </c>
      <c r="AY276" s="3">
        <v>0</v>
      </c>
      <c r="AZ276" s="6">
        <v>27.200000000000003</v>
      </c>
      <c r="BA276" s="6">
        <v>29.5975</v>
      </c>
      <c r="BB276" s="6">
        <v>62.875</v>
      </c>
      <c r="BC276" s="3">
        <v>1438.9763779527559</v>
      </c>
      <c r="BD276" s="3">
        <v>1565.8126230314958</v>
      </c>
      <c r="BE276" s="3">
        <v>0</v>
      </c>
      <c r="BF276" s="3">
        <v>321.5212844488189</v>
      </c>
      <c r="BG276" s="3">
        <v>3326.3102854330705</v>
      </c>
      <c r="BH276" s="4">
        <v>2.3707338655323134</v>
      </c>
    </row>
    <row r="277" spans="1:60" x14ac:dyDescent="0.25">
      <c r="A277">
        <v>2003</v>
      </c>
      <c r="B277">
        <v>202</v>
      </c>
      <c r="C277" s="1">
        <v>37823</v>
      </c>
      <c r="D277" t="s">
        <v>427</v>
      </c>
      <c r="E277">
        <v>4</v>
      </c>
      <c r="F277" s="3">
        <v>87.2</v>
      </c>
      <c r="G277" s="4">
        <v>0.872</v>
      </c>
      <c r="H277" s="3">
        <v>16.66</v>
      </c>
      <c r="I277" s="5">
        <v>26</v>
      </c>
      <c r="J277" s="5">
        <v>7</v>
      </c>
      <c r="K277" s="5">
        <v>4</v>
      </c>
      <c r="L277" s="5">
        <v>21</v>
      </c>
      <c r="M277" s="3">
        <v>76.599999999999994</v>
      </c>
      <c r="N277" s="4">
        <v>0.7659999999999999</v>
      </c>
      <c r="O277" s="3">
        <v>12.35</v>
      </c>
      <c r="P277" s="5">
        <v>20</v>
      </c>
      <c r="Q277" s="5">
        <v>5</v>
      </c>
      <c r="R277" s="5">
        <v>1</v>
      </c>
      <c r="S277" s="5">
        <v>4</v>
      </c>
      <c r="T277" s="3">
        <v>78.5</v>
      </c>
      <c r="U277" s="4">
        <v>0.78500000000000003</v>
      </c>
      <c r="V277" s="3">
        <v>13.7</v>
      </c>
      <c r="W277" s="5">
        <v>19</v>
      </c>
      <c r="X277" s="5">
        <v>5</v>
      </c>
      <c r="Y277" s="5">
        <v>4</v>
      </c>
      <c r="Z277" s="5">
        <v>14</v>
      </c>
      <c r="AA277" s="3">
        <v>95.4</v>
      </c>
      <c r="AB277" s="4">
        <v>0.95400000000000007</v>
      </c>
      <c r="AC277" s="3">
        <v>16</v>
      </c>
      <c r="AD277" s="5">
        <v>22</v>
      </c>
      <c r="AE277" s="5">
        <v>7</v>
      </c>
      <c r="AF277" s="5">
        <v>4</v>
      </c>
      <c r="AG277" s="5">
        <v>8</v>
      </c>
      <c r="AH277" s="3" t="s">
        <v>728</v>
      </c>
      <c r="AI277" s="4" t="s">
        <v>728</v>
      </c>
      <c r="AJ277" s="3" t="s">
        <v>728</v>
      </c>
      <c r="AK277" s="5" t="s">
        <v>728</v>
      </c>
      <c r="AL277" s="5" t="s">
        <v>728</v>
      </c>
      <c r="AM277" s="5" t="s">
        <v>728</v>
      </c>
      <c r="AN277" s="5" t="s">
        <v>728</v>
      </c>
      <c r="AO277" s="3" t="s">
        <v>728</v>
      </c>
      <c r="AP277" s="4" t="s">
        <v>728</v>
      </c>
      <c r="AQ277" s="3" t="s">
        <v>728</v>
      </c>
      <c r="AR277" s="5" t="s">
        <v>728</v>
      </c>
      <c r="AS277" s="5" t="s">
        <v>728</v>
      </c>
      <c r="AT277" s="5" t="s">
        <v>728</v>
      </c>
      <c r="AU277" s="5" t="s">
        <v>728</v>
      </c>
      <c r="AV277" s="3">
        <v>25.25</v>
      </c>
      <c r="AW277" s="3">
        <v>1.25</v>
      </c>
      <c r="AX277" s="3">
        <v>19.75</v>
      </c>
      <c r="AY277" s="3">
        <v>0</v>
      </c>
      <c r="AZ277" s="6">
        <v>33.9925</v>
      </c>
      <c r="BA277" s="6">
        <v>39.64</v>
      </c>
      <c r="BB277" s="6">
        <v>96.727500000000006</v>
      </c>
      <c r="BC277" s="3">
        <v>1728.6212270341209</v>
      </c>
      <c r="BD277" s="3">
        <v>2015.8136482939635</v>
      </c>
      <c r="BE277" s="3">
        <v>0</v>
      </c>
      <c r="BF277" s="3">
        <v>1174.4504593175852</v>
      </c>
      <c r="BG277" s="3">
        <v>4918.8853346456699</v>
      </c>
      <c r="BH277" s="4">
        <v>2.9393590783234513</v>
      </c>
    </row>
    <row r="278" spans="1:60" x14ac:dyDescent="0.25">
      <c r="A278">
        <v>2003</v>
      </c>
      <c r="B278">
        <v>202</v>
      </c>
      <c r="C278" s="1">
        <v>37823</v>
      </c>
      <c r="D278" t="s">
        <v>428</v>
      </c>
      <c r="E278">
        <v>4</v>
      </c>
      <c r="F278" s="3">
        <v>95</v>
      </c>
      <c r="G278" s="4">
        <v>0.95</v>
      </c>
      <c r="H278" s="3">
        <v>10.5</v>
      </c>
      <c r="I278" s="5">
        <v>19</v>
      </c>
      <c r="J278" s="5">
        <v>6</v>
      </c>
      <c r="K278" s="5">
        <v>1</v>
      </c>
      <c r="L278" s="5">
        <v>0</v>
      </c>
      <c r="M278" s="3">
        <v>95</v>
      </c>
      <c r="N278" s="4">
        <v>0.95</v>
      </c>
      <c r="O278" s="3">
        <v>11.1</v>
      </c>
      <c r="P278" s="5">
        <v>19</v>
      </c>
      <c r="Q278" s="5">
        <v>5</v>
      </c>
      <c r="R278" s="5">
        <v>1</v>
      </c>
      <c r="S278" s="5">
        <v>4</v>
      </c>
      <c r="T278" s="3">
        <v>79.8</v>
      </c>
      <c r="U278" s="4">
        <v>0.79799999999999993</v>
      </c>
      <c r="V278" s="3">
        <v>9.5</v>
      </c>
      <c r="W278" s="5">
        <v>19</v>
      </c>
      <c r="X278" s="5">
        <v>5</v>
      </c>
      <c r="Y278" s="5">
        <v>2</v>
      </c>
      <c r="Z278" s="5">
        <v>2</v>
      </c>
      <c r="AA278" s="3">
        <v>86.9</v>
      </c>
      <c r="AB278" s="4">
        <v>0.86900000000000011</v>
      </c>
      <c r="AC278" s="3">
        <v>9.3000000000000007</v>
      </c>
      <c r="AD278" s="5">
        <v>16</v>
      </c>
      <c r="AE278" s="5">
        <v>7</v>
      </c>
      <c r="AF278" s="5">
        <v>3</v>
      </c>
      <c r="AG278" s="5">
        <v>8</v>
      </c>
      <c r="AH278" s="3" t="s">
        <v>728</v>
      </c>
      <c r="AI278" s="4" t="s">
        <v>728</v>
      </c>
      <c r="AJ278" s="3" t="s">
        <v>728</v>
      </c>
      <c r="AK278" s="5" t="s">
        <v>728</v>
      </c>
      <c r="AL278" s="5" t="s">
        <v>728</v>
      </c>
      <c r="AM278" s="5" t="s">
        <v>728</v>
      </c>
      <c r="AN278" s="5" t="s">
        <v>728</v>
      </c>
      <c r="AO278" s="3" t="s">
        <v>728</v>
      </c>
      <c r="AP278" s="4" t="s">
        <v>728</v>
      </c>
      <c r="AQ278" s="3" t="s">
        <v>728</v>
      </c>
      <c r="AR278" s="5" t="s">
        <v>728</v>
      </c>
      <c r="AS278" s="5" t="s">
        <v>728</v>
      </c>
      <c r="AT278" s="5" t="s">
        <v>728</v>
      </c>
      <c r="AU278" s="5" t="s">
        <v>728</v>
      </c>
      <c r="AV278" s="3">
        <v>6.25</v>
      </c>
      <c r="AW278" s="3">
        <v>0.75</v>
      </c>
      <c r="AX278" s="3">
        <v>5.25</v>
      </c>
      <c r="AY278" s="3">
        <v>0</v>
      </c>
      <c r="AZ278" s="6">
        <v>12.32</v>
      </c>
      <c r="BA278" s="6">
        <v>14.73</v>
      </c>
      <c r="BB278" s="6">
        <v>34.864999999999995</v>
      </c>
      <c r="BC278" s="3">
        <v>3065.179352580928</v>
      </c>
      <c r="BD278" s="3">
        <v>3664.7801837270345</v>
      </c>
      <c r="BE278" s="3">
        <v>0</v>
      </c>
      <c r="BF278" s="3">
        <v>1944.3487532808399</v>
      </c>
      <c r="BG278" s="3">
        <v>8674.3082895888019</v>
      </c>
      <c r="BH278" s="4">
        <v>5.3746656522325384</v>
      </c>
    </row>
    <row r="279" spans="1:60" x14ac:dyDescent="0.25">
      <c r="A279">
        <v>2003</v>
      </c>
      <c r="B279">
        <v>202</v>
      </c>
      <c r="C279" s="1">
        <v>37823</v>
      </c>
      <c r="D279" t="s">
        <v>429</v>
      </c>
      <c r="E279">
        <v>4</v>
      </c>
      <c r="F279" s="3">
        <v>87.3</v>
      </c>
      <c r="G279" s="4">
        <v>0.873</v>
      </c>
      <c r="H279" s="3">
        <v>11.78</v>
      </c>
      <c r="I279" s="5">
        <v>22</v>
      </c>
      <c r="J279" s="5">
        <v>4</v>
      </c>
      <c r="K279" s="5">
        <v>1</v>
      </c>
      <c r="L279" s="5">
        <v>16</v>
      </c>
      <c r="M279" s="3">
        <v>56.9</v>
      </c>
      <c r="N279" s="4">
        <v>0.56899999999999995</v>
      </c>
      <c r="O279" s="3">
        <v>10.73</v>
      </c>
      <c r="P279" s="5">
        <v>17</v>
      </c>
      <c r="Q279" s="5">
        <v>9</v>
      </c>
      <c r="R279" s="5">
        <v>4</v>
      </c>
      <c r="S279" s="5">
        <v>17</v>
      </c>
      <c r="T279" s="3">
        <v>82.2</v>
      </c>
      <c r="U279" s="4">
        <v>0.82200000000000006</v>
      </c>
      <c r="V279" s="3">
        <v>11.75</v>
      </c>
      <c r="W279" s="5">
        <v>20</v>
      </c>
      <c r="X279" s="5">
        <v>5</v>
      </c>
      <c r="Y279" s="5">
        <v>2</v>
      </c>
      <c r="Z279" s="5">
        <v>9</v>
      </c>
      <c r="AA279" s="3">
        <v>93.7</v>
      </c>
      <c r="AB279" s="4">
        <v>0.93700000000000006</v>
      </c>
      <c r="AC279" s="3">
        <v>12.87</v>
      </c>
      <c r="AD279" s="5">
        <v>24</v>
      </c>
      <c r="AE279" s="5">
        <v>6</v>
      </c>
      <c r="AF279" s="5">
        <v>3</v>
      </c>
      <c r="AG279" s="5">
        <v>1</v>
      </c>
      <c r="AH279" s="3" t="s">
        <v>728</v>
      </c>
      <c r="AI279" s="4" t="s">
        <v>728</v>
      </c>
      <c r="AJ279" s="3" t="s">
        <v>728</v>
      </c>
      <c r="AK279" s="5" t="s">
        <v>728</v>
      </c>
      <c r="AL279" s="5" t="s">
        <v>728</v>
      </c>
      <c r="AM279" s="5" t="s">
        <v>728</v>
      </c>
      <c r="AN279" s="5" t="s">
        <v>728</v>
      </c>
      <c r="AO279" s="3" t="s">
        <v>728</v>
      </c>
      <c r="AP279" s="4" t="s">
        <v>728</v>
      </c>
      <c r="AQ279" s="3" t="s">
        <v>728</v>
      </c>
      <c r="AR279" s="5" t="s">
        <v>728</v>
      </c>
      <c r="AS279" s="5" t="s">
        <v>728</v>
      </c>
      <c r="AT279" s="5" t="s">
        <v>728</v>
      </c>
      <c r="AU279" s="5" t="s">
        <v>728</v>
      </c>
      <c r="AV279" s="3">
        <v>15</v>
      </c>
      <c r="AW279" s="3">
        <v>0.5</v>
      </c>
      <c r="AX279" s="3">
        <v>6.5</v>
      </c>
      <c r="AY279" s="3">
        <v>0</v>
      </c>
      <c r="AZ279" s="6">
        <v>19.145</v>
      </c>
      <c r="BA279" s="6">
        <v>21.66</v>
      </c>
      <c r="BB279" s="6">
        <v>52.817499999999995</v>
      </c>
      <c r="BC279" s="3">
        <v>2357.1827610090404</v>
      </c>
      <c r="BD279" s="3">
        <v>2666.8361767279084</v>
      </c>
      <c r="BE279" s="3">
        <v>0</v>
      </c>
      <c r="BF279" s="3">
        <v>1479.0105989355498</v>
      </c>
      <c r="BG279" s="3">
        <v>6503.0295366724986</v>
      </c>
      <c r="BH279" s="4">
        <v>4.209618360141306</v>
      </c>
    </row>
    <row r="280" spans="1:60" x14ac:dyDescent="0.25">
      <c r="A280">
        <v>2003</v>
      </c>
      <c r="B280">
        <v>202</v>
      </c>
      <c r="C280" s="1">
        <v>37823</v>
      </c>
      <c r="D280" t="s">
        <v>430</v>
      </c>
      <c r="E280">
        <v>4</v>
      </c>
      <c r="F280" s="3">
        <v>71.8</v>
      </c>
      <c r="G280" s="4">
        <v>0.71799999999999997</v>
      </c>
      <c r="H280" s="3">
        <v>10.91</v>
      </c>
      <c r="I280" s="5">
        <v>14</v>
      </c>
      <c r="J280" s="5">
        <v>4</v>
      </c>
      <c r="K280" s="5">
        <v>2</v>
      </c>
      <c r="L280" s="5">
        <v>22</v>
      </c>
      <c r="M280" s="3">
        <v>82.2</v>
      </c>
      <c r="N280" s="4">
        <v>0.82200000000000006</v>
      </c>
      <c r="O280" s="3">
        <v>12.96</v>
      </c>
      <c r="P280" s="5">
        <v>20</v>
      </c>
      <c r="Q280" s="5">
        <v>6</v>
      </c>
      <c r="R280" s="5">
        <v>6</v>
      </c>
      <c r="S280" s="5">
        <v>25</v>
      </c>
      <c r="T280" s="3">
        <v>90.8</v>
      </c>
      <c r="U280" s="4">
        <v>0.90799999999999992</v>
      </c>
      <c r="V280" s="3">
        <v>13.54</v>
      </c>
      <c r="W280" s="5">
        <v>21</v>
      </c>
      <c r="X280" s="5">
        <v>5</v>
      </c>
      <c r="Y280" s="5">
        <v>2</v>
      </c>
      <c r="Z280" s="5">
        <v>11</v>
      </c>
      <c r="AA280" s="3">
        <v>78.7</v>
      </c>
      <c r="AB280" s="4">
        <v>0.78700000000000003</v>
      </c>
      <c r="AC280" s="3">
        <v>10.99</v>
      </c>
      <c r="AD280" s="5">
        <v>22</v>
      </c>
      <c r="AE280" s="5">
        <v>7</v>
      </c>
      <c r="AF280" s="5">
        <v>2</v>
      </c>
      <c r="AG280" s="5">
        <v>9</v>
      </c>
      <c r="AH280" s="3" t="s">
        <v>728</v>
      </c>
      <c r="AI280" s="4" t="s">
        <v>728</v>
      </c>
      <c r="AJ280" s="3" t="s">
        <v>728</v>
      </c>
      <c r="AK280" s="5" t="s">
        <v>728</v>
      </c>
      <c r="AL280" s="5" t="s">
        <v>728</v>
      </c>
      <c r="AM280" s="5" t="s">
        <v>728</v>
      </c>
      <c r="AN280" s="5" t="s">
        <v>728</v>
      </c>
      <c r="AO280" s="3" t="s">
        <v>728</v>
      </c>
      <c r="AP280" s="4" t="s">
        <v>728</v>
      </c>
      <c r="AQ280" s="3" t="s">
        <v>728</v>
      </c>
      <c r="AR280" s="5" t="s">
        <v>728</v>
      </c>
      <c r="AS280" s="5" t="s">
        <v>728</v>
      </c>
      <c r="AT280" s="5" t="s">
        <v>728</v>
      </c>
      <c r="AU280" s="5" t="s">
        <v>728</v>
      </c>
      <c r="AV280" s="3">
        <v>17.25</v>
      </c>
      <c r="AW280" s="3">
        <v>0.75</v>
      </c>
      <c r="AX280" s="3">
        <v>10.25</v>
      </c>
      <c r="AY280" s="3">
        <v>0</v>
      </c>
      <c r="AZ280" s="6">
        <v>21.79</v>
      </c>
      <c r="BA280" s="6">
        <v>25.422499999999999</v>
      </c>
      <c r="BB280" s="6">
        <v>56.942499999999995</v>
      </c>
      <c r="BC280" s="3">
        <v>2527.9481991834359</v>
      </c>
      <c r="BD280" s="3">
        <v>2949.3695775007295</v>
      </c>
      <c r="BE280" s="3">
        <v>0</v>
      </c>
      <c r="BF280" s="3">
        <v>1128.817621755614</v>
      </c>
      <c r="BG280" s="3">
        <v>6606.1353984397792</v>
      </c>
      <c r="BH280" s="4">
        <v>4.3925743252655449</v>
      </c>
    </row>
    <row r="281" spans="1:60" x14ac:dyDescent="0.25">
      <c r="A281">
        <v>2003</v>
      </c>
      <c r="B281">
        <v>202</v>
      </c>
      <c r="C281" s="1">
        <v>37823</v>
      </c>
      <c r="D281" t="s">
        <v>431</v>
      </c>
      <c r="E281">
        <v>4</v>
      </c>
      <c r="F281" s="3">
        <v>81.099999999999994</v>
      </c>
      <c r="G281" s="4">
        <v>0.81099999999999994</v>
      </c>
      <c r="H281" s="3">
        <v>9.2899999999999991</v>
      </c>
      <c r="I281" s="5">
        <v>17</v>
      </c>
      <c r="J281" s="5">
        <v>8</v>
      </c>
      <c r="K281" s="5">
        <v>1</v>
      </c>
      <c r="L281" s="5">
        <v>4</v>
      </c>
      <c r="M281" s="3">
        <v>81.5</v>
      </c>
      <c r="N281" s="4">
        <v>0.81499999999999995</v>
      </c>
      <c r="O281" s="3">
        <v>11.6</v>
      </c>
      <c r="P281" s="5">
        <v>18</v>
      </c>
      <c r="Q281" s="5">
        <v>7</v>
      </c>
      <c r="R281" s="5">
        <v>1</v>
      </c>
      <c r="S281" s="5">
        <v>14</v>
      </c>
      <c r="T281" s="3">
        <v>72.7</v>
      </c>
      <c r="U281" s="4">
        <v>0.72699999999999998</v>
      </c>
      <c r="V281" s="3">
        <v>10.57</v>
      </c>
      <c r="W281" s="5">
        <v>19</v>
      </c>
      <c r="X281" s="5">
        <v>4</v>
      </c>
      <c r="Y281" s="5">
        <v>3</v>
      </c>
      <c r="Z281" s="5">
        <v>6</v>
      </c>
      <c r="AA281" s="3">
        <v>89.2</v>
      </c>
      <c r="AB281" s="4">
        <v>0.89200000000000002</v>
      </c>
      <c r="AC281" s="3">
        <v>12.27</v>
      </c>
      <c r="AD281" s="5">
        <v>24</v>
      </c>
      <c r="AE281" s="5">
        <v>8</v>
      </c>
      <c r="AF281" s="5">
        <v>4</v>
      </c>
      <c r="AG281" s="5">
        <v>16</v>
      </c>
      <c r="AH281" s="3" t="s">
        <v>728</v>
      </c>
      <c r="AI281" s="4" t="s">
        <v>728</v>
      </c>
      <c r="AJ281" s="3" t="s">
        <v>728</v>
      </c>
      <c r="AK281" s="5" t="s">
        <v>728</v>
      </c>
      <c r="AL281" s="5" t="s">
        <v>728</v>
      </c>
      <c r="AM281" s="5" t="s">
        <v>728</v>
      </c>
      <c r="AN281" s="5" t="s">
        <v>728</v>
      </c>
      <c r="AO281" s="3" t="s">
        <v>728</v>
      </c>
      <c r="AP281" s="4" t="s">
        <v>728</v>
      </c>
      <c r="AQ281" s="3" t="s">
        <v>728</v>
      </c>
      <c r="AR281" s="5" t="s">
        <v>728</v>
      </c>
      <c r="AS281" s="5" t="s">
        <v>728</v>
      </c>
      <c r="AT281" s="5" t="s">
        <v>728</v>
      </c>
      <c r="AU281" s="5" t="s">
        <v>728</v>
      </c>
      <c r="AV281" s="3">
        <v>15.75</v>
      </c>
      <c r="AW281" s="3">
        <v>0.5</v>
      </c>
      <c r="AX281" s="3">
        <v>8.25</v>
      </c>
      <c r="AY281" s="3">
        <v>0</v>
      </c>
      <c r="AZ281" s="6">
        <v>16.715</v>
      </c>
      <c r="BA281" s="6">
        <v>19.567499999999999</v>
      </c>
      <c r="BB281" s="6">
        <v>42.44</v>
      </c>
      <c r="BC281" s="3">
        <v>3802.1872265966754</v>
      </c>
      <c r="BD281" s="3">
        <v>4451.049868766404</v>
      </c>
      <c r="BE281" s="3">
        <v>0</v>
      </c>
      <c r="BF281" s="3">
        <v>1400.6561679790025</v>
      </c>
      <c r="BG281" s="3">
        <v>9653.8932633420827</v>
      </c>
      <c r="BH281" s="4">
        <v>5.9402776612679524</v>
      </c>
    </row>
    <row r="282" spans="1:60" x14ac:dyDescent="0.25">
      <c r="A282">
        <v>2003</v>
      </c>
      <c r="B282">
        <v>202</v>
      </c>
      <c r="C282" s="1">
        <v>37823</v>
      </c>
      <c r="D282" t="s">
        <v>432</v>
      </c>
      <c r="E282">
        <v>4</v>
      </c>
      <c r="F282" s="3">
        <v>72.900000000000006</v>
      </c>
      <c r="G282" s="4">
        <v>0.72900000000000009</v>
      </c>
      <c r="H282" s="3">
        <v>14.88</v>
      </c>
      <c r="I282" s="5">
        <v>22</v>
      </c>
      <c r="J282" s="5">
        <v>5</v>
      </c>
      <c r="K282" s="5">
        <v>2</v>
      </c>
      <c r="L282" s="5">
        <v>25</v>
      </c>
      <c r="M282" s="3">
        <v>61.9</v>
      </c>
      <c r="N282" s="4">
        <v>0.61899999999999999</v>
      </c>
      <c r="O282" s="3">
        <v>14.24</v>
      </c>
      <c r="P282" s="5">
        <v>17</v>
      </c>
      <c r="Q282" s="5">
        <v>4</v>
      </c>
      <c r="R282" s="5">
        <v>3</v>
      </c>
      <c r="S282" s="5">
        <v>32</v>
      </c>
      <c r="T282" s="3">
        <v>67.5</v>
      </c>
      <c r="U282" s="4">
        <v>0.67500000000000004</v>
      </c>
      <c r="V282" s="3">
        <v>11.46</v>
      </c>
      <c r="W282" s="5">
        <v>20</v>
      </c>
      <c r="X282" s="5">
        <v>6</v>
      </c>
      <c r="Y282" s="5">
        <v>2</v>
      </c>
      <c r="Z282" s="5">
        <v>9</v>
      </c>
      <c r="AA282" s="3">
        <v>55.9</v>
      </c>
      <c r="AB282" s="4">
        <v>0.55899999999999994</v>
      </c>
      <c r="AC282" s="3">
        <v>12.54</v>
      </c>
      <c r="AD282" s="5">
        <v>18</v>
      </c>
      <c r="AE282" s="5">
        <v>5</v>
      </c>
      <c r="AF282" s="5">
        <v>2</v>
      </c>
      <c r="AG282" s="5">
        <v>20</v>
      </c>
      <c r="AH282" s="3" t="s">
        <v>728</v>
      </c>
      <c r="AI282" s="4" t="s">
        <v>728</v>
      </c>
      <c r="AJ282" s="3" t="s">
        <v>728</v>
      </c>
      <c r="AK282" s="5" t="s">
        <v>728</v>
      </c>
      <c r="AL282" s="5" t="s">
        <v>728</v>
      </c>
      <c r="AM282" s="5" t="s">
        <v>728</v>
      </c>
      <c r="AN282" s="5" t="s">
        <v>728</v>
      </c>
      <c r="AO282" s="3" t="s">
        <v>728</v>
      </c>
      <c r="AP282" s="4" t="s">
        <v>728</v>
      </c>
      <c r="AQ282" s="3" t="s">
        <v>728</v>
      </c>
      <c r="AR282" s="5" t="s">
        <v>728</v>
      </c>
      <c r="AS282" s="5" t="s">
        <v>728</v>
      </c>
      <c r="AT282" s="5" t="s">
        <v>728</v>
      </c>
      <c r="AU282" s="5" t="s">
        <v>728</v>
      </c>
      <c r="AV282" s="3">
        <v>16.5</v>
      </c>
      <c r="AW282" s="3">
        <v>0.5</v>
      </c>
      <c r="AX282" s="3">
        <v>17.25</v>
      </c>
      <c r="AY282" s="3">
        <v>0</v>
      </c>
      <c r="AZ282" s="6">
        <v>27.9375</v>
      </c>
      <c r="BA282" s="6">
        <v>27.247499999999999</v>
      </c>
      <c r="BB282" s="6">
        <v>78.015000000000001</v>
      </c>
      <c r="BC282" s="3">
        <v>1340.5050442913384</v>
      </c>
      <c r="BD282" s="3">
        <v>1307.3972687007872</v>
      </c>
      <c r="BE282" s="3">
        <v>0</v>
      </c>
      <c r="BF282" s="3">
        <v>1095.4355314960628</v>
      </c>
      <c r="BG282" s="3">
        <v>3743.3378444881882</v>
      </c>
      <c r="BH282" s="4">
        <v>1.7157214678775947</v>
      </c>
    </row>
    <row r="283" spans="1:60" x14ac:dyDescent="0.25">
      <c r="A283">
        <v>2003</v>
      </c>
      <c r="B283">
        <v>202</v>
      </c>
      <c r="C283" s="1">
        <v>37823</v>
      </c>
      <c r="D283" t="s">
        <v>433</v>
      </c>
      <c r="E283">
        <v>4</v>
      </c>
      <c r="F283" s="3">
        <v>69.2</v>
      </c>
      <c r="G283" s="4">
        <v>0.69200000000000006</v>
      </c>
      <c r="H283" s="3">
        <v>13.2</v>
      </c>
      <c r="I283" s="5">
        <v>19</v>
      </c>
      <c r="J283" s="5">
        <v>4</v>
      </c>
      <c r="K283" s="5">
        <v>0</v>
      </c>
      <c r="L283" s="5">
        <v>0</v>
      </c>
      <c r="M283" s="3">
        <v>77.8</v>
      </c>
      <c r="N283" s="4">
        <v>0.77800000000000002</v>
      </c>
      <c r="O283" s="3">
        <v>13.1</v>
      </c>
      <c r="P283" s="5">
        <v>20</v>
      </c>
      <c r="Q283" s="5">
        <v>4</v>
      </c>
      <c r="R283" s="5">
        <v>3</v>
      </c>
      <c r="S283" s="5">
        <v>16</v>
      </c>
      <c r="T283" s="3">
        <v>73.099999999999994</v>
      </c>
      <c r="U283" s="4">
        <v>0.73099999999999998</v>
      </c>
      <c r="V283" s="3">
        <v>15.4</v>
      </c>
      <c r="W283" s="5">
        <v>19</v>
      </c>
      <c r="X283" s="5">
        <v>5</v>
      </c>
      <c r="Y283" s="5">
        <v>1</v>
      </c>
      <c r="Z283" s="5">
        <v>16</v>
      </c>
      <c r="AA283" s="3">
        <v>79.5</v>
      </c>
      <c r="AB283" s="4">
        <v>0.79500000000000004</v>
      </c>
      <c r="AC283" s="3">
        <v>11.5</v>
      </c>
      <c r="AD283" s="5">
        <v>19</v>
      </c>
      <c r="AE283" s="5">
        <v>6</v>
      </c>
      <c r="AF283" s="5">
        <v>1</v>
      </c>
      <c r="AG283" s="5">
        <v>4</v>
      </c>
      <c r="AH283" s="3" t="s">
        <v>728</v>
      </c>
      <c r="AI283" s="4" t="s">
        <v>728</v>
      </c>
      <c r="AJ283" s="3" t="s">
        <v>728</v>
      </c>
      <c r="AK283" s="5" t="s">
        <v>728</v>
      </c>
      <c r="AL283" s="5" t="s">
        <v>728</v>
      </c>
      <c r="AM283" s="5" t="s">
        <v>728</v>
      </c>
      <c r="AN283" s="5" t="s">
        <v>728</v>
      </c>
      <c r="AO283" s="3" t="s">
        <v>728</v>
      </c>
      <c r="AP283" s="4" t="s">
        <v>728</v>
      </c>
      <c r="AQ283" s="3" t="s">
        <v>728</v>
      </c>
      <c r="AR283" s="5" t="s">
        <v>728</v>
      </c>
      <c r="AS283" s="5" t="s">
        <v>728</v>
      </c>
      <c r="AT283" s="5" t="s">
        <v>728</v>
      </c>
      <c r="AU283" s="5" t="s">
        <v>728</v>
      </c>
      <c r="AV283" s="3">
        <v>8.5</v>
      </c>
      <c r="AW283" s="3">
        <v>2</v>
      </c>
      <c r="AX283" s="3">
        <v>15.25</v>
      </c>
      <c r="AY283" s="3">
        <v>0</v>
      </c>
      <c r="AZ283" s="6">
        <v>25.262499999999999</v>
      </c>
      <c r="BA283" s="6">
        <v>22.857500000000002</v>
      </c>
      <c r="BB283" s="6">
        <v>68.224999999999994</v>
      </c>
      <c r="BC283" s="3">
        <v>2852.5296642607173</v>
      </c>
      <c r="BD283" s="3">
        <v>2580.967711067367</v>
      </c>
      <c r="BE283" s="3">
        <v>0</v>
      </c>
      <c r="BF283" s="3">
        <v>2270.1675962379704</v>
      </c>
      <c r="BG283" s="3">
        <v>7703.6649715660551</v>
      </c>
      <c r="BH283" s="4">
        <v>3.9744431435144976</v>
      </c>
    </row>
    <row r="284" spans="1:60" x14ac:dyDescent="0.25">
      <c r="A284">
        <v>2003</v>
      </c>
      <c r="B284">
        <v>202</v>
      </c>
      <c r="C284" s="1">
        <v>37823</v>
      </c>
      <c r="D284" t="s">
        <v>434</v>
      </c>
      <c r="E284">
        <v>4</v>
      </c>
      <c r="F284" s="3">
        <v>75.2</v>
      </c>
      <c r="G284" s="4">
        <v>0.752</v>
      </c>
      <c r="H284" s="3">
        <v>10.4</v>
      </c>
      <c r="I284" s="5">
        <v>20</v>
      </c>
      <c r="J284" s="5">
        <v>6</v>
      </c>
      <c r="K284" s="5">
        <v>1</v>
      </c>
      <c r="L284" s="5">
        <v>1</v>
      </c>
      <c r="M284" s="3">
        <v>63.5</v>
      </c>
      <c r="N284" s="4">
        <v>0.63500000000000001</v>
      </c>
      <c r="O284" s="3">
        <v>9.1</v>
      </c>
      <c r="P284" s="5">
        <v>15</v>
      </c>
      <c r="Q284" s="5">
        <v>4</v>
      </c>
      <c r="R284" s="5">
        <v>2</v>
      </c>
      <c r="S284" s="5">
        <v>8</v>
      </c>
      <c r="T284" s="3">
        <v>61.6</v>
      </c>
      <c r="U284" s="4">
        <v>0.61599999999999999</v>
      </c>
      <c r="V284" s="3">
        <v>10.4</v>
      </c>
      <c r="W284" s="5">
        <v>14</v>
      </c>
      <c r="X284" s="5">
        <v>3</v>
      </c>
      <c r="Y284" s="5">
        <v>1</v>
      </c>
      <c r="Z284" s="5">
        <v>7</v>
      </c>
      <c r="AA284" s="3">
        <v>60.2</v>
      </c>
      <c r="AB284" s="4">
        <v>0.60199999999999998</v>
      </c>
      <c r="AC284" s="3">
        <v>9.6999999999999993</v>
      </c>
      <c r="AD284" s="5">
        <v>15</v>
      </c>
      <c r="AE284" s="5">
        <v>9</v>
      </c>
      <c r="AF284" s="5">
        <v>3</v>
      </c>
      <c r="AG284" s="5">
        <v>6</v>
      </c>
      <c r="AH284" s="3" t="s">
        <v>728</v>
      </c>
      <c r="AI284" s="4" t="s">
        <v>728</v>
      </c>
      <c r="AJ284" s="3" t="s">
        <v>728</v>
      </c>
      <c r="AK284" s="5" t="s">
        <v>728</v>
      </c>
      <c r="AL284" s="5" t="s">
        <v>728</v>
      </c>
      <c r="AM284" s="5" t="s">
        <v>728</v>
      </c>
      <c r="AN284" s="5" t="s">
        <v>728</v>
      </c>
      <c r="AO284" s="3" t="s">
        <v>728</v>
      </c>
      <c r="AP284" s="4" t="s">
        <v>728</v>
      </c>
      <c r="AQ284" s="3" t="s">
        <v>728</v>
      </c>
      <c r="AR284" s="5" t="s">
        <v>728</v>
      </c>
      <c r="AS284" s="5" t="s">
        <v>728</v>
      </c>
      <c r="AT284" s="5" t="s">
        <v>728</v>
      </c>
      <c r="AU284" s="5" t="s">
        <v>728</v>
      </c>
      <c r="AV284" s="3">
        <v>7.5</v>
      </c>
      <c r="AW284" s="3">
        <v>0.5</v>
      </c>
      <c r="AX284" s="3">
        <v>3.25</v>
      </c>
      <c r="AY284" s="3">
        <v>0</v>
      </c>
      <c r="AZ284" s="6">
        <v>10.459999999999999</v>
      </c>
      <c r="BA284" s="6">
        <v>11.105</v>
      </c>
      <c r="BB284" s="6">
        <v>25.95</v>
      </c>
      <c r="BC284" s="3">
        <v>2301.1847477398655</v>
      </c>
      <c r="BD284" s="3">
        <v>2443.0838072324291</v>
      </c>
      <c r="BE284" s="3">
        <v>0</v>
      </c>
      <c r="BF284" s="3">
        <v>964.69360600758239</v>
      </c>
      <c r="BG284" s="3">
        <v>5708.9621609798769</v>
      </c>
      <c r="BH284" s="4">
        <v>2.8865309016582428</v>
      </c>
    </row>
    <row r="285" spans="1:60" x14ac:dyDescent="0.25">
      <c r="A285">
        <v>2003</v>
      </c>
      <c r="B285">
        <v>202</v>
      </c>
      <c r="C285" s="1">
        <v>37823</v>
      </c>
      <c r="D285" t="s">
        <v>435</v>
      </c>
      <c r="E285">
        <v>4</v>
      </c>
      <c r="F285" s="3">
        <v>75.2</v>
      </c>
      <c r="G285" s="4">
        <v>0.752</v>
      </c>
      <c r="H285" s="3">
        <v>12.6</v>
      </c>
      <c r="I285" s="5">
        <v>15</v>
      </c>
      <c r="J285" s="5">
        <v>2</v>
      </c>
      <c r="K285" s="5">
        <v>2</v>
      </c>
      <c r="L285" s="5">
        <v>14</v>
      </c>
      <c r="M285" s="3">
        <v>94</v>
      </c>
      <c r="N285" s="4">
        <v>0.94</v>
      </c>
      <c r="O285" s="3">
        <v>13.2</v>
      </c>
      <c r="P285" s="5">
        <v>22</v>
      </c>
      <c r="Q285" s="5">
        <v>5</v>
      </c>
      <c r="R285" s="5">
        <v>1</v>
      </c>
      <c r="S285" s="5">
        <v>7</v>
      </c>
      <c r="T285" s="3">
        <v>82.1</v>
      </c>
      <c r="U285" s="4">
        <v>0.82099999999999995</v>
      </c>
      <c r="V285" s="3">
        <v>11.9</v>
      </c>
      <c r="W285" s="5">
        <v>19</v>
      </c>
      <c r="X285" s="5">
        <v>7</v>
      </c>
      <c r="Y285" s="5">
        <v>1</v>
      </c>
      <c r="Z285" s="5">
        <v>7</v>
      </c>
      <c r="AA285" s="3">
        <v>83.2</v>
      </c>
      <c r="AB285" s="4">
        <v>0.83200000000000007</v>
      </c>
      <c r="AC285" s="3">
        <v>12.3</v>
      </c>
      <c r="AD285" s="5">
        <v>21</v>
      </c>
      <c r="AE285" s="5">
        <v>7</v>
      </c>
      <c r="AF285" s="5">
        <v>1</v>
      </c>
      <c r="AG285" s="5">
        <v>13</v>
      </c>
      <c r="AH285" s="3" t="s">
        <v>728</v>
      </c>
      <c r="AI285" s="4" t="s">
        <v>728</v>
      </c>
      <c r="AJ285" s="3" t="s">
        <v>728</v>
      </c>
      <c r="AK285" s="5" t="s">
        <v>728</v>
      </c>
      <c r="AL285" s="5" t="s">
        <v>728</v>
      </c>
      <c r="AM285" s="5" t="s">
        <v>728</v>
      </c>
      <c r="AN285" s="5" t="s">
        <v>728</v>
      </c>
      <c r="AO285" s="3" t="s">
        <v>728</v>
      </c>
      <c r="AP285" s="4" t="s">
        <v>728</v>
      </c>
      <c r="AQ285" s="3" t="s">
        <v>728</v>
      </c>
      <c r="AR285" s="5" t="s">
        <v>728</v>
      </c>
      <c r="AS285" s="5" t="s">
        <v>728</v>
      </c>
      <c r="AT285" s="5" t="s">
        <v>728</v>
      </c>
      <c r="AU285" s="5" t="s">
        <v>728</v>
      </c>
      <c r="AV285" s="3">
        <v>16.25</v>
      </c>
      <c r="AW285" s="3">
        <v>2.5</v>
      </c>
      <c r="AX285" s="3">
        <v>11.75</v>
      </c>
      <c r="AY285" s="3">
        <v>0</v>
      </c>
      <c r="AZ285" s="6">
        <v>23.9</v>
      </c>
      <c r="BA285" s="6">
        <v>24.9025</v>
      </c>
      <c r="BB285" s="6">
        <v>62.164999999999992</v>
      </c>
      <c r="BC285" s="3">
        <v>2574.5297462817148</v>
      </c>
      <c r="BD285" s="3">
        <v>2682.519958442695</v>
      </c>
      <c r="BE285" s="3">
        <v>0</v>
      </c>
      <c r="BF285" s="3">
        <v>1439.4206583552057</v>
      </c>
      <c r="BG285" s="3">
        <v>6696.4703630796157</v>
      </c>
      <c r="BH285" s="4">
        <v>4.2670937508041273</v>
      </c>
    </row>
    <row r="286" spans="1:60" x14ac:dyDescent="0.25">
      <c r="A286">
        <v>2003</v>
      </c>
      <c r="B286">
        <v>202</v>
      </c>
      <c r="C286" s="1">
        <v>37823</v>
      </c>
      <c r="D286" t="s">
        <v>436</v>
      </c>
      <c r="E286">
        <v>4</v>
      </c>
      <c r="F286" s="3">
        <v>89.7</v>
      </c>
      <c r="G286" s="4">
        <v>0.89700000000000002</v>
      </c>
      <c r="H286" s="3">
        <v>13.3</v>
      </c>
      <c r="I286" s="5">
        <v>21</v>
      </c>
      <c r="J286" s="5">
        <v>5</v>
      </c>
      <c r="K286" s="5">
        <v>1</v>
      </c>
      <c r="L286" s="5">
        <v>10</v>
      </c>
      <c r="M286" s="3">
        <v>72.3</v>
      </c>
      <c r="N286" s="4">
        <v>0.72299999999999998</v>
      </c>
      <c r="O286" s="3">
        <v>10.199999999999999</v>
      </c>
      <c r="P286" s="5">
        <v>22</v>
      </c>
      <c r="Q286" s="5">
        <v>8</v>
      </c>
      <c r="R286" s="5">
        <v>1</v>
      </c>
      <c r="S286" s="5">
        <v>9</v>
      </c>
      <c r="T286" s="3">
        <v>78.400000000000006</v>
      </c>
      <c r="U286" s="4">
        <v>0.78400000000000003</v>
      </c>
      <c r="V286" s="3">
        <v>10.8</v>
      </c>
      <c r="W286" s="5">
        <v>22</v>
      </c>
      <c r="X286" s="5">
        <v>5</v>
      </c>
      <c r="Y286" s="5">
        <v>1</v>
      </c>
      <c r="Z286" s="5">
        <v>1</v>
      </c>
      <c r="AA286" s="3">
        <v>68.599999999999994</v>
      </c>
      <c r="AB286" s="4">
        <v>0.68599999999999994</v>
      </c>
      <c r="AC286" s="3">
        <v>8.9</v>
      </c>
      <c r="AD286" s="5">
        <v>16</v>
      </c>
      <c r="AE286" s="5">
        <v>7</v>
      </c>
      <c r="AF286" s="5">
        <v>3</v>
      </c>
      <c r="AG286" s="5">
        <v>3</v>
      </c>
      <c r="AH286" s="3" t="s">
        <v>728</v>
      </c>
      <c r="AI286" s="4" t="s">
        <v>728</v>
      </c>
      <c r="AJ286" s="3" t="s">
        <v>728</v>
      </c>
      <c r="AK286" s="5" t="s">
        <v>728</v>
      </c>
      <c r="AL286" s="5" t="s">
        <v>728</v>
      </c>
      <c r="AM286" s="5" t="s">
        <v>728</v>
      </c>
      <c r="AN286" s="5" t="s">
        <v>728</v>
      </c>
      <c r="AO286" s="3" t="s">
        <v>728</v>
      </c>
      <c r="AP286" s="4" t="s">
        <v>728</v>
      </c>
      <c r="AQ286" s="3" t="s">
        <v>728</v>
      </c>
      <c r="AR286" s="5" t="s">
        <v>728</v>
      </c>
      <c r="AS286" s="5" t="s">
        <v>728</v>
      </c>
      <c r="AT286" s="5" t="s">
        <v>728</v>
      </c>
      <c r="AU286" s="5" t="s">
        <v>728</v>
      </c>
      <c r="AV286" s="3">
        <v>12</v>
      </c>
      <c r="AW286" s="3">
        <v>0.25</v>
      </c>
      <c r="AX286" s="3">
        <v>5.25</v>
      </c>
      <c r="AY286" s="3">
        <v>0</v>
      </c>
      <c r="AZ286" s="6">
        <v>14.337499999999999</v>
      </c>
      <c r="BA286" s="6">
        <v>17.0075</v>
      </c>
      <c r="BB286" s="6">
        <v>40.027500000000003</v>
      </c>
      <c r="BC286" s="3">
        <v>3380.2778233449981</v>
      </c>
      <c r="BD286" s="3">
        <v>4009.7698399679216</v>
      </c>
      <c r="BE286" s="3">
        <v>0</v>
      </c>
      <c r="BF286" s="3">
        <v>2047.0278780256638</v>
      </c>
      <c r="BG286" s="3">
        <v>9437.0755413385832</v>
      </c>
      <c r="BH286" s="4">
        <v>4.9096505918534143</v>
      </c>
    </row>
    <row r="287" spans="1:60" x14ac:dyDescent="0.25">
      <c r="A287">
        <v>2003</v>
      </c>
      <c r="B287">
        <v>202</v>
      </c>
      <c r="C287" s="1">
        <v>37823</v>
      </c>
      <c r="D287" t="s">
        <v>437</v>
      </c>
      <c r="E287">
        <v>4</v>
      </c>
      <c r="F287" s="3">
        <v>99.5</v>
      </c>
      <c r="G287" s="4">
        <v>0.995</v>
      </c>
      <c r="H287" s="3">
        <v>13.8</v>
      </c>
      <c r="I287" s="5">
        <v>19</v>
      </c>
      <c r="J287" s="5">
        <v>5</v>
      </c>
      <c r="K287" s="5">
        <v>1</v>
      </c>
      <c r="L287" s="5">
        <v>13</v>
      </c>
      <c r="M287" s="3">
        <v>83.8</v>
      </c>
      <c r="N287" s="4">
        <v>0.83799999999999997</v>
      </c>
      <c r="O287" s="3">
        <v>11</v>
      </c>
      <c r="P287" s="5">
        <v>17</v>
      </c>
      <c r="Q287" s="5">
        <v>6</v>
      </c>
      <c r="R287" s="5">
        <v>3</v>
      </c>
      <c r="S287" s="5">
        <v>13</v>
      </c>
      <c r="T287" s="3">
        <v>85.4</v>
      </c>
      <c r="U287" s="4">
        <v>0.85400000000000009</v>
      </c>
      <c r="V287" s="3">
        <v>12.1</v>
      </c>
      <c r="W287" s="5">
        <v>19</v>
      </c>
      <c r="X287" s="5">
        <v>4</v>
      </c>
      <c r="Y287" s="5">
        <v>2</v>
      </c>
      <c r="Z287" s="5">
        <v>1</v>
      </c>
      <c r="AA287" s="3">
        <v>89</v>
      </c>
      <c r="AB287" s="4">
        <v>0.89</v>
      </c>
      <c r="AC287" s="3">
        <v>13.7</v>
      </c>
      <c r="AD287" s="5">
        <v>18</v>
      </c>
      <c r="AE287" s="5">
        <v>5</v>
      </c>
      <c r="AF287" s="5">
        <v>3</v>
      </c>
      <c r="AG287" s="5">
        <v>26</v>
      </c>
      <c r="AH287" s="3" t="s">
        <v>728</v>
      </c>
      <c r="AI287" s="4" t="s">
        <v>728</v>
      </c>
      <c r="AJ287" s="3" t="s">
        <v>728</v>
      </c>
      <c r="AK287" s="5" t="s">
        <v>728</v>
      </c>
      <c r="AL287" s="5" t="s">
        <v>728</v>
      </c>
      <c r="AM287" s="5" t="s">
        <v>728</v>
      </c>
      <c r="AN287" s="5" t="s">
        <v>728</v>
      </c>
      <c r="AO287" s="3" t="s">
        <v>728</v>
      </c>
      <c r="AP287" s="4" t="s">
        <v>728</v>
      </c>
      <c r="AQ287" s="3" t="s">
        <v>728</v>
      </c>
      <c r="AR287" s="5" t="s">
        <v>728</v>
      </c>
      <c r="AS287" s="5" t="s">
        <v>728</v>
      </c>
      <c r="AT287" s="5" t="s">
        <v>728</v>
      </c>
      <c r="AU287" s="5" t="s">
        <v>728</v>
      </c>
      <c r="AV287" s="3">
        <v>22.25</v>
      </c>
      <c r="AW287" s="3">
        <v>1</v>
      </c>
      <c r="AX287" s="3">
        <v>10.5</v>
      </c>
      <c r="AY287" s="3">
        <v>0</v>
      </c>
      <c r="AZ287" s="6">
        <v>22.494999999999997</v>
      </c>
      <c r="BA287" s="6">
        <v>26.0825</v>
      </c>
      <c r="BB287" s="6">
        <v>58.617499999999993</v>
      </c>
      <c r="BC287" s="3">
        <v>2578.9871318168557</v>
      </c>
      <c r="BD287" s="3">
        <v>2990.2837015164764</v>
      </c>
      <c r="BE287" s="3">
        <v>0</v>
      </c>
      <c r="BF287" s="3">
        <v>1151.0571595217264</v>
      </c>
      <c r="BG287" s="3">
        <v>6720.3279928550583</v>
      </c>
      <c r="BH287" s="4">
        <v>4.2615415095426998</v>
      </c>
    </row>
    <row r="288" spans="1:60" x14ac:dyDescent="0.25">
      <c r="A288">
        <v>2003</v>
      </c>
      <c r="B288">
        <v>202</v>
      </c>
      <c r="C288" s="1">
        <v>37823</v>
      </c>
      <c r="D288" t="s">
        <v>438</v>
      </c>
      <c r="E288">
        <v>4</v>
      </c>
      <c r="F288" s="3">
        <v>79.099999999999994</v>
      </c>
      <c r="G288" s="4">
        <v>0.79099999999999993</v>
      </c>
      <c r="H288" s="3">
        <v>14.4</v>
      </c>
      <c r="I288" s="5">
        <v>20</v>
      </c>
      <c r="J288" s="5">
        <v>4</v>
      </c>
      <c r="K288" s="5">
        <v>2</v>
      </c>
      <c r="L288" s="5">
        <v>20</v>
      </c>
      <c r="M288" s="3">
        <v>75.900000000000006</v>
      </c>
      <c r="N288" s="4">
        <v>0.75900000000000001</v>
      </c>
      <c r="O288" s="3">
        <v>14.99</v>
      </c>
      <c r="P288" s="5">
        <v>25</v>
      </c>
      <c r="Q288" s="5">
        <v>8</v>
      </c>
      <c r="R288" s="5">
        <v>2</v>
      </c>
      <c r="S288" s="5">
        <v>20</v>
      </c>
      <c r="T288" s="3">
        <v>56.2</v>
      </c>
      <c r="U288" s="4">
        <v>0.56200000000000006</v>
      </c>
      <c r="V288" s="3">
        <v>12.31</v>
      </c>
      <c r="W288" s="5">
        <v>18</v>
      </c>
      <c r="X288" s="5">
        <v>6</v>
      </c>
      <c r="Y288" s="5">
        <v>2</v>
      </c>
      <c r="Z288" s="5">
        <v>11</v>
      </c>
      <c r="AA288" s="3">
        <v>61.8</v>
      </c>
      <c r="AB288" s="4">
        <v>0.61799999999999999</v>
      </c>
      <c r="AC288" s="3">
        <v>13.84</v>
      </c>
      <c r="AD288" s="5">
        <v>19</v>
      </c>
      <c r="AE288" s="5">
        <v>5</v>
      </c>
      <c r="AF288" s="5">
        <v>2</v>
      </c>
      <c r="AG288" s="5">
        <v>26</v>
      </c>
      <c r="AH288" s="3" t="s">
        <v>728</v>
      </c>
      <c r="AI288" s="4" t="s">
        <v>728</v>
      </c>
      <c r="AJ288" s="3" t="s">
        <v>728</v>
      </c>
      <c r="AK288" s="5" t="s">
        <v>728</v>
      </c>
      <c r="AL288" s="5" t="s">
        <v>728</v>
      </c>
      <c r="AM288" s="5" t="s">
        <v>728</v>
      </c>
      <c r="AN288" s="5" t="s">
        <v>728</v>
      </c>
      <c r="AO288" s="3" t="s">
        <v>728</v>
      </c>
      <c r="AP288" s="4" t="s">
        <v>728</v>
      </c>
      <c r="AQ288" s="3" t="s">
        <v>728</v>
      </c>
      <c r="AR288" s="5" t="s">
        <v>728</v>
      </c>
      <c r="AS288" s="5" t="s">
        <v>728</v>
      </c>
      <c r="AT288" s="5" t="s">
        <v>728</v>
      </c>
      <c r="AU288" s="5" t="s">
        <v>728</v>
      </c>
      <c r="AV288" s="3">
        <v>19.75</v>
      </c>
      <c r="AW288" s="3">
        <v>1.5</v>
      </c>
      <c r="AX288" s="3">
        <v>13.75</v>
      </c>
      <c r="AY288" s="3">
        <v>0</v>
      </c>
      <c r="AZ288" s="6">
        <v>27.287500000000001</v>
      </c>
      <c r="BA288" s="6">
        <v>26.092500000000001</v>
      </c>
      <c r="BB288" s="6">
        <v>72.567499999999995</v>
      </c>
      <c r="BC288" s="3">
        <v>1359.6748892716537</v>
      </c>
      <c r="BD288" s="3">
        <v>1300.1307209645672</v>
      </c>
      <c r="BE288" s="3">
        <v>0</v>
      </c>
      <c r="BF288" s="3">
        <v>956.07006643700799</v>
      </c>
      <c r="BG288" s="3">
        <v>3615.8756766732286</v>
      </c>
      <c r="BH288" s="4">
        <v>2.0755233418740215</v>
      </c>
    </row>
    <row r="289" spans="1:60" x14ac:dyDescent="0.25">
      <c r="A289">
        <v>2003</v>
      </c>
      <c r="B289">
        <v>202</v>
      </c>
      <c r="C289" s="1">
        <v>37823</v>
      </c>
      <c r="D289" t="s">
        <v>439</v>
      </c>
      <c r="E289">
        <v>4</v>
      </c>
      <c r="F289" s="3">
        <v>78.7</v>
      </c>
      <c r="G289" s="4">
        <v>0.78700000000000003</v>
      </c>
      <c r="H289" s="3">
        <v>10.83</v>
      </c>
      <c r="I289" s="5">
        <v>19</v>
      </c>
      <c r="J289" s="5">
        <v>4</v>
      </c>
      <c r="K289" s="5">
        <v>1</v>
      </c>
      <c r="L289" s="5">
        <v>8</v>
      </c>
      <c r="M289" s="3">
        <v>71.3</v>
      </c>
      <c r="N289" s="4">
        <v>0.71299999999999997</v>
      </c>
      <c r="O289" s="3">
        <v>9.5500000000000007</v>
      </c>
      <c r="P289" s="5">
        <v>18</v>
      </c>
      <c r="Q289" s="5">
        <v>7</v>
      </c>
      <c r="R289" s="5">
        <v>2</v>
      </c>
      <c r="S289" s="5">
        <v>11</v>
      </c>
      <c r="T289" s="3">
        <v>72.3</v>
      </c>
      <c r="U289" s="4">
        <v>0.72299999999999998</v>
      </c>
      <c r="V289" s="3">
        <v>12.14</v>
      </c>
      <c r="W289" s="5">
        <v>18</v>
      </c>
      <c r="X289" s="5">
        <v>6</v>
      </c>
      <c r="Y289" s="5">
        <v>2</v>
      </c>
      <c r="Z289" s="5">
        <v>25</v>
      </c>
      <c r="AA289" s="3">
        <v>76.900000000000006</v>
      </c>
      <c r="AB289" s="4">
        <v>0.76900000000000002</v>
      </c>
      <c r="AC289" s="3">
        <v>10.01</v>
      </c>
      <c r="AD289" s="5">
        <v>20</v>
      </c>
      <c r="AE289" s="5">
        <v>1</v>
      </c>
      <c r="AF289" s="5">
        <v>2</v>
      </c>
      <c r="AG289" s="5">
        <v>14</v>
      </c>
      <c r="AH289" s="3" t="s">
        <v>728</v>
      </c>
      <c r="AI289" s="4" t="s">
        <v>728</v>
      </c>
      <c r="AJ289" s="3" t="s">
        <v>728</v>
      </c>
      <c r="AK289" s="5" t="s">
        <v>728</v>
      </c>
      <c r="AL289" s="5" t="s">
        <v>728</v>
      </c>
      <c r="AM289" s="5" t="s">
        <v>728</v>
      </c>
      <c r="AN289" s="5" t="s">
        <v>728</v>
      </c>
      <c r="AO289" s="3" t="s">
        <v>728</v>
      </c>
      <c r="AP289" s="4" t="s">
        <v>728</v>
      </c>
      <c r="AQ289" s="3" t="s">
        <v>728</v>
      </c>
      <c r="AR289" s="5" t="s">
        <v>728</v>
      </c>
      <c r="AS289" s="5" t="s">
        <v>728</v>
      </c>
      <c r="AT289" s="5" t="s">
        <v>728</v>
      </c>
      <c r="AU289" s="5" t="s">
        <v>728</v>
      </c>
      <c r="AV289" s="3">
        <v>11.5</v>
      </c>
      <c r="AW289" s="3">
        <v>1.5</v>
      </c>
      <c r="AX289" s="3">
        <v>8</v>
      </c>
      <c r="AY289" s="3">
        <v>0</v>
      </c>
      <c r="AZ289" s="6">
        <v>15.192499999999999</v>
      </c>
      <c r="BA289" s="6">
        <v>17.202500000000001</v>
      </c>
      <c r="BB289" s="6">
        <v>40.652500000000003</v>
      </c>
      <c r="BC289" s="3">
        <v>1793.0052037766113</v>
      </c>
      <c r="BD289" s="3">
        <v>2030.2235983522892</v>
      </c>
      <c r="BE289" s="3">
        <v>0</v>
      </c>
      <c r="BF289" s="3">
        <v>974.54273293963274</v>
      </c>
      <c r="BG289" s="3">
        <v>4797.771535068533</v>
      </c>
      <c r="BH289" s="4">
        <v>2.8813979678442161</v>
      </c>
    </row>
    <row r="290" spans="1:60" x14ac:dyDescent="0.25">
      <c r="A290">
        <v>2003</v>
      </c>
      <c r="B290">
        <v>209</v>
      </c>
      <c r="C290" s="1">
        <v>37830</v>
      </c>
      <c r="D290" t="s">
        <v>440</v>
      </c>
      <c r="E290">
        <v>4</v>
      </c>
      <c r="F290" s="3">
        <v>82.1</v>
      </c>
      <c r="G290" s="4">
        <v>0.82099999999999995</v>
      </c>
      <c r="H290" s="3">
        <v>12.39</v>
      </c>
      <c r="I290" s="5">
        <v>20</v>
      </c>
      <c r="J290" s="5">
        <v>4</v>
      </c>
      <c r="K290" s="5">
        <v>1</v>
      </c>
      <c r="L290" s="5">
        <v>15</v>
      </c>
      <c r="M290" s="3">
        <v>92.4</v>
      </c>
      <c r="N290" s="4">
        <v>0.92400000000000004</v>
      </c>
      <c r="O290" s="3">
        <v>16.329999999999998</v>
      </c>
      <c r="P290" s="5">
        <v>28</v>
      </c>
      <c r="Q290" s="5">
        <v>8</v>
      </c>
      <c r="R290" s="5">
        <v>3</v>
      </c>
      <c r="S290" s="5">
        <v>33</v>
      </c>
      <c r="T290" s="3">
        <v>79.099999999999994</v>
      </c>
      <c r="U290" s="4">
        <v>0.79099999999999993</v>
      </c>
      <c r="V290" s="3">
        <v>14.59</v>
      </c>
      <c r="W290" s="5">
        <v>23</v>
      </c>
      <c r="X290" s="5">
        <v>5</v>
      </c>
      <c r="Y290" s="5">
        <v>3</v>
      </c>
      <c r="Z290" s="5">
        <v>39</v>
      </c>
      <c r="AA290" s="3">
        <v>67.3</v>
      </c>
      <c r="AB290" s="4">
        <v>0.67299999999999993</v>
      </c>
      <c r="AC290" s="3">
        <v>14.43</v>
      </c>
      <c r="AD290" s="5">
        <v>22</v>
      </c>
      <c r="AE290" s="5">
        <v>6</v>
      </c>
      <c r="AF290" s="5">
        <v>2</v>
      </c>
      <c r="AG290" s="5">
        <v>36</v>
      </c>
      <c r="AH290" s="3" t="s">
        <v>728</v>
      </c>
      <c r="AI290" s="4" t="s">
        <v>728</v>
      </c>
      <c r="AJ290" s="3" t="s">
        <v>728</v>
      </c>
      <c r="AK290" s="5" t="s">
        <v>728</v>
      </c>
      <c r="AL290" s="5" t="s">
        <v>728</v>
      </c>
      <c r="AM290" s="5" t="s">
        <v>728</v>
      </c>
      <c r="AN290" s="5" t="s">
        <v>728</v>
      </c>
      <c r="AO290" s="3" t="s">
        <v>728</v>
      </c>
      <c r="AP290" s="4" t="s">
        <v>728</v>
      </c>
      <c r="AQ290" s="3" t="s">
        <v>728</v>
      </c>
      <c r="AR290" s="5" t="s">
        <v>728</v>
      </c>
      <c r="AS290" s="5" t="s">
        <v>728</v>
      </c>
      <c r="AT290" s="5" t="s">
        <v>728</v>
      </c>
      <c r="AU290" s="5" t="s">
        <v>728</v>
      </c>
      <c r="AV290" s="3">
        <v>16</v>
      </c>
      <c r="AW290" s="3">
        <v>0.75</v>
      </c>
      <c r="AX290" s="3">
        <v>23.25</v>
      </c>
      <c r="AY290" s="3">
        <v>0</v>
      </c>
      <c r="AZ290" s="6">
        <v>37.127499999999998</v>
      </c>
      <c r="BA290" s="6">
        <v>39.549999999999997</v>
      </c>
      <c r="BB290" s="6">
        <v>110.11999999999999</v>
      </c>
      <c r="BC290" s="3">
        <v>1926.110871883202</v>
      </c>
      <c r="BD290" s="3">
        <v>2051.7860072178478</v>
      </c>
      <c r="BE290" s="3">
        <v>0</v>
      </c>
      <c r="BF290" s="3">
        <v>1734.9394069881885</v>
      </c>
      <c r="BG290" s="3">
        <v>5712.8362860892385</v>
      </c>
      <c r="BH290" s="4">
        <v>2.7069503498808882</v>
      </c>
    </row>
    <row r="291" spans="1:60" x14ac:dyDescent="0.25">
      <c r="A291">
        <v>2003</v>
      </c>
      <c r="B291">
        <v>209</v>
      </c>
      <c r="C291" s="1">
        <v>37830</v>
      </c>
      <c r="D291" t="s">
        <v>441</v>
      </c>
      <c r="E291">
        <v>4</v>
      </c>
      <c r="F291" s="3">
        <v>65.2</v>
      </c>
      <c r="G291" s="4">
        <v>0.65200000000000002</v>
      </c>
      <c r="H291" s="3">
        <v>8.52</v>
      </c>
      <c r="I291" s="5">
        <v>12</v>
      </c>
      <c r="J291" s="5">
        <v>4</v>
      </c>
      <c r="K291" s="5">
        <v>2</v>
      </c>
      <c r="L291" s="5">
        <v>7</v>
      </c>
      <c r="M291" s="3">
        <v>68.2</v>
      </c>
      <c r="N291" s="4">
        <v>0.68200000000000005</v>
      </c>
      <c r="O291" s="3">
        <v>15.03</v>
      </c>
      <c r="P291" s="5">
        <v>23</v>
      </c>
      <c r="Q291" s="5">
        <v>6</v>
      </c>
      <c r="R291" s="5">
        <v>5</v>
      </c>
      <c r="S291" s="5">
        <v>60</v>
      </c>
      <c r="T291" s="3">
        <v>71.8</v>
      </c>
      <c r="U291" s="4">
        <v>0.71799999999999997</v>
      </c>
      <c r="V291" s="3">
        <v>11.78</v>
      </c>
      <c r="W291" s="5">
        <v>26</v>
      </c>
      <c r="X291" s="5">
        <v>4</v>
      </c>
      <c r="Y291" s="5">
        <v>1</v>
      </c>
      <c r="Z291" s="5">
        <v>3</v>
      </c>
      <c r="AA291" s="3">
        <v>70.5</v>
      </c>
      <c r="AB291" s="4">
        <v>0.70499999999999996</v>
      </c>
      <c r="AC291" s="3">
        <v>14.19</v>
      </c>
      <c r="AD291" s="5">
        <v>22</v>
      </c>
      <c r="AE291" s="5">
        <v>4</v>
      </c>
      <c r="AF291" s="5">
        <v>2</v>
      </c>
      <c r="AG291" s="5">
        <v>21</v>
      </c>
      <c r="AH291" s="3" t="s">
        <v>728</v>
      </c>
      <c r="AI291" s="4" t="s">
        <v>728</v>
      </c>
      <c r="AJ291" s="3" t="s">
        <v>728</v>
      </c>
      <c r="AK291" s="5" t="s">
        <v>728</v>
      </c>
      <c r="AL291" s="5" t="s">
        <v>728</v>
      </c>
      <c r="AM291" s="5" t="s">
        <v>728</v>
      </c>
      <c r="AN291" s="5" t="s">
        <v>728</v>
      </c>
      <c r="AO291" s="3" t="s">
        <v>728</v>
      </c>
      <c r="AP291" s="4" t="s">
        <v>728</v>
      </c>
      <c r="AQ291" s="3" t="s">
        <v>728</v>
      </c>
      <c r="AR291" s="5" t="s">
        <v>728</v>
      </c>
      <c r="AS291" s="5" t="s">
        <v>728</v>
      </c>
      <c r="AT291" s="5" t="s">
        <v>728</v>
      </c>
      <c r="AU291" s="5" t="s">
        <v>728</v>
      </c>
      <c r="AV291" s="3">
        <v>14.25</v>
      </c>
      <c r="AW291" s="3">
        <v>2.5</v>
      </c>
      <c r="AX291" s="3">
        <v>17.25</v>
      </c>
      <c r="AY291" s="3">
        <v>0</v>
      </c>
      <c r="AZ291" s="6">
        <v>25.427500000000002</v>
      </c>
      <c r="BA291" s="6">
        <v>28.75</v>
      </c>
      <c r="BB291" s="6">
        <v>79.042500000000004</v>
      </c>
      <c r="BC291" s="3">
        <v>2405.3792104111994</v>
      </c>
      <c r="BD291" s="3">
        <v>2719.6795713035876</v>
      </c>
      <c r="BE291" s="3">
        <v>0</v>
      </c>
      <c r="BF291" s="3">
        <v>2352.1680883639547</v>
      </c>
      <c r="BG291" s="3">
        <v>7477.2268700787417</v>
      </c>
      <c r="BH291" s="4">
        <v>6.0764919882568869</v>
      </c>
    </row>
    <row r="292" spans="1:60" x14ac:dyDescent="0.25">
      <c r="A292">
        <v>2003</v>
      </c>
      <c r="B292">
        <v>209</v>
      </c>
      <c r="C292" s="1">
        <v>37830</v>
      </c>
      <c r="D292" t="s">
        <v>442</v>
      </c>
      <c r="E292">
        <v>4</v>
      </c>
      <c r="F292" s="3">
        <v>75.400000000000006</v>
      </c>
      <c r="G292" s="4">
        <v>0.754</v>
      </c>
      <c r="H292" s="3">
        <v>11.91</v>
      </c>
      <c r="I292" s="5">
        <v>19</v>
      </c>
      <c r="J292" s="5">
        <v>5</v>
      </c>
      <c r="K292" s="5">
        <v>2</v>
      </c>
      <c r="L292" s="5">
        <v>13</v>
      </c>
      <c r="M292" s="3">
        <v>83.2</v>
      </c>
      <c r="N292" s="4">
        <v>0.83200000000000007</v>
      </c>
      <c r="O292" s="3">
        <v>11.56</v>
      </c>
      <c r="P292" s="5">
        <v>24</v>
      </c>
      <c r="Q292" s="5">
        <v>6</v>
      </c>
      <c r="R292" s="5">
        <v>0</v>
      </c>
      <c r="S292" s="5">
        <v>0</v>
      </c>
      <c r="T292" s="3">
        <v>79.400000000000006</v>
      </c>
      <c r="U292" s="4">
        <v>0.79400000000000004</v>
      </c>
      <c r="V292" s="3">
        <v>11.7</v>
      </c>
      <c r="W292" s="5">
        <v>19</v>
      </c>
      <c r="X292" s="5">
        <v>4</v>
      </c>
      <c r="Y292" s="5">
        <v>2</v>
      </c>
      <c r="Z292" s="5">
        <v>11</v>
      </c>
      <c r="AA292" s="3">
        <v>87.7</v>
      </c>
      <c r="AB292" s="4">
        <v>0.877</v>
      </c>
      <c r="AC292" s="3">
        <v>11.89</v>
      </c>
      <c r="AD292" s="5">
        <v>27</v>
      </c>
      <c r="AE292" s="5">
        <v>5</v>
      </c>
      <c r="AF292" s="5">
        <v>2</v>
      </c>
      <c r="AG292" s="5">
        <v>1</v>
      </c>
      <c r="AH292" s="3" t="s">
        <v>728</v>
      </c>
      <c r="AI292" s="4" t="s">
        <v>728</v>
      </c>
      <c r="AJ292" s="3" t="s">
        <v>728</v>
      </c>
      <c r="AK292" s="5" t="s">
        <v>728</v>
      </c>
      <c r="AL292" s="5" t="s">
        <v>728</v>
      </c>
      <c r="AM292" s="5" t="s">
        <v>728</v>
      </c>
      <c r="AN292" s="5" t="s">
        <v>728</v>
      </c>
      <c r="AO292" s="3" t="s">
        <v>728</v>
      </c>
      <c r="AP292" s="4" t="s">
        <v>728</v>
      </c>
      <c r="AQ292" s="3" t="s">
        <v>728</v>
      </c>
      <c r="AR292" s="5" t="s">
        <v>728</v>
      </c>
      <c r="AS292" s="5" t="s">
        <v>728</v>
      </c>
      <c r="AT292" s="5" t="s">
        <v>728</v>
      </c>
      <c r="AU292" s="5" t="s">
        <v>728</v>
      </c>
      <c r="AV292" s="3">
        <v>11</v>
      </c>
      <c r="AW292" s="3">
        <v>1</v>
      </c>
      <c r="AX292" s="3">
        <v>10.75</v>
      </c>
      <c r="AY292" s="3">
        <v>0</v>
      </c>
      <c r="AZ292" s="6">
        <v>20.8675</v>
      </c>
      <c r="BA292" s="6">
        <v>24.227499999999999</v>
      </c>
      <c r="BB292" s="6">
        <v>58.97</v>
      </c>
      <c r="BC292" s="3">
        <v>4706.8261975065625</v>
      </c>
      <c r="BD292" s="3">
        <v>5464.7002132545931</v>
      </c>
      <c r="BE292" s="3">
        <v>0</v>
      </c>
      <c r="BF292" s="3">
        <v>3129.6136811023621</v>
      </c>
      <c r="BG292" s="3">
        <v>13301.140091863517</v>
      </c>
      <c r="BH292" s="4">
        <v>7.7828875524338992</v>
      </c>
    </row>
    <row r="293" spans="1:60" x14ac:dyDescent="0.25">
      <c r="A293">
        <v>2003</v>
      </c>
      <c r="B293">
        <v>209</v>
      </c>
      <c r="C293" s="1">
        <v>37830</v>
      </c>
      <c r="D293" t="s">
        <v>443</v>
      </c>
      <c r="E293">
        <v>4</v>
      </c>
      <c r="F293" s="3">
        <v>87.9</v>
      </c>
      <c r="G293" s="4">
        <v>0.879</v>
      </c>
      <c r="H293" s="3">
        <v>12.77</v>
      </c>
      <c r="I293" s="5">
        <v>22</v>
      </c>
      <c r="J293" s="5">
        <v>10</v>
      </c>
      <c r="K293" s="5">
        <v>4</v>
      </c>
      <c r="L293" s="5">
        <v>30</v>
      </c>
      <c r="M293" s="3">
        <v>63.6</v>
      </c>
      <c r="N293" s="4">
        <v>0.63600000000000001</v>
      </c>
      <c r="O293" s="3">
        <v>8.6300000000000008</v>
      </c>
      <c r="P293" s="5">
        <v>15</v>
      </c>
      <c r="Q293" s="5">
        <v>4</v>
      </c>
      <c r="R293" s="5">
        <v>1</v>
      </c>
      <c r="S293" s="5">
        <v>4</v>
      </c>
      <c r="T293" s="3">
        <v>98.7</v>
      </c>
      <c r="U293" s="4">
        <v>0.98699999999999999</v>
      </c>
      <c r="V293" s="3">
        <v>14.19</v>
      </c>
      <c r="W293" s="5">
        <v>25</v>
      </c>
      <c r="X293" s="5">
        <v>5</v>
      </c>
      <c r="Y293" s="5">
        <v>2</v>
      </c>
      <c r="Z293" s="5">
        <v>17</v>
      </c>
      <c r="AA293" s="3">
        <v>80.599999999999994</v>
      </c>
      <c r="AB293" s="4">
        <v>0.80599999999999994</v>
      </c>
      <c r="AC293" s="3">
        <v>10.45</v>
      </c>
      <c r="AD293" s="5">
        <v>20</v>
      </c>
      <c r="AE293" s="5">
        <v>5</v>
      </c>
      <c r="AF293" s="5">
        <v>0</v>
      </c>
      <c r="AG293" s="5">
        <v>0</v>
      </c>
      <c r="AH293" s="3" t="s">
        <v>728</v>
      </c>
      <c r="AI293" s="4" t="s">
        <v>728</v>
      </c>
      <c r="AJ293" s="3" t="s">
        <v>728</v>
      </c>
      <c r="AK293" s="5" t="s">
        <v>728</v>
      </c>
      <c r="AL293" s="5" t="s">
        <v>728</v>
      </c>
      <c r="AM293" s="5" t="s">
        <v>728</v>
      </c>
      <c r="AN293" s="5" t="s">
        <v>728</v>
      </c>
      <c r="AO293" s="3" t="s">
        <v>728</v>
      </c>
      <c r="AP293" s="4" t="s">
        <v>728</v>
      </c>
      <c r="AQ293" s="3" t="s">
        <v>728</v>
      </c>
      <c r="AR293" s="5" t="s">
        <v>728</v>
      </c>
      <c r="AS293" s="5" t="s">
        <v>728</v>
      </c>
      <c r="AT293" s="5" t="s">
        <v>728</v>
      </c>
      <c r="AU293" s="5" t="s">
        <v>728</v>
      </c>
      <c r="AV293" s="3">
        <v>6.75</v>
      </c>
      <c r="AW293" s="3">
        <v>0.75</v>
      </c>
      <c r="AX293" s="3">
        <v>9.25</v>
      </c>
      <c r="AY293" s="3">
        <v>0</v>
      </c>
      <c r="AZ293" s="6">
        <v>21.9925</v>
      </c>
      <c r="BA293" s="6">
        <v>26.7775</v>
      </c>
      <c r="BB293" s="6">
        <v>63.172499999999999</v>
      </c>
      <c r="BC293" s="3">
        <v>2665.684693059201</v>
      </c>
      <c r="BD293" s="3">
        <v>3245.6688356663749</v>
      </c>
      <c r="BE293" s="3">
        <v>0</v>
      </c>
      <c r="BF293" s="3">
        <v>1745.7098461650628</v>
      </c>
      <c r="BG293" s="3">
        <v>7657.0633748906394</v>
      </c>
      <c r="BH293" s="4">
        <v>4.0402598723568515</v>
      </c>
    </row>
    <row r="294" spans="1:60" x14ac:dyDescent="0.25">
      <c r="A294">
        <v>2003</v>
      </c>
      <c r="B294">
        <v>209</v>
      </c>
      <c r="C294" s="1">
        <v>37830</v>
      </c>
      <c r="D294" t="s">
        <v>444</v>
      </c>
      <c r="E294">
        <v>4</v>
      </c>
      <c r="F294" s="3">
        <v>83.2</v>
      </c>
      <c r="G294" s="4">
        <v>0.83200000000000007</v>
      </c>
      <c r="H294" s="3">
        <v>9.4</v>
      </c>
      <c r="I294" s="5">
        <v>19</v>
      </c>
      <c r="J294" s="5">
        <v>10</v>
      </c>
      <c r="K294" s="5">
        <v>4</v>
      </c>
      <c r="L294" s="5">
        <v>8</v>
      </c>
      <c r="M294" s="3">
        <v>84.9</v>
      </c>
      <c r="N294" s="4">
        <v>0.84900000000000009</v>
      </c>
      <c r="O294" s="3">
        <v>9.9</v>
      </c>
      <c r="P294" s="5">
        <v>20</v>
      </c>
      <c r="Q294" s="5">
        <v>5</v>
      </c>
      <c r="R294" s="5">
        <v>1</v>
      </c>
      <c r="S294" s="5">
        <v>2</v>
      </c>
      <c r="T294" s="3">
        <v>88.6</v>
      </c>
      <c r="U294" s="4">
        <v>0.8859999999999999</v>
      </c>
      <c r="V294" s="3">
        <v>12</v>
      </c>
      <c r="W294" s="5">
        <v>19</v>
      </c>
      <c r="X294" s="5">
        <v>5</v>
      </c>
      <c r="Y294" s="5">
        <v>2</v>
      </c>
      <c r="Z294" s="5">
        <v>13</v>
      </c>
      <c r="AA294" s="3">
        <v>84</v>
      </c>
      <c r="AB294" s="4">
        <v>0.84</v>
      </c>
      <c r="AC294" s="3">
        <v>12.4</v>
      </c>
      <c r="AD294" s="5">
        <v>19</v>
      </c>
      <c r="AE294" s="5">
        <v>5</v>
      </c>
      <c r="AF294" s="5">
        <v>2</v>
      </c>
      <c r="AG294" s="5">
        <v>7</v>
      </c>
      <c r="AH294" s="3" t="s">
        <v>728</v>
      </c>
      <c r="AI294" s="4" t="s">
        <v>728</v>
      </c>
      <c r="AJ294" s="3" t="s">
        <v>728</v>
      </c>
      <c r="AK294" s="5" t="s">
        <v>728</v>
      </c>
      <c r="AL294" s="5" t="s">
        <v>728</v>
      </c>
      <c r="AM294" s="5" t="s">
        <v>728</v>
      </c>
      <c r="AN294" s="5" t="s">
        <v>728</v>
      </c>
      <c r="AO294" s="3" t="s">
        <v>728</v>
      </c>
      <c r="AP294" s="4" t="s">
        <v>728</v>
      </c>
      <c r="AQ294" s="3" t="s">
        <v>728</v>
      </c>
      <c r="AR294" s="5" t="s">
        <v>728</v>
      </c>
      <c r="AS294" s="5" t="s">
        <v>728</v>
      </c>
      <c r="AT294" s="5" t="s">
        <v>728</v>
      </c>
      <c r="AU294" s="5" t="s">
        <v>728</v>
      </c>
      <c r="AV294" s="3">
        <v>7.25</v>
      </c>
      <c r="AW294" s="3">
        <v>0.25</v>
      </c>
      <c r="AX294" s="3">
        <v>7.5</v>
      </c>
      <c r="AY294" s="3">
        <v>0</v>
      </c>
      <c r="AZ294" s="6">
        <v>13.4</v>
      </c>
      <c r="BA294" s="6">
        <v>19.202500000000001</v>
      </c>
      <c r="BB294" s="6">
        <v>39.075000000000003</v>
      </c>
      <c r="BC294" s="3">
        <v>3148.2575094779818</v>
      </c>
      <c r="BD294" s="3">
        <v>4511.5234944590256</v>
      </c>
      <c r="BE294" s="3">
        <v>0</v>
      </c>
      <c r="BF294" s="3">
        <v>1520.6788604549431</v>
      </c>
      <c r="BG294" s="3">
        <v>9180.4598643919508</v>
      </c>
      <c r="BH294" s="4">
        <v>6.5505246009493421</v>
      </c>
    </row>
    <row r="295" spans="1:60" x14ac:dyDescent="0.25">
      <c r="A295">
        <v>2003</v>
      </c>
      <c r="B295">
        <v>209</v>
      </c>
      <c r="C295" s="1">
        <v>37830</v>
      </c>
      <c r="D295" t="s">
        <v>445</v>
      </c>
      <c r="E295">
        <v>4</v>
      </c>
      <c r="F295" s="3">
        <v>76.900000000000006</v>
      </c>
      <c r="G295" s="4">
        <v>0.76900000000000002</v>
      </c>
      <c r="H295" s="3">
        <v>10.3</v>
      </c>
      <c r="I295" s="5">
        <v>16</v>
      </c>
      <c r="J295" s="5">
        <v>4</v>
      </c>
      <c r="K295" s="5">
        <v>1</v>
      </c>
      <c r="L295" s="5">
        <v>9</v>
      </c>
      <c r="M295" s="3">
        <v>95.2</v>
      </c>
      <c r="N295" s="4">
        <v>0.95200000000000007</v>
      </c>
      <c r="O295" s="3">
        <v>14.5</v>
      </c>
      <c r="P295" s="5">
        <v>20</v>
      </c>
      <c r="Q295" s="5">
        <v>8</v>
      </c>
      <c r="R295" s="5">
        <v>3</v>
      </c>
      <c r="S295" s="5">
        <v>25</v>
      </c>
      <c r="T295" s="3">
        <v>101.6</v>
      </c>
      <c r="U295" s="4">
        <v>1.016</v>
      </c>
      <c r="V295" s="3">
        <v>13.3</v>
      </c>
      <c r="W295" s="5">
        <v>26</v>
      </c>
      <c r="X295" s="5">
        <v>9</v>
      </c>
      <c r="Y295" s="5">
        <v>1</v>
      </c>
      <c r="Z295" s="5">
        <v>10</v>
      </c>
      <c r="AA295" s="3">
        <v>82.1</v>
      </c>
      <c r="AB295" s="4">
        <v>0.82099999999999995</v>
      </c>
      <c r="AC295" s="3">
        <v>12.6</v>
      </c>
      <c r="AD295" s="5">
        <v>21</v>
      </c>
      <c r="AE295" s="5">
        <v>5</v>
      </c>
      <c r="AF295" s="5">
        <v>1</v>
      </c>
      <c r="AG295" s="5">
        <v>12</v>
      </c>
      <c r="AH295" s="3" t="s">
        <v>728</v>
      </c>
      <c r="AI295" s="4" t="s">
        <v>728</v>
      </c>
      <c r="AJ295" s="3" t="s">
        <v>728</v>
      </c>
      <c r="AK295" s="5" t="s">
        <v>728</v>
      </c>
      <c r="AL295" s="5" t="s">
        <v>728</v>
      </c>
      <c r="AM295" s="5" t="s">
        <v>728</v>
      </c>
      <c r="AN295" s="5" t="s">
        <v>728</v>
      </c>
      <c r="AO295" s="3" t="s">
        <v>728</v>
      </c>
      <c r="AP295" s="4" t="s">
        <v>728</v>
      </c>
      <c r="AQ295" s="3" t="s">
        <v>728</v>
      </c>
      <c r="AR295" s="5" t="s">
        <v>728</v>
      </c>
      <c r="AS295" s="5" t="s">
        <v>728</v>
      </c>
      <c r="AT295" s="5" t="s">
        <v>728</v>
      </c>
      <c r="AU295" s="5" t="s">
        <v>728</v>
      </c>
      <c r="AV295" s="3">
        <v>6.5</v>
      </c>
      <c r="AW295" s="3">
        <v>1</v>
      </c>
      <c r="AX295" s="3">
        <v>12.75</v>
      </c>
      <c r="AY295" s="3">
        <v>0</v>
      </c>
      <c r="AZ295" s="6">
        <v>24.285</v>
      </c>
      <c r="BA295" s="6">
        <v>28.987500000000001</v>
      </c>
      <c r="BB295" s="6">
        <v>72.965000000000003</v>
      </c>
      <c r="BC295" s="3">
        <v>2967.901082677165</v>
      </c>
      <c r="BD295" s="3">
        <v>3542.5996555118104</v>
      </c>
      <c r="BE295" s="3">
        <v>0</v>
      </c>
      <c r="BF295" s="3">
        <v>2406.6457513123355</v>
      </c>
      <c r="BG295" s="3">
        <v>8917.1464895013105</v>
      </c>
      <c r="BH295" s="4">
        <v>6.3380474823044057</v>
      </c>
    </row>
    <row r="296" spans="1:60" x14ac:dyDescent="0.25">
      <c r="A296">
        <v>2003</v>
      </c>
      <c r="B296">
        <v>209</v>
      </c>
      <c r="C296" s="1">
        <v>37830</v>
      </c>
      <c r="D296" t="s">
        <v>446</v>
      </c>
      <c r="E296">
        <v>4</v>
      </c>
      <c r="F296" s="3">
        <v>74.3</v>
      </c>
      <c r="G296" s="4">
        <v>0.74299999999999999</v>
      </c>
      <c r="H296" s="3">
        <v>11.7</v>
      </c>
      <c r="I296" s="5">
        <v>21</v>
      </c>
      <c r="J296" s="5">
        <v>6</v>
      </c>
      <c r="K296" s="5">
        <v>2</v>
      </c>
      <c r="L296" s="5">
        <v>3</v>
      </c>
      <c r="M296" s="3">
        <v>93.2</v>
      </c>
      <c r="N296" s="4">
        <v>0.93200000000000005</v>
      </c>
      <c r="O296" s="3">
        <v>12.9</v>
      </c>
      <c r="P296" s="5">
        <v>20</v>
      </c>
      <c r="Q296" s="5">
        <v>4</v>
      </c>
      <c r="R296" s="5">
        <v>1</v>
      </c>
      <c r="S296" s="5">
        <v>1</v>
      </c>
      <c r="T296" s="3">
        <v>88.4</v>
      </c>
      <c r="U296" s="4">
        <v>0.88400000000000001</v>
      </c>
      <c r="V296" s="3">
        <v>11.4</v>
      </c>
      <c r="W296" s="5">
        <v>20</v>
      </c>
      <c r="X296" s="5">
        <v>7</v>
      </c>
      <c r="Y296" s="5">
        <v>2</v>
      </c>
      <c r="Z296" s="5">
        <v>2</v>
      </c>
      <c r="AA296" s="3">
        <v>66.400000000000006</v>
      </c>
      <c r="AB296" s="4">
        <v>0.66400000000000003</v>
      </c>
      <c r="AC296" s="3">
        <v>12.3</v>
      </c>
      <c r="AD296" s="5">
        <v>18</v>
      </c>
      <c r="AE296" s="5">
        <v>4</v>
      </c>
      <c r="AF296" s="5">
        <v>2</v>
      </c>
      <c r="AG296" s="5">
        <v>12</v>
      </c>
      <c r="AH296" s="3" t="s">
        <v>728</v>
      </c>
      <c r="AI296" s="4" t="s">
        <v>728</v>
      </c>
      <c r="AJ296" s="3" t="s">
        <v>728</v>
      </c>
      <c r="AK296" s="5" t="s">
        <v>728</v>
      </c>
      <c r="AL296" s="5" t="s">
        <v>728</v>
      </c>
      <c r="AM296" s="5" t="s">
        <v>728</v>
      </c>
      <c r="AN296" s="5" t="s">
        <v>728</v>
      </c>
      <c r="AO296" s="3" t="s">
        <v>728</v>
      </c>
      <c r="AP296" s="4" t="s">
        <v>728</v>
      </c>
      <c r="AQ296" s="3" t="s">
        <v>728</v>
      </c>
      <c r="AR296" s="5" t="s">
        <v>728</v>
      </c>
      <c r="AS296" s="5" t="s">
        <v>728</v>
      </c>
      <c r="AT296" s="5" t="s">
        <v>728</v>
      </c>
      <c r="AU296" s="5" t="s">
        <v>728</v>
      </c>
      <c r="AV296" s="3">
        <v>6</v>
      </c>
      <c r="AW296" s="3">
        <v>0</v>
      </c>
      <c r="AX296" s="3">
        <v>8.75</v>
      </c>
      <c r="AY296" s="3">
        <v>0</v>
      </c>
      <c r="AZ296" s="6">
        <v>15.9175</v>
      </c>
      <c r="BA296" s="6">
        <v>19.4175</v>
      </c>
      <c r="BB296" s="6">
        <v>48.712500000000006</v>
      </c>
      <c r="BC296" s="3">
        <v>1826.3462835374744</v>
      </c>
      <c r="BD296" s="3">
        <v>2227.9302001312335</v>
      </c>
      <c r="BE296" s="3">
        <v>0</v>
      </c>
      <c r="BF296" s="3">
        <v>1534.9110983522889</v>
      </c>
      <c r="BG296" s="3">
        <v>5589.1875820209971</v>
      </c>
      <c r="BH296" s="4">
        <v>2.5316235441464827</v>
      </c>
    </row>
    <row r="297" spans="1:60" x14ac:dyDescent="0.25">
      <c r="A297">
        <v>2003</v>
      </c>
      <c r="B297">
        <v>209</v>
      </c>
      <c r="C297" s="1">
        <v>37830</v>
      </c>
      <c r="D297" t="s">
        <v>447</v>
      </c>
      <c r="E297">
        <v>4</v>
      </c>
      <c r="F297" s="3">
        <v>79.599999999999994</v>
      </c>
      <c r="G297" s="4">
        <v>0.79599999999999993</v>
      </c>
      <c r="H297" s="3">
        <v>11.3</v>
      </c>
      <c r="I297" s="5">
        <v>17</v>
      </c>
      <c r="J297" s="5">
        <v>6</v>
      </c>
      <c r="K297" s="5">
        <v>1</v>
      </c>
      <c r="L297" s="5">
        <v>7</v>
      </c>
      <c r="M297" s="3">
        <v>80.2</v>
      </c>
      <c r="N297" s="4">
        <v>0.80200000000000005</v>
      </c>
      <c r="O297" s="3">
        <v>11.5</v>
      </c>
      <c r="P297" s="5">
        <v>19</v>
      </c>
      <c r="Q297" s="5">
        <v>4</v>
      </c>
      <c r="R297" s="5">
        <v>2</v>
      </c>
      <c r="S297" s="5">
        <v>14</v>
      </c>
      <c r="T297" s="3">
        <v>92.6</v>
      </c>
      <c r="U297" s="4">
        <v>0.92599999999999993</v>
      </c>
      <c r="V297" s="3">
        <v>11.8</v>
      </c>
      <c r="W297" s="5">
        <v>21</v>
      </c>
      <c r="X297" s="5">
        <v>5</v>
      </c>
      <c r="Y297" s="5">
        <v>1</v>
      </c>
      <c r="Z297" s="5">
        <v>2</v>
      </c>
      <c r="AA297" s="3">
        <v>89.3</v>
      </c>
      <c r="AB297" s="4">
        <v>0.89300000000000002</v>
      </c>
      <c r="AC297" s="3">
        <v>12.3</v>
      </c>
      <c r="AD297" s="5">
        <v>17</v>
      </c>
      <c r="AE297" s="5">
        <v>7</v>
      </c>
      <c r="AF297" s="5">
        <v>2</v>
      </c>
      <c r="AG297" s="5">
        <v>11</v>
      </c>
      <c r="AH297" s="3" t="s">
        <v>728</v>
      </c>
      <c r="AI297" s="4" t="s">
        <v>728</v>
      </c>
      <c r="AJ297" s="3" t="s">
        <v>728</v>
      </c>
      <c r="AK297" s="5" t="s">
        <v>728</v>
      </c>
      <c r="AL297" s="5" t="s">
        <v>728</v>
      </c>
      <c r="AM297" s="5" t="s">
        <v>728</v>
      </c>
      <c r="AN297" s="5" t="s">
        <v>728</v>
      </c>
      <c r="AO297" s="3" t="s">
        <v>728</v>
      </c>
      <c r="AP297" s="4" t="s">
        <v>728</v>
      </c>
      <c r="AQ297" s="3" t="s">
        <v>728</v>
      </c>
      <c r="AR297" s="5" t="s">
        <v>728</v>
      </c>
      <c r="AS297" s="5" t="s">
        <v>728</v>
      </c>
      <c r="AT297" s="5" t="s">
        <v>728</v>
      </c>
      <c r="AU297" s="5" t="s">
        <v>728</v>
      </c>
      <c r="AV297" s="3">
        <v>8.75</v>
      </c>
      <c r="AW297" s="3">
        <v>1</v>
      </c>
      <c r="AX297" s="3">
        <v>7.75</v>
      </c>
      <c r="AY297" s="3">
        <v>0</v>
      </c>
      <c r="AZ297" s="6">
        <v>19.922499999999999</v>
      </c>
      <c r="BA297" s="6">
        <v>21.852499999999999</v>
      </c>
      <c r="BB297" s="6">
        <v>55.387499999999996</v>
      </c>
      <c r="BC297" s="3">
        <v>2380.2855697725277</v>
      </c>
      <c r="BD297" s="3">
        <v>2610.8766677602798</v>
      </c>
      <c r="BE297" s="3">
        <v>0</v>
      </c>
      <c r="BF297" s="3">
        <v>1626.3841043307084</v>
      </c>
      <c r="BG297" s="3">
        <v>6617.5463418635163</v>
      </c>
      <c r="BH297" s="4">
        <v>4.2559724696773511</v>
      </c>
    </row>
    <row r="298" spans="1:60" x14ac:dyDescent="0.25">
      <c r="A298">
        <v>2003</v>
      </c>
      <c r="B298">
        <v>209</v>
      </c>
      <c r="C298" s="1">
        <v>37830</v>
      </c>
      <c r="D298" t="s">
        <v>448</v>
      </c>
      <c r="E298">
        <v>4</v>
      </c>
      <c r="F298" s="3">
        <v>76.5</v>
      </c>
      <c r="G298" s="4">
        <v>0.76500000000000001</v>
      </c>
      <c r="H298" s="3">
        <v>10.9</v>
      </c>
      <c r="I298" s="5">
        <v>15</v>
      </c>
      <c r="J298" s="5">
        <v>5</v>
      </c>
      <c r="K298" s="5">
        <v>5</v>
      </c>
      <c r="L298" s="5">
        <v>16</v>
      </c>
      <c r="M298" s="3">
        <v>87.3</v>
      </c>
      <c r="N298" s="4">
        <v>0.873</v>
      </c>
      <c r="O298" s="3">
        <v>12.4</v>
      </c>
      <c r="P298" s="5">
        <v>20</v>
      </c>
      <c r="Q298" s="5">
        <v>9</v>
      </c>
      <c r="R298" s="5">
        <v>2</v>
      </c>
      <c r="S298" s="5">
        <v>13</v>
      </c>
      <c r="T298" s="3">
        <v>79.2</v>
      </c>
      <c r="U298" s="4">
        <v>0.79200000000000004</v>
      </c>
      <c r="V298" s="3">
        <v>9.8000000000000007</v>
      </c>
      <c r="W298" s="5">
        <v>16</v>
      </c>
      <c r="X298" s="5">
        <v>4</v>
      </c>
      <c r="Y298" s="5">
        <v>3</v>
      </c>
      <c r="Z298" s="5">
        <v>1</v>
      </c>
      <c r="AA298" s="3">
        <v>74</v>
      </c>
      <c r="AB298" s="4">
        <v>0.74</v>
      </c>
      <c r="AC298" s="3">
        <v>8.1999999999999993</v>
      </c>
      <c r="AD298" s="5">
        <v>14</v>
      </c>
      <c r="AE298" s="5">
        <v>5</v>
      </c>
      <c r="AF298" s="5">
        <v>2</v>
      </c>
      <c r="AG298" s="5">
        <v>5</v>
      </c>
      <c r="AH298" s="3" t="s">
        <v>728</v>
      </c>
      <c r="AI298" s="4" t="s">
        <v>728</v>
      </c>
      <c r="AJ298" s="3" t="s">
        <v>728</v>
      </c>
      <c r="AK298" s="5" t="s">
        <v>728</v>
      </c>
      <c r="AL298" s="5" t="s">
        <v>728</v>
      </c>
      <c r="AM298" s="5" t="s">
        <v>728</v>
      </c>
      <c r="AN298" s="5" t="s">
        <v>728</v>
      </c>
      <c r="AO298" s="3" t="s">
        <v>728</v>
      </c>
      <c r="AP298" s="4" t="s">
        <v>728</v>
      </c>
      <c r="AQ298" s="3" t="s">
        <v>728</v>
      </c>
      <c r="AR298" s="5" t="s">
        <v>728</v>
      </c>
      <c r="AS298" s="5" t="s">
        <v>728</v>
      </c>
      <c r="AT298" s="5" t="s">
        <v>728</v>
      </c>
      <c r="AU298" s="5" t="s">
        <v>728</v>
      </c>
      <c r="AV298" s="3">
        <v>5</v>
      </c>
      <c r="AW298" s="3">
        <v>0.75</v>
      </c>
      <c r="AX298" s="3">
        <v>9.25</v>
      </c>
      <c r="AY298" s="3">
        <v>0</v>
      </c>
      <c r="AZ298" s="6">
        <v>12.945</v>
      </c>
      <c r="BA298" s="6">
        <v>16.727499999999999</v>
      </c>
      <c r="BB298" s="6">
        <v>37.96</v>
      </c>
      <c r="BC298" s="3">
        <v>2850.2405949256336</v>
      </c>
      <c r="BD298" s="3">
        <v>3683.0745115193931</v>
      </c>
      <c r="BE298" s="3">
        <v>0</v>
      </c>
      <c r="BF298" s="3">
        <v>1824.748468941382</v>
      </c>
      <c r="BG298" s="3">
        <v>8358.063575386408</v>
      </c>
      <c r="BH298" s="4">
        <v>5.8184656389677469</v>
      </c>
    </row>
    <row r="299" spans="1:60" x14ac:dyDescent="0.25">
      <c r="A299">
        <v>2003</v>
      </c>
      <c r="B299">
        <v>209</v>
      </c>
      <c r="C299" s="1">
        <v>37830</v>
      </c>
      <c r="D299" t="s">
        <v>449</v>
      </c>
      <c r="E299">
        <v>4</v>
      </c>
      <c r="F299" s="3">
        <v>82.9</v>
      </c>
      <c r="G299" s="4">
        <v>0.82900000000000007</v>
      </c>
      <c r="H299" s="3">
        <v>16.3</v>
      </c>
      <c r="I299" s="5">
        <v>19</v>
      </c>
      <c r="J299" s="5">
        <v>4</v>
      </c>
      <c r="K299" s="5">
        <v>3</v>
      </c>
      <c r="L299" s="5">
        <v>25</v>
      </c>
      <c r="M299" s="3">
        <v>67.8</v>
      </c>
      <c r="N299" s="4">
        <v>0.67799999999999994</v>
      </c>
      <c r="O299" s="3">
        <v>13.4</v>
      </c>
      <c r="P299" s="5">
        <v>16</v>
      </c>
      <c r="Q299" s="5">
        <v>6</v>
      </c>
      <c r="R299" s="5">
        <v>4</v>
      </c>
      <c r="S299" s="5">
        <v>25</v>
      </c>
      <c r="T299" s="3">
        <v>61.1</v>
      </c>
      <c r="U299" s="4">
        <v>0.61099999999999999</v>
      </c>
      <c r="V299" s="3">
        <v>9.8000000000000007</v>
      </c>
      <c r="W299" s="5">
        <v>13</v>
      </c>
      <c r="X299" s="5">
        <v>4</v>
      </c>
      <c r="Y299" s="5">
        <v>1</v>
      </c>
      <c r="Z299" s="5">
        <v>7</v>
      </c>
      <c r="AA299" s="3">
        <v>59.9</v>
      </c>
      <c r="AB299" s="4">
        <v>0.59899999999999998</v>
      </c>
      <c r="AC299" s="3">
        <v>10.9</v>
      </c>
      <c r="AD299" s="5">
        <v>14</v>
      </c>
      <c r="AE299" s="5">
        <v>3</v>
      </c>
      <c r="AF299" s="5">
        <v>3</v>
      </c>
      <c r="AG299" s="5">
        <v>10</v>
      </c>
      <c r="AH299" s="3" t="s">
        <v>728</v>
      </c>
      <c r="AI299" s="4" t="s">
        <v>728</v>
      </c>
      <c r="AJ299" s="3" t="s">
        <v>728</v>
      </c>
      <c r="AK299" s="5" t="s">
        <v>728</v>
      </c>
      <c r="AL299" s="5" t="s">
        <v>728</v>
      </c>
      <c r="AM299" s="5" t="s">
        <v>728</v>
      </c>
      <c r="AN299" s="5" t="s">
        <v>728</v>
      </c>
      <c r="AO299" s="3" t="s">
        <v>728</v>
      </c>
      <c r="AP299" s="4" t="s">
        <v>728</v>
      </c>
      <c r="AQ299" s="3" t="s">
        <v>728</v>
      </c>
      <c r="AR299" s="5" t="s">
        <v>728</v>
      </c>
      <c r="AS299" s="5" t="s">
        <v>728</v>
      </c>
      <c r="AT299" s="5" t="s">
        <v>728</v>
      </c>
      <c r="AU299" s="5" t="s">
        <v>728</v>
      </c>
      <c r="AV299" s="3">
        <v>14</v>
      </c>
      <c r="AW299" s="3">
        <v>1.25</v>
      </c>
      <c r="AX299" s="3">
        <v>11</v>
      </c>
      <c r="AY299" s="3">
        <v>0</v>
      </c>
      <c r="AZ299" s="6">
        <v>24.572499999999998</v>
      </c>
      <c r="BA299" s="6">
        <v>24.51</v>
      </c>
      <c r="BB299" s="6">
        <v>64.217500000000001</v>
      </c>
      <c r="BC299" s="3">
        <v>3079.1764636191306</v>
      </c>
      <c r="BD299" s="3">
        <v>3071.3445975503064</v>
      </c>
      <c r="BE299" s="3">
        <v>0</v>
      </c>
      <c r="BF299" s="3">
        <v>1896.5646872265966</v>
      </c>
      <c r="BG299" s="3">
        <v>8047.0857483960335</v>
      </c>
      <c r="BH299" s="4">
        <v>5.3968769657612636</v>
      </c>
    </row>
    <row r="300" spans="1:60" x14ac:dyDescent="0.25">
      <c r="A300">
        <v>2003</v>
      </c>
      <c r="B300">
        <v>209</v>
      </c>
      <c r="C300" s="1">
        <v>37830</v>
      </c>
      <c r="D300" t="s">
        <v>450</v>
      </c>
      <c r="E300">
        <v>4</v>
      </c>
      <c r="F300" s="3">
        <v>85.6</v>
      </c>
      <c r="G300" s="4">
        <v>0.85599999999999998</v>
      </c>
      <c r="H300" s="3">
        <v>11.7</v>
      </c>
      <c r="I300" s="5">
        <v>18</v>
      </c>
      <c r="J300" s="5">
        <v>3</v>
      </c>
      <c r="K300" s="5">
        <v>1</v>
      </c>
      <c r="L300" s="5">
        <v>12</v>
      </c>
      <c r="M300" s="3">
        <v>83.2</v>
      </c>
      <c r="N300" s="4">
        <v>0.83200000000000007</v>
      </c>
      <c r="O300" s="3">
        <v>16.2</v>
      </c>
      <c r="P300" s="5">
        <v>17</v>
      </c>
      <c r="Q300" s="5">
        <v>8</v>
      </c>
      <c r="R300" s="5">
        <v>6</v>
      </c>
      <c r="S300" s="5">
        <v>25</v>
      </c>
      <c r="T300" s="3">
        <v>94.1</v>
      </c>
      <c r="U300" s="4">
        <v>0.94099999999999995</v>
      </c>
      <c r="V300" s="3">
        <v>13</v>
      </c>
      <c r="W300" s="5">
        <v>18</v>
      </c>
      <c r="X300" s="5">
        <v>6</v>
      </c>
      <c r="Y300" s="5">
        <v>3</v>
      </c>
      <c r="Z300" s="5">
        <v>11</v>
      </c>
      <c r="AA300" s="3">
        <v>97.6</v>
      </c>
      <c r="AB300" s="4">
        <v>0.97599999999999998</v>
      </c>
      <c r="AC300" s="3">
        <v>11.7</v>
      </c>
      <c r="AD300" s="5">
        <v>23</v>
      </c>
      <c r="AE300" s="5">
        <v>5</v>
      </c>
      <c r="AF300" s="5">
        <v>2</v>
      </c>
      <c r="AG300" s="5">
        <v>9</v>
      </c>
      <c r="AH300" s="3" t="s">
        <v>728</v>
      </c>
      <c r="AI300" s="4" t="s">
        <v>728</v>
      </c>
      <c r="AJ300" s="3" t="s">
        <v>728</v>
      </c>
      <c r="AK300" s="5" t="s">
        <v>728</v>
      </c>
      <c r="AL300" s="5" t="s">
        <v>728</v>
      </c>
      <c r="AM300" s="5" t="s">
        <v>728</v>
      </c>
      <c r="AN300" s="5" t="s">
        <v>728</v>
      </c>
      <c r="AO300" s="3" t="s">
        <v>728</v>
      </c>
      <c r="AP300" s="4" t="s">
        <v>728</v>
      </c>
      <c r="AQ300" s="3" t="s">
        <v>728</v>
      </c>
      <c r="AR300" s="5" t="s">
        <v>728</v>
      </c>
      <c r="AS300" s="5" t="s">
        <v>728</v>
      </c>
      <c r="AT300" s="5" t="s">
        <v>728</v>
      </c>
      <c r="AU300" s="5" t="s">
        <v>728</v>
      </c>
      <c r="AV300" s="3">
        <v>15</v>
      </c>
      <c r="AW300" s="3">
        <v>2.25</v>
      </c>
      <c r="AX300" s="3">
        <v>15.25</v>
      </c>
      <c r="AY300" s="3">
        <v>0</v>
      </c>
      <c r="AZ300" s="6">
        <v>30.2925</v>
      </c>
      <c r="BA300" s="6">
        <v>35.39</v>
      </c>
      <c r="BB300" s="6">
        <v>85.38</v>
      </c>
      <c r="BC300" s="3">
        <v>3279.6998031496069</v>
      </c>
      <c r="BD300" s="3">
        <v>3831.5944881889764</v>
      </c>
      <c r="BE300" s="3">
        <v>0</v>
      </c>
      <c r="BF300" s="3">
        <v>2132.6033464566931</v>
      </c>
      <c r="BG300" s="3">
        <v>9243.8976377952768</v>
      </c>
      <c r="BH300" s="4">
        <v>5.5888200581026162</v>
      </c>
    </row>
    <row r="301" spans="1:60" x14ac:dyDescent="0.25">
      <c r="A301">
        <v>2003</v>
      </c>
      <c r="B301">
        <v>209</v>
      </c>
      <c r="C301" s="1">
        <v>37830</v>
      </c>
      <c r="D301" t="s">
        <v>451</v>
      </c>
      <c r="E301">
        <v>4</v>
      </c>
      <c r="F301" s="3">
        <v>107.5</v>
      </c>
      <c r="G301" s="4">
        <v>1.075</v>
      </c>
      <c r="H301" s="3">
        <v>13.6</v>
      </c>
      <c r="I301" s="5">
        <v>25</v>
      </c>
      <c r="J301" s="5">
        <v>11</v>
      </c>
      <c r="K301" s="5">
        <v>3</v>
      </c>
      <c r="L301" s="5">
        <v>3</v>
      </c>
      <c r="M301" s="3">
        <v>108.2</v>
      </c>
      <c r="N301" s="4">
        <v>1.0820000000000001</v>
      </c>
      <c r="O301" s="3">
        <v>13.2</v>
      </c>
      <c r="P301" s="5">
        <v>21</v>
      </c>
      <c r="Q301" s="5">
        <v>6</v>
      </c>
      <c r="R301" s="5">
        <v>3</v>
      </c>
      <c r="S301" s="5">
        <v>4</v>
      </c>
      <c r="T301" s="3">
        <v>93</v>
      </c>
      <c r="U301" s="4">
        <v>0.93</v>
      </c>
      <c r="V301" s="3">
        <v>16</v>
      </c>
      <c r="W301" s="5">
        <v>19</v>
      </c>
      <c r="X301" s="5">
        <v>3</v>
      </c>
      <c r="Y301" s="5">
        <v>1</v>
      </c>
      <c r="Z301" s="5">
        <v>12</v>
      </c>
      <c r="AA301" s="3">
        <v>87.5</v>
      </c>
      <c r="AB301" s="4">
        <v>0.875</v>
      </c>
      <c r="AC301" s="3">
        <v>15.2</v>
      </c>
      <c r="AD301" s="5">
        <v>23</v>
      </c>
      <c r="AE301" s="5">
        <v>8</v>
      </c>
      <c r="AF301" s="5">
        <v>4</v>
      </c>
      <c r="AG301" s="5">
        <v>14</v>
      </c>
      <c r="AH301" s="3" t="s">
        <v>728</v>
      </c>
      <c r="AI301" s="4" t="s">
        <v>728</v>
      </c>
      <c r="AJ301" s="3" t="s">
        <v>728</v>
      </c>
      <c r="AK301" s="5" t="s">
        <v>728</v>
      </c>
      <c r="AL301" s="5" t="s">
        <v>728</v>
      </c>
      <c r="AM301" s="5" t="s">
        <v>728</v>
      </c>
      <c r="AN301" s="5" t="s">
        <v>728</v>
      </c>
      <c r="AO301" s="3" t="s">
        <v>728</v>
      </c>
      <c r="AP301" s="4" t="s">
        <v>728</v>
      </c>
      <c r="AQ301" s="3" t="s">
        <v>728</v>
      </c>
      <c r="AR301" s="5" t="s">
        <v>728</v>
      </c>
      <c r="AS301" s="5" t="s">
        <v>728</v>
      </c>
      <c r="AT301" s="5" t="s">
        <v>728</v>
      </c>
      <c r="AU301" s="5" t="s">
        <v>728</v>
      </c>
      <c r="AV301" s="3">
        <v>16.5</v>
      </c>
      <c r="AW301" s="3">
        <v>2.5</v>
      </c>
      <c r="AX301" s="3">
        <v>11.5</v>
      </c>
      <c r="AY301" s="3">
        <v>0</v>
      </c>
      <c r="AZ301" s="6">
        <v>26.22</v>
      </c>
      <c r="BA301" s="6">
        <v>34.119999999999997</v>
      </c>
      <c r="BB301" s="6">
        <v>80.032499999999999</v>
      </c>
      <c r="BC301" s="3">
        <v>6339.4630358705153</v>
      </c>
      <c r="BD301" s="3">
        <v>8249.5224555263903</v>
      </c>
      <c r="BE301" s="3">
        <v>0</v>
      </c>
      <c r="BF301" s="3">
        <v>4761.2462179206759</v>
      </c>
      <c r="BG301" s="3">
        <v>19350.231709317581</v>
      </c>
      <c r="BH301" s="4">
        <v>9.8933321622778791</v>
      </c>
    </row>
    <row r="302" spans="1:60" x14ac:dyDescent="0.25">
      <c r="A302">
        <v>2003</v>
      </c>
      <c r="B302">
        <v>209</v>
      </c>
      <c r="C302" s="1">
        <v>37830</v>
      </c>
      <c r="D302" t="s">
        <v>452</v>
      </c>
      <c r="E302">
        <v>4</v>
      </c>
      <c r="F302" s="3">
        <v>91.3</v>
      </c>
      <c r="G302" s="4">
        <v>0.91299999999999992</v>
      </c>
      <c r="H302" s="3">
        <v>16.2</v>
      </c>
      <c r="I302" s="5">
        <v>25</v>
      </c>
      <c r="J302" s="5">
        <v>8</v>
      </c>
      <c r="K302" s="5">
        <v>4</v>
      </c>
      <c r="L302" s="5">
        <v>25</v>
      </c>
      <c r="M302" s="3">
        <v>86.2</v>
      </c>
      <c r="N302" s="4">
        <v>0.86199999999999999</v>
      </c>
      <c r="O302" s="3">
        <v>14.4</v>
      </c>
      <c r="P302" s="5">
        <v>26</v>
      </c>
      <c r="Q302" s="5">
        <v>7</v>
      </c>
      <c r="R302" s="5">
        <v>2</v>
      </c>
      <c r="S302" s="5">
        <v>15</v>
      </c>
      <c r="T302" s="3">
        <v>89.5</v>
      </c>
      <c r="U302" s="4">
        <v>0.89500000000000002</v>
      </c>
      <c r="V302" s="3">
        <v>17.5</v>
      </c>
      <c r="W302" s="5">
        <v>22</v>
      </c>
      <c r="X302" s="5">
        <v>4</v>
      </c>
      <c r="Y302" s="5">
        <v>2</v>
      </c>
      <c r="Z302" s="5">
        <v>18</v>
      </c>
      <c r="AA302" s="3">
        <v>81.099999999999994</v>
      </c>
      <c r="AB302" s="4">
        <v>0.81099999999999994</v>
      </c>
      <c r="AC302" s="3">
        <v>16.2</v>
      </c>
      <c r="AD302" s="5">
        <v>19</v>
      </c>
      <c r="AE302" s="5">
        <v>1</v>
      </c>
      <c r="AF302" s="5">
        <v>1</v>
      </c>
      <c r="AG302" s="5">
        <v>14</v>
      </c>
      <c r="AH302" s="3" t="s">
        <v>728</v>
      </c>
      <c r="AI302" s="4" t="s">
        <v>728</v>
      </c>
      <c r="AJ302" s="3" t="s">
        <v>728</v>
      </c>
      <c r="AK302" s="5" t="s">
        <v>728</v>
      </c>
      <c r="AL302" s="5" t="s">
        <v>728</v>
      </c>
      <c r="AM302" s="5" t="s">
        <v>728</v>
      </c>
      <c r="AN302" s="5" t="s">
        <v>728</v>
      </c>
      <c r="AO302" s="3" t="s">
        <v>728</v>
      </c>
      <c r="AP302" s="4" t="s">
        <v>728</v>
      </c>
      <c r="AQ302" s="3" t="s">
        <v>728</v>
      </c>
      <c r="AR302" s="5" t="s">
        <v>728</v>
      </c>
      <c r="AS302" s="5" t="s">
        <v>728</v>
      </c>
      <c r="AT302" s="5" t="s">
        <v>728</v>
      </c>
      <c r="AU302" s="5" t="s">
        <v>728</v>
      </c>
      <c r="AV302" s="3">
        <v>18.5</v>
      </c>
      <c r="AW302" s="3">
        <v>0.75</v>
      </c>
      <c r="AX302" s="3">
        <v>19.5</v>
      </c>
      <c r="AY302" s="3">
        <v>0</v>
      </c>
      <c r="AZ302" s="6">
        <v>40.64</v>
      </c>
      <c r="BA302" s="6">
        <v>41.844999999999999</v>
      </c>
      <c r="BB302" s="6">
        <v>115.855</v>
      </c>
      <c r="BC302" s="3">
        <v>2000</v>
      </c>
      <c r="BD302" s="3">
        <v>2059.3011811023625</v>
      </c>
      <c r="BE302" s="3">
        <v>0</v>
      </c>
      <c r="BF302" s="3">
        <v>1642.224409448819</v>
      </c>
      <c r="BG302" s="3">
        <v>5701.5255905511813</v>
      </c>
      <c r="BH302" s="4">
        <v>3.0647099567099563</v>
      </c>
    </row>
    <row r="303" spans="1:60" x14ac:dyDescent="0.25">
      <c r="A303">
        <v>2003</v>
      </c>
      <c r="B303">
        <v>209</v>
      </c>
      <c r="C303" s="1">
        <v>37830</v>
      </c>
      <c r="D303" t="s">
        <v>453</v>
      </c>
      <c r="E303">
        <v>4</v>
      </c>
      <c r="F303" s="3">
        <v>93.5</v>
      </c>
      <c r="G303" s="4">
        <v>0.93500000000000005</v>
      </c>
      <c r="H303" s="3">
        <v>18.7</v>
      </c>
      <c r="I303" s="5">
        <v>25</v>
      </c>
      <c r="J303" s="5">
        <v>4</v>
      </c>
      <c r="K303" s="5">
        <v>3</v>
      </c>
      <c r="L303" s="5">
        <v>24</v>
      </c>
      <c r="M303" s="3">
        <v>85.1</v>
      </c>
      <c r="N303" s="4">
        <v>0.85099999999999998</v>
      </c>
      <c r="O303" s="3">
        <v>14</v>
      </c>
      <c r="P303" s="5">
        <v>24</v>
      </c>
      <c r="Q303" s="5">
        <v>7</v>
      </c>
      <c r="R303" s="5">
        <v>1</v>
      </c>
      <c r="S303" s="5">
        <v>3</v>
      </c>
      <c r="T303" s="3">
        <v>91.7</v>
      </c>
      <c r="U303" s="4">
        <v>0.91700000000000004</v>
      </c>
      <c r="V303" s="3">
        <v>16.7</v>
      </c>
      <c r="W303" s="5">
        <v>25</v>
      </c>
      <c r="X303" s="5">
        <v>4</v>
      </c>
      <c r="Y303" s="5">
        <v>2</v>
      </c>
      <c r="Z303" s="5">
        <v>27</v>
      </c>
      <c r="AA303" s="3">
        <v>77.599999999999994</v>
      </c>
      <c r="AB303" s="4">
        <v>0.77599999999999991</v>
      </c>
      <c r="AC303" s="3">
        <v>10.9</v>
      </c>
      <c r="AD303" s="5">
        <v>19</v>
      </c>
      <c r="AE303" s="5">
        <v>5</v>
      </c>
      <c r="AF303" s="5">
        <v>0</v>
      </c>
      <c r="AG303" s="5">
        <v>0</v>
      </c>
      <c r="AH303" s="3" t="s">
        <v>728</v>
      </c>
      <c r="AI303" s="4" t="s">
        <v>728</v>
      </c>
      <c r="AJ303" s="3" t="s">
        <v>728</v>
      </c>
      <c r="AK303" s="5" t="s">
        <v>728</v>
      </c>
      <c r="AL303" s="5" t="s">
        <v>728</v>
      </c>
      <c r="AM303" s="5" t="s">
        <v>728</v>
      </c>
      <c r="AN303" s="5" t="s">
        <v>728</v>
      </c>
      <c r="AO303" s="3" t="s">
        <v>728</v>
      </c>
      <c r="AP303" s="4" t="s">
        <v>728</v>
      </c>
      <c r="AQ303" s="3" t="s">
        <v>728</v>
      </c>
      <c r="AR303" s="5" t="s">
        <v>728</v>
      </c>
      <c r="AS303" s="5" t="s">
        <v>728</v>
      </c>
      <c r="AT303" s="5" t="s">
        <v>728</v>
      </c>
      <c r="AU303" s="5" t="s">
        <v>728</v>
      </c>
      <c r="AV303" s="3">
        <v>18</v>
      </c>
      <c r="AW303" s="3">
        <v>1.75</v>
      </c>
      <c r="AX303" s="3">
        <v>15</v>
      </c>
      <c r="AY303" s="3">
        <v>0</v>
      </c>
      <c r="AZ303" s="6">
        <v>44.932499999999997</v>
      </c>
      <c r="BA303" s="6">
        <v>50.602499999999999</v>
      </c>
      <c r="BB303" s="6">
        <v>141.94749999999999</v>
      </c>
      <c r="BC303" s="3">
        <v>2312.5938115157483</v>
      </c>
      <c r="BD303" s="3">
        <v>2604.4183686023625</v>
      </c>
      <c r="BE303" s="3">
        <v>0</v>
      </c>
      <c r="BF303" s="3">
        <v>2388.7667117782153</v>
      </c>
      <c r="BG303" s="3">
        <v>7305.7788918963251</v>
      </c>
      <c r="BH303" s="4">
        <v>3.5081830109674681</v>
      </c>
    </row>
    <row r="304" spans="1:60" x14ac:dyDescent="0.25">
      <c r="A304">
        <v>2003</v>
      </c>
      <c r="B304">
        <v>209</v>
      </c>
      <c r="C304" s="1">
        <v>37830</v>
      </c>
      <c r="D304" t="s">
        <v>454</v>
      </c>
      <c r="E304">
        <v>4</v>
      </c>
      <c r="F304" s="3">
        <v>70.8</v>
      </c>
      <c r="G304" s="4">
        <v>0.70799999999999996</v>
      </c>
      <c r="H304" s="3">
        <v>11.1</v>
      </c>
      <c r="I304" s="5">
        <v>21</v>
      </c>
      <c r="J304" s="5">
        <v>6</v>
      </c>
      <c r="K304" s="5">
        <v>1</v>
      </c>
      <c r="L304" s="5">
        <v>0</v>
      </c>
      <c r="M304" s="3">
        <v>87.2</v>
      </c>
      <c r="N304" s="4">
        <v>0.872</v>
      </c>
      <c r="O304" s="3">
        <v>12.5</v>
      </c>
      <c r="P304" s="5">
        <v>20</v>
      </c>
      <c r="Q304" s="5">
        <v>5</v>
      </c>
      <c r="R304" s="5">
        <v>3</v>
      </c>
      <c r="S304" s="5">
        <v>7</v>
      </c>
      <c r="T304" s="3">
        <v>68.5</v>
      </c>
      <c r="U304" s="4">
        <v>0.68500000000000005</v>
      </c>
      <c r="V304" s="3">
        <v>11.8</v>
      </c>
      <c r="W304" s="5">
        <v>18</v>
      </c>
      <c r="X304" s="5">
        <v>8</v>
      </c>
      <c r="Y304" s="5">
        <v>4</v>
      </c>
      <c r="Z304" s="5">
        <v>11</v>
      </c>
      <c r="AA304" s="3">
        <v>77.599999999999994</v>
      </c>
      <c r="AB304" s="4">
        <v>0.77599999999999991</v>
      </c>
      <c r="AC304" s="3">
        <v>10.9</v>
      </c>
      <c r="AD304" s="5">
        <v>19</v>
      </c>
      <c r="AE304" s="5">
        <v>7</v>
      </c>
      <c r="AF304" s="5">
        <v>3</v>
      </c>
      <c r="AG304" s="5">
        <v>3</v>
      </c>
      <c r="AH304" s="3" t="s">
        <v>728</v>
      </c>
      <c r="AI304" s="4" t="s">
        <v>728</v>
      </c>
      <c r="AJ304" s="3" t="s">
        <v>728</v>
      </c>
      <c r="AK304" s="5" t="s">
        <v>728</v>
      </c>
      <c r="AL304" s="5" t="s">
        <v>728</v>
      </c>
      <c r="AM304" s="5" t="s">
        <v>728</v>
      </c>
      <c r="AN304" s="5" t="s">
        <v>728</v>
      </c>
      <c r="AO304" s="3" t="s">
        <v>728</v>
      </c>
      <c r="AP304" s="4" t="s">
        <v>728</v>
      </c>
      <c r="AQ304" s="3" t="s">
        <v>728</v>
      </c>
      <c r="AR304" s="5" t="s">
        <v>728</v>
      </c>
      <c r="AS304" s="5" t="s">
        <v>728</v>
      </c>
      <c r="AT304" s="5" t="s">
        <v>728</v>
      </c>
      <c r="AU304" s="5" t="s">
        <v>728</v>
      </c>
      <c r="AV304" s="3">
        <v>6.75</v>
      </c>
      <c r="AW304" s="3">
        <v>1</v>
      </c>
      <c r="AX304" s="3">
        <v>10.5</v>
      </c>
      <c r="AY304" s="3">
        <v>0</v>
      </c>
      <c r="AZ304" s="6">
        <v>14.9475</v>
      </c>
      <c r="BA304" s="6">
        <v>18.97</v>
      </c>
      <c r="BB304" s="6">
        <v>48.56</v>
      </c>
      <c r="BC304" s="3">
        <v>1765.4527559055116</v>
      </c>
      <c r="BD304" s="3">
        <v>2240.5511811023621</v>
      </c>
      <c r="BE304" s="3">
        <v>0</v>
      </c>
      <c r="BF304" s="3">
        <v>1729.4291338582677</v>
      </c>
      <c r="BG304" s="3">
        <v>5735.4330708661419</v>
      </c>
      <c r="BH304" s="4">
        <v>2.8592095866141736</v>
      </c>
    </row>
    <row r="305" spans="1:60" x14ac:dyDescent="0.25">
      <c r="A305">
        <v>2003</v>
      </c>
      <c r="B305">
        <v>209</v>
      </c>
      <c r="C305" s="1">
        <v>37830</v>
      </c>
      <c r="D305" t="s">
        <v>455</v>
      </c>
      <c r="E305">
        <v>4</v>
      </c>
      <c r="F305" s="3">
        <v>84.4</v>
      </c>
      <c r="G305" s="4">
        <v>0.84400000000000008</v>
      </c>
      <c r="H305" s="3">
        <v>17.3</v>
      </c>
      <c r="I305" s="5">
        <v>20</v>
      </c>
      <c r="J305" s="5">
        <v>2</v>
      </c>
      <c r="K305" s="5">
        <v>5</v>
      </c>
      <c r="L305" s="5">
        <v>19</v>
      </c>
      <c r="M305" s="3">
        <v>85.5</v>
      </c>
      <c r="N305" s="4">
        <v>0.85499999999999998</v>
      </c>
      <c r="O305" s="3">
        <v>17.600000000000001</v>
      </c>
      <c r="P305" s="5">
        <v>20</v>
      </c>
      <c r="Q305" s="5">
        <v>7</v>
      </c>
      <c r="R305" s="5">
        <v>3</v>
      </c>
      <c r="S305" s="5">
        <v>12</v>
      </c>
      <c r="T305" s="3">
        <v>87.8</v>
      </c>
      <c r="U305" s="4">
        <v>0.878</v>
      </c>
      <c r="V305" s="3">
        <v>15.33</v>
      </c>
      <c r="W305" s="5">
        <v>27</v>
      </c>
      <c r="X305" s="5">
        <v>5</v>
      </c>
      <c r="Y305" s="5">
        <v>2</v>
      </c>
      <c r="Z305" s="5">
        <v>20</v>
      </c>
      <c r="AA305" s="3">
        <v>90.4</v>
      </c>
      <c r="AB305" s="4">
        <v>0.90400000000000003</v>
      </c>
      <c r="AC305" s="3">
        <v>17.59</v>
      </c>
      <c r="AD305" s="5">
        <v>20</v>
      </c>
      <c r="AE305" s="5">
        <v>5</v>
      </c>
      <c r="AF305" s="5">
        <v>5</v>
      </c>
      <c r="AG305" s="5">
        <v>56</v>
      </c>
      <c r="AH305" s="3" t="s">
        <v>728</v>
      </c>
      <c r="AI305" s="4" t="s">
        <v>728</v>
      </c>
      <c r="AJ305" s="3" t="s">
        <v>728</v>
      </c>
      <c r="AK305" s="5" t="s">
        <v>728</v>
      </c>
      <c r="AL305" s="5" t="s">
        <v>728</v>
      </c>
      <c r="AM305" s="5" t="s">
        <v>728</v>
      </c>
      <c r="AN305" s="5" t="s">
        <v>728</v>
      </c>
      <c r="AO305" s="3" t="s">
        <v>728</v>
      </c>
      <c r="AP305" s="4" t="s">
        <v>728</v>
      </c>
      <c r="AQ305" s="3" t="s">
        <v>728</v>
      </c>
      <c r="AR305" s="5" t="s">
        <v>728</v>
      </c>
      <c r="AS305" s="5" t="s">
        <v>728</v>
      </c>
      <c r="AT305" s="5" t="s">
        <v>728</v>
      </c>
      <c r="AU305" s="5" t="s">
        <v>728</v>
      </c>
      <c r="AV305" s="3">
        <v>23.25</v>
      </c>
      <c r="AW305" s="3">
        <v>3</v>
      </c>
      <c r="AX305" s="3">
        <v>36.25</v>
      </c>
      <c r="AY305" s="3">
        <v>0</v>
      </c>
      <c r="AZ305" s="6">
        <v>44.370000000000005</v>
      </c>
      <c r="BA305" s="6">
        <v>57.9925</v>
      </c>
      <c r="BB305" s="6">
        <v>149.32750000000001</v>
      </c>
      <c r="BC305" s="3">
        <v>2192.6611712598428</v>
      </c>
      <c r="BD305" s="3">
        <v>2865.8531208989502</v>
      </c>
      <c r="BE305" s="3">
        <v>0</v>
      </c>
      <c r="BF305" s="3">
        <v>2320.899975393701</v>
      </c>
      <c r="BG305" s="3">
        <v>7379.4142675524945</v>
      </c>
      <c r="BH305" s="4">
        <v>6.6471425150513852</v>
      </c>
    </row>
    <row r="306" spans="1:60" x14ac:dyDescent="0.25">
      <c r="A306">
        <v>2003</v>
      </c>
      <c r="B306">
        <v>209</v>
      </c>
      <c r="C306" s="1">
        <v>37830</v>
      </c>
      <c r="D306" t="s">
        <v>456</v>
      </c>
      <c r="E306">
        <v>4</v>
      </c>
      <c r="F306" s="3">
        <v>85.6</v>
      </c>
      <c r="G306" s="4">
        <v>0.85599999999999998</v>
      </c>
      <c r="H306" s="3">
        <v>13.18</v>
      </c>
      <c r="I306" s="5">
        <v>21</v>
      </c>
      <c r="J306" s="5">
        <v>4</v>
      </c>
      <c r="K306" s="5">
        <v>1</v>
      </c>
      <c r="L306" s="5">
        <v>14</v>
      </c>
      <c r="M306" s="3">
        <v>74.8</v>
      </c>
      <c r="N306" s="4">
        <v>0.748</v>
      </c>
      <c r="O306" s="3">
        <v>10.77</v>
      </c>
      <c r="P306" s="5">
        <v>19</v>
      </c>
      <c r="Q306" s="5">
        <v>5</v>
      </c>
      <c r="R306" s="5">
        <v>1</v>
      </c>
      <c r="S306" s="5">
        <v>5</v>
      </c>
      <c r="T306" s="3">
        <v>91.4</v>
      </c>
      <c r="U306" s="4">
        <v>0.91400000000000003</v>
      </c>
      <c r="V306" s="3">
        <v>13.33</v>
      </c>
      <c r="W306" s="5">
        <v>25</v>
      </c>
      <c r="X306" s="5">
        <v>8</v>
      </c>
      <c r="Y306" s="5">
        <v>2</v>
      </c>
      <c r="Z306" s="5">
        <v>28</v>
      </c>
      <c r="AA306" s="3">
        <v>79</v>
      </c>
      <c r="AB306" s="4">
        <v>0.79</v>
      </c>
      <c r="AC306" s="3">
        <v>12.09</v>
      </c>
      <c r="AD306" s="5">
        <v>17</v>
      </c>
      <c r="AE306" s="5">
        <v>3</v>
      </c>
      <c r="AF306" s="5">
        <v>1</v>
      </c>
      <c r="AG306" s="5">
        <v>17</v>
      </c>
      <c r="AH306" s="3" t="s">
        <v>728</v>
      </c>
      <c r="AI306" s="4" t="s">
        <v>728</v>
      </c>
      <c r="AJ306" s="3" t="s">
        <v>728</v>
      </c>
      <c r="AK306" s="5" t="s">
        <v>728</v>
      </c>
      <c r="AL306" s="5" t="s">
        <v>728</v>
      </c>
      <c r="AM306" s="5" t="s">
        <v>728</v>
      </c>
      <c r="AN306" s="5" t="s">
        <v>728</v>
      </c>
      <c r="AO306" s="3" t="s">
        <v>728</v>
      </c>
      <c r="AP306" s="4" t="s">
        <v>728</v>
      </c>
      <c r="AQ306" s="3" t="s">
        <v>728</v>
      </c>
      <c r="AR306" s="5" t="s">
        <v>728</v>
      </c>
      <c r="AS306" s="5" t="s">
        <v>728</v>
      </c>
      <c r="AT306" s="5" t="s">
        <v>728</v>
      </c>
      <c r="AU306" s="5" t="s">
        <v>728</v>
      </c>
      <c r="AV306" s="3">
        <v>5.5</v>
      </c>
      <c r="AW306" s="3">
        <v>1</v>
      </c>
      <c r="AX306" s="3">
        <v>17.25</v>
      </c>
      <c r="AY306" s="3">
        <v>0</v>
      </c>
      <c r="AZ306" s="6">
        <v>21.605</v>
      </c>
      <c r="BA306" s="6">
        <v>27.364999999999998</v>
      </c>
      <c r="BB306" s="6">
        <v>76.44</v>
      </c>
      <c r="BC306" s="3">
        <v>2372.5963291046951</v>
      </c>
      <c r="BD306" s="3">
        <v>3005.1422608632251</v>
      </c>
      <c r="BE306" s="3">
        <v>0</v>
      </c>
      <c r="BF306" s="3">
        <v>3016.6730460775739</v>
      </c>
      <c r="BG306" s="3">
        <v>8394.4116360454937</v>
      </c>
      <c r="BH306" s="4">
        <v>4.3826920680308161</v>
      </c>
    </row>
    <row r="307" spans="1:60" x14ac:dyDescent="0.25">
      <c r="A307">
        <v>2003</v>
      </c>
      <c r="B307">
        <v>209</v>
      </c>
      <c r="C307" s="1">
        <v>37830</v>
      </c>
      <c r="D307" t="s">
        <v>457</v>
      </c>
      <c r="E307">
        <v>4</v>
      </c>
      <c r="F307" s="3">
        <v>71.5</v>
      </c>
      <c r="G307" s="4">
        <v>0.71499999999999997</v>
      </c>
      <c r="H307" s="3">
        <v>12.1</v>
      </c>
      <c r="I307" s="5">
        <v>18</v>
      </c>
      <c r="J307" s="5">
        <v>7</v>
      </c>
      <c r="K307" s="5">
        <v>4</v>
      </c>
      <c r="L307" s="5">
        <v>21</v>
      </c>
      <c r="M307" s="3">
        <v>90.3</v>
      </c>
      <c r="N307" s="4">
        <v>0.90300000000000002</v>
      </c>
      <c r="O307" s="3">
        <v>13.71</v>
      </c>
      <c r="P307" s="5">
        <v>22</v>
      </c>
      <c r="Q307" s="5">
        <v>5</v>
      </c>
      <c r="R307" s="5">
        <v>1</v>
      </c>
      <c r="S307" s="5">
        <v>16</v>
      </c>
      <c r="T307" s="3">
        <v>66.599999999999994</v>
      </c>
      <c r="U307" s="4">
        <v>0.66599999999999993</v>
      </c>
      <c r="V307" s="3">
        <v>6.38</v>
      </c>
      <c r="W307" s="5">
        <v>16</v>
      </c>
      <c r="X307" s="5">
        <v>9</v>
      </c>
      <c r="Y307" s="5">
        <v>0</v>
      </c>
      <c r="Z307" s="5">
        <v>0</v>
      </c>
      <c r="AA307" s="3">
        <v>72.2</v>
      </c>
      <c r="AB307" s="4">
        <v>0.72199999999999998</v>
      </c>
      <c r="AC307" s="3">
        <v>10.16</v>
      </c>
      <c r="AD307" s="5">
        <v>21</v>
      </c>
      <c r="AE307" s="5">
        <v>7</v>
      </c>
      <c r="AF307" s="5">
        <v>1</v>
      </c>
      <c r="AG307" s="5">
        <v>10</v>
      </c>
      <c r="AH307" s="3" t="s">
        <v>728</v>
      </c>
      <c r="AI307" s="4" t="s">
        <v>728</v>
      </c>
      <c r="AJ307" s="3" t="s">
        <v>728</v>
      </c>
      <c r="AK307" s="5" t="s">
        <v>728</v>
      </c>
      <c r="AL307" s="5" t="s">
        <v>728</v>
      </c>
      <c r="AM307" s="5" t="s">
        <v>728</v>
      </c>
      <c r="AN307" s="5" t="s">
        <v>728</v>
      </c>
      <c r="AO307" s="3" t="s">
        <v>728</v>
      </c>
      <c r="AP307" s="4" t="s">
        <v>728</v>
      </c>
      <c r="AQ307" s="3" t="s">
        <v>728</v>
      </c>
      <c r="AR307" s="5" t="s">
        <v>728</v>
      </c>
      <c r="AS307" s="5" t="s">
        <v>728</v>
      </c>
      <c r="AT307" s="5" t="s">
        <v>728</v>
      </c>
      <c r="AU307" s="5" t="s">
        <v>728</v>
      </c>
      <c r="AV307" s="3">
        <v>5.75</v>
      </c>
      <c r="AW307" s="3">
        <v>1</v>
      </c>
      <c r="AX307" s="3">
        <v>11</v>
      </c>
      <c r="AY307" s="3">
        <v>0</v>
      </c>
      <c r="AZ307" s="6">
        <v>15.915000000000001</v>
      </c>
      <c r="BA307" s="6">
        <v>19.405000000000001</v>
      </c>
      <c r="BB307" s="6">
        <v>53.162500000000009</v>
      </c>
      <c r="BC307" s="3">
        <v>1830.4106517935261</v>
      </c>
      <c r="BD307" s="3">
        <v>2231.8013633712453</v>
      </c>
      <c r="BE307" s="3">
        <v>0</v>
      </c>
      <c r="BF307" s="3">
        <v>2052.0956364829399</v>
      </c>
      <c r="BG307" s="3">
        <v>6114.3076516477113</v>
      </c>
      <c r="BH307" s="4">
        <v>3.7044312009549816</v>
      </c>
    </row>
    <row r="308" spans="1:60" x14ac:dyDescent="0.25">
      <c r="A308">
        <v>2003</v>
      </c>
      <c r="B308">
        <v>209</v>
      </c>
      <c r="C308" s="1">
        <v>37830</v>
      </c>
      <c r="D308" t="s">
        <v>458</v>
      </c>
      <c r="E308">
        <v>4</v>
      </c>
      <c r="F308" s="3">
        <v>64.400000000000006</v>
      </c>
      <c r="G308" s="4">
        <v>0.64400000000000002</v>
      </c>
      <c r="H308" s="3">
        <v>12.53</v>
      </c>
      <c r="I308" s="5">
        <v>19</v>
      </c>
      <c r="J308" s="5">
        <v>3</v>
      </c>
      <c r="K308" s="5">
        <v>2</v>
      </c>
      <c r="L308" s="5">
        <v>24</v>
      </c>
      <c r="M308" s="3">
        <v>82.9</v>
      </c>
      <c r="N308" s="4">
        <v>0.82900000000000007</v>
      </c>
      <c r="O308" s="3">
        <v>15.79</v>
      </c>
      <c r="P308" s="5">
        <v>24</v>
      </c>
      <c r="Q308" s="5">
        <v>5</v>
      </c>
      <c r="R308" s="5">
        <v>2</v>
      </c>
      <c r="S308" s="5">
        <v>19</v>
      </c>
      <c r="T308" s="3">
        <v>66.8</v>
      </c>
      <c r="U308" s="4">
        <v>0.66799999999999993</v>
      </c>
      <c r="V308" s="3">
        <v>12.39</v>
      </c>
      <c r="W308" s="5">
        <v>18</v>
      </c>
      <c r="X308" s="5">
        <v>4</v>
      </c>
      <c r="Y308" s="5">
        <v>2</v>
      </c>
      <c r="Z308" s="5">
        <v>12</v>
      </c>
      <c r="AA308" s="3">
        <v>88.7</v>
      </c>
      <c r="AB308" s="4">
        <v>0.88700000000000001</v>
      </c>
      <c r="AC308" s="3">
        <v>12.07</v>
      </c>
      <c r="AD308" s="5">
        <v>24</v>
      </c>
      <c r="AE308" s="5">
        <v>6</v>
      </c>
      <c r="AF308" s="5">
        <v>2</v>
      </c>
      <c r="AG308" s="5">
        <v>17</v>
      </c>
      <c r="AH308" s="3" t="s">
        <v>728</v>
      </c>
      <c r="AI308" s="4" t="s">
        <v>728</v>
      </c>
      <c r="AJ308" s="3" t="s">
        <v>728</v>
      </c>
      <c r="AK308" s="5" t="s">
        <v>728</v>
      </c>
      <c r="AL308" s="5" t="s">
        <v>728</v>
      </c>
      <c r="AM308" s="5" t="s">
        <v>728</v>
      </c>
      <c r="AN308" s="5" t="s">
        <v>728</v>
      </c>
      <c r="AO308" s="3" t="s">
        <v>728</v>
      </c>
      <c r="AP308" s="4" t="s">
        <v>728</v>
      </c>
      <c r="AQ308" s="3" t="s">
        <v>728</v>
      </c>
      <c r="AR308" s="5" t="s">
        <v>728</v>
      </c>
      <c r="AS308" s="5" t="s">
        <v>728</v>
      </c>
      <c r="AT308" s="5" t="s">
        <v>728</v>
      </c>
      <c r="AU308" s="5" t="s">
        <v>728</v>
      </c>
      <c r="AV308" s="3">
        <v>8.5</v>
      </c>
      <c r="AW308" s="3">
        <v>1.25</v>
      </c>
      <c r="AX308" s="3">
        <v>21</v>
      </c>
      <c r="AY308" s="3">
        <v>0</v>
      </c>
      <c r="AZ308" s="6">
        <v>30.862500000000001</v>
      </c>
      <c r="BA308" s="6">
        <v>30.927499999999998</v>
      </c>
      <c r="BB308" s="6">
        <v>104.9075</v>
      </c>
      <c r="BC308" s="3">
        <v>1632.7356053149606</v>
      </c>
      <c r="BD308" s="3">
        <v>1636.174335629921</v>
      </c>
      <c r="BE308" s="3">
        <v>0</v>
      </c>
      <c r="BF308" s="3">
        <v>2281.0685285433074</v>
      </c>
      <c r="BG308" s="3">
        <v>5549.9784694881891</v>
      </c>
      <c r="BH308" s="4">
        <v>2.747470053726019</v>
      </c>
    </row>
    <row r="309" spans="1:60" x14ac:dyDescent="0.25">
      <c r="A309">
        <v>2003</v>
      </c>
      <c r="B309">
        <v>209</v>
      </c>
      <c r="C309" s="1">
        <v>37830</v>
      </c>
      <c r="D309" t="s">
        <v>459</v>
      </c>
      <c r="E309">
        <v>4</v>
      </c>
      <c r="F309" s="3">
        <v>80</v>
      </c>
      <c r="G309" s="4">
        <v>0.8</v>
      </c>
      <c r="H309" s="3">
        <v>15.96</v>
      </c>
      <c r="I309" s="5">
        <v>21</v>
      </c>
      <c r="J309" s="5">
        <v>2</v>
      </c>
      <c r="K309" s="5">
        <v>3</v>
      </c>
      <c r="L309" s="5">
        <v>26</v>
      </c>
      <c r="M309" s="3">
        <v>89.6</v>
      </c>
      <c r="N309" s="4">
        <v>0.89599999999999991</v>
      </c>
      <c r="O309" s="3">
        <v>15.4</v>
      </c>
      <c r="P309" s="5">
        <v>26</v>
      </c>
      <c r="Q309" s="5">
        <v>6</v>
      </c>
      <c r="R309" s="5">
        <v>2</v>
      </c>
      <c r="S309" s="5">
        <v>19</v>
      </c>
      <c r="T309" s="3">
        <v>89.2</v>
      </c>
      <c r="U309" s="4">
        <v>0.89200000000000002</v>
      </c>
      <c r="V309" s="3">
        <v>16.420000000000002</v>
      </c>
      <c r="W309" s="5">
        <v>20</v>
      </c>
      <c r="X309" s="5">
        <v>4</v>
      </c>
      <c r="Y309" s="5">
        <v>2</v>
      </c>
      <c r="Z309" s="5">
        <v>28</v>
      </c>
      <c r="AA309" s="3">
        <v>90.8</v>
      </c>
      <c r="AB309" s="4">
        <v>0.90799999999999992</v>
      </c>
      <c r="AC309" s="3">
        <v>15.11</v>
      </c>
      <c r="AD309" s="5">
        <v>26</v>
      </c>
      <c r="AE309" s="5">
        <v>6</v>
      </c>
      <c r="AF309" s="5">
        <v>1</v>
      </c>
      <c r="AG309" s="5">
        <v>12</v>
      </c>
      <c r="AH309" s="3" t="s">
        <v>728</v>
      </c>
      <c r="AI309" s="4" t="s">
        <v>728</v>
      </c>
      <c r="AJ309" s="3" t="s">
        <v>728</v>
      </c>
      <c r="AK309" s="5" t="s">
        <v>728</v>
      </c>
      <c r="AL309" s="5" t="s">
        <v>728</v>
      </c>
      <c r="AM309" s="5" t="s">
        <v>728</v>
      </c>
      <c r="AN309" s="5" t="s">
        <v>728</v>
      </c>
      <c r="AO309" s="3" t="s">
        <v>728</v>
      </c>
      <c r="AP309" s="4" t="s">
        <v>728</v>
      </c>
      <c r="AQ309" s="3" t="s">
        <v>728</v>
      </c>
      <c r="AR309" s="5" t="s">
        <v>728</v>
      </c>
      <c r="AS309" s="5" t="s">
        <v>728</v>
      </c>
      <c r="AT309" s="5" t="s">
        <v>728</v>
      </c>
      <c r="AU309" s="5" t="s">
        <v>728</v>
      </c>
      <c r="AV309" s="3">
        <v>17.5</v>
      </c>
      <c r="AW309" s="3">
        <v>1.75</v>
      </c>
      <c r="AX309" s="3">
        <v>33.75</v>
      </c>
      <c r="AY309" s="3">
        <v>0</v>
      </c>
      <c r="AZ309" s="6">
        <v>45.714999999999996</v>
      </c>
      <c r="BA309" s="6">
        <v>54.142499999999998</v>
      </c>
      <c r="BB309" s="6">
        <v>157.9425</v>
      </c>
      <c r="BC309" s="3">
        <v>2324.7457349081365</v>
      </c>
      <c r="BD309" s="3">
        <v>2753.3095472440946</v>
      </c>
      <c r="BE309" s="3">
        <v>0</v>
      </c>
      <c r="BF309" s="3">
        <v>2953.7975721784769</v>
      </c>
      <c r="BG309" s="3">
        <v>8031.8528543307075</v>
      </c>
      <c r="BH309" s="4">
        <v>4.0704132144143816</v>
      </c>
    </row>
    <row r="310" spans="1:60" x14ac:dyDescent="0.25">
      <c r="A310">
        <v>2003</v>
      </c>
      <c r="B310">
        <v>209</v>
      </c>
      <c r="C310" s="1">
        <v>37830</v>
      </c>
      <c r="D310" t="s">
        <v>460</v>
      </c>
      <c r="E310">
        <v>4</v>
      </c>
      <c r="F310" s="3">
        <v>94.3</v>
      </c>
      <c r="G310" s="4">
        <v>0.94299999999999995</v>
      </c>
      <c r="H310" s="3">
        <v>12</v>
      </c>
      <c r="I310" s="5">
        <v>19</v>
      </c>
      <c r="J310" s="5">
        <v>7</v>
      </c>
      <c r="K310" s="5">
        <v>3</v>
      </c>
      <c r="L310" s="5">
        <v>7</v>
      </c>
      <c r="M310" s="3">
        <v>96.4</v>
      </c>
      <c r="N310" s="4">
        <v>0.96400000000000008</v>
      </c>
      <c r="O310" s="3">
        <v>8.9</v>
      </c>
      <c r="P310" s="5">
        <v>18</v>
      </c>
      <c r="Q310" s="5">
        <v>7</v>
      </c>
      <c r="R310" s="5">
        <v>2</v>
      </c>
      <c r="S310" s="5">
        <v>0</v>
      </c>
      <c r="T310" s="3">
        <v>76</v>
      </c>
      <c r="U310" s="4">
        <v>0.76</v>
      </c>
      <c r="V310" s="3">
        <v>8.1</v>
      </c>
      <c r="W310" s="5">
        <v>20</v>
      </c>
      <c r="X310" s="5">
        <v>7</v>
      </c>
      <c r="Y310" s="5">
        <v>0</v>
      </c>
      <c r="Z310" s="5">
        <v>0</v>
      </c>
      <c r="AA310" s="3">
        <v>93.6</v>
      </c>
      <c r="AB310" s="4">
        <v>0.93599999999999994</v>
      </c>
      <c r="AC310" s="3">
        <v>10.7</v>
      </c>
      <c r="AD310" s="5">
        <v>25</v>
      </c>
      <c r="AE310" s="5">
        <v>6</v>
      </c>
      <c r="AF310" s="5">
        <v>1</v>
      </c>
      <c r="AG310" s="5">
        <v>0</v>
      </c>
      <c r="AH310" s="3" t="s">
        <v>728</v>
      </c>
      <c r="AI310" s="4" t="s">
        <v>728</v>
      </c>
      <c r="AJ310" s="3" t="s">
        <v>728</v>
      </c>
      <c r="AK310" s="5" t="s">
        <v>728</v>
      </c>
      <c r="AL310" s="5" t="s">
        <v>728</v>
      </c>
      <c r="AM310" s="5" t="s">
        <v>728</v>
      </c>
      <c r="AN310" s="5" t="s">
        <v>728</v>
      </c>
      <c r="AO310" s="3" t="s">
        <v>728</v>
      </c>
      <c r="AP310" s="4" t="s">
        <v>728</v>
      </c>
      <c r="AQ310" s="3" t="s">
        <v>728</v>
      </c>
      <c r="AR310" s="5" t="s">
        <v>728</v>
      </c>
      <c r="AS310" s="5" t="s">
        <v>728</v>
      </c>
      <c r="AT310" s="5" t="s">
        <v>728</v>
      </c>
      <c r="AU310" s="5" t="s">
        <v>728</v>
      </c>
      <c r="AV310" s="3">
        <v>10</v>
      </c>
      <c r="AW310" s="3">
        <v>0.25</v>
      </c>
      <c r="AX310" s="3">
        <v>7.25</v>
      </c>
      <c r="AY310" s="3">
        <v>0</v>
      </c>
      <c r="AZ310" s="6">
        <v>14.0875</v>
      </c>
      <c r="BA310" s="6">
        <v>17.512499999999999</v>
      </c>
      <c r="BB310" s="6">
        <v>43.16</v>
      </c>
      <c r="BC310" s="3">
        <v>3504.9280949256349</v>
      </c>
      <c r="BD310" s="3">
        <v>4357.0579068241477</v>
      </c>
      <c r="BE310" s="3">
        <v>0</v>
      </c>
      <c r="BF310" s="3">
        <v>2876.0936132983384</v>
      </c>
      <c r="BG310" s="3">
        <v>10738.079615048122</v>
      </c>
      <c r="BH310" s="4">
        <v>6.654448721037407</v>
      </c>
    </row>
    <row r="311" spans="1:60" x14ac:dyDescent="0.25">
      <c r="A311">
        <v>2003</v>
      </c>
      <c r="B311">
        <v>209</v>
      </c>
      <c r="C311" s="1">
        <v>37830</v>
      </c>
      <c r="D311" t="s">
        <v>461</v>
      </c>
      <c r="E311">
        <v>4</v>
      </c>
      <c r="F311" s="3">
        <v>89.4</v>
      </c>
      <c r="G311" s="4">
        <v>0.89400000000000002</v>
      </c>
      <c r="H311" s="3">
        <v>11.7</v>
      </c>
      <c r="I311" s="5">
        <v>22</v>
      </c>
      <c r="J311" s="5">
        <v>5</v>
      </c>
      <c r="K311" s="5">
        <v>2</v>
      </c>
      <c r="L311" s="5">
        <v>5</v>
      </c>
      <c r="M311" s="3">
        <v>96.8</v>
      </c>
      <c r="N311" s="4">
        <v>0.96799999999999997</v>
      </c>
      <c r="O311" s="3">
        <v>13.2</v>
      </c>
      <c r="P311" s="5">
        <v>25</v>
      </c>
      <c r="Q311" s="5">
        <v>7</v>
      </c>
      <c r="R311" s="5">
        <v>1</v>
      </c>
      <c r="S311" s="5">
        <v>16</v>
      </c>
      <c r="T311" s="3">
        <v>101.3</v>
      </c>
      <c r="U311" s="4">
        <v>1.0129999999999999</v>
      </c>
      <c r="V311" s="3">
        <v>14.2</v>
      </c>
      <c r="W311" s="5">
        <v>26</v>
      </c>
      <c r="X311" s="5">
        <v>6</v>
      </c>
      <c r="Y311" s="5">
        <v>1</v>
      </c>
      <c r="Z311" s="5">
        <v>0</v>
      </c>
      <c r="AA311" s="3">
        <v>92.3</v>
      </c>
      <c r="AB311" s="4">
        <v>0.92299999999999993</v>
      </c>
      <c r="AC311" s="3">
        <v>15.5</v>
      </c>
      <c r="AD311" s="5">
        <v>22</v>
      </c>
      <c r="AE311" s="5">
        <v>6</v>
      </c>
      <c r="AF311" s="5">
        <v>1</v>
      </c>
      <c r="AG311" s="5">
        <v>12</v>
      </c>
      <c r="AH311" s="3" t="s">
        <v>728</v>
      </c>
      <c r="AI311" s="4" t="s">
        <v>728</v>
      </c>
      <c r="AJ311" s="3" t="s">
        <v>728</v>
      </c>
      <c r="AK311" s="5" t="s">
        <v>728</v>
      </c>
      <c r="AL311" s="5" t="s">
        <v>728</v>
      </c>
      <c r="AM311" s="5" t="s">
        <v>728</v>
      </c>
      <c r="AN311" s="5" t="s">
        <v>728</v>
      </c>
      <c r="AO311" s="3" t="s">
        <v>728</v>
      </c>
      <c r="AP311" s="4" t="s">
        <v>728</v>
      </c>
      <c r="AQ311" s="3" t="s">
        <v>728</v>
      </c>
      <c r="AR311" s="5" t="s">
        <v>728</v>
      </c>
      <c r="AS311" s="5" t="s">
        <v>728</v>
      </c>
      <c r="AT311" s="5" t="s">
        <v>728</v>
      </c>
      <c r="AU311" s="5" t="s">
        <v>728</v>
      </c>
      <c r="AV311" s="3">
        <v>15.5</v>
      </c>
      <c r="AW311" s="3">
        <v>0.75</v>
      </c>
      <c r="AX311" s="3">
        <v>15.75</v>
      </c>
      <c r="AY311" s="3">
        <v>0</v>
      </c>
      <c r="AZ311" s="6">
        <v>24.06</v>
      </c>
      <c r="BA311" s="6">
        <v>32.61</v>
      </c>
      <c r="BB311" s="6">
        <v>79.02</v>
      </c>
      <c r="BC311" s="3">
        <v>2962.3304899387572</v>
      </c>
      <c r="BD311" s="3">
        <v>4015.0289807524059</v>
      </c>
      <c r="BE311" s="3">
        <v>0</v>
      </c>
      <c r="BF311" s="3">
        <v>2751.7907917760276</v>
      </c>
      <c r="BG311" s="3">
        <v>9729.1502624671903</v>
      </c>
      <c r="BH311" s="4">
        <v>4.5829125964442685</v>
      </c>
    </row>
    <row r="312" spans="1:60" x14ac:dyDescent="0.25">
      <c r="A312">
        <v>2003</v>
      </c>
      <c r="B312">
        <v>209</v>
      </c>
      <c r="C312" s="1">
        <v>37830</v>
      </c>
      <c r="D312" t="s">
        <v>462</v>
      </c>
      <c r="E312">
        <v>4</v>
      </c>
      <c r="F312" s="3">
        <v>94.8</v>
      </c>
      <c r="G312" s="4">
        <v>0.94799999999999995</v>
      </c>
      <c r="H312" s="3">
        <v>11.6</v>
      </c>
      <c r="I312" s="5">
        <v>19</v>
      </c>
      <c r="J312" s="5">
        <v>9</v>
      </c>
      <c r="K312" s="5">
        <v>2</v>
      </c>
      <c r="L312" s="5">
        <v>9</v>
      </c>
      <c r="M312" s="3">
        <v>67.400000000000006</v>
      </c>
      <c r="N312" s="4">
        <v>0.67400000000000004</v>
      </c>
      <c r="O312" s="3">
        <v>7.1</v>
      </c>
      <c r="P312" s="5">
        <v>14</v>
      </c>
      <c r="Q312" s="5">
        <v>6</v>
      </c>
      <c r="R312" s="5">
        <v>0</v>
      </c>
      <c r="S312" s="5">
        <v>0</v>
      </c>
      <c r="T312" s="3">
        <v>66.099999999999994</v>
      </c>
      <c r="U312" s="4">
        <v>0.66099999999999992</v>
      </c>
      <c r="V312" s="3">
        <v>7.3</v>
      </c>
      <c r="W312" s="5">
        <v>15</v>
      </c>
      <c r="X312" s="5">
        <v>7</v>
      </c>
      <c r="Y312" s="5">
        <v>1</v>
      </c>
      <c r="Z312" s="5">
        <v>2</v>
      </c>
      <c r="AA312" s="3">
        <v>97</v>
      </c>
      <c r="AB312" s="4">
        <v>0.97</v>
      </c>
      <c r="AC312" s="3">
        <v>11.7</v>
      </c>
      <c r="AD312" s="5">
        <v>22</v>
      </c>
      <c r="AE312" s="5">
        <v>5</v>
      </c>
      <c r="AF312" s="5">
        <v>3</v>
      </c>
      <c r="AG312" s="5">
        <v>11</v>
      </c>
      <c r="AH312" s="3" t="s">
        <v>728</v>
      </c>
      <c r="AI312" s="4" t="s">
        <v>728</v>
      </c>
      <c r="AJ312" s="3" t="s">
        <v>728</v>
      </c>
      <c r="AK312" s="5" t="s">
        <v>728</v>
      </c>
      <c r="AL312" s="5" t="s">
        <v>728</v>
      </c>
      <c r="AM312" s="5" t="s">
        <v>728</v>
      </c>
      <c r="AN312" s="5" t="s">
        <v>728</v>
      </c>
      <c r="AO312" s="3" t="s">
        <v>728</v>
      </c>
      <c r="AP312" s="4" t="s">
        <v>728</v>
      </c>
      <c r="AQ312" s="3" t="s">
        <v>728</v>
      </c>
      <c r="AR312" s="5" t="s">
        <v>728</v>
      </c>
      <c r="AS312" s="5" t="s">
        <v>728</v>
      </c>
      <c r="AT312" s="5" t="s">
        <v>728</v>
      </c>
      <c r="AU312" s="5" t="s">
        <v>728</v>
      </c>
      <c r="AV312" s="3">
        <v>8.25</v>
      </c>
      <c r="AW312" s="3">
        <v>0.5</v>
      </c>
      <c r="AX312" s="3">
        <v>4.5</v>
      </c>
      <c r="AY312" s="3">
        <v>0</v>
      </c>
      <c r="AZ312" s="6">
        <v>11.904999999999999</v>
      </c>
      <c r="BA312" s="6">
        <v>13.7775</v>
      </c>
      <c r="BB312" s="6">
        <v>30.14</v>
      </c>
      <c r="BC312" s="3">
        <v>1381.1483850976961</v>
      </c>
      <c r="BD312" s="3">
        <v>1598.3848698600175</v>
      </c>
      <c r="BE312" s="3">
        <v>0</v>
      </c>
      <c r="BF312" s="3">
        <v>517.13304717118706</v>
      </c>
      <c r="BG312" s="3">
        <v>3496.6663021289005</v>
      </c>
      <c r="BH312" s="4">
        <v>2.6510583326929296</v>
      </c>
    </row>
    <row r="313" spans="1:60" x14ac:dyDescent="0.25">
      <c r="A313">
        <v>2003</v>
      </c>
      <c r="B313">
        <v>209</v>
      </c>
      <c r="C313" s="1">
        <v>37830</v>
      </c>
      <c r="D313" t="s">
        <v>463</v>
      </c>
      <c r="E313">
        <v>4</v>
      </c>
      <c r="F313" s="3">
        <v>74.8</v>
      </c>
      <c r="G313" s="4">
        <v>0.748</v>
      </c>
      <c r="H313" s="3">
        <v>10.24</v>
      </c>
      <c r="I313" s="5">
        <v>23</v>
      </c>
      <c r="J313" s="5">
        <v>8</v>
      </c>
      <c r="K313" s="5">
        <v>1</v>
      </c>
      <c r="L313" s="5">
        <v>6</v>
      </c>
      <c r="M313" s="3">
        <v>65.5</v>
      </c>
      <c r="N313" s="4">
        <v>0.65500000000000003</v>
      </c>
      <c r="O313" s="3">
        <v>8.83</v>
      </c>
      <c r="P313" s="5">
        <v>16</v>
      </c>
      <c r="Q313" s="5">
        <v>6</v>
      </c>
      <c r="R313" s="5">
        <v>2</v>
      </c>
      <c r="S313" s="5">
        <v>13</v>
      </c>
      <c r="T313" s="3">
        <v>80.599999999999994</v>
      </c>
      <c r="U313" s="4">
        <v>0.80599999999999994</v>
      </c>
      <c r="V313" s="3">
        <v>8.85</v>
      </c>
      <c r="W313" s="5">
        <v>17</v>
      </c>
      <c r="X313" s="5">
        <v>7</v>
      </c>
      <c r="Y313" s="5">
        <v>3</v>
      </c>
      <c r="Z313" s="5">
        <v>8</v>
      </c>
      <c r="AA313" s="3">
        <v>95.4</v>
      </c>
      <c r="AB313" s="4">
        <v>0.95400000000000007</v>
      </c>
      <c r="AC313" s="3">
        <v>12.33</v>
      </c>
      <c r="AD313" s="5">
        <v>24</v>
      </c>
      <c r="AE313" s="5">
        <v>5</v>
      </c>
      <c r="AF313" s="5">
        <v>0</v>
      </c>
      <c r="AG313" s="5">
        <v>0</v>
      </c>
      <c r="AH313" s="3" t="s">
        <v>728</v>
      </c>
      <c r="AI313" s="4" t="s">
        <v>728</v>
      </c>
      <c r="AJ313" s="3" t="s">
        <v>728</v>
      </c>
      <c r="AK313" s="5" t="s">
        <v>728</v>
      </c>
      <c r="AL313" s="5" t="s">
        <v>728</v>
      </c>
      <c r="AM313" s="5" t="s">
        <v>728</v>
      </c>
      <c r="AN313" s="5" t="s">
        <v>728</v>
      </c>
      <c r="AO313" s="3" t="s">
        <v>728</v>
      </c>
      <c r="AP313" s="4" t="s">
        <v>728</v>
      </c>
      <c r="AQ313" s="3" t="s">
        <v>728</v>
      </c>
      <c r="AR313" s="5" t="s">
        <v>728</v>
      </c>
      <c r="AS313" s="5" t="s">
        <v>728</v>
      </c>
      <c r="AT313" s="5" t="s">
        <v>728</v>
      </c>
      <c r="AU313" s="5" t="s">
        <v>728</v>
      </c>
      <c r="AV313" s="3">
        <v>7.25</v>
      </c>
      <c r="AW313" s="3">
        <v>0.75</v>
      </c>
      <c r="AX313" s="3">
        <v>5.25</v>
      </c>
      <c r="AY313" s="3">
        <v>0</v>
      </c>
      <c r="AZ313" s="6">
        <v>13.4375</v>
      </c>
      <c r="BA313" s="6">
        <v>14.9275</v>
      </c>
      <c r="BB313" s="6">
        <v>36.185000000000002</v>
      </c>
      <c r="BC313" s="3">
        <v>3056.6491688538931</v>
      </c>
      <c r="BD313" s="3">
        <v>3395.5818022747158</v>
      </c>
      <c r="BE313" s="3">
        <v>0</v>
      </c>
      <c r="BF313" s="3">
        <v>1778.8276465441818</v>
      </c>
      <c r="BG313" s="3">
        <v>8231.0586176727902</v>
      </c>
      <c r="BH313" s="4">
        <v>4.9584813712310352</v>
      </c>
    </row>
    <row r="314" spans="1:60" x14ac:dyDescent="0.25">
      <c r="A314">
        <v>2003</v>
      </c>
      <c r="B314">
        <v>209</v>
      </c>
      <c r="C314" s="1">
        <v>37830</v>
      </c>
      <c r="D314" t="s">
        <v>464</v>
      </c>
      <c r="E314">
        <v>4</v>
      </c>
      <c r="F314" s="3">
        <v>68.5</v>
      </c>
      <c r="G314" s="4">
        <v>0.68500000000000005</v>
      </c>
      <c r="H314" s="3">
        <v>16.7</v>
      </c>
      <c r="I314" s="5">
        <v>19</v>
      </c>
      <c r="J314" s="5">
        <v>5</v>
      </c>
      <c r="K314" s="5">
        <v>5</v>
      </c>
      <c r="L314" s="5">
        <v>26</v>
      </c>
      <c r="M314" s="3">
        <v>61.1</v>
      </c>
      <c r="N314" s="4">
        <v>0.61099999999999999</v>
      </c>
      <c r="O314" s="3">
        <v>13.2</v>
      </c>
      <c r="P314" s="5">
        <v>15</v>
      </c>
      <c r="Q314" s="5">
        <v>4</v>
      </c>
      <c r="R314" s="5">
        <v>1</v>
      </c>
      <c r="S314" s="5">
        <v>7</v>
      </c>
      <c r="T314" s="3">
        <v>57.5</v>
      </c>
      <c r="U314" s="4">
        <v>0.57499999999999996</v>
      </c>
      <c r="V314" s="3">
        <v>10.9</v>
      </c>
      <c r="W314" s="5">
        <v>16</v>
      </c>
      <c r="X314" s="5">
        <v>4</v>
      </c>
      <c r="Y314" s="5">
        <v>1</v>
      </c>
      <c r="Z314" s="5">
        <v>1</v>
      </c>
      <c r="AA314" s="3">
        <v>64.5</v>
      </c>
      <c r="AB314" s="4">
        <v>0.64500000000000002</v>
      </c>
      <c r="AC314" s="3">
        <v>13</v>
      </c>
      <c r="AD314" s="5">
        <v>19</v>
      </c>
      <c r="AE314" s="5">
        <v>3</v>
      </c>
      <c r="AF314" s="5">
        <v>2</v>
      </c>
      <c r="AG314" s="5">
        <v>5</v>
      </c>
      <c r="AH314" s="3" t="s">
        <v>728</v>
      </c>
      <c r="AI314" s="4" t="s">
        <v>728</v>
      </c>
      <c r="AJ314" s="3" t="s">
        <v>728</v>
      </c>
      <c r="AK314" s="5" t="s">
        <v>728</v>
      </c>
      <c r="AL314" s="5" t="s">
        <v>728</v>
      </c>
      <c r="AM314" s="5" t="s">
        <v>728</v>
      </c>
      <c r="AN314" s="5" t="s">
        <v>728</v>
      </c>
      <c r="AO314" s="3" t="s">
        <v>728</v>
      </c>
      <c r="AP314" s="4" t="s">
        <v>728</v>
      </c>
      <c r="AQ314" s="3" t="s">
        <v>728</v>
      </c>
      <c r="AR314" s="5" t="s">
        <v>728</v>
      </c>
      <c r="AS314" s="5" t="s">
        <v>728</v>
      </c>
      <c r="AT314" s="5" t="s">
        <v>728</v>
      </c>
      <c r="AU314" s="5" t="s">
        <v>728</v>
      </c>
      <c r="AV314" s="3">
        <v>8</v>
      </c>
      <c r="AW314" s="3">
        <v>3.25</v>
      </c>
      <c r="AX314" s="3">
        <v>10.25</v>
      </c>
      <c r="AY314" s="3">
        <v>0</v>
      </c>
      <c r="AZ314" s="6">
        <v>25.6875</v>
      </c>
      <c r="BA314" s="6">
        <v>21.912500000000001</v>
      </c>
      <c r="BB314" s="6">
        <v>70.257499999999993</v>
      </c>
      <c r="BC314" s="3">
        <v>1232.5449064960628</v>
      </c>
      <c r="BD314" s="3">
        <v>1051.4117864173229</v>
      </c>
      <c r="BE314" s="3">
        <v>0</v>
      </c>
      <c r="BF314" s="3">
        <v>1087.1585875984251</v>
      </c>
      <c r="BG314" s="3">
        <v>3371.1152805118109</v>
      </c>
      <c r="BH314" s="4">
        <v>1.7335622404355708</v>
      </c>
    </row>
    <row r="315" spans="1:60" x14ac:dyDescent="0.25">
      <c r="A315">
        <v>2003</v>
      </c>
      <c r="B315">
        <v>209</v>
      </c>
      <c r="C315" s="1">
        <v>37830</v>
      </c>
      <c r="D315" t="s">
        <v>465</v>
      </c>
      <c r="E315">
        <v>4</v>
      </c>
      <c r="F315" s="3">
        <v>92.3</v>
      </c>
      <c r="G315" s="4">
        <v>0.92299999999999993</v>
      </c>
      <c r="H315" s="3">
        <v>14.2</v>
      </c>
      <c r="I315" s="5">
        <v>20</v>
      </c>
      <c r="J315" s="5">
        <v>6</v>
      </c>
      <c r="K315" s="5">
        <v>3</v>
      </c>
      <c r="L315" s="5">
        <v>18</v>
      </c>
      <c r="M315" s="3">
        <v>70.3</v>
      </c>
      <c r="N315" s="4">
        <v>0.70299999999999996</v>
      </c>
      <c r="O315" s="3">
        <v>8.4</v>
      </c>
      <c r="P315" s="5">
        <v>12</v>
      </c>
      <c r="Q315" s="5">
        <v>6</v>
      </c>
      <c r="R315" s="5">
        <v>1</v>
      </c>
      <c r="S315" s="5">
        <v>2</v>
      </c>
      <c r="T315" s="3">
        <v>64</v>
      </c>
      <c r="U315" s="4">
        <v>0.64</v>
      </c>
      <c r="V315" s="3">
        <v>12.2</v>
      </c>
      <c r="W315" s="5">
        <v>15</v>
      </c>
      <c r="X315" s="5">
        <v>6</v>
      </c>
      <c r="Y315" s="5">
        <v>1</v>
      </c>
      <c r="Z315" s="5">
        <v>5</v>
      </c>
      <c r="AA315" s="3">
        <v>71.5</v>
      </c>
      <c r="AB315" s="4">
        <v>0.71499999999999997</v>
      </c>
      <c r="AC315" s="3">
        <v>9.9</v>
      </c>
      <c r="AD315" s="5">
        <v>20</v>
      </c>
      <c r="AE315" s="5">
        <v>7</v>
      </c>
      <c r="AF315" s="5">
        <v>2</v>
      </c>
      <c r="AG315" s="5">
        <v>2</v>
      </c>
      <c r="AH315" s="3" t="s">
        <v>728</v>
      </c>
      <c r="AI315" s="4" t="s">
        <v>728</v>
      </c>
      <c r="AJ315" s="3" t="s">
        <v>728</v>
      </c>
      <c r="AK315" s="5" t="s">
        <v>728</v>
      </c>
      <c r="AL315" s="5" t="s">
        <v>728</v>
      </c>
      <c r="AM315" s="5" t="s">
        <v>728</v>
      </c>
      <c r="AN315" s="5" t="s">
        <v>728</v>
      </c>
      <c r="AO315" s="3" t="s">
        <v>728</v>
      </c>
      <c r="AP315" s="4" t="s">
        <v>728</v>
      </c>
      <c r="AQ315" s="3" t="s">
        <v>728</v>
      </c>
      <c r="AR315" s="5" t="s">
        <v>728</v>
      </c>
      <c r="AS315" s="5" t="s">
        <v>728</v>
      </c>
      <c r="AT315" s="5" t="s">
        <v>728</v>
      </c>
      <c r="AU315" s="5" t="s">
        <v>728</v>
      </c>
      <c r="AV315" s="3">
        <v>3.75</v>
      </c>
      <c r="AW315" s="3">
        <v>0.5</v>
      </c>
      <c r="AX315" s="3">
        <v>9.75</v>
      </c>
      <c r="AY315" s="3">
        <v>0</v>
      </c>
      <c r="AZ315" s="6">
        <v>18.432499999999997</v>
      </c>
      <c r="BA315" s="6">
        <v>19.46</v>
      </c>
      <c r="BB315" s="6">
        <v>55.125</v>
      </c>
      <c r="BC315" s="3">
        <v>2081.3163003062114</v>
      </c>
      <c r="BD315" s="3">
        <v>2197.3370516185478</v>
      </c>
      <c r="BE315" s="3">
        <v>0</v>
      </c>
      <c r="BF315" s="3">
        <v>1945.8176126421697</v>
      </c>
      <c r="BG315" s="3">
        <v>6224.4709645669282</v>
      </c>
      <c r="BH315" s="4">
        <v>3.3994226107246264</v>
      </c>
    </row>
    <row r="316" spans="1:60" x14ac:dyDescent="0.25">
      <c r="A316">
        <v>2003</v>
      </c>
      <c r="B316">
        <v>209</v>
      </c>
      <c r="C316" s="1">
        <v>37830</v>
      </c>
      <c r="D316" t="s">
        <v>466</v>
      </c>
      <c r="E316">
        <v>4</v>
      </c>
      <c r="F316" s="3">
        <v>72.3</v>
      </c>
      <c r="G316" s="4">
        <v>0.72299999999999998</v>
      </c>
      <c r="H316" s="3">
        <v>10.8</v>
      </c>
      <c r="I316" s="5">
        <v>22</v>
      </c>
      <c r="J316" s="5">
        <v>5</v>
      </c>
      <c r="K316" s="5">
        <v>1</v>
      </c>
      <c r="L316" s="5">
        <v>0</v>
      </c>
      <c r="M316" s="3">
        <v>68.2</v>
      </c>
      <c r="N316" s="4">
        <v>0.68200000000000005</v>
      </c>
      <c r="O316" s="3">
        <v>9.6999999999999993</v>
      </c>
      <c r="P316" s="5">
        <v>18</v>
      </c>
      <c r="Q316" s="5">
        <v>5</v>
      </c>
      <c r="R316" s="5">
        <v>2</v>
      </c>
      <c r="S316" s="5">
        <v>4</v>
      </c>
      <c r="T316" s="3">
        <v>77.099999999999994</v>
      </c>
      <c r="U316" s="4">
        <v>0.77099999999999991</v>
      </c>
      <c r="V316" s="3">
        <v>12.9</v>
      </c>
      <c r="W316" s="5">
        <v>18</v>
      </c>
      <c r="X316" s="5">
        <v>5</v>
      </c>
      <c r="Y316" s="5">
        <v>3</v>
      </c>
      <c r="Z316" s="5">
        <v>6</v>
      </c>
      <c r="AA316" s="3">
        <v>72</v>
      </c>
      <c r="AB316" s="4">
        <v>0.72</v>
      </c>
      <c r="AC316" s="3">
        <v>9.9</v>
      </c>
      <c r="AD316" s="5">
        <v>19</v>
      </c>
      <c r="AE316" s="5">
        <v>9</v>
      </c>
      <c r="AF316" s="5">
        <v>3</v>
      </c>
      <c r="AG316" s="5">
        <v>3</v>
      </c>
      <c r="AH316" s="3" t="s">
        <v>728</v>
      </c>
      <c r="AI316" s="4" t="s">
        <v>728</v>
      </c>
      <c r="AJ316" s="3" t="s">
        <v>728</v>
      </c>
      <c r="AK316" s="5" t="s">
        <v>728</v>
      </c>
      <c r="AL316" s="5" t="s">
        <v>728</v>
      </c>
      <c r="AM316" s="5" t="s">
        <v>728</v>
      </c>
      <c r="AN316" s="5" t="s">
        <v>728</v>
      </c>
      <c r="AO316" s="3" t="s">
        <v>728</v>
      </c>
      <c r="AP316" s="4" t="s">
        <v>728</v>
      </c>
      <c r="AQ316" s="3" t="s">
        <v>728</v>
      </c>
      <c r="AR316" s="5" t="s">
        <v>728</v>
      </c>
      <c r="AS316" s="5" t="s">
        <v>728</v>
      </c>
      <c r="AT316" s="5" t="s">
        <v>728</v>
      </c>
      <c r="AU316" s="5" t="s">
        <v>728</v>
      </c>
      <c r="AV316" s="3">
        <v>5.25</v>
      </c>
      <c r="AW316" s="3">
        <v>0.75</v>
      </c>
      <c r="AX316" s="3">
        <v>9</v>
      </c>
      <c r="AY316" s="3">
        <v>0</v>
      </c>
      <c r="AZ316" s="6">
        <v>13.705</v>
      </c>
      <c r="BA316" s="6">
        <v>15.96</v>
      </c>
      <c r="BB316" s="6">
        <v>44.322500000000005</v>
      </c>
      <c r="BC316" s="3">
        <v>3015.0800160396616</v>
      </c>
      <c r="BD316" s="3">
        <v>3511.1767279090118</v>
      </c>
      <c r="BE316" s="3">
        <v>0</v>
      </c>
      <c r="BF316" s="3">
        <v>3224.6286271507729</v>
      </c>
      <c r="BG316" s="3">
        <v>9750.8853710994463</v>
      </c>
      <c r="BH316" s="4">
        <v>4.4003291575316412</v>
      </c>
    </row>
    <row r="317" spans="1:60" x14ac:dyDescent="0.25">
      <c r="A317">
        <v>2003</v>
      </c>
      <c r="B317">
        <v>209</v>
      </c>
      <c r="C317" s="1">
        <v>37830</v>
      </c>
      <c r="D317" t="s">
        <v>467</v>
      </c>
      <c r="E317">
        <v>4</v>
      </c>
      <c r="F317" s="3">
        <v>88</v>
      </c>
      <c r="G317" s="4">
        <v>0.88</v>
      </c>
      <c r="H317" s="3">
        <v>16.989999999999998</v>
      </c>
      <c r="I317" s="5">
        <v>24</v>
      </c>
      <c r="J317" s="5">
        <v>7</v>
      </c>
      <c r="K317" s="5">
        <v>3</v>
      </c>
      <c r="L317" s="5">
        <v>32</v>
      </c>
      <c r="M317" s="3">
        <v>90.9</v>
      </c>
      <c r="N317" s="4">
        <v>0.90900000000000003</v>
      </c>
      <c r="O317" s="3">
        <v>13.26</v>
      </c>
      <c r="P317" s="5">
        <v>22</v>
      </c>
      <c r="Q317" s="5">
        <v>4</v>
      </c>
      <c r="R317" s="5">
        <v>1</v>
      </c>
      <c r="S317" s="5">
        <v>11</v>
      </c>
      <c r="T317" s="3">
        <v>76.2</v>
      </c>
      <c r="U317" s="4">
        <v>0.76200000000000001</v>
      </c>
      <c r="V317" s="3">
        <v>11.56</v>
      </c>
      <c r="W317" s="5">
        <v>19</v>
      </c>
      <c r="X317" s="5">
        <v>5</v>
      </c>
      <c r="Y317" s="5">
        <v>2</v>
      </c>
      <c r="Z317" s="5">
        <v>23</v>
      </c>
      <c r="AA317" s="3">
        <v>78.2</v>
      </c>
      <c r="AB317" s="4">
        <v>0.78200000000000003</v>
      </c>
      <c r="AC317" s="3">
        <v>9.9700000000000006</v>
      </c>
      <c r="AD317" s="5">
        <v>21</v>
      </c>
      <c r="AE317" s="5">
        <v>7</v>
      </c>
      <c r="AF317" s="5">
        <v>0</v>
      </c>
      <c r="AG317" s="5">
        <v>0</v>
      </c>
      <c r="AH317" s="3" t="s">
        <v>728</v>
      </c>
      <c r="AI317" s="4" t="s">
        <v>728</v>
      </c>
      <c r="AJ317" s="3" t="s">
        <v>728</v>
      </c>
      <c r="AK317" s="5" t="s">
        <v>728</v>
      </c>
      <c r="AL317" s="5" t="s">
        <v>728</v>
      </c>
      <c r="AM317" s="5" t="s">
        <v>728</v>
      </c>
      <c r="AN317" s="5" t="s">
        <v>728</v>
      </c>
      <c r="AO317" s="3" t="s">
        <v>728</v>
      </c>
      <c r="AP317" s="4" t="s">
        <v>728</v>
      </c>
      <c r="AQ317" s="3" t="s">
        <v>728</v>
      </c>
      <c r="AR317" s="5" t="s">
        <v>728</v>
      </c>
      <c r="AS317" s="5" t="s">
        <v>728</v>
      </c>
      <c r="AT317" s="5" t="s">
        <v>728</v>
      </c>
      <c r="AU317" s="5" t="s">
        <v>728</v>
      </c>
      <c r="AV317" s="3">
        <v>14</v>
      </c>
      <c r="AW317" s="3">
        <v>1</v>
      </c>
      <c r="AX317" s="3">
        <v>14.5</v>
      </c>
      <c r="AY317" s="3">
        <v>0</v>
      </c>
      <c r="AZ317" s="6">
        <v>26.225000000000001</v>
      </c>
      <c r="BA317" s="6">
        <v>31.295000000000002</v>
      </c>
      <c r="BB317" s="6">
        <v>74.7</v>
      </c>
      <c r="BC317" s="3">
        <v>2824.9808617672793</v>
      </c>
      <c r="BD317" s="3">
        <v>3371.1258748906394</v>
      </c>
      <c r="BE317" s="3">
        <v>0</v>
      </c>
      <c r="BF317" s="3">
        <v>1850.6452318460192</v>
      </c>
      <c r="BG317" s="3">
        <v>8046.7519685039388</v>
      </c>
      <c r="BH317" s="4">
        <v>5.6553648746515162</v>
      </c>
    </row>
    <row r="318" spans="1:60" x14ac:dyDescent="0.25">
      <c r="A318">
        <v>2003</v>
      </c>
      <c r="B318">
        <v>209</v>
      </c>
      <c r="C318" s="1">
        <v>37830</v>
      </c>
      <c r="D318" t="s">
        <v>468</v>
      </c>
      <c r="E318">
        <v>4</v>
      </c>
      <c r="F318" s="3">
        <v>75.2</v>
      </c>
      <c r="G318" s="4">
        <v>0.752</v>
      </c>
      <c r="H318" s="3">
        <v>9.7799999999999994</v>
      </c>
      <c r="I318" s="5">
        <v>17</v>
      </c>
      <c r="J318" s="5">
        <v>4</v>
      </c>
      <c r="K318" s="5">
        <v>0</v>
      </c>
      <c r="L318" s="5">
        <v>0</v>
      </c>
      <c r="M318" s="3">
        <v>77.400000000000006</v>
      </c>
      <c r="N318" s="4">
        <v>0.77400000000000002</v>
      </c>
      <c r="O318" s="3">
        <v>9.89</v>
      </c>
      <c r="P318" s="5">
        <v>19</v>
      </c>
      <c r="Q318" s="5">
        <v>6</v>
      </c>
      <c r="R318" s="5">
        <v>1</v>
      </c>
      <c r="S318" s="5">
        <v>4</v>
      </c>
      <c r="T318" s="3">
        <v>71.8</v>
      </c>
      <c r="U318" s="4">
        <v>0.71799999999999997</v>
      </c>
      <c r="V318" s="3">
        <v>9.43</v>
      </c>
      <c r="W318" s="5">
        <v>16</v>
      </c>
      <c r="X318" s="5">
        <v>3</v>
      </c>
      <c r="Y318" s="5">
        <v>1</v>
      </c>
      <c r="Z318" s="5">
        <v>5</v>
      </c>
      <c r="AA318" s="3">
        <v>64.3</v>
      </c>
      <c r="AB318" s="4">
        <v>0.64300000000000002</v>
      </c>
      <c r="AC318" s="3">
        <v>10.220000000000001</v>
      </c>
      <c r="AD318" s="5">
        <v>19</v>
      </c>
      <c r="AE318" s="5">
        <v>5</v>
      </c>
      <c r="AF318" s="5">
        <v>2</v>
      </c>
      <c r="AG318" s="5">
        <v>12</v>
      </c>
      <c r="AH318" s="3" t="s">
        <v>728</v>
      </c>
      <c r="AI318" s="4" t="s">
        <v>728</v>
      </c>
      <c r="AJ318" s="3" t="s">
        <v>728</v>
      </c>
      <c r="AK318" s="5" t="s">
        <v>728</v>
      </c>
      <c r="AL318" s="5" t="s">
        <v>728</v>
      </c>
      <c r="AM318" s="5" t="s">
        <v>728</v>
      </c>
      <c r="AN318" s="5" t="s">
        <v>728</v>
      </c>
      <c r="AO318" s="3" t="s">
        <v>728</v>
      </c>
      <c r="AP318" s="4" t="s">
        <v>728</v>
      </c>
      <c r="AQ318" s="3" t="s">
        <v>728</v>
      </c>
      <c r="AR318" s="5" t="s">
        <v>728</v>
      </c>
      <c r="AS318" s="5" t="s">
        <v>728</v>
      </c>
      <c r="AT318" s="5" t="s">
        <v>728</v>
      </c>
      <c r="AU318" s="5" t="s">
        <v>728</v>
      </c>
      <c r="AV318" s="3">
        <v>6.75</v>
      </c>
      <c r="AW318" s="3">
        <v>0</v>
      </c>
      <c r="AX318" s="3">
        <v>6.75</v>
      </c>
      <c r="AY318" s="3">
        <v>0</v>
      </c>
      <c r="AZ318" s="6">
        <v>17.887499999999999</v>
      </c>
      <c r="BA318" s="6">
        <v>23.252500000000001</v>
      </c>
      <c r="BB318" s="6">
        <v>49.047499999999999</v>
      </c>
      <c r="BC318" s="3">
        <v>4217.2428641732295</v>
      </c>
      <c r="BD318" s="3">
        <v>5482.1210174249054</v>
      </c>
      <c r="BE318" s="3">
        <v>0</v>
      </c>
      <c r="BF318" s="3">
        <v>1864.3101578448532</v>
      </c>
      <c r="BG318" s="3">
        <v>11563.674039442989</v>
      </c>
      <c r="BH318" s="4">
        <v>7.3854138233145452</v>
      </c>
    </row>
    <row r="319" spans="1:60" x14ac:dyDescent="0.25">
      <c r="A319">
        <v>2003</v>
      </c>
      <c r="B319">
        <v>209</v>
      </c>
      <c r="C319" s="1">
        <v>37830</v>
      </c>
      <c r="D319" t="s">
        <v>469</v>
      </c>
      <c r="E319">
        <v>4</v>
      </c>
      <c r="F319" s="3">
        <v>88</v>
      </c>
      <c r="G319" s="4">
        <v>0.88</v>
      </c>
      <c r="H319" s="3">
        <v>14.16</v>
      </c>
      <c r="I319" s="5">
        <v>19</v>
      </c>
      <c r="J319" s="5">
        <v>5</v>
      </c>
      <c r="K319" s="5">
        <v>2</v>
      </c>
      <c r="L319" s="5">
        <v>34</v>
      </c>
      <c r="M319" s="3">
        <v>77.8</v>
      </c>
      <c r="N319" s="4">
        <v>0.77800000000000002</v>
      </c>
      <c r="O319" s="3">
        <v>9.2899999999999991</v>
      </c>
      <c r="P319" s="5">
        <v>13</v>
      </c>
      <c r="Q319" s="5">
        <v>5</v>
      </c>
      <c r="R319" s="5">
        <v>3</v>
      </c>
      <c r="S319" s="5">
        <v>9</v>
      </c>
      <c r="T319" s="3">
        <v>94.1</v>
      </c>
      <c r="U319" s="4">
        <v>0.94099999999999995</v>
      </c>
      <c r="V319" s="3">
        <v>12.98</v>
      </c>
      <c r="W319" s="5">
        <v>25</v>
      </c>
      <c r="X319" s="5">
        <v>8</v>
      </c>
      <c r="Y319" s="5">
        <v>0</v>
      </c>
      <c r="Z319" s="5">
        <v>0</v>
      </c>
      <c r="AA319" s="3">
        <v>82.5</v>
      </c>
      <c r="AB319" s="4">
        <v>0.82499999999999996</v>
      </c>
      <c r="AC319" s="3">
        <v>11.94</v>
      </c>
      <c r="AD319" s="5">
        <v>21</v>
      </c>
      <c r="AE319" s="5">
        <v>6</v>
      </c>
      <c r="AF319" s="5">
        <v>1</v>
      </c>
      <c r="AG319" s="5">
        <v>9</v>
      </c>
      <c r="AH319" s="3" t="s">
        <v>728</v>
      </c>
      <c r="AI319" s="4" t="s">
        <v>728</v>
      </c>
      <c r="AJ319" s="3" t="s">
        <v>728</v>
      </c>
      <c r="AK319" s="5" t="s">
        <v>728</v>
      </c>
      <c r="AL319" s="5" t="s">
        <v>728</v>
      </c>
      <c r="AM319" s="5" t="s">
        <v>728</v>
      </c>
      <c r="AN319" s="5" t="s">
        <v>728</v>
      </c>
      <c r="AO319" s="3" t="s">
        <v>728</v>
      </c>
      <c r="AP319" s="4" t="s">
        <v>728</v>
      </c>
      <c r="AQ319" s="3" t="s">
        <v>728</v>
      </c>
      <c r="AR319" s="5" t="s">
        <v>728</v>
      </c>
      <c r="AS319" s="5" t="s">
        <v>728</v>
      </c>
      <c r="AT319" s="5" t="s">
        <v>728</v>
      </c>
      <c r="AU319" s="5" t="s">
        <v>728</v>
      </c>
      <c r="AV319" s="3">
        <v>13</v>
      </c>
      <c r="AW319" s="3">
        <v>0.75</v>
      </c>
      <c r="AX319" s="3">
        <v>12.25</v>
      </c>
      <c r="AY319" s="3">
        <v>0</v>
      </c>
      <c r="AZ319" s="6">
        <v>15.922500000000001</v>
      </c>
      <c r="BA319" s="6">
        <v>17.447500000000002</v>
      </c>
      <c r="BB319" s="6">
        <v>45.165000000000006</v>
      </c>
      <c r="BC319" s="3">
        <v>1825.4688867016625</v>
      </c>
      <c r="BD319" s="3">
        <v>2000.3057560513269</v>
      </c>
      <c r="BE319" s="3">
        <v>0</v>
      </c>
      <c r="BF319" s="3">
        <v>1352.2628681831436</v>
      </c>
      <c r="BG319" s="3">
        <v>5178.037510936133</v>
      </c>
      <c r="BH319" s="4">
        <v>4.4168385511633854</v>
      </c>
    </row>
    <row r="320" spans="1:60" x14ac:dyDescent="0.25">
      <c r="A320">
        <v>2003</v>
      </c>
      <c r="B320">
        <v>209</v>
      </c>
      <c r="C320" s="1">
        <v>37830</v>
      </c>
      <c r="D320" t="s">
        <v>470</v>
      </c>
      <c r="E320">
        <v>4</v>
      </c>
      <c r="F320" s="3">
        <v>70.5</v>
      </c>
      <c r="G320" s="4">
        <v>0.70499999999999996</v>
      </c>
      <c r="H320" s="3">
        <v>16.010000000000002</v>
      </c>
      <c r="I320" s="5">
        <v>20</v>
      </c>
      <c r="J320" s="5">
        <v>8</v>
      </c>
      <c r="K320" s="5">
        <v>5</v>
      </c>
      <c r="L320" s="5">
        <v>61</v>
      </c>
      <c r="M320" s="3">
        <v>70.099999999999994</v>
      </c>
      <c r="N320" s="4">
        <v>0.70099999999999996</v>
      </c>
      <c r="O320" s="3">
        <v>13.47</v>
      </c>
      <c r="P320" s="5">
        <v>22</v>
      </c>
      <c r="Q320" s="5">
        <v>4</v>
      </c>
      <c r="R320" s="5">
        <v>1</v>
      </c>
      <c r="S320" s="5">
        <v>8</v>
      </c>
      <c r="T320" s="3">
        <v>69.7</v>
      </c>
      <c r="U320" s="4">
        <v>0.69700000000000006</v>
      </c>
      <c r="V320" s="3">
        <v>13.16</v>
      </c>
      <c r="W320" s="5">
        <v>22</v>
      </c>
      <c r="X320" s="5">
        <v>5</v>
      </c>
      <c r="Y320" s="5">
        <v>4</v>
      </c>
      <c r="Z320" s="5">
        <v>27</v>
      </c>
      <c r="AA320" s="3">
        <v>72.599999999999994</v>
      </c>
      <c r="AB320" s="4">
        <v>0.72599999999999998</v>
      </c>
      <c r="AC320" s="3">
        <v>13.05</v>
      </c>
      <c r="AD320" s="5">
        <v>23</v>
      </c>
      <c r="AE320" s="5">
        <v>4</v>
      </c>
      <c r="AF320" s="5">
        <v>4</v>
      </c>
      <c r="AG320" s="5">
        <v>26</v>
      </c>
      <c r="AH320" s="3" t="s">
        <v>728</v>
      </c>
      <c r="AI320" s="4" t="s">
        <v>728</v>
      </c>
      <c r="AJ320" s="3" t="s">
        <v>728</v>
      </c>
      <c r="AK320" s="5" t="s">
        <v>728</v>
      </c>
      <c r="AL320" s="5" t="s">
        <v>728</v>
      </c>
      <c r="AM320" s="5" t="s">
        <v>728</v>
      </c>
      <c r="AN320" s="5" t="s">
        <v>728</v>
      </c>
      <c r="AO320" s="3" t="s">
        <v>728</v>
      </c>
      <c r="AP320" s="4" t="s">
        <v>728</v>
      </c>
      <c r="AQ320" s="3" t="s">
        <v>728</v>
      </c>
      <c r="AR320" s="5" t="s">
        <v>728</v>
      </c>
      <c r="AS320" s="5" t="s">
        <v>728</v>
      </c>
      <c r="AT320" s="5" t="s">
        <v>728</v>
      </c>
      <c r="AU320" s="5" t="s">
        <v>728</v>
      </c>
      <c r="AV320" s="3">
        <v>20.5</v>
      </c>
      <c r="AW320" s="3">
        <v>0.75</v>
      </c>
      <c r="AX320" s="3">
        <v>21</v>
      </c>
      <c r="AY320" s="3">
        <v>0</v>
      </c>
      <c r="AZ320" s="6">
        <v>35.01</v>
      </c>
      <c r="BA320" s="6">
        <v>33.2425</v>
      </c>
      <c r="BB320" s="6">
        <v>100.58500000000001</v>
      </c>
      <c r="BC320" s="3">
        <v>1744.4697342519685</v>
      </c>
      <c r="BD320" s="3">
        <v>1656.3991756889766</v>
      </c>
      <c r="BE320" s="3">
        <v>0</v>
      </c>
      <c r="BF320" s="3">
        <v>1611.0559178149604</v>
      </c>
      <c r="BG320" s="3">
        <v>5011.9248277559054</v>
      </c>
      <c r="BH320" s="4">
        <v>2.6210140621839111</v>
      </c>
    </row>
    <row r="321" spans="1:60" x14ac:dyDescent="0.25">
      <c r="A321">
        <v>2003</v>
      </c>
      <c r="B321">
        <v>209</v>
      </c>
      <c r="C321" s="1">
        <v>37830</v>
      </c>
      <c r="D321" t="s">
        <v>471</v>
      </c>
      <c r="E321">
        <v>4</v>
      </c>
      <c r="F321" s="3">
        <v>77</v>
      </c>
      <c r="G321" s="4">
        <v>0.77</v>
      </c>
      <c r="H321" s="3">
        <v>12.98</v>
      </c>
      <c r="I321" s="5">
        <v>22</v>
      </c>
      <c r="J321" s="5">
        <v>3</v>
      </c>
      <c r="K321" s="5">
        <v>1</v>
      </c>
      <c r="L321" s="5">
        <v>9</v>
      </c>
      <c r="M321" s="3">
        <v>84.6</v>
      </c>
      <c r="N321" s="4">
        <v>0.84599999999999997</v>
      </c>
      <c r="O321" s="3">
        <v>12.11</v>
      </c>
      <c r="P321" s="5">
        <v>22</v>
      </c>
      <c r="Q321" s="5">
        <v>9</v>
      </c>
      <c r="R321" s="5">
        <v>1</v>
      </c>
      <c r="S321" s="5">
        <v>13</v>
      </c>
      <c r="T321" s="3">
        <v>86.7</v>
      </c>
      <c r="U321" s="4">
        <v>0.86699999999999999</v>
      </c>
      <c r="V321" s="3">
        <v>10.67</v>
      </c>
      <c r="W321" s="5">
        <v>23</v>
      </c>
      <c r="X321" s="5">
        <v>7</v>
      </c>
      <c r="Y321" s="5">
        <v>0</v>
      </c>
      <c r="Z321" s="5">
        <v>0</v>
      </c>
      <c r="AA321" s="3">
        <v>76.599999999999994</v>
      </c>
      <c r="AB321" s="4">
        <v>0.7659999999999999</v>
      </c>
      <c r="AC321" s="3">
        <v>11.42</v>
      </c>
      <c r="AD321" s="5">
        <v>20</v>
      </c>
      <c r="AE321" s="5">
        <v>4</v>
      </c>
      <c r="AF321" s="5">
        <v>1</v>
      </c>
      <c r="AG321" s="5">
        <v>14</v>
      </c>
      <c r="AH321" s="3" t="s">
        <v>728</v>
      </c>
      <c r="AI321" s="4" t="s">
        <v>728</v>
      </c>
      <c r="AJ321" s="3" t="s">
        <v>728</v>
      </c>
      <c r="AK321" s="5" t="s">
        <v>728</v>
      </c>
      <c r="AL321" s="5" t="s">
        <v>728</v>
      </c>
      <c r="AM321" s="5" t="s">
        <v>728</v>
      </c>
      <c r="AN321" s="5" t="s">
        <v>728</v>
      </c>
      <c r="AO321" s="3" t="s">
        <v>728</v>
      </c>
      <c r="AP321" s="4" t="s">
        <v>728</v>
      </c>
      <c r="AQ321" s="3" t="s">
        <v>728</v>
      </c>
      <c r="AR321" s="5" t="s">
        <v>728</v>
      </c>
      <c r="AS321" s="5" t="s">
        <v>728</v>
      </c>
      <c r="AT321" s="5" t="s">
        <v>728</v>
      </c>
      <c r="AU321" s="5" t="s">
        <v>728</v>
      </c>
      <c r="AV321" s="3">
        <v>5.25</v>
      </c>
      <c r="AW321" s="3">
        <v>0.5</v>
      </c>
      <c r="AX321" s="3">
        <v>13.75</v>
      </c>
      <c r="AY321" s="3">
        <v>0</v>
      </c>
      <c r="AZ321" s="6">
        <v>18.989999999999998</v>
      </c>
      <c r="BA321" s="6">
        <v>22.662500000000001</v>
      </c>
      <c r="BB321" s="6">
        <v>65.449999999999989</v>
      </c>
      <c r="BC321" s="3">
        <v>2241.1827427821522</v>
      </c>
      <c r="BD321" s="3">
        <v>2674.6078940653256</v>
      </c>
      <c r="BE321" s="3">
        <v>0</v>
      </c>
      <c r="BF321" s="3">
        <v>2808.5595745844271</v>
      </c>
      <c r="BG321" s="3">
        <v>7724.3502114319053</v>
      </c>
      <c r="BH321" s="4">
        <v>3.378629598361873</v>
      </c>
    </row>
    <row r="322" spans="1:60" x14ac:dyDescent="0.25">
      <c r="A322">
        <v>2003</v>
      </c>
      <c r="B322">
        <v>216</v>
      </c>
      <c r="C322" s="1">
        <v>37837</v>
      </c>
      <c r="D322" t="s">
        <v>472</v>
      </c>
      <c r="E322">
        <v>3</v>
      </c>
      <c r="F322" s="3">
        <v>91.2</v>
      </c>
      <c r="G322" s="4">
        <v>0.91200000000000003</v>
      </c>
      <c r="H322" s="3">
        <v>16.899999999999999</v>
      </c>
      <c r="I322" s="5">
        <v>28</v>
      </c>
      <c r="J322" s="5">
        <v>7</v>
      </c>
      <c r="K322" s="5">
        <v>4</v>
      </c>
      <c r="L322" s="5">
        <v>22</v>
      </c>
      <c r="M322" s="3">
        <v>80.099999999999994</v>
      </c>
      <c r="N322" s="4">
        <v>0.80099999999999993</v>
      </c>
      <c r="O322" s="3">
        <v>12</v>
      </c>
      <c r="P322" s="5">
        <v>19</v>
      </c>
      <c r="Q322" s="5">
        <v>4</v>
      </c>
      <c r="R322" s="5">
        <v>2</v>
      </c>
      <c r="S322" s="5">
        <v>10</v>
      </c>
      <c r="T322" s="3">
        <v>76.900000000000006</v>
      </c>
      <c r="U322" s="4">
        <v>0.76900000000000002</v>
      </c>
      <c r="V322" s="3">
        <v>13.5</v>
      </c>
      <c r="W322" s="5">
        <v>23</v>
      </c>
      <c r="X322" s="5">
        <v>5</v>
      </c>
      <c r="Y322" s="5">
        <v>2</v>
      </c>
      <c r="Z322" s="5">
        <v>9</v>
      </c>
      <c r="AA322" s="3" t="s">
        <v>728</v>
      </c>
      <c r="AB322" s="4" t="s">
        <v>728</v>
      </c>
      <c r="AC322" s="3" t="s">
        <v>728</v>
      </c>
      <c r="AD322" s="5" t="s">
        <v>728</v>
      </c>
      <c r="AE322" s="5" t="s">
        <v>728</v>
      </c>
      <c r="AF322" s="5" t="s">
        <v>728</v>
      </c>
      <c r="AG322" s="5" t="s">
        <v>728</v>
      </c>
      <c r="AH322" s="3" t="s">
        <v>728</v>
      </c>
      <c r="AI322" s="4" t="s">
        <v>728</v>
      </c>
      <c r="AJ322" s="3" t="s">
        <v>728</v>
      </c>
      <c r="AK322" s="5" t="s">
        <v>728</v>
      </c>
      <c r="AL322" s="5" t="s">
        <v>728</v>
      </c>
      <c r="AM322" s="5" t="s">
        <v>728</v>
      </c>
      <c r="AN322" s="5" t="s">
        <v>728</v>
      </c>
      <c r="AO322" s="3" t="s">
        <v>728</v>
      </c>
      <c r="AP322" s="4" t="s">
        <v>728</v>
      </c>
      <c r="AQ322" s="3" t="s">
        <v>728</v>
      </c>
      <c r="AR322" s="5" t="s">
        <v>728</v>
      </c>
      <c r="AS322" s="5" t="s">
        <v>728</v>
      </c>
      <c r="AT322" s="5" t="s">
        <v>728</v>
      </c>
      <c r="AU322" s="5" t="s">
        <v>728</v>
      </c>
      <c r="AV322" s="3">
        <v>2</v>
      </c>
      <c r="AW322" s="3">
        <v>0</v>
      </c>
      <c r="AX322" s="3">
        <v>17</v>
      </c>
      <c r="AY322" s="3">
        <v>0</v>
      </c>
      <c r="AZ322" s="6">
        <v>32.090000000000003</v>
      </c>
      <c r="BA322" s="6">
        <v>30.916666666666668</v>
      </c>
      <c r="BB322" s="6">
        <v>109.55333333333334</v>
      </c>
      <c r="BC322" s="3">
        <v>1664.7740321522308</v>
      </c>
      <c r="BD322" s="3">
        <v>1603.9035159667542</v>
      </c>
      <c r="BE322" s="3">
        <v>0</v>
      </c>
      <c r="BF322" s="3">
        <v>2414.7610454943128</v>
      </c>
      <c r="BG322" s="3">
        <v>5683.4385936132985</v>
      </c>
      <c r="BH322" s="4">
        <v>2.3234186417279363</v>
      </c>
    </row>
    <row r="323" spans="1:60" x14ac:dyDescent="0.25">
      <c r="A323">
        <v>2003</v>
      </c>
      <c r="B323">
        <v>216</v>
      </c>
      <c r="C323" s="1">
        <v>37837</v>
      </c>
      <c r="D323" t="s">
        <v>473</v>
      </c>
      <c r="E323">
        <v>3</v>
      </c>
      <c r="F323" s="3">
        <v>80.7</v>
      </c>
      <c r="G323" s="4">
        <v>0.80700000000000005</v>
      </c>
      <c r="H323" s="3">
        <v>14.3</v>
      </c>
      <c r="I323" s="5">
        <v>20</v>
      </c>
      <c r="J323" s="5">
        <v>7</v>
      </c>
      <c r="K323" s="5">
        <v>1</v>
      </c>
      <c r="L323" s="5">
        <v>8</v>
      </c>
      <c r="M323" s="3">
        <v>81</v>
      </c>
      <c r="N323" s="4">
        <v>0.81</v>
      </c>
      <c r="O323" s="3">
        <v>13.8</v>
      </c>
      <c r="P323" s="5">
        <v>22</v>
      </c>
      <c r="Q323" s="5">
        <v>5</v>
      </c>
      <c r="R323" s="5">
        <v>1</v>
      </c>
      <c r="S323" s="5">
        <v>6</v>
      </c>
      <c r="T323" s="3">
        <v>74.099999999999994</v>
      </c>
      <c r="U323" s="4">
        <v>0.74099999999999999</v>
      </c>
      <c r="V323" s="3">
        <v>10.5</v>
      </c>
      <c r="W323" s="5">
        <v>22</v>
      </c>
      <c r="X323" s="5">
        <v>5</v>
      </c>
      <c r="Y323" s="5">
        <v>2</v>
      </c>
      <c r="Z323" s="5">
        <v>0</v>
      </c>
      <c r="AA323" s="3" t="s">
        <v>728</v>
      </c>
      <c r="AB323" s="4" t="s">
        <v>728</v>
      </c>
      <c r="AC323" s="3" t="s">
        <v>728</v>
      </c>
      <c r="AD323" s="5" t="s">
        <v>728</v>
      </c>
      <c r="AE323" s="5" t="s">
        <v>728</v>
      </c>
      <c r="AF323" s="5" t="s">
        <v>728</v>
      </c>
      <c r="AG323" s="5" t="s">
        <v>728</v>
      </c>
      <c r="AH323" s="3" t="s">
        <v>728</v>
      </c>
      <c r="AI323" s="4" t="s">
        <v>728</v>
      </c>
      <c r="AJ323" s="3" t="s">
        <v>728</v>
      </c>
      <c r="AK323" s="5" t="s">
        <v>728</v>
      </c>
      <c r="AL323" s="5" t="s">
        <v>728</v>
      </c>
      <c r="AM323" s="5" t="s">
        <v>728</v>
      </c>
      <c r="AN323" s="5" t="s">
        <v>728</v>
      </c>
      <c r="AO323" s="3" t="s">
        <v>728</v>
      </c>
      <c r="AP323" s="4" t="s">
        <v>728</v>
      </c>
      <c r="AQ323" s="3" t="s">
        <v>728</v>
      </c>
      <c r="AR323" s="5" t="s">
        <v>728</v>
      </c>
      <c r="AS323" s="5" t="s">
        <v>728</v>
      </c>
      <c r="AT323" s="5" t="s">
        <v>728</v>
      </c>
      <c r="AU323" s="5" t="s">
        <v>728</v>
      </c>
      <c r="AV323" s="3">
        <v>8.3333333333333339</v>
      </c>
      <c r="AW323" s="3">
        <v>0.66666666666666663</v>
      </c>
      <c r="AX323" s="3">
        <v>15.666666666666666</v>
      </c>
      <c r="AY323" s="3">
        <v>0.33333333333333331</v>
      </c>
      <c r="AZ323" s="6">
        <v>25.183333333333334</v>
      </c>
      <c r="BA323" s="6">
        <v>28.633333333333336</v>
      </c>
      <c r="BB323" s="6">
        <v>93.146666666666661</v>
      </c>
      <c r="BC323" s="3">
        <v>2382.281641878099</v>
      </c>
      <c r="BD323" s="3">
        <v>2708.64319043453</v>
      </c>
      <c r="BE323" s="3">
        <v>178.15871974336545</v>
      </c>
      <c r="BF323" s="3">
        <v>3720.5216535433083</v>
      </c>
      <c r="BG323" s="3">
        <v>8811.4464858559368</v>
      </c>
      <c r="BH323" s="4">
        <v>3.9120486917103716</v>
      </c>
    </row>
    <row r="324" spans="1:60" x14ac:dyDescent="0.25">
      <c r="A324">
        <v>2003</v>
      </c>
      <c r="B324">
        <v>216</v>
      </c>
      <c r="C324" s="1">
        <v>37837</v>
      </c>
      <c r="D324" t="s">
        <v>474</v>
      </c>
      <c r="E324">
        <v>3</v>
      </c>
      <c r="F324" s="3">
        <v>86.2</v>
      </c>
      <c r="G324" s="4">
        <v>0.86199999999999999</v>
      </c>
      <c r="H324" s="3">
        <v>10</v>
      </c>
      <c r="I324" s="5">
        <v>22</v>
      </c>
      <c r="J324" s="5">
        <v>6</v>
      </c>
      <c r="K324" s="5">
        <v>1</v>
      </c>
      <c r="L324" s="5">
        <v>8</v>
      </c>
      <c r="M324" s="3">
        <v>76.599999999999994</v>
      </c>
      <c r="N324" s="4">
        <v>0.7659999999999999</v>
      </c>
      <c r="O324" s="3">
        <v>9.5</v>
      </c>
      <c r="P324" s="5">
        <v>15</v>
      </c>
      <c r="Q324" s="5">
        <v>5</v>
      </c>
      <c r="R324" s="5">
        <v>2</v>
      </c>
      <c r="S324" s="5">
        <v>6</v>
      </c>
      <c r="T324" s="3">
        <v>77.099999999999994</v>
      </c>
      <c r="U324" s="4">
        <v>0.77099999999999991</v>
      </c>
      <c r="V324" s="3">
        <v>10.6</v>
      </c>
      <c r="W324" s="5">
        <v>21</v>
      </c>
      <c r="X324" s="5">
        <v>8</v>
      </c>
      <c r="Y324" s="5">
        <v>3</v>
      </c>
      <c r="Z324" s="5">
        <v>12</v>
      </c>
      <c r="AA324" s="3" t="s">
        <v>728</v>
      </c>
      <c r="AB324" s="4" t="s">
        <v>728</v>
      </c>
      <c r="AC324" s="3" t="s">
        <v>728</v>
      </c>
      <c r="AD324" s="5" t="s">
        <v>728</v>
      </c>
      <c r="AE324" s="5" t="s">
        <v>728</v>
      </c>
      <c r="AF324" s="5" t="s">
        <v>728</v>
      </c>
      <c r="AG324" s="5" t="s">
        <v>728</v>
      </c>
      <c r="AH324" s="3" t="s">
        <v>728</v>
      </c>
      <c r="AI324" s="4" t="s">
        <v>728</v>
      </c>
      <c r="AJ324" s="3" t="s">
        <v>728</v>
      </c>
      <c r="AK324" s="5" t="s">
        <v>728</v>
      </c>
      <c r="AL324" s="5" t="s">
        <v>728</v>
      </c>
      <c r="AM324" s="5" t="s">
        <v>728</v>
      </c>
      <c r="AN324" s="5" t="s">
        <v>728</v>
      </c>
      <c r="AO324" s="3" t="s">
        <v>728</v>
      </c>
      <c r="AP324" s="4" t="s">
        <v>728</v>
      </c>
      <c r="AQ324" s="3" t="s">
        <v>728</v>
      </c>
      <c r="AR324" s="5" t="s">
        <v>728</v>
      </c>
      <c r="AS324" s="5" t="s">
        <v>728</v>
      </c>
      <c r="AT324" s="5" t="s">
        <v>728</v>
      </c>
      <c r="AU324" s="5" t="s">
        <v>728</v>
      </c>
      <c r="AV324" s="3">
        <v>8</v>
      </c>
      <c r="AW324" s="3">
        <v>0</v>
      </c>
      <c r="AX324" s="3">
        <v>7.333333333333333</v>
      </c>
      <c r="AY324" s="3">
        <v>0</v>
      </c>
      <c r="AZ324" s="6">
        <v>13.223333333333334</v>
      </c>
      <c r="BA324" s="6">
        <v>16.063333333333333</v>
      </c>
      <c r="BB324" s="6">
        <v>37.22</v>
      </c>
      <c r="BC324" s="3">
        <v>2982.6252187226605</v>
      </c>
      <c r="BD324" s="3">
        <v>3623.2092082239719</v>
      </c>
      <c r="BE324" s="3">
        <v>0</v>
      </c>
      <c r="BF324" s="3">
        <v>1789.4247594050742</v>
      </c>
      <c r="BG324" s="3">
        <v>8395.2591863517064</v>
      </c>
      <c r="BH324" s="4">
        <v>5.5766527248037514</v>
      </c>
    </row>
    <row r="325" spans="1:60" x14ac:dyDescent="0.25">
      <c r="A325">
        <v>2003</v>
      </c>
      <c r="B325">
        <v>216</v>
      </c>
      <c r="C325" s="1">
        <v>37837</v>
      </c>
      <c r="D325" t="s">
        <v>475</v>
      </c>
      <c r="E325">
        <v>3</v>
      </c>
      <c r="F325" s="3">
        <v>98.1</v>
      </c>
      <c r="G325" s="4">
        <v>0.98099999999999998</v>
      </c>
      <c r="H325" s="3">
        <v>15.2</v>
      </c>
      <c r="I325" s="5">
        <v>24</v>
      </c>
      <c r="J325" s="5">
        <v>9</v>
      </c>
      <c r="K325" s="5">
        <v>1</v>
      </c>
      <c r="L325" s="5">
        <v>17</v>
      </c>
      <c r="M325" s="3">
        <v>86.3</v>
      </c>
      <c r="N325" s="4">
        <v>0.86299999999999999</v>
      </c>
      <c r="O325" s="3">
        <v>8.4</v>
      </c>
      <c r="P325" s="5">
        <v>16</v>
      </c>
      <c r="Q325" s="5">
        <v>5</v>
      </c>
      <c r="R325" s="5">
        <v>0</v>
      </c>
      <c r="S325" s="5">
        <v>0</v>
      </c>
      <c r="T325" s="3">
        <v>100.2</v>
      </c>
      <c r="U325" s="4">
        <v>1.002</v>
      </c>
      <c r="V325" s="3">
        <v>14.6</v>
      </c>
      <c r="W325" s="5">
        <v>28</v>
      </c>
      <c r="X325" s="5">
        <v>7</v>
      </c>
      <c r="Y325" s="5">
        <v>2</v>
      </c>
      <c r="Z325" s="5">
        <v>6</v>
      </c>
      <c r="AA325" s="3" t="s">
        <v>728</v>
      </c>
      <c r="AB325" s="4" t="s">
        <v>728</v>
      </c>
      <c r="AC325" s="3" t="s">
        <v>728</v>
      </c>
      <c r="AD325" s="5" t="s">
        <v>728</v>
      </c>
      <c r="AE325" s="5" t="s">
        <v>728</v>
      </c>
      <c r="AF325" s="5" t="s">
        <v>728</v>
      </c>
      <c r="AG325" s="5" t="s">
        <v>728</v>
      </c>
      <c r="AH325" s="3" t="s">
        <v>728</v>
      </c>
      <c r="AI325" s="4" t="s">
        <v>728</v>
      </c>
      <c r="AJ325" s="3" t="s">
        <v>728</v>
      </c>
      <c r="AK325" s="5" t="s">
        <v>728</v>
      </c>
      <c r="AL325" s="5" t="s">
        <v>728</v>
      </c>
      <c r="AM325" s="5" t="s">
        <v>728</v>
      </c>
      <c r="AN325" s="5" t="s">
        <v>728</v>
      </c>
      <c r="AO325" s="3" t="s">
        <v>728</v>
      </c>
      <c r="AP325" s="4" t="s">
        <v>728</v>
      </c>
      <c r="AQ325" s="3" t="s">
        <v>728</v>
      </c>
      <c r="AR325" s="5" t="s">
        <v>728</v>
      </c>
      <c r="AS325" s="5" t="s">
        <v>728</v>
      </c>
      <c r="AT325" s="5" t="s">
        <v>728</v>
      </c>
      <c r="AU325" s="5" t="s">
        <v>728</v>
      </c>
      <c r="AV325" s="3">
        <v>8.6666666666666661</v>
      </c>
      <c r="AW325" s="3">
        <v>2</v>
      </c>
      <c r="AX325" s="3">
        <v>15</v>
      </c>
      <c r="AY325" s="3">
        <v>0</v>
      </c>
      <c r="AZ325" s="6">
        <v>27.896666666666665</v>
      </c>
      <c r="BA325" s="6">
        <v>36.54</v>
      </c>
      <c r="BB325" s="6">
        <v>93.52</v>
      </c>
      <c r="BC325" s="3">
        <v>3381.3216924273352</v>
      </c>
      <c r="BD325" s="3">
        <v>4428.9698162729655</v>
      </c>
      <c r="BE325" s="3">
        <v>0</v>
      </c>
      <c r="BF325" s="3">
        <v>3525.156143676485</v>
      </c>
      <c r="BG325" s="3">
        <v>11335.447652376784</v>
      </c>
      <c r="BH325" s="4">
        <v>5.0810847659194929</v>
      </c>
    </row>
    <row r="326" spans="1:60" x14ac:dyDescent="0.25">
      <c r="A326">
        <v>2003</v>
      </c>
      <c r="B326">
        <v>216</v>
      </c>
      <c r="C326" s="1">
        <v>37837</v>
      </c>
      <c r="D326" t="s">
        <v>476</v>
      </c>
      <c r="E326">
        <v>3</v>
      </c>
      <c r="F326" s="3">
        <v>103.2</v>
      </c>
      <c r="G326" s="4">
        <v>1.032</v>
      </c>
      <c r="H326" s="3">
        <v>11.72</v>
      </c>
      <c r="I326" s="5">
        <v>29</v>
      </c>
      <c r="J326" s="5">
        <v>6</v>
      </c>
      <c r="K326" s="5">
        <v>1</v>
      </c>
      <c r="L326" s="5">
        <v>7</v>
      </c>
      <c r="M326" s="3">
        <v>82.7</v>
      </c>
      <c r="N326" s="4">
        <v>0.82700000000000007</v>
      </c>
      <c r="O326" s="3">
        <v>7.86</v>
      </c>
      <c r="P326" s="5">
        <v>19</v>
      </c>
      <c r="Q326" s="5">
        <v>5</v>
      </c>
      <c r="R326" s="5">
        <v>0</v>
      </c>
      <c r="S326" s="5">
        <v>0</v>
      </c>
      <c r="T326" s="3">
        <v>76.400000000000006</v>
      </c>
      <c r="U326" s="4">
        <v>0.76400000000000001</v>
      </c>
      <c r="V326" s="3">
        <v>10.77</v>
      </c>
      <c r="W326" s="5">
        <v>20</v>
      </c>
      <c r="X326" s="5">
        <v>7</v>
      </c>
      <c r="Y326" s="5">
        <v>3</v>
      </c>
      <c r="Z326" s="5">
        <v>18</v>
      </c>
      <c r="AA326" s="3" t="s">
        <v>728</v>
      </c>
      <c r="AB326" s="4" t="s">
        <v>728</v>
      </c>
      <c r="AC326" s="3" t="s">
        <v>728</v>
      </c>
      <c r="AD326" s="5" t="s">
        <v>728</v>
      </c>
      <c r="AE326" s="5" t="s">
        <v>728</v>
      </c>
      <c r="AF326" s="5" t="s">
        <v>728</v>
      </c>
      <c r="AG326" s="5" t="s">
        <v>728</v>
      </c>
      <c r="AH326" s="3" t="s">
        <v>728</v>
      </c>
      <c r="AI326" s="4" t="s">
        <v>728</v>
      </c>
      <c r="AJ326" s="3" t="s">
        <v>728</v>
      </c>
      <c r="AK326" s="5" t="s">
        <v>728</v>
      </c>
      <c r="AL326" s="5" t="s">
        <v>728</v>
      </c>
      <c r="AM326" s="5" t="s">
        <v>728</v>
      </c>
      <c r="AN326" s="5" t="s">
        <v>728</v>
      </c>
      <c r="AO326" s="3" t="s">
        <v>728</v>
      </c>
      <c r="AP326" s="4" t="s">
        <v>728</v>
      </c>
      <c r="AQ326" s="3" t="s">
        <v>728</v>
      </c>
      <c r="AR326" s="5" t="s">
        <v>728</v>
      </c>
      <c r="AS326" s="5" t="s">
        <v>728</v>
      </c>
      <c r="AT326" s="5" t="s">
        <v>728</v>
      </c>
      <c r="AU326" s="5" t="s">
        <v>728</v>
      </c>
      <c r="AV326" s="3">
        <v>7.333333333333333</v>
      </c>
      <c r="AW326" s="3">
        <v>0</v>
      </c>
      <c r="AX326" s="3">
        <v>7</v>
      </c>
      <c r="AY326" s="3">
        <v>0</v>
      </c>
      <c r="AZ326" s="6">
        <v>14.14</v>
      </c>
      <c r="BA326" s="6">
        <v>20.010000000000002</v>
      </c>
      <c r="BB326" s="6">
        <v>47.72</v>
      </c>
      <c r="BC326" s="3">
        <v>3322.1165062700493</v>
      </c>
      <c r="BD326" s="3">
        <v>4701.2412510936128</v>
      </c>
      <c r="BE326" s="3">
        <v>0</v>
      </c>
      <c r="BF326" s="3">
        <v>3188.1980898221059</v>
      </c>
      <c r="BG326" s="3">
        <v>11211.555847185768</v>
      </c>
      <c r="BH326" s="4">
        <v>4.4403589425100662</v>
      </c>
    </row>
    <row r="327" spans="1:60" x14ac:dyDescent="0.25">
      <c r="A327">
        <v>2003</v>
      </c>
      <c r="B327">
        <v>216</v>
      </c>
      <c r="C327" s="1">
        <v>37837</v>
      </c>
      <c r="D327" t="s">
        <v>477</v>
      </c>
      <c r="E327">
        <v>3</v>
      </c>
      <c r="F327" s="3">
        <v>89.4</v>
      </c>
      <c r="G327" s="4">
        <v>0.89400000000000002</v>
      </c>
      <c r="H327" s="3">
        <v>12.45</v>
      </c>
      <c r="I327" s="5">
        <v>25</v>
      </c>
      <c r="J327" s="5">
        <v>7</v>
      </c>
      <c r="K327" s="5">
        <v>1</v>
      </c>
      <c r="L327" s="5">
        <v>11</v>
      </c>
      <c r="M327" s="3">
        <v>107.6</v>
      </c>
      <c r="N327" s="4">
        <v>1.0759999999999998</v>
      </c>
      <c r="O327" s="3">
        <v>13.92</v>
      </c>
      <c r="P327" s="5">
        <v>29</v>
      </c>
      <c r="Q327" s="5">
        <v>6</v>
      </c>
      <c r="R327" s="5">
        <v>1</v>
      </c>
      <c r="S327" s="5">
        <v>13</v>
      </c>
      <c r="T327" s="3">
        <v>103.8</v>
      </c>
      <c r="U327" s="4">
        <v>1.038</v>
      </c>
      <c r="V327" s="3">
        <v>13.75</v>
      </c>
      <c r="W327" s="5">
        <v>28</v>
      </c>
      <c r="X327" s="5">
        <v>6</v>
      </c>
      <c r="Y327" s="5">
        <v>0</v>
      </c>
      <c r="Z327" s="5">
        <v>0</v>
      </c>
      <c r="AA327" s="3" t="s">
        <v>728</v>
      </c>
      <c r="AB327" s="4" t="s">
        <v>728</v>
      </c>
      <c r="AC327" s="3" t="s">
        <v>728</v>
      </c>
      <c r="AD327" s="5" t="s">
        <v>728</v>
      </c>
      <c r="AE327" s="5" t="s">
        <v>728</v>
      </c>
      <c r="AF327" s="5" t="s">
        <v>728</v>
      </c>
      <c r="AG327" s="5" t="s">
        <v>728</v>
      </c>
      <c r="AH327" s="3" t="s">
        <v>728</v>
      </c>
      <c r="AI327" s="4" t="s">
        <v>728</v>
      </c>
      <c r="AJ327" s="3" t="s">
        <v>728</v>
      </c>
      <c r="AK327" s="5" t="s">
        <v>728</v>
      </c>
      <c r="AL327" s="5" t="s">
        <v>728</v>
      </c>
      <c r="AM327" s="5" t="s">
        <v>728</v>
      </c>
      <c r="AN327" s="5" t="s">
        <v>728</v>
      </c>
      <c r="AO327" s="3" t="s">
        <v>728</v>
      </c>
      <c r="AP327" s="4" t="s">
        <v>728</v>
      </c>
      <c r="AQ327" s="3" t="s">
        <v>728</v>
      </c>
      <c r="AR327" s="5" t="s">
        <v>728</v>
      </c>
      <c r="AS327" s="5" t="s">
        <v>728</v>
      </c>
      <c r="AT327" s="5" t="s">
        <v>728</v>
      </c>
      <c r="AU327" s="5" t="s">
        <v>728</v>
      </c>
      <c r="AV327" s="3">
        <v>3</v>
      </c>
      <c r="AW327" s="3">
        <v>1</v>
      </c>
      <c r="AX327" s="3">
        <v>16.666666666666668</v>
      </c>
      <c r="AY327" s="3">
        <v>0</v>
      </c>
      <c r="AZ327" s="6">
        <v>31.91</v>
      </c>
      <c r="BA327" s="6">
        <v>38.479999999999997</v>
      </c>
      <c r="BB327" s="6">
        <v>110.39333333333333</v>
      </c>
      <c r="BC327" s="3">
        <v>3899.7621391076113</v>
      </c>
      <c r="BD327" s="3">
        <v>4702.6902887139104</v>
      </c>
      <c r="BE327" s="3">
        <v>0</v>
      </c>
      <c r="BF327" s="3">
        <v>4888.8588145231852</v>
      </c>
      <c r="BG327" s="3">
        <v>13491.311242344706</v>
      </c>
      <c r="BH327" s="4">
        <v>6.3712818583153128</v>
      </c>
    </row>
    <row r="328" spans="1:60" x14ac:dyDescent="0.25">
      <c r="A328">
        <v>2003</v>
      </c>
      <c r="B328">
        <v>216</v>
      </c>
      <c r="C328" s="1">
        <v>37837</v>
      </c>
      <c r="D328" t="s">
        <v>478</v>
      </c>
      <c r="E328">
        <v>3</v>
      </c>
      <c r="F328" s="3">
        <v>103.6</v>
      </c>
      <c r="G328" s="4">
        <v>1.036</v>
      </c>
      <c r="H328" s="3">
        <v>12.02</v>
      </c>
      <c r="I328" s="5">
        <v>23</v>
      </c>
      <c r="J328" s="5">
        <v>4</v>
      </c>
      <c r="K328" s="5">
        <v>2</v>
      </c>
      <c r="L328" s="5">
        <v>9</v>
      </c>
      <c r="M328" s="3">
        <v>94.9</v>
      </c>
      <c r="N328" s="4">
        <v>0.94900000000000007</v>
      </c>
      <c r="O328" s="3">
        <v>11.13</v>
      </c>
      <c r="P328" s="5">
        <v>20</v>
      </c>
      <c r="Q328" s="5">
        <v>4</v>
      </c>
      <c r="R328" s="5">
        <v>2</v>
      </c>
      <c r="S328" s="5">
        <v>21</v>
      </c>
      <c r="T328" s="3">
        <v>90.9</v>
      </c>
      <c r="U328" s="4">
        <v>0.90900000000000003</v>
      </c>
      <c r="V328" s="3">
        <v>13.82</v>
      </c>
      <c r="W328" s="5">
        <v>24</v>
      </c>
      <c r="X328" s="5">
        <v>7</v>
      </c>
      <c r="Y328" s="5">
        <v>3</v>
      </c>
      <c r="Z328" s="5">
        <v>34</v>
      </c>
      <c r="AA328" s="3" t="s">
        <v>728</v>
      </c>
      <c r="AB328" s="4" t="s">
        <v>728</v>
      </c>
      <c r="AC328" s="3" t="s">
        <v>728</v>
      </c>
      <c r="AD328" s="5" t="s">
        <v>728</v>
      </c>
      <c r="AE328" s="5" t="s">
        <v>728</v>
      </c>
      <c r="AF328" s="5" t="s">
        <v>728</v>
      </c>
      <c r="AG328" s="5" t="s">
        <v>728</v>
      </c>
      <c r="AH328" s="3" t="s">
        <v>728</v>
      </c>
      <c r="AI328" s="4" t="s">
        <v>728</v>
      </c>
      <c r="AJ328" s="3" t="s">
        <v>728</v>
      </c>
      <c r="AK328" s="5" t="s">
        <v>728</v>
      </c>
      <c r="AL328" s="5" t="s">
        <v>728</v>
      </c>
      <c r="AM328" s="5" t="s">
        <v>728</v>
      </c>
      <c r="AN328" s="5" t="s">
        <v>728</v>
      </c>
      <c r="AO328" s="3" t="s">
        <v>728</v>
      </c>
      <c r="AP328" s="4" t="s">
        <v>728</v>
      </c>
      <c r="AQ328" s="3" t="s">
        <v>728</v>
      </c>
      <c r="AR328" s="5" t="s">
        <v>728</v>
      </c>
      <c r="AS328" s="5" t="s">
        <v>728</v>
      </c>
      <c r="AT328" s="5" t="s">
        <v>728</v>
      </c>
      <c r="AU328" s="5" t="s">
        <v>728</v>
      </c>
      <c r="AV328" s="3">
        <v>6.333333333333333</v>
      </c>
      <c r="AW328" s="3">
        <v>1</v>
      </c>
      <c r="AX328" s="3">
        <v>12.666666666666666</v>
      </c>
      <c r="AY328" s="3">
        <v>0</v>
      </c>
      <c r="AZ328" s="6">
        <v>24.64</v>
      </c>
      <c r="BA328" s="6">
        <v>34.836666666666666</v>
      </c>
      <c r="BB328" s="6">
        <v>87.443333333333328</v>
      </c>
      <c r="BC328" s="3">
        <v>2827.150772820064</v>
      </c>
      <c r="BD328" s="3">
        <v>3997.0985831632156</v>
      </c>
      <c r="BE328" s="3">
        <v>0</v>
      </c>
      <c r="BF328" s="3">
        <v>3208.8467240206087</v>
      </c>
      <c r="BG328" s="3">
        <v>10033.096080003888</v>
      </c>
      <c r="BH328" s="4">
        <v>4.7987542004673482</v>
      </c>
    </row>
    <row r="329" spans="1:60" x14ac:dyDescent="0.25">
      <c r="A329">
        <v>2003</v>
      </c>
      <c r="B329">
        <v>216</v>
      </c>
      <c r="C329" s="1">
        <v>37837</v>
      </c>
      <c r="D329" t="s">
        <v>479</v>
      </c>
      <c r="E329">
        <v>3</v>
      </c>
      <c r="F329" s="3">
        <v>87.1</v>
      </c>
      <c r="G329" s="4">
        <v>0.871</v>
      </c>
      <c r="H329" s="3">
        <v>12.06</v>
      </c>
      <c r="I329" s="5">
        <v>22</v>
      </c>
      <c r="J329" s="5">
        <v>9</v>
      </c>
      <c r="K329" s="5">
        <v>3</v>
      </c>
      <c r="L329" s="5">
        <v>22</v>
      </c>
      <c r="M329" s="3">
        <v>92.2</v>
      </c>
      <c r="N329" s="4">
        <v>0.92200000000000004</v>
      </c>
      <c r="O329" s="3">
        <v>13.63</v>
      </c>
      <c r="P329" s="5">
        <v>21</v>
      </c>
      <c r="Q329" s="5">
        <v>3</v>
      </c>
      <c r="R329" s="5">
        <v>1</v>
      </c>
      <c r="S329" s="5">
        <v>6</v>
      </c>
      <c r="T329" s="3">
        <v>102.5</v>
      </c>
      <c r="U329" s="4">
        <v>1.0249999999999999</v>
      </c>
      <c r="V329" s="3">
        <v>13.05</v>
      </c>
      <c r="W329" s="5">
        <v>27</v>
      </c>
      <c r="X329" s="5">
        <v>8</v>
      </c>
      <c r="Y329" s="5">
        <v>2</v>
      </c>
      <c r="Z329" s="5">
        <v>14</v>
      </c>
      <c r="AA329" s="3" t="s">
        <v>728</v>
      </c>
      <c r="AB329" s="4" t="s">
        <v>728</v>
      </c>
      <c r="AC329" s="3" t="s">
        <v>728</v>
      </c>
      <c r="AD329" s="5" t="s">
        <v>728</v>
      </c>
      <c r="AE329" s="5" t="s">
        <v>728</v>
      </c>
      <c r="AF329" s="5" t="s">
        <v>728</v>
      </c>
      <c r="AG329" s="5" t="s">
        <v>728</v>
      </c>
      <c r="AH329" s="3" t="s">
        <v>728</v>
      </c>
      <c r="AI329" s="4" t="s">
        <v>728</v>
      </c>
      <c r="AJ329" s="3" t="s">
        <v>728</v>
      </c>
      <c r="AK329" s="5" t="s">
        <v>728</v>
      </c>
      <c r="AL329" s="5" t="s">
        <v>728</v>
      </c>
      <c r="AM329" s="5" t="s">
        <v>728</v>
      </c>
      <c r="AN329" s="5" t="s">
        <v>728</v>
      </c>
      <c r="AO329" s="3" t="s">
        <v>728</v>
      </c>
      <c r="AP329" s="4" t="s">
        <v>728</v>
      </c>
      <c r="AQ329" s="3" t="s">
        <v>728</v>
      </c>
      <c r="AR329" s="5" t="s">
        <v>728</v>
      </c>
      <c r="AS329" s="5" t="s">
        <v>728</v>
      </c>
      <c r="AT329" s="5" t="s">
        <v>728</v>
      </c>
      <c r="AU329" s="5" t="s">
        <v>728</v>
      </c>
      <c r="AV329" s="3">
        <v>2</v>
      </c>
      <c r="AW329" s="3">
        <v>0.66666666666666663</v>
      </c>
      <c r="AX329" s="3">
        <v>19.666666666666668</v>
      </c>
      <c r="AY329" s="3">
        <v>0</v>
      </c>
      <c r="AZ329" s="6">
        <v>30.700000000000003</v>
      </c>
      <c r="BA329" s="6">
        <v>36.11</v>
      </c>
      <c r="BB329" s="6">
        <v>114.32</v>
      </c>
      <c r="BC329" s="3">
        <v>3667.9516622922133</v>
      </c>
      <c r="BD329" s="3">
        <v>4314.3236001749765</v>
      </c>
      <c r="BE329" s="3">
        <v>0</v>
      </c>
      <c r="BF329" s="3">
        <v>5676.3642825896741</v>
      </c>
      <c r="BG329" s="3">
        <v>13658.639545056863</v>
      </c>
      <c r="BH329" s="4">
        <v>7.0767312278609982</v>
      </c>
    </row>
    <row r="330" spans="1:60" x14ac:dyDescent="0.25">
      <c r="A330">
        <v>2003</v>
      </c>
      <c r="B330">
        <v>216</v>
      </c>
      <c r="C330" s="1">
        <v>37837</v>
      </c>
      <c r="D330" t="s">
        <v>480</v>
      </c>
      <c r="E330">
        <v>3</v>
      </c>
      <c r="F330" s="3">
        <v>75.3</v>
      </c>
      <c r="G330" s="4">
        <v>0.753</v>
      </c>
      <c r="H330" s="3">
        <v>10.11</v>
      </c>
      <c r="I330" s="5">
        <v>19</v>
      </c>
      <c r="J330" s="5">
        <v>4</v>
      </c>
      <c r="K330" s="5">
        <v>0</v>
      </c>
      <c r="L330" s="5">
        <v>0</v>
      </c>
      <c r="M330" s="3">
        <v>82.6</v>
      </c>
      <c r="N330" s="4">
        <v>0.82599999999999996</v>
      </c>
      <c r="O330" s="3">
        <v>8.31</v>
      </c>
      <c r="P330" s="5">
        <v>21</v>
      </c>
      <c r="Q330" s="5">
        <v>8</v>
      </c>
      <c r="R330" s="5">
        <v>0</v>
      </c>
      <c r="S330" s="5">
        <v>0</v>
      </c>
      <c r="T330" s="3">
        <v>85.3</v>
      </c>
      <c r="U330" s="4">
        <v>0.85299999999999998</v>
      </c>
      <c r="V330" s="3">
        <v>8.61</v>
      </c>
      <c r="W330" s="5">
        <v>18</v>
      </c>
      <c r="X330" s="5">
        <v>5</v>
      </c>
      <c r="Y330" s="5">
        <v>1</v>
      </c>
      <c r="Z330" s="5">
        <v>6</v>
      </c>
      <c r="AA330" s="3" t="s">
        <v>728</v>
      </c>
      <c r="AB330" s="4" t="s">
        <v>728</v>
      </c>
      <c r="AC330" s="3" t="s">
        <v>728</v>
      </c>
      <c r="AD330" s="5" t="s">
        <v>728</v>
      </c>
      <c r="AE330" s="5" t="s">
        <v>728</v>
      </c>
      <c r="AF330" s="5" t="s">
        <v>728</v>
      </c>
      <c r="AG330" s="5" t="s">
        <v>728</v>
      </c>
      <c r="AH330" s="3" t="s">
        <v>728</v>
      </c>
      <c r="AI330" s="4" t="s">
        <v>728</v>
      </c>
      <c r="AJ330" s="3" t="s">
        <v>728</v>
      </c>
      <c r="AK330" s="5" t="s">
        <v>728</v>
      </c>
      <c r="AL330" s="5" t="s">
        <v>728</v>
      </c>
      <c r="AM330" s="5" t="s">
        <v>728</v>
      </c>
      <c r="AN330" s="5" t="s">
        <v>728</v>
      </c>
      <c r="AO330" s="3" t="s">
        <v>728</v>
      </c>
      <c r="AP330" s="4" t="s">
        <v>728</v>
      </c>
      <c r="AQ330" s="3" t="s">
        <v>728</v>
      </c>
      <c r="AR330" s="5" t="s">
        <v>728</v>
      </c>
      <c r="AS330" s="5" t="s">
        <v>728</v>
      </c>
      <c r="AT330" s="5" t="s">
        <v>728</v>
      </c>
      <c r="AU330" s="5" t="s">
        <v>728</v>
      </c>
      <c r="AV330" s="3">
        <v>0.33333333333333331</v>
      </c>
      <c r="AW330" s="3">
        <v>0</v>
      </c>
      <c r="AX330" s="3">
        <v>5.666666666666667</v>
      </c>
      <c r="AY330" s="3">
        <v>0</v>
      </c>
      <c r="AZ330" s="6">
        <v>9.1166666666666671</v>
      </c>
      <c r="BA330" s="6">
        <v>11.299999999999999</v>
      </c>
      <c r="BB330" s="6">
        <v>37.586666666666666</v>
      </c>
      <c r="BC330" s="3">
        <v>2007.3150578399921</v>
      </c>
      <c r="BD330" s="3">
        <v>2488.0431612715074</v>
      </c>
      <c r="BE330" s="3">
        <v>0</v>
      </c>
      <c r="BF330" s="3">
        <v>3780.5045202682986</v>
      </c>
      <c r="BG330" s="3">
        <v>8275.8627393797979</v>
      </c>
      <c r="BH330" s="4">
        <v>3.3812207214734866</v>
      </c>
    </row>
    <row r="331" spans="1:60" x14ac:dyDescent="0.25">
      <c r="A331">
        <v>2003</v>
      </c>
      <c r="B331">
        <v>216</v>
      </c>
      <c r="C331" s="1">
        <v>37837</v>
      </c>
      <c r="D331" t="s">
        <v>481</v>
      </c>
      <c r="E331">
        <v>3</v>
      </c>
      <c r="F331" s="3">
        <v>89.7</v>
      </c>
      <c r="G331" s="4">
        <v>0.89700000000000002</v>
      </c>
      <c r="H331" s="3">
        <v>10.65</v>
      </c>
      <c r="I331" s="5">
        <v>19</v>
      </c>
      <c r="J331" s="5">
        <v>7</v>
      </c>
      <c r="K331" s="5">
        <v>2</v>
      </c>
      <c r="L331" s="5">
        <v>11</v>
      </c>
      <c r="M331" s="3">
        <v>76.3</v>
      </c>
      <c r="N331" s="4">
        <v>0.76300000000000001</v>
      </c>
      <c r="O331" s="3">
        <v>13.2</v>
      </c>
      <c r="P331" s="5">
        <v>23</v>
      </c>
      <c r="Q331" s="5">
        <v>6</v>
      </c>
      <c r="R331" s="5">
        <v>2</v>
      </c>
      <c r="S331" s="5">
        <v>19</v>
      </c>
      <c r="T331" s="3">
        <v>82.7</v>
      </c>
      <c r="U331" s="4">
        <v>0.82700000000000007</v>
      </c>
      <c r="V331" s="3">
        <v>11.06</v>
      </c>
      <c r="W331" s="5">
        <v>21</v>
      </c>
      <c r="X331" s="5">
        <v>7</v>
      </c>
      <c r="Y331" s="5">
        <v>2</v>
      </c>
      <c r="Z331" s="5">
        <v>17</v>
      </c>
      <c r="AA331" s="3" t="s">
        <v>728</v>
      </c>
      <c r="AB331" s="4" t="s">
        <v>728</v>
      </c>
      <c r="AC331" s="3" t="s">
        <v>728</v>
      </c>
      <c r="AD331" s="5" t="s">
        <v>728</v>
      </c>
      <c r="AE331" s="5" t="s">
        <v>728</v>
      </c>
      <c r="AF331" s="5" t="s">
        <v>728</v>
      </c>
      <c r="AG331" s="5" t="s">
        <v>728</v>
      </c>
      <c r="AH331" s="3" t="s">
        <v>728</v>
      </c>
      <c r="AI331" s="4" t="s">
        <v>728</v>
      </c>
      <c r="AJ331" s="3" t="s">
        <v>728</v>
      </c>
      <c r="AK331" s="5" t="s">
        <v>728</v>
      </c>
      <c r="AL331" s="5" t="s">
        <v>728</v>
      </c>
      <c r="AM331" s="5" t="s">
        <v>728</v>
      </c>
      <c r="AN331" s="5" t="s">
        <v>728</v>
      </c>
      <c r="AO331" s="3" t="s">
        <v>728</v>
      </c>
      <c r="AP331" s="4" t="s">
        <v>728</v>
      </c>
      <c r="AQ331" s="3" t="s">
        <v>728</v>
      </c>
      <c r="AR331" s="5" t="s">
        <v>728</v>
      </c>
      <c r="AS331" s="5" t="s">
        <v>728</v>
      </c>
      <c r="AT331" s="5" t="s">
        <v>728</v>
      </c>
      <c r="AU331" s="5" t="s">
        <v>728</v>
      </c>
      <c r="AV331" s="3">
        <v>9</v>
      </c>
      <c r="AW331" s="3">
        <v>0.66666666666666663</v>
      </c>
      <c r="AX331" s="3">
        <v>13</v>
      </c>
      <c r="AY331" s="3">
        <v>0</v>
      </c>
      <c r="AZ331" s="6">
        <v>23.606666666666666</v>
      </c>
      <c r="BA331" s="6">
        <v>24.983333333333334</v>
      </c>
      <c r="BB331" s="6">
        <v>79.603333333333339</v>
      </c>
      <c r="BC331" s="3">
        <v>2958.1480266355593</v>
      </c>
      <c r="BD331" s="3">
        <v>3130.6579299115388</v>
      </c>
      <c r="BE331" s="3">
        <v>0</v>
      </c>
      <c r="BF331" s="3">
        <v>3886.2763682317486</v>
      </c>
      <c r="BG331" s="3">
        <v>9975.0823247788467</v>
      </c>
      <c r="BH331" s="4">
        <v>6.0157623343753306</v>
      </c>
    </row>
    <row r="332" spans="1:60" x14ac:dyDescent="0.25">
      <c r="A332">
        <v>2003</v>
      </c>
      <c r="B332">
        <v>216</v>
      </c>
      <c r="C332" s="1">
        <v>37837</v>
      </c>
      <c r="D332" t="s">
        <v>482</v>
      </c>
      <c r="E332">
        <v>2</v>
      </c>
      <c r="F332" s="3">
        <v>88.3</v>
      </c>
      <c r="G332" s="4">
        <v>0.88300000000000001</v>
      </c>
      <c r="H332" s="3">
        <v>13.74</v>
      </c>
      <c r="I332" s="5">
        <v>22</v>
      </c>
      <c r="J332" s="5">
        <v>8</v>
      </c>
      <c r="K332" s="5">
        <v>3</v>
      </c>
      <c r="L332" s="5">
        <v>24</v>
      </c>
      <c r="M332" s="3">
        <v>84.5</v>
      </c>
      <c r="N332" s="4">
        <v>0.84499999999999997</v>
      </c>
      <c r="O332" s="3">
        <v>13.03</v>
      </c>
      <c r="P332" s="5">
        <v>24</v>
      </c>
      <c r="Q332" s="5">
        <v>7</v>
      </c>
      <c r="R332" s="5">
        <v>2</v>
      </c>
      <c r="S332" s="5">
        <v>21</v>
      </c>
      <c r="T332" s="3" t="s">
        <v>728</v>
      </c>
      <c r="U332" s="4" t="s">
        <v>728</v>
      </c>
      <c r="V332" s="3" t="s">
        <v>728</v>
      </c>
      <c r="W332" s="5" t="s">
        <v>728</v>
      </c>
      <c r="X332" s="5" t="s">
        <v>728</v>
      </c>
      <c r="Y332" s="5" t="s">
        <v>728</v>
      </c>
      <c r="Z332" s="5" t="s">
        <v>728</v>
      </c>
      <c r="AA332" s="3" t="s">
        <v>728</v>
      </c>
      <c r="AB332" s="4" t="s">
        <v>728</v>
      </c>
      <c r="AC332" s="3" t="s">
        <v>728</v>
      </c>
      <c r="AD332" s="5" t="s">
        <v>728</v>
      </c>
      <c r="AE332" s="5" t="s">
        <v>728</v>
      </c>
      <c r="AF332" s="5" t="s">
        <v>728</v>
      </c>
      <c r="AG332" s="5" t="s">
        <v>728</v>
      </c>
      <c r="AH332" s="3" t="s">
        <v>728</v>
      </c>
      <c r="AI332" s="4" t="s">
        <v>728</v>
      </c>
      <c r="AJ332" s="3" t="s">
        <v>728</v>
      </c>
      <c r="AK332" s="5" t="s">
        <v>728</v>
      </c>
      <c r="AL332" s="5" t="s">
        <v>728</v>
      </c>
      <c r="AM332" s="5" t="s">
        <v>728</v>
      </c>
      <c r="AN332" s="5" t="s">
        <v>728</v>
      </c>
      <c r="AO332" s="3" t="s">
        <v>728</v>
      </c>
      <c r="AP332" s="4" t="s">
        <v>728</v>
      </c>
      <c r="AQ332" s="3" t="s">
        <v>728</v>
      </c>
      <c r="AR332" s="5" t="s">
        <v>728</v>
      </c>
      <c r="AS332" s="5" t="s">
        <v>728</v>
      </c>
      <c r="AT332" s="5" t="s">
        <v>728</v>
      </c>
      <c r="AU332" s="5" t="s">
        <v>728</v>
      </c>
      <c r="AV332" s="3">
        <v>0</v>
      </c>
      <c r="AW332" s="3">
        <v>0</v>
      </c>
      <c r="AX332" s="3">
        <v>18</v>
      </c>
      <c r="AY332" s="3">
        <v>0</v>
      </c>
      <c r="AZ332" s="6">
        <v>31.330000000000002</v>
      </c>
      <c r="BA332" s="6">
        <v>37.020000000000003</v>
      </c>
      <c r="BB332" s="6">
        <v>126.28999999999999</v>
      </c>
      <c r="BC332" s="3">
        <v>3392.0275590551187</v>
      </c>
      <c r="BD332" s="3">
        <v>4008.0708661417329</v>
      </c>
      <c r="BE332" s="3">
        <v>0</v>
      </c>
      <c r="BF332" s="3">
        <v>6273.0314960629921</v>
      </c>
      <c r="BG332" s="3">
        <v>13673.129921259842</v>
      </c>
      <c r="BH332" s="4">
        <v>5.669383815334152</v>
      </c>
    </row>
    <row r="333" spans="1:60" x14ac:dyDescent="0.25">
      <c r="A333">
        <v>2003</v>
      </c>
      <c r="B333">
        <v>216</v>
      </c>
      <c r="C333" s="1">
        <v>37837</v>
      </c>
      <c r="D333" t="s">
        <v>483</v>
      </c>
      <c r="E333">
        <v>3</v>
      </c>
      <c r="F333" s="3">
        <v>91.1</v>
      </c>
      <c r="G333" s="4">
        <v>0.91099999999999992</v>
      </c>
      <c r="H333" s="3">
        <v>10.45</v>
      </c>
      <c r="I333" s="5">
        <v>24</v>
      </c>
      <c r="J333" s="5">
        <v>6</v>
      </c>
      <c r="K333" s="5">
        <v>0</v>
      </c>
      <c r="L333" s="5">
        <v>0</v>
      </c>
      <c r="M333" s="3">
        <v>89.3</v>
      </c>
      <c r="N333" s="4">
        <v>0.89300000000000002</v>
      </c>
      <c r="O333" s="3">
        <v>9.41</v>
      </c>
      <c r="P333" s="5">
        <v>18</v>
      </c>
      <c r="Q333" s="5">
        <v>6</v>
      </c>
      <c r="R333" s="5">
        <v>0</v>
      </c>
      <c r="S333" s="5">
        <v>0</v>
      </c>
      <c r="T333" s="3">
        <v>107.2</v>
      </c>
      <c r="U333" s="4">
        <v>1.0720000000000001</v>
      </c>
      <c r="V333" s="3">
        <v>9.4700000000000006</v>
      </c>
      <c r="W333" s="5">
        <v>24</v>
      </c>
      <c r="X333" s="5">
        <v>9</v>
      </c>
      <c r="Y333" s="5">
        <v>1</v>
      </c>
      <c r="Z333" s="5">
        <v>5</v>
      </c>
      <c r="AA333" s="3" t="s">
        <v>728</v>
      </c>
      <c r="AB333" s="4" t="s">
        <v>728</v>
      </c>
      <c r="AC333" s="3" t="s">
        <v>728</v>
      </c>
      <c r="AD333" s="5" t="s">
        <v>728</v>
      </c>
      <c r="AE333" s="5" t="s">
        <v>728</v>
      </c>
      <c r="AF333" s="5" t="s">
        <v>728</v>
      </c>
      <c r="AG333" s="5" t="s">
        <v>728</v>
      </c>
      <c r="AH333" s="3" t="s">
        <v>728</v>
      </c>
      <c r="AI333" s="4" t="s">
        <v>728</v>
      </c>
      <c r="AJ333" s="3" t="s">
        <v>728</v>
      </c>
      <c r="AK333" s="5" t="s">
        <v>728</v>
      </c>
      <c r="AL333" s="5" t="s">
        <v>728</v>
      </c>
      <c r="AM333" s="5" t="s">
        <v>728</v>
      </c>
      <c r="AN333" s="5" t="s">
        <v>728</v>
      </c>
      <c r="AO333" s="3" t="s">
        <v>728</v>
      </c>
      <c r="AP333" s="4" t="s">
        <v>728</v>
      </c>
      <c r="AQ333" s="3" t="s">
        <v>728</v>
      </c>
      <c r="AR333" s="5" t="s">
        <v>728</v>
      </c>
      <c r="AS333" s="5" t="s">
        <v>728</v>
      </c>
      <c r="AT333" s="5" t="s">
        <v>728</v>
      </c>
      <c r="AU333" s="5" t="s">
        <v>728</v>
      </c>
      <c r="AV333" s="3">
        <v>6.333333333333333</v>
      </c>
      <c r="AW333" s="3">
        <v>1</v>
      </c>
      <c r="AX333" s="3">
        <v>4.666666666666667</v>
      </c>
      <c r="AY333" s="3">
        <v>0</v>
      </c>
      <c r="AZ333" s="6">
        <v>11.62</v>
      </c>
      <c r="BA333" s="6">
        <v>15.626666666666667</v>
      </c>
      <c r="BB333" s="6">
        <v>36.796666666666667</v>
      </c>
      <c r="BC333" s="3">
        <v>2809.4798046077567</v>
      </c>
      <c r="BD333" s="3">
        <v>3778.2103625935642</v>
      </c>
      <c r="BE333" s="3">
        <v>0</v>
      </c>
      <c r="BF333" s="3">
        <v>2308.9958807232424</v>
      </c>
      <c r="BG333" s="3">
        <v>8896.6860479245624</v>
      </c>
      <c r="BH333" s="4">
        <v>5.1663662741459104</v>
      </c>
    </row>
    <row r="334" spans="1:60" x14ac:dyDescent="0.25">
      <c r="A334">
        <v>2003</v>
      </c>
      <c r="B334">
        <v>216</v>
      </c>
      <c r="C334" s="1">
        <v>37837</v>
      </c>
      <c r="D334" t="s">
        <v>484</v>
      </c>
      <c r="E334">
        <v>3</v>
      </c>
      <c r="F334" s="3">
        <v>82</v>
      </c>
      <c r="G334" s="4">
        <v>0.82</v>
      </c>
      <c r="H334" s="3">
        <v>13.7</v>
      </c>
      <c r="I334" s="5">
        <v>22</v>
      </c>
      <c r="J334" s="5">
        <v>5</v>
      </c>
      <c r="K334" s="5">
        <v>2</v>
      </c>
      <c r="L334" s="5">
        <v>3</v>
      </c>
      <c r="M334" s="3">
        <v>111.2</v>
      </c>
      <c r="N334" s="4">
        <v>1.1120000000000001</v>
      </c>
      <c r="O334" s="3">
        <v>18.399999999999999</v>
      </c>
      <c r="P334" s="5">
        <v>27</v>
      </c>
      <c r="Q334" s="5">
        <v>6</v>
      </c>
      <c r="R334" s="5">
        <v>5</v>
      </c>
      <c r="S334" s="5">
        <v>31</v>
      </c>
      <c r="T334" s="3">
        <v>88</v>
      </c>
      <c r="U334" s="4">
        <v>0.88</v>
      </c>
      <c r="V334" s="3">
        <v>13</v>
      </c>
      <c r="W334" s="5">
        <v>21</v>
      </c>
      <c r="X334" s="5">
        <v>8</v>
      </c>
      <c r="Y334" s="5">
        <v>5</v>
      </c>
      <c r="Z334" s="5">
        <v>26</v>
      </c>
      <c r="AA334" s="3" t="s">
        <v>728</v>
      </c>
      <c r="AB334" s="4" t="s">
        <v>728</v>
      </c>
      <c r="AC334" s="3" t="s">
        <v>728</v>
      </c>
      <c r="AD334" s="5" t="s">
        <v>728</v>
      </c>
      <c r="AE334" s="5" t="s">
        <v>728</v>
      </c>
      <c r="AF334" s="5" t="s">
        <v>728</v>
      </c>
      <c r="AG334" s="5" t="s">
        <v>728</v>
      </c>
      <c r="AH334" s="3" t="s">
        <v>728</v>
      </c>
      <c r="AI334" s="4" t="s">
        <v>728</v>
      </c>
      <c r="AJ334" s="3" t="s">
        <v>728</v>
      </c>
      <c r="AK334" s="5" t="s">
        <v>728</v>
      </c>
      <c r="AL334" s="5" t="s">
        <v>728</v>
      </c>
      <c r="AM334" s="5" t="s">
        <v>728</v>
      </c>
      <c r="AN334" s="5" t="s">
        <v>728</v>
      </c>
      <c r="AO334" s="3" t="s">
        <v>728</v>
      </c>
      <c r="AP334" s="4" t="s">
        <v>728</v>
      </c>
      <c r="AQ334" s="3" t="s">
        <v>728</v>
      </c>
      <c r="AR334" s="5" t="s">
        <v>728</v>
      </c>
      <c r="AS334" s="5" t="s">
        <v>728</v>
      </c>
      <c r="AT334" s="5" t="s">
        <v>728</v>
      </c>
      <c r="AU334" s="5" t="s">
        <v>728</v>
      </c>
      <c r="AV334" s="3">
        <v>12.666666666666666</v>
      </c>
      <c r="AW334" s="3">
        <v>2.3333333333333335</v>
      </c>
      <c r="AX334" s="3">
        <v>19</v>
      </c>
      <c r="AY334" s="3">
        <v>0</v>
      </c>
      <c r="AZ334" s="6">
        <v>38.936666666666667</v>
      </c>
      <c r="BA334" s="6">
        <v>42.18333333333333</v>
      </c>
      <c r="BB334" s="6">
        <v>128.6</v>
      </c>
      <c r="BC334" s="3">
        <v>1916.1745406824148</v>
      </c>
      <c r="BD334" s="3">
        <v>2075.9514435695537</v>
      </c>
      <c r="BE334" s="3">
        <v>0</v>
      </c>
      <c r="BF334" s="3">
        <v>2336.6141732283463</v>
      </c>
      <c r="BG334" s="3">
        <v>6328.7401574803152</v>
      </c>
      <c r="BH334" s="4">
        <v>3.1589221742531408</v>
      </c>
    </row>
    <row r="335" spans="1:60" x14ac:dyDescent="0.25">
      <c r="A335">
        <v>2003</v>
      </c>
      <c r="B335">
        <v>216</v>
      </c>
      <c r="C335" s="1">
        <v>37837</v>
      </c>
      <c r="D335" t="s">
        <v>485</v>
      </c>
      <c r="E335">
        <v>3</v>
      </c>
      <c r="F335" s="3">
        <v>93</v>
      </c>
      <c r="G335" s="4">
        <v>0.93</v>
      </c>
      <c r="H335" s="3">
        <v>12.9</v>
      </c>
      <c r="I335" s="5">
        <v>22</v>
      </c>
      <c r="J335" s="5">
        <v>6</v>
      </c>
      <c r="K335" s="5">
        <v>3</v>
      </c>
      <c r="L335" s="5">
        <v>10</v>
      </c>
      <c r="M335" s="3">
        <v>86</v>
      </c>
      <c r="N335" s="4">
        <v>0.86</v>
      </c>
      <c r="O335" s="3">
        <v>12.3</v>
      </c>
      <c r="P335" s="5">
        <v>20</v>
      </c>
      <c r="Q335" s="5">
        <v>5</v>
      </c>
      <c r="R335" s="5">
        <v>3</v>
      </c>
      <c r="S335" s="5">
        <v>10</v>
      </c>
      <c r="T335" s="3">
        <v>84.5</v>
      </c>
      <c r="U335" s="4">
        <v>0.84499999999999997</v>
      </c>
      <c r="V335" s="3">
        <v>14.6</v>
      </c>
      <c r="W335" s="5">
        <v>20</v>
      </c>
      <c r="X335" s="5">
        <v>3</v>
      </c>
      <c r="Y335" s="5">
        <v>2</v>
      </c>
      <c r="Z335" s="5">
        <v>16</v>
      </c>
      <c r="AA335" s="3" t="s">
        <v>728</v>
      </c>
      <c r="AB335" s="4" t="s">
        <v>728</v>
      </c>
      <c r="AC335" s="3" t="s">
        <v>728</v>
      </c>
      <c r="AD335" s="5" t="s">
        <v>728</v>
      </c>
      <c r="AE335" s="5" t="s">
        <v>728</v>
      </c>
      <c r="AF335" s="5" t="s">
        <v>728</v>
      </c>
      <c r="AG335" s="5" t="s">
        <v>728</v>
      </c>
      <c r="AH335" s="3" t="s">
        <v>728</v>
      </c>
      <c r="AI335" s="4" t="s">
        <v>728</v>
      </c>
      <c r="AJ335" s="3" t="s">
        <v>728</v>
      </c>
      <c r="AK335" s="5" t="s">
        <v>728</v>
      </c>
      <c r="AL335" s="5" t="s">
        <v>728</v>
      </c>
      <c r="AM335" s="5" t="s">
        <v>728</v>
      </c>
      <c r="AN335" s="5" t="s">
        <v>728</v>
      </c>
      <c r="AO335" s="3" t="s">
        <v>728</v>
      </c>
      <c r="AP335" s="4" t="s">
        <v>728</v>
      </c>
      <c r="AQ335" s="3" t="s">
        <v>728</v>
      </c>
      <c r="AR335" s="5" t="s">
        <v>728</v>
      </c>
      <c r="AS335" s="5" t="s">
        <v>728</v>
      </c>
      <c r="AT335" s="5" t="s">
        <v>728</v>
      </c>
      <c r="AU335" s="5" t="s">
        <v>728</v>
      </c>
      <c r="AV335" s="3">
        <v>9</v>
      </c>
      <c r="AW335" s="3">
        <v>0.66666666666666663</v>
      </c>
      <c r="AX335" s="3">
        <v>13.333333333333334</v>
      </c>
      <c r="AY335" s="3">
        <v>0</v>
      </c>
      <c r="AZ335" s="6">
        <v>25.166666666666668</v>
      </c>
      <c r="BA335" s="6">
        <v>28.83</v>
      </c>
      <c r="BB335" s="6">
        <v>84.256666666666661</v>
      </c>
      <c r="BC335" s="3">
        <v>1295.2824256342956</v>
      </c>
      <c r="BD335" s="3">
        <v>1483.8275098425197</v>
      </c>
      <c r="BE335" s="3">
        <v>0</v>
      </c>
      <c r="BF335" s="3">
        <v>1557.4270013123362</v>
      </c>
      <c r="BG335" s="3">
        <v>4336.5369367891517</v>
      </c>
      <c r="BH335" s="4">
        <v>2.1851400637466374</v>
      </c>
    </row>
    <row r="336" spans="1:60" x14ac:dyDescent="0.25">
      <c r="A336">
        <v>2003</v>
      </c>
      <c r="B336">
        <v>216</v>
      </c>
      <c r="C336" s="1">
        <v>37837</v>
      </c>
      <c r="D336" t="s">
        <v>486</v>
      </c>
      <c r="E336">
        <v>3</v>
      </c>
      <c r="F336" s="3">
        <v>72.3</v>
      </c>
      <c r="G336" s="4">
        <v>0.72299999999999998</v>
      </c>
      <c r="H336" s="3">
        <v>12.3</v>
      </c>
      <c r="I336" s="5">
        <v>20</v>
      </c>
      <c r="J336" s="5">
        <v>5</v>
      </c>
      <c r="K336" s="5">
        <v>2</v>
      </c>
      <c r="L336" s="5">
        <v>6</v>
      </c>
      <c r="M336" s="3">
        <v>75.599999999999994</v>
      </c>
      <c r="N336" s="4">
        <v>0.75599999999999989</v>
      </c>
      <c r="O336" s="3">
        <v>8.8000000000000007</v>
      </c>
      <c r="P336" s="5">
        <v>16</v>
      </c>
      <c r="Q336" s="5">
        <v>5</v>
      </c>
      <c r="R336" s="5">
        <v>1</v>
      </c>
      <c r="S336" s="5">
        <v>3</v>
      </c>
      <c r="T336" s="3">
        <v>75</v>
      </c>
      <c r="U336" s="4">
        <v>0.75</v>
      </c>
      <c r="V336" s="3">
        <v>11.5</v>
      </c>
      <c r="W336" s="5">
        <v>16</v>
      </c>
      <c r="X336" s="5">
        <v>6</v>
      </c>
      <c r="Y336" s="5">
        <v>2</v>
      </c>
      <c r="Z336" s="5">
        <v>13</v>
      </c>
      <c r="AA336" s="3" t="s">
        <v>728</v>
      </c>
      <c r="AB336" s="4" t="s">
        <v>728</v>
      </c>
      <c r="AC336" s="3" t="s">
        <v>728</v>
      </c>
      <c r="AD336" s="5" t="s">
        <v>728</v>
      </c>
      <c r="AE336" s="5" t="s">
        <v>728</v>
      </c>
      <c r="AF336" s="5" t="s">
        <v>728</v>
      </c>
      <c r="AG336" s="5" t="s">
        <v>728</v>
      </c>
      <c r="AH336" s="3" t="s">
        <v>728</v>
      </c>
      <c r="AI336" s="4" t="s">
        <v>728</v>
      </c>
      <c r="AJ336" s="3" t="s">
        <v>728</v>
      </c>
      <c r="AK336" s="5" t="s">
        <v>728</v>
      </c>
      <c r="AL336" s="5" t="s">
        <v>728</v>
      </c>
      <c r="AM336" s="5" t="s">
        <v>728</v>
      </c>
      <c r="AN336" s="5" t="s">
        <v>728</v>
      </c>
      <c r="AO336" s="3" t="s">
        <v>728</v>
      </c>
      <c r="AP336" s="4" t="s">
        <v>728</v>
      </c>
      <c r="AQ336" s="3" t="s">
        <v>728</v>
      </c>
      <c r="AR336" s="5" t="s">
        <v>728</v>
      </c>
      <c r="AS336" s="5" t="s">
        <v>728</v>
      </c>
      <c r="AT336" s="5" t="s">
        <v>728</v>
      </c>
      <c r="AU336" s="5" t="s">
        <v>728</v>
      </c>
      <c r="AV336" s="3">
        <v>0</v>
      </c>
      <c r="AW336" s="3">
        <v>0</v>
      </c>
      <c r="AX336" s="3">
        <v>11.333333333333334</v>
      </c>
      <c r="AY336" s="3">
        <v>0.33333333333333331</v>
      </c>
      <c r="AZ336" s="6">
        <v>17.743333333333336</v>
      </c>
      <c r="BA336" s="6">
        <v>19.343333333333334</v>
      </c>
      <c r="BB336" s="6">
        <v>72.616666666666674</v>
      </c>
      <c r="BC336" s="3">
        <v>2095.6692913385832</v>
      </c>
      <c r="BD336" s="3">
        <v>2284.6456692913384</v>
      </c>
      <c r="BE336" s="3">
        <v>257.87401574803147</v>
      </c>
      <c r="BF336" s="3">
        <v>4196.4566929133853</v>
      </c>
      <c r="BG336" s="3">
        <v>8576.7716535433065</v>
      </c>
      <c r="BH336" s="4">
        <v>3.2240602596646672</v>
      </c>
    </row>
    <row r="337" spans="1:60" x14ac:dyDescent="0.25">
      <c r="A337">
        <v>2003</v>
      </c>
      <c r="B337">
        <v>216</v>
      </c>
      <c r="C337" s="1">
        <v>37837</v>
      </c>
      <c r="D337" t="s">
        <v>487</v>
      </c>
      <c r="E337">
        <v>3</v>
      </c>
      <c r="F337" s="3">
        <v>90.8</v>
      </c>
      <c r="G337" s="4">
        <v>0.90799999999999992</v>
      </c>
      <c r="H337" s="3">
        <v>16.899999999999999</v>
      </c>
      <c r="I337" s="5">
        <v>21</v>
      </c>
      <c r="J337" s="5">
        <v>7</v>
      </c>
      <c r="K337" s="5">
        <v>3</v>
      </c>
      <c r="L337" s="5">
        <v>18</v>
      </c>
      <c r="M337" s="3">
        <v>74.2</v>
      </c>
      <c r="N337" s="4">
        <v>0.74199999999999999</v>
      </c>
      <c r="O337" s="3">
        <v>12.7</v>
      </c>
      <c r="P337" s="5">
        <v>16</v>
      </c>
      <c r="Q337" s="5">
        <v>3</v>
      </c>
      <c r="R337" s="5">
        <v>2</v>
      </c>
      <c r="S337" s="5">
        <v>16</v>
      </c>
      <c r="T337" s="3">
        <v>93</v>
      </c>
      <c r="U337" s="4">
        <v>0.93</v>
      </c>
      <c r="V337" s="3">
        <v>13.1</v>
      </c>
      <c r="W337" s="5">
        <v>20</v>
      </c>
      <c r="X337" s="5">
        <v>7</v>
      </c>
      <c r="Y337" s="5">
        <v>3</v>
      </c>
      <c r="Z337" s="5">
        <v>8</v>
      </c>
      <c r="AA337" s="3" t="s">
        <v>728</v>
      </c>
      <c r="AB337" s="4" t="s">
        <v>728</v>
      </c>
      <c r="AC337" s="3" t="s">
        <v>728</v>
      </c>
      <c r="AD337" s="5" t="s">
        <v>728</v>
      </c>
      <c r="AE337" s="5" t="s">
        <v>728</v>
      </c>
      <c r="AF337" s="5" t="s">
        <v>728</v>
      </c>
      <c r="AG337" s="5" t="s">
        <v>728</v>
      </c>
      <c r="AH337" s="3" t="s">
        <v>728</v>
      </c>
      <c r="AI337" s="4" t="s">
        <v>728</v>
      </c>
      <c r="AJ337" s="3" t="s">
        <v>728</v>
      </c>
      <c r="AK337" s="5" t="s">
        <v>728</v>
      </c>
      <c r="AL337" s="5" t="s">
        <v>728</v>
      </c>
      <c r="AM337" s="5" t="s">
        <v>728</v>
      </c>
      <c r="AN337" s="5" t="s">
        <v>728</v>
      </c>
      <c r="AO337" s="3" t="s">
        <v>728</v>
      </c>
      <c r="AP337" s="4" t="s">
        <v>728</v>
      </c>
      <c r="AQ337" s="3" t="s">
        <v>728</v>
      </c>
      <c r="AR337" s="5" t="s">
        <v>728</v>
      </c>
      <c r="AS337" s="5" t="s">
        <v>728</v>
      </c>
      <c r="AT337" s="5" t="s">
        <v>728</v>
      </c>
      <c r="AU337" s="5" t="s">
        <v>728</v>
      </c>
      <c r="AV337" s="3">
        <v>14.666666666666666</v>
      </c>
      <c r="AW337" s="3">
        <v>1</v>
      </c>
      <c r="AX337" s="3">
        <v>17.333333333333332</v>
      </c>
      <c r="AY337" s="3">
        <v>0</v>
      </c>
      <c r="AZ337" s="6">
        <v>28.7</v>
      </c>
      <c r="BA337" s="6">
        <v>35.766666666666666</v>
      </c>
      <c r="BB337" s="6">
        <v>91.62</v>
      </c>
      <c r="BC337" s="3">
        <v>1418.2865813648293</v>
      </c>
      <c r="BD337" s="3">
        <v>1767.504647856518</v>
      </c>
      <c r="BE337" s="3">
        <v>0</v>
      </c>
      <c r="BF337" s="3">
        <v>1341.8539479440069</v>
      </c>
      <c r="BG337" s="3">
        <v>4527.6451771653537</v>
      </c>
      <c r="BH337" s="4">
        <v>2.1329951338646591</v>
      </c>
    </row>
    <row r="338" spans="1:60" x14ac:dyDescent="0.25">
      <c r="A338">
        <v>2003</v>
      </c>
      <c r="B338">
        <v>216</v>
      </c>
      <c r="C338" s="1">
        <v>37837</v>
      </c>
      <c r="D338" t="s">
        <v>488</v>
      </c>
      <c r="E338">
        <v>3</v>
      </c>
      <c r="F338" s="3">
        <v>85.7</v>
      </c>
      <c r="G338" s="4">
        <v>0.85699999999999998</v>
      </c>
      <c r="H338" s="3">
        <v>13.11</v>
      </c>
      <c r="I338" s="5">
        <v>24</v>
      </c>
      <c r="J338" s="5">
        <v>5</v>
      </c>
      <c r="K338" s="5">
        <v>1</v>
      </c>
      <c r="L338" s="5">
        <v>7</v>
      </c>
      <c r="M338" s="3">
        <v>87.2</v>
      </c>
      <c r="N338" s="4">
        <v>0.872</v>
      </c>
      <c r="O338" s="3">
        <v>9.34</v>
      </c>
      <c r="P338" s="5">
        <v>26</v>
      </c>
      <c r="Q338" s="5">
        <v>5</v>
      </c>
      <c r="R338" s="5">
        <v>0</v>
      </c>
      <c r="S338" s="5">
        <v>0</v>
      </c>
      <c r="T338" s="3">
        <v>84.3</v>
      </c>
      <c r="U338" s="4">
        <v>0.84299999999999997</v>
      </c>
      <c r="V338" s="3">
        <v>11.81</v>
      </c>
      <c r="W338" s="5">
        <v>23</v>
      </c>
      <c r="X338" s="5">
        <v>6</v>
      </c>
      <c r="Y338" s="5">
        <v>2</v>
      </c>
      <c r="Z338" s="5">
        <v>8</v>
      </c>
      <c r="AA338" s="3" t="s">
        <v>728</v>
      </c>
      <c r="AB338" s="4" t="s">
        <v>728</v>
      </c>
      <c r="AC338" s="3" t="s">
        <v>728</v>
      </c>
      <c r="AD338" s="5" t="s">
        <v>728</v>
      </c>
      <c r="AE338" s="5" t="s">
        <v>728</v>
      </c>
      <c r="AF338" s="5" t="s">
        <v>728</v>
      </c>
      <c r="AG338" s="5" t="s">
        <v>728</v>
      </c>
      <c r="AH338" s="3" t="s">
        <v>728</v>
      </c>
      <c r="AI338" s="4" t="s">
        <v>728</v>
      </c>
      <c r="AJ338" s="3" t="s">
        <v>728</v>
      </c>
      <c r="AK338" s="5" t="s">
        <v>728</v>
      </c>
      <c r="AL338" s="5" t="s">
        <v>728</v>
      </c>
      <c r="AM338" s="5" t="s">
        <v>728</v>
      </c>
      <c r="AN338" s="5" t="s">
        <v>728</v>
      </c>
      <c r="AO338" s="3" t="s">
        <v>728</v>
      </c>
      <c r="AP338" s="4" t="s">
        <v>728</v>
      </c>
      <c r="AQ338" s="3" t="s">
        <v>728</v>
      </c>
      <c r="AR338" s="5" t="s">
        <v>728</v>
      </c>
      <c r="AS338" s="5" t="s">
        <v>728</v>
      </c>
      <c r="AT338" s="5" t="s">
        <v>728</v>
      </c>
      <c r="AU338" s="5" t="s">
        <v>728</v>
      </c>
      <c r="AV338" s="3">
        <v>3.3333333333333335</v>
      </c>
      <c r="AW338" s="3">
        <v>0</v>
      </c>
      <c r="AX338" s="3">
        <v>13</v>
      </c>
      <c r="AY338" s="3">
        <v>0</v>
      </c>
      <c r="AZ338" s="6">
        <v>22.34</v>
      </c>
      <c r="BA338" s="6">
        <v>25.573333333333334</v>
      </c>
      <c r="BB338" s="6">
        <v>85.376666666666665</v>
      </c>
      <c r="BC338" s="3">
        <v>2453.3118256051325</v>
      </c>
      <c r="BD338" s="3">
        <v>2808.3867988723632</v>
      </c>
      <c r="BE338" s="3">
        <v>0</v>
      </c>
      <c r="BF338" s="3">
        <v>4114.1109531447455</v>
      </c>
      <c r="BG338" s="3">
        <v>9375.8095776222417</v>
      </c>
      <c r="BH338" s="4">
        <v>3.8597699966253587</v>
      </c>
    </row>
    <row r="339" spans="1:60" x14ac:dyDescent="0.25">
      <c r="A339">
        <v>2003</v>
      </c>
      <c r="B339">
        <v>216</v>
      </c>
      <c r="C339" s="1">
        <v>37837</v>
      </c>
      <c r="D339" t="s">
        <v>489</v>
      </c>
      <c r="E339">
        <v>3</v>
      </c>
      <c r="F339" s="3">
        <v>81.5</v>
      </c>
      <c r="G339" s="4">
        <v>0.81499999999999995</v>
      </c>
      <c r="H339" s="3">
        <v>14.28</v>
      </c>
      <c r="I339" s="5">
        <v>22</v>
      </c>
      <c r="J339" s="5">
        <v>5</v>
      </c>
      <c r="K339" s="5">
        <v>3</v>
      </c>
      <c r="L339" s="5">
        <v>20</v>
      </c>
      <c r="M339" s="3">
        <v>78.3</v>
      </c>
      <c r="N339" s="4">
        <v>0.78299999999999992</v>
      </c>
      <c r="O339" s="3">
        <v>11.84</v>
      </c>
      <c r="P339" s="5">
        <v>26</v>
      </c>
      <c r="Q339" s="5">
        <v>8</v>
      </c>
      <c r="R339" s="5">
        <v>0</v>
      </c>
      <c r="S339" s="5">
        <v>0</v>
      </c>
      <c r="T339" s="3">
        <v>87.1</v>
      </c>
      <c r="U339" s="4">
        <v>0.871</v>
      </c>
      <c r="V339" s="3">
        <v>10.07</v>
      </c>
      <c r="W339" s="5">
        <v>21</v>
      </c>
      <c r="X339" s="5">
        <v>6</v>
      </c>
      <c r="Y339" s="5">
        <v>3</v>
      </c>
      <c r="Z339" s="5">
        <v>16</v>
      </c>
      <c r="AA339" s="3" t="s">
        <v>728</v>
      </c>
      <c r="AB339" s="4" t="s">
        <v>728</v>
      </c>
      <c r="AC339" s="3" t="s">
        <v>728</v>
      </c>
      <c r="AD339" s="5" t="s">
        <v>728</v>
      </c>
      <c r="AE339" s="5" t="s">
        <v>728</v>
      </c>
      <c r="AF339" s="5" t="s">
        <v>728</v>
      </c>
      <c r="AG339" s="5" t="s">
        <v>728</v>
      </c>
      <c r="AH339" s="3" t="s">
        <v>728</v>
      </c>
      <c r="AI339" s="4" t="s">
        <v>728</v>
      </c>
      <c r="AJ339" s="3" t="s">
        <v>728</v>
      </c>
      <c r="AK339" s="5" t="s">
        <v>728</v>
      </c>
      <c r="AL339" s="5" t="s">
        <v>728</v>
      </c>
      <c r="AM339" s="5" t="s">
        <v>728</v>
      </c>
      <c r="AN339" s="5" t="s">
        <v>728</v>
      </c>
      <c r="AO339" s="3" t="s">
        <v>728</v>
      </c>
      <c r="AP339" s="4" t="s">
        <v>728</v>
      </c>
      <c r="AQ339" s="3" t="s">
        <v>728</v>
      </c>
      <c r="AR339" s="5" t="s">
        <v>728</v>
      </c>
      <c r="AS339" s="5" t="s">
        <v>728</v>
      </c>
      <c r="AT339" s="5" t="s">
        <v>728</v>
      </c>
      <c r="AU339" s="5" t="s">
        <v>728</v>
      </c>
      <c r="AV339" s="3">
        <v>4.333333333333333</v>
      </c>
      <c r="AW339" s="3">
        <v>1.3333333333333333</v>
      </c>
      <c r="AX339" s="3">
        <v>10.666666666666666</v>
      </c>
      <c r="AY339" s="3">
        <v>0</v>
      </c>
      <c r="AZ339" s="6">
        <v>20.580000000000002</v>
      </c>
      <c r="BA339" s="6">
        <v>24.313333333333333</v>
      </c>
      <c r="BB339" s="6">
        <v>74.086666666666659</v>
      </c>
      <c r="BC339" s="3">
        <v>2366.9400699912512</v>
      </c>
      <c r="BD339" s="3">
        <v>2796.3169534363756</v>
      </c>
      <c r="BE339" s="3">
        <v>0</v>
      </c>
      <c r="BF339" s="3">
        <v>3357.5738796539322</v>
      </c>
      <c r="BG339" s="3">
        <v>8520.8309030815581</v>
      </c>
      <c r="BH339" s="4">
        <v>3.8784669628276771</v>
      </c>
    </row>
    <row r="340" spans="1:60" x14ac:dyDescent="0.25">
      <c r="A340">
        <v>2003</v>
      </c>
      <c r="B340">
        <v>216</v>
      </c>
      <c r="C340" s="1">
        <v>37837</v>
      </c>
      <c r="D340" t="s">
        <v>490</v>
      </c>
      <c r="E340">
        <v>3</v>
      </c>
      <c r="F340" s="3">
        <v>87.1</v>
      </c>
      <c r="G340" s="4">
        <v>0.871</v>
      </c>
      <c r="H340" s="3">
        <v>15.79</v>
      </c>
      <c r="I340" s="5">
        <v>22</v>
      </c>
      <c r="J340" s="5">
        <v>6</v>
      </c>
      <c r="K340" s="5">
        <v>3</v>
      </c>
      <c r="L340" s="5">
        <v>39</v>
      </c>
      <c r="M340" s="3">
        <v>75.900000000000006</v>
      </c>
      <c r="N340" s="4">
        <v>0.75900000000000001</v>
      </c>
      <c r="O340" s="3">
        <v>13.37</v>
      </c>
      <c r="P340" s="5">
        <v>21</v>
      </c>
      <c r="Q340" s="5">
        <v>5</v>
      </c>
      <c r="R340" s="5">
        <v>2</v>
      </c>
      <c r="S340" s="5">
        <v>26</v>
      </c>
      <c r="T340" s="3">
        <v>92.2</v>
      </c>
      <c r="U340" s="4">
        <v>0.92200000000000004</v>
      </c>
      <c r="V340" s="3">
        <v>13.01</v>
      </c>
      <c r="W340" s="5">
        <v>24</v>
      </c>
      <c r="X340" s="5">
        <v>5</v>
      </c>
      <c r="Y340" s="5">
        <v>0</v>
      </c>
      <c r="Z340" s="5">
        <v>0</v>
      </c>
      <c r="AA340" s="3" t="s">
        <v>728</v>
      </c>
      <c r="AB340" s="4" t="s">
        <v>728</v>
      </c>
      <c r="AC340" s="3" t="s">
        <v>728</v>
      </c>
      <c r="AD340" s="5" t="s">
        <v>728</v>
      </c>
      <c r="AE340" s="5" t="s">
        <v>728</v>
      </c>
      <c r="AF340" s="5" t="s">
        <v>728</v>
      </c>
      <c r="AG340" s="5" t="s">
        <v>728</v>
      </c>
      <c r="AH340" s="3" t="s">
        <v>728</v>
      </c>
      <c r="AI340" s="4" t="s">
        <v>728</v>
      </c>
      <c r="AJ340" s="3" t="s">
        <v>728</v>
      </c>
      <c r="AK340" s="5" t="s">
        <v>728</v>
      </c>
      <c r="AL340" s="5" t="s">
        <v>728</v>
      </c>
      <c r="AM340" s="5" t="s">
        <v>728</v>
      </c>
      <c r="AN340" s="5" t="s">
        <v>728</v>
      </c>
      <c r="AO340" s="3" t="s">
        <v>728</v>
      </c>
      <c r="AP340" s="4" t="s">
        <v>728</v>
      </c>
      <c r="AQ340" s="3" t="s">
        <v>728</v>
      </c>
      <c r="AR340" s="5" t="s">
        <v>728</v>
      </c>
      <c r="AS340" s="5" t="s">
        <v>728</v>
      </c>
      <c r="AT340" s="5" t="s">
        <v>728</v>
      </c>
      <c r="AU340" s="5" t="s">
        <v>728</v>
      </c>
      <c r="AV340" s="3">
        <v>10</v>
      </c>
      <c r="AW340" s="3">
        <v>1.3333333333333333</v>
      </c>
      <c r="AX340" s="3">
        <v>20.333333333333332</v>
      </c>
      <c r="AY340" s="3">
        <v>0</v>
      </c>
      <c r="AZ340" s="6">
        <v>34.01</v>
      </c>
      <c r="BA340" s="6">
        <v>38.546666666666667</v>
      </c>
      <c r="BB340" s="6">
        <v>123.66666666666667</v>
      </c>
      <c r="BC340" s="3">
        <v>1799.2495078740155</v>
      </c>
      <c r="BD340" s="3">
        <v>2039.2552493438318</v>
      </c>
      <c r="BE340" s="3">
        <v>0</v>
      </c>
      <c r="BF340" s="3">
        <v>2703.900098425197</v>
      </c>
      <c r="BG340" s="3">
        <v>6542.4048556430444</v>
      </c>
      <c r="BH340" s="4">
        <v>2.9388457498622902</v>
      </c>
    </row>
    <row r="341" spans="1:60" x14ac:dyDescent="0.25">
      <c r="A341">
        <v>2003</v>
      </c>
      <c r="B341">
        <v>216</v>
      </c>
      <c r="C341" s="1">
        <v>37837</v>
      </c>
      <c r="D341" t="s">
        <v>491</v>
      </c>
      <c r="E341">
        <v>3</v>
      </c>
      <c r="F341" s="3">
        <v>90.2</v>
      </c>
      <c r="G341" s="4">
        <v>0.90200000000000002</v>
      </c>
      <c r="H341" s="3">
        <v>18.5</v>
      </c>
      <c r="I341" s="5">
        <v>23</v>
      </c>
      <c r="J341" s="5">
        <v>3</v>
      </c>
      <c r="K341" s="5">
        <v>1</v>
      </c>
      <c r="L341" s="5">
        <v>14</v>
      </c>
      <c r="M341" s="3">
        <v>89.3</v>
      </c>
      <c r="N341" s="4">
        <v>0.89300000000000002</v>
      </c>
      <c r="O341" s="3">
        <v>18</v>
      </c>
      <c r="P341" s="5">
        <v>23</v>
      </c>
      <c r="Q341" s="5">
        <v>5</v>
      </c>
      <c r="R341" s="5">
        <v>3</v>
      </c>
      <c r="S341" s="5">
        <v>17</v>
      </c>
      <c r="T341" s="3">
        <v>109.2</v>
      </c>
      <c r="U341" s="4">
        <v>1.0920000000000001</v>
      </c>
      <c r="V341" s="3">
        <v>18.21</v>
      </c>
      <c r="W341" s="5">
        <v>27</v>
      </c>
      <c r="X341" s="5">
        <v>8</v>
      </c>
      <c r="Y341" s="5">
        <v>2</v>
      </c>
      <c r="Z341" s="5">
        <v>18</v>
      </c>
      <c r="AA341" s="3" t="s">
        <v>728</v>
      </c>
      <c r="AB341" s="4" t="s">
        <v>728</v>
      </c>
      <c r="AC341" s="3" t="s">
        <v>728</v>
      </c>
      <c r="AD341" s="5" t="s">
        <v>728</v>
      </c>
      <c r="AE341" s="5" t="s">
        <v>728</v>
      </c>
      <c r="AF341" s="5" t="s">
        <v>728</v>
      </c>
      <c r="AG341" s="5" t="s">
        <v>728</v>
      </c>
      <c r="AH341" s="3" t="s">
        <v>728</v>
      </c>
      <c r="AI341" s="4" t="s">
        <v>728</v>
      </c>
      <c r="AJ341" s="3" t="s">
        <v>728</v>
      </c>
      <c r="AK341" s="5" t="s">
        <v>728</v>
      </c>
      <c r="AL341" s="5" t="s">
        <v>728</v>
      </c>
      <c r="AM341" s="5" t="s">
        <v>728</v>
      </c>
      <c r="AN341" s="5" t="s">
        <v>728</v>
      </c>
      <c r="AO341" s="3" t="s">
        <v>728</v>
      </c>
      <c r="AP341" s="4" t="s">
        <v>728</v>
      </c>
      <c r="AQ341" s="3" t="s">
        <v>728</v>
      </c>
      <c r="AR341" s="5" t="s">
        <v>728</v>
      </c>
      <c r="AS341" s="5" t="s">
        <v>728</v>
      </c>
      <c r="AT341" s="5" t="s">
        <v>728</v>
      </c>
      <c r="AU341" s="5" t="s">
        <v>728</v>
      </c>
      <c r="AV341" s="3">
        <v>11.333333333333334</v>
      </c>
      <c r="AW341" s="3">
        <v>1.6666666666666667</v>
      </c>
      <c r="AX341" s="3">
        <v>31.333333333333332</v>
      </c>
      <c r="AY341" s="3">
        <v>0</v>
      </c>
      <c r="AZ341" s="6">
        <v>50.393333333333338</v>
      </c>
      <c r="BA341" s="6">
        <v>68.576666666666668</v>
      </c>
      <c r="BB341" s="6">
        <v>195.83333333333334</v>
      </c>
      <c r="BC341" s="3">
        <v>2562.6531058617675</v>
      </c>
      <c r="BD341" s="3">
        <v>3487.3304899387581</v>
      </c>
      <c r="BE341" s="3">
        <v>0</v>
      </c>
      <c r="BF341" s="3">
        <v>3908.7325021872266</v>
      </c>
      <c r="BG341" s="3">
        <v>9958.7160979877517</v>
      </c>
      <c r="BH341" s="4">
        <v>3.5804752151390691</v>
      </c>
    </row>
    <row r="342" spans="1:60" x14ac:dyDescent="0.25">
      <c r="A342">
        <v>2003</v>
      </c>
      <c r="B342">
        <v>216</v>
      </c>
      <c r="C342" s="1">
        <v>37837</v>
      </c>
      <c r="D342" t="s">
        <v>492</v>
      </c>
      <c r="E342">
        <v>3</v>
      </c>
      <c r="F342" s="3">
        <v>87.2</v>
      </c>
      <c r="G342" s="4">
        <v>0.872</v>
      </c>
      <c r="H342" s="3">
        <v>9.6999999999999993</v>
      </c>
      <c r="I342" s="5">
        <v>18</v>
      </c>
      <c r="J342" s="5">
        <v>5</v>
      </c>
      <c r="K342" s="5">
        <v>1</v>
      </c>
      <c r="L342" s="5">
        <v>2</v>
      </c>
      <c r="M342" s="3">
        <v>90.8</v>
      </c>
      <c r="N342" s="4">
        <v>0.90799999999999992</v>
      </c>
      <c r="O342" s="3">
        <v>11.6</v>
      </c>
      <c r="P342" s="5">
        <v>22</v>
      </c>
      <c r="Q342" s="5">
        <v>6</v>
      </c>
      <c r="R342" s="5">
        <v>2</v>
      </c>
      <c r="S342" s="5">
        <v>19</v>
      </c>
      <c r="T342" s="3">
        <v>87</v>
      </c>
      <c r="U342" s="4">
        <v>0.87</v>
      </c>
      <c r="V342" s="3">
        <v>10.9</v>
      </c>
      <c r="W342" s="5">
        <v>20</v>
      </c>
      <c r="X342" s="5">
        <v>6</v>
      </c>
      <c r="Y342" s="5">
        <v>1</v>
      </c>
      <c r="Z342" s="5">
        <v>7</v>
      </c>
      <c r="AA342" s="3" t="s">
        <v>728</v>
      </c>
      <c r="AB342" s="4" t="s">
        <v>728</v>
      </c>
      <c r="AC342" s="3" t="s">
        <v>728</v>
      </c>
      <c r="AD342" s="5" t="s">
        <v>728</v>
      </c>
      <c r="AE342" s="5" t="s">
        <v>728</v>
      </c>
      <c r="AF342" s="5" t="s">
        <v>728</v>
      </c>
      <c r="AG342" s="5" t="s">
        <v>728</v>
      </c>
      <c r="AH342" s="3" t="s">
        <v>728</v>
      </c>
      <c r="AI342" s="4" t="s">
        <v>728</v>
      </c>
      <c r="AJ342" s="3" t="s">
        <v>728</v>
      </c>
      <c r="AK342" s="5" t="s">
        <v>728</v>
      </c>
      <c r="AL342" s="5" t="s">
        <v>728</v>
      </c>
      <c r="AM342" s="5" t="s">
        <v>728</v>
      </c>
      <c r="AN342" s="5" t="s">
        <v>728</v>
      </c>
      <c r="AO342" s="3" t="s">
        <v>728</v>
      </c>
      <c r="AP342" s="4" t="s">
        <v>728</v>
      </c>
      <c r="AQ342" s="3" t="s">
        <v>728</v>
      </c>
      <c r="AR342" s="5" t="s">
        <v>728</v>
      </c>
      <c r="AS342" s="5" t="s">
        <v>728</v>
      </c>
      <c r="AT342" s="5" t="s">
        <v>728</v>
      </c>
      <c r="AU342" s="5" t="s">
        <v>728</v>
      </c>
      <c r="AV342" s="3">
        <v>1.6666666666666667</v>
      </c>
      <c r="AW342" s="3">
        <v>0</v>
      </c>
      <c r="AX342" s="3">
        <v>11</v>
      </c>
      <c r="AY342" s="3">
        <v>0</v>
      </c>
      <c r="AZ342" s="6">
        <v>16.193333333333332</v>
      </c>
      <c r="BA342" s="6">
        <v>19.983333333333334</v>
      </c>
      <c r="BB342" s="6">
        <v>57.053333333333335</v>
      </c>
      <c r="BC342" s="3">
        <v>4028.8531641878094</v>
      </c>
      <c r="BD342" s="3">
        <v>4971.7938903470413</v>
      </c>
      <c r="BE342" s="3">
        <v>0</v>
      </c>
      <c r="BF342" s="3">
        <v>5194.0525663458739</v>
      </c>
      <c r="BG342" s="3">
        <v>14194.699620880725</v>
      </c>
      <c r="BH342" s="4">
        <v>7.2627072821228653</v>
      </c>
    </row>
    <row r="343" spans="1:60" x14ac:dyDescent="0.25">
      <c r="A343">
        <v>2003</v>
      </c>
      <c r="B343">
        <v>216</v>
      </c>
      <c r="C343" s="1">
        <v>37837</v>
      </c>
      <c r="D343" t="s">
        <v>493</v>
      </c>
      <c r="E343">
        <v>3</v>
      </c>
      <c r="F343" s="3">
        <v>82.1</v>
      </c>
      <c r="G343" s="4">
        <v>0.82099999999999995</v>
      </c>
      <c r="H343" s="3">
        <v>14</v>
      </c>
      <c r="I343" s="5">
        <v>21</v>
      </c>
      <c r="J343" s="5">
        <v>7</v>
      </c>
      <c r="K343" s="5">
        <v>1</v>
      </c>
      <c r="L343" s="5">
        <v>13</v>
      </c>
      <c r="M343" s="3">
        <v>64.2</v>
      </c>
      <c r="N343" s="4">
        <v>0.64200000000000002</v>
      </c>
      <c r="O343" s="3">
        <v>11.7</v>
      </c>
      <c r="P343" s="5">
        <v>20</v>
      </c>
      <c r="Q343" s="5">
        <v>3</v>
      </c>
      <c r="R343" s="5">
        <v>1</v>
      </c>
      <c r="S343" s="5">
        <v>6</v>
      </c>
      <c r="T343" s="3">
        <v>86</v>
      </c>
      <c r="U343" s="4">
        <v>0.86</v>
      </c>
      <c r="V343" s="3">
        <v>10.1</v>
      </c>
      <c r="W343" s="5">
        <v>21</v>
      </c>
      <c r="X343" s="5">
        <v>6</v>
      </c>
      <c r="Y343" s="5">
        <v>0</v>
      </c>
      <c r="Z343" s="5">
        <v>0</v>
      </c>
      <c r="AA343" s="3" t="s">
        <v>728</v>
      </c>
      <c r="AB343" s="4" t="s">
        <v>728</v>
      </c>
      <c r="AC343" s="3" t="s">
        <v>728</v>
      </c>
      <c r="AD343" s="5" t="s">
        <v>728</v>
      </c>
      <c r="AE343" s="5" t="s">
        <v>728</v>
      </c>
      <c r="AF343" s="5" t="s">
        <v>728</v>
      </c>
      <c r="AG343" s="5" t="s">
        <v>728</v>
      </c>
      <c r="AH343" s="3" t="s">
        <v>728</v>
      </c>
      <c r="AI343" s="4" t="s">
        <v>728</v>
      </c>
      <c r="AJ343" s="3" t="s">
        <v>728</v>
      </c>
      <c r="AK343" s="5" t="s">
        <v>728</v>
      </c>
      <c r="AL343" s="5" t="s">
        <v>728</v>
      </c>
      <c r="AM343" s="5" t="s">
        <v>728</v>
      </c>
      <c r="AN343" s="5" t="s">
        <v>728</v>
      </c>
      <c r="AO343" s="3" t="s">
        <v>728</v>
      </c>
      <c r="AP343" s="4" t="s">
        <v>728</v>
      </c>
      <c r="AQ343" s="3" t="s">
        <v>728</v>
      </c>
      <c r="AR343" s="5" t="s">
        <v>728</v>
      </c>
      <c r="AS343" s="5" t="s">
        <v>728</v>
      </c>
      <c r="AT343" s="5" t="s">
        <v>728</v>
      </c>
      <c r="AU343" s="5" t="s">
        <v>728</v>
      </c>
      <c r="AV343" s="3">
        <v>2.3333333333333335</v>
      </c>
      <c r="AW343" s="3">
        <v>1.3333333333333333</v>
      </c>
      <c r="AX343" s="3">
        <v>8.6666666666666661</v>
      </c>
      <c r="AY343" s="3">
        <v>0</v>
      </c>
      <c r="AZ343" s="6">
        <v>19.956666666666667</v>
      </c>
      <c r="BA343" s="6">
        <v>19.593333333333334</v>
      </c>
      <c r="BB343" s="6">
        <v>70.026666666666657</v>
      </c>
      <c r="BC343" s="3">
        <v>2457.117296101876</v>
      </c>
      <c r="BD343" s="3">
        <v>2412.3827403519003</v>
      </c>
      <c r="BE343" s="3">
        <v>0</v>
      </c>
      <c r="BF343" s="3">
        <v>3752.3673690094288</v>
      </c>
      <c r="BG343" s="3">
        <v>8621.8674054632047</v>
      </c>
      <c r="BH343" s="4">
        <v>3.8661573586192963</v>
      </c>
    </row>
    <row r="344" spans="1:60" x14ac:dyDescent="0.25">
      <c r="A344">
        <v>2003</v>
      </c>
      <c r="B344">
        <v>216</v>
      </c>
      <c r="C344" s="1">
        <v>37837</v>
      </c>
      <c r="D344" t="s">
        <v>494</v>
      </c>
      <c r="E344">
        <v>3</v>
      </c>
      <c r="F344" s="3">
        <v>94</v>
      </c>
      <c r="G344" s="4">
        <v>0.94</v>
      </c>
      <c r="H344" s="3">
        <v>15</v>
      </c>
      <c r="I344" s="5">
        <v>15</v>
      </c>
      <c r="J344" s="5">
        <v>7</v>
      </c>
      <c r="K344" s="5">
        <v>4</v>
      </c>
      <c r="L344" s="5">
        <v>25</v>
      </c>
      <c r="M344" s="3">
        <v>74.099999999999994</v>
      </c>
      <c r="N344" s="4">
        <v>0.74099999999999999</v>
      </c>
      <c r="O344" s="3">
        <v>11.4</v>
      </c>
      <c r="P344" s="5">
        <v>20</v>
      </c>
      <c r="Q344" s="5">
        <v>7</v>
      </c>
      <c r="R344" s="5">
        <v>1</v>
      </c>
      <c r="S344" s="5">
        <v>11</v>
      </c>
      <c r="T344" s="3">
        <v>93</v>
      </c>
      <c r="U344" s="4">
        <v>0.93</v>
      </c>
      <c r="V344" s="3">
        <v>14.3</v>
      </c>
      <c r="W344" s="5">
        <v>19</v>
      </c>
      <c r="X344" s="5">
        <v>5</v>
      </c>
      <c r="Y344" s="5">
        <v>1</v>
      </c>
      <c r="Z344" s="5">
        <v>8</v>
      </c>
      <c r="AA344" s="3" t="s">
        <v>728</v>
      </c>
      <c r="AB344" s="4" t="s">
        <v>728</v>
      </c>
      <c r="AC344" s="3" t="s">
        <v>728</v>
      </c>
      <c r="AD344" s="5" t="s">
        <v>728</v>
      </c>
      <c r="AE344" s="5" t="s">
        <v>728</v>
      </c>
      <c r="AF344" s="5" t="s">
        <v>728</v>
      </c>
      <c r="AG344" s="5" t="s">
        <v>728</v>
      </c>
      <c r="AH344" s="3" t="s">
        <v>728</v>
      </c>
      <c r="AI344" s="4" t="s">
        <v>728</v>
      </c>
      <c r="AJ344" s="3" t="s">
        <v>728</v>
      </c>
      <c r="AK344" s="5" t="s">
        <v>728</v>
      </c>
      <c r="AL344" s="5" t="s">
        <v>728</v>
      </c>
      <c r="AM344" s="5" t="s">
        <v>728</v>
      </c>
      <c r="AN344" s="5" t="s">
        <v>728</v>
      </c>
      <c r="AO344" s="3" t="s">
        <v>728</v>
      </c>
      <c r="AP344" s="4" t="s">
        <v>728</v>
      </c>
      <c r="AQ344" s="3" t="s">
        <v>728</v>
      </c>
      <c r="AR344" s="5" t="s">
        <v>728</v>
      </c>
      <c r="AS344" s="5" t="s">
        <v>728</v>
      </c>
      <c r="AT344" s="5" t="s">
        <v>728</v>
      </c>
      <c r="AU344" s="5" t="s">
        <v>728</v>
      </c>
      <c r="AV344" s="3">
        <v>8.3333333333333339</v>
      </c>
      <c r="AW344" s="3">
        <v>1.3333333333333333</v>
      </c>
      <c r="AX344" s="3">
        <v>11</v>
      </c>
      <c r="AY344" s="3">
        <v>0</v>
      </c>
      <c r="AZ344" s="6">
        <v>25.763333333333332</v>
      </c>
      <c r="BA344" s="6">
        <v>30.313333333333333</v>
      </c>
      <c r="BB344" s="6">
        <v>75.533333333333317</v>
      </c>
      <c r="BC344" s="3">
        <v>2988.9110649363274</v>
      </c>
      <c r="BD344" s="3">
        <v>3516.775420433557</v>
      </c>
      <c r="BE344" s="3">
        <v>0</v>
      </c>
      <c r="BF344" s="3">
        <v>2257.248529697677</v>
      </c>
      <c r="BG344" s="3">
        <v>8762.9350150675618</v>
      </c>
      <c r="BH344" s="4">
        <v>5.7456948222624664</v>
      </c>
    </row>
    <row r="345" spans="1:60" x14ac:dyDescent="0.25">
      <c r="A345">
        <v>2003</v>
      </c>
      <c r="B345">
        <v>216</v>
      </c>
      <c r="C345" s="1">
        <v>37837</v>
      </c>
      <c r="D345" t="s">
        <v>495</v>
      </c>
      <c r="E345">
        <v>3</v>
      </c>
      <c r="F345" s="3">
        <v>87.5</v>
      </c>
      <c r="G345" s="4">
        <v>0.875</v>
      </c>
      <c r="H345" s="3">
        <v>10.3</v>
      </c>
      <c r="I345" s="5">
        <v>18</v>
      </c>
      <c r="J345" s="5">
        <v>7</v>
      </c>
      <c r="K345" s="5">
        <v>3</v>
      </c>
      <c r="L345" s="5">
        <v>12</v>
      </c>
      <c r="M345" s="3">
        <v>89.6</v>
      </c>
      <c r="N345" s="4">
        <v>0.89599999999999991</v>
      </c>
      <c r="O345" s="3">
        <v>10.3</v>
      </c>
      <c r="P345" s="5">
        <v>18</v>
      </c>
      <c r="Q345" s="5">
        <v>5</v>
      </c>
      <c r="R345" s="5">
        <v>4</v>
      </c>
      <c r="S345" s="5">
        <v>15</v>
      </c>
      <c r="T345" s="3">
        <v>66.099999999999994</v>
      </c>
      <c r="U345" s="4">
        <v>0.66099999999999992</v>
      </c>
      <c r="V345" s="3">
        <v>9</v>
      </c>
      <c r="W345" s="5">
        <v>12</v>
      </c>
      <c r="X345" s="5">
        <v>5</v>
      </c>
      <c r="Y345" s="5">
        <v>0</v>
      </c>
      <c r="Z345" s="5">
        <v>0</v>
      </c>
      <c r="AA345" s="3" t="s">
        <v>728</v>
      </c>
      <c r="AB345" s="4" t="s">
        <v>728</v>
      </c>
      <c r="AC345" s="3" t="s">
        <v>728</v>
      </c>
      <c r="AD345" s="5" t="s">
        <v>728</v>
      </c>
      <c r="AE345" s="5" t="s">
        <v>728</v>
      </c>
      <c r="AF345" s="5" t="s">
        <v>728</v>
      </c>
      <c r="AG345" s="5" t="s">
        <v>728</v>
      </c>
      <c r="AH345" s="3" t="s">
        <v>728</v>
      </c>
      <c r="AI345" s="4" t="s">
        <v>728</v>
      </c>
      <c r="AJ345" s="3" t="s">
        <v>728</v>
      </c>
      <c r="AK345" s="5" t="s">
        <v>728</v>
      </c>
      <c r="AL345" s="5" t="s">
        <v>728</v>
      </c>
      <c r="AM345" s="5" t="s">
        <v>728</v>
      </c>
      <c r="AN345" s="5" t="s">
        <v>728</v>
      </c>
      <c r="AO345" s="3" t="s">
        <v>728</v>
      </c>
      <c r="AP345" s="4" t="s">
        <v>728</v>
      </c>
      <c r="AQ345" s="3" t="s">
        <v>728</v>
      </c>
      <c r="AR345" s="5" t="s">
        <v>728</v>
      </c>
      <c r="AS345" s="5" t="s">
        <v>728</v>
      </c>
      <c r="AT345" s="5" t="s">
        <v>728</v>
      </c>
      <c r="AU345" s="5" t="s">
        <v>728</v>
      </c>
      <c r="AV345" s="3">
        <v>8</v>
      </c>
      <c r="AW345" s="3">
        <v>0.33333333333333331</v>
      </c>
      <c r="AX345" s="3">
        <v>2.3333333333333335</v>
      </c>
      <c r="AY345" s="3">
        <v>0</v>
      </c>
      <c r="AZ345" s="6">
        <v>11.636666666666665</v>
      </c>
      <c r="BA345" s="6">
        <v>24.903333333333332</v>
      </c>
      <c r="BB345" s="6">
        <v>39.413333333333327</v>
      </c>
      <c r="BC345" s="3">
        <v>2647.0107903178769</v>
      </c>
      <c r="BD345" s="3">
        <v>5664.8002333041704</v>
      </c>
      <c r="BE345" s="3">
        <v>0</v>
      </c>
      <c r="BF345" s="3">
        <v>653.60163312919235</v>
      </c>
      <c r="BG345" s="3">
        <v>8965.4126567512394</v>
      </c>
      <c r="BH345" s="4">
        <v>5.5875430973845406</v>
      </c>
    </row>
    <row r="346" spans="1:60" x14ac:dyDescent="0.25">
      <c r="A346">
        <v>2003</v>
      </c>
      <c r="B346">
        <v>216</v>
      </c>
      <c r="C346" s="1">
        <v>37837</v>
      </c>
      <c r="D346" t="s">
        <v>496</v>
      </c>
      <c r="E346">
        <v>3</v>
      </c>
      <c r="F346" s="3">
        <v>90.2</v>
      </c>
      <c r="G346" s="4">
        <v>0.90200000000000002</v>
      </c>
      <c r="H346" s="3">
        <v>17.54</v>
      </c>
      <c r="I346" s="5">
        <v>26</v>
      </c>
      <c r="J346" s="5">
        <v>3</v>
      </c>
      <c r="K346" s="5">
        <v>3</v>
      </c>
      <c r="L346" s="5">
        <v>33</v>
      </c>
      <c r="M346" s="3">
        <v>78.2</v>
      </c>
      <c r="N346" s="4">
        <v>0.78200000000000003</v>
      </c>
      <c r="O346" s="3">
        <v>13.95</v>
      </c>
      <c r="P346" s="5">
        <v>21</v>
      </c>
      <c r="Q346" s="5">
        <v>6</v>
      </c>
      <c r="R346" s="5">
        <v>3</v>
      </c>
      <c r="S346" s="5">
        <v>31</v>
      </c>
      <c r="T346" s="3">
        <v>66.400000000000006</v>
      </c>
      <c r="U346" s="4">
        <v>0.66400000000000003</v>
      </c>
      <c r="V346" s="3">
        <v>12.41</v>
      </c>
      <c r="W346" s="5">
        <v>23</v>
      </c>
      <c r="X346" s="5">
        <v>4</v>
      </c>
      <c r="Y346" s="5">
        <v>2</v>
      </c>
      <c r="Z346" s="5">
        <v>11</v>
      </c>
      <c r="AA346" s="3" t="s">
        <v>728</v>
      </c>
      <c r="AB346" s="4" t="s">
        <v>728</v>
      </c>
      <c r="AC346" s="3" t="s">
        <v>728</v>
      </c>
      <c r="AD346" s="5" t="s">
        <v>728</v>
      </c>
      <c r="AE346" s="5" t="s">
        <v>728</v>
      </c>
      <c r="AF346" s="5" t="s">
        <v>728</v>
      </c>
      <c r="AG346" s="5" t="s">
        <v>728</v>
      </c>
      <c r="AH346" s="3" t="s">
        <v>728</v>
      </c>
      <c r="AI346" s="4" t="s">
        <v>728</v>
      </c>
      <c r="AJ346" s="3" t="s">
        <v>728</v>
      </c>
      <c r="AK346" s="5" t="s">
        <v>728</v>
      </c>
      <c r="AL346" s="5" t="s">
        <v>728</v>
      </c>
      <c r="AM346" s="5" t="s">
        <v>728</v>
      </c>
      <c r="AN346" s="5" t="s">
        <v>728</v>
      </c>
      <c r="AO346" s="3" t="s">
        <v>728</v>
      </c>
      <c r="AP346" s="4" t="s">
        <v>728</v>
      </c>
      <c r="AQ346" s="3" t="s">
        <v>728</v>
      </c>
      <c r="AR346" s="5" t="s">
        <v>728</v>
      </c>
      <c r="AS346" s="5" t="s">
        <v>728</v>
      </c>
      <c r="AT346" s="5" t="s">
        <v>728</v>
      </c>
      <c r="AU346" s="5" t="s">
        <v>728</v>
      </c>
      <c r="AV346" s="3">
        <v>19</v>
      </c>
      <c r="AW346" s="3">
        <v>0</v>
      </c>
      <c r="AX346" s="3">
        <v>11</v>
      </c>
      <c r="AY346" s="3">
        <v>0</v>
      </c>
      <c r="AZ346" s="6">
        <v>35.403333333333329</v>
      </c>
      <c r="BA346" s="6">
        <v>33.763333333333335</v>
      </c>
      <c r="BB346" s="6">
        <v>94.546666666666667</v>
      </c>
      <c r="BC346" s="3">
        <v>1698.732775590551</v>
      </c>
      <c r="BD346" s="3">
        <v>1620.0418307086611</v>
      </c>
      <c r="BE346" s="3">
        <v>0</v>
      </c>
      <c r="BF346" s="3">
        <v>1217.7903543307084</v>
      </c>
      <c r="BG346" s="3">
        <v>4536.5649606299203</v>
      </c>
      <c r="BH346" s="4">
        <v>2.3477272849269335</v>
      </c>
    </row>
    <row r="347" spans="1:60" x14ac:dyDescent="0.25">
      <c r="A347">
        <v>2003</v>
      </c>
      <c r="B347">
        <v>216</v>
      </c>
      <c r="C347" s="1">
        <v>37837</v>
      </c>
      <c r="D347" t="s">
        <v>497</v>
      </c>
      <c r="E347">
        <v>3</v>
      </c>
      <c r="F347" s="3">
        <v>78.400000000000006</v>
      </c>
      <c r="G347" s="4">
        <v>0.78400000000000003</v>
      </c>
      <c r="H347" s="3">
        <v>10.25</v>
      </c>
      <c r="I347" s="5">
        <v>23</v>
      </c>
      <c r="J347" s="5">
        <v>6</v>
      </c>
      <c r="K347" s="5">
        <v>1</v>
      </c>
      <c r="L347" s="5">
        <v>7</v>
      </c>
      <c r="M347" s="3">
        <v>82</v>
      </c>
      <c r="N347" s="4">
        <v>0.82</v>
      </c>
      <c r="O347" s="3">
        <v>11.78</v>
      </c>
      <c r="P347" s="5">
        <v>20</v>
      </c>
      <c r="Q347" s="5">
        <v>6</v>
      </c>
      <c r="R347" s="5">
        <v>1</v>
      </c>
      <c r="S347" s="5">
        <v>13</v>
      </c>
      <c r="T347" s="3">
        <v>65.3</v>
      </c>
      <c r="U347" s="4">
        <v>0.65300000000000002</v>
      </c>
      <c r="V347" s="3">
        <v>11.39</v>
      </c>
      <c r="W347" s="5">
        <v>19</v>
      </c>
      <c r="X347" s="5">
        <v>5</v>
      </c>
      <c r="Y347" s="5">
        <v>1</v>
      </c>
      <c r="Z347" s="5">
        <v>12</v>
      </c>
      <c r="AA347" s="3" t="s">
        <v>728</v>
      </c>
      <c r="AB347" s="4" t="s">
        <v>728</v>
      </c>
      <c r="AC347" s="3" t="s">
        <v>728</v>
      </c>
      <c r="AD347" s="5" t="s">
        <v>728</v>
      </c>
      <c r="AE347" s="5" t="s">
        <v>728</v>
      </c>
      <c r="AF347" s="5" t="s">
        <v>728</v>
      </c>
      <c r="AG347" s="5" t="s">
        <v>728</v>
      </c>
      <c r="AH347" s="3" t="s">
        <v>728</v>
      </c>
      <c r="AI347" s="4" t="s">
        <v>728</v>
      </c>
      <c r="AJ347" s="3" t="s">
        <v>728</v>
      </c>
      <c r="AK347" s="5" t="s">
        <v>728</v>
      </c>
      <c r="AL347" s="5" t="s">
        <v>728</v>
      </c>
      <c r="AM347" s="5" t="s">
        <v>728</v>
      </c>
      <c r="AN347" s="5" t="s">
        <v>728</v>
      </c>
      <c r="AO347" s="3" t="s">
        <v>728</v>
      </c>
      <c r="AP347" s="4" t="s">
        <v>728</v>
      </c>
      <c r="AQ347" s="3" t="s">
        <v>728</v>
      </c>
      <c r="AR347" s="5" t="s">
        <v>728</v>
      </c>
      <c r="AS347" s="5" t="s">
        <v>728</v>
      </c>
      <c r="AT347" s="5" t="s">
        <v>728</v>
      </c>
      <c r="AU347" s="5" t="s">
        <v>728</v>
      </c>
      <c r="AV347" s="3">
        <v>6.666666666666667</v>
      </c>
      <c r="AW347" s="3">
        <v>0</v>
      </c>
      <c r="AX347" s="3">
        <v>8.3333333333333339</v>
      </c>
      <c r="AY347" s="3">
        <v>0</v>
      </c>
      <c r="AZ347" s="6">
        <v>15.9</v>
      </c>
      <c r="BA347" s="6">
        <v>16.336666666666666</v>
      </c>
      <c r="BB347" s="6">
        <v>47.023333333333333</v>
      </c>
      <c r="BC347" s="3">
        <v>1795.3576115485564</v>
      </c>
      <c r="BD347" s="3">
        <v>1844.6640784485271</v>
      </c>
      <c r="BE347" s="3">
        <v>0</v>
      </c>
      <c r="BF347" s="3">
        <v>1669.6449402158062</v>
      </c>
      <c r="BG347" s="3">
        <v>5309.6666302128897</v>
      </c>
      <c r="BH347" s="4">
        <v>2.9211444077727378</v>
      </c>
    </row>
    <row r="348" spans="1:60" x14ac:dyDescent="0.25">
      <c r="A348">
        <v>2003</v>
      </c>
      <c r="B348">
        <v>216</v>
      </c>
      <c r="C348" s="1">
        <v>37837</v>
      </c>
      <c r="D348" t="s">
        <v>498</v>
      </c>
      <c r="E348">
        <v>3</v>
      </c>
      <c r="F348" s="3">
        <v>66.5</v>
      </c>
      <c r="G348" s="4">
        <v>0.66500000000000004</v>
      </c>
      <c r="H348" s="3">
        <v>8.6199999999999992</v>
      </c>
      <c r="I348" s="5">
        <v>18</v>
      </c>
      <c r="J348" s="5">
        <v>5</v>
      </c>
      <c r="K348" s="5">
        <v>1</v>
      </c>
      <c r="L348" s="5">
        <v>6</v>
      </c>
      <c r="M348" s="3">
        <v>57.6</v>
      </c>
      <c r="N348" s="4">
        <v>0.57600000000000007</v>
      </c>
      <c r="O348" s="3">
        <v>6.89</v>
      </c>
      <c r="P348" s="5">
        <v>16</v>
      </c>
      <c r="Q348" s="5">
        <v>5</v>
      </c>
      <c r="R348" s="5">
        <v>1</v>
      </c>
      <c r="S348" s="5">
        <v>4</v>
      </c>
      <c r="T348" s="3">
        <v>70.5</v>
      </c>
      <c r="U348" s="4">
        <v>0.70499999999999996</v>
      </c>
      <c r="V348" s="3">
        <v>10.52</v>
      </c>
      <c r="W348" s="5">
        <v>19</v>
      </c>
      <c r="X348" s="5">
        <v>3</v>
      </c>
      <c r="Y348" s="5">
        <v>1</v>
      </c>
      <c r="Z348" s="5">
        <v>11</v>
      </c>
      <c r="AA348" s="3" t="s">
        <v>728</v>
      </c>
      <c r="AB348" s="4" t="s">
        <v>728</v>
      </c>
      <c r="AC348" s="3" t="s">
        <v>728</v>
      </c>
      <c r="AD348" s="5" t="s">
        <v>728</v>
      </c>
      <c r="AE348" s="5" t="s">
        <v>728</v>
      </c>
      <c r="AF348" s="5" t="s">
        <v>728</v>
      </c>
      <c r="AG348" s="5" t="s">
        <v>728</v>
      </c>
      <c r="AH348" s="3" t="s">
        <v>728</v>
      </c>
      <c r="AI348" s="4" t="s">
        <v>728</v>
      </c>
      <c r="AJ348" s="3" t="s">
        <v>728</v>
      </c>
      <c r="AK348" s="5" t="s">
        <v>728</v>
      </c>
      <c r="AL348" s="5" t="s">
        <v>728</v>
      </c>
      <c r="AM348" s="5" t="s">
        <v>728</v>
      </c>
      <c r="AN348" s="5" t="s">
        <v>728</v>
      </c>
      <c r="AO348" s="3" t="s">
        <v>728</v>
      </c>
      <c r="AP348" s="4" t="s">
        <v>728</v>
      </c>
      <c r="AQ348" s="3" t="s">
        <v>728</v>
      </c>
      <c r="AR348" s="5" t="s">
        <v>728</v>
      </c>
      <c r="AS348" s="5" t="s">
        <v>728</v>
      </c>
      <c r="AT348" s="5" t="s">
        <v>728</v>
      </c>
      <c r="AU348" s="5" t="s">
        <v>728</v>
      </c>
      <c r="AV348" s="3">
        <v>1.3333333333333333</v>
      </c>
      <c r="AW348" s="3">
        <v>0</v>
      </c>
      <c r="AX348" s="3">
        <v>7</v>
      </c>
      <c r="AY348" s="3">
        <v>0</v>
      </c>
      <c r="AZ348" s="6">
        <v>8.7466666666666661</v>
      </c>
      <c r="BA348" s="6">
        <v>10.6</v>
      </c>
      <c r="BB348" s="6">
        <v>30.403333333333332</v>
      </c>
      <c r="BC348" s="3">
        <v>1924.2539127053562</v>
      </c>
      <c r="BD348" s="3">
        <v>2331.9845435987168</v>
      </c>
      <c r="BE348" s="3">
        <v>0</v>
      </c>
      <c r="BF348" s="3">
        <v>2432.4505443763974</v>
      </c>
      <c r="BG348" s="3">
        <v>6688.6890006804706</v>
      </c>
      <c r="BH348" s="4">
        <v>3.392014466726565</v>
      </c>
    </row>
    <row r="349" spans="1:60" x14ac:dyDescent="0.25">
      <c r="A349">
        <v>2003</v>
      </c>
      <c r="B349">
        <v>216</v>
      </c>
      <c r="C349" s="1">
        <v>37837</v>
      </c>
      <c r="D349" t="s">
        <v>499</v>
      </c>
      <c r="E349">
        <v>3</v>
      </c>
      <c r="F349" s="3">
        <v>77.400000000000006</v>
      </c>
      <c r="G349" s="4">
        <v>0.77400000000000002</v>
      </c>
      <c r="H349" s="3">
        <v>10.85</v>
      </c>
      <c r="I349" s="5">
        <v>19</v>
      </c>
      <c r="J349" s="5">
        <v>4</v>
      </c>
      <c r="K349" s="5">
        <v>1</v>
      </c>
      <c r="L349" s="5">
        <v>10</v>
      </c>
      <c r="M349" s="3">
        <v>99.1</v>
      </c>
      <c r="N349" s="4">
        <v>0.99099999999999999</v>
      </c>
      <c r="O349" s="3">
        <v>13.33</v>
      </c>
      <c r="P349" s="5">
        <v>28</v>
      </c>
      <c r="Q349" s="5">
        <v>7</v>
      </c>
      <c r="R349" s="5">
        <v>0</v>
      </c>
      <c r="S349" s="5">
        <v>0</v>
      </c>
      <c r="T349" s="3">
        <v>80.5</v>
      </c>
      <c r="U349" s="4">
        <v>0.80500000000000005</v>
      </c>
      <c r="V349" s="3">
        <v>12.56</v>
      </c>
      <c r="W349" s="5">
        <v>25</v>
      </c>
      <c r="X349" s="5">
        <v>5</v>
      </c>
      <c r="Y349" s="5">
        <v>0</v>
      </c>
      <c r="Z349" s="5">
        <v>0</v>
      </c>
      <c r="AA349" s="3" t="s">
        <v>728</v>
      </c>
      <c r="AB349" s="4" t="s">
        <v>728</v>
      </c>
      <c r="AC349" s="3" t="s">
        <v>728</v>
      </c>
      <c r="AD349" s="5" t="s">
        <v>728</v>
      </c>
      <c r="AE349" s="5" t="s">
        <v>728</v>
      </c>
      <c r="AF349" s="5" t="s">
        <v>728</v>
      </c>
      <c r="AG349" s="5" t="s">
        <v>728</v>
      </c>
      <c r="AH349" s="3" t="s">
        <v>728</v>
      </c>
      <c r="AI349" s="4" t="s">
        <v>728</v>
      </c>
      <c r="AJ349" s="3" t="s">
        <v>728</v>
      </c>
      <c r="AK349" s="5" t="s">
        <v>728</v>
      </c>
      <c r="AL349" s="5" t="s">
        <v>728</v>
      </c>
      <c r="AM349" s="5" t="s">
        <v>728</v>
      </c>
      <c r="AN349" s="5" t="s">
        <v>728</v>
      </c>
      <c r="AO349" s="3" t="s">
        <v>728</v>
      </c>
      <c r="AP349" s="4" t="s">
        <v>728</v>
      </c>
      <c r="AQ349" s="3" t="s">
        <v>728</v>
      </c>
      <c r="AR349" s="5" t="s">
        <v>728</v>
      </c>
      <c r="AS349" s="5" t="s">
        <v>728</v>
      </c>
      <c r="AT349" s="5" t="s">
        <v>728</v>
      </c>
      <c r="AU349" s="5" t="s">
        <v>728</v>
      </c>
      <c r="AV349" s="3">
        <v>1.6666666666666667</v>
      </c>
      <c r="AW349" s="3">
        <v>0</v>
      </c>
      <c r="AX349" s="3">
        <v>16.333333333333332</v>
      </c>
      <c r="AY349" s="3">
        <v>0</v>
      </c>
      <c r="AZ349" s="6">
        <v>23.666666666666668</v>
      </c>
      <c r="BA349" s="6">
        <v>26.313333333333333</v>
      </c>
      <c r="BB349" s="6">
        <v>85.326666666666668</v>
      </c>
      <c r="BC349" s="3">
        <v>2549.3948673082532</v>
      </c>
      <c r="BD349" s="3">
        <v>2834.4962088072325</v>
      </c>
      <c r="BE349" s="3">
        <v>0</v>
      </c>
      <c r="BF349" s="3">
        <v>3807.5750947798197</v>
      </c>
      <c r="BG349" s="3">
        <v>9191.4661708953063</v>
      </c>
      <c r="BH349" s="4">
        <v>4.4187839299003837</v>
      </c>
    </row>
    <row r="350" spans="1:60" x14ac:dyDescent="0.25">
      <c r="A350">
        <v>2003</v>
      </c>
      <c r="B350">
        <v>216</v>
      </c>
      <c r="C350" s="1">
        <v>37837</v>
      </c>
      <c r="D350" t="s">
        <v>500</v>
      </c>
      <c r="E350">
        <v>3</v>
      </c>
      <c r="F350" s="3">
        <v>72</v>
      </c>
      <c r="G350" s="4">
        <v>0.72</v>
      </c>
      <c r="H350" s="3">
        <v>11.9</v>
      </c>
      <c r="I350" s="5">
        <v>21</v>
      </c>
      <c r="J350" s="5">
        <v>2</v>
      </c>
      <c r="K350" s="5">
        <v>4</v>
      </c>
      <c r="L350" s="5">
        <v>8</v>
      </c>
      <c r="M350" s="3">
        <v>77</v>
      </c>
      <c r="N350" s="4">
        <v>0.77</v>
      </c>
      <c r="O350" s="3">
        <v>7.4</v>
      </c>
      <c r="P350" s="5">
        <v>22</v>
      </c>
      <c r="Q350" s="5">
        <v>4</v>
      </c>
      <c r="R350" s="5">
        <v>0</v>
      </c>
      <c r="S350" s="5">
        <v>0</v>
      </c>
      <c r="T350" s="3">
        <v>63</v>
      </c>
      <c r="U350" s="4">
        <v>0.63</v>
      </c>
      <c r="V350" s="3">
        <v>6.8</v>
      </c>
      <c r="W350" s="5">
        <v>15</v>
      </c>
      <c r="X350" s="5">
        <v>4</v>
      </c>
      <c r="Y350" s="5">
        <v>0</v>
      </c>
      <c r="Z350" s="5">
        <v>0</v>
      </c>
      <c r="AA350" s="3" t="s">
        <v>728</v>
      </c>
      <c r="AB350" s="4" t="s">
        <v>728</v>
      </c>
      <c r="AC350" s="3" t="s">
        <v>728</v>
      </c>
      <c r="AD350" s="5" t="s">
        <v>728</v>
      </c>
      <c r="AE350" s="5" t="s">
        <v>728</v>
      </c>
      <c r="AF350" s="5" t="s">
        <v>728</v>
      </c>
      <c r="AG350" s="5" t="s">
        <v>728</v>
      </c>
      <c r="AH350" s="3" t="s">
        <v>728</v>
      </c>
      <c r="AI350" s="4" t="s">
        <v>728</v>
      </c>
      <c r="AJ350" s="3" t="s">
        <v>728</v>
      </c>
      <c r="AK350" s="5" t="s">
        <v>728</v>
      </c>
      <c r="AL350" s="5" t="s">
        <v>728</v>
      </c>
      <c r="AM350" s="5" t="s">
        <v>728</v>
      </c>
      <c r="AN350" s="5" t="s">
        <v>728</v>
      </c>
      <c r="AO350" s="3" t="s">
        <v>728</v>
      </c>
      <c r="AP350" s="4" t="s">
        <v>728</v>
      </c>
      <c r="AQ350" s="3" t="s">
        <v>728</v>
      </c>
      <c r="AR350" s="5" t="s">
        <v>728</v>
      </c>
      <c r="AS350" s="5" t="s">
        <v>728</v>
      </c>
      <c r="AT350" s="5" t="s">
        <v>728</v>
      </c>
      <c r="AU350" s="5" t="s">
        <v>728</v>
      </c>
      <c r="AV350" s="3">
        <v>3.3333333333333335</v>
      </c>
      <c r="AW350" s="3">
        <v>0.66666666666666663</v>
      </c>
      <c r="AX350" s="3">
        <v>5.333333333333333</v>
      </c>
      <c r="AY350" s="3">
        <v>0</v>
      </c>
      <c r="AZ350" s="6">
        <v>11.99</v>
      </c>
      <c r="BA350" s="6">
        <v>14.933333333333332</v>
      </c>
      <c r="BB350" s="6">
        <v>38.793333333333329</v>
      </c>
      <c r="BC350" s="3">
        <v>2826.8199547973172</v>
      </c>
      <c r="BD350" s="3">
        <v>3520.7543501506757</v>
      </c>
      <c r="BE350" s="3">
        <v>0</v>
      </c>
      <c r="BF350" s="3">
        <v>2798.5281787693207</v>
      </c>
      <c r="BG350" s="3">
        <v>9146.1024837173136</v>
      </c>
      <c r="BH350" s="4">
        <v>4.5076148956418356</v>
      </c>
    </row>
    <row r="351" spans="1:60" x14ac:dyDescent="0.25">
      <c r="A351">
        <v>2003</v>
      </c>
      <c r="B351">
        <v>216</v>
      </c>
      <c r="C351" s="1">
        <v>37837</v>
      </c>
      <c r="D351" t="s">
        <v>501</v>
      </c>
      <c r="E351">
        <v>3</v>
      </c>
      <c r="F351" s="3">
        <v>91</v>
      </c>
      <c r="G351" s="4">
        <v>0.91</v>
      </c>
      <c r="H351" s="3">
        <v>13.6</v>
      </c>
      <c r="I351" s="5">
        <v>23</v>
      </c>
      <c r="J351" s="5">
        <v>8</v>
      </c>
      <c r="K351" s="5">
        <v>2</v>
      </c>
      <c r="L351" s="5">
        <v>8</v>
      </c>
      <c r="M351" s="3">
        <v>108</v>
      </c>
      <c r="N351" s="4">
        <v>1.08</v>
      </c>
      <c r="O351" s="3">
        <v>16.600000000000001</v>
      </c>
      <c r="P351" s="5">
        <v>18</v>
      </c>
      <c r="Q351" s="5">
        <v>3</v>
      </c>
      <c r="R351" s="5">
        <v>3</v>
      </c>
      <c r="S351" s="5">
        <v>27</v>
      </c>
      <c r="T351" s="3">
        <v>93</v>
      </c>
      <c r="U351" s="4">
        <v>0.93</v>
      </c>
      <c r="V351" s="3">
        <v>12.8</v>
      </c>
      <c r="W351" s="5">
        <v>15</v>
      </c>
      <c r="X351" s="5">
        <v>5</v>
      </c>
      <c r="Y351" s="5">
        <v>2</v>
      </c>
      <c r="Z351" s="5">
        <v>6</v>
      </c>
      <c r="AA351" s="3" t="s">
        <v>728</v>
      </c>
      <c r="AB351" s="4" t="s">
        <v>728</v>
      </c>
      <c r="AC351" s="3" t="s">
        <v>728</v>
      </c>
      <c r="AD351" s="5" t="s">
        <v>728</v>
      </c>
      <c r="AE351" s="5" t="s">
        <v>728</v>
      </c>
      <c r="AF351" s="5" t="s">
        <v>728</v>
      </c>
      <c r="AG351" s="5" t="s">
        <v>728</v>
      </c>
      <c r="AH351" s="3" t="s">
        <v>728</v>
      </c>
      <c r="AI351" s="4" t="s">
        <v>728</v>
      </c>
      <c r="AJ351" s="3" t="s">
        <v>728</v>
      </c>
      <c r="AK351" s="5" t="s">
        <v>728</v>
      </c>
      <c r="AL351" s="5" t="s">
        <v>728</v>
      </c>
      <c r="AM351" s="5" t="s">
        <v>728</v>
      </c>
      <c r="AN351" s="5" t="s">
        <v>728</v>
      </c>
      <c r="AO351" s="3" t="s">
        <v>728</v>
      </c>
      <c r="AP351" s="4" t="s">
        <v>728</v>
      </c>
      <c r="AQ351" s="3" t="s">
        <v>728</v>
      </c>
      <c r="AR351" s="5" t="s">
        <v>728</v>
      </c>
      <c r="AS351" s="5" t="s">
        <v>728</v>
      </c>
      <c r="AT351" s="5" t="s">
        <v>728</v>
      </c>
      <c r="AU351" s="5" t="s">
        <v>728</v>
      </c>
      <c r="AV351" s="3">
        <v>5.666666666666667</v>
      </c>
      <c r="AW351" s="3">
        <v>0.33333333333333331</v>
      </c>
      <c r="AX351" s="3">
        <v>18.666666666666668</v>
      </c>
      <c r="AY351" s="3">
        <v>0</v>
      </c>
      <c r="AZ351" s="6">
        <v>35.093333333333334</v>
      </c>
      <c r="BA351" s="6">
        <v>43.406666666666666</v>
      </c>
      <c r="BB351" s="6">
        <v>120.10333333333334</v>
      </c>
      <c r="BC351" s="3">
        <v>4023.3498590453964</v>
      </c>
      <c r="BD351" s="3">
        <v>4976.4496451832401</v>
      </c>
      <c r="BE351" s="3">
        <v>0</v>
      </c>
      <c r="BF351" s="3">
        <v>4769.7026586954398</v>
      </c>
      <c r="BG351" s="3">
        <v>13769.502162924076</v>
      </c>
      <c r="BH351" s="4">
        <v>6.9824309665233741</v>
      </c>
    </row>
    <row r="352" spans="1:60" x14ac:dyDescent="0.25">
      <c r="A352">
        <v>2003</v>
      </c>
      <c r="B352">
        <v>216</v>
      </c>
      <c r="C352" s="1">
        <v>37837</v>
      </c>
      <c r="D352" t="s">
        <v>502</v>
      </c>
      <c r="E352">
        <v>3</v>
      </c>
      <c r="F352" s="3">
        <v>78</v>
      </c>
      <c r="G352" s="4">
        <v>0.78</v>
      </c>
      <c r="H352" s="3">
        <v>13.4</v>
      </c>
      <c r="I352" s="5">
        <v>18</v>
      </c>
      <c r="J352" s="5">
        <v>4</v>
      </c>
      <c r="K352" s="5">
        <v>1</v>
      </c>
      <c r="L352" s="5">
        <v>11</v>
      </c>
      <c r="M352" s="3">
        <v>88</v>
      </c>
      <c r="N352" s="4">
        <v>0.88</v>
      </c>
      <c r="O352" s="3">
        <v>17.8</v>
      </c>
      <c r="P352" s="5">
        <v>20</v>
      </c>
      <c r="Q352" s="5">
        <v>7</v>
      </c>
      <c r="R352" s="5">
        <v>3</v>
      </c>
      <c r="S352" s="5">
        <v>34</v>
      </c>
      <c r="T352" s="3">
        <v>88</v>
      </c>
      <c r="U352" s="4">
        <v>0.88</v>
      </c>
      <c r="V352" s="3">
        <v>17.600000000000001</v>
      </c>
      <c r="W352" s="5">
        <v>23</v>
      </c>
      <c r="X352" s="5">
        <v>4</v>
      </c>
      <c r="Y352" s="5">
        <v>1</v>
      </c>
      <c r="Z352" s="5">
        <v>13</v>
      </c>
      <c r="AA352" s="3" t="s">
        <v>728</v>
      </c>
      <c r="AB352" s="4" t="s">
        <v>728</v>
      </c>
      <c r="AC352" s="3" t="s">
        <v>728</v>
      </c>
      <c r="AD352" s="5" t="s">
        <v>728</v>
      </c>
      <c r="AE352" s="5" t="s">
        <v>728</v>
      </c>
      <c r="AF352" s="5" t="s">
        <v>728</v>
      </c>
      <c r="AG352" s="5" t="s">
        <v>728</v>
      </c>
      <c r="AH352" s="3" t="s">
        <v>728</v>
      </c>
      <c r="AI352" s="4" t="s">
        <v>728</v>
      </c>
      <c r="AJ352" s="3" t="s">
        <v>728</v>
      </c>
      <c r="AK352" s="5" t="s">
        <v>728</v>
      </c>
      <c r="AL352" s="5" t="s">
        <v>728</v>
      </c>
      <c r="AM352" s="5" t="s">
        <v>728</v>
      </c>
      <c r="AN352" s="5" t="s">
        <v>728</v>
      </c>
      <c r="AO352" s="3" t="s">
        <v>728</v>
      </c>
      <c r="AP352" s="4" t="s">
        <v>728</v>
      </c>
      <c r="AQ352" s="3" t="s">
        <v>728</v>
      </c>
      <c r="AR352" s="5" t="s">
        <v>728</v>
      </c>
      <c r="AS352" s="5" t="s">
        <v>728</v>
      </c>
      <c r="AT352" s="5" t="s">
        <v>728</v>
      </c>
      <c r="AU352" s="5" t="s">
        <v>728</v>
      </c>
      <c r="AV352" s="3">
        <v>11.666666666666666</v>
      </c>
      <c r="AW352" s="3">
        <v>2.6666666666666665</v>
      </c>
      <c r="AX352" s="3">
        <v>25</v>
      </c>
      <c r="AY352" s="3">
        <v>0</v>
      </c>
      <c r="AZ352" s="6">
        <v>49.25</v>
      </c>
      <c r="BA352" s="6">
        <v>48.106666666666662</v>
      </c>
      <c r="BB352" s="6">
        <v>161.62666666666667</v>
      </c>
      <c r="BC352" s="3">
        <v>2454.0169783464567</v>
      </c>
      <c r="BD352" s="3">
        <v>2397.0472440944877</v>
      </c>
      <c r="BE352" s="3">
        <v>0</v>
      </c>
      <c r="BF352" s="3">
        <v>3202.4298720472439</v>
      </c>
      <c r="BG352" s="3">
        <v>8053.4940944881873</v>
      </c>
      <c r="BH352" s="4">
        <v>4.0721592415765242</v>
      </c>
    </row>
    <row r="353" spans="1:60" x14ac:dyDescent="0.25">
      <c r="A353">
        <v>2003</v>
      </c>
      <c r="B353">
        <v>216</v>
      </c>
      <c r="C353" s="1">
        <v>37837</v>
      </c>
      <c r="D353" t="s">
        <v>503</v>
      </c>
      <c r="E353">
        <v>3</v>
      </c>
      <c r="F353" s="3">
        <v>61</v>
      </c>
      <c r="G353" s="4">
        <v>0.61</v>
      </c>
      <c r="H353" s="3">
        <v>8.1</v>
      </c>
      <c r="I353" s="5">
        <v>12</v>
      </c>
      <c r="J353" s="5">
        <v>3</v>
      </c>
      <c r="K353" s="5">
        <v>2</v>
      </c>
      <c r="L353" s="5">
        <v>2</v>
      </c>
      <c r="M353" s="3">
        <v>87</v>
      </c>
      <c r="N353" s="4">
        <v>0.87</v>
      </c>
      <c r="O353" s="3">
        <v>13</v>
      </c>
      <c r="P353" s="5">
        <v>20</v>
      </c>
      <c r="Q353" s="5">
        <v>3</v>
      </c>
      <c r="R353" s="5">
        <v>0</v>
      </c>
      <c r="S353" s="5">
        <v>0</v>
      </c>
      <c r="T353" s="3">
        <v>82</v>
      </c>
      <c r="U353" s="4">
        <v>0.82</v>
      </c>
      <c r="V353" s="3">
        <v>9</v>
      </c>
      <c r="W353" s="5">
        <v>16</v>
      </c>
      <c r="X353" s="5">
        <v>4</v>
      </c>
      <c r="Y353" s="5">
        <v>1</v>
      </c>
      <c r="Z353" s="5">
        <v>5</v>
      </c>
      <c r="AA353" s="3" t="s">
        <v>728</v>
      </c>
      <c r="AB353" s="4" t="s">
        <v>728</v>
      </c>
      <c r="AC353" s="3" t="s">
        <v>728</v>
      </c>
      <c r="AD353" s="5" t="s">
        <v>728</v>
      </c>
      <c r="AE353" s="5" t="s">
        <v>728</v>
      </c>
      <c r="AF353" s="5" t="s">
        <v>728</v>
      </c>
      <c r="AG353" s="5" t="s">
        <v>728</v>
      </c>
      <c r="AH353" s="3" t="s">
        <v>728</v>
      </c>
      <c r="AI353" s="4" t="s">
        <v>728</v>
      </c>
      <c r="AJ353" s="3" t="s">
        <v>728</v>
      </c>
      <c r="AK353" s="5" t="s">
        <v>728</v>
      </c>
      <c r="AL353" s="5" t="s">
        <v>728</v>
      </c>
      <c r="AM353" s="5" t="s">
        <v>728</v>
      </c>
      <c r="AN353" s="5" t="s">
        <v>728</v>
      </c>
      <c r="AO353" s="3" t="s">
        <v>728</v>
      </c>
      <c r="AP353" s="4" t="s">
        <v>728</v>
      </c>
      <c r="AQ353" s="3" t="s">
        <v>728</v>
      </c>
      <c r="AR353" s="5" t="s">
        <v>728</v>
      </c>
      <c r="AS353" s="5" t="s">
        <v>728</v>
      </c>
      <c r="AT353" s="5" t="s">
        <v>728</v>
      </c>
      <c r="AU353" s="5" t="s">
        <v>728</v>
      </c>
      <c r="AV353" s="3">
        <v>2.6666666666666665</v>
      </c>
      <c r="AW353" s="3">
        <v>1</v>
      </c>
      <c r="AX353" s="3">
        <v>9.3333333333333339</v>
      </c>
      <c r="AY353" s="3">
        <v>0</v>
      </c>
      <c r="AZ353" s="6">
        <v>15.28</v>
      </c>
      <c r="BA353" s="6">
        <v>17.033333333333335</v>
      </c>
      <c r="BB353" s="6">
        <v>47.686666666666667</v>
      </c>
      <c r="BC353" s="3">
        <v>1803.3318751822692</v>
      </c>
      <c r="BD353" s="3">
        <v>2010.2587003013516</v>
      </c>
      <c r="BE353" s="3">
        <v>0</v>
      </c>
      <c r="BF353" s="3">
        <v>1814.3469913483038</v>
      </c>
      <c r="BG353" s="3">
        <v>5627.9375668319244</v>
      </c>
      <c r="BH353" s="4">
        <v>4.227368023884722</v>
      </c>
    </row>
    <row r="354" spans="1:60" x14ac:dyDescent="0.25">
      <c r="A354">
        <v>2003</v>
      </c>
      <c r="B354">
        <v>223</v>
      </c>
      <c r="C354" s="1">
        <v>37844</v>
      </c>
      <c r="D354" t="s">
        <v>504</v>
      </c>
      <c r="E354">
        <v>3</v>
      </c>
      <c r="F354" s="3">
        <v>78.5</v>
      </c>
      <c r="G354" s="4">
        <v>0.78500000000000003</v>
      </c>
      <c r="H354" s="3">
        <v>15.05</v>
      </c>
      <c r="I354" s="5">
        <v>20</v>
      </c>
      <c r="J354" s="5">
        <v>6</v>
      </c>
      <c r="K354" s="5">
        <v>4</v>
      </c>
      <c r="L354" s="5">
        <v>55</v>
      </c>
      <c r="M354" s="3">
        <v>85.8</v>
      </c>
      <c r="N354" s="4">
        <v>0.85799999999999998</v>
      </c>
      <c r="O354" s="3">
        <v>11.24</v>
      </c>
      <c r="P354" s="5">
        <v>27</v>
      </c>
      <c r="Q354" s="5">
        <v>6</v>
      </c>
      <c r="R354" s="5">
        <v>3</v>
      </c>
      <c r="S354" s="5">
        <v>13</v>
      </c>
      <c r="T354" s="3">
        <v>82.1</v>
      </c>
      <c r="U354" s="4">
        <v>0.82099999999999995</v>
      </c>
      <c r="V354" s="3">
        <v>14.25</v>
      </c>
      <c r="W354" s="5">
        <v>27</v>
      </c>
      <c r="X354" s="5">
        <v>4</v>
      </c>
      <c r="Y354" s="5">
        <v>2</v>
      </c>
      <c r="Z354" s="5">
        <v>28</v>
      </c>
      <c r="AA354" s="3" t="s">
        <v>728</v>
      </c>
      <c r="AB354" s="4" t="s">
        <v>728</v>
      </c>
      <c r="AC354" s="3" t="s">
        <v>728</v>
      </c>
      <c r="AD354" s="5" t="s">
        <v>728</v>
      </c>
      <c r="AE354" s="5" t="s">
        <v>728</v>
      </c>
      <c r="AF354" s="5" t="s">
        <v>728</v>
      </c>
      <c r="AG354" s="5" t="s">
        <v>728</v>
      </c>
      <c r="AH354" s="3" t="s">
        <v>728</v>
      </c>
      <c r="AI354" s="4" t="s">
        <v>728</v>
      </c>
      <c r="AJ354" s="3" t="s">
        <v>728</v>
      </c>
      <c r="AK354" s="5" t="s">
        <v>728</v>
      </c>
      <c r="AL354" s="5" t="s">
        <v>728</v>
      </c>
      <c r="AM354" s="5" t="s">
        <v>728</v>
      </c>
      <c r="AN354" s="5" t="s">
        <v>728</v>
      </c>
      <c r="AO354" s="3" t="s">
        <v>728</v>
      </c>
      <c r="AP354" s="4" t="s">
        <v>728</v>
      </c>
      <c r="AQ354" s="3" t="s">
        <v>728</v>
      </c>
      <c r="AR354" s="5" t="s">
        <v>728</v>
      </c>
      <c r="AS354" s="5" t="s">
        <v>728</v>
      </c>
      <c r="AT354" s="5" t="s">
        <v>728</v>
      </c>
      <c r="AU354" s="5" t="s">
        <v>728</v>
      </c>
      <c r="AV354" s="3">
        <v>2</v>
      </c>
      <c r="AW354" s="3">
        <v>0</v>
      </c>
      <c r="AX354" s="3">
        <v>25.333333333333332</v>
      </c>
      <c r="AY354" s="3">
        <v>1</v>
      </c>
      <c r="AZ354" s="6">
        <v>45.66</v>
      </c>
      <c r="BA354" s="6">
        <v>43.75</v>
      </c>
      <c r="BB354" s="6">
        <v>182.32333333333335</v>
      </c>
      <c r="BC354" s="3">
        <v>2368.7623031496064</v>
      </c>
      <c r="BD354" s="3">
        <v>2269.6747867454069</v>
      </c>
      <c r="BE354" s="3">
        <v>313.51774387576552</v>
      </c>
      <c r="BF354" s="3">
        <v>4820.1840004374453</v>
      </c>
      <c r="BG354" s="3">
        <v>9458.6210903324572</v>
      </c>
      <c r="BH354" s="4">
        <v>4.392015027869113</v>
      </c>
    </row>
    <row r="355" spans="1:60" x14ac:dyDescent="0.25">
      <c r="A355">
        <v>2003</v>
      </c>
      <c r="B355">
        <v>223</v>
      </c>
      <c r="C355" s="1">
        <v>37844</v>
      </c>
      <c r="D355" t="s">
        <v>505</v>
      </c>
      <c r="E355">
        <v>3</v>
      </c>
      <c r="F355" s="3">
        <v>82.2</v>
      </c>
      <c r="G355" s="4">
        <v>0.82200000000000006</v>
      </c>
      <c r="H355" s="3">
        <v>11.24</v>
      </c>
      <c r="I355" s="5">
        <v>20</v>
      </c>
      <c r="J355" s="5">
        <v>6</v>
      </c>
      <c r="K355" s="5">
        <v>1</v>
      </c>
      <c r="L355" s="5">
        <v>14</v>
      </c>
      <c r="M355" s="3">
        <v>84</v>
      </c>
      <c r="N355" s="4">
        <v>0.84</v>
      </c>
      <c r="O355" s="3">
        <v>10.69</v>
      </c>
      <c r="P355" s="5">
        <v>19</v>
      </c>
      <c r="Q355" s="5">
        <v>5</v>
      </c>
      <c r="R355" s="5">
        <v>0</v>
      </c>
      <c r="S355" s="5">
        <v>0</v>
      </c>
      <c r="T355" s="3">
        <v>89.2</v>
      </c>
      <c r="U355" s="4">
        <v>0.89200000000000002</v>
      </c>
      <c r="V355" s="3">
        <v>14.88</v>
      </c>
      <c r="W355" s="5">
        <v>25</v>
      </c>
      <c r="X355" s="5">
        <v>4</v>
      </c>
      <c r="Y355" s="5">
        <v>2</v>
      </c>
      <c r="Z355" s="5">
        <v>27</v>
      </c>
      <c r="AA355" s="3" t="s">
        <v>728</v>
      </c>
      <c r="AB355" s="4" t="s">
        <v>728</v>
      </c>
      <c r="AC355" s="3" t="s">
        <v>728</v>
      </c>
      <c r="AD355" s="5" t="s">
        <v>728</v>
      </c>
      <c r="AE355" s="5" t="s">
        <v>728</v>
      </c>
      <c r="AF355" s="5" t="s">
        <v>728</v>
      </c>
      <c r="AG355" s="5" t="s">
        <v>728</v>
      </c>
      <c r="AH355" s="3" t="s">
        <v>728</v>
      </c>
      <c r="AI355" s="4" t="s">
        <v>728</v>
      </c>
      <c r="AJ355" s="3" t="s">
        <v>728</v>
      </c>
      <c r="AK355" s="5" t="s">
        <v>728</v>
      </c>
      <c r="AL355" s="5" t="s">
        <v>728</v>
      </c>
      <c r="AM355" s="5" t="s">
        <v>728</v>
      </c>
      <c r="AN355" s="5" t="s">
        <v>728</v>
      </c>
      <c r="AO355" s="3" t="s">
        <v>728</v>
      </c>
      <c r="AP355" s="4" t="s">
        <v>728</v>
      </c>
      <c r="AQ355" s="3" t="s">
        <v>728</v>
      </c>
      <c r="AR355" s="5" t="s">
        <v>728</v>
      </c>
      <c r="AS355" s="5" t="s">
        <v>728</v>
      </c>
      <c r="AT355" s="5" t="s">
        <v>728</v>
      </c>
      <c r="AU355" s="5" t="s">
        <v>728</v>
      </c>
      <c r="AV355" s="3">
        <v>4</v>
      </c>
      <c r="AW355" s="3">
        <v>0</v>
      </c>
      <c r="AX355" s="3">
        <v>17</v>
      </c>
      <c r="AY355" s="3">
        <v>0</v>
      </c>
      <c r="AZ355" s="6">
        <v>23.106666666666666</v>
      </c>
      <c r="BA355" s="6">
        <v>26.893333333333334</v>
      </c>
      <c r="BB355" s="6">
        <v>82.796666666666667</v>
      </c>
      <c r="BC355" s="3">
        <v>2185.8340624088655</v>
      </c>
      <c r="BD355" s="3">
        <v>2544.0434529017216</v>
      </c>
      <c r="BE355" s="3">
        <v>0</v>
      </c>
      <c r="BF355" s="3">
        <v>3102.4843248760581</v>
      </c>
      <c r="BG355" s="3">
        <v>7832.3618401866452</v>
      </c>
      <c r="BH355" s="4">
        <v>4.3129685967197533</v>
      </c>
    </row>
    <row r="356" spans="1:60" x14ac:dyDescent="0.25">
      <c r="A356">
        <v>2003</v>
      </c>
      <c r="B356">
        <v>223</v>
      </c>
      <c r="C356" s="1">
        <v>37844</v>
      </c>
      <c r="D356" t="s">
        <v>506</v>
      </c>
      <c r="E356">
        <v>3</v>
      </c>
      <c r="F356" s="3">
        <v>94.1</v>
      </c>
      <c r="G356" s="4">
        <v>0.94099999999999995</v>
      </c>
      <c r="H356" s="3">
        <v>10.85</v>
      </c>
      <c r="I356" s="5">
        <v>20</v>
      </c>
      <c r="J356" s="5">
        <v>9</v>
      </c>
      <c r="K356" s="5">
        <v>1</v>
      </c>
      <c r="L356" s="5">
        <v>9</v>
      </c>
      <c r="M356" s="3">
        <v>84.2</v>
      </c>
      <c r="N356" s="4">
        <v>0.84200000000000008</v>
      </c>
      <c r="O356" s="3">
        <v>10.63</v>
      </c>
      <c r="P356" s="5">
        <v>25</v>
      </c>
      <c r="Q356" s="5">
        <v>8</v>
      </c>
      <c r="R356" s="5">
        <v>1</v>
      </c>
      <c r="S356" s="5">
        <v>21</v>
      </c>
      <c r="T356" s="3">
        <v>102.3</v>
      </c>
      <c r="U356" s="4">
        <v>1.0229999999999999</v>
      </c>
      <c r="V356" s="3">
        <v>10.039999999999999</v>
      </c>
      <c r="W356" s="5">
        <v>25</v>
      </c>
      <c r="X356" s="5">
        <v>5</v>
      </c>
      <c r="Y356" s="5">
        <v>0</v>
      </c>
      <c r="Z356" s="5">
        <v>0</v>
      </c>
      <c r="AA356" s="3" t="s">
        <v>728</v>
      </c>
      <c r="AB356" s="4" t="s">
        <v>728</v>
      </c>
      <c r="AC356" s="3" t="s">
        <v>728</v>
      </c>
      <c r="AD356" s="5" t="s">
        <v>728</v>
      </c>
      <c r="AE356" s="5" t="s">
        <v>728</v>
      </c>
      <c r="AF356" s="5" t="s">
        <v>728</v>
      </c>
      <c r="AG356" s="5" t="s">
        <v>728</v>
      </c>
      <c r="AH356" s="3" t="s">
        <v>728</v>
      </c>
      <c r="AI356" s="4" t="s">
        <v>728</v>
      </c>
      <c r="AJ356" s="3" t="s">
        <v>728</v>
      </c>
      <c r="AK356" s="5" t="s">
        <v>728</v>
      </c>
      <c r="AL356" s="5" t="s">
        <v>728</v>
      </c>
      <c r="AM356" s="5" t="s">
        <v>728</v>
      </c>
      <c r="AN356" s="5" t="s">
        <v>728</v>
      </c>
      <c r="AO356" s="3" t="s">
        <v>728</v>
      </c>
      <c r="AP356" s="4" t="s">
        <v>728</v>
      </c>
      <c r="AQ356" s="3" t="s">
        <v>728</v>
      </c>
      <c r="AR356" s="5" t="s">
        <v>728</v>
      </c>
      <c r="AS356" s="5" t="s">
        <v>728</v>
      </c>
      <c r="AT356" s="5" t="s">
        <v>728</v>
      </c>
      <c r="AU356" s="5" t="s">
        <v>728</v>
      </c>
      <c r="AV356" s="3">
        <v>3.6666666666666665</v>
      </c>
      <c r="AW356" s="3">
        <v>1</v>
      </c>
      <c r="AX356" s="3">
        <v>12.333333333333334</v>
      </c>
      <c r="AY356" s="3">
        <v>0</v>
      </c>
      <c r="AZ356" s="6">
        <v>20.236666666666668</v>
      </c>
      <c r="BA356" s="6">
        <v>25.543333333333333</v>
      </c>
      <c r="BB356" s="6">
        <v>67.396666666666661</v>
      </c>
      <c r="BC356" s="3">
        <v>4564.5368547681546</v>
      </c>
      <c r="BD356" s="3">
        <v>5761.4966097987763</v>
      </c>
      <c r="BE356" s="3">
        <v>0</v>
      </c>
      <c r="BF356" s="3">
        <v>4875.8065398075232</v>
      </c>
      <c r="BG356" s="3">
        <v>15201.840004374455</v>
      </c>
      <c r="BH356" s="4">
        <v>7.0804639237478133</v>
      </c>
    </row>
    <row r="357" spans="1:60" x14ac:dyDescent="0.25">
      <c r="A357">
        <v>2003</v>
      </c>
      <c r="B357">
        <v>223</v>
      </c>
      <c r="C357" s="1">
        <v>37844</v>
      </c>
      <c r="D357" t="s">
        <v>507</v>
      </c>
      <c r="E357">
        <v>3</v>
      </c>
      <c r="F357" s="3">
        <v>80.3</v>
      </c>
      <c r="G357" s="4">
        <v>0.80299999999999994</v>
      </c>
      <c r="H357" s="3">
        <v>10.25</v>
      </c>
      <c r="I357" s="5">
        <v>22</v>
      </c>
      <c r="J357" s="5">
        <v>4</v>
      </c>
      <c r="K357" s="5">
        <v>1</v>
      </c>
      <c r="L357" s="5">
        <v>4</v>
      </c>
      <c r="M357" s="3">
        <v>90.7</v>
      </c>
      <c r="N357" s="4">
        <v>0.90700000000000003</v>
      </c>
      <c r="O357" s="3">
        <v>10.81</v>
      </c>
      <c r="P357" s="5">
        <v>21</v>
      </c>
      <c r="Q357" s="5">
        <v>5</v>
      </c>
      <c r="R357" s="5">
        <v>3</v>
      </c>
      <c r="S357" s="5">
        <v>18</v>
      </c>
      <c r="T357" s="3">
        <v>72.3</v>
      </c>
      <c r="U357" s="4">
        <v>0.72299999999999998</v>
      </c>
      <c r="V357" s="3">
        <v>8.98</v>
      </c>
      <c r="W357" s="5">
        <v>18</v>
      </c>
      <c r="X357" s="5">
        <v>3</v>
      </c>
      <c r="Y357" s="5">
        <v>1</v>
      </c>
      <c r="Z357" s="5">
        <v>8</v>
      </c>
      <c r="AA357" s="3" t="s">
        <v>728</v>
      </c>
      <c r="AB357" s="4" t="s">
        <v>728</v>
      </c>
      <c r="AC357" s="3" t="s">
        <v>728</v>
      </c>
      <c r="AD357" s="5" t="s">
        <v>728</v>
      </c>
      <c r="AE357" s="5" t="s">
        <v>728</v>
      </c>
      <c r="AF357" s="5" t="s">
        <v>728</v>
      </c>
      <c r="AG357" s="5" t="s">
        <v>728</v>
      </c>
      <c r="AH357" s="3" t="s">
        <v>728</v>
      </c>
      <c r="AI357" s="4" t="s">
        <v>728</v>
      </c>
      <c r="AJ357" s="3" t="s">
        <v>728</v>
      </c>
      <c r="AK357" s="5" t="s">
        <v>728</v>
      </c>
      <c r="AL357" s="5" t="s">
        <v>728</v>
      </c>
      <c r="AM357" s="5" t="s">
        <v>728</v>
      </c>
      <c r="AN357" s="5" t="s">
        <v>728</v>
      </c>
      <c r="AO357" s="3" t="s">
        <v>728</v>
      </c>
      <c r="AP357" s="4" t="s">
        <v>728</v>
      </c>
      <c r="AQ357" s="3" t="s">
        <v>728</v>
      </c>
      <c r="AR357" s="5" t="s">
        <v>728</v>
      </c>
      <c r="AS357" s="5" t="s">
        <v>728</v>
      </c>
      <c r="AT357" s="5" t="s">
        <v>728</v>
      </c>
      <c r="AU357" s="5" t="s">
        <v>728</v>
      </c>
      <c r="AV357" s="3">
        <v>1.6666666666666667</v>
      </c>
      <c r="AW357" s="3">
        <v>0.66666666666666663</v>
      </c>
      <c r="AX357" s="3">
        <v>9.6666666666666661</v>
      </c>
      <c r="AY357" s="3">
        <v>0</v>
      </c>
      <c r="AZ357" s="6">
        <v>16.533333333333335</v>
      </c>
      <c r="BA357" s="6">
        <v>19.940000000000001</v>
      </c>
      <c r="BB357" s="6">
        <v>57.406666666666666</v>
      </c>
      <c r="BC357" s="3">
        <v>2003.9856129094976</v>
      </c>
      <c r="BD357" s="3">
        <v>2416.9036162146399</v>
      </c>
      <c r="BE357" s="3">
        <v>0</v>
      </c>
      <c r="BF357" s="3">
        <v>2537.3043647321865</v>
      </c>
      <c r="BG357" s="3">
        <v>6958.1935938563238</v>
      </c>
      <c r="BH357" s="4">
        <v>3.4141137647392177</v>
      </c>
    </row>
    <row r="358" spans="1:60" x14ac:dyDescent="0.25">
      <c r="A358">
        <v>2003</v>
      </c>
      <c r="B358">
        <v>223</v>
      </c>
      <c r="C358" s="1">
        <v>37844</v>
      </c>
      <c r="D358" t="s">
        <v>508</v>
      </c>
      <c r="E358">
        <v>3</v>
      </c>
      <c r="F358" s="3">
        <v>98</v>
      </c>
      <c r="G358" s="4">
        <v>0.98</v>
      </c>
      <c r="H358" s="3">
        <v>10.199999999999999</v>
      </c>
      <c r="I358" s="5">
        <v>20</v>
      </c>
      <c r="J358" s="5">
        <v>9</v>
      </c>
      <c r="K358" s="5">
        <v>2</v>
      </c>
      <c r="L358" s="5">
        <v>1</v>
      </c>
      <c r="M358" s="3">
        <v>73.7</v>
      </c>
      <c r="N358" s="4">
        <v>0.73699999999999999</v>
      </c>
      <c r="O358" s="3">
        <v>7.3</v>
      </c>
      <c r="P358" s="5">
        <v>17</v>
      </c>
      <c r="Q358" s="5">
        <v>11</v>
      </c>
      <c r="R358" s="5">
        <v>1</v>
      </c>
      <c r="S358" s="5">
        <v>0</v>
      </c>
      <c r="T358" s="3">
        <v>81.599999999999994</v>
      </c>
      <c r="U358" s="4">
        <v>0.81599999999999995</v>
      </c>
      <c r="V358" s="3">
        <v>12.3</v>
      </c>
      <c r="W358" s="5">
        <v>18</v>
      </c>
      <c r="X358" s="5">
        <v>4</v>
      </c>
      <c r="Y358" s="5">
        <v>1</v>
      </c>
      <c r="Z358" s="5">
        <v>12</v>
      </c>
      <c r="AA358" s="3" t="s">
        <v>728</v>
      </c>
      <c r="AB358" s="4" t="s">
        <v>728</v>
      </c>
      <c r="AC358" s="3" t="s">
        <v>728</v>
      </c>
      <c r="AD358" s="5" t="s">
        <v>728</v>
      </c>
      <c r="AE358" s="5" t="s">
        <v>728</v>
      </c>
      <c r="AF358" s="5" t="s">
        <v>728</v>
      </c>
      <c r="AG358" s="5" t="s">
        <v>728</v>
      </c>
      <c r="AH358" s="3" t="s">
        <v>728</v>
      </c>
      <c r="AI358" s="4" t="s">
        <v>728</v>
      </c>
      <c r="AJ358" s="3" t="s">
        <v>728</v>
      </c>
      <c r="AK358" s="5" t="s">
        <v>728</v>
      </c>
      <c r="AL358" s="5" t="s">
        <v>728</v>
      </c>
      <c r="AM358" s="5" t="s">
        <v>728</v>
      </c>
      <c r="AN358" s="5" t="s">
        <v>728</v>
      </c>
      <c r="AO358" s="3" t="s">
        <v>728</v>
      </c>
      <c r="AP358" s="4" t="s">
        <v>728</v>
      </c>
      <c r="AQ358" s="3" t="s">
        <v>728</v>
      </c>
      <c r="AR358" s="5" t="s">
        <v>728</v>
      </c>
      <c r="AS358" s="5" t="s">
        <v>728</v>
      </c>
      <c r="AT358" s="5" t="s">
        <v>728</v>
      </c>
      <c r="AU358" s="5" t="s">
        <v>728</v>
      </c>
      <c r="AV358" s="3">
        <v>2.3333333333333335</v>
      </c>
      <c r="AW358" s="3">
        <v>0.33333333333333331</v>
      </c>
      <c r="AX358" s="3">
        <v>6</v>
      </c>
      <c r="AY358" s="3">
        <v>0</v>
      </c>
      <c r="AZ358" s="6">
        <v>11.64</v>
      </c>
      <c r="BA358" s="6">
        <v>16.976666666666667</v>
      </c>
      <c r="BB358" s="6">
        <v>41.66</v>
      </c>
      <c r="BC358" s="3">
        <v>2734.7550306211729</v>
      </c>
      <c r="BD358" s="3">
        <v>3988.575993972976</v>
      </c>
      <c r="BE358" s="3">
        <v>0</v>
      </c>
      <c r="BF358" s="3">
        <v>3064.4606056187413</v>
      </c>
      <c r="BG358" s="3">
        <v>9787.7916302128906</v>
      </c>
      <c r="BH358" s="4">
        <v>5.1608503391008913</v>
      </c>
    </row>
    <row r="359" spans="1:60" x14ac:dyDescent="0.25">
      <c r="A359">
        <v>2003</v>
      </c>
      <c r="B359">
        <v>223</v>
      </c>
      <c r="C359" s="1">
        <v>37844</v>
      </c>
      <c r="D359" t="s">
        <v>509</v>
      </c>
      <c r="E359">
        <v>3</v>
      </c>
      <c r="F359" s="3">
        <v>90.5</v>
      </c>
      <c r="G359" s="4">
        <v>0.90500000000000003</v>
      </c>
      <c r="H359" s="3">
        <v>11.9</v>
      </c>
      <c r="I359" s="5">
        <v>19</v>
      </c>
      <c r="J359" s="5">
        <v>8</v>
      </c>
      <c r="K359" s="5">
        <v>4</v>
      </c>
      <c r="L359" s="5">
        <v>12</v>
      </c>
      <c r="M359" s="3">
        <v>93.5</v>
      </c>
      <c r="N359" s="4">
        <v>0.93500000000000005</v>
      </c>
      <c r="O359" s="3">
        <v>11.6</v>
      </c>
      <c r="P359" s="5">
        <v>23</v>
      </c>
      <c r="Q359" s="5">
        <v>6</v>
      </c>
      <c r="R359" s="5">
        <v>1</v>
      </c>
      <c r="S359" s="5">
        <v>3</v>
      </c>
      <c r="T359" s="3">
        <v>98.5</v>
      </c>
      <c r="U359" s="4">
        <v>0.98499999999999999</v>
      </c>
      <c r="V359" s="3">
        <v>11.9</v>
      </c>
      <c r="W359" s="5">
        <v>20</v>
      </c>
      <c r="X359" s="5">
        <v>10</v>
      </c>
      <c r="Y359" s="5">
        <v>1</v>
      </c>
      <c r="Z359" s="5">
        <v>4</v>
      </c>
      <c r="AA359" s="3" t="s">
        <v>728</v>
      </c>
      <c r="AB359" s="4" t="s">
        <v>728</v>
      </c>
      <c r="AC359" s="3" t="s">
        <v>728</v>
      </c>
      <c r="AD359" s="5" t="s">
        <v>728</v>
      </c>
      <c r="AE359" s="5" t="s">
        <v>728</v>
      </c>
      <c r="AF359" s="5" t="s">
        <v>728</v>
      </c>
      <c r="AG359" s="5" t="s">
        <v>728</v>
      </c>
      <c r="AH359" s="3" t="s">
        <v>728</v>
      </c>
      <c r="AI359" s="4" t="s">
        <v>728</v>
      </c>
      <c r="AJ359" s="3" t="s">
        <v>728</v>
      </c>
      <c r="AK359" s="5" t="s">
        <v>728</v>
      </c>
      <c r="AL359" s="5" t="s">
        <v>728</v>
      </c>
      <c r="AM359" s="5" t="s">
        <v>728</v>
      </c>
      <c r="AN359" s="5" t="s">
        <v>728</v>
      </c>
      <c r="AO359" s="3" t="s">
        <v>728</v>
      </c>
      <c r="AP359" s="4" t="s">
        <v>728</v>
      </c>
      <c r="AQ359" s="3" t="s">
        <v>728</v>
      </c>
      <c r="AR359" s="5" t="s">
        <v>728</v>
      </c>
      <c r="AS359" s="5" t="s">
        <v>728</v>
      </c>
      <c r="AT359" s="5" t="s">
        <v>728</v>
      </c>
      <c r="AU359" s="5" t="s">
        <v>728</v>
      </c>
      <c r="AV359" s="3">
        <v>1.3333333333333333</v>
      </c>
      <c r="AW359" s="3">
        <v>0.33333333333333331</v>
      </c>
      <c r="AX359" s="3">
        <v>9.6666666666666661</v>
      </c>
      <c r="AY359" s="3">
        <v>0</v>
      </c>
      <c r="AZ359" s="6">
        <v>20.383333333333333</v>
      </c>
      <c r="BA359" s="6">
        <v>23.483333333333334</v>
      </c>
      <c r="BB359" s="6">
        <v>70.463333333333324</v>
      </c>
      <c r="BC359" s="3">
        <v>2491.0733814523182</v>
      </c>
      <c r="BD359" s="3">
        <v>2869.9283683289591</v>
      </c>
      <c r="BE359" s="3">
        <v>0</v>
      </c>
      <c r="BF359" s="3">
        <v>3250.4128390201222</v>
      </c>
      <c r="BG359" s="3">
        <v>8611.4145888013991</v>
      </c>
      <c r="BH359" s="4">
        <v>4.8705197448925306</v>
      </c>
    </row>
    <row r="360" spans="1:60" x14ac:dyDescent="0.25">
      <c r="A360">
        <v>2003</v>
      </c>
      <c r="B360">
        <v>223</v>
      </c>
      <c r="C360" s="1">
        <v>37844</v>
      </c>
      <c r="D360" t="s">
        <v>510</v>
      </c>
      <c r="E360">
        <v>3</v>
      </c>
      <c r="F360" s="3">
        <v>106.5</v>
      </c>
      <c r="G360" s="4">
        <v>1.0649999999999999</v>
      </c>
      <c r="H360" s="3">
        <v>13.9</v>
      </c>
      <c r="I360" s="5">
        <v>26</v>
      </c>
      <c r="J360" s="5">
        <v>7</v>
      </c>
      <c r="K360" s="5">
        <v>3</v>
      </c>
      <c r="L360" s="5">
        <v>2</v>
      </c>
      <c r="M360" s="3">
        <v>56.1</v>
      </c>
      <c r="N360" s="4">
        <v>0.56100000000000005</v>
      </c>
      <c r="O360" s="3">
        <v>8.6</v>
      </c>
      <c r="P360" s="5">
        <v>11</v>
      </c>
      <c r="Q360" s="5">
        <v>5</v>
      </c>
      <c r="R360" s="5">
        <v>1</v>
      </c>
      <c r="S360" s="5">
        <v>5</v>
      </c>
      <c r="T360" s="3">
        <v>88.1</v>
      </c>
      <c r="U360" s="4">
        <v>0.88099999999999989</v>
      </c>
      <c r="V360" s="3">
        <v>12.8</v>
      </c>
      <c r="W360" s="5">
        <v>21</v>
      </c>
      <c r="X360" s="5">
        <v>6</v>
      </c>
      <c r="Y360" s="5">
        <v>3</v>
      </c>
      <c r="Z360" s="5">
        <v>14</v>
      </c>
      <c r="AA360" s="3" t="s">
        <v>728</v>
      </c>
      <c r="AB360" s="4" t="s">
        <v>728</v>
      </c>
      <c r="AC360" s="3" t="s">
        <v>728</v>
      </c>
      <c r="AD360" s="5" t="s">
        <v>728</v>
      </c>
      <c r="AE360" s="5" t="s">
        <v>728</v>
      </c>
      <c r="AF360" s="5" t="s">
        <v>728</v>
      </c>
      <c r="AG360" s="5" t="s">
        <v>728</v>
      </c>
      <c r="AH360" s="3" t="s">
        <v>728</v>
      </c>
      <c r="AI360" s="4" t="s">
        <v>728</v>
      </c>
      <c r="AJ360" s="3" t="s">
        <v>728</v>
      </c>
      <c r="AK360" s="5" t="s">
        <v>728</v>
      </c>
      <c r="AL360" s="5" t="s">
        <v>728</v>
      </c>
      <c r="AM360" s="5" t="s">
        <v>728</v>
      </c>
      <c r="AN360" s="5" t="s">
        <v>728</v>
      </c>
      <c r="AO360" s="3" t="s">
        <v>728</v>
      </c>
      <c r="AP360" s="4" t="s">
        <v>728</v>
      </c>
      <c r="AQ360" s="3" t="s">
        <v>728</v>
      </c>
      <c r="AR360" s="5" t="s">
        <v>728</v>
      </c>
      <c r="AS360" s="5" t="s">
        <v>728</v>
      </c>
      <c r="AT360" s="5" t="s">
        <v>728</v>
      </c>
      <c r="AU360" s="5" t="s">
        <v>728</v>
      </c>
      <c r="AV360" s="3">
        <v>1.3333333333333333</v>
      </c>
      <c r="AW360" s="3">
        <v>0</v>
      </c>
      <c r="AX360" s="3">
        <v>14</v>
      </c>
      <c r="AY360" s="3">
        <v>0.33333333333333331</v>
      </c>
      <c r="AZ360" s="6">
        <v>22.08</v>
      </c>
      <c r="BA360" s="6">
        <v>28.930000000000003</v>
      </c>
      <c r="BB360" s="6">
        <v>87.486666666666679</v>
      </c>
      <c r="BC360" s="3">
        <v>2533.4208223972</v>
      </c>
      <c r="BD360" s="3">
        <v>3319.3779163021291</v>
      </c>
      <c r="BE360" s="3">
        <v>191.23043647321862</v>
      </c>
      <c r="BF360" s="3">
        <v>4185.2693326528624</v>
      </c>
      <c r="BG360" s="3">
        <v>10038.068071352191</v>
      </c>
      <c r="BH360" s="4">
        <v>3.985656002083426</v>
      </c>
    </row>
    <row r="361" spans="1:60" x14ac:dyDescent="0.25">
      <c r="A361">
        <v>2003</v>
      </c>
      <c r="B361">
        <v>223</v>
      </c>
      <c r="C361" s="1">
        <v>37844</v>
      </c>
      <c r="D361" t="s">
        <v>511</v>
      </c>
      <c r="E361">
        <v>3</v>
      </c>
      <c r="F361" s="3">
        <v>105.2</v>
      </c>
      <c r="G361" s="4">
        <v>1.052</v>
      </c>
      <c r="H361" s="3">
        <v>11.6</v>
      </c>
      <c r="I361" s="5">
        <v>23</v>
      </c>
      <c r="J361" s="5">
        <v>4</v>
      </c>
      <c r="K361" s="5">
        <v>0</v>
      </c>
      <c r="L361" s="5">
        <v>0</v>
      </c>
      <c r="M361" s="3">
        <v>87.6</v>
      </c>
      <c r="N361" s="4">
        <v>0.87599999999999989</v>
      </c>
      <c r="O361" s="3">
        <v>11</v>
      </c>
      <c r="P361" s="5">
        <v>20</v>
      </c>
      <c r="Q361" s="5">
        <v>3</v>
      </c>
      <c r="R361" s="5">
        <v>1</v>
      </c>
      <c r="S361" s="5">
        <v>5</v>
      </c>
      <c r="T361" s="3">
        <v>96.1</v>
      </c>
      <c r="U361" s="4">
        <v>0.96099999999999997</v>
      </c>
      <c r="V361" s="3">
        <v>12.9</v>
      </c>
      <c r="W361" s="5">
        <v>19</v>
      </c>
      <c r="X361" s="5">
        <v>8</v>
      </c>
      <c r="Y361" s="5">
        <v>1</v>
      </c>
      <c r="Z361" s="5">
        <v>6</v>
      </c>
      <c r="AA361" s="3" t="s">
        <v>728</v>
      </c>
      <c r="AB361" s="4" t="s">
        <v>728</v>
      </c>
      <c r="AC361" s="3" t="s">
        <v>728</v>
      </c>
      <c r="AD361" s="5" t="s">
        <v>728</v>
      </c>
      <c r="AE361" s="5" t="s">
        <v>728</v>
      </c>
      <c r="AF361" s="5" t="s">
        <v>728</v>
      </c>
      <c r="AG361" s="5" t="s">
        <v>728</v>
      </c>
      <c r="AH361" s="3" t="s">
        <v>728</v>
      </c>
      <c r="AI361" s="4" t="s">
        <v>728</v>
      </c>
      <c r="AJ361" s="3" t="s">
        <v>728</v>
      </c>
      <c r="AK361" s="5" t="s">
        <v>728</v>
      </c>
      <c r="AL361" s="5" t="s">
        <v>728</v>
      </c>
      <c r="AM361" s="5" t="s">
        <v>728</v>
      </c>
      <c r="AN361" s="5" t="s">
        <v>728</v>
      </c>
      <c r="AO361" s="3" t="s">
        <v>728</v>
      </c>
      <c r="AP361" s="4" t="s">
        <v>728</v>
      </c>
      <c r="AQ361" s="3" t="s">
        <v>728</v>
      </c>
      <c r="AR361" s="5" t="s">
        <v>728</v>
      </c>
      <c r="AS361" s="5" t="s">
        <v>728</v>
      </c>
      <c r="AT361" s="5" t="s">
        <v>728</v>
      </c>
      <c r="AU361" s="5" t="s">
        <v>728</v>
      </c>
      <c r="AV361" s="3">
        <v>2.6666666666666665</v>
      </c>
      <c r="AW361" s="3">
        <v>0.33333333333333331</v>
      </c>
      <c r="AX361" s="3">
        <v>8.6666666666666661</v>
      </c>
      <c r="AY361" s="3">
        <v>0</v>
      </c>
      <c r="AZ361" s="6">
        <v>19.023333333333333</v>
      </c>
      <c r="BA361" s="6">
        <v>21.936666666666667</v>
      </c>
      <c r="BB361" s="6">
        <v>61.47</v>
      </c>
      <c r="BC361" s="3">
        <v>2272.8556065908424</v>
      </c>
      <c r="BD361" s="3">
        <v>2620.9326698745981</v>
      </c>
      <c r="BE361" s="3">
        <v>0</v>
      </c>
      <c r="BF361" s="3">
        <v>2450.4784558180222</v>
      </c>
      <c r="BG361" s="3">
        <v>7344.2667322834623</v>
      </c>
      <c r="BH361" s="4">
        <v>4.129654097142323</v>
      </c>
    </row>
    <row r="362" spans="1:60" x14ac:dyDescent="0.25">
      <c r="A362">
        <v>2003</v>
      </c>
      <c r="B362">
        <v>223</v>
      </c>
      <c r="C362" s="1">
        <v>37844</v>
      </c>
      <c r="D362" t="s">
        <v>512</v>
      </c>
      <c r="E362">
        <v>3</v>
      </c>
      <c r="F362" s="3">
        <v>83.5</v>
      </c>
      <c r="G362" s="4">
        <v>0.83499999999999996</v>
      </c>
      <c r="H362" s="3">
        <v>9.01</v>
      </c>
      <c r="I362" s="5">
        <v>20</v>
      </c>
      <c r="J362" s="5">
        <v>6</v>
      </c>
      <c r="K362" s="5">
        <v>1</v>
      </c>
      <c r="L362" s="5">
        <v>5</v>
      </c>
      <c r="M362" s="3">
        <v>67.400000000000006</v>
      </c>
      <c r="N362" s="4">
        <v>0.67400000000000004</v>
      </c>
      <c r="O362" s="3">
        <v>9.67</v>
      </c>
      <c r="P362" s="5">
        <v>19</v>
      </c>
      <c r="Q362" s="5">
        <v>4</v>
      </c>
      <c r="R362" s="5">
        <v>1</v>
      </c>
      <c r="S362" s="5">
        <v>11</v>
      </c>
      <c r="T362" s="3">
        <v>78.3</v>
      </c>
      <c r="U362" s="4">
        <v>0.78299999999999992</v>
      </c>
      <c r="V362" s="3">
        <v>8.41</v>
      </c>
      <c r="W362" s="5">
        <v>14</v>
      </c>
      <c r="X362" s="5">
        <v>4</v>
      </c>
      <c r="Y362" s="5">
        <v>0</v>
      </c>
      <c r="Z362" s="5">
        <v>0</v>
      </c>
      <c r="AA362" s="3" t="s">
        <v>728</v>
      </c>
      <c r="AB362" s="4" t="s">
        <v>728</v>
      </c>
      <c r="AC362" s="3" t="s">
        <v>728</v>
      </c>
      <c r="AD362" s="5" t="s">
        <v>728</v>
      </c>
      <c r="AE362" s="5" t="s">
        <v>728</v>
      </c>
      <c r="AF362" s="5" t="s">
        <v>728</v>
      </c>
      <c r="AG362" s="5" t="s">
        <v>728</v>
      </c>
      <c r="AH362" s="3" t="s">
        <v>728</v>
      </c>
      <c r="AI362" s="4" t="s">
        <v>728</v>
      </c>
      <c r="AJ362" s="3" t="s">
        <v>728</v>
      </c>
      <c r="AK362" s="5" t="s">
        <v>728</v>
      </c>
      <c r="AL362" s="5" t="s">
        <v>728</v>
      </c>
      <c r="AM362" s="5" t="s">
        <v>728</v>
      </c>
      <c r="AN362" s="5" t="s">
        <v>728</v>
      </c>
      <c r="AO362" s="3" t="s">
        <v>728</v>
      </c>
      <c r="AP362" s="4" t="s">
        <v>728</v>
      </c>
      <c r="AQ362" s="3" t="s">
        <v>728</v>
      </c>
      <c r="AR362" s="5" t="s">
        <v>728</v>
      </c>
      <c r="AS362" s="5" t="s">
        <v>728</v>
      </c>
      <c r="AT362" s="5" t="s">
        <v>728</v>
      </c>
      <c r="AU362" s="5" t="s">
        <v>728</v>
      </c>
      <c r="AV362" s="3">
        <v>0.33333333333333331</v>
      </c>
      <c r="AW362" s="3">
        <v>0.33333333333333331</v>
      </c>
      <c r="AX362" s="3">
        <v>7.666666666666667</v>
      </c>
      <c r="AY362" s="3">
        <v>0.66666666666666663</v>
      </c>
      <c r="AZ362" s="6">
        <v>11.6</v>
      </c>
      <c r="BA362" s="6">
        <v>14.576666666666666</v>
      </c>
      <c r="BB362" s="6">
        <v>48.04999999999999</v>
      </c>
      <c r="BC362" s="3">
        <v>2554.0974044911045</v>
      </c>
      <c r="BD362" s="3">
        <v>3209.5022844366672</v>
      </c>
      <c r="BE362" s="3">
        <v>846.96218528239501</v>
      </c>
      <c r="BF362" s="3">
        <v>4816.0882667444348</v>
      </c>
      <c r="BG362" s="3">
        <v>10579.687955672207</v>
      </c>
      <c r="BH362" s="4">
        <v>4.2199979715572411</v>
      </c>
    </row>
    <row r="363" spans="1:60" x14ac:dyDescent="0.25">
      <c r="A363">
        <v>2003</v>
      </c>
      <c r="B363">
        <v>223</v>
      </c>
      <c r="C363" s="1">
        <v>37844</v>
      </c>
      <c r="D363" t="s">
        <v>513</v>
      </c>
      <c r="E363">
        <v>3</v>
      </c>
      <c r="F363" s="3">
        <v>89.1</v>
      </c>
      <c r="G363" s="4">
        <v>0.8909999999999999</v>
      </c>
      <c r="H363" s="3">
        <v>16.37</v>
      </c>
      <c r="I363" s="5">
        <v>19</v>
      </c>
      <c r="J363" s="5">
        <v>5</v>
      </c>
      <c r="K363" s="5">
        <v>3</v>
      </c>
      <c r="L363" s="5">
        <v>35</v>
      </c>
      <c r="M363" s="3">
        <v>80.3</v>
      </c>
      <c r="N363" s="4">
        <v>0.80299999999999994</v>
      </c>
      <c r="O363" s="3">
        <v>10.050000000000001</v>
      </c>
      <c r="P363" s="5">
        <v>23</v>
      </c>
      <c r="Q363" s="5">
        <v>6</v>
      </c>
      <c r="R363" s="5">
        <v>1</v>
      </c>
      <c r="S363" s="5">
        <v>14</v>
      </c>
      <c r="T363" s="3">
        <v>91.5</v>
      </c>
      <c r="U363" s="4">
        <v>0.91500000000000004</v>
      </c>
      <c r="V363" s="3">
        <v>11.46</v>
      </c>
      <c r="W363" s="5">
        <v>24</v>
      </c>
      <c r="X363" s="5">
        <v>4</v>
      </c>
      <c r="Y363" s="5">
        <v>1</v>
      </c>
      <c r="Z363" s="5">
        <v>6</v>
      </c>
      <c r="AA363" s="3" t="s">
        <v>728</v>
      </c>
      <c r="AB363" s="4" t="s">
        <v>728</v>
      </c>
      <c r="AC363" s="3" t="s">
        <v>728</v>
      </c>
      <c r="AD363" s="5" t="s">
        <v>728</v>
      </c>
      <c r="AE363" s="5" t="s">
        <v>728</v>
      </c>
      <c r="AF363" s="5" t="s">
        <v>728</v>
      </c>
      <c r="AG363" s="5" t="s">
        <v>728</v>
      </c>
      <c r="AH363" s="3" t="s">
        <v>728</v>
      </c>
      <c r="AI363" s="4" t="s">
        <v>728</v>
      </c>
      <c r="AJ363" s="3" t="s">
        <v>728</v>
      </c>
      <c r="AK363" s="5" t="s">
        <v>728</v>
      </c>
      <c r="AL363" s="5" t="s">
        <v>728</v>
      </c>
      <c r="AM363" s="5" t="s">
        <v>728</v>
      </c>
      <c r="AN363" s="5" t="s">
        <v>728</v>
      </c>
      <c r="AO363" s="3" t="s">
        <v>728</v>
      </c>
      <c r="AP363" s="4" t="s">
        <v>728</v>
      </c>
      <c r="AQ363" s="3" t="s">
        <v>728</v>
      </c>
      <c r="AR363" s="5" t="s">
        <v>728</v>
      </c>
      <c r="AS363" s="5" t="s">
        <v>728</v>
      </c>
      <c r="AT363" s="5" t="s">
        <v>728</v>
      </c>
      <c r="AU363" s="5" t="s">
        <v>728</v>
      </c>
      <c r="AV363" s="3">
        <v>3.3333333333333335</v>
      </c>
      <c r="AW363" s="3">
        <v>0</v>
      </c>
      <c r="AX363" s="3">
        <v>15.666666666666666</v>
      </c>
      <c r="AY363" s="3">
        <v>0.66666666666666663</v>
      </c>
      <c r="AZ363" s="6">
        <v>28.290000000000003</v>
      </c>
      <c r="BA363" s="6">
        <v>30.793333333333333</v>
      </c>
      <c r="BB363" s="6">
        <v>102.85333333333331</v>
      </c>
      <c r="BC363" s="3">
        <v>3545.0158573928261</v>
      </c>
      <c r="BD363" s="3">
        <v>3858.7081996694856</v>
      </c>
      <c r="BE363" s="3">
        <v>461.14027413240007</v>
      </c>
      <c r="BF363" s="3">
        <v>5484.812445319335</v>
      </c>
      <c r="BG363" s="3">
        <v>12888.536502381647</v>
      </c>
      <c r="BH363" s="4">
        <v>5.5199135135245267</v>
      </c>
    </row>
    <row r="364" spans="1:60" x14ac:dyDescent="0.25">
      <c r="A364">
        <v>2003</v>
      </c>
      <c r="B364">
        <v>223</v>
      </c>
      <c r="C364" s="1">
        <v>37844</v>
      </c>
      <c r="D364" t="s">
        <v>514</v>
      </c>
      <c r="E364">
        <v>3</v>
      </c>
      <c r="F364" s="3">
        <v>101.3</v>
      </c>
      <c r="G364" s="4">
        <v>1.0129999999999999</v>
      </c>
      <c r="H364" s="3">
        <v>12.46</v>
      </c>
      <c r="I364" s="5">
        <v>26</v>
      </c>
      <c r="J364" s="5">
        <v>6</v>
      </c>
      <c r="K364" s="5">
        <v>0</v>
      </c>
      <c r="L364" s="5">
        <v>0</v>
      </c>
      <c r="M364" s="3">
        <v>112.3</v>
      </c>
      <c r="N364" s="4">
        <v>1.123</v>
      </c>
      <c r="O364" s="3">
        <v>14.05</v>
      </c>
      <c r="P364" s="5">
        <v>27</v>
      </c>
      <c r="Q364" s="5">
        <v>4</v>
      </c>
      <c r="R364" s="5">
        <v>2</v>
      </c>
      <c r="S364" s="5">
        <v>23</v>
      </c>
      <c r="T364" s="3">
        <v>82.2</v>
      </c>
      <c r="U364" s="4">
        <v>0.82200000000000006</v>
      </c>
      <c r="V364" s="3">
        <v>12.07</v>
      </c>
      <c r="W364" s="5">
        <v>24</v>
      </c>
      <c r="X364" s="5">
        <v>8</v>
      </c>
      <c r="Y364" s="5">
        <v>3</v>
      </c>
      <c r="Z364" s="5">
        <v>23</v>
      </c>
      <c r="AA364" s="3" t="s">
        <v>728</v>
      </c>
      <c r="AB364" s="4" t="s">
        <v>728</v>
      </c>
      <c r="AC364" s="3" t="s">
        <v>728</v>
      </c>
      <c r="AD364" s="5" t="s">
        <v>728</v>
      </c>
      <c r="AE364" s="5" t="s">
        <v>728</v>
      </c>
      <c r="AF364" s="5" t="s">
        <v>728</v>
      </c>
      <c r="AG364" s="5" t="s">
        <v>728</v>
      </c>
      <c r="AH364" s="3" t="s">
        <v>728</v>
      </c>
      <c r="AI364" s="4" t="s">
        <v>728</v>
      </c>
      <c r="AJ364" s="3" t="s">
        <v>728</v>
      </c>
      <c r="AK364" s="5" t="s">
        <v>728</v>
      </c>
      <c r="AL364" s="5" t="s">
        <v>728</v>
      </c>
      <c r="AM364" s="5" t="s">
        <v>728</v>
      </c>
      <c r="AN364" s="5" t="s">
        <v>728</v>
      </c>
      <c r="AO364" s="3" t="s">
        <v>728</v>
      </c>
      <c r="AP364" s="4" t="s">
        <v>728</v>
      </c>
      <c r="AQ364" s="3" t="s">
        <v>728</v>
      </c>
      <c r="AR364" s="5" t="s">
        <v>728</v>
      </c>
      <c r="AS364" s="5" t="s">
        <v>728</v>
      </c>
      <c r="AT364" s="5" t="s">
        <v>728</v>
      </c>
      <c r="AU364" s="5" t="s">
        <v>728</v>
      </c>
      <c r="AV364" s="3">
        <v>6.666666666666667</v>
      </c>
      <c r="AW364" s="3">
        <v>0</v>
      </c>
      <c r="AX364" s="3">
        <v>18.666666666666668</v>
      </c>
      <c r="AY364" s="3">
        <v>0.33333333333333331</v>
      </c>
      <c r="AZ364" s="6">
        <v>34.449999999999996</v>
      </c>
      <c r="BA364" s="6">
        <v>41.163333333333334</v>
      </c>
      <c r="BB364" s="6">
        <v>129.26</v>
      </c>
      <c r="BC364" s="3">
        <v>3729.8228346456685</v>
      </c>
      <c r="BD364" s="3">
        <v>4456.6601049868768</v>
      </c>
      <c r="BE364" s="3">
        <v>264.8950131233596</v>
      </c>
      <c r="BF364" s="3">
        <v>5808.202099737533</v>
      </c>
      <c r="BG364" s="3">
        <v>13994.685039370079</v>
      </c>
      <c r="BH364" s="4">
        <v>5.4508497006694396</v>
      </c>
    </row>
    <row r="365" spans="1:60" x14ac:dyDescent="0.25">
      <c r="A365">
        <v>2003</v>
      </c>
      <c r="B365">
        <v>223</v>
      </c>
      <c r="C365" s="1">
        <v>37844</v>
      </c>
      <c r="D365" t="s">
        <v>515</v>
      </c>
      <c r="E365">
        <v>3</v>
      </c>
      <c r="F365" s="3">
        <v>96.6</v>
      </c>
      <c r="G365" s="4">
        <v>0.96599999999999997</v>
      </c>
      <c r="H365" s="3">
        <v>9.08</v>
      </c>
      <c r="I365" s="5">
        <v>21</v>
      </c>
      <c r="J365" s="5">
        <v>11</v>
      </c>
      <c r="K365" s="5">
        <v>5</v>
      </c>
      <c r="L365" s="5">
        <v>11</v>
      </c>
      <c r="M365" s="3">
        <v>97.2</v>
      </c>
      <c r="N365" s="4">
        <v>0.97199999999999998</v>
      </c>
      <c r="O365" s="3">
        <v>9.5299999999999994</v>
      </c>
      <c r="P365" s="5">
        <v>18</v>
      </c>
      <c r="Q365" s="5">
        <v>5</v>
      </c>
      <c r="R365" s="5">
        <v>1</v>
      </c>
      <c r="S365" s="5">
        <v>6</v>
      </c>
      <c r="T365" s="3">
        <v>93.8</v>
      </c>
      <c r="U365" s="4">
        <v>0.93799999999999994</v>
      </c>
      <c r="V365" s="3">
        <v>9.6</v>
      </c>
      <c r="W365" s="5">
        <v>21</v>
      </c>
      <c r="X365" s="5">
        <v>5</v>
      </c>
      <c r="Y365" s="5">
        <v>1</v>
      </c>
      <c r="Z365" s="5">
        <v>9</v>
      </c>
      <c r="AA365" s="3" t="s">
        <v>728</v>
      </c>
      <c r="AB365" s="4" t="s">
        <v>728</v>
      </c>
      <c r="AC365" s="3" t="s">
        <v>728</v>
      </c>
      <c r="AD365" s="5" t="s">
        <v>728</v>
      </c>
      <c r="AE365" s="5" t="s">
        <v>728</v>
      </c>
      <c r="AF365" s="5" t="s">
        <v>728</v>
      </c>
      <c r="AG365" s="5" t="s">
        <v>728</v>
      </c>
      <c r="AH365" s="3" t="s">
        <v>728</v>
      </c>
      <c r="AI365" s="4" t="s">
        <v>728</v>
      </c>
      <c r="AJ365" s="3" t="s">
        <v>728</v>
      </c>
      <c r="AK365" s="5" t="s">
        <v>728</v>
      </c>
      <c r="AL365" s="5" t="s">
        <v>728</v>
      </c>
      <c r="AM365" s="5" t="s">
        <v>728</v>
      </c>
      <c r="AN365" s="5" t="s">
        <v>728</v>
      </c>
      <c r="AO365" s="3" t="s">
        <v>728</v>
      </c>
      <c r="AP365" s="4" t="s">
        <v>728</v>
      </c>
      <c r="AQ365" s="3" t="s">
        <v>728</v>
      </c>
      <c r="AR365" s="5" t="s">
        <v>728</v>
      </c>
      <c r="AS365" s="5" t="s">
        <v>728</v>
      </c>
      <c r="AT365" s="5" t="s">
        <v>728</v>
      </c>
      <c r="AU365" s="5" t="s">
        <v>728</v>
      </c>
      <c r="AV365" s="3">
        <v>1.6666666666666667</v>
      </c>
      <c r="AW365" s="3">
        <v>0.33333333333333331</v>
      </c>
      <c r="AX365" s="3">
        <v>5</v>
      </c>
      <c r="AY365" s="3">
        <v>0</v>
      </c>
      <c r="AZ365" s="6">
        <v>10.903333333333334</v>
      </c>
      <c r="BA365" s="6">
        <v>15.363333333333335</v>
      </c>
      <c r="BB365" s="6">
        <v>36.576666666666668</v>
      </c>
      <c r="BC365" s="3">
        <v>2636.2043720229417</v>
      </c>
      <c r="BD365" s="3">
        <v>3714.5417152717018</v>
      </c>
      <c r="BE365" s="3">
        <v>0</v>
      </c>
      <c r="BF365" s="3">
        <v>2492.7484324876054</v>
      </c>
      <c r="BG365" s="3">
        <v>8843.494519782249</v>
      </c>
      <c r="BH365" s="4">
        <v>5.0571456753856054</v>
      </c>
    </row>
    <row r="366" spans="1:60" x14ac:dyDescent="0.25">
      <c r="A366">
        <v>2003</v>
      </c>
      <c r="B366">
        <v>223</v>
      </c>
      <c r="C366" s="1">
        <v>37844</v>
      </c>
      <c r="D366" t="s">
        <v>516</v>
      </c>
      <c r="E366">
        <v>3</v>
      </c>
      <c r="F366" s="3">
        <v>91.3</v>
      </c>
      <c r="G366" s="4">
        <v>0.91299999999999992</v>
      </c>
      <c r="H366" s="3">
        <v>14.8</v>
      </c>
      <c r="I366" s="5">
        <v>23</v>
      </c>
      <c r="J366" s="5">
        <v>3</v>
      </c>
      <c r="K366" s="5">
        <v>1</v>
      </c>
      <c r="L366" s="5">
        <v>9</v>
      </c>
      <c r="M366" s="3">
        <v>87</v>
      </c>
      <c r="N366" s="4">
        <v>0.87</v>
      </c>
      <c r="O366" s="3">
        <v>13.8</v>
      </c>
      <c r="P366" s="5">
        <v>24</v>
      </c>
      <c r="Q366" s="5">
        <v>6</v>
      </c>
      <c r="R366" s="5">
        <v>3</v>
      </c>
      <c r="S366" s="5">
        <v>28</v>
      </c>
      <c r="T366" s="3">
        <v>104.4</v>
      </c>
      <c r="U366" s="4">
        <v>1.044</v>
      </c>
      <c r="V366" s="3">
        <v>15</v>
      </c>
      <c r="W366" s="5">
        <v>28</v>
      </c>
      <c r="X366" s="5">
        <v>5</v>
      </c>
      <c r="Y366" s="5">
        <v>2</v>
      </c>
      <c r="Z366" s="5">
        <v>21</v>
      </c>
      <c r="AA366" s="3" t="s">
        <v>728</v>
      </c>
      <c r="AB366" s="4" t="s">
        <v>728</v>
      </c>
      <c r="AC366" s="3" t="s">
        <v>728</v>
      </c>
      <c r="AD366" s="5" t="s">
        <v>728</v>
      </c>
      <c r="AE366" s="5" t="s">
        <v>728</v>
      </c>
      <c r="AF366" s="5" t="s">
        <v>728</v>
      </c>
      <c r="AG366" s="5" t="s">
        <v>728</v>
      </c>
      <c r="AH366" s="3" t="s">
        <v>728</v>
      </c>
      <c r="AI366" s="4" t="s">
        <v>728</v>
      </c>
      <c r="AJ366" s="3" t="s">
        <v>728</v>
      </c>
      <c r="AK366" s="5" t="s">
        <v>728</v>
      </c>
      <c r="AL366" s="5" t="s">
        <v>728</v>
      </c>
      <c r="AM366" s="5" t="s">
        <v>728</v>
      </c>
      <c r="AN366" s="5" t="s">
        <v>728</v>
      </c>
      <c r="AO366" s="3" t="s">
        <v>728</v>
      </c>
      <c r="AP366" s="4" t="s">
        <v>728</v>
      </c>
      <c r="AQ366" s="3" t="s">
        <v>728</v>
      </c>
      <c r="AR366" s="5" t="s">
        <v>728</v>
      </c>
      <c r="AS366" s="5" t="s">
        <v>728</v>
      </c>
      <c r="AT366" s="5" t="s">
        <v>728</v>
      </c>
      <c r="AU366" s="5" t="s">
        <v>728</v>
      </c>
      <c r="AV366" s="3">
        <v>3</v>
      </c>
      <c r="AW366" s="3">
        <v>0.33333333333333331</v>
      </c>
      <c r="AX366" s="3">
        <v>20</v>
      </c>
      <c r="AY366" s="3">
        <v>0.33333333333333331</v>
      </c>
      <c r="AZ366" s="6">
        <v>41.223333333333329</v>
      </c>
      <c r="BA366" s="6">
        <v>41.56666666666667</v>
      </c>
      <c r="BB366" s="6">
        <v>151.73333333333332</v>
      </c>
      <c r="BC366" s="3">
        <v>2028.7073490813646</v>
      </c>
      <c r="BD366" s="3">
        <v>2045.6036745406825</v>
      </c>
      <c r="BE366" s="3">
        <v>93.503937007874029</v>
      </c>
      <c r="BF366" s="3">
        <v>3392.8805774278217</v>
      </c>
      <c r="BG366" s="3">
        <v>7467.191601049869</v>
      </c>
      <c r="BH366" s="4">
        <v>3.3810910923066437</v>
      </c>
    </row>
    <row r="367" spans="1:60" x14ac:dyDescent="0.25">
      <c r="A367">
        <v>2003</v>
      </c>
      <c r="B367">
        <v>223</v>
      </c>
      <c r="C367" s="1">
        <v>37844</v>
      </c>
      <c r="D367" t="s">
        <v>517</v>
      </c>
      <c r="E367">
        <v>3</v>
      </c>
      <c r="F367" s="3">
        <v>94.6</v>
      </c>
      <c r="G367" s="4">
        <v>0.94599999999999995</v>
      </c>
      <c r="H367" s="3">
        <v>14.8</v>
      </c>
      <c r="I367" s="5">
        <v>23</v>
      </c>
      <c r="J367" s="5">
        <v>4</v>
      </c>
      <c r="K367" s="5">
        <v>3</v>
      </c>
      <c r="L367" s="5">
        <v>22</v>
      </c>
      <c r="M367" s="3">
        <v>65.3</v>
      </c>
      <c r="N367" s="4">
        <v>0.65300000000000002</v>
      </c>
      <c r="O367" s="3">
        <v>9.8000000000000007</v>
      </c>
      <c r="P367" s="5">
        <v>21</v>
      </c>
      <c r="Q367" s="5">
        <v>5</v>
      </c>
      <c r="R367" s="5">
        <v>1</v>
      </c>
      <c r="S367" s="5">
        <v>3</v>
      </c>
      <c r="T367" s="3">
        <v>89</v>
      </c>
      <c r="U367" s="4">
        <v>0.89</v>
      </c>
      <c r="V367" s="3">
        <v>17.100000000000001</v>
      </c>
      <c r="W367" s="5">
        <v>22</v>
      </c>
      <c r="X367" s="5">
        <v>4</v>
      </c>
      <c r="Y367" s="5">
        <v>2</v>
      </c>
      <c r="Z367" s="5">
        <v>27</v>
      </c>
      <c r="AA367" s="3" t="s">
        <v>728</v>
      </c>
      <c r="AB367" s="4" t="s">
        <v>728</v>
      </c>
      <c r="AC367" s="3" t="s">
        <v>728</v>
      </c>
      <c r="AD367" s="5" t="s">
        <v>728</v>
      </c>
      <c r="AE367" s="5" t="s">
        <v>728</v>
      </c>
      <c r="AF367" s="5" t="s">
        <v>728</v>
      </c>
      <c r="AG367" s="5" t="s">
        <v>728</v>
      </c>
      <c r="AH367" s="3" t="s">
        <v>728</v>
      </c>
      <c r="AI367" s="4" t="s">
        <v>728</v>
      </c>
      <c r="AJ367" s="3" t="s">
        <v>728</v>
      </c>
      <c r="AK367" s="5" t="s">
        <v>728</v>
      </c>
      <c r="AL367" s="5" t="s">
        <v>728</v>
      </c>
      <c r="AM367" s="5" t="s">
        <v>728</v>
      </c>
      <c r="AN367" s="5" t="s">
        <v>728</v>
      </c>
      <c r="AO367" s="3" t="s">
        <v>728</v>
      </c>
      <c r="AP367" s="4" t="s">
        <v>728</v>
      </c>
      <c r="AQ367" s="3" t="s">
        <v>728</v>
      </c>
      <c r="AR367" s="5" t="s">
        <v>728</v>
      </c>
      <c r="AS367" s="5" t="s">
        <v>728</v>
      </c>
      <c r="AT367" s="5" t="s">
        <v>728</v>
      </c>
      <c r="AU367" s="5" t="s">
        <v>728</v>
      </c>
      <c r="AV367" s="3">
        <v>11</v>
      </c>
      <c r="AW367" s="3">
        <v>1.6666666666666667</v>
      </c>
      <c r="AX367" s="3">
        <v>23</v>
      </c>
      <c r="AY367" s="3">
        <v>0.33333333333333331</v>
      </c>
      <c r="AZ367" s="6">
        <v>42.326666666666668</v>
      </c>
      <c r="BA367" s="6">
        <v>44.29666666666666</v>
      </c>
      <c r="BB367" s="6">
        <v>154.83666666666667</v>
      </c>
      <c r="BC367" s="3">
        <v>2178.4763232720911</v>
      </c>
      <c r="BD367" s="3">
        <v>2279.868629702537</v>
      </c>
      <c r="BE367" s="3">
        <v>66.050825678040255</v>
      </c>
      <c r="BF367" s="3">
        <v>3510.8158355205592</v>
      </c>
      <c r="BG367" s="3">
        <v>7969.1607884951882</v>
      </c>
      <c r="BH367" s="4">
        <v>3.4530780019338962</v>
      </c>
    </row>
    <row r="368" spans="1:60" x14ac:dyDescent="0.25">
      <c r="A368">
        <v>2003</v>
      </c>
      <c r="B368">
        <v>223</v>
      </c>
      <c r="C368" s="1">
        <v>37844</v>
      </c>
      <c r="D368" t="s">
        <v>518</v>
      </c>
      <c r="E368">
        <v>3</v>
      </c>
      <c r="F368" s="3">
        <v>75.099999999999994</v>
      </c>
      <c r="G368" s="4">
        <v>0.75099999999999989</v>
      </c>
      <c r="H368" s="3">
        <v>11.7</v>
      </c>
      <c r="I368" s="5">
        <v>15</v>
      </c>
      <c r="J368" s="5">
        <v>3</v>
      </c>
      <c r="K368" s="5">
        <v>1</v>
      </c>
      <c r="L368" s="5">
        <v>12</v>
      </c>
      <c r="M368" s="3">
        <v>79</v>
      </c>
      <c r="N368" s="4">
        <v>0.79</v>
      </c>
      <c r="O368" s="3">
        <v>10.199999999999999</v>
      </c>
      <c r="P368" s="5">
        <v>21</v>
      </c>
      <c r="Q368" s="5">
        <v>8</v>
      </c>
      <c r="R368" s="5">
        <v>1</v>
      </c>
      <c r="S368" s="5">
        <v>6</v>
      </c>
      <c r="T368" s="3">
        <v>79.2</v>
      </c>
      <c r="U368" s="4">
        <v>0.79200000000000004</v>
      </c>
      <c r="V368" s="3">
        <v>11.3</v>
      </c>
      <c r="W368" s="5">
        <v>14</v>
      </c>
      <c r="X368" s="5">
        <v>7</v>
      </c>
      <c r="Y368" s="5">
        <v>4</v>
      </c>
      <c r="Z368" s="5">
        <v>3</v>
      </c>
      <c r="AA368" s="3" t="s">
        <v>728</v>
      </c>
      <c r="AB368" s="4" t="s">
        <v>728</v>
      </c>
      <c r="AC368" s="3" t="s">
        <v>728</v>
      </c>
      <c r="AD368" s="5" t="s">
        <v>728</v>
      </c>
      <c r="AE368" s="5" t="s">
        <v>728</v>
      </c>
      <c r="AF368" s="5" t="s">
        <v>728</v>
      </c>
      <c r="AG368" s="5" t="s">
        <v>728</v>
      </c>
      <c r="AH368" s="3" t="s">
        <v>728</v>
      </c>
      <c r="AI368" s="4" t="s">
        <v>728</v>
      </c>
      <c r="AJ368" s="3" t="s">
        <v>728</v>
      </c>
      <c r="AK368" s="5" t="s">
        <v>728</v>
      </c>
      <c r="AL368" s="5" t="s">
        <v>728</v>
      </c>
      <c r="AM368" s="5" t="s">
        <v>728</v>
      </c>
      <c r="AN368" s="5" t="s">
        <v>728</v>
      </c>
      <c r="AO368" s="3" t="s">
        <v>728</v>
      </c>
      <c r="AP368" s="4" t="s">
        <v>728</v>
      </c>
      <c r="AQ368" s="3" t="s">
        <v>728</v>
      </c>
      <c r="AR368" s="5" t="s">
        <v>728</v>
      </c>
      <c r="AS368" s="5" t="s">
        <v>728</v>
      </c>
      <c r="AT368" s="5" t="s">
        <v>728</v>
      </c>
      <c r="AU368" s="5" t="s">
        <v>728</v>
      </c>
      <c r="AV368" s="3">
        <v>0</v>
      </c>
      <c r="AW368" s="3">
        <v>0.33333333333333331</v>
      </c>
      <c r="AX368" s="3">
        <v>10.666666666666666</v>
      </c>
      <c r="AY368" s="3">
        <v>0</v>
      </c>
      <c r="AZ368" s="6">
        <v>15.373333333333335</v>
      </c>
      <c r="BA368" s="6">
        <v>17.143333333333334</v>
      </c>
      <c r="BB368" s="6">
        <v>66.94</v>
      </c>
      <c r="BC368" s="3">
        <v>1815.748031496063</v>
      </c>
      <c r="BD368" s="3">
        <v>2024.8031496062993</v>
      </c>
      <c r="BE368" s="3">
        <v>0</v>
      </c>
      <c r="BF368" s="3">
        <v>4065.748031496063</v>
      </c>
      <c r="BG368" s="3">
        <v>7906.2992125984256</v>
      </c>
      <c r="BH368" s="4">
        <v>3.0434200542005425</v>
      </c>
    </row>
    <row r="369" spans="1:60" x14ac:dyDescent="0.25">
      <c r="A369">
        <v>2003</v>
      </c>
      <c r="B369">
        <v>223</v>
      </c>
      <c r="C369" s="1">
        <v>37844</v>
      </c>
      <c r="D369" t="s">
        <v>519</v>
      </c>
      <c r="E369">
        <v>3</v>
      </c>
      <c r="F369" s="3">
        <v>74.3</v>
      </c>
      <c r="G369" s="4">
        <v>0.74299999999999999</v>
      </c>
      <c r="H369" s="3">
        <v>13.6</v>
      </c>
      <c r="I369" s="5">
        <v>19</v>
      </c>
      <c r="J369" s="5">
        <v>3</v>
      </c>
      <c r="K369" s="5">
        <v>2</v>
      </c>
      <c r="L369" s="5">
        <v>15</v>
      </c>
      <c r="M369" s="3">
        <v>83.6</v>
      </c>
      <c r="N369" s="4">
        <v>0.83599999999999997</v>
      </c>
      <c r="O369" s="3">
        <v>13.7</v>
      </c>
      <c r="P369" s="5">
        <v>24</v>
      </c>
      <c r="Q369" s="5">
        <v>5</v>
      </c>
      <c r="R369" s="5">
        <v>2</v>
      </c>
      <c r="S369" s="5">
        <v>13</v>
      </c>
      <c r="T369" s="3">
        <v>93.8</v>
      </c>
      <c r="U369" s="4">
        <v>0.93799999999999994</v>
      </c>
      <c r="V369" s="3">
        <v>14.5</v>
      </c>
      <c r="W369" s="5">
        <v>22</v>
      </c>
      <c r="X369" s="5">
        <v>7</v>
      </c>
      <c r="Y369" s="5">
        <v>3</v>
      </c>
      <c r="Z369" s="5">
        <v>20</v>
      </c>
      <c r="AA369" s="3" t="s">
        <v>728</v>
      </c>
      <c r="AB369" s="4" t="s">
        <v>728</v>
      </c>
      <c r="AC369" s="3" t="s">
        <v>728</v>
      </c>
      <c r="AD369" s="5" t="s">
        <v>728</v>
      </c>
      <c r="AE369" s="5" t="s">
        <v>728</v>
      </c>
      <c r="AF369" s="5" t="s">
        <v>728</v>
      </c>
      <c r="AG369" s="5" t="s">
        <v>728</v>
      </c>
      <c r="AH369" s="3" t="s">
        <v>728</v>
      </c>
      <c r="AI369" s="4" t="s">
        <v>728</v>
      </c>
      <c r="AJ369" s="3" t="s">
        <v>728</v>
      </c>
      <c r="AK369" s="5" t="s">
        <v>728</v>
      </c>
      <c r="AL369" s="5" t="s">
        <v>728</v>
      </c>
      <c r="AM369" s="5" t="s">
        <v>728</v>
      </c>
      <c r="AN369" s="5" t="s">
        <v>728</v>
      </c>
      <c r="AO369" s="3" t="s">
        <v>728</v>
      </c>
      <c r="AP369" s="4" t="s">
        <v>728</v>
      </c>
      <c r="AQ369" s="3" t="s">
        <v>728</v>
      </c>
      <c r="AR369" s="5" t="s">
        <v>728</v>
      </c>
      <c r="AS369" s="5" t="s">
        <v>728</v>
      </c>
      <c r="AT369" s="5" t="s">
        <v>728</v>
      </c>
      <c r="AU369" s="5" t="s">
        <v>728</v>
      </c>
      <c r="AV369" s="3">
        <v>3.3333333333333335</v>
      </c>
      <c r="AW369" s="3">
        <v>0.33333333333333331</v>
      </c>
      <c r="AX369" s="3">
        <v>24.666666666666668</v>
      </c>
      <c r="AY369" s="3">
        <v>1</v>
      </c>
      <c r="AZ369" s="6">
        <v>39.153333333333329</v>
      </c>
      <c r="BA369" s="6">
        <v>43.883333333333333</v>
      </c>
      <c r="BB369" s="6">
        <v>173.72</v>
      </c>
      <c r="BC369" s="3">
        <v>1934.8657589676288</v>
      </c>
      <c r="BD369" s="3">
        <v>2168.6112478127729</v>
      </c>
      <c r="BE369" s="3">
        <v>292.05831692913387</v>
      </c>
      <c r="BF369" s="3">
        <v>4481.3573108048995</v>
      </c>
      <c r="BG369" s="3">
        <v>8584.8343175853006</v>
      </c>
      <c r="BH369" s="4">
        <v>2.7883280517575546</v>
      </c>
    </row>
    <row r="370" spans="1:60" x14ac:dyDescent="0.25">
      <c r="A370">
        <v>2003</v>
      </c>
      <c r="B370">
        <v>223</v>
      </c>
      <c r="C370" s="1">
        <v>37844</v>
      </c>
      <c r="D370" t="s">
        <v>520</v>
      </c>
      <c r="E370">
        <v>3</v>
      </c>
      <c r="F370" s="3">
        <v>74</v>
      </c>
      <c r="G370" s="4">
        <v>0.74</v>
      </c>
      <c r="H370" s="3">
        <v>10.7</v>
      </c>
      <c r="I370" s="5">
        <v>15</v>
      </c>
      <c r="J370" s="5">
        <v>3</v>
      </c>
      <c r="K370" s="5">
        <v>2</v>
      </c>
      <c r="L370" s="5">
        <v>5</v>
      </c>
      <c r="M370" s="3">
        <v>87</v>
      </c>
      <c r="N370" s="4">
        <v>0.87</v>
      </c>
      <c r="O370" s="3">
        <v>9.24</v>
      </c>
      <c r="P370" s="5">
        <v>23</v>
      </c>
      <c r="Q370" s="5">
        <v>8</v>
      </c>
      <c r="R370" s="5">
        <v>1</v>
      </c>
      <c r="S370" s="5">
        <v>3</v>
      </c>
      <c r="T370" s="3">
        <v>68</v>
      </c>
      <c r="U370" s="4">
        <v>0.68</v>
      </c>
      <c r="V370" s="3">
        <v>8.99</v>
      </c>
      <c r="W370" s="5">
        <v>16</v>
      </c>
      <c r="X370" s="5">
        <v>4</v>
      </c>
      <c r="Y370" s="5">
        <v>2</v>
      </c>
      <c r="Z370" s="5">
        <v>2</v>
      </c>
      <c r="AA370" s="3" t="s">
        <v>728</v>
      </c>
      <c r="AB370" s="4" t="s">
        <v>728</v>
      </c>
      <c r="AC370" s="3" t="s">
        <v>728</v>
      </c>
      <c r="AD370" s="5" t="s">
        <v>728</v>
      </c>
      <c r="AE370" s="5" t="s">
        <v>728</v>
      </c>
      <c r="AF370" s="5" t="s">
        <v>728</v>
      </c>
      <c r="AG370" s="5" t="s">
        <v>728</v>
      </c>
      <c r="AH370" s="3" t="s">
        <v>728</v>
      </c>
      <c r="AI370" s="4" t="s">
        <v>728</v>
      </c>
      <c r="AJ370" s="3" t="s">
        <v>728</v>
      </c>
      <c r="AK370" s="5" t="s">
        <v>728</v>
      </c>
      <c r="AL370" s="5" t="s">
        <v>728</v>
      </c>
      <c r="AM370" s="5" t="s">
        <v>728</v>
      </c>
      <c r="AN370" s="5" t="s">
        <v>728</v>
      </c>
      <c r="AO370" s="3" t="s">
        <v>728</v>
      </c>
      <c r="AP370" s="4" t="s">
        <v>728</v>
      </c>
      <c r="AQ370" s="3" t="s">
        <v>728</v>
      </c>
      <c r="AR370" s="5" t="s">
        <v>728</v>
      </c>
      <c r="AS370" s="5" t="s">
        <v>728</v>
      </c>
      <c r="AT370" s="5" t="s">
        <v>728</v>
      </c>
      <c r="AU370" s="5" t="s">
        <v>728</v>
      </c>
      <c r="AV370" s="3">
        <v>1.6666666666666667</v>
      </c>
      <c r="AW370" s="3">
        <v>0.66666666666666663</v>
      </c>
      <c r="AX370" s="3">
        <v>10.333333333333334</v>
      </c>
      <c r="AY370" s="3">
        <v>0.33333333333333331</v>
      </c>
      <c r="AZ370" s="6">
        <v>17.063333333333333</v>
      </c>
      <c r="BA370" s="6">
        <v>21.560000000000002</v>
      </c>
      <c r="BB370" s="6">
        <v>65.63333333333334</v>
      </c>
      <c r="BC370" s="3">
        <v>1873.8441114999512</v>
      </c>
      <c r="BD370" s="3">
        <v>2367.654564012832</v>
      </c>
      <c r="BE370" s="3">
        <v>211.21470059298139</v>
      </c>
      <c r="BF370" s="3">
        <v>2966.1572251385237</v>
      </c>
      <c r="BG370" s="3">
        <v>7207.6559006513071</v>
      </c>
      <c r="BH370" s="4">
        <v>3.8108772275553129</v>
      </c>
    </row>
    <row r="371" spans="1:60" x14ac:dyDescent="0.25">
      <c r="A371">
        <v>2003</v>
      </c>
      <c r="B371">
        <v>223</v>
      </c>
      <c r="C371" s="1">
        <v>37844</v>
      </c>
      <c r="D371" t="s">
        <v>521</v>
      </c>
      <c r="E371">
        <v>3</v>
      </c>
      <c r="F371" s="3">
        <v>81</v>
      </c>
      <c r="G371" s="4">
        <v>0.81</v>
      </c>
      <c r="H371" s="3">
        <v>11.99</v>
      </c>
      <c r="I371" s="5">
        <v>18</v>
      </c>
      <c r="J371" s="5">
        <v>5</v>
      </c>
      <c r="K371" s="5">
        <v>3</v>
      </c>
      <c r="L371" s="5">
        <v>15</v>
      </c>
      <c r="M371" s="3">
        <v>94</v>
      </c>
      <c r="N371" s="4">
        <v>0.94</v>
      </c>
      <c r="O371" s="3">
        <v>12.07</v>
      </c>
      <c r="P371" s="5">
        <v>19</v>
      </c>
      <c r="Q371" s="5">
        <v>4</v>
      </c>
      <c r="R371" s="5">
        <v>2</v>
      </c>
      <c r="S371" s="5">
        <v>3</v>
      </c>
      <c r="T371" s="3">
        <v>81</v>
      </c>
      <c r="U371" s="4">
        <v>0.81</v>
      </c>
      <c r="V371" s="3">
        <v>12.59</v>
      </c>
      <c r="W371" s="5">
        <v>21</v>
      </c>
      <c r="X371" s="5">
        <v>4</v>
      </c>
      <c r="Y371" s="5">
        <v>3</v>
      </c>
      <c r="Z371" s="5">
        <v>3</v>
      </c>
      <c r="AA371" s="3" t="s">
        <v>728</v>
      </c>
      <c r="AB371" s="4" t="s">
        <v>728</v>
      </c>
      <c r="AC371" s="3" t="s">
        <v>728</v>
      </c>
      <c r="AD371" s="5" t="s">
        <v>728</v>
      </c>
      <c r="AE371" s="5" t="s">
        <v>728</v>
      </c>
      <c r="AF371" s="5" t="s">
        <v>728</v>
      </c>
      <c r="AG371" s="5" t="s">
        <v>728</v>
      </c>
      <c r="AH371" s="3" t="s">
        <v>728</v>
      </c>
      <c r="AI371" s="4" t="s">
        <v>728</v>
      </c>
      <c r="AJ371" s="3" t="s">
        <v>728</v>
      </c>
      <c r="AK371" s="5" t="s">
        <v>728</v>
      </c>
      <c r="AL371" s="5" t="s">
        <v>728</v>
      </c>
      <c r="AM371" s="5" t="s">
        <v>728</v>
      </c>
      <c r="AN371" s="5" t="s">
        <v>728</v>
      </c>
      <c r="AO371" s="3" t="s">
        <v>728</v>
      </c>
      <c r="AP371" s="4" t="s">
        <v>728</v>
      </c>
      <c r="AQ371" s="3" t="s">
        <v>728</v>
      </c>
      <c r="AR371" s="5" t="s">
        <v>728</v>
      </c>
      <c r="AS371" s="5" t="s">
        <v>728</v>
      </c>
      <c r="AT371" s="5" t="s">
        <v>728</v>
      </c>
      <c r="AU371" s="5" t="s">
        <v>728</v>
      </c>
      <c r="AV371" s="3">
        <v>3</v>
      </c>
      <c r="AW371" s="3">
        <v>1</v>
      </c>
      <c r="AX371" s="3">
        <v>14.666666666666666</v>
      </c>
      <c r="AY371" s="3">
        <v>0</v>
      </c>
      <c r="AZ371" s="6">
        <v>23.446666666666669</v>
      </c>
      <c r="BA371" s="6">
        <v>30.783333333333331</v>
      </c>
      <c r="BB371" s="6">
        <v>84.833333333333329</v>
      </c>
      <c r="BC371" s="3">
        <v>2696.6401769223294</v>
      </c>
      <c r="BD371" s="3">
        <v>3540.4424273354716</v>
      </c>
      <c r="BE371" s="3">
        <v>0</v>
      </c>
      <c r="BF371" s="3">
        <v>3519.7403275979395</v>
      </c>
      <c r="BG371" s="3">
        <v>9756.8229318557405</v>
      </c>
      <c r="BH371" s="4">
        <v>4.4745533413560317</v>
      </c>
    </row>
    <row r="372" spans="1:60" x14ac:dyDescent="0.25">
      <c r="A372">
        <v>2003</v>
      </c>
      <c r="B372">
        <v>223</v>
      </c>
      <c r="C372" s="1">
        <v>37844</v>
      </c>
      <c r="D372" t="s">
        <v>522</v>
      </c>
      <c r="E372">
        <v>3</v>
      </c>
      <c r="F372" s="3">
        <v>95.8</v>
      </c>
      <c r="G372" s="4">
        <v>0.95799999999999996</v>
      </c>
      <c r="H372" s="3">
        <v>13.13</v>
      </c>
      <c r="I372" s="5">
        <v>24</v>
      </c>
      <c r="J372" s="5">
        <v>4</v>
      </c>
      <c r="K372" s="5">
        <v>2</v>
      </c>
      <c r="L372" s="5">
        <v>33</v>
      </c>
      <c r="M372" s="3">
        <v>47.8</v>
      </c>
      <c r="N372" s="4">
        <v>0.47799999999999998</v>
      </c>
      <c r="O372" s="3">
        <v>14.84</v>
      </c>
      <c r="P372" s="5">
        <v>23</v>
      </c>
      <c r="Q372" s="5">
        <v>6</v>
      </c>
      <c r="R372" s="5">
        <v>4</v>
      </c>
      <c r="S372" s="5">
        <v>36</v>
      </c>
      <c r="T372" s="3">
        <v>86.9</v>
      </c>
      <c r="U372" s="4">
        <v>0.86900000000000011</v>
      </c>
      <c r="V372" s="3">
        <v>14.69</v>
      </c>
      <c r="W372" s="5">
        <v>25</v>
      </c>
      <c r="X372" s="5">
        <v>6</v>
      </c>
      <c r="Y372" s="5">
        <v>3</v>
      </c>
      <c r="Z372" s="5">
        <v>41</v>
      </c>
      <c r="AA372" s="3" t="s">
        <v>728</v>
      </c>
      <c r="AB372" s="4" t="s">
        <v>728</v>
      </c>
      <c r="AC372" s="3" t="s">
        <v>728</v>
      </c>
      <c r="AD372" s="5" t="s">
        <v>728</v>
      </c>
      <c r="AE372" s="5" t="s">
        <v>728</v>
      </c>
      <c r="AF372" s="5" t="s">
        <v>728</v>
      </c>
      <c r="AG372" s="5" t="s">
        <v>728</v>
      </c>
      <c r="AH372" s="3" t="s">
        <v>728</v>
      </c>
      <c r="AI372" s="4" t="s">
        <v>728</v>
      </c>
      <c r="AJ372" s="3" t="s">
        <v>728</v>
      </c>
      <c r="AK372" s="5" t="s">
        <v>728</v>
      </c>
      <c r="AL372" s="5" t="s">
        <v>728</v>
      </c>
      <c r="AM372" s="5" t="s">
        <v>728</v>
      </c>
      <c r="AN372" s="5" t="s">
        <v>728</v>
      </c>
      <c r="AO372" s="3" t="s">
        <v>728</v>
      </c>
      <c r="AP372" s="4" t="s">
        <v>728</v>
      </c>
      <c r="AQ372" s="3" t="s">
        <v>728</v>
      </c>
      <c r="AR372" s="5" t="s">
        <v>728</v>
      </c>
      <c r="AS372" s="5" t="s">
        <v>728</v>
      </c>
      <c r="AT372" s="5" t="s">
        <v>728</v>
      </c>
      <c r="AU372" s="5" t="s">
        <v>728</v>
      </c>
      <c r="AV372" s="3">
        <v>6.333333333333333</v>
      </c>
      <c r="AW372" s="3">
        <v>1</v>
      </c>
      <c r="AX372" s="3">
        <v>27.666666666666668</v>
      </c>
      <c r="AY372" s="3">
        <v>0</v>
      </c>
      <c r="AZ372" s="6">
        <v>43.086666666666666</v>
      </c>
      <c r="BA372" s="6">
        <v>48.476666666666667</v>
      </c>
      <c r="BB372" s="6">
        <v>172.01</v>
      </c>
      <c r="BC372" s="3">
        <v>2279.4373359580054</v>
      </c>
      <c r="BD372" s="3">
        <v>2564.587434383202</v>
      </c>
      <c r="BE372" s="3">
        <v>0</v>
      </c>
      <c r="BF372" s="3">
        <v>4255.9137139107597</v>
      </c>
      <c r="BG372" s="3">
        <v>9099.9384842519685</v>
      </c>
      <c r="BH372" s="4">
        <v>3.8825423326732684</v>
      </c>
    </row>
    <row r="373" spans="1:60" x14ac:dyDescent="0.25">
      <c r="A373">
        <v>2003</v>
      </c>
      <c r="B373">
        <v>223</v>
      </c>
      <c r="C373" s="1">
        <v>37844</v>
      </c>
      <c r="D373" t="s">
        <v>523</v>
      </c>
      <c r="E373">
        <v>3</v>
      </c>
      <c r="F373" s="3">
        <v>90.8</v>
      </c>
      <c r="G373" s="4">
        <v>0.90799999999999992</v>
      </c>
      <c r="H373" s="3">
        <v>15.34</v>
      </c>
      <c r="I373" s="5">
        <v>21</v>
      </c>
      <c r="J373" s="5">
        <v>5</v>
      </c>
      <c r="K373" s="5">
        <v>5</v>
      </c>
      <c r="L373" s="5">
        <v>36</v>
      </c>
      <c r="M373" s="3">
        <v>88.3</v>
      </c>
      <c r="N373" s="4">
        <v>0.88300000000000001</v>
      </c>
      <c r="O373" s="3">
        <v>11.54</v>
      </c>
      <c r="P373" s="5">
        <v>21</v>
      </c>
      <c r="Q373" s="5">
        <v>6</v>
      </c>
      <c r="R373" s="5">
        <v>0</v>
      </c>
      <c r="S373" s="5">
        <v>0</v>
      </c>
      <c r="T373" s="3">
        <v>95.6</v>
      </c>
      <c r="U373" s="4">
        <v>0.95599999999999996</v>
      </c>
      <c r="V373" s="3">
        <v>15.26</v>
      </c>
      <c r="W373" s="5">
        <v>28</v>
      </c>
      <c r="X373" s="5">
        <v>6</v>
      </c>
      <c r="Y373" s="5">
        <v>4</v>
      </c>
      <c r="Z373" s="5">
        <v>25</v>
      </c>
      <c r="AA373" s="3" t="s">
        <v>728</v>
      </c>
      <c r="AB373" s="4" t="s">
        <v>728</v>
      </c>
      <c r="AC373" s="3" t="s">
        <v>728</v>
      </c>
      <c r="AD373" s="5" t="s">
        <v>728</v>
      </c>
      <c r="AE373" s="5" t="s">
        <v>728</v>
      </c>
      <c r="AF373" s="5" t="s">
        <v>728</v>
      </c>
      <c r="AG373" s="5" t="s">
        <v>728</v>
      </c>
      <c r="AH373" s="3" t="s">
        <v>728</v>
      </c>
      <c r="AI373" s="4" t="s">
        <v>728</v>
      </c>
      <c r="AJ373" s="3" t="s">
        <v>728</v>
      </c>
      <c r="AK373" s="5" t="s">
        <v>728</v>
      </c>
      <c r="AL373" s="5" t="s">
        <v>728</v>
      </c>
      <c r="AM373" s="5" t="s">
        <v>728</v>
      </c>
      <c r="AN373" s="5" t="s">
        <v>728</v>
      </c>
      <c r="AO373" s="3" t="s">
        <v>728</v>
      </c>
      <c r="AP373" s="4" t="s">
        <v>728</v>
      </c>
      <c r="AQ373" s="3" t="s">
        <v>728</v>
      </c>
      <c r="AR373" s="5" t="s">
        <v>728</v>
      </c>
      <c r="AS373" s="5" t="s">
        <v>728</v>
      </c>
      <c r="AT373" s="5" t="s">
        <v>728</v>
      </c>
      <c r="AU373" s="5" t="s">
        <v>728</v>
      </c>
      <c r="AV373" s="3">
        <v>1.3333333333333333</v>
      </c>
      <c r="AW373" s="3">
        <v>0</v>
      </c>
      <c r="AX373" s="3">
        <v>20</v>
      </c>
      <c r="AY373" s="3">
        <v>1</v>
      </c>
      <c r="AZ373" s="6">
        <v>34.466666666666669</v>
      </c>
      <c r="BA373" s="6">
        <v>43.513333333333328</v>
      </c>
      <c r="BB373" s="6">
        <v>138.91</v>
      </c>
      <c r="BC373" s="3">
        <v>1752.7340332458443</v>
      </c>
      <c r="BD373" s="3">
        <v>2212.7843394575675</v>
      </c>
      <c r="BE373" s="3">
        <v>300.54133858267716</v>
      </c>
      <c r="BF373" s="3">
        <v>3098.4744094488187</v>
      </c>
      <c r="BG373" s="3">
        <v>7063.9927821522306</v>
      </c>
      <c r="BH373" s="4">
        <v>3.0675338529551976</v>
      </c>
    </row>
    <row r="374" spans="1:60" x14ac:dyDescent="0.25">
      <c r="A374">
        <v>2003</v>
      </c>
      <c r="B374">
        <v>223</v>
      </c>
      <c r="C374" s="1">
        <v>37844</v>
      </c>
      <c r="D374" t="s">
        <v>524</v>
      </c>
      <c r="E374">
        <v>3</v>
      </c>
      <c r="F374" s="3">
        <v>106.1</v>
      </c>
      <c r="G374" s="4">
        <v>1.0609999999999999</v>
      </c>
      <c r="H374" s="3">
        <v>9.8000000000000007</v>
      </c>
      <c r="I374" s="5">
        <v>20</v>
      </c>
      <c r="J374" s="5">
        <v>7</v>
      </c>
      <c r="K374" s="5">
        <v>1</v>
      </c>
      <c r="L374" s="5">
        <v>5</v>
      </c>
      <c r="M374" s="3">
        <v>90</v>
      </c>
      <c r="N374" s="4">
        <v>0.9</v>
      </c>
      <c r="O374" s="3">
        <v>9.6999999999999993</v>
      </c>
      <c r="P374" s="5">
        <v>18</v>
      </c>
      <c r="Q374" s="5">
        <v>7</v>
      </c>
      <c r="R374" s="5">
        <v>3</v>
      </c>
      <c r="S374" s="5">
        <v>3</v>
      </c>
      <c r="T374" s="3">
        <v>101.2</v>
      </c>
      <c r="U374" s="4">
        <v>1.012</v>
      </c>
      <c r="V374" s="3">
        <v>10.6</v>
      </c>
      <c r="W374" s="5">
        <v>21</v>
      </c>
      <c r="X374" s="5">
        <v>12</v>
      </c>
      <c r="Y374" s="5">
        <v>3</v>
      </c>
      <c r="Z374" s="5">
        <v>6</v>
      </c>
      <c r="AA374" s="3" t="s">
        <v>728</v>
      </c>
      <c r="AB374" s="4" t="s">
        <v>728</v>
      </c>
      <c r="AC374" s="3" t="s">
        <v>728</v>
      </c>
      <c r="AD374" s="5" t="s">
        <v>728</v>
      </c>
      <c r="AE374" s="5" t="s">
        <v>728</v>
      </c>
      <c r="AF374" s="5" t="s">
        <v>728</v>
      </c>
      <c r="AG374" s="5" t="s">
        <v>728</v>
      </c>
      <c r="AH374" s="3" t="s">
        <v>728</v>
      </c>
      <c r="AI374" s="4" t="s">
        <v>728</v>
      </c>
      <c r="AJ374" s="3" t="s">
        <v>728</v>
      </c>
      <c r="AK374" s="5" t="s">
        <v>728</v>
      </c>
      <c r="AL374" s="5" t="s">
        <v>728</v>
      </c>
      <c r="AM374" s="5" t="s">
        <v>728</v>
      </c>
      <c r="AN374" s="5" t="s">
        <v>728</v>
      </c>
      <c r="AO374" s="3" t="s">
        <v>728</v>
      </c>
      <c r="AP374" s="4" t="s">
        <v>728</v>
      </c>
      <c r="AQ374" s="3" t="s">
        <v>728</v>
      </c>
      <c r="AR374" s="5" t="s">
        <v>728</v>
      </c>
      <c r="AS374" s="5" t="s">
        <v>728</v>
      </c>
      <c r="AT374" s="5" t="s">
        <v>728</v>
      </c>
      <c r="AU374" s="5" t="s">
        <v>728</v>
      </c>
      <c r="AV374" s="3">
        <v>2.3333333333333335</v>
      </c>
      <c r="AW374" s="3">
        <v>0.33333333333333331</v>
      </c>
      <c r="AX374" s="3">
        <v>6.666666666666667</v>
      </c>
      <c r="AY374" s="3">
        <v>0</v>
      </c>
      <c r="AZ374" s="6">
        <v>11.996666666666668</v>
      </c>
      <c r="BA374" s="6">
        <v>18.14</v>
      </c>
      <c r="BB374" s="6">
        <v>41.846666666666671</v>
      </c>
      <c r="BC374" s="3">
        <v>2984.7349810440364</v>
      </c>
      <c r="BD374" s="3">
        <v>4513.1780402449704</v>
      </c>
      <c r="BE374" s="3">
        <v>0</v>
      </c>
      <c r="BF374" s="3">
        <v>2913.4131671041123</v>
      </c>
      <c r="BG374" s="3">
        <v>10411.326188393119</v>
      </c>
      <c r="BH374" s="4">
        <v>5.3957714118200508</v>
      </c>
    </row>
    <row r="375" spans="1:60" x14ac:dyDescent="0.25">
      <c r="A375">
        <v>2003</v>
      </c>
      <c r="B375">
        <v>223</v>
      </c>
      <c r="C375" s="1">
        <v>37844</v>
      </c>
      <c r="D375" t="s">
        <v>525</v>
      </c>
      <c r="E375">
        <v>3</v>
      </c>
      <c r="F375" s="3">
        <v>88</v>
      </c>
      <c r="G375" s="4">
        <v>0.88</v>
      </c>
      <c r="H375" s="3">
        <v>12.2</v>
      </c>
      <c r="I375" s="5">
        <v>20</v>
      </c>
      <c r="J375" s="5">
        <v>6</v>
      </c>
      <c r="K375" s="5">
        <v>2</v>
      </c>
      <c r="L375" s="5">
        <v>10</v>
      </c>
      <c r="M375" s="3">
        <v>98.5</v>
      </c>
      <c r="N375" s="4">
        <v>0.98499999999999999</v>
      </c>
      <c r="O375" s="3">
        <v>14.7</v>
      </c>
      <c r="P375" s="5">
        <v>19</v>
      </c>
      <c r="Q375" s="5">
        <v>5</v>
      </c>
      <c r="R375" s="5">
        <v>3</v>
      </c>
      <c r="S375" s="5">
        <v>12</v>
      </c>
      <c r="T375" s="3">
        <v>96.3</v>
      </c>
      <c r="U375" s="4">
        <v>0.96299999999999997</v>
      </c>
      <c r="V375" s="3">
        <v>14.2</v>
      </c>
      <c r="W375" s="5">
        <v>21</v>
      </c>
      <c r="X375" s="5">
        <v>5</v>
      </c>
      <c r="Y375" s="5">
        <v>2</v>
      </c>
      <c r="Z375" s="5">
        <v>8</v>
      </c>
      <c r="AA375" s="3" t="s">
        <v>728</v>
      </c>
      <c r="AB375" s="4" t="s">
        <v>728</v>
      </c>
      <c r="AC375" s="3" t="s">
        <v>728</v>
      </c>
      <c r="AD375" s="5" t="s">
        <v>728</v>
      </c>
      <c r="AE375" s="5" t="s">
        <v>728</v>
      </c>
      <c r="AF375" s="5" t="s">
        <v>728</v>
      </c>
      <c r="AG375" s="5" t="s">
        <v>728</v>
      </c>
      <c r="AH375" s="3" t="s">
        <v>728</v>
      </c>
      <c r="AI375" s="4" t="s">
        <v>728</v>
      </c>
      <c r="AJ375" s="3" t="s">
        <v>728</v>
      </c>
      <c r="AK375" s="5" t="s">
        <v>728</v>
      </c>
      <c r="AL375" s="5" t="s">
        <v>728</v>
      </c>
      <c r="AM375" s="5" t="s">
        <v>728</v>
      </c>
      <c r="AN375" s="5" t="s">
        <v>728</v>
      </c>
      <c r="AO375" s="3" t="s">
        <v>728</v>
      </c>
      <c r="AP375" s="4" t="s">
        <v>728</v>
      </c>
      <c r="AQ375" s="3" t="s">
        <v>728</v>
      </c>
      <c r="AR375" s="5" t="s">
        <v>728</v>
      </c>
      <c r="AS375" s="5" t="s">
        <v>728</v>
      </c>
      <c r="AT375" s="5" t="s">
        <v>728</v>
      </c>
      <c r="AU375" s="5" t="s">
        <v>728</v>
      </c>
      <c r="AV375" s="3">
        <v>3.6666666666666665</v>
      </c>
      <c r="AW375" s="3">
        <v>1</v>
      </c>
      <c r="AX375" s="3">
        <v>17.333333333333332</v>
      </c>
      <c r="AY375" s="3">
        <v>0</v>
      </c>
      <c r="AZ375" s="6">
        <v>24.986666666666668</v>
      </c>
      <c r="BA375" s="6">
        <v>34.943333333333335</v>
      </c>
      <c r="BB375" s="6">
        <v>63.963333333333331</v>
      </c>
      <c r="BC375" s="3">
        <v>3076.424127539613</v>
      </c>
      <c r="BD375" s="3">
        <v>4302.315118596287</v>
      </c>
      <c r="BE375" s="3">
        <v>0</v>
      </c>
      <c r="BF375" s="3">
        <v>496.59460970156505</v>
      </c>
      <c r="BG375" s="3">
        <v>7875.3338558374644</v>
      </c>
      <c r="BH375" s="4">
        <v>4.8728557814763374</v>
      </c>
    </row>
    <row r="376" spans="1:60" x14ac:dyDescent="0.25">
      <c r="A376">
        <v>2003</v>
      </c>
      <c r="B376">
        <v>223</v>
      </c>
      <c r="C376" s="1">
        <v>37844</v>
      </c>
      <c r="D376" t="s">
        <v>526</v>
      </c>
      <c r="E376">
        <v>3</v>
      </c>
      <c r="F376" s="3">
        <v>79.7</v>
      </c>
      <c r="G376" s="4">
        <v>0.79700000000000004</v>
      </c>
      <c r="H376" s="3">
        <v>12.2</v>
      </c>
      <c r="I376" s="5">
        <v>17</v>
      </c>
      <c r="J376" s="5">
        <v>6</v>
      </c>
      <c r="K376" s="5">
        <v>1</v>
      </c>
      <c r="L376" s="5">
        <v>3</v>
      </c>
      <c r="M376" s="3">
        <v>93.4</v>
      </c>
      <c r="N376" s="4">
        <v>0.93400000000000005</v>
      </c>
      <c r="O376" s="3">
        <v>12.9</v>
      </c>
      <c r="P376" s="5">
        <v>24</v>
      </c>
      <c r="Q376" s="5">
        <v>8</v>
      </c>
      <c r="R376" s="5">
        <v>4</v>
      </c>
      <c r="S376" s="5">
        <v>8</v>
      </c>
      <c r="T376" s="3">
        <v>90.6</v>
      </c>
      <c r="U376" s="4">
        <v>0.90599999999999992</v>
      </c>
      <c r="V376" s="3">
        <v>12</v>
      </c>
      <c r="W376" s="5">
        <v>19</v>
      </c>
      <c r="X376" s="5">
        <v>5</v>
      </c>
      <c r="Y376" s="5">
        <v>2</v>
      </c>
      <c r="Z376" s="5">
        <v>10</v>
      </c>
      <c r="AA376" s="3" t="s">
        <v>728</v>
      </c>
      <c r="AB376" s="4" t="s">
        <v>728</v>
      </c>
      <c r="AC376" s="3" t="s">
        <v>728</v>
      </c>
      <c r="AD376" s="5" t="s">
        <v>728</v>
      </c>
      <c r="AE376" s="5" t="s">
        <v>728</v>
      </c>
      <c r="AF376" s="5" t="s">
        <v>728</v>
      </c>
      <c r="AG376" s="5" t="s">
        <v>728</v>
      </c>
      <c r="AH376" s="3" t="s">
        <v>728</v>
      </c>
      <c r="AI376" s="4" t="s">
        <v>728</v>
      </c>
      <c r="AJ376" s="3" t="s">
        <v>728</v>
      </c>
      <c r="AK376" s="5" t="s">
        <v>728</v>
      </c>
      <c r="AL376" s="5" t="s">
        <v>728</v>
      </c>
      <c r="AM376" s="5" t="s">
        <v>728</v>
      </c>
      <c r="AN376" s="5" t="s">
        <v>728</v>
      </c>
      <c r="AO376" s="3" t="s">
        <v>728</v>
      </c>
      <c r="AP376" s="4" t="s">
        <v>728</v>
      </c>
      <c r="AQ376" s="3" t="s">
        <v>728</v>
      </c>
      <c r="AR376" s="5" t="s">
        <v>728</v>
      </c>
      <c r="AS376" s="5" t="s">
        <v>728</v>
      </c>
      <c r="AT376" s="5" t="s">
        <v>728</v>
      </c>
      <c r="AU376" s="5" t="s">
        <v>728</v>
      </c>
      <c r="AV376" s="3">
        <v>0.66666666666666663</v>
      </c>
      <c r="AW376" s="3">
        <v>0.33333333333333331</v>
      </c>
      <c r="AX376" s="3">
        <v>11.333333333333334</v>
      </c>
      <c r="AY376" s="3">
        <v>0</v>
      </c>
      <c r="AZ376" s="6">
        <v>21.650000000000002</v>
      </c>
      <c r="BA376" s="6">
        <v>23.38</v>
      </c>
      <c r="BB376" s="6">
        <v>81.660000000000011</v>
      </c>
      <c r="BC376" s="3">
        <v>2511.7062190142901</v>
      </c>
      <c r="BD376" s="3">
        <v>2712.4106882473025</v>
      </c>
      <c r="BE376" s="3">
        <v>0</v>
      </c>
      <c r="BF376" s="3">
        <v>4249.598097112862</v>
      </c>
      <c r="BG376" s="3">
        <v>9473.715004374455</v>
      </c>
      <c r="BH376" s="4">
        <v>4.4301301069855503</v>
      </c>
    </row>
    <row r="377" spans="1:60" x14ac:dyDescent="0.25">
      <c r="A377">
        <v>2003</v>
      </c>
      <c r="B377">
        <v>223</v>
      </c>
      <c r="C377" s="1">
        <v>37844</v>
      </c>
      <c r="D377" t="s">
        <v>527</v>
      </c>
      <c r="E377">
        <v>3</v>
      </c>
      <c r="F377" s="3">
        <v>108</v>
      </c>
      <c r="G377" s="4">
        <v>1.08</v>
      </c>
      <c r="H377" s="3">
        <v>10.5</v>
      </c>
      <c r="I377" s="5">
        <v>24</v>
      </c>
      <c r="J377" s="5">
        <v>6</v>
      </c>
      <c r="K377" s="5">
        <v>1</v>
      </c>
      <c r="L377" s="5">
        <v>2</v>
      </c>
      <c r="M377" s="3">
        <v>93.2</v>
      </c>
      <c r="N377" s="4">
        <v>0.93200000000000005</v>
      </c>
      <c r="O377" s="3">
        <v>10.199999999999999</v>
      </c>
      <c r="P377" s="5">
        <v>21</v>
      </c>
      <c r="Q377" s="5">
        <v>9</v>
      </c>
      <c r="R377" s="5">
        <v>2</v>
      </c>
      <c r="S377" s="5">
        <v>2</v>
      </c>
      <c r="T377" s="3">
        <v>96</v>
      </c>
      <c r="U377" s="4">
        <v>0.96</v>
      </c>
      <c r="V377" s="3">
        <v>10.4</v>
      </c>
      <c r="W377" s="5">
        <v>25</v>
      </c>
      <c r="X377" s="5">
        <v>5</v>
      </c>
      <c r="Y377" s="5">
        <v>1</v>
      </c>
      <c r="Z377" s="5">
        <v>2</v>
      </c>
      <c r="AA377" s="3" t="s">
        <v>728</v>
      </c>
      <c r="AB377" s="4" t="s">
        <v>728</v>
      </c>
      <c r="AC377" s="3" t="s">
        <v>728</v>
      </c>
      <c r="AD377" s="5" t="s">
        <v>728</v>
      </c>
      <c r="AE377" s="5" t="s">
        <v>728</v>
      </c>
      <c r="AF377" s="5" t="s">
        <v>728</v>
      </c>
      <c r="AG377" s="5" t="s">
        <v>728</v>
      </c>
      <c r="AH377" s="3" t="s">
        <v>728</v>
      </c>
      <c r="AI377" s="4" t="s">
        <v>728</v>
      </c>
      <c r="AJ377" s="3" t="s">
        <v>728</v>
      </c>
      <c r="AK377" s="5" t="s">
        <v>728</v>
      </c>
      <c r="AL377" s="5" t="s">
        <v>728</v>
      </c>
      <c r="AM377" s="5" t="s">
        <v>728</v>
      </c>
      <c r="AN377" s="5" t="s">
        <v>728</v>
      </c>
      <c r="AO377" s="3" t="s">
        <v>728</v>
      </c>
      <c r="AP377" s="4" t="s">
        <v>728</v>
      </c>
      <c r="AQ377" s="3" t="s">
        <v>728</v>
      </c>
      <c r="AR377" s="5" t="s">
        <v>728</v>
      </c>
      <c r="AS377" s="5" t="s">
        <v>728</v>
      </c>
      <c r="AT377" s="5" t="s">
        <v>728</v>
      </c>
      <c r="AU377" s="5" t="s">
        <v>728</v>
      </c>
      <c r="AV377" s="3">
        <v>6</v>
      </c>
      <c r="AW377" s="3">
        <v>0</v>
      </c>
      <c r="AX377" s="3">
        <v>9.3333333333333339</v>
      </c>
      <c r="AY377" s="3">
        <v>0</v>
      </c>
      <c r="AZ377" s="6">
        <v>15.186666666666667</v>
      </c>
      <c r="BA377" s="6">
        <v>21.356666666666666</v>
      </c>
      <c r="BB377" s="6">
        <v>50.79</v>
      </c>
      <c r="BC377" s="3">
        <v>3454.5348498104404</v>
      </c>
      <c r="BD377" s="3">
        <v>4858.0344123651212</v>
      </c>
      <c r="BE377" s="3">
        <v>0</v>
      </c>
      <c r="BF377" s="3">
        <v>3240.7115777194522</v>
      </c>
      <c r="BG377" s="3">
        <v>11553.280839895015</v>
      </c>
      <c r="BH377" s="4">
        <v>5.5593635091828153</v>
      </c>
    </row>
    <row r="378" spans="1:60" x14ac:dyDescent="0.25">
      <c r="A378">
        <v>2003</v>
      </c>
      <c r="B378">
        <v>223</v>
      </c>
      <c r="C378" s="1">
        <v>37844</v>
      </c>
      <c r="D378" t="s">
        <v>528</v>
      </c>
      <c r="E378">
        <v>3</v>
      </c>
      <c r="F378" s="3">
        <v>82.9</v>
      </c>
      <c r="G378" s="4">
        <v>0.82900000000000007</v>
      </c>
      <c r="H378" s="3">
        <v>11.44</v>
      </c>
      <c r="I378" s="5">
        <v>21</v>
      </c>
      <c r="J378" s="5">
        <v>8</v>
      </c>
      <c r="K378" s="5">
        <v>1</v>
      </c>
      <c r="L378" s="5">
        <v>16</v>
      </c>
      <c r="M378" s="3">
        <v>77.2</v>
      </c>
      <c r="N378" s="4">
        <v>0.77200000000000002</v>
      </c>
      <c r="O378" s="3">
        <v>15.05</v>
      </c>
      <c r="P378" s="5">
        <v>26</v>
      </c>
      <c r="Q378" s="5">
        <v>2</v>
      </c>
      <c r="R378" s="5">
        <v>0</v>
      </c>
      <c r="S378" s="5">
        <v>0</v>
      </c>
      <c r="T378" s="3">
        <v>85.3</v>
      </c>
      <c r="U378" s="4">
        <v>0.85299999999999998</v>
      </c>
      <c r="V378" s="3">
        <v>14.99</v>
      </c>
      <c r="W378" s="5">
        <v>26</v>
      </c>
      <c r="X378" s="5">
        <v>4</v>
      </c>
      <c r="Y378" s="5">
        <v>2</v>
      </c>
      <c r="Z378" s="5">
        <v>25</v>
      </c>
      <c r="AA378" s="3" t="s">
        <v>728</v>
      </c>
      <c r="AB378" s="4" t="s">
        <v>728</v>
      </c>
      <c r="AC378" s="3" t="s">
        <v>728</v>
      </c>
      <c r="AD378" s="5" t="s">
        <v>728</v>
      </c>
      <c r="AE378" s="5" t="s">
        <v>728</v>
      </c>
      <c r="AF378" s="5" t="s">
        <v>728</v>
      </c>
      <c r="AG378" s="5" t="s">
        <v>728</v>
      </c>
      <c r="AH378" s="3" t="s">
        <v>728</v>
      </c>
      <c r="AI378" s="4" t="s">
        <v>728</v>
      </c>
      <c r="AJ378" s="3" t="s">
        <v>728</v>
      </c>
      <c r="AK378" s="5" t="s">
        <v>728</v>
      </c>
      <c r="AL378" s="5" t="s">
        <v>728</v>
      </c>
      <c r="AM378" s="5" t="s">
        <v>728</v>
      </c>
      <c r="AN378" s="5" t="s">
        <v>728</v>
      </c>
      <c r="AO378" s="3" t="s">
        <v>728</v>
      </c>
      <c r="AP378" s="4" t="s">
        <v>728</v>
      </c>
      <c r="AQ378" s="3" t="s">
        <v>728</v>
      </c>
      <c r="AR378" s="5" t="s">
        <v>728</v>
      </c>
      <c r="AS378" s="5" t="s">
        <v>728</v>
      </c>
      <c r="AT378" s="5" t="s">
        <v>728</v>
      </c>
      <c r="AU378" s="5" t="s">
        <v>728</v>
      </c>
      <c r="AV378" s="3">
        <v>12</v>
      </c>
      <c r="AW378" s="3">
        <v>1</v>
      </c>
      <c r="AX378" s="3">
        <v>12</v>
      </c>
      <c r="AY378" s="3">
        <v>2</v>
      </c>
      <c r="AZ378" s="6">
        <v>33.49666666666667</v>
      </c>
      <c r="BA378" s="6">
        <v>32.153333333333329</v>
      </c>
      <c r="BB378" s="6">
        <v>117.77999999999999</v>
      </c>
      <c r="BC378" s="3">
        <v>1607.2465551181101</v>
      </c>
      <c r="BD378" s="3">
        <v>1542.7903543307082</v>
      </c>
      <c r="BE378" s="3">
        <v>403.53100393700788</v>
      </c>
      <c r="BF378" s="3">
        <v>2501.3164370078739</v>
      </c>
      <c r="BG378" s="3">
        <v>5651.3533464566917</v>
      </c>
      <c r="BH378" s="4">
        <v>2.6634543474814949</v>
      </c>
    </row>
    <row r="379" spans="1:60" x14ac:dyDescent="0.25">
      <c r="A379">
        <v>2003</v>
      </c>
      <c r="B379">
        <v>223</v>
      </c>
      <c r="C379" s="1">
        <v>37844</v>
      </c>
      <c r="D379" t="s">
        <v>529</v>
      </c>
      <c r="E379">
        <v>3</v>
      </c>
      <c r="F379" s="3">
        <v>86.8</v>
      </c>
      <c r="G379" s="4">
        <v>0.86799999999999999</v>
      </c>
      <c r="H379" s="3">
        <v>11.49</v>
      </c>
      <c r="I379" s="5">
        <v>23</v>
      </c>
      <c r="J379" s="5">
        <v>7</v>
      </c>
      <c r="K379" s="5">
        <v>0</v>
      </c>
      <c r="L379" s="5">
        <v>0</v>
      </c>
      <c r="M379" s="3">
        <v>75.599999999999994</v>
      </c>
      <c r="N379" s="4">
        <v>0.75599999999999989</v>
      </c>
      <c r="O379" s="3">
        <v>13.32</v>
      </c>
      <c r="P379" s="5">
        <v>22</v>
      </c>
      <c r="Q379" s="5">
        <v>4</v>
      </c>
      <c r="R379" s="5">
        <v>2</v>
      </c>
      <c r="S379" s="5">
        <v>23</v>
      </c>
      <c r="T379" s="3">
        <v>77.3</v>
      </c>
      <c r="U379" s="4">
        <v>0.77300000000000002</v>
      </c>
      <c r="V379" s="3">
        <v>11.58</v>
      </c>
      <c r="W379" s="5">
        <v>21</v>
      </c>
      <c r="X379" s="5">
        <v>6</v>
      </c>
      <c r="Y379" s="5">
        <v>0</v>
      </c>
      <c r="Z379" s="5">
        <v>0</v>
      </c>
      <c r="AA379" s="3" t="s">
        <v>728</v>
      </c>
      <c r="AB379" s="4" t="s">
        <v>728</v>
      </c>
      <c r="AC379" s="3" t="s">
        <v>728</v>
      </c>
      <c r="AD379" s="5" t="s">
        <v>728</v>
      </c>
      <c r="AE379" s="5" t="s">
        <v>728</v>
      </c>
      <c r="AF379" s="5" t="s">
        <v>728</v>
      </c>
      <c r="AG379" s="5" t="s">
        <v>728</v>
      </c>
      <c r="AH379" s="3" t="s">
        <v>728</v>
      </c>
      <c r="AI379" s="4" t="s">
        <v>728</v>
      </c>
      <c r="AJ379" s="3" t="s">
        <v>728</v>
      </c>
      <c r="AK379" s="5" t="s">
        <v>728</v>
      </c>
      <c r="AL379" s="5" t="s">
        <v>728</v>
      </c>
      <c r="AM379" s="5" t="s">
        <v>728</v>
      </c>
      <c r="AN379" s="5" t="s">
        <v>728</v>
      </c>
      <c r="AO379" s="3" t="s">
        <v>728</v>
      </c>
      <c r="AP379" s="4" t="s">
        <v>728</v>
      </c>
      <c r="AQ379" s="3" t="s">
        <v>728</v>
      </c>
      <c r="AR379" s="5" t="s">
        <v>728</v>
      </c>
      <c r="AS379" s="5" t="s">
        <v>728</v>
      </c>
      <c r="AT379" s="5" t="s">
        <v>728</v>
      </c>
      <c r="AU379" s="5" t="s">
        <v>728</v>
      </c>
      <c r="AV379" s="3">
        <v>3.3333333333333335</v>
      </c>
      <c r="AW379" s="3">
        <v>0.33333333333333331</v>
      </c>
      <c r="AX379" s="3">
        <v>11.666666666666666</v>
      </c>
      <c r="AY379" s="3">
        <v>1</v>
      </c>
      <c r="AZ379" s="6">
        <v>25.996666666666666</v>
      </c>
      <c r="BA379" s="6">
        <v>25.396666666666665</v>
      </c>
      <c r="BB379" s="6">
        <v>105.83333333333333</v>
      </c>
      <c r="BC379" s="3">
        <v>2935.428514144065</v>
      </c>
      <c r="BD379" s="3">
        <v>2867.6791703120443</v>
      </c>
      <c r="BE379" s="3">
        <v>694.05438903470406</v>
      </c>
      <c r="BF379" s="3">
        <v>6147.1237970253715</v>
      </c>
      <c r="BG379" s="3">
        <v>11950.231481481482</v>
      </c>
      <c r="BH379" s="4">
        <v>4.7150281843679904</v>
      </c>
    </row>
    <row r="380" spans="1:60" x14ac:dyDescent="0.25">
      <c r="A380">
        <v>2003</v>
      </c>
      <c r="B380">
        <v>223</v>
      </c>
      <c r="C380" s="1">
        <v>37844</v>
      </c>
      <c r="D380" t="s">
        <v>530</v>
      </c>
      <c r="E380">
        <v>3</v>
      </c>
      <c r="F380" s="3">
        <v>89</v>
      </c>
      <c r="G380" s="4">
        <v>0.89</v>
      </c>
      <c r="H380" s="3">
        <v>11.89</v>
      </c>
      <c r="I380" s="5">
        <v>25</v>
      </c>
      <c r="J380" s="5">
        <v>4</v>
      </c>
      <c r="K380" s="5">
        <v>1</v>
      </c>
      <c r="L380" s="5">
        <v>8</v>
      </c>
      <c r="M380" s="3">
        <v>78.8</v>
      </c>
      <c r="N380" s="4">
        <v>0.78799999999999992</v>
      </c>
      <c r="O380" s="3">
        <v>8.44</v>
      </c>
      <c r="P380" s="5">
        <v>20</v>
      </c>
      <c r="Q380" s="5">
        <v>6</v>
      </c>
      <c r="R380" s="5">
        <v>1</v>
      </c>
      <c r="S380" s="5">
        <v>2</v>
      </c>
      <c r="T380" s="3">
        <v>57.4</v>
      </c>
      <c r="U380" s="4">
        <v>0.57399999999999995</v>
      </c>
      <c r="V380" s="3">
        <v>8.16</v>
      </c>
      <c r="W380" s="5">
        <v>14</v>
      </c>
      <c r="X380" s="5">
        <v>8</v>
      </c>
      <c r="Y380" s="5">
        <v>3</v>
      </c>
      <c r="Z380" s="5">
        <v>10</v>
      </c>
      <c r="AA380" s="3" t="s">
        <v>728</v>
      </c>
      <c r="AB380" s="4" t="s">
        <v>728</v>
      </c>
      <c r="AC380" s="3" t="s">
        <v>728</v>
      </c>
      <c r="AD380" s="5" t="s">
        <v>728</v>
      </c>
      <c r="AE380" s="5" t="s">
        <v>728</v>
      </c>
      <c r="AF380" s="5" t="s">
        <v>728</v>
      </c>
      <c r="AG380" s="5" t="s">
        <v>728</v>
      </c>
      <c r="AH380" s="3" t="s">
        <v>728</v>
      </c>
      <c r="AI380" s="4" t="s">
        <v>728</v>
      </c>
      <c r="AJ380" s="3" t="s">
        <v>728</v>
      </c>
      <c r="AK380" s="5" t="s">
        <v>728</v>
      </c>
      <c r="AL380" s="5" t="s">
        <v>728</v>
      </c>
      <c r="AM380" s="5" t="s">
        <v>728</v>
      </c>
      <c r="AN380" s="5" t="s">
        <v>728</v>
      </c>
      <c r="AO380" s="3" t="s">
        <v>728</v>
      </c>
      <c r="AP380" s="4" t="s">
        <v>728</v>
      </c>
      <c r="AQ380" s="3" t="s">
        <v>728</v>
      </c>
      <c r="AR380" s="5" t="s">
        <v>728</v>
      </c>
      <c r="AS380" s="5" t="s">
        <v>728</v>
      </c>
      <c r="AT380" s="5" t="s">
        <v>728</v>
      </c>
      <c r="AU380" s="5" t="s">
        <v>728</v>
      </c>
      <c r="AV380" s="3">
        <v>0.33333333333333331</v>
      </c>
      <c r="AW380" s="3">
        <v>0.33333333333333331</v>
      </c>
      <c r="AX380" s="3">
        <v>6.333333333333333</v>
      </c>
      <c r="AY380" s="3">
        <v>0</v>
      </c>
      <c r="AZ380" s="6">
        <v>11.31</v>
      </c>
      <c r="BA380" s="6">
        <v>13.976666666666667</v>
      </c>
      <c r="BB380" s="6">
        <v>41.620000000000005</v>
      </c>
      <c r="BC380" s="3">
        <v>2488.1835083114611</v>
      </c>
      <c r="BD380" s="3">
        <v>3074.846286575289</v>
      </c>
      <c r="BE380" s="3">
        <v>0</v>
      </c>
      <c r="BF380" s="3">
        <v>3593.309516865947</v>
      </c>
      <c r="BG380" s="3">
        <v>9156.3393117526975</v>
      </c>
      <c r="BH380" s="4">
        <v>3.8418351982895316</v>
      </c>
    </row>
    <row r="381" spans="1:60" x14ac:dyDescent="0.25">
      <c r="A381">
        <v>2003</v>
      </c>
      <c r="B381">
        <v>223</v>
      </c>
      <c r="C381" s="1">
        <v>37844</v>
      </c>
      <c r="D381" t="s">
        <v>531</v>
      </c>
      <c r="E381">
        <v>3</v>
      </c>
      <c r="F381" s="3">
        <v>75.2</v>
      </c>
      <c r="G381" s="4">
        <v>0.752</v>
      </c>
      <c r="H381" s="3">
        <v>8.8699999999999992</v>
      </c>
      <c r="I381" s="5">
        <v>16</v>
      </c>
      <c r="J381" s="5">
        <v>4</v>
      </c>
      <c r="K381" s="5">
        <v>1</v>
      </c>
      <c r="L381" s="5">
        <v>6</v>
      </c>
      <c r="M381" s="3">
        <v>76.599999999999994</v>
      </c>
      <c r="N381" s="4">
        <v>0.7659999999999999</v>
      </c>
      <c r="O381" s="3">
        <v>10.4</v>
      </c>
      <c r="P381" s="5">
        <v>20</v>
      </c>
      <c r="Q381" s="5">
        <v>4</v>
      </c>
      <c r="R381" s="5">
        <v>1</v>
      </c>
      <c r="S381" s="5">
        <v>6</v>
      </c>
      <c r="T381" s="3">
        <v>98.3</v>
      </c>
      <c r="U381" s="4">
        <v>0.98299999999999998</v>
      </c>
      <c r="V381" s="3">
        <v>11.97</v>
      </c>
      <c r="W381" s="5">
        <v>29</v>
      </c>
      <c r="X381" s="5">
        <v>5</v>
      </c>
      <c r="Y381" s="5">
        <v>1</v>
      </c>
      <c r="Z381" s="5">
        <v>2</v>
      </c>
      <c r="AA381" s="3" t="s">
        <v>728</v>
      </c>
      <c r="AB381" s="4" t="s">
        <v>728</v>
      </c>
      <c r="AC381" s="3" t="s">
        <v>728</v>
      </c>
      <c r="AD381" s="5" t="s">
        <v>728</v>
      </c>
      <c r="AE381" s="5" t="s">
        <v>728</v>
      </c>
      <c r="AF381" s="5" t="s">
        <v>728</v>
      </c>
      <c r="AG381" s="5" t="s">
        <v>728</v>
      </c>
      <c r="AH381" s="3" t="s">
        <v>728</v>
      </c>
      <c r="AI381" s="4" t="s">
        <v>728</v>
      </c>
      <c r="AJ381" s="3" t="s">
        <v>728</v>
      </c>
      <c r="AK381" s="5" t="s">
        <v>728</v>
      </c>
      <c r="AL381" s="5" t="s">
        <v>728</v>
      </c>
      <c r="AM381" s="5" t="s">
        <v>728</v>
      </c>
      <c r="AN381" s="5" t="s">
        <v>728</v>
      </c>
      <c r="AO381" s="3" t="s">
        <v>728</v>
      </c>
      <c r="AP381" s="4" t="s">
        <v>728</v>
      </c>
      <c r="AQ381" s="3" t="s">
        <v>728</v>
      </c>
      <c r="AR381" s="5" t="s">
        <v>728</v>
      </c>
      <c r="AS381" s="5" t="s">
        <v>728</v>
      </c>
      <c r="AT381" s="5" t="s">
        <v>728</v>
      </c>
      <c r="AU381" s="5" t="s">
        <v>728</v>
      </c>
      <c r="AV381" s="3">
        <v>0</v>
      </c>
      <c r="AW381" s="3">
        <v>0.33333333333333331</v>
      </c>
      <c r="AX381" s="3">
        <v>7</v>
      </c>
      <c r="AY381" s="3">
        <v>1</v>
      </c>
      <c r="AZ381" s="6">
        <v>16.183333333333334</v>
      </c>
      <c r="BA381" s="6">
        <v>16.716666666666665</v>
      </c>
      <c r="BB381" s="6">
        <v>61.85</v>
      </c>
      <c r="BC381" s="3">
        <v>1743.2833916593759</v>
      </c>
      <c r="BD381" s="3">
        <v>1800.7345435987165</v>
      </c>
      <c r="BE381" s="3">
        <v>556.91710411198596</v>
      </c>
      <c r="BF381" s="3">
        <v>3118.5203412073497</v>
      </c>
      <c r="BG381" s="3">
        <v>6662.5382764654423</v>
      </c>
      <c r="BH381" s="4">
        <v>3.2209623530563483</v>
      </c>
    </row>
    <row r="382" spans="1:60" x14ac:dyDescent="0.25">
      <c r="A382">
        <v>2003</v>
      </c>
      <c r="B382">
        <v>223</v>
      </c>
      <c r="C382" s="1">
        <v>37844</v>
      </c>
      <c r="D382" t="s">
        <v>532</v>
      </c>
      <c r="E382">
        <v>3</v>
      </c>
      <c r="F382" s="3">
        <v>72.599999999999994</v>
      </c>
      <c r="G382" s="4">
        <v>0.72599999999999998</v>
      </c>
      <c r="H382" s="3">
        <v>11.9</v>
      </c>
      <c r="I382" s="5">
        <v>18</v>
      </c>
      <c r="J382" s="5">
        <v>4</v>
      </c>
      <c r="K382" s="5">
        <v>1</v>
      </c>
      <c r="L382" s="5">
        <v>7</v>
      </c>
      <c r="M382" s="3">
        <v>103</v>
      </c>
      <c r="N382" s="4">
        <v>1.03</v>
      </c>
      <c r="O382" s="3">
        <v>12.2</v>
      </c>
      <c r="P382" s="5">
        <v>27</v>
      </c>
      <c r="Q382" s="5">
        <v>12</v>
      </c>
      <c r="R382" s="5">
        <v>3</v>
      </c>
      <c r="S382" s="5">
        <v>8</v>
      </c>
      <c r="T382" s="3">
        <v>57.5</v>
      </c>
      <c r="U382" s="4">
        <v>0.57499999999999996</v>
      </c>
      <c r="V382" s="3">
        <v>8.3000000000000007</v>
      </c>
      <c r="W382" s="5">
        <v>12</v>
      </c>
      <c r="X382" s="5">
        <v>3</v>
      </c>
      <c r="Y382" s="5">
        <v>1</v>
      </c>
      <c r="Z382" s="5">
        <v>2</v>
      </c>
      <c r="AA382" s="3" t="s">
        <v>728</v>
      </c>
      <c r="AB382" s="4" t="s">
        <v>728</v>
      </c>
      <c r="AC382" s="3" t="s">
        <v>728</v>
      </c>
      <c r="AD382" s="5" t="s">
        <v>728</v>
      </c>
      <c r="AE382" s="5" t="s">
        <v>728</v>
      </c>
      <c r="AF382" s="5" t="s">
        <v>728</v>
      </c>
      <c r="AG382" s="5" t="s">
        <v>728</v>
      </c>
      <c r="AH382" s="3" t="s">
        <v>728</v>
      </c>
      <c r="AI382" s="4" t="s">
        <v>728</v>
      </c>
      <c r="AJ382" s="3" t="s">
        <v>728</v>
      </c>
      <c r="AK382" s="5" t="s">
        <v>728</v>
      </c>
      <c r="AL382" s="5" t="s">
        <v>728</v>
      </c>
      <c r="AM382" s="5" t="s">
        <v>728</v>
      </c>
      <c r="AN382" s="5" t="s">
        <v>728</v>
      </c>
      <c r="AO382" s="3" t="s">
        <v>728</v>
      </c>
      <c r="AP382" s="4" t="s">
        <v>728</v>
      </c>
      <c r="AQ382" s="3" t="s">
        <v>728</v>
      </c>
      <c r="AR382" s="5" t="s">
        <v>728</v>
      </c>
      <c r="AS382" s="5" t="s">
        <v>728</v>
      </c>
      <c r="AT382" s="5" t="s">
        <v>728</v>
      </c>
      <c r="AU382" s="5" t="s">
        <v>728</v>
      </c>
      <c r="AV382" s="3">
        <v>4</v>
      </c>
      <c r="AW382" s="3">
        <v>0.66666666666666663</v>
      </c>
      <c r="AX382" s="3">
        <v>8.6666666666666661</v>
      </c>
      <c r="AY382" s="3">
        <v>0</v>
      </c>
      <c r="AZ382" s="6">
        <v>15.636666666666665</v>
      </c>
      <c r="BA382" s="6">
        <v>20.393333333333334</v>
      </c>
      <c r="BB382" s="6">
        <v>57.763333333333328</v>
      </c>
      <c r="BC382" s="3">
        <v>3686.5755929814327</v>
      </c>
      <c r="BD382" s="3">
        <v>4808.0301594245166</v>
      </c>
      <c r="BE382" s="3">
        <v>0</v>
      </c>
      <c r="BF382" s="3">
        <v>5123.9549917371442</v>
      </c>
      <c r="BG382" s="3">
        <v>13618.560744143093</v>
      </c>
      <c r="BH382" s="4">
        <v>5.8514740041204405</v>
      </c>
    </row>
    <row r="383" spans="1:60" x14ac:dyDescent="0.25">
      <c r="A383">
        <v>2003</v>
      </c>
      <c r="B383">
        <v>223</v>
      </c>
      <c r="C383" s="1">
        <v>37844</v>
      </c>
      <c r="D383" t="s">
        <v>533</v>
      </c>
      <c r="E383">
        <v>3</v>
      </c>
      <c r="F383" s="3">
        <v>106</v>
      </c>
      <c r="G383" s="4">
        <v>1.06</v>
      </c>
      <c r="H383" s="3">
        <v>13.2</v>
      </c>
      <c r="I383" s="5">
        <v>22</v>
      </c>
      <c r="J383" s="5">
        <v>4</v>
      </c>
      <c r="K383" s="5">
        <v>1</v>
      </c>
      <c r="L383" s="5">
        <v>15</v>
      </c>
      <c r="M383" s="3">
        <v>81</v>
      </c>
      <c r="N383" s="4">
        <v>0.81</v>
      </c>
      <c r="O383" s="3">
        <v>12.2</v>
      </c>
      <c r="P383" s="5">
        <v>20</v>
      </c>
      <c r="Q383" s="5">
        <v>7</v>
      </c>
      <c r="R383" s="5">
        <v>2</v>
      </c>
      <c r="S383" s="5">
        <v>14</v>
      </c>
      <c r="T383" s="3">
        <v>88.2</v>
      </c>
      <c r="U383" s="4">
        <v>0.88200000000000001</v>
      </c>
      <c r="V383" s="3">
        <v>11.6</v>
      </c>
      <c r="W383" s="5">
        <v>22</v>
      </c>
      <c r="X383" s="5">
        <v>9</v>
      </c>
      <c r="Y383" s="5">
        <v>1</v>
      </c>
      <c r="Z383" s="5">
        <v>6</v>
      </c>
      <c r="AA383" s="3" t="s">
        <v>728</v>
      </c>
      <c r="AB383" s="4" t="s">
        <v>728</v>
      </c>
      <c r="AC383" s="3" t="s">
        <v>728</v>
      </c>
      <c r="AD383" s="5" t="s">
        <v>728</v>
      </c>
      <c r="AE383" s="5" t="s">
        <v>728</v>
      </c>
      <c r="AF383" s="5" t="s">
        <v>728</v>
      </c>
      <c r="AG383" s="5" t="s">
        <v>728</v>
      </c>
      <c r="AH383" s="3" t="s">
        <v>728</v>
      </c>
      <c r="AI383" s="4" t="s">
        <v>728</v>
      </c>
      <c r="AJ383" s="3" t="s">
        <v>728</v>
      </c>
      <c r="AK383" s="5" t="s">
        <v>728</v>
      </c>
      <c r="AL383" s="5" t="s">
        <v>728</v>
      </c>
      <c r="AM383" s="5" t="s">
        <v>728</v>
      </c>
      <c r="AN383" s="5" t="s">
        <v>728</v>
      </c>
      <c r="AO383" s="3" t="s">
        <v>728</v>
      </c>
      <c r="AP383" s="4" t="s">
        <v>728</v>
      </c>
      <c r="AQ383" s="3" t="s">
        <v>728</v>
      </c>
      <c r="AR383" s="5" t="s">
        <v>728</v>
      </c>
      <c r="AS383" s="5" t="s">
        <v>728</v>
      </c>
      <c r="AT383" s="5" t="s">
        <v>728</v>
      </c>
      <c r="AU383" s="5" t="s">
        <v>728</v>
      </c>
      <c r="AV383" s="3">
        <v>0.66666666666666663</v>
      </c>
      <c r="AW383" s="3">
        <v>0.33333333333333331</v>
      </c>
      <c r="AX383" s="3">
        <v>16.666666666666668</v>
      </c>
      <c r="AY383" s="3">
        <v>0</v>
      </c>
      <c r="AZ383" s="6">
        <v>26.856666666666666</v>
      </c>
      <c r="BA383" s="6">
        <v>30.983333333333334</v>
      </c>
      <c r="BB383" s="6">
        <v>110.24</v>
      </c>
      <c r="BC383" s="3">
        <v>3079.0396860114697</v>
      </c>
      <c r="BD383" s="3">
        <v>3552.1501652571201</v>
      </c>
      <c r="BE383" s="3">
        <v>0</v>
      </c>
      <c r="BF383" s="3">
        <v>6007.5094779819174</v>
      </c>
      <c r="BG383" s="3">
        <v>12638.699329250507</v>
      </c>
      <c r="BH383" s="4">
        <v>5.168435527113739</v>
      </c>
    </row>
    <row r="384" spans="1:60" x14ac:dyDescent="0.25">
      <c r="A384">
        <v>2003</v>
      </c>
      <c r="B384">
        <v>223</v>
      </c>
      <c r="C384" s="1">
        <v>37844</v>
      </c>
      <c r="D384" t="s">
        <v>534</v>
      </c>
      <c r="E384">
        <v>3</v>
      </c>
      <c r="F384" s="3">
        <v>84.3</v>
      </c>
      <c r="G384" s="4">
        <v>0.84299999999999997</v>
      </c>
      <c r="H384" s="3">
        <v>19.100000000000001</v>
      </c>
      <c r="I384" s="5">
        <v>23</v>
      </c>
      <c r="J384" s="5">
        <v>3</v>
      </c>
      <c r="K384" s="5">
        <v>3</v>
      </c>
      <c r="L384" s="5">
        <v>31</v>
      </c>
      <c r="M384" s="3">
        <v>95</v>
      </c>
      <c r="N384" s="4">
        <v>0.95</v>
      </c>
      <c r="O384" s="3">
        <v>15.4</v>
      </c>
      <c r="P384" s="5">
        <v>27</v>
      </c>
      <c r="Q384" s="5">
        <v>5</v>
      </c>
      <c r="R384" s="5">
        <v>2</v>
      </c>
      <c r="S384" s="5">
        <v>19</v>
      </c>
      <c r="T384" s="3">
        <v>75</v>
      </c>
      <c r="U384" s="4">
        <v>0.75</v>
      </c>
      <c r="V384" s="3">
        <v>17.8</v>
      </c>
      <c r="W384" s="5">
        <v>18</v>
      </c>
      <c r="X384" s="5">
        <v>6</v>
      </c>
      <c r="Y384" s="5">
        <v>3</v>
      </c>
      <c r="Z384" s="5">
        <v>39</v>
      </c>
      <c r="AA384" s="3" t="s">
        <v>728</v>
      </c>
      <c r="AB384" s="4" t="s">
        <v>728</v>
      </c>
      <c r="AC384" s="3" t="s">
        <v>728</v>
      </c>
      <c r="AD384" s="5" t="s">
        <v>728</v>
      </c>
      <c r="AE384" s="5" t="s">
        <v>728</v>
      </c>
      <c r="AF384" s="5" t="s">
        <v>728</v>
      </c>
      <c r="AG384" s="5" t="s">
        <v>728</v>
      </c>
      <c r="AH384" s="3" t="s">
        <v>728</v>
      </c>
      <c r="AI384" s="4" t="s">
        <v>728</v>
      </c>
      <c r="AJ384" s="3" t="s">
        <v>728</v>
      </c>
      <c r="AK384" s="5" t="s">
        <v>728</v>
      </c>
      <c r="AL384" s="5" t="s">
        <v>728</v>
      </c>
      <c r="AM384" s="5" t="s">
        <v>728</v>
      </c>
      <c r="AN384" s="5" t="s">
        <v>728</v>
      </c>
      <c r="AO384" s="3" t="s">
        <v>728</v>
      </c>
      <c r="AP384" s="4" t="s">
        <v>728</v>
      </c>
      <c r="AQ384" s="3" t="s">
        <v>728</v>
      </c>
      <c r="AR384" s="5" t="s">
        <v>728</v>
      </c>
      <c r="AS384" s="5" t="s">
        <v>728</v>
      </c>
      <c r="AT384" s="5" t="s">
        <v>728</v>
      </c>
      <c r="AU384" s="5" t="s">
        <v>728</v>
      </c>
      <c r="AV384" s="3">
        <v>8.3333333333333339</v>
      </c>
      <c r="AW384" s="3">
        <v>2.6666666666666665</v>
      </c>
      <c r="AX384" s="3">
        <v>30.333333333333332</v>
      </c>
      <c r="AY384" s="3">
        <v>2.3333333333333335</v>
      </c>
      <c r="AZ384" s="6">
        <v>62.113333333333337</v>
      </c>
      <c r="BA384" s="6">
        <v>60.463333333333331</v>
      </c>
      <c r="BB384" s="6">
        <v>216.98333333333335</v>
      </c>
      <c r="BC384" s="3">
        <v>3094.9680118110241</v>
      </c>
      <c r="BD384" s="3">
        <v>3012.7522145669295</v>
      </c>
      <c r="BE384" s="3">
        <v>627.16535433070874</v>
      </c>
      <c r="BF384" s="3">
        <v>4704.0723425196866</v>
      </c>
      <c r="BG384" s="3">
        <v>10811.792568897639</v>
      </c>
      <c r="BH384" s="4">
        <v>4.4634379054840858</v>
      </c>
    </row>
    <row r="385" spans="1:60" x14ac:dyDescent="0.25">
      <c r="A385">
        <v>2003</v>
      </c>
      <c r="B385">
        <v>223</v>
      </c>
      <c r="C385" s="1">
        <v>37844</v>
      </c>
      <c r="D385" t="s">
        <v>535</v>
      </c>
      <c r="E385">
        <v>3</v>
      </c>
      <c r="F385" s="3">
        <v>80.5</v>
      </c>
      <c r="G385" s="4">
        <v>0.80500000000000005</v>
      </c>
      <c r="H385" s="3">
        <v>12.8</v>
      </c>
      <c r="I385" s="5">
        <v>23</v>
      </c>
      <c r="J385" s="5">
        <v>5</v>
      </c>
      <c r="K385" s="5">
        <v>2</v>
      </c>
      <c r="L385" s="5">
        <v>15</v>
      </c>
      <c r="M385" s="3">
        <v>72.3</v>
      </c>
      <c r="N385" s="4">
        <v>0.72299999999999998</v>
      </c>
      <c r="O385" s="3">
        <v>8.8699999999999992</v>
      </c>
      <c r="P385" s="5">
        <v>21</v>
      </c>
      <c r="Q385" s="5">
        <v>7</v>
      </c>
      <c r="R385" s="5">
        <v>0</v>
      </c>
      <c r="S385" s="5">
        <v>0</v>
      </c>
      <c r="T385" s="3">
        <v>62.1</v>
      </c>
      <c r="U385" s="4">
        <v>0.621</v>
      </c>
      <c r="V385" s="3">
        <v>8.42</v>
      </c>
      <c r="W385" s="5">
        <v>18</v>
      </c>
      <c r="X385" s="5">
        <v>6</v>
      </c>
      <c r="Y385" s="5">
        <v>0</v>
      </c>
      <c r="Z385" s="5">
        <v>0</v>
      </c>
      <c r="AA385" s="3" t="s">
        <v>728</v>
      </c>
      <c r="AB385" s="4" t="s">
        <v>728</v>
      </c>
      <c r="AC385" s="3" t="s">
        <v>728</v>
      </c>
      <c r="AD385" s="5" t="s">
        <v>728</v>
      </c>
      <c r="AE385" s="5" t="s">
        <v>728</v>
      </c>
      <c r="AF385" s="5" t="s">
        <v>728</v>
      </c>
      <c r="AG385" s="5" t="s">
        <v>728</v>
      </c>
      <c r="AH385" s="3" t="s">
        <v>728</v>
      </c>
      <c r="AI385" s="4" t="s">
        <v>728</v>
      </c>
      <c r="AJ385" s="3" t="s">
        <v>728</v>
      </c>
      <c r="AK385" s="5" t="s">
        <v>728</v>
      </c>
      <c r="AL385" s="5" t="s">
        <v>728</v>
      </c>
      <c r="AM385" s="5" t="s">
        <v>728</v>
      </c>
      <c r="AN385" s="5" t="s">
        <v>728</v>
      </c>
      <c r="AO385" s="3" t="s">
        <v>728</v>
      </c>
      <c r="AP385" s="4" t="s">
        <v>728</v>
      </c>
      <c r="AQ385" s="3" t="s">
        <v>728</v>
      </c>
      <c r="AR385" s="5" t="s">
        <v>728</v>
      </c>
      <c r="AS385" s="5" t="s">
        <v>728</v>
      </c>
      <c r="AT385" s="5" t="s">
        <v>728</v>
      </c>
      <c r="AU385" s="5" t="s">
        <v>728</v>
      </c>
      <c r="AV385" s="3">
        <v>1.6666666666666667</v>
      </c>
      <c r="AW385" s="3">
        <v>0.33333333333333331</v>
      </c>
      <c r="AX385" s="3">
        <v>7.333333333333333</v>
      </c>
      <c r="AY385" s="3">
        <v>0.33333333333333331</v>
      </c>
      <c r="AZ385" s="6">
        <v>14.969999999999999</v>
      </c>
      <c r="BA385" s="6">
        <v>15.753333333333332</v>
      </c>
      <c r="BB385" s="6">
        <v>55.673333333333325</v>
      </c>
      <c r="BC385" s="3">
        <v>1766.7459536307961</v>
      </c>
      <c r="BD385" s="3">
        <v>1859.1942500243024</v>
      </c>
      <c r="BE385" s="3">
        <v>171.12769757946924</v>
      </c>
      <c r="BF385" s="3">
        <v>2944.5765893846606</v>
      </c>
      <c r="BG385" s="3">
        <v>6570.5167930397583</v>
      </c>
      <c r="BH385" s="4">
        <v>2.8198824313436002</v>
      </c>
    </row>
    <row r="386" spans="1:60" x14ac:dyDescent="0.25">
      <c r="A386">
        <v>2003</v>
      </c>
      <c r="B386">
        <v>230</v>
      </c>
      <c r="C386" s="1">
        <v>37851</v>
      </c>
      <c r="D386" t="s">
        <v>536</v>
      </c>
      <c r="E386" s="102">
        <v>3</v>
      </c>
      <c r="F386" s="138">
        <v>94.9</v>
      </c>
      <c r="G386" s="139">
        <v>0.94900000000000007</v>
      </c>
      <c r="H386" s="138">
        <v>17.989999999999998</v>
      </c>
      <c r="I386" s="140">
        <v>25</v>
      </c>
      <c r="J386" s="140">
        <v>12</v>
      </c>
      <c r="K386" s="140">
        <v>10</v>
      </c>
      <c r="L386" s="140">
        <v>87</v>
      </c>
      <c r="M386" s="138">
        <v>92.2</v>
      </c>
      <c r="N386" s="139">
        <v>0.92200000000000004</v>
      </c>
      <c r="O386" s="138">
        <v>18.829999999999998</v>
      </c>
      <c r="P386" s="140">
        <v>26</v>
      </c>
      <c r="Q386" s="140">
        <v>5</v>
      </c>
      <c r="R386" s="140">
        <v>5</v>
      </c>
      <c r="S386" s="140">
        <v>56</v>
      </c>
      <c r="T386" s="138">
        <v>80.2</v>
      </c>
      <c r="U386" s="139">
        <v>0.80200000000000005</v>
      </c>
      <c r="V386" s="138">
        <v>10.11</v>
      </c>
      <c r="W386" s="140">
        <v>20</v>
      </c>
      <c r="X386" s="140">
        <v>4</v>
      </c>
      <c r="Y386" s="140">
        <v>2</v>
      </c>
      <c r="Z386" s="140">
        <v>13</v>
      </c>
      <c r="AA386" s="138" t="s">
        <v>728</v>
      </c>
      <c r="AB386" s="139" t="s">
        <v>728</v>
      </c>
      <c r="AC386" s="138" t="s">
        <v>728</v>
      </c>
      <c r="AD386" s="140" t="s">
        <v>728</v>
      </c>
      <c r="AE386" s="140" t="s">
        <v>728</v>
      </c>
      <c r="AF386" s="140" t="s">
        <v>728</v>
      </c>
      <c r="AG386" s="140" t="s">
        <v>728</v>
      </c>
      <c r="AH386" s="138" t="s">
        <v>728</v>
      </c>
      <c r="AI386" s="139" t="s">
        <v>728</v>
      </c>
      <c r="AJ386" s="138" t="s">
        <v>728</v>
      </c>
      <c r="AK386" s="140" t="s">
        <v>728</v>
      </c>
      <c r="AL386" s="140" t="s">
        <v>728</v>
      </c>
      <c r="AM386" s="140" t="s">
        <v>728</v>
      </c>
      <c r="AN386" s="140" t="s">
        <v>728</v>
      </c>
      <c r="AO386" s="138" t="s">
        <v>728</v>
      </c>
      <c r="AP386" s="139" t="s">
        <v>728</v>
      </c>
      <c r="AQ386" s="138" t="s">
        <v>728</v>
      </c>
      <c r="AR386" s="140" t="s">
        <v>728</v>
      </c>
      <c r="AS386" s="140" t="s">
        <v>728</v>
      </c>
      <c r="AT386" s="140" t="s">
        <v>728</v>
      </c>
      <c r="AU386" s="140" t="s">
        <v>728</v>
      </c>
      <c r="AV386" s="138">
        <v>5</v>
      </c>
      <c r="AW386" s="138">
        <v>1.3333333333333333</v>
      </c>
      <c r="AX386" s="138">
        <v>29.333333333333332</v>
      </c>
      <c r="AY386" s="138">
        <v>2.6666666666666665</v>
      </c>
      <c r="AZ386" s="6"/>
      <c r="BA386" s="6"/>
      <c r="BB386" s="6"/>
      <c r="BC386" s="3"/>
      <c r="BD386" s="3"/>
      <c r="BE386" s="3"/>
      <c r="BF386" s="3"/>
      <c r="BG386" s="3"/>
      <c r="BH386" s="4"/>
    </row>
    <row r="387" spans="1:60" x14ac:dyDescent="0.25">
      <c r="A387">
        <v>2003</v>
      </c>
      <c r="B387">
        <v>230</v>
      </c>
      <c r="C387" s="1">
        <v>37851</v>
      </c>
      <c r="D387" t="s">
        <v>537</v>
      </c>
      <c r="E387">
        <v>3</v>
      </c>
      <c r="F387" s="3">
        <v>86.2</v>
      </c>
      <c r="G387" s="4">
        <v>0.86199999999999999</v>
      </c>
      <c r="H387" s="3">
        <v>11.5</v>
      </c>
      <c r="I387" s="5">
        <v>22</v>
      </c>
      <c r="J387" s="5">
        <v>6</v>
      </c>
      <c r="K387" s="5">
        <v>1</v>
      </c>
      <c r="L387" s="5">
        <v>16</v>
      </c>
      <c r="M387" s="3">
        <v>89.1</v>
      </c>
      <c r="N387" s="4">
        <v>0.8909999999999999</v>
      </c>
      <c r="O387" s="3">
        <v>13.06</v>
      </c>
      <c r="P387" s="5">
        <v>28</v>
      </c>
      <c r="Q387" s="5">
        <v>4</v>
      </c>
      <c r="R387" s="5">
        <v>0</v>
      </c>
      <c r="S387" s="5">
        <v>0</v>
      </c>
      <c r="T387" s="3">
        <v>77.8</v>
      </c>
      <c r="U387" s="4">
        <v>0.77800000000000002</v>
      </c>
      <c r="V387" s="3">
        <v>15.07</v>
      </c>
      <c r="W387" s="5">
        <v>24</v>
      </c>
      <c r="X387" s="5">
        <v>6</v>
      </c>
      <c r="Y387" s="5">
        <v>2</v>
      </c>
      <c r="Z387" s="5">
        <v>31</v>
      </c>
      <c r="AA387" s="3" t="s">
        <v>728</v>
      </c>
      <c r="AB387" s="4" t="s">
        <v>728</v>
      </c>
      <c r="AC387" s="3" t="s">
        <v>728</v>
      </c>
      <c r="AD387" s="5" t="s">
        <v>728</v>
      </c>
      <c r="AE387" s="5" t="s">
        <v>728</v>
      </c>
      <c r="AF387" s="5" t="s">
        <v>728</v>
      </c>
      <c r="AG387" s="5" t="s">
        <v>728</v>
      </c>
      <c r="AH387" s="3" t="s">
        <v>728</v>
      </c>
      <c r="AI387" s="4" t="s">
        <v>728</v>
      </c>
      <c r="AJ387" s="3" t="s">
        <v>728</v>
      </c>
      <c r="AK387" s="5" t="s">
        <v>728</v>
      </c>
      <c r="AL387" s="5" t="s">
        <v>728</v>
      </c>
      <c r="AM387" s="5" t="s">
        <v>728</v>
      </c>
      <c r="AN387" s="5" t="s">
        <v>728</v>
      </c>
      <c r="AO387" s="3" t="s">
        <v>728</v>
      </c>
      <c r="AP387" s="4" t="s">
        <v>728</v>
      </c>
      <c r="AQ387" s="3" t="s">
        <v>728</v>
      </c>
      <c r="AR387" s="5" t="s">
        <v>728</v>
      </c>
      <c r="AS387" s="5" t="s">
        <v>728</v>
      </c>
      <c r="AT387" s="5" t="s">
        <v>728</v>
      </c>
      <c r="AU387" s="5" t="s">
        <v>728</v>
      </c>
      <c r="AV387" s="3">
        <v>4.666666666666667</v>
      </c>
      <c r="AW387" s="3">
        <v>1.6666666666666667</v>
      </c>
      <c r="AX387" s="3">
        <v>13.666666666666666</v>
      </c>
      <c r="AY387" s="3">
        <v>2.3333333333333335</v>
      </c>
      <c r="AZ387" s="6"/>
      <c r="BA387" s="6"/>
      <c r="BB387" s="6"/>
      <c r="BC387" s="3"/>
      <c r="BD387" s="3"/>
      <c r="BE387" s="3"/>
      <c r="BF387" s="3"/>
      <c r="BG387" s="3"/>
      <c r="BH387" s="4"/>
    </row>
    <row r="388" spans="1:60" x14ac:dyDescent="0.25">
      <c r="A388">
        <v>2003</v>
      </c>
      <c r="B388">
        <v>230</v>
      </c>
      <c r="C388" s="1">
        <v>37851</v>
      </c>
      <c r="D388" t="s">
        <v>538</v>
      </c>
      <c r="E388">
        <v>3</v>
      </c>
      <c r="F388" s="3">
        <v>94.1</v>
      </c>
      <c r="G388" s="4">
        <v>0.94099999999999995</v>
      </c>
      <c r="H388" s="3">
        <v>10.46</v>
      </c>
      <c r="I388" s="5">
        <v>24</v>
      </c>
      <c r="J388" s="5">
        <v>8</v>
      </c>
      <c r="K388" s="5">
        <v>2</v>
      </c>
      <c r="L388" s="5">
        <v>9</v>
      </c>
      <c r="M388" s="3">
        <v>82.8</v>
      </c>
      <c r="N388" s="4">
        <v>0.82799999999999996</v>
      </c>
      <c r="O388" s="3">
        <v>9.49</v>
      </c>
      <c r="P388" s="5">
        <v>21</v>
      </c>
      <c r="Q388" s="5">
        <v>4</v>
      </c>
      <c r="R388" s="5">
        <v>1</v>
      </c>
      <c r="S388" s="5">
        <v>9</v>
      </c>
      <c r="T388" s="3">
        <v>73.7</v>
      </c>
      <c r="U388" s="4">
        <v>0.73699999999999999</v>
      </c>
      <c r="V388" s="3">
        <v>11.42</v>
      </c>
      <c r="W388" s="5">
        <v>19</v>
      </c>
      <c r="X388" s="5">
        <v>5</v>
      </c>
      <c r="Y388" s="5">
        <v>5</v>
      </c>
      <c r="Z388" s="5">
        <v>17</v>
      </c>
      <c r="AA388" s="3" t="s">
        <v>728</v>
      </c>
      <c r="AB388" s="4" t="s">
        <v>728</v>
      </c>
      <c r="AC388" s="3" t="s">
        <v>728</v>
      </c>
      <c r="AD388" s="5" t="s">
        <v>728</v>
      </c>
      <c r="AE388" s="5" t="s">
        <v>728</v>
      </c>
      <c r="AF388" s="5" t="s">
        <v>728</v>
      </c>
      <c r="AG388" s="5" t="s">
        <v>728</v>
      </c>
      <c r="AH388" s="3" t="s">
        <v>728</v>
      </c>
      <c r="AI388" s="4" t="s">
        <v>728</v>
      </c>
      <c r="AJ388" s="3" t="s">
        <v>728</v>
      </c>
      <c r="AK388" s="5" t="s">
        <v>728</v>
      </c>
      <c r="AL388" s="5" t="s">
        <v>728</v>
      </c>
      <c r="AM388" s="5" t="s">
        <v>728</v>
      </c>
      <c r="AN388" s="5" t="s">
        <v>728</v>
      </c>
      <c r="AO388" s="3" t="s">
        <v>728</v>
      </c>
      <c r="AP388" s="4" t="s">
        <v>728</v>
      </c>
      <c r="AQ388" s="3" t="s">
        <v>728</v>
      </c>
      <c r="AR388" s="5" t="s">
        <v>728</v>
      </c>
      <c r="AS388" s="5" t="s">
        <v>728</v>
      </c>
      <c r="AT388" s="5" t="s">
        <v>728</v>
      </c>
      <c r="AU388" s="5" t="s">
        <v>728</v>
      </c>
      <c r="AV388" s="3">
        <v>0.66666666666666663</v>
      </c>
      <c r="AW388" s="3">
        <v>0</v>
      </c>
      <c r="AX388" s="3">
        <v>8.6666666666666661</v>
      </c>
      <c r="AY388" s="3">
        <v>0.33333333333333331</v>
      </c>
      <c r="AZ388" s="6"/>
      <c r="BA388" s="6"/>
      <c r="BB388" s="6"/>
      <c r="BC388" s="3"/>
      <c r="BD388" s="3"/>
      <c r="BE388" s="3"/>
      <c r="BF388" s="3"/>
      <c r="BG388" s="3"/>
      <c r="BH388" s="4"/>
    </row>
    <row r="389" spans="1:60" x14ac:dyDescent="0.25">
      <c r="A389">
        <v>2003</v>
      </c>
      <c r="B389">
        <v>230</v>
      </c>
      <c r="C389" s="1">
        <v>37851</v>
      </c>
      <c r="D389" t="s">
        <v>539</v>
      </c>
      <c r="E389">
        <v>3</v>
      </c>
      <c r="F389" s="3">
        <v>87.5</v>
      </c>
      <c r="G389" s="4">
        <v>0.875</v>
      </c>
      <c r="H389" s="3">
        <v>12.21</v>
      </c>
      <c r="I389" s="5">
        <v>20</v>
      </c>
      <c r="J389" s="5">
        <v>5</v>
      </c>
      <c r="K389" s="5">
        <v>1</v>
      </c>
      <c r="L389" s="5">
        <v>12</v>
      </c>
      <c r="M389" s="3">
        <v>74.400000000000006</v>
      </c>
      <c r="N389" s="4">
        <v>0.74400000000000011</v>
      </c>
      <c r="O389" s="3">
        <v>10.87</v>
      </c>
      <c r="P389" s="5">
        <v>19</v>
      </c>
      <c r="Q389" s="5">
        <v>4</v>
      </c>
      <c r="R389" s="5">
        <v>2</v>
      </c>
      <c r="S389" s="5">
        <v>12</v>
      </c>
      <c r="T389" s="3">
        <v>94</v>
      </c>
      <c r="U389" s="4">
        <v>0.94</v>
      </c>
      <c r="V389" s="3">
        <v>13.7</v>
      </c>
      <c r="W389" s="5">
        <v>22</v>
      </c>
      <c r="X389" s="5">
        <v>5</v>
      </c>
      <c r="Y389" s="5">
        <v>0</v>
      </c>
      <c r="Z389" s="5">
        <v>0</v>
      </c>
      <c r="AA389" s="3" t="s">
        <v>728</v>
      </c>
      <c r="AB389" s="4" t="s">
        <v>728</v>
      </c>
      <c r="AC389" s="3" t="s">
        <v>728</v>
      </c>
      <c r="AD389" s="5" t="s">
        <v>728</v>
      </c>
      <c r="AE389" s="5" t="s">
        <v>728</v>
      </c>
      <c r="AF389" s="5" t="s">
        <v>728</v>
      </c>
      <c r="AG389" s="5" t="s">
        <v>728</v>
      </c>
      <c r="AH389" s="3" t="s">
        <v>728</v>
      </c>
      <c r="AI389" s="4" t="s">
        <v>728</v>
      </c>
      <c r="AJ389" s="3" t="s">
        <v>728</v>
      </c>
      <c r="AK389" s="5" t="s">
        <v>728</v>
      </c>
      <c r="AL389" s="5" t="s">
        <v>728</v>
      </c>
      <c r="AM389" s="5" t="s">
        <v>728</v>
      </c>
      <c r="AN389" s="5" t="s">
        <v>728</v>
      </c>
      <c r="AO389" s="3" t="s">
        <v>728</v>
      </c>
      <c r="AP389" s="4" t="s">
        <v>728</v>
      </c>
      <c r="AQ389" s="3" t="s">
        <v>728</v>
      </c>
      <c r="AR389" s="5" t="s">
        <v>728</v>
      </c>
      <c r="AS389" s="5" t="s">
        <v>728</v>
      </c>
      <c r="AT389" s="5" t="s">
        <v>728</v>
      </c>
      <c r="AU389" s="5" t="s">
        <v>728</v>
      </c>
      <c r="AV389" s="3">
        <v>1.6666666666666667</v>
      </c>
      <c r="AW389" s="3">
        <v>0.33333333333333331</v>
      </c>
      <c r="AX389" s="3">
        <v>10.333333333333334</v>
      </c>
      <c r="AY389" s="3">
        <v>0.33333333333333331</v>
      </c>
      <c r="AZ389" s="6"/>
      <c r="BA389" s="6"/>
      <c r="BB389" s="6"/>
      <c r="BC389" s="3"/>
      <c r="BD389" s="3"/>
      <c r="BE389" s="3"/>
      <c r="BF389" s="3"/>
      <c r="BG389" s="3"/>
      <c r="BH389" s="4"/>
    </row>
    <row r="390" spans="1:60" x14ac:dyDescent="0.25">
      <c r="A390">
        <v>2003</v>
      </c>
      <c r="B390">
        <v>230</v>
      </c>
      <c r="C390" s="1">
        <v>37851</v>
      </c>
      <c r="D390" t="s">
        <v>540</v>
      </c>
      <c r="E390">
        <v>3</v>
      </c>
      <c r="F390" s="3">
        <v>104.2</v>
      </c>
      <c r="G390" s="4">
        <v>1.042</v>
      </c>
      <c r="H390" s="3">
        <v>11.9</v>
      </c>
      <c r="I390" s="5">
        <v>22</v>
      </c>
      <c r="J390" s="5">
        <v>9</v>
      </c>
      <c r="K390" s="5">
        <v>2</v>
      </c>
      <c r="L390" s="5">
        <v>9</v>
      </c>
      <c r="M390" s="3">
        <v>86</v>
      </c>
      <c r="N390" s="4">
        <v>0.86</v>
      </c>
      <c r="O390" s="3">
        <v>11.2</v>
      </c>
      <c r="P390" s="5">
        <v>21</v>
      </c>
      <c r="Q390" s="5">
        <v>4</v>
      </c>
      <c r="R390" s="5">
        <v>1</v>
      </c>
      <c r="S390" s="5">
        <v>3</v>
      </c>
      <c r="T390" s="3">
        <v>93.5</v>
      </c>
      <c r="U390" s="4">
        <v>0.93500000000000005</v>
      </c>
      <c r="V390" s="3">
        <v>12.1</v>
      </c>
      <c r="W390" s="5">
        <v>22</v>
      </c>
      <c r="X390" s="5">
        <v>9</v>
      </c>
      <c r="Y390" s="5">
        <v>6</v>
      </c>
      <c r="Z390" s="5">
        <v>6</v>
      </c>
      <c r="AA390" s="3" t="s">
        <v>728</v>
      </c>
      <c r="AB390" s="4" t="s">
        <v>728</v>
      </c>
      <c r="AC390" s="3" t="s">
        <v>728</v>
      </c>
      <c r="AD390" s="5" t="s">
        <v>728</v>
      </c>
      <c r="AE390" s="5" t="s">
        <v>728</v>
      </c>
      <c r="AF390" s="5" t="s">
        <v>728</v>
      </c>
      <c r="AG390" s="5" t="s">
        <v>728</v>
      </c>
      <c r="AH390" s="3" t="s">
        <v>728</v>
      </c>
      <c r="AI390" s="4" t="s">
        <v>728</v>
      </c>
      <c r="AJ390" s="3" t="s">
        <v>728</v>
      </c>
      <c r="AK390" s="5" t="s">
        <v>728</v>
      </c>
      <c r="AL390" s="5" t="s">
        <v>728</v>
      </c>
      <c r="AM390" s="5" t="s">
        <v>728</v>
      </c>
      <c r="AN390" s="5" t="s">
        <v>728</v>
      </c>
      <c r="AO390" s="3" t="s">
        <v>728</v>
      </c>
      <c r="AP390" s="4" t="s">
        <v>728</v>
      </c>
      <c r="AQ390" s="3" t="s">
        <v>728</v>
      </c>
      <c r="AR390" s="5" t="s">
        <v>728</v>
      </c>
      <c r="AS390" s="5" t="s">
        <v>728</v>
      </c>
      <c r="AT390" s="5" t="s">
        <v>728</v>
      </c>
      <c r="AU390" s="5" t="s">
        <v>728</v>
      </c>
      <c r="AV390" s="3">
        <v>0</v>
      </c>
      <c r="AW390" s="3">
        <v>0</v>
      </c>
      <c r="AX390" s="3">
        <v>12</v>
      </c>
      <c r="AY390" s="3">
        <v>0</v>
      </c>
      <c r="AZ390" s="6"/>
      <c r="BA390" s="6"/>
      <c r="BB390" s="6"/>
      <c r="BC390" s="3"/>
      <c r="BD390" s="3"/>
      <c r="BE390" s="3"/>
      <c r="BF390" s="3"/>
      <c r="BG390" s="3"/>
      <c r="BH390" s="4"/>
    </row>
    <row r="391" spans="1:60" x14ac:dyDescent="0.25">
      <c r="A391">
        <v>2003</v>
      </c>
      <c r="B391">
        <v>230</v>
      </c>
      <c r="C391" s="1">
        <v>37851</v>
      </c>
      <c r="D391" t="s">
        <v>541</v>
      </c>
      <c r="E391">
        <v>3</v>
      </c>
      <c r="F391" s="3">
        <v>98.1</v>
      </c>
      <c r="G391" s="4">
        <v>0.98099999999999998</v>
      </c>
      <c r="H391" s="3">
        <v>13.9</v>
      </c>
      <c r="I391" s="5">
        <v>22</v>
      </c>
      <c r="J391" s="5">
        <v>6</v>
      </c>
      <c r="K391" s="5">
        <v>3</v>
      </c>
      <c r="L391" s="5">
        <v>22</v>
      </c>
      <c r="M391" s="3">
        <v>105</v>
      </c>
      <c r="N391" s="4">
        <v>1.05</v>
      </c>
      <c r="O391" s="3">
        <v>14.8</v>
      </c>
      <c r="P391" s="5">
        <v>28</v>
      </c>
      <c r="Q391" s="5">
        <v>8</v>
      </c>
      <c r="R391" s="5">
        <v>2</v>
      </c>
      <c r="S391" s="5">
        <v>15</v>
      </c>
      <c r="T391" s="3">
        <v>80.5</v>
      </c>
      <c r="U391" s="4">
        <v>0.80500000000000005</v>
      </c>
      <c r="V391" s="3">
        <v>12.6</v>
      </c>
      <c r="W391" s="5">
        <v>16</v>
      </c>
      <c r="X391" s="5">
        <v>7</v>
      </c>
      <c r="Y391" s="5">
        <v>3</v>
      </c>
      <c r="Z391" s="5">
        <v>28</v>
      </c>
      <c r="AA391" s="3" t="s">
        <v>728</v>
      </c>
      <c r="AB391" s="4" t="s">
        <v>728</v>
      </c>
      <c r="AC391" s="3" t="s">
        <v>728</v>
      </c>
      <c r="AD391" s="5" t="s">
        <v>728</v>
      </c>
      <c r="AE391" s="5" t="s">
        <v>728</v>
      </c>
      <c r="AF391" s="5" t="s">
        <v>728</v>
      </c>
      <c r="AG391" s="5" t="s">
        <v>728</v>
      </c>
      <c r="AH391" s="3" t="s">
        <v>728</v>
      </c>
      <c r="AI391" s="4" t="s">
        <v>728</v>
      </c>
      <c r="AJ391" s="3" t="s">
        <v>728</v>
      </c>
      <c r="AK391" s="5" t="s">
        <v>728</v>
      </c>
      <c r="AL391" s="5" t="s">
        <v>728</v>
      </c>
      <c r="AM391" s="5" t="s">
        <v>728</v>
      </c>
      <c r="AN391" s="5" t="s">
        <v>728</v>
      </c>
      <c r="AO391" s="3" t="s">
        <v>728</v>
      </c>
      <c r="AP391" s="4" t="s">
        <v>728</v>
      </c>
      <c r="AQ391" s="3" t="s">
        <v>728</v>
      </c>
      <c r="AR391" s="5" t="s">
        <v>728</v>
      </c>
      <c r="AS391" s="5" t="s">
        <v>728</v>
      </c>
      <c r="AT391" s="5" t="s">
        <v>728</v>
      </c>
      <c r="AU391" s="5" t="s">
        <v>728</v>
      </c>
      <c r="AV391" s="3">
        <v>2.3333333333333335</v>
      </c>
      <c r="AW391" s="3">
        <v>0</v>
      </c>
      <c r="AX391" s="3">
        <v>17</v>
      </c>
      <c r="AY391" s="3">
        <v>1</v>
      </c>
      <c r="AZ391" s="6"/>
      <c r="BA391" s="6"/>
      <c r="BB391" s="6"/>
      <c r="BC391" s="3"/>
      <c r="BD391" s="3"/>
      <c r="BE391" s="3"/>
      <c r="BF391" s="3"/>
      <c r="BG391" s="3"/>
      <c r="BH391" s="4"/>
    </row>
    <row r="392" spans="1:60" x14ac:dyDescent="0.25">
      <c r="A392">
        <v>2003</v>
      </c>
      <c r="B392">
        <v>230</v>
      </c>
      <c r="C392" s="1">
        <v>37851</v>
      </c>
      <c r="D392" t="s">
        <v>542</v>
      </c>
      <c r="E392">
        <v>3</v>
      </c>
      <c r="F392" s="3">
        <v>102</v>
      </c>
      <c r="G392" s="4">
        <v>1.02</v>
      </c>
      <c r="H392" s="3">
        <v>15</v>
      </c>
      <c r="I392" s="5">
        <v>28</v>
      </c>
      <c r="J392" s="5">
        <v>7</v>
      </c>
      <c r="K392" s="5">
        <v>3</v>
      </c>
      <c r="L392" s="5">
        <v>9</v>
      </c>
      <c r="M392" s="3">
        <v>74.5</v>
      </c>
      <c r="N392" s="4">
        <v>0.745</v>
      </c>
      <c r="O392" s="3">
        <v>11.5</v>
      </c>
      <c r="P392" s="5">
        <v>22</v>
      </c>
      <c r="Q392" s="5">
        <v>4</v>
      </c>
      <c r="R392" s="5">
        <v>2</v>
      </c>
      <c r="S392" s="5">
        <v>9</v>
      </c>
      <c r="T392" s="3">
        <v>77.3</v>
      </c>
      <c r="U392" s="4">
        <v>0.77300000000000002</v>
      </c>
      <c r="V392" s="3">
        <v>7.8</v>
      </c>
      <c r="W392" s="5">
        <v>18</v>
      </c>
      <c r="X392" s="5">
        <v>10</v>
      </c>
      <c r="Y392" s="5">
        <v>1</v>
      </c>
      <c r="Z392" s="5">
        <v>0</v>
      </c>
      <c r="AA392" s="3" t="s">
        <v>728</v>
      </c>
      <c r="AB392" s="4" t="s">
        <v>728</v>
      </c>
      <c r="AC392" s="3" t="s">
        <v>728</v>
      </c>
      <c r="AD392" s="5" t="s">
        <v>728</v>
      </c>
      <c r="AE392" s="5" t="s">
        <v>728</v>
      </c>
      <c r="AF392" s="5" t="s">
        <v>728</v>
      </c>
      <c r="AG392" s="5" t="s">
        <v>728</v>
      </c>
      <c r="AH392" s="3" t="s">
        <v>728</v>
      </c>
      <c r="AI392" s="4" t="s">
        <v>728</v>
      </c>
      <c r="AJ392" s="3" t="s">
        <v>728</v>
      </c>
      <c r="AK392" s="5" t="s">
        <v>728</v>
      </c>
      <c r="AL392" s="5" t="s">
        <v>728</v>
      </c>
      <c r="AM392" s="5" t="s">
        <v>728</v>
      </c>
      <c r="AN392" s="5" t="s">
        <v>728</v>
      </c>
      <c r="AO392" s="3" t="s">
        <v>728</v>
      </c>
      <c r="AP392" s="4" t="s">
        <v>728</v>
      </c>
      <c r="AQ392" s="3" t="s">
        <v>728</v>
      </c>
      <c r="AR392" s="5" t="s">
        <v>728</v>
      </c>
      <c r="AS392" s="5" t="s">
        <v>728</v>
      </c>
      <c r="AT392" s="5" t="s">
        <v>728</v>
      </c>
      <c r="AU392" s="5" t="s">
        <v>728</v>
      </c>
      <c r="AV392" s="3">
        <v>0.66666666666666663</v>
      </c>
      <c r="AW392" s="3">
        <v>0.33333333333333331</v>
      </c>
      <c r="AX392" s="3">
        <v>8.6666666666666661</v>
      </c>
      <c r="AY392" s="3">
        <v>0.33333333333333331</v>
      </c>
      <c r="AZ392" s="6"/>
      <c r="BA392" s="6"/>
      <c r="BB392" s="6"/>
      <c r="BC392" s="3"/>
      <c r="BD392" s="3"/>
      <c r="BE392" s="3"/>
      <c r="BF392" s="3"/>
      <c r="BG392" s="3"/>
      <c r="BH392" s="4"/>
    </row>
    <row r="393" spans="1:60" x14ac:dyDescent="0.25">
      <c r="A393">
        <v>2003</v>
      </c>
      <c r="B393">
        <v>230</v>
      </c>
      <c r="C393" s="1">
        <v>37851</v>
      </c>
      <c r="D393" t="s">
        <v>543</v>
      </c>
      <c r="E393">
        <v>3</v>
      </c>
      <c r="F393" s="3">
        <v>95.5</v>
      </c>
      <c r="G393" s="4">
        <v>0.95499999999999996</v>
      </c>
      <c r="H393" s="3">
        <v>14</v>
      </c>
      <c r="I393" s="5">
        <v>27</v>
      </c>
      <c r="J393" s="5">
        <v>5</v>
      </c>
      <c r="K393" s="5">
        <v>2</v>
      </c>
      <c r="L393" s="5">
        <v>14</v>
      </c>
      <c r="M393" s="3">
        <v>93</v>
      </c>
      <c r="N393" s="4">
        <v>0.93</v>
      </c>
      <c r="O393" s="3">
        <v>11.7</v>
      </c>
      <c r="P393" s="5">
        <v>20</v>
      </c>
      <c r="Q393" s="5">
        <v>7</v>
      </c>
      <c r="R393" s="5">
        <v>2</v>
      </c>
      <c r="S393" s="5">
        <v>12</v>
      </c>
      <c r="T393" s="3">
        <v>96.5</v>
      </c>
      <c r="U393" s="4">
        <v>0.96499999999999997</v>
      </c>
      <c r="V393" s="3">
        <v>10.6</v>
      </c>
      <c r="W393" s="5">
        <v>19</v>
      </c>
      <c r="X393" s="5">
        <v>6</v>
      </c>
      <c r="Y393" s="5">
        <v>1</v>
      </c>
      <c r="Z393" s="5">
        <v>2</v>
      </c>
      <c r="AA393" s="3" t="s">
        <v>728</v>
      </c>
      <c r="AB393" s="4" t="s">
        <v>728</v>
      </c>
      <c r="AC393" s="3" t="s">
        <v>728</v>
      </c>
      <c r="AD393" s="5" t="s">
        <v>728</v>
      </c>
      <c r="AE393" s="5" t="s">
        <v>728</v>
      </c>
      <c r="AF393" s="5" t="s">
        <v>728</v>
      </c>
      <c r="AG393" s="5" t="s">
        <v>728</v>
      </c>
      <c r="AH393" s="3" t="s">
        <v>728</v>
      </c>
      <c r="AI393" s="4" t="s">
        <v>728</v>
      </c>
      <c r="AJ393" s="3" t="s">
        <v>728</v>
      </c>
      <c r="AK393" s="5" t="s">
        <v>728</v>
      </c>
      <c r="AL393" s="5" t="s">
        <v>728</v>
      </c>
      <c r="AM393" s="5" t="s">
        <v>728</v>
      </c>
      <c r="AN393" s="5" t="s">
        <v>728</v>
      </c>
      <c r="AO393" s="3" t="s">
        <v>728</v>
      </c>
      <c r="AP393" s="4" t="s">
        <v>728</v>
      </c>
      <c r="AQ393" s="3" t="s">
        <v>728</v>
      </c>
      <c r="AR393" s="5" t="s">
        <v>728</v>
      </c>
      <c r="AS393" s="5" t="s">
        <v>728</v>
      </c>
      <c r="AT393" s="5" t="s">
        <v>728</v>
      </c>
      <c r="AU393" s="5" t="s">
        <v>728</v>
      </c>
      <c r="AV393" s="3">
        <v>3.3333333333333335</v>
      </c>
      <c r="AW393" s="3">
        <v>0.33333333333333331</v>
      </c>
      <c r="AX393" s="3">
        <v>15.666666666666666</v>
      </c>
      <c r="AY393" s="3">
        <v>0.66666666666666663</v>
      </c>
      <c r="AZ393" s="6"/>
      <c r="BA393" s="6"/>
      <c r="BB393" s="6"/>
      <c r="BC393" s="3"/>
      <c r="BD393" s="3"/>
      <c r="BE393" s="3"/>
      <c r="BF393" s="3"/>
      <c r="BG393" s="3"/>
      <c r="BH393" s="4"/>
    </row>
    <row r="394" spans="1:60" x14ac:dyDescent="0.25">
      <c r="A394">
        <v>2003</v>
      </c>
      <c r="B394">
        <v>230</v>
      </c>
      <c r="C394" s="1">
        <v>37851</v>
      </c>
      <c r="D394" t="s">
        <v>544</v>
      </c>
      <c r="E394">
        <v>3</v>
      </c>
      <c r="F394" s="3">
        <v>77.099999999999994</v>
      </c>
      <c r="G394" s="4">
        <v>0.77099999999999991</v>
      </c>
      <c r="H394" s="3">
        <v>9.8000000000000007</v>
      </c>
      <c r="I394" s="5">
        <v>18</v>
      </c>
      <c r="J394" s="5">
        <v>9</v>
      </c>
      <c r="K394" s="5">
        <v>1</v>
      </c>
      <c r="L394" s="5">
        <v>8</v>
      </c>
      <c r="M394" s="3">
        <v>77.599999999999994</v>
      </c>
      <c r="N394" s="4">
        <v>0.77599999999999991</v>
      </c>
      <c r="O394" s="3">
        <v>10.1</v>
      </c>
      <c r="P394" s="5">
        <v>15</v>
      </c>
      <c r="Q394" s="5">
        <v>5</v>
      </c>
      <c r="R394" s="5">
        <v>1</v>
      </c>
      <c r="S394" s="5">
        <v>6</v>
      </c>
      <c r="T394" s="3">
        <v>89.3</v>
      </c>
      <c r="U394" s="4">
        <v>0.89300000000000002</v>
      </c>
      <c r="V394" s="3">
        <v>10.6</v>
      </c>
      <c r="W394" s="5">
        <v>27</v>
      </c>
      <c r="X394" s="5">
        <v>4</v>
      </c>
      <c r="Y394" s="5">
        <v>2</v>
      </c>
      <c r="Z394" s="5">
        <v>3</v>
      </c>
      <c r="AA394" s="3" t="s">
        <v>728</v>
      </c>
      <c r="AB394" s="4" t="s">
        <v>728</v>
      </c>
      <c r="AC394" s="3" t="s">
        <v>728</v>
      </c>
      <c r="AD394" s="5" t="s">
        <v>728</v>
      </c>
      <c r="AE394" s="5" t="s">
        <v>728</v>
      </c>
      <c r="AF394" s="5" t="s">
        <v>728</v>
      </c>
      <c r="AG394" s="5" t="s">
        <v>728</v>
      </c>
      <c r="AH394" s="3" t="s">
        <v>728</v>
      </c>
      <c r="AI394" s="4" t="s">
        <v>728</v>
      </c>
      <c r="AJ394" s="3" t="s">
        <v>728</v>
      </c>
      <c r="AK394" s="5" t="s">
        <v>728</v>
      </c>
      <c r="AL394" s="5" t="s">
        <v>728</v>
      </c>
      <c r="AM394" s="5" t="s">
        <v>728</v>
      </c>
      <c r="AN394" s="5" t="s">
        <v>728</v>
      </c>
      <c r="AO394" s="3" t="s">
        <v>728</v>
      </c>
      <c r="AP394" s="4" t="s">
        <v>728</v>
      </c>
      <c r="AQ394" s="3" t="s">
        <v>728</v>
      </c>
      <c r="AR394" s="5" t="s">
        <v>728</v>
      </c>
      <c r="AS394" s="5" t="s">
        <v>728</v>
      </c>
      <c r="AT394" s="5" t="s">
        <v>728</v>
      </c>
      <c r="AU394" s="5" t="s">
        <v>728</v>
      </c>
      <c r="AV394" s="3">
        <v>0.33333333333333331</v>
      </c>
      <c r="AW394" s="3">
        <v>0.66666666666666663</v>
      </c>
      <c r="AX394" s="3">
        <v>5.666666666666667</v>
      </c>
      <c r="AY394" s="3">
        <v>0.66666666666666663</v>
      </c>
      <c r="AZ394" s="6"/>
      <c r="BA394" s="6"/>
      <c r="BB394" s="6"/>
      <c r="BC394" s="3"/>
      <c r="BD394" s="3"/>
      <c r="BE394" s="3"/>
      <c r="BF394" s="3"/>
      <c r="BG394" s="3"/>
      <c r="BH394" s="4"/>
    </row>
    <row r="395" spans="1:60" x14ac:dyDescent="0.25">
      <c r="A395">
        <v>2003</v>
      </c>
      <c r="B395">
        <v>230</v>
      </c>
      <c r="C395" s="1">
        <v>37851</v>
      </c>
      <c r="D395" t="s">
        <v>545</v>
      </c>
      <c r="E395">
        <v>3</v>
      </c>
      <c r="F395" s="3">
        <v>85.2</v>
      </c>
      <c r="G395" s="4">
        <v>0.85199999999999998</v>
      </c>
      <c r="H395" s="3">
        <v>11.3</v>
      </c>
      <c r="I395" s="5">
        <v>17</v>
      </c>
      <c r="J395" s="5">
        <v>4</v>
      </c>
      <c r="K395" s="5">
        <v>1</v>
      </c>
      <c r="L395" s="5">
        <v>9</v>
      </c>
      <c r="M395" s="3">
        <v>88.7</v>
      </c>
      <c r="N395" s="4">
        <v>0.88700000000000001</v>
      </c>
      <c r="O395" s="3">
        <v>9.6</v>
      </c>
      <c r="P395" s="5">
        <v>20</v>
      </c>
      <c r="Q395" s="5">
        <v>7</v>
      </c>
      <c r="R395" s="5">
        <v>2</v>
      </c>
      <c r="S395" s="5">
        <v>6</v>
      </c>
      <c r="T395" s="3">
        <v>99.8</v>
      </c>
      <c r="U395" s="4">
        <v>0.998</v>
      </c>
      <c r="V395" s="3">
        <v>19</v>
      </c>
      <c r="W395" s="5">
        <v>23</v>
      </c>
      <c r="X395" s="5">
        <v>6</v>
      </c>
      <c r="Y395" s="5">
        <v>2</v>
      </c>
      <c r="Z395" s="5">
        <v>27</v>
      </c>
      <c r="AA395" s="3" t="s">
        <v>728</v>
      </c>
      <c r="AB395" s="4" t="s">
        <v>728</v>
      </c>
      <c r="AC395" s="3" t="s">
        <v>728</v>
      </c>
      <c r="AD395" s="5" t="s">
        <v>728</v>
      </c>
      <c r="AE395" s="5" t="s">
        <v>728</v>
      </c>
      <c r="AF395" s="5" t="s">
        <v>728</v>
      </c>
      <c r="AG395" s="5" t="s">
        <v>728</v>
      </c>
      <c r="AH395" s="3" t="s">
        <v>728</v>
      </c>
      <c r="AI395" s="4" t="s">
        <v>728</v>
      </c>
      <c r="AJ395" s="3" t="s">
        <v>728</v>
      </c>
      <c r="AK395" s="5" t="s">
        <v>728</v>
      </c>
      <c r="AL395" s="5" t="s">
        <v>728</v>
      </c>
      <c r="AM395" s="5" t="s">
        <v>728</v>
      </c>
      <c r="AN395" s="5" t="s">
        <v>728</v>
      </c>
      <c r="AO395" s="3" t="s">
        <v>728</v>
      </c>
      <c r="AP395" s="4" t="s">
        <v>728</v>
      </c>
      <c r="AQ395" s="3" t="s">
        <v>728</v>
      </c>
      <c r="AR395" s="5" t="s">
        <v>728</v>
      </c>
      <c r="AS395" s="5" t="s">
        <v>728</v>
      </c>
      <c r="AT395" s="5" t="s">
        <v>728</v>
      </c>
      <c r="AU395" s="5" t="s">
        <v>728</v>
      </c>
      <c r="AV395" s="3">
        <v>13.333333333333334</v>
      </c>
      <c r="AW395" s="3">
        <v>0</v>
      </c>
      <c r="AX395" s="3">
        <v>21.333333333333332</v>
      </c>
      <c r="AY395" s="3">
        <v>0.33333333333333331</v>
      </c>
      <c r="AZ395" s="6"/>
      <c r="BA395" s="6"/>
      <c r="BB395" s="6"/>
      <c r="BC395" s="3"/>
      <c r="BD395" s="3"/>
      <c r="BE395" s="3"/>
      <c r="BF395" s="3"/>
      <c r="BG395" s="3"/>
      <c r="BH395" s="4"/>
    </row>
    <row r="396" spans="1:60" x14ac:dyDescent="0.25">
      <c r="A396">
        <v>2003</v>
      </c>
      <c r="B396">
        <v>230</v>
      </c>
      <c r="C396" s="1">
        <v>37851</v>
      </c>
      <c r="D396" t="s">
        <v>546</v>
      </c>
      <c r="E396">
        <v>3</v>
      </c>
      <c r="F396" s="3">
        <v>127</v>
      </c>
      <c r="G396" s="4">
        <v>1.27</v>
      </c>
      <c r="H396" s="3">
        <v>16.8</v>
      </c>
      <c r="I396" s="5">
        <v>32</v>
      </c>
      <c r="J396" s="5">
        <v>11</v>
      </c>
      <c r="K396" s="5">
        <v>8</v>
      </c>
      <c r="L396" s="5">
        <v>5</v>
      </c>
      <c r="M396" s="3">
        <v>115</v>
      </c>
      <c r="N396" s="4">
        <v>1.1499999999999999</v>
      </c>
      <c r="O396" s="3">
        <v>18.5</v>
      </c>
      <c r="P396" s="5">
        <v>30</v>
      </c>
      <c r="Q396" s="5">
        <v>9</v>
      </c>
      <c r="R396" s="5">
        <v>5</v>
      </c>
      <c r="S396" s="5">
        <v>22</v>
      </c>
      <c r="T396" s="3">
        <v>86</v>
      </c>
      <c r="U396" s="4">
        <v>0.86</v>
      </c>
      <c r="V396" s="3">
        <v>11.4</v>
      </c>
      <c r="W396" s="5">
        <v>18</v>
      </c>
      <c r="X396" s="5">
        <v>5</v>
      </c>
      <c r="Y396" s="5">
        <v>1</v>
      </c>
      <c r="Z396" s="5">
        <v>14</v>
      </c>
      <c r="AA396" s="3" t="s">
        <v>728</v>
      </c>
      <c r="AB396" s="4" t="s">
        <v>728</v>
      </c>
      <c r="AC396" s="3" t="s">
        <v>728</v>
      </c>
      <c r="AD396" s="5" t="s">
        <v>728</v>
      </c>
      <c r="AE396" s="5" t="s">
        <v>728</v>
      </c>
      <c r="AF396" s="5" t="s">
        <v>728</v>
      </c>
      <c r="AG396" s="5" t="s">
        <v>728</v>
      </c>
      <c r="AH396" s="3" t="s">
        <v>728</v>
      </c>
      <c r="AI396" s="4" t="s">
        <v>728</v>
      </c>
      <c r="AJ396" s="3" t="s">
        <v>728</v>
      </c>
      <c r="AK396" s="5" t="s">
        <v>728</v>
      </c>
      <c r="AL396" s="5" t="s">
        <v>728</v>
      </c>
      <c r="AM396" s="5" t="s">
        <v>728</v>
      </c>
      <c r="AN396" s="5" t="s">
        <v>728</v>
      </c>
      <c r="AO396" s="3" t="s">
        <v>728</v>
      </c>
      <c r="AP396" s="4" t="s">
        <v>728</v>
      </c>
      <c r="AQ396" s="3" t="s">
        <v>728</v>
      </c>
      <c r="AR396" s="5" t="s">
        <v>728</v>
      </c>
      <c r="AS396" s="5" t="s">
        <v>728</v>
      </c>
      <c r="AT396" s="5" t="s">
        <v>728</v>
      </c>
      <c r="AU396" s="5" t="s">
        <v>728</v>
      </c>
      <c r="AV396" s="3">
        <v>24.333333333333332</v>
      </c>
      <c r="AW396" s="3">
        <v>0</v>
      </c>
      <c r="AX396" s="3">
        <v>26</v>
      </c>
      <c r="AY396" s="3">
        <v>1.3333333333333333</v>
      </c>
      <c r="AZ396" s="6"/>
      <c r="BA396" s="6"/>
      <c r="BB396" s="6"/>
      <c r="BC396" s="3"/>
      <c r="BD396" s="3"/>
      <c r="BE396" s="3"/>
      <c r="BF396" s="3"/>
      <c r="BG396" s="3"/>
      <c r="BH396" s="4"/>
    </row>
    <row r="397" spans="1:60" x14ac:dyDescent="0.25">
      <c r="A397">
        <v>2003</v>
      </c>
      <c r="B397">
        <v>230</v>
      </c>
      <c r="C397" s="1">
        <v>37851</v>
      </c>
      <c r="D397" t="s">
        <v>547</v>
      </c>
      <c r="E397">
        <v>3</v>
      </c>
      <c r="F397" s="3">
        <v>122.3</v>
      </c>
      <c r="G397" s="4">
        <v>1.2229999999999999</v>
      </c>
      <c r="H397" s="3">
        <v>14.3</v>
      </c>
      <c r="I397" s="5">
        <v>26</v>
      </c>
      <c r="J397" s="5">
        <v>5</v>
      </c>
      <c r="K397" s="5">
        <v>1</v>
      </c>
      <c r="L397" s="5">
        <v>1</v>
      </c>
      <c r="M397" s="3">
        <v>97.8</v>
      </c>
      <c r="N397" s="4">
        <v>0.97799999999999998</v>
      </c>
      <c r="O397" s="3">
        <v>10.6</v>
      </c>
      <c r="P397" s="5">
        <v>22</v>
      </c>
      <c r="Q397" s="5">
        <v>8</v>
      </c>
      <c r="R397" s="5">
        <v>1</v>
      </c>
      <c r="S397" s="5">
        <v>1</v>
      </c>
      <c r="T397" s="3">
        <v>100.6</v>
      </c>
      <c r="U397" s="4">
        <v>1.006</v>
      </c>
      <c r="V397" s="3">
        <v>11.9</v>
      </c>
      <c r="W397" s="5">
        <v>19</v>
      </c>
      <c r="X397" s="5">
        <v>7</v>
      </c>
      <c r="Y397" s="5">
        <v>3</v>
      </c>
      <c r="Z397" s="5">
        <v>6</v>
      </c>
      <c r="AA397" s="3" t="s">
        <v>728</v>
      </c>
      <c r="AB397" s="4" t="s">
        <v>728</v>
      </c>
      <c r="AC397" s="3" t="s">
        <v>728</v>
      </c>
      <c r="AD397" s="5" t="s">
        <v>728</v>
      </c>
      <c r="AE397" s="5" t="s">
        <v>728</v>
      </c>
      <c r="AF397" s="5" t="s">
        <v>728</v>
      </c>
      <c r="AG397" s="5" t="s">
        <v>728</v>
      </c>
      <c r="AH397" s="3" t="s">
        <v>728</v>
      </c>
      <c r="AI397" s="4" t="s">
        <v>728</v>
      </c>
      <c r="AJ397" s="3" t="s">
        <v>728</v>
      </c>
      <c r="AK397" s="5" t="s">
        <v>728</v>
      </c>
      <c r="AL397" s="5" t="s">
        <v>728</v>
      </c>
      <c r="AM397" s="5" t="s">
        <v>728</v>
      </c>
      <c r="AN397" s="5" t="s">
        <v>728</v>
      </c>
      <c r="AO397" s="3" t="s">
        <v>728</v>
      </c>
      <c r="AP397" s="4" t="s">
        <v>728</v>
      </c>
      <c r="AQ397" s="3" t="s">
        <v>728</v>
      </c>
      <c r="AR397" s="5" t="s">
        <v>728</v>
      </c>
      <c r="AS397" s="5" t="s">
        <v>728</v>
      </c>
      <c r="AT397" s="5" t="s">
        <v>728</v>
      </c>
      <c r="AU397" s="5" t="s">
        <v>728</v>
      </c>
      <c r="AV397" s="3">
        <v>0.66666666666666663</v>
      </c>
      <c r="AW397" s="3">
        <v>0.33333333333333331</v>
      </c>
      <c r="AX397" s="3">
        <v>10</v>
      </c>
      <c r="AY397" s="3">
        <v>1</v>
      </c>
      <c r="AZ397" s="6"/>
      <c r="BA397" s="6"/>
      <c r="BB397" s="6"/>
      <c r="BC397" s="3"/>
      <c r="BD397" s="3"/>
      <c r="BE397" s="3"/>
      <c r="BF397" s="3"/>
      <c r="BG397" s="3"/>
      <c r="BH397" s="4"/>
    </row>
    <row r="398" spans="1:60" x14ac:dyDescent="0.25">
      <c r="A398">
        <v>2003</v>
      </c>
      <c r="B398">
        <v>230</v>
      </c>
      <c r="C398" s="1">
        <v>37851</v>
      </c>
      <c r="D398" t="s">
        <v>548</v>
      </c>
      <c r="E398">
        <v>3</v>
      </c>
      <c r="F398" s="3">
        <v>113.7</v>
      </c>
      <c r="G398" s="4">
        <v>1.137</v>
      </c>
      <c r="H398" s="3">
        <v>20.43</v>
      </c>
      <c r="I398" s="5">
        <v>25</v>
      </c>
      <c r="J398" s="5">
        <v>3</v>
      </c>
      <c r="K398" s="5">
        <v>4</v>
      </c>
      <c r="L398" s="5">
        <v>64</v>
      </c>
      <c r="M398" s="3">
        <v>110</v>
      </c>
      <c r="N398" s="4">
        <v>1.1000000000000001</v>
      </c>
      <c r="O398" s="3">
        <v>15.93</v>
      </c>
      <c r="P398" s="5">
        <v>26</v>
      </c>
      <c r="Q398" s="5">
        <v>3</v>
      </c>
      <c r="R398" s="5">
        <v>1</v>
      </c>
      <c r="S398" s="5">
        <v>17</v>
      </c>
      <c r="T398" s="3">
        <v>100.5</v>
      </c>
      <c r="U398" s="4">
        <v>1.0049999999999999</v>
      </c>
      <c r="V398" s="3">
        <v>11.1</v>
      </c>
      <c r="W398" s="5">
        <v>19</v>
      </c>
      <c r="X398" s="5">
        <v>4</v>
      </c>
      <c r="Y398" s="5">
        <v>1</v>
      </c>
      <c r="Z398" s="5">
        <v>9</v>
      </c>
      <c r="AA398" s="3" t="s">
        <v>728</v>
      </c>
      <c r="AB398" s="4" t="s">
        <v>728</v>
      </c>
      <c r="AC398" s="3" t="s">
        <v>728</v>
      </c>
      <c r="AD398" s="5" t="s">
        <v>728</v>
      </c>
      <c r="AE398" s="5" t="s">
        <v>728</v>
      </c>
      <c r="AF398" s="5" t="s">
        <v>728</v>
      </c>
      <c r="AG398" s="5" t="s">
        <v>728</v>
      </c>
      <c r="AH398" s="3" t="s">
        <v>728</v>
      </c>
      <c r="AI398" s="4" t="s">
        <v>728</v>
      </c>
      <c r="AJ398" s="3" t="s">
        <v>728</v>
      </c>
      <c r="AK398" s="5" t="s">
        <v>728</v>
      </c>
      <c r="AL398" s="5" t="s">
        <v>728</v>
      </c>
      <c r="AM398" s="5" t="s">
        <v>728</v>
      </c>
      <c r="AN398" s="5" t="s">
        <v>728</v>
      </c>
      <c r="AO398" s="3" t="s">
        <v>728</v>
      </c>
      <c r="AP398" s="4" t="s">
        <v>728</v>
      </c>
      <c r="AQ398" s="3" t="s">
        <v>728</v>
      </c>
      <c r="AR398" s="5" t="s">
        <v>728</v>
      </c>
      <c r="AS398" s="5" t="s">
        <v>728</v>
      </c>
      <c r="AT398" s="5" t="s">
        <v>728</v>
      </c>
      <c r="AU398" s="5" t="s">
        <v>728</v>
      </c>
      <c r="AV398" s="3">
        <v>19.666666666666668</v>
      </c>
      <c r="AW398" s="3">
        <v>1.6666666666666667</v>
      </c>
      <c r="AX398" s="3">
        <v>28</v>
      </c>
      <c r="AY398" s="3">
        <v>0</v>
      </c>
      <c r="AZ398" s="6"/>
      <c r="BA398" s="6"/>
      <c r="BB398" s="6"/>
      <c r="BC398" s="3"/>
      <c r="BD398" s="3"/>
      <c r="BE398" s="3"/>
      <c r="BF398" s="3"/>
      <c r="BG398" s="3"/>
      <c r="BH398" s="4"/>
    </row>
    <row r="399" spans="1:60" x14ac:dyDescent="0.25">
      <c r="A399">
        <v>2003</v>
      </c>
      <c r="B399">
        <v>230</v>
      </c>
      <c r="C399" s="1">
        <v>37851</v>
      </c>
      <c r="D399" t="s">
        <v>549</v>
      </c>
      <c r="E399">
        <v>3</v>
      </c>
      <c r="F399" s="3">
        <v>91.2</v>
      </c>
      <c r="G399" s="4">
        <v>0.91200000000000003</v>
      </c>
      <c r="H399" s="3">
        <v>13.95</v>
      </c>
      <c r="I399" s="5">
        <v>27</v>
      </c>
      <c r="J399" s="5">
        <v>4</v>
      </c>
      <c r="K399" s="5">
        <v>2</v>
      </c>
      <c r="L399" s="5">
        <v>16</v>
      </c>
      <c r="M399" s="3">
        <v>93.7</v>
      </c>
      <c r="N399" s="4">
        <v>0.93700000000000006</v>
      </c>
      <c r="O399" s="3">
        <v>14.66</v>
      </c>
      <c r="P399" s="5">
        <v>24</v>
      </c>
      <c r="Q399" s="5">
        <v>7</v>
      </c>
      <c r="R399" s="5">
        <v>2</v>
      </c>
      <c r="S399" s="5">
        <v>29</v>
      </c>
      <c r="T399" s="3">
        <v>73.2</v>
      </c>
      <c r="U399" s="4">
        <v>0.73199999999999998</v>
      </c>
      <c r="V399" s="3">
        <v>13.39</v>
      </c>
      <c r="W399" s="5">
        <v>23</v>
      </c>
      <c r="X399" s="5">
        <v>5</v>
      </c>
      <c r="Y399" s="5">
        <v>5</v>
      </c>
      <c r="Z399" s="5">
        <v>37</v>
      </c>
      <c r="AA399" s="3" t="s">
        <v>728</v>
      </c>
      <c r="AB399" s="4" t="s">
        <v>728</v>
      </c>
      <c r="AC399" s="3" t="s">
        <v>728</v>
      </c>
      <c r="AD399" s="5" t="s">
        <v>728</v>
      </c>
      <c r="AE399" s="5" t="s">
        <v>728</v>
      </c>
      <c r="AF399" s="5" t="s">
        <v>728</v>
      </c>
      <c r="AG399" s="5" t="s">
        <v>728</v>
      </c>
      <c r="AH399" s="3" t="s">
        <v>728</v>
      </c>
      <c r="AI399" s="4" t="s">
        <v>728</v>
      </c>
      <c r="AJ399" s="3" t="s">
        <v>728</v>
      </c>
      <c r="AK399" s="5" t="s">
        <v>728</v>
      </c>
      <c r="AL399" s="5" t="s">
        <v>728</v>
      </c>
      <c r="AM399" s="5" t="s">
        <v>728</v>
      </c>
      <c r="AN399" s="5" t="s">
        <v>728</v>
      </c>
      <c r="AO399" s="3" t="s">
        <v>728</v>
      </c>
      <c r="AP399" s="4" t="s">
        <v>728</v>
      </c>
      <c r="AQ399" s="3" t="s">
        <v>728</v>
      </c>
      <c r="AR399" s="5" t="s">
        <v>728</v>
      </c>
      <c r="AS399" s="5" t="s">
        <v>728</v>
      </c>
      <c r="AT399" s="5" t="s">
        <v>728</v>
      </c>
      <c r="AU399" s="5" t="s">
        <v>728</v>
      </c>
      <c r="AV399" s="3">
        <v>5.666666666666667</v>
      </c>
      <c r="AW399" s="3">
        <v>0.33333333333333331</v>
      </c>
      <c r="AX399" s="3">
        <v>16.666666666666668</v>
      </c>
      <c r="AY399" s="3">
        <v>3</v>
      </c>
      <c r="AZ399" s="6"/>
      <c r="BA399" s="6"/>
      <c r="BB399" s="6"/>
      <c r="BC399" s="3"/>
      <c r="BD399" s="3"/>
      <c r="BE399" s="3"/>
      <c r="BF399" s="3"/>
      <c r="BG399" s="3"/>
      <c r="BH399" s="4"/>
    </row>
    <row r="400" spans="1:60" x14ac:dyDescent="0.25">
      <c r="A400">
        <v>2003</v>
      </c>
      <c r="B400">
        <v>230</v>
      </c>
      <c r="C400" s="1">
        <v>37851</v>
      </c>
      <c r="D400" t="s">
        <v>550</v>
      </c>
      <c r="E400">
        <v>3</v>
      </c>
      <c r="F400" s="3">
        <v>81</v>
      </c>
      <c r="G400" s="4">
        <v>0.81</v>
      </c>
      <c r="H400" s="3">
        <v>13.58</v>
      </c>
      <c r="I400" s="5">
        <v>19</v>
      </c>
      <c r="J400" s="5">
        <v>4</v>
      </c>
      <c r="K400" s="5">
        <v>1</v>
      </c>
      <c r="L400" s="5">
        <v>19</v>
      </c>
      <c r="M400" s="3">
        <v>83.8</v>
      </c>
      <c r="N400" s="4">
        <v>0.83799999999999997</v>
      </c>
      <c r="O400" s="3">
        <v>12.77</v>
      </c>
      <c r="P400" s="5">
        <v>23</v>
      </c>
      <c r="Q400" s="5">
        <v>9</v>
      </c>
      <c r="R400" s="5">
        <v>2</v>
      </c>
      <c r="S400" s="5">
        <v>22</v>
      </c>
      <c r="T400" s="3">
        <v>78.3</v>
      </c>
      <c r="U400" s="4">
        <v>0.78299999999999992</v>
      </c>
      <c r="V400" s="3">
        <v>11.66</v>
      </c>
      <c r="W400" s="5">
        <v>21</v>
      </c>
      <c r="X400" s="5">
        <v>4</v>
      </c>
      <c r="Y400" s="5">
        <v>3</v>
      </c>
      <c r="Z400" s="5">
        <v>18</v>
      </c>
      <c r="AA400" s="3" t="s">
        <v>728</v>
      </c>
      <c r="AB400" s="4" t="s">
        <v>728</v>
      </c>
      <c r="AC400" s="3" t="s">
        <v>728</v>
      </c>
      <c r="AD400" s="5" t="s">
        <v>728</v>
      </c>
      <c r="AE400" s="5" t="s">
        <v>728</v>
      </c>
      <c r="AF400" s="5" t="s">
        <v>728</v>
      </c>
      <c r="AG400" s="5" t="s">
        <v>728</v>
      </c>
      <c r="AH400" s="3" t="s">
        <v>728</v>
      </c>
      <c r="AI400" s="4" t="s">
        <v>728</v>
      </c>
      <c r="AJ400" s="3" t="s">
        <v>728</v>
      </c>
      <c r="AK400" s="5" t="s">
        <v>728</v>
      </c>
      <c r="AL400" s="5" t="s">
        <v>728</v>
      </c>
      <c r="AM400" s="5" t="s">
        <v>728</v>
      </c>
      <c r="AN400" s="5" t="s">
        <v>728</v>
      </c>
      <c r="AO400" s="3" t="s">
        <v>728</v>
      </c>
      <c r="AP400" s="4" t="s">
        <v>728</v>
      </c>
      <c r="AQ400" s="3" t="s">
        <v>728</v>
      </c>
      <c r="AR400" s="5" t="s">
        <v>728</v>
      </c>
      <c r="AS400" s="5" t="s">
        <v>728</v>
      </c>
      <c r="AT400" s="5" t="s">
        <v>728</v>
      </c>
      <c r="AU400" s="5" t="s">
        <v>728</v>
      </c>
      <c r="AV400" s="3">
        <v>0</v>
      </c>
      <c r="AW400" s="3">
        <v>0</v>
      </c>
      <c r="AX400" s="3">
        <v>15.666666666666666</v>
      </c>
      <c r="AY400" s="3">
        <v>0.66666666666666663</v>
      </c>
      <c r="AZ400" s="6"/>
      <c r="BA400" s="6"/>
      <c r="BB400" s="6"/>
      <c r="BC400" s="3"/>
      <c r="BD400" s="3"/>
      <c r="BE400" s="3"/>
      <c r="BF400" s="3"/>
      <c r="BG400" s="3"/>
      <c r="BH400" s="4"/>
    </row>
    <row r="401" spans="1:60" x14ac:dyDescent="0.25">
      <c r="A401">
        <v>2003</v>
      </c>
      <c r="B401">
        <v>230</v>
      </c>
      <c r="C401" s="1">
        <v>37851</v>
      </c>
      <c r="D401" t="s">
        <v>551</v>
      </c>
      <c r="E401">
        <v>3</v>
      </c>
      <c r="F401" s="3">
        <v>81.3</v>
      </c>
      <c r="G401" s="4">
        <v>0.81299999999999994</v>
      </c>
      <c r="H401" s="3">
        <v>16</v>
      </c>
      <c r="I401" s="5">
        <v>21</v>
      </c>
      <c r="J401" s="5">
        <v>3</v>
      </c>
      <c r="K401" s="5">
        <v>3</v>
      </c>
      <c r="L401" s="5">
        <v>12</v>
      </c>
      <c r="M401" s="3">
        <v>87.1</v>
      </c>
      <c r="N401" s="4">
        <v>0.871</v>
      </c>
      <c r="O401" s="3">
        <v>14.3</v>
      </c>
      <c r="P401" s="5">
        <v>27</v>
      </c>
      <c r="Q401" s="5">
        <v>5</v>
      </c>
      <c r="R401" s="5">
        <v>3</v>
      </c>
      <c r="S401" s="5">
        <v>20</v>
      </c>
      <c r="T401" s="3">
        <v>77.3</v>
      </c>
      <c r="U401" s="4">
        <v>0.77300000000000002</v>
      </c>
      <c r="V401" s="3">
        <v>12.9</v>
      </c>
      <c r="W401" s="5">
        <v>19</v>
      </c>
      <c r="X401" s="5">
        <v>2</v>
      </c>
      <c r="Y401" s="5">
        <v>1</v>
      </c>
      <c r="Z401" s="5">
        <v>5</v>
      </c>
      <c r="AA401" s="3" t="s">
        <v>728</v>
      </c>
      <c r="AB401" s="4" t="s">
        <v>728</v>
      </c>
      <c r="AC401" s="3" t="s">
        <v>728</v>
      </c>
      <c r="AD401" s="5" t="s">
        <v>728</v>
      </c>
      <c r="AE401" s="5" t="s">
        <v>728</v>
      </c>
      <c r="AF401" s="5" t="s">
        <v>728</v>
      </c>
      <c r="AG401" s="5" t="s">
        <v>728</v>
      </c>
      <c r="AH401" s="3" t="s">
        <v>728</v>
      </c>
      <c r="AI401" s="4" t="s">
        <v>728</v>
      </c>
      <c r="AJ401" s="3" t="s">
        <v>728</v>
      </c>
      <c r="AK401" s="5" t="s">
        <v>728</v>
      </c>
      <c r="AL401" s="5" t="s">
        <v>728</v>
      </c>
      <c r="AM401" s="5" t="s">
        <v>728</v>
      </c>
      <c r="AN401" s="5" t="s">
        <v>728</v>
      </c>
      <c r="AO401" s="3" t="s">
        <v>728</v>
      </c>
      <c r="AP401" s="4" t="s">
        <v>728</v>
      </c>
      <c r="AQ401" s="3" t="s">
        <v>728</v>
      </c>
      <c r="AR401" s="5" t="s">
        <v>728</v>
      </c>
      <c r="AS401" s="5" t="s">
        <v>728</v>
      </c>
      <c r="AT401" s="5" t="s">
        <v>728</v>
      </c>
      <c r="AU401" s="5" t="s">
        <v>728</v>
      </c>
      <c r="AV401" s="3">
        <v>1.6666666666666667</v>
      </c>
      <c r="AW401" s="3">
        <v>0</v>
      </c>
      <c r="AX401" s="3">
        <v>15.666666666666666</v>
      </c>
      <c r="AY401" s="3">
        <v>2.3333333333333335</v>
      </c>
      <c r="AZ401" s="6"/>
      <c r="BA401" s="6"/>
      <c r="BB401" s="6"/>
      <c r="BC401" s="3"/>
      <c r="BD401" s="3"/>
      <c r="BE401" s="3"/>
      <c r="BF401" s="3"/>
      <c r="BG401" s="3"/>
      <c r="BH401" s="4"/>
    </row>
    <row r="402" spans="1:60" x14ac:dyDescent="0.25">
      <c r="A402">
        <v>2003</v>
      </c>
      <c r="B402">
        <v>230</v>
      </c>
      <c r="C402" s="1">
        <v>37851</v>
      </c>
      <c r="D402" t="s">
        <v>552</v>
      </c>
      <c r="E402">
        <v>3</v>
      </c>
      <c r="F402" s="3">
        <v>75.7</v>
      </c>
      <c r="G402" s="4">
        <v>0.75700000000000001</v>
      </c>
      <c r="H402" s="3">
        <v>9.9</v>
      </c>
      <c r="I402" s="5">
        <v>20</v>
      </c>
      <c r="J402" s="5">
        <v>5</v>
      </c>
      <c r="K402" s="5">
        <v>0</v>
      </c>
      <c r="L402" s="5">
        <v>0</v>
      </c>
      <c r="M402" s="3">
        <v>75.2</v>
      </c>
      <c r="N402" s="4">
        <v>0.752</v>
      </c>
      <c r="O402" s="3">
        <v>11.6</v>
      </c>
      <c r="P402" s="5">
        <v>16</v>
      </c>
      <c r="Q402" s="5">
        <v>5</v>
      </c>
      <c r="R402" s="5">
        <v>1</v>
      </c>
      <c r="S402" s="5">
        <v>9</v>
      </c>
      <c r="T402" s="3">
        <v>78.400000000000006</v>
      </c>
      <c r="U402" s="4">
        <v>0.78400000000000003</v>
      </c>
      <c r="V402" s="3">
        <v>11.5</v>
      </c>
      <c r="W402" s="5">
        <v>15</v>
      </c>
      <c r="X402" s="5">
        <v>8</v>
      </c>
      <c r="Y402" s="5">
        <v>3</v>
      </c>
      <c r="Z402" s="5">
        <v>12</v>
      </c>
      <c r="AA402" s="3" t="s">
        <v>728</v>
      </c>
      <c r="AB402" s="4" t="s">
        <v>728</v>
      </c>
      <c r="AC402" s="3" t="s">
        <v>728</v>
      </c>
      <c r="AD402" s="5" t="s">
        <v>728</v>
      </c>
      <c r="AE402" s="5" t="s">
        <v>728</v>
      </c>
      <c r="AF402" s="5" t="s">
        <v>728</v>
      </c>
      <c r="AG402" s="5" t="s">
        <v>728</v>
      </c>
      <c r="AH402" s="3" t="s">
        <v>728</v>
      </c>
      <c r="AI402" s="4" t="s">
        <v>728</v>
      </c>
      <c r="AJ402" s="3" t="s">
        <v>728</v>
      </c>
      <c r="AK402" s="5" t="s">
        <v>728</v>
      </c>
      <c r="AL402" s="5" t="s">
        <v>728</v>
      </c>
      <c r="AM402" s="5" t="s">
        <v>728</v>
      </c>
      <c r="AN402" s="5" t="s">
        <v>728</v>
      </c>
      <c r="AO402" s="3" t="s">
        <v>728</v>
      </c>
      <c r="AP402" s="4" t="s">
        <v>728</v>
      </c>
      <c r="AQ402" s="3" t="s">
        <v>728</v>
      </c>
      <c r="AR402" s="5" t="s">
        <v>728</v>
      </c>
      <c r="AS402" s="5" t="s">
        <v>728</v>
      </c>
      <c r="AT402" s="5" t="s">
        <v>728</v>
      </c>
      <c r="AU402" s="5" t="s">
        <v>728</v>
      </c>
      <c r="AV402" s="3">
        <v>0</v>
      </c>
      <c r="AW402" s="3">
        <v>0</v>
      </c>
      <c r="AX402" s="3">
        <v>9</v>
      </c>
      <c r="AY402" s="3">
        <v>0</v>
      </c>
      <c r="AZ402" s="6"/>
      <c r="BA402" s="6"/>
      <c r="BB402" s="6"/>
      <c r="BC402" s="3"/>
      <c r="BD402" s="3"/>
      <c r="BE402" s="3"/>
      <c r="BF402" s="3"/>
      <c r="BG402" s="3"/>
      <c r="BH402" s="4"/>
    </row>
    <row r="403" spans="1:60" x14ac:dyDescent="0.25">
      <c r="A403">
        <v>2003</v>
      </c>
      <c r="B403">
        <v>230</v>
      </c>
      <c r="C403" s="1">
        <v>37851</v>
      </c>
      <c r="D403" t="s">
        <v>553</v>
      </c>
      <c r="E403">
        <v>3</v>
      </c>
      <c r="F403" s="3">
        <v>93</v>
      </c>
      <c r="G403" s="4">
        <v>0.93</v>
      </c>
      <c r="H403" s="3">
        <v>11.2</v>
      </c>
      <c r="I403" s="5">
        <v>25</v>
      </c>
      <c r="J403" s="5">
        <v>5</v>
      </c>
      <c r="K403" s="5">
        <v>1</v>
      </c>
      <c r="L403" s="5">
        <v>0</v>
      </c>
      <c r="M403" s="3">
        <v>75.099999999999994</v>
      </c>
      <c r="N403" s="4">
        <v>0.75099999999999989</v>
      </c>
      <c r="O403" s="3">
        <v>11.7</v>
      </c>
      <c r="P403" s="5">
        <v>20</v>
      </c>
      <c r="Q403" s="5">
        <v>5</v>
      </c>
      <c r="R403" s="5">
        <v>2</v>
      </c>
      <c r="S403" s="5">
        <v>7</v>
      </c>
      <c r="T403" s="3">
        <v>76.099999999999994</v>
      </c>
      <c r="U403" s="4">
        <v>0.7609999999999999</v>
      </c>
      <c r="V403" s="3">
        <v>10.8</v>
      </c>
      <c r="W403" s="5">
        <v>17</v>
      </c>
      <c r="X403" s="5">
        <v>5</v>
      </c>
      <c r="Y403" s="5">
        <v>1</v>
      </c>
      <c r="Z403" s="5">
        <v>12</v>
      </c>
      <c r="AA403" s="3" t="s">
        <v>728</v>
      </c>
      <c r="AB403" s="4" t="s">
        <v>728</v>
      </c>
      <c r="AC403" s="3" t="s">
        <v>728</v>
      </c>
      <c r="AD403" s="5" t="s">
        <v>728</v>
      </c>
      <c r="AE403" s="5" t="s">
        <v>728</v>
      </c>
      <c r="AF403" s="5" t="s">
        <v>728</v>
      </c>
      <c r="AG403" s="5" t="s">
        <v>728</v>
      </c>
      <c r="AH403" s="3" t="s">
        <v>728</v>
      </c>
      <c r="AI403" s="4" t="s">
        <v>728</v>
      </c>
      <c r="AJ403" s="3" t="s">
        <v>728</v>
      </c>
      <c r="AK403" s="5" t="s">
        <v>728</v>
      </c>
      <c r="AL403" s="5" t="s">
        <v>728</v>
      </c>
      <c r="AM403" s="5" t="s">
        <v>728</v>
      </c>
      <c r="AN403" s="5" t="s">
        <v>728</v>
      </c>
      <c r="AO403" s="3" t="s">
        <v>728</v>
      </c>
      <c r="AP403" s="4" t="s">
        <v>728</v>
      </c>
      <c r="AQ403" s="3" t="s">
        <v>728</v>
      </c>
      <c r="AR403" s="5" t="s">
        <v>728</v>
      </c>
      <c r="AS403" s="5" t="s">
        <v>728</v>
      </c>
      <c r="AT403" s="5" t="s">
        <v>728</v>
      </c>
      <c r="AU403" s="5" t="s">
        <v>728</v>
      </c>
      <c r="AV403" s="3">
        <v>1.6666666666666667</v>
      </c>
      <c r="AW403" s="3">
        <v>0</v>
      </c>
      <c r="AX403" s="3">
        <v>10</v>
      </c>
      <c r="AY403" s="3">
        <v>0.33333333333333331</v>
      </c>
      <c r="AZ403" s="6"/>
      <c r="BA403" s="6"/>
      <c r="BB403" s="6"/>
      <c r="BC403" s="3"/>
      <c r="BD403" s="3"/>
      <c r="BE403" s="3"/>
      <c r="BF403" s="3"/>
      <c r="BG403" s="3"/>
      <c r="BH403" s="4"/>
    </row>
    <row r="404" spans="1:60" x14ac:dyDescent="0.25">
      <c r="A404">
        <v>2003</v>
      </c>
      <c r="B404">
        <v>230</v>
      </c>
      <c r="C404" s="1">
        <v>37851</v>
      </c>
      <c r="D404" t="s">
        <v>554</v>
      </c>
      <c r="E404">
        <v>3</v>
      </c>
      <c r="F404" s="3">
        <v>85.6</v>
      </c>
      <c r="G404" s="4">
        <v>0.85599999999999998</v>
      </c>
      <c r="H404" s="3">
        <v>11.9</v>
      </c>
      <c r="I404" s="5">
        <v>25</v>
      </c>
      <c r="J404" s="5">
        <v>5</v>
      </c>
      <c r="K404" s="5">
        <v>0</v>
      </c>
      <c r="L404" s="5">
        <v>0</v>
      </c>
      <c r="M404" s="3">
        <v>106</v>
      </c>
      <c r="N404" s="4">
        <v>1.06</v>
      </c>
      <c r="O404" s="3">
        <v>16.100000000000001</v>
      </c>
      <c r="P404" s="5">
        <v>30</v>
      </c>
      <c r="Q404" s="5">
        <v>4</v>
      </c>
      <c r="R404" s="5">
        <v>4</v>
      </c>
      <c r="S404" s="5">
        <v>26</v>
      </c>
      <c r="T404" s="3">
        <v>78</v>
      </c>
      <c r="U404" s="4">
        <v>0.78</v>
      </c>
      <c r="V404" s="3">
        <v>13.5</v>
      </c>
      <c r="W404" s="5">
        <v>21</v>
      </c>
      <c r="X404" s="5">
        <v>4</v>
      </c>
      <c r="Y404" s="5">
        <v>3</v>
      </c>
      <c r="Z404" s="5">
        <v>19</v>
      </c>
      <c r="AA404" s="3" t="s">
        <v>728</v>
      </c>
      <c r="AB404" s="4" t="s">
        <v>728</v>
      </c>
      <c r="AC404" s="3" t="s">
        <v>728</v>
      </c>
      <c r="AD404" s="5" t="s">
        <v>728</v>
      </c>
      <c r="AE404" s="5" t="s">
        <v>728</v>
      </c>
      <c r="AF404" s="5" t="s">
        <v>728</v>
      </c>
      <c r="AG404" s="5" t="s">
        <v>728</v>
      </c>
      <c r="AH404" s="3" t="s">
        <v>728</v>
      </c>
      <c r="AI404" s="4" t="s">
        <v>728</v>
      </c>
      <c r="AJ404" s="3" t="s">
        <v>728</v>
      </c>
      <c r="AK404" s="5" t="s">
        <v>728</v>
      </c>
      <c r="AL404" s="5" t="s">
        <v>728</v>
      </c>
      <c r="AM404" s="5" t="s">
        <v>728</v>
      </c>
      <c r="AN404" s="5" t="s">
        <v>728</v>
      </c>
      <c r="AO404" s="3" t="s">
        <v>728</v>
      </c>
      <c r="AP404" s="4" t="s">
        <v>728</v>
      </c>
      <c r="AQ404" s="3" t="s">
        <v>728</v>
      </c>
      <c r="AR404" s="5" t="s">
        <v>728</v>
      </c>
      <c r="AS404" s="5" t="s">
        <v>728</v>
      </c>
      <c r="AT404" s="5" t="s">
        <v>728</v>
      </c>
      <c r="AU404" s="5" t="s">
        <v>728</v>
      </c>
      <c r="AV404" s="3">
        <v>11.333333333333334</v>
      </c>
      <c r="AW404" s="3">
        <v>0.66666666666666663</v>
      </c>
      <c r="AX404" s="3">
        <v>18.666666666666668</v>
      </c>
      <c r="AY404" s="3">
        <v>2</v>
      </c>
      <c r="AZ404" s="6"/>
      <c r="BA404" s="6"/>
      <c r="BB404" s="6"/>
      <c r="BC404" s="3"/>
      <c r="BD404" s="3"/>
      <c r="BE404" s="3"/>
      <c r="BF404" s="3"/>
      <c r="BG404" s="3"/>
      <c r="BH404" s="4"/>
    </row>
    <row r="405" spans="1:60" x14ac:dyDescent="0.25">
      <c r="A405">
        <v>2003</v>
      </c>
      <c r="B405">
        <v>230</v>
      </c>
      <c r="C405" s="1">
        <v>37851</v>
      </c>
      <c r="D405" t="s">
        <v>555</v>
      </c>
      <c r="E405">
        <v>3</v>
      </c>
      <c r="F405" s="3">
        <v>100.1</v>
      </c>
      <c r="G405" s="4">
        <v>1.0009999999999999</v>
      </c>
      <c r="H405" s="3">
        <v>19.2</v>
      </c>
      <c r="I405" s="5">
        <v>26</v>
      </c>
      <c r="J405" s="5">
        <v>4</v>
      </c>
      <c r="K405" s="5">
        <v>4</v>
      </c>
      <c r="L405" s="5">
        <v>32</v>
      </c>
      <c r="M405" s="3">
        <v>89.7</v>
      </c>
      <c r="N405" s="4">
        <v>0.89700000000000002</v>
      </c>
      <c r="O405" s="3">
        <v>13</v>
      </c>
      <c r="P405" s="5">
        <v>17</v>
      </c>
      <c r="Q405" s="5">
        <v>4</v>
      </c>
      <c r="R405" s="5">
        <v>2</v>
      </c>
      <c r="S405" s="5">
        <v>18</v>
      </c>
      <c r="T405" s="3">
        <v>89.9</v>
      </c>
      <c r="U405" s="4">
        <v>0.89900000000000002</v>
      </c>
      <c r="V405" s="3">
        <v>14.6</v>
      </c>
      <c r="W405" s="5">
        <v>21</v>
      </c>
      <c r="X405" s="5">
        <v>2</v>
      </c>
      <c r="Y405" s="5">
        <v>1</v>
      </c>
      <c r="Z405" s="5">
        <v>13</v>
      </c>
      <c r="AA405" s="3" t="s">
        <v>728</v>
      </c>
      <c r="AB405" s="4" t="s">
        <v>728</v>
      </c>
      <c r="AC405" s="3" t="s">
        <v>728</v>
      </c>
      <c r="AD405" s="5" t="s">
        <v>728</v>
      </c>
      <c r="AE405" s="5" t="s">
        <v>728</v>
      </c>
      <c r="AF405" s="5" t="s">
        <v>728</v>
      </c>
      <c r="AG405" s="5" t="s">
        <v>728</v>
      </c>
      <c r="AH405" s="3" t="s">
        <v>728</v>
      </c>
      <c r="AI405" s="4" t="s">
        <v>728</v>
      </c>
      <c r="AJ405" s="3" t="s">
        <v>728</v>
      </c>
      <c r="AK405" s="5" t="s">
        <v>728</v>
      </c>
      <c r="AL405" s="5" t="s">
        <v>728</v>
      </c>
      <c r="AM405" s="5" t="s">
        <v>728</v>
      </c>
      <c r="AN405" s="5" t="s">
        <v>728</v>
      </c>
      <c r="AO405" s="3" t="s">
        <v>728</v>
      </c>
      <c r="AP405" s="4" t="s">
        <v>728</v>
      </c>
      <c r="AQ405" s="3" t="s">
        <v>728</v>
      </c>
      <c r="AR405" s="5" t="s">
        <v>728</v>
      </c>
      <c r="AS405" s="5" t="s">
        <v>728</v>
      </c>
      <c r="AT405" s="5" t="s">
        <v>728</v>
      </c>
      <c r="AU405" s="5" t="s">
        <v>728</v>
      </c>
      <c r="AV405" s="3">
        <v>0</v>
      </c>
      <c r="AW405" s="3">
        <v>1.3333333333333333</v>
      </c>
      <c r="AX405" s="3">
        <v>25.666666666666668</v>
      </c>
      <c r="AY405" s="3">
        <v>3</v>
      </c>
      <c r="AZ405" s="6"/>
      <c r="BA405" s="6"/>
      <c r="BB405" s="6"/>
      <c r="BC405" s="3"/>
      <c r="BD405" s="3"/>
      <c r="BE405" s="3"/>
      <c r="BF405" s="3"/>
      <c r="BG405" s="3"/>
      <c r="BH405" s="4"/>
    </row>
    <row r="406" spans="1:60" x14ac:dyDescent="0.25">
      <c r="A406">
        <v>2003</v>
      </c>
      <c r="B406">
        <v>230</v>
      </c>
      <c r="C406" s="1">
        <v>37851</v>
      </c>
      <c r="D406" t="s">
        <v>556</v>
      </c>
      <c r="E406">
        <v>3</v>
      </c>
      <c r="F406" s="3">
        <v>55.9</v>
      </c>
      <c r="G406" s="4">
        <v>0.55899999999999994</v>
      </c>
      <c r="H406" s="3">
        <v>7.56</v>
      </c>
      <c r="I406" s="5">
        <v>11</v>
      </c>
      <c r="J406" s="5">
        <v>2</v>
      </c>
      <c r="K406" s="5">
        <v>1</v>
      </c>
      <c r="L406" s="5">
        <v>6</v>
      </c>
      <c r="M406" s="3">
        <v>70.099999999999994</v>
      </c>
      <c r="N406" s="4">
        <v>0.70099999999999996</v>
      </c>
      <c r="O406" s="3">
        <v>8.6300000000000008</v>
      </c>
      <c r="P406" s="5">
        <v>12</v>
      </c>
      <c r="Q406" s="5">
        <v>7</v>
      </c>
      <c r="R406" s="5">
        <v>2</v>
      </c>
      <c r="S406" s="5">
        <v>5</v>
      </c>
      <c r="T406" s="3">
        <v>86.1</v>
      </c>
      <c r="U406" s="4">
        <v>0.86099999999999999</v>
      </c>
      <c r="V406" s="3">
        <v>8.91</v>
      </c>
      <c r="W406" s="5">
        <v>16</v>
      </c>
      <c r="X406" s="5">
        <v>3</v>
      </c>
      <c r="Y406" s="5">
        <v>2</v>
      </c>
      <c r="Z406" s="5">
        <v>5</v>
      </c>
      <c r="AA406" s="3" t="s">
        <v>728</v>
      </c>
      <c r="AB406" s="4" t="s">
        <v>728</v>
      </c>
      <c r="AC406" s="3" t="s">
        <v>728</v>
      </c>
      <c r="AD406" s="5" t="s">
        <v>728</v>
      </c>
      <c r="AE406" s="5" t="s">
        <v>728</v>
      </c>
      <c r="AF406" s="5" t="s">
        <v>728</v>
      </c>
      <c r="AG406" s="5" t="s">
        <v>728</v>
      </c>
      <c r="AH406" s="3" t="s">
        <v>728</v>
      </c>
      <c r="AI406" s="4" t="s">
        <v>728</v>
      </c>
      <c r="AJ406" s="3" t="s">
        <v>728</v>
      </c>
      <c r="AK406" s="5" t="s">
        <v>728</v>
      </c>
      <c r="AL406" s="5" t="s">
        <v>728</v>
      </c>
      <c r="AM406" s="5" t="s">
        <v>728</v>
      </c>
      <c r="AN406" s="5" t="s">
        <v>728</v>
      </c>
      <c r="AO406" s="3" t="s">
        <v>728</v>
      </c>
      <c r="AP406" s="4" t="s">
        <v>728</v>
      </c>
      <c r="AQ406" s="3" t="s">
        <v>728</v>
      </c>
      <c r="AR406" s="5" t="s">
        <v>728</v>
      </c>
      <c r="AS406" s="5" t="s">
        <v>728</v>
      </c>
      <c r="AT406" s="5" t="s">
        <v>728</v>
      </c>
      <c r="AU406" s="5" t="s">
        <v>728</v>
      </c>
      <c r="AV406" s="3">
        <v>0</v>
      </c>
      <c r="AW406" s="3">
        <v>0</v>
      </c>
      <c r="AX406" s="3">
        <v>1</v>
      </c>
      <c r="AY406" s="3">
        <v>0.33333333333333331</v>
      </c>
      <c r="AZ406" s="6"/>
      <c r="BA406" s="6"/>
      <c r="BB406" s="6"/>
      <c r="BC406" s="3"/>
      <c r="BD406" s="3"/>
      <c r="BE406" s="3"/>
      <c r="BF406" s="3"/>
      <c r="BG406" s="3"/>
      <c r="BH406" s="4"/>
    </row>
    <row r="407" spans="1:60" x14ac:dyDescent="0.25">
      <c r="A407">
        <v>2003</v>
      </c>
      <c r="B407">
        <v>230</v>
      </c>
      <c r="C407" s="1">
        <v>37851</v>
      </c>
      <c r="D407" t="s">
        <v>557</v>
      </c>
      <c r="E407">
        <v>3</v>
      </c>
      <c r="F407" s="3">
        <v>81.400000000000006</v>
      </c>
      <c r="G407" s="4">
        <v>0.81400000000000006</v>
      </c>
      <c r="H407" s="3">
        <v>10.78</v>
      </c>
      <c r="I407" s="5">
        <v>18</v>
      </c>
      <c r="J407" s="5">
        <v>7</v>
      </c>
      <c r="K407" s="5">
        <v>2</v>
      </c>
      <c r="L407" s="5">
        <v>12</v>
      </c>
      <c r="M407" s="3">
        <v>83</v>
      </c>
      <c r="N407" s="4">
        <v>0.83</v>
      </c>
      <c r="O407" s="3">
        <v>9.32</v>
      </c>
      <c r="P407" s="5">
        <v>20</v>
      </c>
      <c r="Q407" s="5">
        <v>5</v>
      </c>
      <c r="R407" s="5">
        <v>1</v>
      </c>
      <c r="S407" s="5">
        <v>7</v>
      </c>
      <c r="T407" s="3">
        <v>114.8</v>
      </c>
      <c r="U407" s="4">
        <v>1.1479999999999999</v>
      </c>
      <c r="V407" s="3">
        <v>16.93</v>
      </c>
      <c r="W407" s="5">
        <v>27</v>
      </c>
      <c r="X407" s="5">
        <v>4</v>
      </c>
      <c r="Y407" s="5">
        <v>2</v>
      </c>
      <c r="Z407" s="5">
        <v>18</v>
      </c>
      <c r="AA407" s="3" t="s">
        <v>728</v>
      </c>
      <c r="AB407" s="4" t="s">
        <v>728</v>
      </c>
      <c r="AC407" s="3" t="s">
        <v>728</v>
      </c>
      <c r="AD407" s="5" t="s">
        <v>728</v>
      </c>
      <c r="AE407" s="5" t="s">
        <v>728</v>
      </c>
      <c r="AF407" s="5" t="s">
        <v>728</v>
      </c>
      <c r="AG407" s="5" t="s">
        <v>728</v>
      </c>
      <c r="AH407" s="3" t="s">
        <v>728</v>
      </c>
      <c r="AI407" s="4" t="s">
        <v>728</v>
      </c>
      <c r="AJ407" s="3" t="s">
        <v>728</v>
      </c>
      <c r="AK407" s="5" t="s">
        <v>728</v>
      </c>
      <c r="AL407" s="5" t="s">
        <v>728</v>
      </c>
      <c r="AM407" s="5" t="s">
        <v>728</v>
      </c>
      <c r="AN407" s="5" t="s">
        <v>728</v>
      </c>
      <c r="AO407" s="3" t="s">
        <v>728</v>
      </c>
      <c r="AP407" s="4" t="s">
        <v>728</v>
      </c>
      <c r="AQ407" s="3" t="s">
        <v>728</v>
      </c>
      <c r="AR407" s="5" t="s">
        <v>728</v>
      </c>
      <c r="AS407" s="5" t="s">
        <v>728</v>
      </c>
      <c r="AT407" s="5" t="s">
        <v>728</v>
      </c>
      <c r="AU407" s="5" t="s">
        <v>728</v>
      </c>
      <c r="AV407" s="3">
        <v>4.333333333333333</v>
      </c>
      <c r="AW407" s="3">
        <v>1</v>
      </c>
      <c r="AX407" s="3">
        <v>13.333333333333334</v>
      </c>
      <c r="AY407" s="3">
        <v>0</v>
      </c>
      <c r="AZ407" s="6"/>
      <c r="BA407" s="6"/>
      <c r="BB407" s="6"/>
      <c r="BC407" s="3"/>
      <c r="BD407" s="3"/>
      <c r="BE407" s="3"/>
      <c r="BF407" s="3"/>
      <c r="BG407" s="3"/>
      <c r="BH407" s="4"/>
    </row>
    <row r="408" spans="1:60" x14ac:dyDescent="0.25">
      <c r="A408">
        <v>2003</v>
      </c>
      <c r="B408">
        <v>230</v>
      </c>
      <c r="C408" s="1">
        <v>37851</v>
      </c>
      <c r="D408" t="s">
        <v>558</v>
      </c>
      <c r="E408">
        <v>3</v>
      </c>
      <c r="F408" s="3">
        <v>115.3</v>
      </c>
      <c r="G408" s="4">
        <v>1.153</v>
      </c>
      <c r="H408" s="3">
        <v>14.56</v>
      </c>
      <c r="I408" s="5">
        <v>24</v>
      </c>
      <c r="J408" s="5">
        <v>3</v>
      </c>
      <c r="K408" s="5">
        <v>0</v>
      </c>
      <c r="L408" s="5">
        <v>0</v>
      </c>
      <c r="M408" s="3">
        <v>118.2</v>
      </c>
      <c r="N408" s="4">
        <v>1.1819999999999999</v>
      </c>
      <c r="O408" s="3">
        <v>18.260000000000002</v>
      </c>
      <c r="P408" s="5">
        <v>27</v>
      </c>
      <c r="Q408" s="5">
        <v>6</v>
      </c>
      <c r="R408" s="5">
        <v>2</v>
      </c>
      <c r="S408" s="5">
        <v>39</v>
      </c>
      <c r="T408" s="3">
        <v>89.8</v>
      </c>
      <c r="U408" s="4">
        <v>0.89800000000000002</v>
      </c>
      <c r="V408" s="3">
        <v>11.43</v>
      </c>
      <c r="W408" s="5">
        <v>22</v>
      </c>
      <c r="X408" s="5">
        <v>6</v>
      </c>
      <c r="Y408" s="5">
        <v>1</v>
      </c>
      <c r="Z408" s="5">
        <v>6</v>
      </c>
      <c r="AA408" s="3" t="s">
        <v>728</v>
      </c>
      <c r="AB408" s="4" t="s">
        <v>728</v>
      </c>
      <c r="AC408" s="3" t="s">
        <v>728</v>
      </c>
      <c r="AD408" s="5" t="s">
        <v>728</v>
      </c>
      <c r="AE408" s="5" t="s">
        <v>728</v>
      </c>
      <c r="AF408" s="5" t="s">
        <v>728</v>
      </c>
      <c r="AG408" s="5" t="s">
        <v>728</v>
      </c>
      <c r="AH408" s="3" t="s">
        <v>728</v>
      </c>
      <c r="AI408" s="4" t="s">
        <v>728</v>
      </c>
      <c r="AJ408" s="3" t="s">
        <v>728</v>
      </c>
      <c r="AK408" s="5" t="s">
        <v>728</v>
      </c>
      <c r="AL408" s="5" t="s">
        <v>728</v>
      </c>
      <c r="AM408" s="5" t="s">
        <v>728</v>
      </c>
      <c r="AN408" s="5" t="s">
        <v>728</v>
      </c>
      <c r="AO408" s="3" t="s">
        <v>728</v>
      </c>
      <c r="AP408" s="4" t="s">
        <v>728</v>
      </c>
      <c r="AQ408" s="3" t="s">
        <v>728</v>
      </c>
      <c r="AR408" s="5" t="s">
        <v>728</v>
      </c>
      <c r="AS408" s="5" t="s">
        <v>728</v>
      </c>
      <c r="AT408" s="5" t="s">
        <v>728</v>
      </c>
      <c r="AU408" s="5" t="s">
        <v>728</v>
      </c>
      <c r="AV408" s="3">
        <v>8</v>
      </c>
      <c r="AW408" s="3">
        <v>0.33333333333333331</v>
      </c>
      <c r="AX408" s="3">
        <v>19.333333333333332</v>
      </c>
      <c r="AY408" s="3">
        <v>1.3333333333333333</v>
      </c>
      <c r="AZ408" s="6"/>
      <c r="BA408" s="6"/>
      <c r="BB408" s="6"/>
      <c r="BC408" s="3"/>
      <c r="BD408" s="3"/>
      <c r="BE408" s="3"/>
      <c r="BF408" s="3"/>
      <c r="BG408" s="3"/>
      <c r="BH408" s="4"/>
    </row>
    <row r="409" spans="1:60" x14ac:dyDescent="0.25">
      <c r="A409">
        <v>2003</v>
      </c>
      <c r="B409">
        <v>230</v>
      </c>
      <c r="C409" s="1">
        <v>37851</v>
      </c>
      <c r="D409" t="s">
        <v>559</v>
      </c>
      <c r="E409">
        <v>3</v>
      </c>
      <c r="F409" s="3">
        <v>83.8</v>
      </c>
      <c r="G409" s="4">
        <v>0.83799999999999997</v>
      </c>
      <c r="H409" s="3">
        <v>8.86</v>
      </c>
      <c r="I409" s="5">
        <v>22</v>
      </c>
      <c r="J409" s="5">
        <v>4</v>
      </c>
      <c r="K409" s="5">
        <v>0</v>
      </c>
      <c r="L409" s="5">
        <v>0</v>
      </c>
      <c r="M409" s="3">
        <v>88.3</v>
      </c>
      <c r="N409" s="4">
        <v>0.88300000000000001</v>
      </c>
      <c r="O409" s="3">
        <v>7.93</v>
      </c>
      <c r="P409" s="5">
        <v>22</v>
      </c>
      <c r="Q409" s="5">
        <v>8</v>
      </c>
      <c r="R409" s="5">
        <v>2</v>
      </c>
      <c r="S409" s="5">
        <v>9</v>
      </c>
      <c r="T409" s="3">
        <v>68.3</v>
      </c>
      <c r="U409" s="4">
        <v>0.68299999999999994</v>
      </c>
      <c r="V409" s="3">
        <v>7.72</v>
      </c>
      <c r="W409" s="5">
        <v>16</v>
      </c>
      <c r="X409" s="5">
        <v>9</v>
      </c>
      <c r="Y409" s="5">
        <v>1</v>
      </c>
      <c r="Z409" s="5">
        <v>1</v>
      </c>
      <c r="AA409" s="3" t="s">
        <v>728</v>
      </c>
      <c r="AB409" s="4" t="s">
        <v>728</v>
      </c>
      <c r="AC409" s="3" t="s">
        <v>728</v>
      </c>
      <c r="AD409" s="5" t="s">
        <v>728</v>
      </c>
      <c r="AE409" s="5" t="s">
        <v>728</v>
      </c>
      <c r="AF409" s="5" t="s">
        <v>728</v>
      </c>
      <c r="AG409" s="5" t="s">
        <v>728</v>
      </c>
      <c r="AH409" s="3" t="s">
        <v>728</v>
      </c>
      <c r="AI409" s="4" t="s">
        <v>728</v>
      </c>
      <c r="AJ409" s="3" t="s">
        <v>728</v>
      </c>
      <c r="AK409" s="5" t="s">
        <v>728</v>
      </c>
      <c r="AL409" s="5" t="s">
        <v>728</v>
      </c>
      <c r="AM409" s="5" t="s">
        <v>728</v>
      </c>
      <c r="AN409" s="5" t="s">
        <v>728</v>
      </c>
      <c r="AO409" s="3" t="s">
        <v>728</v>
      </c>
      <c r="AP409" s="4" t="s">
        <v>728</v>
      </c>
      <c r="AQ409" s="3" t="s">
        <v>728</v>
      </c>
      <c r="AR409" s="5" t="s">
        <v>728</v>
      </c>
      <c r="AS409" s="5" t="s">
        <v>728</v>
      </c>
      <c r="AT409" s="5" t="s">
        <v>728</v>
      </c>
      <c r="AU409" s="5" t="s">
        <v>728</v>
      </c>
      <c r="AV409" s="3">
        <v>1</v>
      </c>
      <c r="AW409" s="3">
        <v>0</v>
      </c>
      <c r="AX409" s="3">
        <v>4.666666666666667</v>
      </c>
      <c r="AY409" s="3">
        <v>0.33333333333333331</v>
      </c>
      <c r="AZ409" s="6"/>
      <c r="BA409" s="6"/>
      <c r="BB409" s="6"/>
      <c r="BC409" s="3"/>
      <c r="BD409" s="3"/>
      <c r="BE409" s="3"/>
      <c r="BF409" s="3"/>
      <c r="BG409" s="3"/>
      <c r="BH409" s="4"/>
    </row>
    <row r="410" spans="1:60" x14ac:dyDescent="0.25">
      <c r="A410">
        <v>2003</v>
      </c>
      <c r="B410">
        <v>230</v>
      </c>
      <c r="C410" s="1">
        <v>37851</v>
      </c>
      <c r="D410" t="s">
        <v>560</v>
      </c>
      <c r="E410">
        <v>3</v>
      </c>
      <c r="F410" s="3">
        <v>79</v>
      </c>
      <c r="G410" s="4">
        <v>0.79</v>
      </c>
      <c r="H410" s="3">
        <v>13.2</v>
      </c>
      <c r="I410" s="5">
        <v>23</v>
      </c>
      <c r="J410" s="5">
        <v>4</v>
      </c>
      <c r="K410" s="5">
        <v>2</v>
      </c>
      <c r="L410" s="5">
        <v>13</v>
      </c>
      <c r="M410" s="3">
        <v>92</v>
      </c>
      <c r="N410" s="4">
        <v>0.92</v>
      </c>
      <c r="O410" s="3">
        <v>16.8</v>
      </c>
      <c r="P410" s="5">
        <v>23</v>
      </c>
      <c r="Q410" s="5">
        <v>11</v>
      </c>
      <c r="R410" s="5">
        <v>3</v>
      </c>
      <c r="S410" s="5">
        <v>19</v>
      </c>
      <c r="T410" s="3">
        <v>93</v>
      </c>
      <c r="U410" s="4">
        <v>0.93</v>
      </c>
      <c r="V410" s="3">
        <v>13.4</v>
      </c>
      <c r="W410" s="5">
        <v>25</v>
      </c>
      <c r="X410" s="5">
        <v>6</v>
      </c>
      <c r="Y410" s="5">
        <v>2</v>
      </c>
      <c r="Z410" s="5">
        <v>12</v>
      </c>
      <c r="AA410" s="3" t="s">
        <v>728</v>
      </c>
      <c r="AB410" s="4" t="s">
        <v>728</v>
      </c>
      <c r="AC410" s="3" t="s">
        <v>728</v>
      </c>
      <c r="AD410" s="5" t="s">
        <v>728</v>
      </c>
      <c r="AE410" s="5" t="s">
        <v>728</v>
      </c>
      <c r="AF410" s="5" t="s">
        <v>728</v>
      </c>
      <c r="AG410" s="5" t="s">
        <v>728</v>
      </c>
      <c r="AH410" s="3" t="s">
        <v>728</v>
      </c>
      <c r="AI410" s="4" t="s">
        <v>728</v>
      </c>
      <c r="AJ410" s="3" t="s">
        <v>728</v>
      </c>
      <c r="AK410" s="5" t="s">
        <v>728</v>
      </c>
      <c r="AL410" s="5" t="s">
        <v>728</v>
      </c>
      <c r="AM410" s="5" t="s">
        <v>728</v>
      </c>
      <c r="AN410" s="5" t="s">
        <v>728</v>
      </c>
      <c r="AO410" s="3" t="s">
        <v>728</v>
      </c>
      <c r="AP410" s="4" t="s">
        <v>728</v>
      </c>
      <c r="AQ410" s="3" t="s">
        <v>728</v>
      </c>
      <c r="AR410" s="5" t="s">
        <v>728</v>
      </c>
      <c r="AS410" s="5" t="s">
        <v>728</v>
      </c>
      <c r="AT410" s="5" t="s">
        <v>728</v>
      </c>
      <c r="AU410" s="5" t="s">
        <v>728</v>
      </c>
      <c r="AV410" s="3">
        <v>10.333333333333334</v>
      </c>
      <c r="AW410" s="3">
        <v>2.3333333333333335</v>
      </c>
      <c r="AX410" s="3">
        <v>13.666666666666666</v>
      </c>
      <c r="AY410" s="3">
        <v>0.33333333333333331</v>
      </c>
      <c r="AZ410" s="6"/>
      <c r="BA410" s="6"/>
      <c r="BB410" s="6"/>
      <c r="BC410" s="3"/>
      <c r="BD410" s="3"/>
      <c r="BE410" s="3"/>
      <c r="BF410" s="3"/>
      <c r="BG410" s="3"/>
      <c r="BH410" s="4"/>
    </row>
    <row r="411" spans="1:60" x14ac:dyDescent="0.25">
      <c r="A411">
        <v>2003</v>
      </c>
      <c r="B411">
        <v>230</v>
      </c>
      <c r="C411" s="1">
        <v>37851</v>
      </c>
      <c r="D411" t="s">
        <v>561</v>
      </c>
      <c r="E411">
        <v>3</v>
      </c>
      <c r="F411" s="3">
        <v>83.2</v>
      </c>
      <c r="G411" s="4">
        <v>0.83200000000000007</v>
      </c>
      <c r="H411" s="3">
        <v>14.3</v>
      </c>
      <c r="I411" s="5">
        <v>25</v>
      </c>
      <c r="J411" s="5">
        <v>5</v>
      </c>
      <c r="K411" s="5">
        <v>2</v>
      </c>
      <c r="L411" s="5">
        <v>4</v>
      </c>
      <c r="M411" s="3">
        <v>87.2</v>
      </c>
      <c r="N411" s="4">
        <v>0.872</v>
      </c>
      <c r="O411" s="3">
        <v>11.6</v>
      </c>
      <c r="P411" s="5">
        <v>24</v>
      </c>
      <c r="Q411" s="5">
        <v>6</v>
      </c>
      <c r="R411" s="5">
        <v>1</v>
      </c>
      <c r="S411" s="5">
        <v>12</v>
      </c>
      <c r="T411" s="3">
        <v>91.1</v>
      </c>
      <c r="U411" s="4">
        <v>0.91099999999999992</v>
      </c>
      <c r="V411" s="3">
        <v>13.2</v>
      </c>
      <c r="W411" s="5">
        <v>26</v>
      </c>
      <c r="X411" s="5">
        <v>4</v>
      </c>
      <c r="Y411" s="5">
        <v>1</v>
      </c>
      <c r="Z411" s="5">
        <v>3</v>
      </c>
      <c r="AA411" s="3" t="s">
        <v>728</v>
      </c>
      <c r="AB411" s="4" t="s">
        <v>728</v>
      </c>
      <c r="AC411" s="3" t="s">
        <v>728</v>
      </c>
      <c r="AD411" s="5" t="s">
        <v>728</v>
      </c>
      <c r="AE411" s="5" t="s">
        <v>728</v>
      </c>
      <c r="AF411" s="5" t="s">
        <v>728</v>
      </c>
      <c r="AG411" s="5" t="s">
        <v>728</v>
      </c>
      <c r="AH411" s="3" t="s">
        <v>728</v>
      </c>
      <c r="AI411" s="4" t="s">
        <v>728</v>
      </c>
      <c r="AJ411" s="3" t="s">
        <v>728</v>
      </c>
      <c r="AK411" s="5" t="s">
        <v>728</v>
      </c>
      <c r="AL411" s="5" t="s">
        <v>728</v>
      </c>
      <c r="AM411" s="5" t="s">
        <v>728</v>
      </c>
      <c r="AN411" s="5" t="s">
        <v>728</v>
      </c>
      <c r="AO411" s="3" t="s">
        <v>728</v>
      </c>
      <c r="AP411" s="4" t="s">
        <v>728</v>
      </c>
      <c r="AQ411" s="3" t="s">
        <v>728</v>
      </c>
      <c r="AR411" s="5" t="s">
        <v>728</v>
      </c>
      <c r="AS411" s="5" t="s">
        <v>728</v>
      </c>
      <c r="AT411" s="5" t="s">
        <v>728</v>
      </c>
      <c r="AU411" s="5" t="s">
        <v>728</v>
      </c>
      <c r="AV411" s="3">
        <v>5</v>
      </c>
      <c r="AW411" s="3">
        <v>0</v>
      </c>
      <c r="AX411" s="3">
        <v>11</v>
      </c>
      <c r="AY411" s="3">
        <v>1.6666666666666667</v>
      </c>
      <c r="AZ411" s="6"/>
      <c r="BA411" s="6"/>
      <c r="BB411" s="6"/>
      <c r="BC411" s="3"/>
      <c r="BD411" s="3"/>
      <c r="BE411" s="3"/>
      <c r="BF411" s="3"/>
      <c r="BG411" s="3"/>
      <c r="BH411" s="4"/>
    </row>
    <row r="412" spans="1:60" x14ac:dyDescent="0.25">
      <c r="A412">
        <v>2003</v>
      </c>
      <c r="B412">
        <v>230</v>
      </c>
      <c r="C412" s="1">
        <v>37851</v>
      </c>
      <c r="D412" t="s">
        <v>562</v>
      </c>
      <c r="E412">
        <v>3</v>
      </c>
      <c r="F412" s="3">
        <v>68.5</v>
      </c>
      <c r="G412" s="4">
        <v>0.68500000000000005</v>
      </c>
      <c r="H412" s="3">
        <v>10</v>
      </c>
      <c r="I412" s="5">
        <v>18</v>
      </c>
      <c r="J412" s="5">
        <v>5</v>
      </c>
      <c r="K412" s="5">
        <v>1</v>
      </c>
      <c r="L412" s="5">
        <v>4</v>
      </c>
      <c r="M412" s="3">
        <v>71.8</v>
      </c>
      <c r="N412" s="4">
        <v>0.71799999999999997</v>
      </c>
      <c r="O412" s="3">
        <v>10</v>
      </c>
      <c r="P412" s="5">
        <v>20</v>
      </c>
      <c r="Q412" s="5">
        <v>7</v>
      </c>
      <c r="R412" s="5">
        <v>1</v>
      </c>
      <c r="S412" s="5">
        <v>4</v>
      </c>
      <c r="T412" s="3">
        <v>63.6</v>
      </c>
      <c r="U412" s="4">
        <v>0.63600000000000001</v>
      </c>
      <c r="V412" s="3">
        <v>8.6999999999999993</v>
      </c>
      <c r="W412" s="5">
        <v>19</v>
      </c>
      <c r="X412" s="5">
        <v>9</v>
      </c>
      <c r="Y412" s="5">
        <v>3</v>
      </c>
      <c r="Z412" s="5">
        <v>4</v>
      </c>
      <c r="AA412" s="3" t="s">
        <v>728</v>
      </c>
      <c r="AB412" s="4" t="s">
        <v>728</v>
      </c>
      <c r="AC412" s="3" t="s">
        <v>728</v>
      </c>
      <c r="AD412" s="5" t="s">
        <v>728</v>
      </c>
      <c r="AE412" s="5" t="s">
        <v>728</v>
      </c>
      <c r="AF412" s="5" t="s">
        <v>728</v>
      </c>
      <c r="AG412" s="5" t="s">
        <v>728</v>
      </c>
      <c r="AH412" s="3" t="s">
        <v>728</v>
      </c>
      <c r="AI412" s="4" t="s">
        <v>728</v>
      </c>
      <c r="AJ412" s="3" t="s">
        <v>728</v>
      </c>
      <c r="AK412" s="5" t="s">
        <v>728</v>
      </c>
      <c r="AL412" s="5" t="s">
        <v>728</v>
      </c>
      <c r="AM412" s="5" t="s">
        <v>728</v>
      </c>
      <c r="AN412" s="5" t="s">
        <v>728</v>
      </c>
      <c r="AO412" s="3" t="s">
        <v>728</v>
      </c>
      <c r="AP412" s="4" t="s">
        <v>728</v>
      </c>
      <c r="AQ412" s="3" t="s">
        <v>728</v>
      </c>
      <c r="AR412" s="5" t="s">
        <v>728</v>
      </c>
      <c r="AS412" s="5" t="s">
        <v>728</v>
      </c>
      <c r="AT412" s="5" t="s">
        <v>728</v>
      </c>
      <c r="AU412" s="5" t="s">
        <v>728</v>
      </c>
      <c r="AV412" s="3">
        <v>0</v>
      </c>
      <c r="AW412" s="3">
        <v>0</v>
      </c>
      <c r="AX412" s="3">
        <v>4.666666666666667</v>
      </c>
      <c r="AY412" s="3">
        <v>0.66666666666666663</v>
      </c>
      <c r="AZ412" s="6"/>
      <c r="BA412" s="6"/>
      <c r="BB412" s="6"/>
      <c r="BC412" s="3"/>
      <c r="BD412" s="3"/>
      <c r="BE412" s="3"/>
      <c r="BF412" s="3"/>
      <c r="BG412" s="3"/>
      <c r="BH412" s="4"/>
    </row>
    <row r="413" spans="1:60" x14ac:dyDescent="0.25">
      <c r="A413">
        <v>2003</v>
      </c>
      <c r="B413">
        <v>230</v>
      </c>
      <c r="C413" s="1">
        <v>37851</v>
      </c>
      <c r="D413" t="s">
        <v>563</v>
      </c>
      <c r="E413">
        <v>3</v>
      </c>
      <c r="F413" s="3">
        <v>77.599999999999994</v>
      </c>
      <c r="G413" s="4">
        <v>0.77599999999999991</v>
      </c>
      <c r="H413" s="3">
        <v>12.6</v>
      </c>
      <c r="I413" s="5">
        <v>15</v>
      </c>
      <c r="J413" s="5">
        <v>4</v>
      </c>
      <c r="K413" s="5">
        <v>1</v>
      </c>
      <c r="L413" s="5">
        <v>9</v>
      </c>
      <c r="M413" s="3">
        <v>93.5</v>
      </c>
      <c r="N413" s="4">
        <v>0.93500000000000005</v>
      </c>
      <c r="O413" s="3">
        <v>12.9</v>
      </c>
      <c r="P413" s="5">
        <v>25</v>
      </c>
      <c r="Q413" s="5">
        <v>10</v>
      </c>
      <c r="R413" s="5">
        <v>3</v>
      </c>
      <c r="S413" s="5">
        <v>25</v>
      </c>
      <c r="T413" s="3">
        <v>91.8</v>
      </c>
      <c r="U413" s="4">
        <v>0.91799999999999993</v>
      </c>
      <c r="V413" s="3">
        <v>13.7</v>
      </c>
      <c r="W413" s="5">
        <v>22</v>
      </c>
      <c r="X413" s="5">
        <v>4</v>
      </c>
      <c r="Y413" s="5">
        <v>3</v>
      </c>
      <c r="Z413" s="5">
        <v>7</v>
      </c>
      <c r="AA413" s="3" t="s">
        <v>728</v>
      </c>
      <c r="AB413" s="4" t="s">
        <v>728</v>
      </c>
      <c r="AC413" s="3" t="s">
        <v>728</v>
      </c>
      <c r="AD413" s="5" t="s">
        <v>728</v>
      </c>
      <c r="AE413" s="5" t="s">
        <v>728</v>
      </c>
      <c r="AF413" s="5" t="s">
        <v>728</v>
      </c>
      <c r="AG413" s="5" t="s">
        <v>728</v>
      </c>
      <c r="AH413" s="3" t="s">
        <v>728</v>
      </c>
      <c r="AI413" s="4" t="s">
        <v>728</v>
      </c>
      <c r="AJ413" s="3" t="s">
        <v>728</v>
      </c>
      <c r="AK413" s="5" t="s">
        <v>728</v>
      </c>
      <c r="AL413" s="5" t="s">
        <v>728</v>
      </c>
      <c r="AM413" s="5" t="s">
        <v>728</v>
      </c>
      <c r="AN413" s="5" t="s">
        <v>728</v>
      </c>
      <c r="AO413" s="3" t="s">
        <v>728</v>
      </c>
      <c r="AP413" s="4" t="s">
        <v>728</v>
      </c>
      <c r="AQ413" s="3" t="s">
        <v>728</v>
      </c>
      <c r="AR413" s="5" t="s">
        <v>728</v>
      </c>
      <c r="AS413" s="5" t="s">
        <v>728</v>
      </c>
      <c r="AT413" s="5" t="s">
        <v>728</v>
      </c>
      <c r="AU413" s="5" t="s">
        <v>728</v>
      </c>
      <c r="AV413" s="3">
        <v>0.66666666666666663</v>
      </c>
      <c r="AW413" s="3">
        <v>0.33333333333333331</v>
      </c>
      <c r="AX413" s="3">
        <v>16.333333333333332</v>
      </c>
      <c r="AY413" s="3">
        <v>1.6666666666666667</v>
      </c>
      <c r="AZ413" s="6"/>
      <c r="BA413" s="6"/>
      <c r="BB413" s="6"/>
      <c r="BC413" s="3"/>
      <c r="BD413" s="3"/>
      <c r="BE413" s="3"/>
      <c r="BF413" s="3"/>
      <c r="BG413" s="3"/>
      <c r="BH413" s="4"/>
    </row>
    <row r="414" spans="1:60" x14ac:dyDescent="0.25">
      <c r="A414">
        <v>2003</v>
      </c>
      <c r="B414">
        <v>230</v>
      </c>
      <c r="C414" s="1">
        <v>37851</v>
      </c>
      <c r="D414" t="s">
        <v>564</v>
      </c>
      <c r="E414">
        <v>3</v>
      </c>
      <c r="F414" s="3">
        <v>77.599999999999994</v>
      </c>
      <c r="G414" s="4">
        <v>0.77599999999999991</v>
      </c>
      <c r="H414" s="3">
        <v>10.37</v>
      </c>
      <c r="I414" s="5">
        <v>23</v>
      </c>
      <c r="J414" s="5">
        <v>9</v>
      </c>
      <c r="K414" s="5">
        <v>2</v>
      </c>
      <c r="L414" s="5">
        <v>12</v>
      </c>
      <c r="M414" s="3">
        <v>57.4</v>
      </c>
      <c r="N414" s="4">
        <v>0.57399999999999995</v>
      </c>
      <c r="O414" s="3">
        <v>8.41</v>
      </c>
      <c r="P414" s="5">
        <v>15</v>
      </c>
      <c r="Q414" s="5">
        <v>4</v>
      </c>
      <c r="R414" s="5">
        <v>1</v>
      </c>
      <c r="S414" s="5">
        <v>4</v>
      </c>
      <c r="T414" s="3">
        <v>74</v>
      </c>
      <c r="U414" s="4">
        <v>0.74</v>
      </c>
      <c r="V414" s="3">
        <v>9.1199999999999992</v>
      </c>
      <c r="W414" s="5">
        <v>21</v>
      </c>
      <c r="X414" s="5">
        <v>4</v>
      </c>
      <c r="Y414" s="5">
        <v>0</v>
      </c>
      <c r="Z414" s="5">
        <v>0</v>
      </c>
      <c r="AA414" s="3" t="s">
        <v>728</v>
      </c>
      <c r="AB414" s="4" t="s">
        <v>728</v>
      </c>
      <c r="AC414" s="3" t="s">
        <v>728</v>
      </c>
      <c r="AD414" s="5" t="s">
        <v>728</v>
      </c>
      <c r="AE414" s="5" t="s">
        <v>728</v>
      </c>
      <c r="AF414" s="5" t="s">
        <v>728</v>
      </c>
      <c r="AG414" s="5" t="s">
        <v>728</v>
      </c>
      <c r="AH414" s="3" t="s">
        <v>728</v>
      </c>
      <c r="AI414" s="4" t="s">
        <v>728</v>
      </c>
      <c r="AJ414" s="3" t="s">
        <v>728</v>
      </c>
      <c r="AK414" s="5" t="s">
        <v>728</v>
      </c>
      <c r="AL414" s="5" t="s">
        <v>728</v>
      </c>
      <c r="AM414" s="5" t="s">
        <v>728</v>
      </c>
      <c r="AN414" s="5" t="s">
        <v>728</v>
      </c>
      <c r="AO414" s="3" t="s">
        <v>728</v>
      </c>
      <c r="AP414" s="4" t="s">
        <v>728</v>
      </c>
      <c r="AQ414" s="3" t="s">
        <v>728</v>
      </c>
      <c r="AR414" s="5" t="s">
        <v>728</v>
      </c>
      <c r="AS414" s="5" t="s">
        <v>728</v>
      </c>
      <c r="AT414" s="5" t="s">
        <v>728</v>
      </c>
      <c r="AU414" s="5" t="s">
        <v>728</v>
      </c>
      <c r="AV414" s="3">
        <v>1.3333333333333333</v>
      </c>
      <c r="AW414" s="3">
        <v>0</v>
      </c>
      <c r="AX414" s="3">
        <v>6.333333333333333</v>
      </c>
      <c r="AY414" s="3">
        <v>0</v>
      </c>
      <c r="AZ414" s="6"/>
      <c r="BA414" s="6"/>
      <c r="BB414" s="6"/>
      <c r="BC414" s="3"/>
      <c r="BD414" s="3"/>
      <c r="BE414" s="3"/>
      <c r="BF414" s="3"/>
      <c r="BG414" s="3"/>
      <c r="BH414" s="4"/>
    </row>
    <row r="415" spans="1:60" x14ac:dyDescent="0.25">
      <c r="A415">
        <v>2003</v>
      </c>
      <c r="B415">
        <v>230</v>
      </c>
      <c r="C415" s="1">
        <v>37851</v>
      </c>
      <c r="D415" t="s">
        <v>565</v>
      </c>
      <c r="E415">
        <v>3</v>
      </c>
      <c r="F415" s="3">
        <v>99.2</v>
      </c>
      <c r="G415" s="4">
        <v>0.99199999999999999</v>
      </c>
      <c r="H415" s="3">
        <v>11.56</v>
      </c>
      <c r="I415" s="5">
        <v>20</v>
      </c>
      <c r="J415" s="5">
        <v>5</v>
      </c>
      <c r="K415" s="5">
        <v>1</v>
      </c>
      <c r="L415" s="5">
        <v>2</v>
      </c>
      <c r="M415" s="3">
        <v>111.3</v>
      </c>
      <c r="N415" s="4">
        <v>1.113</v>
      </c>
      <c r="O415" s="3">
        <v>15</v>
      </c>
      <c r="P415" s="5">
        <v>19</v>
      </c>
      <c r="Q415" s="5">
        <v>8</v>
      </c>
      <c r="R415" s="5">
        <v>3</v>
      </c>
      <c r="S415" s="5">
        <v>13</v>
      </c>
      <c r="T415" s="3">
        <v>123.5</v>
      </c>
      <c r="U415" s="4">
        <v>1.2350000000000001</v>
      </c>
      <c r="V415" s="3">
        <v>16.399999999999999</v>
      </c>
      <c r="W415" s="5">
        <v>25</v>
      </c>
      <c r="X415" s="5">
        <v>3</v>
      </c>
      <c r="Y415" s="5">
        <v>2</v>
      </c>
      <c r="Z415" s="5">
        <v>16</v>
      </c>
      <c r="AA415" s="3" t="s">
        <v>728</v>
      </c>
      <c r="AB415" s="4" t="s">
        <v>728</v>
      </c>
      <c r="AC415" s="3" t="s">
        <v>728</v>
      </c>
      <c r="AD415" s="5" t="s">
        <v>728</v>
      </c>
      <c r="AE415" s="5" t="s">
        <v>728</v>
      </c>
      <c r="AF415" s="5" t="s">
        <v>728</v>
      </c>
      <c r="AG415" s="5" t="s">
        <v>728</v>
      </c>
      <c r="AH415" s="3" t="s">
        <v>728</v>
      </c>
      <c r="AI415" s="4" t="s">
        <v>728</v>
      </c>
      <c r="AJ415" s="3" t="s">
        <v>728</v>
      </c>
      <c r="AK415" s="5" t="s">
        <v>728</v>
      </c>
      <c r="AL415" s="5" t="s">
        <v>728</v>
      </c>
      <c r="AM415" s="5" t="s">
        <v>728</v>
      </c>
      <c r="AN415" s="5" t="s">
        <v>728</v>
      </c>
      <c r="AO415" s="3" t="s">
        <v>728</v>
      </c>
      <c r="AP415" s="4" t="s">
        <v>728</v>
      </c>
      <c r="AQ415" s="3" t="s">
        <v>728</v>
      </c>
      <c r="AR415" s="5" t="s">
        <v>728</v>
      </c>
      <c r="AS415" s="5" t="s">
        <v>728</v>
      </c>
      <c r="AT415" s="5" t="s">
        <v>728</v>
      </c>
      <c r="AU415" s="5" t="s">
        <v>728</v>
      </c>
      <c r="AV415" s="3">
        <v>5.666666666666667</v>
      </c>
      <c r="AW415" s="3">
        <v>1</v>
      </c>
      <c r="AX415" s="3">
        <v>15.333333333333334</v>
      </c>
      <c r="AY415" s="3">
        <v>0.33333333333333331</v>
      </c>
      <c r="AZ415" s="6"/>
      <c r="BA415" s="6"/>
      <c r="BB415" s="6"/>
      <c r="BC415" s="3"/>
      <c r="BD415" s="3"/>
      <c r="BE415" s="3"/>
      <c r="BF415" s="3"/>
      <c r="BG415" s="3"/>
      <c r="BH415" s="4"/>
    </row>
    <row r="416" spans="1:60" x14ac:dyDescent="0.25">
      <c r="A416">
        <v>2003</v>
      </c>
      <c r="B416">
        <v>230</v>
      </c>
      <c r="C416" s="1">
        <v>37851</v>
      </c>
      <c r="D416" t="s">
        <v>566</v>
      </c>
      <c r="E416">
        <v>3</v>
      </c>
      <c r="F416" s="3">
        <v>94.6</v>
      </c>
      <c r="G416" s="4">
        <v>0.94599999999999995</v>
      </c>
      <c r="H416" s="3">
        <v>15.04</v>
      </c>
      <c r="I416" s="5">
        <v>21</v>
      </c>
      <c r="J416" s="5">
        <v>4</v>
      </c>
      <c r="K416" s="5">
        <v>2</v>
      </c>
      <c r="L416" s="5">
        <v>32</v>
      </c>
      <c r="M416" s="3">
        <v>85</v>
      </c>
      <c r="N416" s="4">
        <v>0.85</v>
      </c>
      <c r="O416" s="3">
        <v>8.7100000000000009</v>
      </c>
      <c r="P416" s="5">
        <v>25</v>
      </c>
      <c r="Q416" s="5">
        <v>9</v>
      </c>
      <c r="R416" s="5">
        <v>0</v>
      </c>
      <c r="S416" s="5">
        <v>0</v>
      </c>
      <c r="T416" s="3">
        <v>104.2</v>
      </c>
      <c r="U416" s="4">
        <v>1.042</v>
      </c>
      <c r="V416" s="3">
        <v>15.45</v>
      </c>
      <c r="W416" s="5">
        <v>26</v>
      </c>
      <c r="X416" s="5">
        <v>2</v>
      </c>
      <c r="Y416" s="5">
        <v>4</v>
      </c>
      <c r="Z416" s="5">
        <v>38</v>
      </c>
      <c r="AA416" s="3" t="s">
        <v>728</v>
      </c>
      <c r="AB416" s="4" t="s">
        <v>728</v>
      </c>
      <c r="AC416" s="3" t="s">
        <v>728</v>
      </c>
      <c r="AD416" s="5" t="s">
        <v>728</v>
      </c>
      <c r="AE416" s="5" t="s">
        <v>728</v>
      </c>
      <c r="AF416" s="5" t="s">
        <v>728</v>
      </c>
      <c r="AG416" s="5" t="s">
        <v>728</v>
      </c>
      <c r="AH416" s="3" t="s">
        <v>728</v>
      </c>
      <c r="AI416" s="4" t="s">
        <v>728</v>
      </c>
      <c r="AJ416" s="3" t="s">
        <v>728</v>
      </c>
      <c r="AK416" s="5" t="s">
        <v>728</v>
      </c>
      <c r="AL416" s="5" t="s">
        <v>728</v>
      </c>
      <c r="AM416" s="5" t="s">
        <v>728</v>
      </c>
      <c r="AN416" s="5" t="s">
        <v>728</v>
      </c>
      <c r="AO416" s="3" t="s">
        <v>728</v>
      </c>
      <c r="AP416" s="4" t="s">
        <v>728</v>
      </c>
      <c r="AQ416" s="3" t="s">
        <v>728</v>
      </c>
      <c r="AR416" s="5" t="s">
        <v>728</v>
      </c>
      <c r="AS416" s="5" t="s">
        <v>728</v>
      </c>
      <c r="AT416" s="5" t="s">
        <v>728</v>
      </c>
      <c r="AU416" s="5" t="s">
        <v>728</v>
      </c>
      <c r="AV416" s="3">
        <v>17.666666666666668</v>
      </c>
      <c r="AW416" s="3">
        <v>0.66666666666666663</v>
      </c>
      <c r="AX416" s="3">
        <v>14</v>
      </c>
      <c r="AY416" s="3">
        <v>0</v>
      </c>
      <c r="AZ416" s="6"/>
      <c r="BA416" s="6"/>
      <c r="BB416" s="6"/>
      <c r="BC416" s="3"/>
      <c r="BD416" s="3"/>
      <c r="BE416" s="3"/>
      <c r="BF416" s="3"/>
      <c r="BG416" s="3"/>
      <c r="BH416" s="4"/>
    </row>
    <row r="417" spans="1:60" x14ac:dyDescent="0.25">
      <c r="A417">
        <v>2003</v>
      </c>
      <c r="B417">
        <v>230</v>
      </c>
      <c r="C417" s="1">
        <v>37851</v>
      </c>
      <c r="D417" t="s">
        <v>567</v>
      </c>
      <c r="E417">
        <v>3</v>
      </c>
      <c r="F417" s="3">
        <v>84.2</v>
      </c>
      <c r="G417" s="4">
        <v>0.84200000000000008</v>
      </c>
      <c r="H417" s="3">
        <v>10.53</v>
      </c>
      <c r="I417" s="5">
        <v>21</v>
      </c>
      <c r="J417" s="5">
        <v>6</v>
      </c>
      <c r="K417" s="5">
        <v>0</v>
      </c>
      <c r="L417" s="5">
        <v>0</v>
      </c>
      <c r="M417" s="3">
        <v>83.7</v>
      </c>
      <c r="N417" s="4">
        <v>0.83700000000000008</v>
      </c>
      <c r="O417" s="3">
        <v>9.3800000000000008</v>
      </c>
      <c r="P417" s="5">
        <v>22</v>
      </c>
      <c r="Q417" s="5">
        <v>3</v>
      </c>
      <c r="R417" s="5">
        <v>0</v>
      </c>
      <c r="S417" s="5">
        <v>0</v>
      </c>
      <c r="T417" s="3">
        <v>68.400000000000006</v>
      </c>
      <c r="U417" s="4">
        <v>0.68400000000000005</v>
      </c>
      <c r="V417" s="3">
        <v>8.57</v>
      </c>
      <c r="W417" s="5">
        <v>19</v>
      </c>
      <c r="X417" s="5">
        <v>6</v>
      </c>
      <c r="Y417" s="5">
        <v>1</v>
      </c>
      <c r="Z417" s="5">
        <v>6</v>
      </c>
      <c r="AA417" s="3" t="s">
        <v>728</v>
      </c>
      <c r="AB417" s="4" t="s">
        <v>728</v>
      </c>
      <c r="AC417" s="3" t="s">
        <v>728</v>
      </c>
      <c r="AD417" s="5" t="s">
        <v>728</v>
      </c>
      <c r="AE417" s="5" t="s">
        <v>728</v>
      </c>
      <c r="AF417" s="5" t="s">
        <v>728</v>
      </c>
      <c r="AG417" s="5" t="s">
        <v>728</v>
      </c>
      <c r="AH417" s="3" t="s">
        <v>728</v>
      </c>
      <c r="AI417" s="4" t="s">
        <v>728</v>
      </c>
      <c r="AJ417" s="3" t="s">
        <v>728</v>
      </c>
      <c r="AK417" s="5" t="s">
        <v>728</v>
      </c>
      <c r="AL417" s="5" t="s">
        <v>728</v>
      </c>
      <c r="AM417" s="5" t="s">
        <v>728</v>
      </c>
      <c r="AN417" s="5" t="s">
        <v>728</v>
      </c>
      <c r="AO417" s="3" t="s">
        <v>728</v>
      </c>
      <c r="AP417" s="4" t="s">
        <v>728</v>
      </c>
      <c r="AQ417" s="3" t="s">
        <v>728</v>
      </c>
      <c r="AR417" s="5" t="s">
        <v>728</v>
      </c>
      <c r="AS417" s="5" t="s">
        <v>728</v>
      </c>
      <c r="AT417" s="5" t="s">
        <v>728</v>
      </c>
      <c r="AU417" s="5" t="s">
        <v>728</v>
      </c>
      <c r="AV417" s="3">
        <v>0</v>
      </c>
      <c r="AW417" s="3">
        <v>0</v>
      </c>
      <c r="AX417" s="3">
        <v>6.666666666666667</v>
      </c>
      <c r="AY417" s="3">
        <v>1</v>
      </c>
      <c r="AZ417" s="6"/>
      <c r="BA417" s="6"/>
      <c r="BB417" s="6"/>
      <c r="BC417" s="3"/>
      <c r="BD417" s="3"/>
      <c r="BE417" s="3"/>
      <c r="BF417" s="3"/>
      <c r="BG417" s="3"/>
      <c r="BH417" s="4"/>
    </row>
    <row r="418" spans="1:60" x14ac:dyDescent="0.25">
      <c r="A418">
        <v>2003</v>
      </c>
      <c r="B418">
        <v>237</v>
      </c>
      <c r="C418" s="1">
        <v>37858</v>
      </c>
      <c r="D418" t="s">
        <v>568</v>
      </c>
      <c r="E418">
        <v>3</v>
      </c>
      <c r="F418" s="3">
        <v>89.8</v>
      </c>
      <c r="G418" s="4">
        <v>0.89800000000000002</v>
      </c>
      <c r="H418" s="3">
        <v>17.07</v>
      </c>
      <c r="I418" s="5">
        <v>23</v>
      </c>
      <c r="J418" s="5">
        <v>6</v>
      </c>
      <c r="K418" s="5">
        <v>5</v>
      </c>
      <c r="L418" s="5">
        <v>47</v>
      </c>
      <c r="M418" s="3">
        <v>95.1</v>
      </c>
      <c r="N418" s="4">
        <v>0.95099999999999996</v>
      </c>
      <c r="O418" s="3">
        <v>14.76</v>
      </c>
      <c r="P418" s="5">
        <v>29</v>
      </c>
      <c r="Q418" s="5">
        <v>5</v>
      </c>
      <c r="R418" s="5">
        <v>2</v>
      </c>
      <c r="S418" s="5">
        <v>33</v>
      </c>
      <c r="T418" s="3">
        <v>89.7</v>
      </c>
      <c r="U418" s="4">
        <v>0.89700000000000002</v>
      </c>
      <c r="V418" s="3">
        <v>16.02</v>
      </c>
      <c r="W418" s="5">
        <v>30</v>
      </c>
      <c r="X418" s="5">
        <v>6</v>
      </c>
      <c r="Y418" s="5">
        <v>3</v>
      </c>
      <c r="Z418" s="5">
        <v>23</v>
      </c>
      <c r="AA418" s="3" t="s">
        <v>728</v>
      </c>
      <c r="AB418" s="4" t="s">
        <v>728</v>
      </c>
      <c r="AC418" s="3" t="s">
        <v>728</v>
      </c>
      <c r="AD418" s="5" t="s">
        <v>728</v>
      </c>
      <c r="AE418" s="5" t="s">
        <v>728</v>
      </c>
      <c r="AF418" s="5" t="s">
        <v>728</v>
      </c>
      <c r="AG418" s="5" t="s">
        <v>728</v>
      </c>
      <c r="AH418" s="3" t="s">
        <v>728</v>
      </c>
      <c r="AI418" s="4" t="s">
        <v>728</v>
      </c>
      <c r="AJ418" s="3" t="s">
        <v>728</v>
      </c>
      <c r="AK418" s="5" t="s">
        <v>728</v>
      </c>
      <c r="AL418" s="5" t="s">
        <v>728</v>
      </c>
      <c r="AM418" s="5" t="s">
        <v>728</v>
      </c>
      <c r="AN418" s="5" t="s">
        <v>728</v>
      </c>
      <c r="AO418" s="3" t="s">
        <v>728</v>
      </c>
      <c r="AP418" s="4" t="s">
        <v>728</v>
      </c>
      <c r="AQ418" s="3" t="s">
        <v>728</v>
      </c>
      <c r="AR418" s="5" t="s">
        <v>728</v>
      </c>
      <c r="AS418" s="5" t="s">
        <v>728</v>
      </c>
      <c r="AT418" s="5" t="s">
        <v>728</v>
      </c>
      <c r="AU418" s="5" t="s">
        <v>728</v>
      </c>
      <c r="AV418" s="3">
        <v>13</v>
      </c>
      <c r="AW418" s="3">
        <v>0</v>
      </c>
      <c r="AX418" s="3">
        <v>20.666666666666668</v>
      </c>
      <c r="AY418" s="3">
        <v>9.6666666666666661</v>
      </c>
      <c r="AZ418" s="6"/>
      <c r="BA418" s="6"/>
      <c r="BB418" s="6"/>
      <c r="BC418" s="3"/>
      <c r="BD418" s="3"/>
      <c r="BE418" s="3"/>
      <c r="BF418" s="3"/>
      <c r="BG418" s="3"/>
      <c r="BH418" s="4"/>
    </row>
    <row r="419" spans="1:60" x14ac:dyDescent="0.25">
      <c r="A419">
        <v>2003</v>
      </c>
      <c r="B419">
        <v>237</v>
      </c>
      <c r="C419" s="1">
        <v>37858</v>
      </c>
      <c r="D419" t="s">
        <v>569</v>
      </c>
      <c r="E419">
        <v>3</v>
      </c>
      <c r="F419" s="3">
        <v>80</v>
      </c>
      <c r="G419" s="4">
        <v>0.8</v>
      </c>
      <c r="H419" s="3">
        <v>12.3</v>
      </c>
      <c r="I419" s="5">
        <v>19</v>
      </c>
      <c r="J419" s="5">
        <v>3</v>
      </c>
      <c r="K419" s="5">
        <v>1</v>
      </c>
      <c r="L419" s="5">
        <v>14</v>
      </c>
      <c r="M419" s="3">
        <v>75.099999999999994</v>
      </c>
      <c r="N419" s="4">
        <v>0.75099999999999989</v>
      </c>
      <c r="O419" s="3">
        <v>8.51</v>
      </c>
      <c r="P419" s="5">
        <v>20</v>
      </c>
      <c r="Q419" s="5">
        <v>5</v>
      </c>
      <c r="R419" s="5">
        <v>0</v>
      </c>
      <c r="S419" s="5">
        <v>0</v>
      </c>
      <c r="T419" s="3">
        <v>68.5</v>
      </c>
      <c r="U419" s="4">
        <v>0.68500000000000005</v>
      </c>
      <c r="V419" s="3">
        <v>12.78</v>
      </c>
      <c r="W419" s="5">
        <v>23</v>
      </c>
      <c r="X419" s="5">
        <v>5</v>
      </c>
      <c r="Y419" s="5">
        <v>4</v>
      </c>
      <c r="Z419" s="5">
        <v>33</v>
      </c>
      <c r="AA419" s="3" t="s">
        <v>728</v>
      </c>
      <c r="AB419" s="4" t="s">
        <v>728</v>
      </c>
      <c r="AC419" s="3" t="s">
        <v>728</v>
      </c>
      <c r="AD419" s="5" t="s">
        <v>728</v>
      </c>
      <c r="AE419" s="5" t="s">
        <v>728</v>
      </c>
      <c r="AF419" s="5" t="s">
        <v>728</v>
      </c>
      <c r="AG419" s="5" t="s">
        <v>728</v>
      </c>
      <c r="AH419" s="3" t="s">
        <v>728</v>
      </c>
      <c r="AI419" s="4" t="s">
        <v>728</v>
      </c>
      <c r="AJ419" s="3" t="s">
        <v>728</v>
      </c>
      <c r="AK419" s="5" t="s">
        <v>728</v>
      </c>
      <c r="AL419" s="5" t="s">
        <v>728</v>
      </c>
      <c r="AM419" s="5" t="s">
        <v>728</v>
      </c>
      <c r="AN419" s="5" t="s">
        <v>728</v>
      </c>
      <c r="AO419" s="3" t="s">
        <v>728</v>
      </c>
      <c r="AP419" s="4" t="s">
        <v>728</v>
      </c>
      <c r="AQ419" s="3" t="s">
        <v>728</v>
      </c>
      <c r="AR419" s="5" t="s">
        <v>728</v>
      </c>
      <c r="AS419" s="5" t="s">
        <v>728</v>
      </c>
      <c r="AT419" s="5" t="s">
        <v>728</v>
      </c>
      <c r="AU419" s="5" t="s">
        <v>728</v>
      </c>
      <c r="AV419" s="3">
        <v>1.6666666666666667</v>
      </c>
      <c r="AW419" s="3">
        <v>0</v>
      </c>
      <c r="AX419" s="3">
        <v>10.666666666666666</v>
      </c>
      <c r="AY419" s="3">
        <v>2</v>
      </c>
      <c r="AZ419" s="6"/>
      <c r="BA419" s="6"/>
      <c r="BB419" s="6"/>
      <c r="BC419" s="3"/>
      <c r="BD419" s="3"/>
      <c r="BE419" s="3"/>
      <c r="BF419" s="3"/>
      <c r="BG419" s="3"/>
      <c r="BH419" s="4"/>
    </row>
    <row r="420" spans="1:60" x14ac:dyDescent="0.25">
      <c r="A420">
        <v>2003</v>
      </c>
      <c r="B420">
        <v>237</v>
      </c>
      <c r="C420" s="1">
        <v>37858</v>
      </c>
      <c r="D420" t="s">
        <v>570</v>
      </c>
      <c r="E420">
        <v>3</v>
      </c>
      <c r="F420" s="3">
        <v>97.7</v>
      </c>
      <c r="G420" s="4">
        <v>0.97699999999999998</v>
      </c>
      <c r="H420" s="3">
        <v>10.95</v>
      </c>
      <c r="I420" s="5">
        <v>24</v>
      </c>
      <c r="J420" s="5">
        <v>6</v>
      </c>
      <c r="K420" s="5">
        <v>2</v>
      </c>
      <c r="L420" s="5">
        <v>18</v>
      </c>
      <c r="M420" s="3">
        <v>72.099999999999994</v>
      </c>
      <c r="N420" s="4">
        <v>0.72099999999999997</v>
      </c>
      <c r="O420" s="3">
        <v>7.96</v>
      </c>
      <c r="P420" s="5">
        <v>19</v>
      </c>
      <c r="Q420" s="5">
        <v>8</v>
      </c>
      <c r="R420" s="5">
        <v>2</v>
      </c>
      <c r="S420" s="5">
        <v>9</v>
      </c>
      <c r="T420" s="3">
        <v>79.599999999999994</v>
      </c>
      <c r="U420" s="4">
        <v>0.79599999999999993</v>
      </c>
      <c r="V420" s="3">
        <v>7.47</v>
      </c>
      <c r="W420" s="5">
        <v>21</v>
      </c>
      <c r="X420" s="5">
        <v>9</v>
      </c>
      <c r="Y420" s="5">
        <v>2</v>
      </c>
      <c r="Z420" s="5">
        <v>4</v>
      </c>
      <c r="AA420" s="3" t="s">
        <v>728</v>
      </c>
      <c r="AB420" s="4" t="s">
        <v>728</v>
      </c>
      <c r="AC420" s="3" t="s">
        <v>728</v>
      </c>
      <c r="AD420" s="5" t="s">
        <v>728</v>
      </c>
      <c r="AE420" s="5" t="s">
        <v>728</v>
      </c>
      <c r="AF420" s="5" t="s">
        <v>728</v>
      </c>
      <c r="AG420" s="5" t="s">
        <v>728</v>
      </c>
      <c r="AH420" s="3" t="s">
        <v>728</v>
      </c>
      <c r="AI420" s="4" t="s">
        <v>728</v>
      </c>
      <c r="AJ420" s="3" t="s">
        <v>728</v>
      </c>
      <c r="AK420" s="5" t="s">
        <v>728</v>
      </c>
      <c r="AL420" s="5" t="s">
        <v>728</v>
      </c>
      <c r="AM420" s="5" t="s">
        <v>728</v>
      </c>
      <c r="AN420" s="5" t="s">
        <v>728</v>
      </c>
      <c r="AO420" s="3" t="s">
        <v>728</v>
      </c>
      <c r="AP420" s="4" t="s">
        <v>728</v>
      </c>
      <c r="AQ420" s="3" t="s">
        <v>728</v>
      </c>
      <c r="AR420" s="5" t="s">
        <v>728</v>
      </c>
      <c r="AS420" s="5" t="s">
        <v>728</v>
      </c>
      <c r="AT420" s="5" t="s">
        <v>728</v>
      </c>
      <c r="AU420" s="5" t="s">
        <v>728</v>
      </c>
      <c r="AV420" s="3">
        <v>4</v>
      </c>
      <c r="AW420" s="3">
        <v>0</v>
      </c>
      <c r="AX420" s="3">
        <v>6</v>
      </c>
      <c r="AY420" s="3">
        <v>0</v>
      </c>
      <c r="AZ420" s="6"/>
      <c r="BA420" s="6"/>
      <c r="BB420" s="6"/>
      <c r="BC420" s="3"/>
      <c r="BD420" s="3"/>
      <c r="BE420" s="3"/>
      <c r="BF420" s="3"/>
      <c r="BG420" s="3"/>
      <c r="BH420" s="4"/>
    </row>
    <row r="421" spans="1:60" x14ac:dyDescent="0.25">
      <c r="A421">
        <v>2003</v>
      </c>
      <c r="B421">
        <v>237</v>
      </c>
      <c r="C421" s="1">
        <v>37858</v>
      </c>
      <c r="D421" t="s">
        <v>571</v>
      </c>
      <c r="E421">
        <v>3</v>
      </c>
      <c r="F421" s="3">
        <v>90.8</v>
      </c>
      <c r="G421" s="4">
        <v>0.90799999999999992</v>
      </c>
      <c r="H421" s="3">
        <v>11.19</v>
      </c>
      <c r="I421" s="5">
        <v>20</v>
      </c>
      <c r="J421" s="5">
        <v>5</v>
      </c>
      <c r="K421" s="5">
        <v>2</v>
      </c>
      <c r="L421" s="5">
        <v>14</v>
      </c>
      <c r="M421" s="3">
        <v>64.7</v>
      </c>
      <c r="N421" s="4">
        <v>0.64700000000000002</v>
      </c>
      <c r="O421" s="3">
        <v>10.199999999999999</v>
      </c>
      <c r="P421" s="5">
        <v>15</v>
      </c>
      <c r="Q421" s="5">
        <v>6</v>
      </c>
      <c r="R421" s="5">
        <v>1</v>
      </c>
      <c r="S421" s="5">
        <v>9</v>
      </c>
      <c r="T421" s="3">
        <v>88.2</v>
      </c>
      <c r="U421" s="4">
        <v>0.88200000000000001</v>
      </c>
      <c r="V421" s="3">
        <v>9.49</v>
      </c>
      <c r="W421" s="5">
        <v>18</v>
      </c>
      <c r="X421" s="5">
        <v>4</v>
      </c>
      <c r="Y421" s="5">
        <v>2</v>
      </c>
      <c r="Z421" s="5">
        <v>7</v>
      </c>
      <c r="AA421" s="3" t="s">
        <v>728</v>
      </c>
      <c r="AB421" s="4" t="s">
        <v>728</v>
      </c>
      <c r="AC421" s="3" t="s">
        <v>728</v>
      </c>
      <c r="AD421" s="5" t="s">
        <v>728</v>
      </c>
      <c r="AE421" s="5" t="s">
        <v>728</v>
      </c>
      <c r="AF421" s="5" t="s">
        <v>728</v>
      </c>
      <c r="AG421" s="5" t="s">
        <v>728</v>
      </c>
      <c r="AH421" s="3" t="s">
        <v>728</v>
      </c>
      <c r="AI421" s="4" t="s">
        <v>728</v>
      </c>
      <c r="AJ421" s="3" t="s">
        <v>728</v>
      </c>
      <c r="AK421" s="5" t="s">
        <v>728</v>
      </c>
      <c r="AL421" s="5" t="s">
        <v>728</v>
      </c>
      <c r="AM421" s="5" t="s">
        <v>728</v>
      </c>
      <c r="AN421" s="5" t="s">
        <v>728</v>
      </c>
      <c r="AO421" s="3" t="s">
        <v>728</v>
      </c>
      <c r="AP421" s="4" t="s">
        <v>728</v>
      </c>
      <c r="AQ421" s="3" t="s">
        <v>728</v>
      </c>
      <c r="AR421" s="5" t="s">
        <v>728</v>
      </c>
      <c r="AS421" s="5" t="s">
        <v>728</v>
      </c>
      <c r="AT421" s="5" t="s">
        <v>728</v>
      </c>
      <c r="AU421" s="5" t="s">
        <v>728</v>
      </c>
      <c r="AV421" s="3">
        <v>0</v>
      </c>
      <c r="AW421" s="3">
        <v>1</v>
      </c>
      <c r="AX421" s="3">
        <v>5.666666666666667</v>
      </c>
      <c r="AY421" s="3">
        <v>1.3333333333333333</v>
      </c>
      <c r="AZ421" s="6"/>
      <c r="BA421" s="6"/>
      <c r="BB421" s="6"/>
      <c r="BC421" s="3"/>
      <c r="BD421" s="3"/>
      <c r="BE421" s="3"/>
      <c r="BF421" s="3"/>
      <c r="BG421" s="3"/>
      <c r="BH421" s="4"/>
    </row>
    <row r="422" spans="1:60" x14ac:dyDescent="0.25">
      <c r="A422">
        <v>2003</v>
      </c>
      <c r="B422">
        <v>237</v>
      </c>
      <c r="C422" s="1">
        <v>37858</v>
      </c>
      <c r="D422" t="s">
        <v>572</v>
      </c>
      <c r="E422">
        <v>3</v>
      </c>
      <c r="F422" s="3">
        <v>80.5</v>
      </c>
      <c r="G422" s="4">
        <v>0.80500000000000005</v>
      </c>
      <c r="H422" s="3">
        <v>11</v>
      </c>
      <c r="I422" s="5">
        <v>18</v>
      </c>
      <c r="J422" s="5">
        <v>6</v>
      </c>
      <c r="K422" s="5">
        <v>1</v>
      </c>
      <c r="L422" s="5">
        <v>6</v>
      </c>
      <c r="M422" s="3">
        <v>85.6</v>
      </c>
      <c r="N422" s="4">
        <v>0.85599999999999998</v>
      </c>
      <c r="O422" s="3">
        <v>11.7</v>
      </c>
      <c r="P422" s="5">
        <v>18</v>
      </c>
      <c r="Q422" s="5">
        <v>3</v>
      </c>
      <c r="R422" s="5">
        <v>1</v>
      </c>
      <c r="S422" s="5">
        <v>11</v>
      </c>
      <c r="T422" s="3">
        <v>85</v>
      </c>
      <c r="U422" s="4">
        <v>0.85</v>
      </c>
      <c r="V422" s="3">
        <v>8.1</v>
      </c>
      <c r="W422" s="5">
        <v>20</v>
      </c>
      <c r="X422" s="5">
        <v>2</v>
      </c>
      <c r="Y422" s="5">
        <v>2</v>
      </c>
      <c r="Z422" s="5">
        <v>2</v>
      </c>
      <c r="AA422" s="3" t="s">
        <v>728</v>
      </c>
      <c r="AB422" s="4" t="s">
        <v>728</v>
      </c>
      <c r="AC422" s="3" t="s">
        <v>728</v>
      </c>
      <c r="AD422" s="5" t="s">
        <v>728</v>
      </c>
      <c r="AE422" s="5" t="s">
        <v>728</v>
      </c>
      <c r="AF422" s="5" t="s">
        <v>728</v>
      </c>
      <c r="AG422" s="5" t="s">
        <v>728</v>
      </c>
      <c r="AH422" s="3" t="s">
        <v>728</v>
      </c>
      <c r="AI422" s="4" t="s">
        <v>728</v>
      </c>
      <c r="AJ422" s="3" t="s">
        <v>728</v>
      </c>
      <c r="AK422" s="5" t="s">
        <v>728</v>
      </c>
      <c r="AL422" s="5" t="s">
        <v>728</v>
      </c>
      <c r="AM422" s="5" t="s">
        <v>728</v>
      </c>
      <c r="AN422" s="5" t="s">
        <v>728</v>
      </c>
      <c r="AO422" s="3" t="s">
        <v>728</v>
      </c>
      <c r="AP422" s="4" t="s">
        <v>728</v>
      </c>
      <c r="AQ422" s="3" t="s">
        <v>728</v>
      </c>
      <c r="AR422" s="5" t="s">
        <v>728</v>
      </c>
      <c r="AS422" s="5" t="s">
        <v>728</v>
      </c>
      <c r="AT422" s="5" t="s">
        <v>728</v>
      </c>
      <c r="AU422" s="5" t="s">
        <v>728</v>
      </c>
      <c r="AV422" s="3">
        <v>1</v>
      </c>
      <c r="AW422" s="3">
        <v>0</v>
      </c>
      <c r="AX422" s="3">
        <v>8</v>
      </c>
      <c r="AY422" s="3">
        <v>0.33333333333333331</v>
      </c>
      <c r="AZ422" s="6"/>
      <c r="BA422" s="6"/>
      <c r="BB422" s="6"/>
      <c r="BC422" s="3"/>
      <c r="BD422" s="3"/>
      <c r="BE422" s="3"/>
      <c r="BF422" s="3"/>
      <c r="BG422" s="3"/>
      <c r="BH422" s="4"/>
    </row>
    <row r="423" spans="1:60" x14ac:dyDescent="0.25">
      <c r="A423">
        <v>2003</v>
      </c>
      <c r="B423">
        <v>237</v>
      </c>
      <c r="C423" s="1">
        <v>37858</v>
      </c>
      <c r="D423" t="s">
        <v>573</v>
      </c>
      <c r="E423">
        <v>3</v>
      </c>
      <c r="F423" s="3">
        <v>102.1</v>
      </c>
      <c r="G423" s="4">
        <v>1.0209999999999999</v>
      </c>
      <c r="H423" s="3">
        <v>11.2</v>
      </c>
      <c r="I423" s="5">
        <v>22</v>
      </c>
      <c r="J423" s="5">
        <v>8</v>
      </c>
      <c r="K423" s="5">
        <v>1</v>
      </c>
      <c r="L423" s="5">
        <v>4</v>
      </c>
      <c r="M423" s="3">
        <v>107</v>
      </c>
      <c r="N423" s="4">
        <v>1.07</v>
      </c>
      <c r="O423" s="3">
        <v>12.2</v>
      </c>
      <c r="P423" s="5">
        <v>26</v>
      </c>
      <c r="Q423" s="5">
        <v>4</v>
      </c>
      <c r="R423" s="5">
        <v>1</v>
      </c>
      <c r="S423" s="5">
        <v>3</v>
      </c>
      <c r="T423" s="3">
        <v>104</v>
      </c>
      <c r="U423" s="4">
        <v>1.04</v>
      </c>
      <c r="V423" s="3">
        <v>13.6</v>
      </c>
      <c r="W423" s="5">
        <v>25</v>
      </c>
      <c r="X423" s="5">
        <v>6</v>
      </c>
      <c r="Y423" s="5">
        <v>1</v>
      </c>
      <c r="Z423" s="5">
        <v>15</v>
      </c>
      <c r="AA423" s="3" t="s">
        <v>728</v>
      </c>
      <c r="AB423" s="4" t="s">
        <v>728</v>
      </c>
      <c r="AC423" s="3" t="s">
        <v>728</v>
      </c>
      <c r="AD423" s="5" t="s">
        <v>728</v>
      </c>
      <c r="AE423" s="5" t="s">
        <v>728</v>
      </c>
      <c r="AF423" s="5" t="s">
        <v>728</v>
      </c>
      <c r="AG423" s="5" t="s">
        <v>728</v>
      </c>
      <c r="AH423" s="3" t="s">
        <v>728</v>
      </c>
      <c r="AI423" s="4" t="s">
        <v>728</v>
      </c>
      <c r="AJ423" s="3" t="s">
        <v>728</v>
      </c>
      <c r="AK423" s="5" t="s">
        <v>728</v>
      </c>
      <c r="AL423" s="5" t="s">
        <v>728</v>
      </c>
      <c r="AM423" s="5" t="s">
        <v>728</v>
      </c>
      <c r="AN423" s="5" t="s">
        <v>728</v>
      </c>
      <c r="AO423" s="3" t="s">
        <v>728</v>
      </c>
      <c r="AP423" s="4" t="s">
        <v>728</v>
      </c>
      <c r="AQ423" s="3" t="s">
        <v>728</v>
      </c>
      <c r="AR423" s="5" t="s">
        <v>728</v>
      </c>
      <c r="AS423" s="5" t="s">
        <v>728</v>
      </c>
      <c r="AT423" s="5" t="s">
        <v>728</v>
      </c>
      <c r="AU423" s="5" t="s">
        <v>728</v>
      </c>
      <c r="AV423" s="3">
        <v>3</v>
      </c>
      <c r="AW423" s="3">
        <v>0.33333333333333331</v>
      </c>
      <c r="AX423" s="3">
        <v>12.666666666666666</v>
      </c>
      <c r="AY423" s="3">
        <v>3</v>
      </c>
      <c r="AZ423" s="6"/>
      <c r="BA423" s="6"/>
      <c r="BB423" s="6"/>
      <c r="BC423" s="3"/>
      <c r="BD423" s="3"/>
      <c r="BE423" s="3"/>
      <c r="BF423" s="3"/>
      <c r="BG423" s="3"/>
      <c r="BH423" s="4"/>
    </row>
    <row r="424" spans="1:60" x14ac:dyDescent="0.25">
      <c r="A424">
        <v>2003</v>
      </c>
      <c r="B424">
        <v>237</v>
      </c>
      <c r="C424" s="1">
        <v>37858</v>
      </c>
      <c r="D424" t="s">
        <v>574</v>
      </c>
      <c r="E424">
        <v>3</v>
      </c>
      <c r="F424" s="3">
        <v>83.8</v>
      </c>
      <c r="G424" s="4">
        <v>0.83799999999999997</v>
      </c>
      <c r="H424" s="3">
        <v>13.7</v>
      </c>
      <c r="I424" s="5">
        <v>22</v>
      </c>
      <c r="J424" s="5">
        <v>5</v>
      </c>
      <c r="K424" s="5">
        <v>3</v>
      </c>
      <c r="L424" s="5">
        <v>13</v>
      </c>
      <c r="M424" s="3">
        <v>101</v>
      </c>
      <c r="N424" s="4">
        <v>1.01</v>
      </c>
      <c r="O424" s="3">
        <v>11.1</v>
      </c>
      <c r="P424" s="5">
        <v>19</v>
      </c>
      <c r="Q424" s="5">
        <v>5</v>
      </c>
      <c r="R424" s="5">
        <v>3</v>
      </c>
      <c r="S424" s="5">
        <v>10</v>
      </c>
      <c r="T424" s="3">
        <v>89.2</v>
      </c>
      <c r="U424" s="4">
        <v>0.89200000000000002</v>
      </c>
      <c r="V424" s="3">
        <v>12.1</v>
      </c>
      <c r="W424" s="5">
        <v>26</v>
      </c>
      <c r="X424" s="5">
        <v>8</v>
      </c>
      <c r="Y424" s="5">
        <v>1</v>
      </c>
      <c r="Z424" s="5">
        <v>8</v>
      </c>
      <c r="AA424" s="3" t="s">
        <v>728</v>
      </c>
      <c r="AB424" s="4" t="s">
        <v>728</v>
      </c>
      <c r="AC424" s="3" t="s">
        <v>728</v>
      </c>
      <c r="AD424" s="5" t="s">
        <v>728</v>
      </c>
      <c r="AE424" s="5" t="s">
        <v>728</v>
      </c>
      <c r="AF424" s="5" t="s">
        <v>728</v>
      </c>
      <c r="AG424" s="5" t="s">
        <v>728</v>
      </c>
      <c r="AH424" s="3" t="s">
        <v>728</v>
      </c>
      <c r="AI424" s="4" t="s">
        <v>728</v>
      </c>
      <c r="AJ424" s="3" t="s">
        <v>728</v>
      </c>
      <c r="AK424" s="5" t="s">
        <v>728</v>
      </c>
      <c r="AL424" s="5" t="s">
        <v>728</v>
      </c>
      <c r="AM424" s="5" t="s">
        <v>728</v>
      </c>
      <c r="AN424" s="5" t="s">
        <v>728</v>
      </c>
      <c r="AO424" s="3" t="s">
        <v>728</v>
      </c>
      <c r="AP424" s="4" t="s">
        <v>728</v>
      </c>
      <c r="AQ424" s="3" t="s">
        <v>728</v>
      </c>
      <c r="AR424" s="5" t="s">
        <v>728</v>
      </c>
      <c r="AS424" s="5" t="s">
        <v>728</v>
      </c>
      <c r="AT424" s="5" t="s">
        <v>728</v>
      </c>
      <c r="AU424" s="5" t="s">
        <v>728</v>
      </c>
      <c r="AV424" s="3">
        <v>0.33333333333333331</v>
      </c>
      <c r="AW424" s="3">
        <v>0.33333333333333331</v>
      </c>
      <c r="AX424" s="3">
        <v>10.333333333333334</v>
      </c>
      <c r="AY424" s="3">
        <v>2.6666666666666665</v>
      </c>
      <c r="AZ424" s="6"/>
      <c r="BA424" s="6"/>
      <c r="BB424" s="6"/>
      <c r="BC424" s="3"/>
      <c r="BD424" s="3"/>
      <c r="BE424" s="3"/>
      <c r="BF424" s="3"/>
      <c r="BG424" s="3"/>
      <c r="BH424" s="4"/>
    </row>
    <row r="425" spans="1:60" x14ac:dyDescent="0.25">
      <c r="A425">
        <v>2003</v>
      </c>
      <c r="B425">
        <v>237</v>
      </c>
      <c r="C425" s="1">
        <v>37858</v>
      </c>
      <c r="D425" t="s">
        <v>575</v>
      </c>
      <c r="E425">
        <v>3</v>
      </c>
      <c r="F425" s="3">
        <v>94.3</v>
      </c>
      <c r="G425" s="4">
        <v>0.94299999999999995</v>
      </c>
      <c r="H425" s="3">
        <v>13.9</v>
      </c>
      <c r="I425" s="5">
        <v>19</v>
      </c>
      <c r="J425" s="5">
        <v>4</v>
      </c>
      <c r="K425" s="5">
        <v>1</v>
      </c>
      <c r="L425" s="5">
        <v>12</v>
      </c>
      <c r="M425" s="3">
        <v>118</v>
      </c>
      <c r="N425" s="4">
        <v>1.18</v>
      </c>
      <c r="O425" s="3">
        <v>16.899999999999999</v>
      </c>
      <c r="P425" s="5">
        <v>25</v>
      </c>
      <c r="Q425" s="5">
        <v>4</v>
      </c>
      <c r="R425" s="5">
        <v>2</v>
      </c>
      <c r="S425" s="5">
        <v>19</v>
      </c>
      <c r="T425" s="3">
        <v>90.2</v>
      </c>
      <c r="U425" s="4">
        <v>0.90200000000000002</v>
      </c>
      <c r="V425" s="3">
        <v>12.9</v>
      </c>
      <c r="W425" s="5">
        <v>22</v>
      </c>
      <c r="X425" s="5">
        <v>5</v>
      </c>
      <c r="Y425" s="5">
        <v>2</v>
      </c>
      <c r="Z425" s="5">
        <v>11</v>
      </c>
      <c r="AA425" s="3" t="s">
        <v>728</v>
      </c>
      <c r="AB425" s="4" t="s">
        <v>728</v>
      </c>
      <c r="AC425" s="3" t="s">
        <v>728</v>
      </c>
      <c r="AD425" s="5" t="s">
        <v>728</v>
      </c>
      <c r="AE425" s="5" t="s">
        <v>728</v>
      </c>
      <c r="AF425" s="5" t="s">
        <v>728</v>
      </c>
      <c r="AG425" s="5" t="s">
        <v>728</v>
      </c>
      <c r="AH425" s="3" t="s">
        <v>728</v>
      </c>
      <c r="AI425" s="4" t="s">
        <v>728</v>
      </c>
      <c r="AJ425" s="3" t="s">
        <v>728</v>
      </c>
      <c r="AK425" s="5" t="s">
        <v>728</v>
      </c>
      <c r="AL425" s="5" t="s">
        <v>728</v>
      </c>
      <c r="AM425" s="5" t="s">
        <v>728</v>
      </c>
      <c r="AN425" s="5" t="s">
        <v>728</v>
      </c>
      <c r="AO425" s="3" t="s">
        <v>728</v>
      </c>
      <c r="AP425" s="4" t="s">
        <v>728</v>
      </c>
      <c r="AQ425" s="3" t="s">
        <v>728</v>
      </c>
      <c r="AR425" s="5" t="s">
        <v>728</v>
      </c>
      <c r="AS425" s="5" t="s">
        <v>728</v>
      </c>
      <c r="AT425" s="5" t="s">
        <v>728</v>
      </c>
      <c r="AU425" s="5" t="s">
        <v>728</v>
      </c>
      <c r="AV425" s="3">
        <v>0</v>
      </c>
      <c r="AW425" s="3">
        <v>0</v>
      </c>
      <c r="AX425" s="3">
        <v>17.666666666666668</v>
      </c>
      <c r="AY425" s="3">
        <v>2.6666666666666665</v>
      </c>
      <c r="AZ425" s="6"/>
      <c r="BA425" s="6"/>
      <c r="BB425" s="6"/>
      <c r="BC425" s="3"/>
      <c r="BD425" s="3"/>
      <c r="BE425" s="3"/>
      <c r="BF425" s="3"/>
      <c r="BG425" s="3"/>
      <c r="BH425" s="4"/>
    </row>
    <row r="426" spans="1:60" x14ac:dyDescent="0.25">
      <c r="A426">
        <v>2003</v>
      </c>
      <c r="B426">
        <v>237</v>
      </c>
      <c r="C426" s="1">
        <v>37858</v>
      </c>
      <c r="D426" t="s">
        <v>576</v>
      </c>
      <c r="E426">
        <v>3</v>
      </c>
      <c r="F426" s="3">
        <v>83.4</v>
      </c>
      <c r="G426" s="4">
        <v>0.83400000000000007</v>
      </c>
      <c r="H426" s="3">
        <v>10.1</v>
      </c>
      <c r="I426" s="5">
        <v>17</v>
      </c>
      <c r="J426" s="5">
        <v>3</v>
      </c>
      <c r="K426" s="5">
        <v>2</v>
      </c>
      <c r="L426" s="5">
        <v>11</v>
      </c>
      <c r="M426" s="3">
        <v>79.5</v>
      </c>
      <c r="N426" s="4">
        <v>0.79500000000000004</v>
      </c>
      <c r="O426" s="3">
        <v>7.6</v>
      </c>
      <c r="P426" s="5">
        <v>15</v>
      </c>
      <c r="Q426" s="5">
        <v>3</v>
      </c>
      <c r="R426" s="5">
        <v>1</v>
      </c>
      <c r="S426" s="5">
        <v>0</v>
      </c>
      <c r="T426" s="3">
        <v>73.099999999999994</v>
      </c>
      <c r="U426" s="4">
        <v>0.73099999999999998</v>
      </c>
      <c r="V426" s="3">
        <v>9.6999999999999993</v>
      </c>
      <c r="W426" s="5">
        <v>16</v>
      </c>
      <c r="X426" s="5">
        <v>6</v>
      </c>
      <c r="Y426" s="5">
        <v>0</v>
      </c>
      <c r="Z426" s="5">
        <v>0</v>
      </c>
      <c r="AA426" s="3" t="s">
        <v>728</v>
      </c>
      <c r="AB426" s="4" t="s">
        <v>728</v>
      </c>
      <c r="AC426" s="3" t="s">
        <v>728</v>
      </c>
      <c r="AD426" s="5" t="s">
        <v>728</v>
      </c>
      <c r="AE426" s="5" t="s">
        <v>728</v>
      </c>
      <c r="AF426" s="5" t="s">
        <v>728</v>
      </c>
      <c r="AG426" s="5" t="s">
        <v>728</v>
      </c>
      <c r="AH426" s="3" t="s">
        <v>728</v>
      </c>
      <c r="AI426" s="4" t="s">
        <v>728</v>
      </c>
      <c r="AJ426" s="3" t="s">
        <v>728</v>
      </c>
      <c r="AK426" s="5" t="s">
        <v>728</v>
      </c>
      <c r="AL426" s="5" t="s">
        <v>728</v>
      </c>
      <c r="AM426" s="5" t="s">
        <v>728</v>
      </c>
      <c r="AN426" s="5" t="s">
        <v>728</v>
      </c>
      <c r="AO426" s="3" t="s">
        <v>728</v>
      </c>
      <c r="AP426" s="4" t="s">
        <v>728</v>
      </c>
      <c r="AQ426" s="3" t="s">
        <v>728</v>
      </c>
      <c r="AR426" s="5" t="s">
        <v>728</v>
      </c>
      <c r="AS426" s="5" t="s">
        <v>728</v>
      </c>
      <c r="AT426" s="5" t="s">
        <v>728</v>
      </c>
      <c r="AU426" s="5" t="s">
        <v>728</v>
      </c>
      <c r="AV426" s="3">
        <v>0</v>
      </c>
      <c r="AW426" s="3">
        <v>0</v>
      </c>
      <c r="AX426" s="3">
        <v>3.6666666666666665</v>
      </c>
      <c r="AY426" s="3">
        <v>2.3333333333333335</v>
      </c>
      <c r="AZ426" s="6"/>
      <c r="BA426" s="6"/>
      <c r="BB426" s="6"/>
      <c r="BC426" s="3"/>
      <c r="BD426" s="3"/>
      <c r="BE426" s="3"/>
      <c r="BF426" s="3"/>
      <c r="BG426" s="3"/>
      <c r="BH426" s="4"/>
    </row>
    <row r="427" spans="1:60" x14ac:dyDescent="0.25">
      <c r="A427">
        <v>2003</v>
      </c>
      <c r="B427">
        <v>237</v>
      </c>
      <c r="C427" s="1">
        <v>37858</v>
      </c>
      <c r="D427" t="s">
        <v>577</v>
      </c>
      <c r="E427">
        <v>3</v>
      </c>
      <c r="F427" s="3">
        <v>86.5</v>
      </c>
      <c r="G427" s="4">
        <v>0.86499999999999999</v>
      </c>
      <c r="H427" s="3">
        <v>12.1</v>
      </c>
      <c r="I427" s="5">
        <v>22</v>
      </c>
      <c r="J427" s="5">
        <v>4</v>
      </c>
      <c r="K427" s="5">
        <v>0</v>
      </c>
      <c r="L427" s="5">
        <v>0</v>
      </c>
      <c r="M427" s="3">
        <v>109</v>
      </c>
      <c r="N427" s="4">
        <v>1.0900000000000001</v>
      </c>
      <c r="O427" s="3">
        <v>11.5</v>
      </c>
      <c r="P427" s="5">
        <v>24</v>
      </c>
      <c r="Q427" s="5">
        <v>3</v>
      </c>
      <c r="R427" s="5">
        <v>1</v>
      </c>
      <c r="S427" s="5">
        <v>3</v>
      </c>
      <c r="T427" s="3">
        <v>72.099999999999994</v>
      </c>
      <c r="U427" s="4">
        <v>0.72099999999999997</v>
      </c>
      <c r="V427" s="3">
        <v>16.100000000000001</v>
      </c>
      <c r="W427" s="5">
        <v>18</v>
      </c>
      <c r="X427" s="5">
        <v>4</v>
      </c>
      <c r="Y427" s="5">
        <v>4</v>
      </c>
      <c r="Z427" s="5">
        <v>28</v>
      </c>
      <c r="AA427" s="3" t="s">
        <v>728</v>
      </c>
      <c r="AB427" s="4" t="s">
        <v>728</v>
      </c>
      <c r="AC427" s="3" t="s">
        <v>728</v>
      </c>
      <c r="AD427" s="5" t="s">
        <v>728</v>
      </c>
      <c r="AE427" s="5" t="s">
        <v>728</v>
      </c>
      <c r="AF427" s="5" t="s">
        <v>728</v>
      </c>
      <c r="AG427" s="5" t="s">
        <v>728</v>
      </c>
      <c r="AH427" s="3" t="s">
        <v>728</v>
      </c>
      <c r="AI427" s="4" t="s">
        <v>728</v>
      </c>
      <c r="AJ427" s="3" t="s">
        <v>728</v>
      </c>
      <c r="AK427" s="5" t="s">
        <v>728</v>
      </c>
      <c r="AL427" s="5" t="s">
        <v>728</v>
      </c>
      <c r="AM427" s="5" t="s">
        <v>728</v>
      </c>
      <c r="AN427" s="5" t="s">
        <v>728</v>
      </c>
      <c r="AO427" s="3" t="s">
        <v>728</v>
      </c>
      <c r="AP427" s="4" t="s">
        <v>728</v>
      </c>
      <c r="AQ427" s="3" t="s">
        <v>728</v>
      </c>
      <c r="AR427" s="5" t="s">
        <v>728</v>
      </c>
      <c r="AS427" s="5" t="s">
        <v>728</v>
      </c>
      <c r="AT427" s="5" t="s">
        <v>728</v>
      </c>
      <c r="AU427" s="5" t="s">
        <v>728</v>
      </c>
      <c r="AV427" s="3">
        <v>5.333333333333333</v>
      </c>
      <c r="AW427" s="3">
        <v>0.33333333333333331</v>
      </c>
      <c r="AX427" s="3">
        <v>8.6666666666666661</v>
      </c>
      <c r="AY427" s="3">
        <v>1</v>
      </c>
      <c r="AZ427" s="6"/>
      <c r="BA427" s="6"/>
      <c r="BB427" s="6"/>
      <c r="BC427" s="3"/>
      <c r="BD427" s="3"/>
      <c r="BE427" s="3"/>
      <c r="BF427" s="3"/>
      <c r="BG427" s="3"/>
      <c r="BH427" s="4"/>
    </row>
    <row r="428" spans="1:60" x14ac:dyDescent="0.25">
      <c r="A428">
        <v>2003</v>
      </c>
      <c r="B428">
        <v>237</v>
      </c>
      <c r="C428" s="1">
        <v>37858</v>
      </c>
      <c r="D428" t="s">
        <v>578</v>
      </c>
      <c r="E428">
        <v>3</v>
      </c>
      <c r="F428" s="3">
        <v>103</v>
      </c>
      <c r="G428" s="4">
        <v>1.03</v>
      </c>
      <c r="H428" s="3">
        <v>13.9</v>
      </c>
      <c r="I428" s="5">
        <v>22</v>
      </c>
      <c r="J428" s="5">
        <v>4</v>
      </c>
      <c r="K428" s="5">
        <v>2</v>
      </c>
      <c r="L428" s="5">
        <v>9</v>
      </c>
      <c r="M428" s="3">
        <v>102.5</v>
      </c>
      <c r="N428" s="4">
        <v>1.0249999999999999</v>
      </c>
      <c r="O428" s="3">
        <v>11.6</v>
      </c>
      <c r="P428" s="5">
        <v>26</v>
      </c>
      <c r="Q428" s="5">
        <v>7</v>
      </c>
      <c r="R428" s="5">
        <v>1</v>
      </c>
      <c r="S428" s="5">
        <v>1</v>
      </c>
      <c r="T428" s="3">
        <v>108</v>
      </c>
      <c r="U428" s="4">
        <v>1.08</v>
      </c>
      <c r="V428" s="3">
        <v>19.100000000000001</v>
      </c>
      <c r="W428" s="5">
        <v>26</v>
      </c>
      <c r="X428" s="5">
        <v>3</v>
      </c>
      <c r="Y428" s="5">
        <v>5</v>
      </c>
      <c r="Z428" s="5">
        <v>42</v>
      </c>
      <c r="AA428" s="3" t="s">
        <v>728</v>
      </c>
      <c r="AB428" s="4" t="s">
        <v>728</v>
      </c>
      <c r="AC428" s="3" t="s">
        <v>728</v>
      </c>
      <c r="AD428" s="5" t="s">
        <v>728</v>
      </c>
      <c r="AE428" s="5" t="s">
        <v>728</v>
      </c>
      <c r="AF428" s="5" t="s">
        <v>728</v>
      </c>
      <c r="AG428" s="5" t="s">
        <v>728</v>
      </c>
      <c r="AH428" s="3" t="s">
        <v>728</v>
      </c>
      <c r="AI428" s="4" t="s">
        <v>728</v>
      </c>
      <c r="AJ428" s="3" t="s">
        <v>728</v>
      </c>
      <c r="AK428" s="5" t="s">
        <v>728</v>
      </c>
      <c r="AL428" s="5" t="s">
        <v>728</v>
      </c>
      <c r="AM428" s="5" t="s">
        <v>728</v>
      </c>
      <c r="AN428" s="5" t="s">
        <v>728</v>
      </c>
      <c r="AO428" s="3" t="s">
        <v>728</v>
      </c>
      <c r="AP428" s="4" t="s">
        <v>728</v>
      </c>
      <c r="AQ428" s="3" t="s">
        <v>728</v>
      </c>
      <c r="AR428" s="5" t="s">
        <v>728</v>
      </c>
      <c r="AS428" s="5" t="s">
        <v>728</v>
      </c>
      <c r="AT428" s="5" t="s">
        <v>728</v>
      </c>
      <c r="AU428" s="5" t="s">
        <v>728</v>
      </c>
      <c r="AV428" s="3">
        <v>6.333333333333333</v>
      </c>
      <c r="AW428" s="3">
        <v>0.33333333333333331</v>
      </c>
      <c r="AX428" s="3">
        <v>30.333333333333332</v>
      </c>
      <c r="AY428" s="3">
        <v>5</v>
      </c>
      <c r="AZ428" s="6"/>
      <c r="BA428" s="6"/>
      <c r="BB428" s="6"/>
      <c r="BC428" s="3"/>
      <c r="BD428" s="3"/>
      <c r="BE428" s="3"/>
      <c r="BF428" s="3"/>
      <c r="BG428" s="3"/>
      <c r="BH428" s="4"/>
    </row>
    <row r="429" spans="1:60" x14ac:dyDescent="0.25">
      <c r="A429">
        <v>2003</v>
      </c>
      <c r="B429">
        <v>237</v>
      </c>
      <c r="C429" s="1">
        <v>37858</v>
      </c>
      <c r="D429" t="s">
        <v>579</v>
      </c>
      <c r="E429">
        <v>3</v>
      </c>
      <c r="F429" s="3">
        <v>99</v>
      </c>
      <c r="G429" s="4">
        <v>0.99</v>
      </c>
      <c r="H429" s="3">
        <v>13</v>
      </c>
      <c r="I429" s="5">
        <v>26</v>
      </c>
      <c r="J429" s="5">
        <v>5</v>
      </c>
      <c r="K429" s="5">
        <v>2</v>
      </c>
      <c r="L429" s="5">
        <v>3</v>
      </c>
      <c r="M429" s="3">
        <v>123</v>
      </c>
      <c r="N429" s="4">
        <v>1.23</v>
      </c>
      <c r="O429" s="3">
        <v>11.2</v>
      </c>
      <c r="P429" s="5">
        <v>21</v>
      </c>
      <c r="Q429" s="5">
        <v>3</v>
      </c>
      <c r="R429" s="5">
        <v>2</v>
      </c>
      <c r="S429" s="5">
        <v>5</v>
      </c>
      <c r="T429" s="3">
        <v>112</v>
      </c>
      <c r="U429" s="4">
        <v>1.1200000000000001</v>
      </c>
      <c r="V429" s="3">
        <v>10</v>
      </c>
      <c r="W429" s="5">
        <v>20</v>
      </c>
      <c r="X429" s="5">
        <v>6</v>
      </c>
      <c r="Y429" s="5">
        <v>2</v>
      </c>
      <c r="Z429" s="5">
        <v>4</v>
      </c>
      <c r="AA429" s="3" t="s">
        <v>728</v>
      </c>
      <c r="AB429" s="4" t="s">
        <v>728</v>
      </c>
      <c r="AC429" s="3" t="s">
        <v>728</v>
      </c>
      <c r="AD429" s="5" t="s">
        <v>728</v>
      </c>
      <c r="AE429" s="5" t="s">
        <v>728</v>
      </c>
      <c r="AF429" s="5" t="s">
        <v>728</v>
      </c>
      <c r="AG429" s="5" t="s">
        <v>728</v>
      </c>
      <c r="AH429" s="3" t="s">
        <v>728</v>
      </c>
      <c r="AI429" s="4" t="s">
        <v>728</v>
      </c>
      <c r="AJ429" s="3" t="s">
        <v>728</v>
      </c>
      <c r="AK429" s="5" t="s">
        <v>728</v>
      </c>
      <c r="AL429" s="5" t="s">
        <v>728</v>
      </c>
      <c r="AM429" s="5" t="s">
        <v>728</v>
      </c>
      <c r="AN429" s="5" t="s">
        <v>728</v>
      </c>
      <c r="AO429" s="3" t="s">
        <v>728</v>
      </c>
      <c r="AP429" s="4" t="s">
        <v>728</v>
      </c>
      <c r="AQ429" s="3" t="s">
        <v>728</v>
      </c>
      <c r="AR429" s="5" t="s">
        <v>728</v>
      </c>
      <c r="AS429" s="5" t="s">
        <v>728</v>
      </c>
      <c r="AT429" s="5" t="s">
        <v>728</v>
      </c>
      <c r="AU429" s="5" t="s">
        <v>728</v>
      </c>
      <c r="AV429" s="3">
        <v>4.666666666666667</v>
      </c>
      <c r="AW429" s="3">
        <v>0</v>
      </c>
      <c r="AX429" s="3">
        <v>7.333333333333333</v>
      </c>
      <c r="AY429" s="3">
        <v>1</v>
      </c>
      <c r="AZ429" s="6"/>
      <c r="BA429" s="6"/>
      <c r="BB429" s="6"/>
      <c r="BC429" s="3"/>
      <c r="BD429" s="3"/>
      <c r="BE429" s="3"/>
      <c r="BF429" s="3"/>
      <c r="BG429" s="3"/>
      <c r="BH429" s="4"/>
    </row>
    <row r="430" spans="1:60" x14ac:dyDescent="0.25">
      <c r="A430">
        <v>2003</v>
      </c>
      <c r="B430">
        <v>237</v>
      </c>
      <c r="C430" s="1">
        <v>37858</v>
      </c>
      <c r="D430" t="s">
        <v>580</v>
      </c>
      <c r="E430">
        <v>3</v>
      </c>
      <c r="F430" s="3">
        <v>105</v>
      </c>
      <c r="G430" s="4">
        <v>1.05</v>
      </c>
      <c r="H430" s="3">
        <v>15.1</v>
      </c>
      <c r="I430" s="5">
        <v>25</v>
      </c>
      <c r="J430" s="5">
        <v>3</v>
      </c>
      <c r="K430" s="5">
        <v>4</v>
      </c>
      <c r="L430" s="5">
        <v>29</v>
      </c>
      <c r="M430" s="3">
        <v>105</v>
      </c>
      <c r="N430" s="4">
        <v>1.05</v>
      </c>
      <c r="O430" s="3">
        <v>16.399999999999999</v>
      </c>
      <c r="P430" s="5">
        <v>21</v>
      </c>
      <c r="Q430" s="5">
        <v>4</v>
      </c>
      <c r="R430" s="5">
        <v>3</v>
      </c>
      <c r="S430" s="5">
        <v>14</v>
      </c>
      <c r="T430" s="3">
        <v>111</v>
      </c>
      <c r="U430" s="4">
        <v>1.1100000000000001</v>
      </c>
      <c r="V430" s="3">
        <v>12.5</v>
      </c>
      <c r="W430" s="5">
        <v>20</v>
      </c>
      <c r="X430" s="5">
        <v>3</v>
      </c>
      <c r="Y430" s="5">
        <v>1</v>
      </c>
      <c r="Z430" s="5">
        <v>9</v>
      </c>
      <c r="AA430" s="3" t="s">
        <v>728</v>
      </c>
      <c r="AB430" s="4" t="s">
        <v>728</v>
      </c>
      <c r="AC430" s="3" t="s">
        <v>728</v>
      </c>
      <c r="AD430" s="5" t="s">
        <v>728</v>
      </c>
      <c r="AE430" s="5" t="s">
        <v>728</v>
      </c>
      <c r="AF430" s="5" t="s">
        <v>728</v>
      </c>
      <c r="AG430" s="5" t="s">
        <v>728</v>
      </c>
      <c r="AH430" s="3" t="s">
        <v>728</v>
      </c>
      <c r="AI430" s="4" t="s">
        <v>728</v>
      </c>
      <c r="AJ430" s="3" t="s">
        <v>728</v>
      </c>
      <c r="AK430" s="5" t="s">
        <v>728</v>
      </c>
      <c r="AL430" s="5" t="s">
        <v>728</v>
      </c>
      <c r="AM430" s="5" t="s">
        <v>728</v>
      </c>
      <c r="AN430" s="5" t="s">
        <v>728</v>
      </c>
      <c r="AO430" s="3" t="s">
        <v>728</v>
      </c>
      <c r="AP430" s="4" t="s">
        <v>728</v>
      </c>
      <c r="AQ430" s="3" t="s">
        <v>728</v>
      </c>
      <c r="AR430" s="5" t="s">
        <v>728</v>
      </c>
      <c r="AS430" s="5" t="s">
        <v>728</v>
      </c>
      <c r="AT430" s="5" t="s">
        <v>728</v>
      </c>
      <c r="AU430" s="5" t="s">
        <v>728</v>
      </c>
      <c r="AV430" s="3">
        <v>4.666666666666667</v>
      </c>
      <c r="AW430" s="3">
        <v>0.33333333333333331</v>
      </c>
      <c r="AX430" s="3">
        <v>20</v>
      </c>
      <c r="AY430" s="3">
        <v>4.333333333333333</v>
      </c>
      <c r="AZ430" s="6"/>
      <c r="BA430" s="6"/>
      <c r="BB430" s="6"/>
      <c r="BC430" s="3"/>
      <c r="BD430" s="3"/>
      <c r="BE430" s="3"/>
      <c r="BF430" s="3"/>
      <c r="BG430" s="3"/>
      <c r="BH430" s="4"/>
    </row>
    <row r="431" spans="1:60" x14ac:dyDescent="0.25">
      <c r="A431">
        <v>2003</v>
      </c>
      <c r="B431">
        <v>237</v>
      </c>
      <c r="C431" s="1">
        <v>37858</v>
      </c>
      <c r="D431" t="s">
        <v>581</v>
      </c>
      <c r="E431">
        <v>3</v>
      </c>
      <c r="F431" s="3">
        <v>102.1</v>
      </c>
      <c r="G431" s="4">
        <v>1.0209999999999999</v>
      </c>
      <c r="H431" s="3">
        <v>14.1</v>
      </c>
      <c r="I431" s="5">
        <v>30</v>
      </c>
      <c r="J431" s="5">
        <v>3</v>
      </c>
      <c r="K431" s="5">
        <v>1</v>
      </c>
      <c r="L431" s="5">
        <v>23</v>
      </c>
      <c r="M431" s="3">
        <v>71.2</v>
      </c>
      <c r="N431" s="4">
        <v>0.71200000000000008</v>
      </c>
      <c r="O431" s="3">
        <v>11.88</v>
      </c>
      <c r="P431" s="5">
        <v>18</v>
      </c>
      <c r="Q431" s="5">
        <v>2</v>
      </c>
      <c r="R431" s="5">
        <v>3</v>
      </c>
      <c r="S431" s="5">
        <v>15</v>
      </c>
      <c r="T431" s="3">
        <v>93.4</v>
      </c>
      <c r="U431" s="4">
        <v>0.93400000000000005</v>
      </c>
      <c r="V431" s="3">
        <v>14.96</v>
      </c>
      <c r="W431" s="5">
        <v>25</v>
      </c>
      <c r="X431" s="5">
        <v>9</v>
      </c>
      <c r="Y431" s="5">
        <v>3</v>
      </c>
      <c r="Z431" s="5">
        <v>33</v>
      </c>
      <c r="AA431" s="3" t="s">
        <v>728</v>
      </c>
      <c r="AB431" s="4" t="s">
        <v>728</v>
      </c>
      <c r="AC431" s="3" t="s">
        <v>728</v>
      </c>
      <c r="AD431" s="5" t="s">
        <v>728</v>
      </c>
      <c r="AE431" s="5" t="s">
        <v>728</v>
      </c>
      <c r="AF431" s="5" t="s">
        <v>728</v>
      </c>
      <c r="AG431" s="5" t="s">
        <v>728</v>
      </c>
      <c r="AH431" s="3" t="s">
        <v>728</v>
      </c>
      <c r="AI431" s="4" t="s">
        <v>728</v>
      </c>
      <c r="AJ431" s="3" t="s">
        <v>728</v>
      </c>
      <c r="AK431" s="5" t="s">
        <v>728</v>
      </c>
      <c r="AL431" s="5" t="s">
        <v>728</v>
      </c>
      <c r="AM431" s="5" t="s">
        <v>728</v>
      </c>
      <c r="AN431" s="5" t="s">
        <v>728</v>
      </c>
      <c r="AO431" s="3" t="s">
        <v>728</v>
      </c>
      <c r="AP431" s="4" t="s">
        <v>728</v>
      </c>
      <c r="AQ431" s="3" t="s">
        <v>728</v>
      </c>
      <c r="AR431" s="5" t="s">
        <v>728</v>
      </c>
      <c r="AS431" s="5" t="s">
        <v>728</v>
      </c>
      <c r="AT431" s="5" t="s">
        <v>728</v>
      </c>
      <c r="AU431" s="5" t="s">
        <v>728</v>
      </c>
      <c r="AV431" s="3">
        <v>7.666666666666667</v>
      </c>
      <c r="AW431" s="3">
        <v>0.33333333333333331</v>
      </c>
      <c r="AX431" s="3">
        <v>11.333333333333334</v>
      </c>
      <c r="AY431" s="3">
        <v>7.666666666666667</v>
      </c>
      <c r="AZ431" s="6"/>
      <c r="BA431" s="6"/>
      <c r="BB431" s="6"/>
      <c r="BC431" s="3"/>
      <c r="BD431" s="3"/>
      <c r="BE431" s="3"/>
      <c r="BF431" s="3"/>
      <c r="BG431" s="3"/>
      <c r="BH431" s="4"/>
    </row>
    <row r="432" spans="1:60" x14ac:dyDescent="0.25">
      <c r="A432">
        <v>2003</v>
      </c>
      <c r="B432">
        <v>237</v>
      </c>
      <c r="C432" s="1">
        <v>37858</v>
      </c>
      <c r="D432" t="s">
        <v>582</v>
      </c>
      <c r="E432">
        <v>3</v>
      </c>
      <c r="F432" s="3">
        <v>105</v>
      </c>
      <c r="G432" s="4">
        <v>1.05</v>
      </c>
      <c r="H432" s="3">
        <v>12.9</v>
      </c>
      <c r="I432" s="5">
        <v>26</v>
      </c>
      <c r="J432" s="5">
        <v>4</v>
      </c>
      <c r="K432" s="5">
        <v>1</v>
      </c>
      <c r="L432" s="5">
        <v>2</v>
      </c>
      <c r="M432" s="3">
        <v>74</v>
      </c>
      <c r="N432" s="4">
        <v>0.74</v>
      </c>
      <c r="O432" s="3">
        <v>10</v>
      </c>
      <c r="P432" s="5">
        <v>18</v>
      </c>
      <c r="Q432" s="5">
        <v>9</v>
      </c>
      <c r="R432" s="5">
        <v>2</v>
      </c>
      <c r="S432" s="5">
        <v>14</v>
      </c>
      <c r="T432" s="3">
        <v>114</v>
      </c>
      <c r="U432" s="4">
        <v>1.1399999999999999</v>
      </c>
      <c r="V432" s="3">
        <v>13.8</v>
      </c>
      <c r="W432" s="5">
        <v>20</v>
      </c>
      <c r="X432" s="5">
        <v>4</v>
      </c>
      <c r="Y432" s="5">
        <v>1</v>
      </c>
      <c r="Z432" s="5">
        <v>20</v>
      </c>
      <c r="AA432" s="3" t="s">
        <v>728</v>
      </c>
      <c r="AB432" s="4" t="s">
        <v>728</v>
      </c>
      <c r="AC432" s="3" t="s">
        <v>728</v>
      </c>
      <c r="AD432" s="5" t="s">
        <v>728</v>
      </c>
      <c r="AE432" s="5" t="s">
        <v>728</v>
      </c>
      <c r="AF432" s="5" t="s">
        <v>728</v>
      </c>
      <c r="AG432" s="5" t="s">
        <v>728</v>
      </c>
      <c r="AH432" s="3" t="s">
        <v>728</v>
      </c>
      <c r="AI432" s="4" t="s">
        <v>728</v>
      </c>
      <c r="AJ432" s="3" t="s">
        <v>728</v>
      </c>
      <c r="AK432" s="5" t="s">
        <v>728</v>
      </c>
      <c r="AL432" s="5" t="s">
        <v>728</v>
      </c>
      <c r="AM432" s="5" t="s">
        <v>728</v>
      </c>
      <c r="AN432" s="5" t="s">
        <v>728</v>
      </c>
      <c r="AO432" s="3" t="s">
        <v>728</v>
      </c>
      <c r="AP432" s="4" t="s">
        <v>728</v>
      </c>
      <c r="AQ432" s="3" t="s">
        <v>728</v>
      </c>
      <c r="AR432" s="5" t="s">
        <v>728</v>
      </c>
      <c r="AS432" s="5" t="s">
        <v>728</v>
      </c>
      <c r="AT432" s="5" t="s">
        <v>728</v>
      </c>
      <c r="AU432" s="5" t="s">
        <v>728</v>
      </c>
      <c r="AV432" s="3">
        <v>5.333333333333333</v>
      </c>
      <c r="AW432" s="3">
        <v>0.33333333333333331</v>
      </c>
      <c r="AX432" s="3">
        <v>10.333333333333334</v>
      </c>
      <c r="AY432" s="3">
        <v>2.6666666666666665</v>
      </c>
      <c r="AZ432" s="6"/>
      <c r="BA432" s="6"/>
      <c r="BB432" s="6"/>
      <c r="BC432" s="3"/>
      <c r="BD432" s="3"/>
      <c r="BE432" s="3"/>
      <c r="BF432" s="3"/>
      <c r="BG432" s="3"/>
      <c r="BH432" s="4"/>
    </row>
    <row r="433" spans="1:60" x14ac:dyDescent="0.25">
      <c r="A433">
        <v>2003</v>
      </c>
      <c r="B433">
        <v>237</v>
      </c>
      <c r="C433" s="1">
        <v>37858</v>
      </c>
      <c r="D433" t="s">
        <v>583</v>
      </c>
      <c r="E433">
        <v>3</v>
      </c>
      <c r="F433" s="3">
        <v>86.2</v>
      </c>
      <c r="G433" s="4">
        <v>0.86199999999999999</v>
      </c>
      <c r="H433" s="3">
        <v>16.7</v>
      </c>
      <c r="I433" s="5">
        <v>23</v>
      </c>
      <c r="J433" s="5">
        <v>5</v>
      </c>
      <c r="K433" s="5">
        <v>3</v>
      </c>
      <c r="L433" s="5">
        <v>25</v>
      </c>
      <c r="M433" s="3">
        <v>81.5</v>
      </c>
      <c r="N433" s="4">
        <v>0.81499999999999995</v>
      </c>
      <c r="O433" s="3">
        <v>13.3</v>
      </c>
      <c r="P433" s="5">
        <v>20</v>
      </c>
      <c r="Q433" s="5">
        <v>3</v>
      </c>
      <c r="R433" s="5">
        <v>2</v>
      </c>
      <c r="S433" s="5">
        <v>16</v>
      </c>
      <c r="T433" s="3">
        <v>75.3</v>
      </c>
      <c r="U433" s="4">
        <v>0.753</v>
      </c>
      <c r="V433" s="3">
        <v>14.2</v>
      </c>
      <c r="W433" s="5">
        <v>17</v>
      </c>
      <c r="X433" s="5">
        <v>5</v>
      </c>
      <c r="Y433" s="5">
        <v>5</v>
      </c>
      <c r="Z433" s="5">
        <v>25</v>
      </c>
      <c r="AA433" s="3" t="s">
        <v>728</v>
      </c>
      <c r="AB433" s="4" t="s">
        <v>728</v>
      </c>
      <c r="AC433" s="3" t="s">
        <v>728</v>
      </c>
      <c r="AD433" s="5" t="s">
        <v>728</v>
      </c>
      <c r="AE433" s="5" t="s">
        <v>728</v>
      </c>
      <c r="AF433" s="5" t="s">
        <v>728</v>
      </c>
      <c r="AG433" s="5" t="s">
        <v>728</v>
      </c>
      <c r="AH433" s="3" t="s">
        <v>728</v>
      </c>
      <c r="AI433" s="4" t="s">
        <v>728</v>
      </c>
      <c r="AJ433" s="3" t="s">
        <v>728</v>
      </c>
      <c r="AK433" s="5" t="s">
        <v>728</v>
      </c>
      <c r="AL433" s="5" t="s">
        <v>728</v>
      </c>
      <c r="AM433" s="5" t="s">
        <v>728</v>
      </c>
      <c r="AN433" s="5" t="s">
        <v>728</v>
      </c>
      <c r="AO433" s="3" t="s">
        <v>728</v>
      </c>
      <c r="AP433" s="4" t="s">
        <v>728</v>
      </c>
      <c r="AQ433" s="3" t="s">
        <v>728</v>
      </c>
      <c r="AR433" s="5" t="s">
        <v>728</v>
      </c>
      <c r="AS433" s="5" t="s">
        <v>728</v>
      </c>
      <c r="AT433" s="5" t="s">
        <v>728</v>
      </c>
      <c r="AU433" s="5" t="s">
        <v>728</v>
      </c>
      <c r="AV433" s="3">
        <v>0</v>
      </c>
      <c r="AW433" s="3">
        <v>0.33333333333333331</v>
      </c>
      <c r="AX433" s="3">
        <v>18</v>
      </c>
      <c r="AY433" s="3">
        <v>9</v>
      </c>
      <c r="AZ433" s="6"/>
      <c r="BA433" s="6"/>
      <c r="BB433" s="6"/>
      <c r="BC433" s="3"/>
      <c r="BD433" s="3"/>
      <c r="BE433" s="3"/>
      <c r="BF433" s="3"/>
      <c r="BG433" s="3"/>
      <c r="BH433" s="4"/>
    </row>
    <row r="434" spans="1:60" x14ac:dyDescent="0.25">
      <c r="A434">
        <v>2003</v>
      </c>
      <c r="B434">
        <v>237</v>
      </c>
      <c r="C434" s="1">
        <v>37858</v>
      </c>
      <c r="D434" t="s">
        <v>584</v>
      </c>
      <c r="E434">
        <v>3</v>
      </c>
      <c r="F434" s="3">
        <v>82.1</v>
      </c>
      <c r="G434" s="4">
        <v>0.82099999999999995</v>
      </c>
      <c r="H434" s="3">
        <v>11.6</v>
      </c>
      <c r="I434" s="5">
        <v>21</v>
      </c>
      <c r="J434" s="5">
        <v>8</v>
      </c>
      <c r="K434" s="5">
        <v>1</v>
      </c>
      <c r="L434" s="5">
        <v>4</v>
      </c>
      <c r="M434" s="3">
        <v>74.099999999999994</v>
      </c>
      <c r="N434" s="4">
        <v>0.74099999999999999</v>
      </c>
      <c r="O434" s="3">
        <v>12.7</v>
      </c>
      <c r="P434" s="5">
        <v>17</v>
      </c>
      <c r="Q434" s="5">
        <v>3</v>
      </c>
      <c r="R434" s="5">
        <v>2</v>
      </c>
      <c r="S434" s="5">
        <v>13</v>
      </c>
      <c r="T434" s="3">
        <v>102</v>
      </c>
      <c r="U434" s="4">
        <v>1.02</v>
      </c>
      <c r="V434" s="3">
        <v>14</v>
      </c>
      <c r="W434" s="5">
        <v>22</v>
      </c>
      <c r="X434" s="5">
        <v>3</v>
      </c>
      <c r="Y434" s="5">
        <v>2</v>
      </c>
      <c r="Z434" s="5">
        <v>8</v>
      </c>
      <c r="AA434" s="3" t="s">
        <v>728</v>
      </c>
      <c r="AB434" s="4" t="s">
        <v>728</v>
      </c>
      <c r="AC434" s="3" t="s">
        <v>728</v>
      </c>
      <c r="AD434" s="5" t="s">
        <v>728</v>
      </c>
      <c r="AE434" s="5" t="s">
        <v>728</v>
      </c>
      <c r="AF434" s="5" t="s">
        <v>728</v>
      </c>
      <c r="AG434" s="5" t="s">
        <v>728</v>
      </c>
      <c r="AH434" s="3" t="s">
        <v>728</v>
      </c>
      <c r="AI434" s="4" t="s">
        <v>728</v>
      </c>
      <c r="AJ434" s="3" t="s">
        <v>728</v>
      </c>
      <c r="AK434" s="5" t="s">
        <v>728</v>
      </c>
      <c r="AL434" s="5" t="s">
        <v>728</v>
      </c>
      <c r="AM434" s="5" t="s">
        <v>728</v>
      </c>
      <c r="AN434" s="5" t="s">
        <v>728</v>
      </c>
      <c r="AO434" s="3" t="s">
        <v>728</v>
      </c>
      <c r="AP434" s="4" t="s">
        <v>728</v>
      </c>
      <c r="AQ434" s="3" t="s">
        <v>728</v>
      </c>
      <c r="AR434" s="5" t="s">
        <v>728</v>
      </c>
      <c r="AS434" s="5" t="s">
        <v>728</v>
      </c>
      <c r="AT434" s="5" t="s">
        <v>728</v>
      </c>
      <c r="AU434" s="5" t="s">
        <v>728</v>
      </c>
      <c r="AV434" s="3">
        <v>2.6666666666666665</v>
      </c>
      <c r="AW434" s="3">
        <v>0</v>
      </c>
      <c r="AX434" s="3">
        <v>9.3333333333333339</v>
      </c>
      <c r="AY434" s="3">
        <v>4</v>
      </c>
      <c r="AZ434" s="6"/>
      <c r="BA434" s="6"/>
      <c r="BB434" s="6"/>
      <c r="BC434" s="3"/>
      <c r="BD434" s="3"/>
      <c r="BE434" s="3"/>
      <c r="BF434" s="3"/>
      <c r="BG434" s="3"/>
      <c r="BH434" s="4"/>
    </row>
    <row r="435" spans="1:60" x14ac:dyDescent="0.25">
      <c r="A435">
        <v>2003</v>
      </c>
      <c r="B435">
        <v>237</v>
      </c>
      <c r="C435" s="1">
        <v>37858</v>
      </c>
      <c r="D435" t="s">
        <v>585</v>
      </c>
      <c r="E435">
        <v>3</v>
      </c>
      <c r="F435" s="3">
        <v>68.900000000000006</v>
      </c>
      <c r="G435" s="4">
        <v>0.68900000000000006</v>
      </c>
      <c r="H435" s="3">
        <v>13.7</v>
      </c>
      <c r="I435" s="5">
        <v>19</v>
      </c>
      <c r="J435" s="5">
        <v>4</v>
      </c>
      <c r="K435" s="5">
        <v>1</v>
      </c>
      <c r="L435" s="5">
        <v>8</v>
      </c>
      <c r="M435" s="3">
        <v>70</v>
      </c>
      <c r="N435" s="4">
        <v>0.7</v>
      </c>
      <c r="O435" s="3">
        <v>11.3</v>
      </c>
      <c r="P435" s="5">
        <v>19</v>
      </c>
      <c r="Q435" s="5">
        <v>3</v>
      </c>
      <c r="R435" s="5">
        <v>2</v>
      </c>
      <c r="S435" s="5">
        <v>19</v>
      </c>
      <c r="T435" s="3">
        <v>65.900000000000006</v>
      </c>
      <c r="U435" s="4">
        <v>0.65900000000000003</v>
      </c>
      <c r="V435" s="3">
        <v>10</v>
      </c>
      <c r="W435" s="5">
        <v>15</v>
      </c>
      <c r="X435" s="5">
        <v>4</v>
      </c>
      <c r="Y435" s="5">
        <v>1</v>
      </c>
      <c r="Z435" s="5">
        <v>2</v>
      </c>
      <c r="AA435" s="3" t="s">
        <v>728</v>
      </c>
      <c r="AB435" s="4" t="s">
        <v>728</v>
      </c>
      <c r="AC435" s="3" t="s">
        <v>728</v>
      </c>
      <c r="AD435" s="5" t="s">
        <v>728</v>
      </c>
      <c r="AE435" s="5" t="s">
        <v>728</v>
      </c>
      <c r="AF435" s="5" t="s">
        <v>728</v>
      </c>
      <c r="AG435" s="5" t="s">
        <v>728</v>
      </c>
      <c r="AH435" s="3" t="s">
        <v>728</v>
      </c>
      <c r="AI435" s="4" t="s">
        <v>728</v>
      </c>
      <c r="AJ435" s="3" t="s">
        <v>728</v>
      </c>
      <c r="AK435" s="5" t="s">
        <v>728</v>
      </c>
      <c r="AL435" s="5" t="s">
        <v>728</v>
      </c>
      <c r="AM435" s="5" t="s">
        <v>728</v>
      </c>
      <c r="AN435" s="5" t="s">
        <v>728</v>
      </c>
      <c r="AO435" s="3" t="s">
        <v>728</v>
      </c>
      <c r="AP435" s="4" t="s">
        <v>728</v>
      </c>
      <c r="AQ435" s="3" t="s">
        <v>728</v>
      </c>
      <c r="AR435" s="5" t="s">
        <v>728</v>
      </c>
      <c r="AS435" s="5" t="s">
        <v>728</v>
      </c>
      <c r="AT435" s="5" t="s">
        <v>728</v>
      </c>
      <c r="AU435" s="5" t="s">
        <v>728</v>
      </c>
      <c r="AV435" s="3">
        <v>0</v>
      </c>
      <c r="AW435" s="3">
        <v>0</v>
      </c>
      <c r="AX435" s="3">
        <v>4.333333333333333</v>
      </c>
      <c r="AY435" s="3">
        <v>11</v>
      </c>
      <c r="AZ435" s="6"/>
      <c r="BA435" s="6"/>
      <c r="BB435" s="6"/>
      <c r="BC435" s="3"/>
      <c r="BD435" s="3"/>
      <c r="BE435" s="3"/>
      <c r="BF435" s="3"/>
      <c r="BG435" s="3"/>
      <c r="BH435" s="4"/>
    </row>
    <row r="436" spans="1:60" x14ac:dyDescent="0.25">
      <c r="A436">
        <v>2003</v>
      </c>
      <c r="B436">
        <v>237</v>
      </c>
      <c r="C436" s="1">
        <v>37858</v>
      </c>
      <c r="D436" t="s">
        <v>586</v>
      </c>
      <c r="E436">
        <v>3</v>
      </c>
      <c r="F436" s="3">
        <v>95.2</v>
      </c>
      <c r="G436" s="4">
        <v>0.95200000000000007</v>
      </c>
      <c r="H436" s="3">
        <v>12.4</v>
      </c>
      <c r="I436" s="5">
        <v>21</v>
      </c>
      <c r="J436" s="5">
        <v>10</v>
      </c>
      <c r="K436" s="5">
        <v>3</v>
      </c>
      <c r="L436" s="5">
        <v>13</v>
      </c>
      <c r="M436" s="3">
        <v>89.2</v>
      </c>
      <c r="N436" s="4">
        <v>0.89200000000000002</v>
      </c>
      <c r="O436" s="3">
        <v>16.5</v>
      </c>
      <c r="P436" s="5">
        <v>26</v>
      </c>
      <c r="Q436" s="5">
        <v>4</v>
      </c>
      <c r="R436" s="5">
        <v>3</v>
      </c>
      <c r="S436" s="5">
        <v>16</v>
      </c>
      <c r="T436" s="3">
        <v>88.3</v>
      </c>
      <c r="U436" s="4">
        <v>0.88300000000000001</v>
      </c>
      <c r="V436" s="3">
        <v>14.6</v>
      </c>
      <c r="W436" s="5">
        <v>19</v>
      </c>
      <c r="X436" s="5">
        <v>9</v>
      </c>
      <c r="Y436" s="5">
        <v>4</v>
      </c>
      <c r="Z436" s="5">
        <v>25</v>
      </c>
      <c r="AA436" s="3" t="s">
        <v>728</v>
      </c>
      <c r="AB436" s="4" t="s">
        <v>728</v>
      </c>
      <c r="AC436" s="3" t="s">
        <v>728</v>
      </c>
      <c r="AD436" s="5" t="s">
        <v>728</v>
      </c>
      <c r="AE436" s="5" t="s">
        <v>728</v>
      </c>
      <c r="AF436" s="5" t="s">
        <v>728</v>
      </c>
      <c r="AG436" s="5" t="s">
        <v>728</v>
      </c>
      <c r="AH436" s="3" t="s">
        <v>728</v>
      </c>
      <c r="AI436" s="4" t="s">
        <v>728</v>
      </c>
      <c r="AJ436" s="3" t="s">
        <v>728</v>
      </c>
      <c r="AK436" s="5" t="s">
        <v>728</v>
      </c>
      <c r="AL436" s="5" t="s">
        <v>728</v>
      </c>
      <c r="AM436" s="5" t="s">
        <v>728</v>
      </c>
      <c r="AN436" s="5" t="s">
        <v>728</v>
      </c>
      <c r="AO436" s="3" t="s">
        <v>728</v>
      </c>
      <c r="AP436" s="4" t="s">
        <v>728</v>
      </c>
      <c r="AQ436" s="3" t="s">
        <v>728</v>
      </c>
      <c r="AR436" s="5" t="s">
        <v>728</v>
      </c>
      <c r="AS436" s="5" t="s">
        <v>728</v>
      </c>
      <c r="AT436" s="5" t="s">
        <v>728</v>
      </c>
      <c r="AU436" s="5" t="s">
        <v>728</v>
      </c>
      <c r="AV436" s="3">
        <v>4.666666666666667</v>
      </c>
      <c r="AW436" s="3">
        <v>1</v>
      </c>
      <c r="AX436" s="3">
        <v>18.333333333333332</v>
      </c>
      <c r="AY436" s="3">
        <v>6.333333333333333</v>
      </c>
      <c r="AZ436" s="6"/>
      <c r="BA436" s="6"/>
      <c r="BB436" s="6"/>
      <c r="BC436" s="3"/>
      <c r="BD436" s="3"/>
      <c r="BE436" s="3"/>
      <c r="BF436" s="3"/>
      <c r="BG436" s="3"/>
      <c r="BH436" s="4"/>
    </row>
    <row r="437" spans="1:60" x14ac:dyDescent="0.25">
      <c r="A437">
        <v>2003</v>
      </c>
      <c r="B437">
        <v>237</v>
      </c>
      <c r="C437" s="1">
        <v>37858</v>
      </c>
      <c r="D437" t="s">
        <v>587</v>
      </c>
      <c r="E437">
        <v>3</v>
      </c>
      <c r="F437" s="3">
        <v>85.7</v>
      </c>
      <c r="G437" s="4">
        <v>0.85699999999999998</v>
      </c>
      <c r="H437" s="3">
        <v>16.100000000000001</v>
      </c>
      <c r="I437" s="5">
        <v>19</v>
      </c>
      <c r="J437" s="5">
        <v>5</v>
      </c>
      <c r="K437" s="5">
        <v>3</v>
      </c>
      <c r="L437" s="5">
        <v>29</v>
      </c>
      <c r="M437" s="3">
        <v>94.5</v>
      </c>
      <c r="N437" s="4">
        <v>0.94499999999999995</v>
      </c>
      <c r="O437" s="3">
        <v>14.5</v>
      </c>
      <c r="P437" s="5">
        <v>23</v>
      </c>
      <c r="Q437" s="5">
        <v>4</v>
      </c>
      <c r="R437" s="5">
        <v>3</v>
      </c>
      <c r="S437" s="5">
        <v>22</v>
      </c>
      <c r="T437" s="3">
        <v>83.1</v>
      </c>
      <c r="U437" s="4">
        <v>0.83099999999999996</v>
      </c>
      <c r="V437" s="3">
        <v>15.7</v>
      </c>
      <c r="W437" s="5">
        <v>23</v>
      </c>
      <c r="X437" s="5">
        <v>3</v>
      </c>
      <c r="Y437" s="5">
        <v>1</v>
      </c>
      <c r="Z437" s="5">
        <v>17</v>
      </c>
      <c r="AA437" s="3" t="s">
        <v>728</v>
      </c>
      <c r="AB437" s="4" t="s">
        <v>728</v>
      </c>
      <c r="AC437" s="3" t="s">
        <v>728</v>
      </c>
      <c r="AD437" s="5" t="s">
        <v>728</v>
      </c>
      <c r="AE437" s="5" t="s">
        <v>728</v>
      </c>
      <c r="AF437" s="5" t="s">
        <v>728</v>
      </c>
      <c r="AG437" s="5" t="s">
        <v>728</v>
      </c>
      <c r="AH437" s="3" t="s">
        <v>728</v>
      </c>
      <c r="AI437" s="4" t="s">
        <v>728</v>
      </c>
      <c r="AJ437" s="3" t="s">
        <v>728</v>
      </c>
      <c r="AK437" s="5" t="s">
        <v>728</v>
      </c>
      <c r="AL437" s="5" t="s">
        <v>728</v>
      </c>
      <c r="AM437" s="5" t="s">
        <v>728</v>
      </c>
      <c r="AN437" s="5" t="s">
        <v>728</v>
      </c>
      <c r="AO437" s="3" t="s">
        <v>728</v>
      </c>
      <c r="AP437" s="4" t="s">
        <v>728</v>
      </c>
      <c r="AQ437" s="3" t="s">
        <v>728</v>
      </c>
      <c r="AR437" s="5" t="s">
        <v>728</v>
      </c>
      <c r="AS437" s="5" t="s">
        <v>728</v>
      </c>
      <c r="AT437" s="5" t="s">
        <v>728</v>
      </c>
      <c r="AU437" s="5" t="s">
        <v>728</v>
      </c>
      <c r="AV437" s="3">
        <v>3</v>
      </c>
      <c r="AW437" s="3">
        <v>0.33333333333333331</v>
      </c>
      <c r="AX437" s="3">
        <v>17.333333333333332</v>
      </c>
      <c r="AY437" s="3">
        <v>8.3333333333333339</v>
      </c>
      <c r="AZ437" s="6"/>
      <c r="BA437" s="6"/>
      <c r="BB437" s="6"/>
      <c r="BC437" s="3"/>
      <c r="BD437" s="3"/>
      <c r="BE437" s="3"/>
      <c r="BF437" s="3"/>
      <c r="BG437" s="3"/>
      <c r="BH437" s="4"/>
    </row>
    <row r="438" spans="1:60" x14ac:dyDescent="0.25">
      <c r="A438">
        <v>2003</v>
      </c>
      <c r="B438">
        <v>237</v>
      </c>
      <c r="C438" s="1">
        <v>37858</v>
      </c>
      <c r="D438" t="s">
        <v>588</v>
      </c>
      <c r="E438">
        <v>3</v>
      </c>
      <c r="F438" s="3">
        <v>85.1</v>
      </c>
      <c r="G438" s="4">
        <v>0.85099999999999998</v>
      </c>
      <c r="H438" s="3">
        <v>10.29</v>
      </c>
      <c r="I438" s="5">
        <v>19</v>
      </c>
      <c r="J438" s="5">
        <v>7</v>
      </c>
      <c r="K438" s="5">
        <v>3</v>
      </c>
      <c r="L438" s="5">
        <v>15</v>
      </c>
      <c r="M438" s="3">
        <v>115.2</v>
      </c>
      <c r="N438" s="4">
        <v>1.1520000000000001</v>
      </c>
      <c r="O438" s="3">
        <v>12.29</v>
      </c>
      <c r="P438" s="5">
        <v>29</v>
      </c>
      <c r="Q438" s="5">
        <v>7</v>
      </c>
      <c r="R438" s="5">
        <v>0</v>
      </c>
      <c r="S438" s="5">
        <v>0</v>
      </c>
      <c r="T438" s="3">
        <v>88.8</v>
      </c>
      <c r="U438" s="4">
        <v>0.88800000000000001</v>
      </c>
      <c r="V438" s="3">
        <v>9.33</v>
      </c>
      <c r="W438" s="5">
        <v>20</v>
      </c>
      <c r="X438" s="5">
        <v>6</v>
      </c>
      <c r="Y438" s="5">
        <v>0</v>
      </c>
      <c r="Z438" s="5">
        <v>0</v>
      </c>
      <c r="AA438" s="3" t="s">
        <v>728</v>
      </c>
      <c r="AB438" s="4" t="s">
        <v>728</v>
      </c>
      <c r="AC438" s="3" t="s">
        <v>728</v>
      </c>
      <c r="AD438" s="5" t="s">
        <v>728</v>
      </c>
      <c r="AE438" s="5" t="s">
        <v>728</v>
      </c>
      <c r="AF438" s="5" t="s">
        <v>728</v>
      </c>
      <c r="AG438" s="5" t="s">
        <v>728</v>
      </c>
      <c r="AH438" s="3" t="s">
        <v>728</v>
      </c>
      <c r="AI438" s="4" t="s">
        <v>728</v>
      </c>
      <c r="AJ438" s="3" t="s">
        <v>728</v>
      </c>
      <c r="AK438" s="5" t="s">
        <v>728</v>
      </c>
      <c r="AL438" s="5" t="s">
        <v>728</v>
      </c>
      <c r="AM438" s="5" t="s">
        <v>728</v>
      </c>
      <c r="AN438" s="5" t="s">
        <v>728</v>
      </c>
      <c r="AO438" s="3" t="s">
        <v>728</v>
      </c>
      <c r="AP438" s="4" t="s">
        <v>728</v>
      </c>
      <c r="AQ438" s="3" t="s">
        <v>728</v>
      </c>
      <c r="AR438" s="5" t="s">
        <v>728</v>
      </c>
      <c r="AS438" s="5" t="s">
        <v>728</v>
      </c>
      <c r="AT438" s="5" t="s">
        <v>728</v>
      </c>
      <c r="AU438" s="5" t="s">
        <v>728</v>
      </c>
      <c r="AV438" s="3">
        <v>5</v>
      </c>
      <c r="AW438" s="3">
        <v>0</v>
      </c>
      <c r="AX438" s="3">
        <v>5</v>
      </c>
      <c r="AY438" s="3">
        <v>2</v>
      </c>
      <c r="AZ438" s="6"/>
      <c r="BA438" s="6"/>
      <c r="BB438" s="6"/>
      <c r="BC438" s="3"/>
      <c r="BD438" s="3"/>
      <c r="BE438" s="3"/>
      <c r="BF438" s="3"/>
      <c r="BG438" s="3"/>
      <c r="BH438" s="4"/>
    </row>
    <row r="439" spans="1:60" x14ac:dyDescent="0.25">
      <c r="A439">
        <v>2003</v>
      </c>
      <c r="B439">
        <v>237</v>
      </c>
      <c r="C439" s="1">
        <v>37858</v>
      </c>
      <c r="D439" t="s">
        <v>589</v>
      </c>
      <c r="E439">
        <v>3</v>
      </c>
      <c r="F439" s="3">
        <v>75.099999999999994</v>
      </c>
      <c r="G439" s="4">
        <v>0.75099999999999989</v>
      </c>
      <c r="H439" s="3">
        <v>11.5</v>
      </c>
      <c r="I439" s="5">
        <v>19</v>
      </c>
      <c r="J439" s="5">
        <v>7</v>
      </c>
      <c r="K439" s="5">
        <v>3</v>
      </c>
      <c r="L439" s="5">
        <v>22</v>
      </c>
      <c r="M439" s="3">
        <v>79.2</v>
      </c>
      <c r="N439" s="4">
        <v>0.79200000000000004</v>
      </c>
      <c r="O439" s="3">
        <v>9.77</v>
      </c>
      <c r="P439" s="5">
        <v>22</v>
      </c>
      <c r="Q439" s="5">
        <v>7</v>
      </c>
      <c r="R439" s="5">
        <v>2</v>
      </c>
      <c r="S439" s="5">
        <v>8</v>
      </c>
      <c r="T439" s="3">
        <v>79.3</v>
      </c>
      <c r="U439" s="4">
        <v>0.79299999999999993</v>
      </c>
      <c r="V439" s="3">
        <v>9.7100000000000009</v>
      </c>
      <c r="W439" s="5">
        <v>23</v>
      </c>
      <c r="X439" s="5">
        <v>6</v>
      </c>
      <c r="Y439" s="5">
        <v>2</v>
      </c>
      <c r="Z439" s="5">
        <v>12</v>
      </c>
      <c r="AA439" s="3" t="s">
        <v>728</v>
      </c>
      <c r="AB439" s="4" t="s">
        <v>728</v>
      </c>
      <c r="AC439" s="3" t="s">
        <v>728</v>
      </c>
      <c r="AD439" s="5" t="s">
        <v>728</v>
      </c>
      <c r="AE439" s="5" t="s">
        <v>728</v>
      </c>
      <c r="AF439" s="5" t="s">
        <v>728</v>
      </c>
      <c r="AG439" s="5" t="s">
        <v>728</v>
      </c>
      <c r="AH439" s="3" t="s">
        <v>728</v>
      </c>
      <c r="AI439" s="4" t="s">
        <v>728</v>
      </c>
      <c r="AJ439" s="3" t="s">
        <v>728</v>
      </c>
      <c r="AK439" s="5" t="s">
        <v>728</v>
      </c>
      <c r="AL439" s="5" t="s">
        <v>728</v>
      </c>
      <c r="AM439" s="5" t="s">
        <v>728</v>
      </c>
      <c r="AN439" s="5" t="s">
        <v>728</v>
      </c>
      <c r="AO439" s="3" t="s">
        <v>728</v>
      </c>
      <c r="AP439" s="4" t="s">
        <v>728</v>
      </c>
      <c r="AQ439" s="3" t="s">
        <v>728</v>
      </c>
      <c r="AR439" s="5" t="s">
        <v>728</v>
      </c>
      <c r="AS439" s="5" t="s">
        <v>728</v>
      </c>
      <c r="AT439" s="5" t="s">
        <v>728</v>
      </c>
      <c r="AU439" s="5" t="s">
        <v>728</v>
      </c>
      <c r="AV439" s="3">
        <v>0</v>
      </c>
      <c r="AW439" s="3">
        <v>0</v>
      </c>
      <c r="AX439" s="3">
        <v>9.6666666666666661</v>
      </c>
      <c r="AY439" s="3">
        <v>1</v>
      </c>
      <c r="AZ439" s="6"/>
      <c r="BA439" s="6"/>
      <c r="BB439" s="6"/>
      <c r="BC439" s="3"/>
      <c r="BD439" s="3"/>
      <c r="BE439" s="3"/>
      <c r="BF439" s="3"/>
      <c r="BG439" s="3"/>
      <c r="BH439" s="4"/>
    </row>
    <row r="440" spans="1:60" x14ac:dyDescent="0.25">
      <c r="A440">
        <v>2003</v>
      </c>
      <c r="B440">
        <v>237</v>
      </c>
      <c r="C440" s="1">
        <v>37858</v>
      </c>
      <c r="D440" t="s">
        <v>590</v>
      </c>
      <c r="E440">
        <v>3</v>
      </c>
      <c r="F440" s="3">
        <v>76.2</v>
      </c>
      <c r="G440" s="4">
        <v>0.76200000000000001</v>
      </c>
      <c r="H440" s="3">
        <v>9.25</v>
      </c>
      <c r="I440" s="5">
        <v>21</v>
      </c>
      <c r="J440" s="5">
        <v>4</v>
      </c>
      <c r="K440" s="5">
        <v>1</v>
      </c>
      <c r="L440" s="5">
        <v>11</v>
      </c>
      <c r="M440" s="3">
        <v>98.8</v>
      </c>
      <c r="N440" s="4">
        <v>0.98799999999999999</v>
      </c>
      <c r="O440" s="3">
        <v>11.97</v>
      </c>
      <c r="P440" s="5">
        <v>26</v>
      </c>
      <c r="Q440" s="5">
        <v>6</v>
      </c>
      <c r="R440" s="5">
        <v>1</v>
      </c>
      <c r="S440" s="5">
        <v>9</v>
      </c>
      <c r="T440" s="3">
        <v>88.9</v>
      </c>
      <c r="U440" s="4">
        <v>0.88900000000000001</v>
      </c>
      <c r="V440" s="3">
        <v>11.11</v>
      </c>
      <c r="W440" s="5">
        <v>23</v>
      </c>
      <c r="X440" s="5">
        <v>4</v>
      </c>
      <c r="Y440" s="5">
        <v>1</v>
      </c>
      <c r="Z440" s="5">
        <v>10</v>
      </c>
      <c r="AA440" s="3" t="s">
        <v>728</v>
      </c>
      <c r="AB440" s="4" t="s">
        <v>728</v>
      </c>
      <c r="AC440" s="3" t="s">
        <v>728</v>
      </c>
      <c r="AD440" s="5" t="s">
        <v>728</v>
      </c>
      <c r="AE440" s="5" t="s">
        <v>728</v>
      </c>
      <c r="AF440" s="5" t="s">
        <v>728</v>
      </c>
      <c r="AG440" s="5" t="s">
        <v>728</v>
      </c>
      <c r="AH440" s="3" t="s">
        <v>728</v>
      </c>
      <c r="AI440" s="4" t="s">
        <v>728</v>
      </c>
      <c r="AJ440" s="3" t="s">
        <v>728</v>
      </c>
      <c r="AK440" s="5" t="s">
        <v>728</v>
      </c>
      <c r="AL440" s="5" t="s">
        <v>728</v>
      </c>
      <c r="AM440" s="5" t="s">
        <v>728</v>
      </c>
      <c r="AN440" s="5" t="s">
        <v>728</v>
      </c>
      <c r="AO440" s="3" t="s">
        <v>728</v>
      </c>
      <c r="AP440" s="4" t="s">
        <v>728</v>
      </c>
      <c r="AQ440" s="3" t="s">
        <v>728</v>
      </c>
      <c r="AR440" s="5" t="s">
        <v>728</v>
      </c>
      <c r="AS440" s="5" t="s">
        <v>728</v>
      </c>
      <c r="AT440" s="5" t="s">
        <v>728</v>
      </c>
      <c r="AU440" s="5" t="s">
        <v>728</v>
      </c>
      <c r="AV440" s="3">
        <v>2</v>
      </c>
      <c r="AW440" s="3">
        <v>0.33333333333333331</v>
      </c>
      <c r="AX440" s="3">
        <v>4.333333333333333</v>
      </c>
      <c r="AY440" s="3">
        <v>5.333333333333333</v>
      </c>
      <c r="AZ440" s="6"/>
      <c r="BA440" s="6"/>
      <c r="BB440" s="6"/>
      <c r="BC440" s="3"/>
      <c r="BD440" s="3"/>
      <c r="BE440" s="3"/>
      <c r="BF440" s="3"/>
      <c r="BG440" s="3"/>
      <c r="BH440" s="4"/>
    </row>
    <row r="441" spans="1:60" x14ac:dyDescent="0.25">
      <c r="A441">
        <v>2003</v>
      </c>
      <c r="B441">
        <v>237</v>
      </c>
      <c r="C441" s="1">
        <v>37858</v>
      </c>
      <c r="D441" t="s">
        <v>591</v>
      </c>
      <c r="E441">
        <v>3</v>
      </c>
      <c r="F441" s="3">
        <v>92.2</v>
      </c>
      <c r="G441" s="4">
        <v>0.92200000000000004</v>
      </c>
      <c r="H441" s="3">
        <v>12.55</v>
      </c>
      <c r="I441" s="5">
        <v>3</v>
      </c>
      <c r="J441" s="5">
        <v>25</v>
      </c>
      <c r="K441" s="5">
        <v>22</v>
      </c>
      <c r="L441" s="5">
        <v>31</v>
      </c>
      <c r="M441" s="3">
        <v>84.8</v>
      </c>
      <c r="N441" s="4">
        <v>0.84799999999999998</v>
      </c>
      <c r="O441" s="3">
        <v>10.62</v>
      </c>
      <c r="P441" s="5">
        <v>1</v>
      </c>
      <c r="Q441" s="5">
        <v>19</v>
      </c>
      <c r="R441" s="5">
        <v>2</v>
      </c>
      <c r="S441" s="5">
        <v>17</v>
      </c>
      <c r="T441" s="3">
        <v>94.5</v>
      </c>
      <c r="U441" s="4">
        <v>0.94499999999999995</v>
      </c>
      <c r="V441" s="3">
        <v>12.63</v>
      </c>
      <c r="W441" s="5">
        <v>1</v>
      </c>
      <c r="X441" s="5">
        <v>25</v>
      </c>
      <c r="Y441" s="5">
        <v>16</v>
      </c>
      <c r="Z441" s="5">
        <v>46</v>
      </c>
      <c r="AA441" s="3" t="s">
        <v>728</v>
      </c>
      <c r="AB441" s="4" t="s">
        <v>728</v>
      </c>
      <c r="AC441" s="3" t="s">
        <v>728</v>
      </c>
      <c r="AD441" s="5" t="s">
        <v>728</v>
      </c>
      <c r="AE441" s="5" t="s">
        <v>728</v>
      </c>
      <c r="AF441" s="5" t="s">
        <v>728</v>
      </c>
      <c r="AG441" s="5" t="s">
        <v>728</v>
      </c>
      <c r="AH441" s="3" t="s">
        <v>728</v>
      </c>
      <c r="AI441" s="4" t="s">
        <v>728</v>
      </c>
      <c r="AJ441" s="3" t="s">
        <v>728</v>
      </c>
      <c r="AK441" s="5" t="s">
        <v>728</v>
      </c>
      <c r="AL441" s="5" t="s">
        <v>728</v>
      </c>
      <c r="AM441" s="5" t="s">
        <v>728</v>
      </c>
      <c r="AN441" s="5" t="s">
        <v>728</v>
      </c>
      <c r="AO441" s="3" t="s">
        <v>728</v>
      </c>
      <c r="AP441" s="4" t="s">
        <v>728</v>
      </c>
      <c r="AQ441" s="3" t="s">
        <v>728</v>
      </c>
      <c r="AR441" s="5" t="s">
        <v>728</v>
      </c>
      <c r="AS441" s="5" t="s">
        <v>728</v>
      </c>
      <c r="AT441" s="5" t="s">
        <v>728</v>
      </c>
      <c r="AU441" s="5" t="s">
        <v>728</v>
      </c>
      <c r="AV441" s="3">
        <v>1.3333333333333333</v>
      </c>
      <c r="AW441" s="3">
        <v>0</v>
      </c>
      <c r="AX441" s="3">
        <v>12.666666666666666</v>
      </c>
      <c r="AY441" s="3">
        <v>1</v>
      </c>
      <c r="AZ441" s="6"/>
      <c r="BA441" s="6"/>
      <c r="BB441" s="6"/>
      <c r="BC441" s="3"/>
      <c r="BD441" s="3"/>
      <c r="BE441" s="3"/>
      <c r="BF441" s="3"/>
      <c r="BG441" s="3"/>
      <c r="BH441" s="4"/>
    </row>
    <row r="442" spans="1:60" x14ac:dyDescent="0.25">
      <c r="A442">
        <v>2003</v>
      </c>
      <c r="B442">
        <v>237</v>
      </c>
      <c r="C442" s="1">
        <v>37858</v>
      </c>
      <c r="D442" t="s">
        <v>592</v>
      </c>
      <c r="E442">
        <v>3</v>
      </c>
      <c r="F442" s="3">
        <v>96.7</v>
      </c>
      <c r="G442" s="4">
        <v>0.96700000000000008</v>
      </c>
      <c r="H442" s="3">
        <v>18.809999999999999</v>
      </c>
      <c r="I442" s="5">
        <v>25</v>
      </c>
      <c r="J442" s="5">
        <v>7</v>
      </c>
      <c r="K442" s="5">
        <v>4</v>
      </c>
      <c r="L442" s="5">
        <v>56</v>
      </c>
      <c r="M442" s="3">
        <v>91.8</v>
      </c>
      <c r="N442" s="4">
        <v>0.91799999999999993</v>
      </c>
      <c r="O442" s="3">
        <v>18.77</v>
      </c>
      <c r="P442" s="5">
        <v>28</v>
      </c>
      <c r="Q442" s="5">
        <v>10</v>
      </c>
      <c r="R442" s="5">
        <v>4</v>
      </c>
      <c r="S442" s="5">
        <v>70</v>
      </c>
      <c r="T442" s="3">
        <v>84.1</v>
      </c>
      <c r="U442" s="4">
        <v>0.84099999999999997</v>
      </c>
      <c r="V442" s="3">
        <v>14.93</v>
      </c>
      <c r="W442" s="5">
        <v>26</v>
      </c>
      <c r="X442" s="5">
        <v>5</v>
      </c>
      <c r="Y442" s="5">
        <v>2</v>
      </c>
      <c r="Z442" s="5">
        <v>48</v>
      </c>
      <c r="AA442" s="3" t="s">
        <v>728</v>
      </c>
      <c r="AB442" s="4" t="s">
        <v>728</v>
      </c>
      <c r="AC442" s="3" t="s">
        <v>728</v>
      </c>
      <c r="AD442" s="5" t="s">
        <v>728</v>
      </c>
      <c r="AE442" s="5" t="s">
        <v>728</v>
      </c>
      <c r="AF442" s="5" t="s">
        <v>728</v>
      </c>
      <c r="AG442" s="5" t="s">
        <v>728</v>
      </c>
      <c r="AH442" s="3" t="s">
        <v>728</v>
      </c>
      <c r="AI442" s="4" t="s">
        <v>728</v>
      </c>
      <c r="AJ442" s="3" t="s">
        <v>728</v>
      </c>
      <c r="AK442" s="5" t="s">
        <v>728</v>
      </c>
      <c r="AL442" s="5" t="s">
        <v>728</v>
      </c>
      <c r="AM442" s="5" t="s">
        <v>728</v>
      </c>
      <c r="AN442" s="5" t="s">
        <v>728</v>
      </c>
      <c r="AO442" s="3" t="s">
        <v>728</v>
      </c>
      <c r="AP442" s="4" t="s">
        <v>728</v>
      </c>
      <c r="AQ442" s="3" t="s">
        <v>728</v>
      </c>
      <c r="AR442" s="5" t="s">
        <v>728</v>
      </c>
      <c r="AS442" s="5" t="s">
        <v>728</v>
      </c>
      <c r="AT442" s="5" t="s">
        <v>728</v>
      </c>
      <c r="AU442" s="5" t="s">
        <v>728</v>
      </c>
      <c r="AV442" s="3">
        <v>35</v>
      </c>
      <c r="AW442" s="3">
        <v>1.3333333333333333</v>
      </c>
      <c r="AX442" s="3">
        <v>22</v>
      </c>
      <c r="AY442" s="3">
        <v>7.666666666666667</v>
      </c>
      <c r="AZ442" s="6"/>
      <c r="BA442" s="6"/>
      <c r="BB442" s="6"/>
      <c r="BC442" s="3"/>
      <c r="BD442" s="3"/>
      <c r="BE442" s="3"/>
      <c r="BF442" s="3"/>
      <c r="BG442" s="3"/>
      <c r="BH442" s="4"/>
    </row>
    <row r="443" spans="1:60" x14ac:dyDescent="0.25">
      <c r="A443">
        <v>2003</v>
      </c>
      <c r="B443">
        <v>237</v>
      </c>
      <c r="C443" s="1">
        <v>37858</v>
      </c>
      <c r="D443" t="s">
        <v>593</v>
      </c>
      <c r="E443">
        <v>3</v>
      </c>
      <c r="F443" s="3">
        <v>82.1</v>
      </c>
      <c r="G443" s="4">
        <v>0.82099999999999995</v>
      </c>
      <c r="H443" s="3">
        <v>15.11</v>
      </c>
      <c r="I443" s="5">
        <v>28</v>
      </c>
      <c r="J443" s="5">
        <v>7</v>
      </c>
      <c r="K443" s="5">
        <v>3</v>
      </c>
      <c r="L443" s="5">
        <v>19</v>
      </c>
      <c r="M443" s="3">
        <v>99.8</v>
      </c>
      <c r="N443" s="4">
        <v>0.998</v>
      </c>
      <c r="O443" s="3">
        <v>11.05</v>
      </c>
      <c r="P443" s="5">
        <v>29</v>
      </c>
      <c r="Q443" s="5">
        <v>6</v>
      </c>
      <c r="R443" s="5">
        <v>1</v>
      </c>
      <c r="S443" s="5">
        <v>20</v>
      </c>
      <c r="T443" s="3">
        <v>106.3</v>
      </c>
      <c r="U443" s="4">
        <v>1.0629999999999999</v>
      </c>
      <c r="V443" s="3">
        <v>13.17</v>
      </c>
      <c r="W443" s="5">
        <v>27</v>
      </c>
      <c r="X443" s="5">
        <v>4</v>
      </c>
      <c r="Y443" s="5">
        <v>2</v>
      </c>
      <c r="Z443" s="5">
        <v>7</v>
      </c>
      <c r="AA443" s="3" t="s">
        <v>728</v>
      </c>
      <c r="AB443" s="4" t="s">
        <v>728</v>
      </c>
      <c r="AC443" s="3" t="s">
        <v>728</v>
      </c>
      <c r="AD443" s="5" t="s">
        <v>728</v>
      </c>
      <c r="AE443" s="5" t="s">
        <v>728</v>
      </c>
      <c r="AF443" s="5" t="s">
        <v>728</v>
      </c>
      <c r="AG443" s="5" t="s">
        <v>728</v>
      </c>
      <c r="AH443" s="3" t="s">
        <v>728</v>
      </c>
      <c r="AI443" s="4" t="s">
        <v>728</v>
      </c>
      <c r="AJ443" s="3" t="s">
        <v>728</v>
      </c>
      <c r="AK443" s="5" t="s">
        <v>728</v>
      </c>
      <c r="AL443" s="5" t="s">
        <v>728</v>
      </c>
      <c r="AM443" s="5" t="s">
        <v>728</v>
      </c>
      <c r="AN443" s="5" t="s">
        <v>728</v>
      </c>
      <c r="AO443" s="3" t="s">
        <v>728</v>
      </c>
      <c r="AP443" s="4" t="s">
        <v>728</v>
      </c>
      <c r="AQ443" s="3" t="s">
        <v>728</v>
      </c>
      <c r="AR443" s="5" t="s">
        <v>728</v>
      </c>
      <c r="AS443" s="5" t="s">
        <v>728</v>
      </c>
      <c r="AT443" s="5" t="s">
        <v>728</v>
      </c>
      <c r="AU443" s="5" t="s">
        <v>728</v>
      </c>
      <c r="AV443" s="3">
        <v>12.333333333333334</v>
      </c>
      <c r="AW443" s="3">
        <v>1.3333333333333333</v>
      </c>
      <c r="AX443" s="3">
        <v>11.333333333333334</v>
      </c>
      <c r="AY443" s="3">
        <v>9.3333333333333339</v>
      </c>
      <c r="AZ443" s="6"/>
      <c r="BA443" s="6"/>
      <c r="BB443" s="6"/>
      <c r="BC443" s="3"/>
      <c r="BD443" s="3"/>
      <c r="BE443" s="3"/>
      <c r="BF443" s="3"/>
      <c r="BG443" s="3"/>
      <c r="BH443" s="4"/>
    </row>
    <row r="444" spans="1:60" x14ac:dyDescent="0.25">
      <c r="A444">
        <v>2003</v>
      </c>
      <c r="B444">
        <v>237</v>
      </c>
      <c r="C444" s="1">
        <v>37858</v>
      </c>
      <c r="D444" t="s">
        <v>594</v>
      </c>
      <c r="E444">
        <v>3</v>
      </c>
      <c r="F444" s="3">
        <v>73.2</v>
      </c>
      <c r="G444" s="4">
        <v>0.73199999999999998</v>
      </c>
      <c r="H444" s="3">
        <v>10.029999999999999</v>
      </c>
      <c r="I444" s="5">
        <v>18</v>
      </c>
      <c r="J444" s="5">
        <v>5</v>
      </c>
      <c r="K444" s="5">
        <v>3</v>
      </c>
      <c r="L444" s="5">
        <v>12</v>
      </c>
      <c r="M444" s="3">
        <v>70.5</v>
      </c>
      <c r="N444" s="4">
        <v>0.70499999999999996</v>
      </c>
      <c r="O444" s="3">
        <v>10.55</v>
      </c>
      <c r="P444" s="5">
        <v>21</v>
      </c>
      <c r="Q444" s="5">
        <v>5</v>
      </c>
      <c r="R444" s="5">
        <v>1</v>
      </c>
      <c r="S444" s="5">
        <v>2</v>
      </c>
      <c r="T444" s="3">
        <v>74.7</v>
      </c>
      <c r="U444" s="4">
        <v>0.747</v>
      </c>
      <c r="V444" s="3">
        <v>11.32</v>
      </c>
      <c r="W444" s="5">
        <v>19</v>
      </c>
      <c r="X444" s="5">
        <v>7</v>
      </c>
      <c r="Y444" s="5">
        <v>4</v>
      </c>
      <c r="Z444" s="5">
        <v>27</v>
      </c>
      <c r="AA444" s="3" t="s">
        <v>728</v>
      </c>
      <c r="AB444" s="4" t="s">
        <v>728</v>
      </c>
      <c r="AC444" s="3" t="s">
        <v>728</v>
      </c>
      <c r="AD444" s="5" t="s">
        <v>728</v>
      </c>
      <c r="AE444" s="5" t="s">
        <v>728</v>
      </c>
      <c r="AF444" s="5" t="s">
        <v>728</v>
      </c>
      <c r="AG444" s="5" t="s">
        <v>728</v>
      </c>
      <c r="AH444" s="3" t="s">
        <v>728</v>
      </c>
      <c r="AI444" s="4" t="s">
        <v>728</v>
      </c>
      <c r="AJ444" s="3" t="s">
        <v>728</v>
      </c>
      <c r="AK444" s="5" t="s">
        <v>728</v>
      </c>
      <c r="AL444" s="5" t="s">
        <v>728</v>
      </c>
      <c r="AM444" s="5" t="s">
        <v>728</v>
      </c>
      <c r="AN444" s="5" t="s">
        <v>728</v>
      </c>
      <c r="AO444" s="3" t="s">
        <v>728</v>
      </c>
      <c r="AP444" s="4" t="s">
        <v>728</v>
      </c>
      <c r="AQ444" s="3" t="s">
        <v>728</v>
      </c>
      <c r="AR444" s="5" t="s">
        <v>728</v>
      </c>
      <c r="AS444" s="5" t="s">
        <v>728</v>
      </c>
      <c r="AT444" s="5" t="s">
        <v>728</v>
      </c>
      <c r="AU444" s="5" t="s">
        <v>728</v>
      </c>
      <c r="AV444" s="3">
        <v>0</v>
      </c>
      <c r="AW444" s="3">
        <v>0</v>
      </c>
      <c r="AX444" s="3">
        <v>8.6666666666666661</v>
      </c>
      <c r="AY444" s="3">
        <v>1.3333333333333333</v>
      </c>
      <c r="AZ444" s="6"/>
      <c r="BA444" s="6"/>
      <c r="BB444" s="6"/>
      <c r="BC444" s="3"/>
      <c r="BD444" s="3"/>
      <c r="BE444" s="3"/>
      <c r="BF444" s="3"/>
      <c r="BG444" s="3"/>
      <c r="BH444" s="4"/>
    </row>
    <row r="445" spans="1:60" x14ac:dyDescent="0.25">
      <c r="A445">
        <v>2003</v>
      </c>
      <c r="B445">
        <v>237</v>
      </c>
      <c r="C445" s="1">
        <v>37858</v>
      </c>
      <c r="D445" t="s">
        <v>595</v>
      </c>
      <c r="E445">
        <v>3</v>
      </c>
      <c r="F445" s="3">
        <v>95.6</v>
      </c>
      <c r="G445" s="4">
        <v>0.95599999999999996</v>
      </c>
      <c r="H445" s="3">
        <v>12.22</v>
      </c>
      <c r="I445" s="5">
        <v>21</v>
      </c>
      <c r="J445" s="5">
        <v>6</v>
      </c>
      <c r="K445" s="5">
        <v>2</v>
      </c>
      <c r="L445" s="5">
        <v>17</v>
      </c>
      <c r="M445" s="3">
        <v>92.9</v>
      </c>
      <c r="N445" s="4">
        <v>0.92900000000000005</v>
      </c>
      <c r="O445" s="3">
        <v>11.15</v>
      </c>
      <c r="P445" s="5">
        <v>26</v>
      </c>
      <c r="Q445" s="5">
        <v>4</v>
      </c>
      <c r="R445" s="5">
        <v>1</v>
      </c>
      <c r="S445" s="5">
        <v>15</v>
      </c>
      <c r="T445" s="3">
        <v>97.7</v>
      </c>
      <c r="U445" s="4">
        <v>0.97699999999999998</v>
      </c>
      <c r="V445" s="3">
        <v>12.38</v>
      </c>
      <c r="W445" s="5">
        <v>27</v>
      </c>
      <c r="X445" s="5">
        <v>6</v>
      </c>
      <c r="Y445" s="5">
        <v>3</v>
      </c>
      <c r="Z445" s="5">
        <v>7</v>
      </c>
      <c r="AA445" s="3" t="s">
        <v>728</v>
      </c>
      <c r="AB445" s="4" t="s">
        <v>728</v>
      </c>
      <c r="AC445" s="3" t="s">
        <v>728</v>
      </c>
      <c r="AD445" s="5" t="s">
        <v>728</v>
      </c>
      <c r="AE445" s="5" t="s">
        <v>728</v>
      </c>
      <c r="AF445" s="5" t="s">
        <v>728</v>
      </c>
      <c r="AG445" s="5" t="s">
        <v>728</v>
      </c>
      <c r="AH445" s="3" t="s">
        <v>728</v>
      </c>
      <c r="AI445" s="4" t="s">
        <v>728</v>
      </c>
      <c r="AJ445" s="3" t="s">
        <v>728</v>
      </c>
      <c r="AK445" s="5" t="s">
        <v>728</v>
      </c>
      <c r="AL445" s="5" t="s">
        <v>728</v>
      </c>
      <c r="AM445" s="5" t="s">
        <v>728</v>
      </c>
      <c r="AN445" s="5" t="s">
        <v>728</v>
      </c>
      <c r="AO445" s="3" t="s">
        <v>728</v>
      </c>
      <c r="AP445" s="4" t="s">
        <v>728</v>
      </c>
      <c r="AQ445" s="3" t="s">
        <v>728</v>
      </c>
      <c r="AR445" s="5" t="s">
        <v>728</v>
      </c>
      <c r="AS445" s="5" t="s">
        <v>728</v>
      </c>
      <c r="AT445" s="5" t="s">
        <v>728</v>
      </c>
      <c r="AU445" s="5" t="s">
        <v>728</v>
      </c>
      <c r="AV445" s="3">
        <v>4.666666666666667</v>
      </c>
      <c r="AW445" s="3">
        <v>0</v>
      </c>
      <c r="AX445" s="3">
        <v>10.666666666666666</v>
      </c>
      <c r="AY445" s="3">
        <v>2.6666666666666665</v>
      </c>
      <c r="AZ445" s="6"/>
      <c r="BA445" s="6"/>
      <c r="BB445" s="6"/>
      <c r="BC445" s="3"/>
      <c r="BD445" s="3"/>
      <c r="BE445" s="3"/>
      <c r="BF445" s="3"/>
      <c r="BG445" s="3"/>
      <c r="BH445" s="4"/>
    </row>
    <row r="446" spans="1:60" x14ac:dyDescent="0.25">
      <c r="A446">
        <v>2003</v>
      </c>
      <c r="B446">
        <v>237</v>
      </c>
      <c r="C446" s="1">
        <v>37858</v>
      </c>
      <c r="D446" t="s">
        <v>596</v>
      </c>
      <c r="E446">
        <v>3</v>
      </c>
      <c r="F446" s="3">
        <v>86.1</v>
      </c>
      <c r="G446" s="4">
        <v>0.86099999999999999</v>
      </c>
      <c r="H446" s="3">
        <v>12.5</v>
      </c>
      <c r="I446" s="5">
        <v>25</v>
      </c>
      <c r="J446" s="5">
        <v>12</v>
      </c>
      <c r="K446" s="5">
        <v>2</v>
      </c>
      <c r="L446" s="5">
        <v>5</v>
      </c>
      <c r="M446" s="3">
        <v>78</v>
      </c>
      <c r="N446" s="4">
        <v>0.78</v>
      </c>
      <c r="O446" s="3">
        <v>9.8000000000000007</v>
      </c>
      <c r="P446" s="5">
        <v>17</v>
      </c>
      <c r="Q446" s="5">
        <v>4</v>
      </c>
      <c r="R446" s="5">
        <v>2</v>
      </c>
      <c r="S446" s="5">
        <v>7</v>
      </c>
      <c r="T446" s="3">
        <v>78</v>
      </c>
      <c r="U446" s="4">
        <v>0.78</v>
      </c>
      <c r="V446" s="3">
        <v>13.2</v>
      </c>
      <c r="W446" s="5">
        <v>23</v>
      </c>
      <c r="X446" s="5">
        <v>8</v>
      </c>
      <c r="Y446" s="5">
        <v>3</v>
      </c>
      <c r="Z446" s="5">
        <v>10</v>
      </c>
      <c r="AA446" s="3" t="s">
        <v>728</v>
      </c>
      <c r="AB446" s="4" t="s">
        <v>728</v>
      </c>
      <c r="AC446" s="3" t="s">
        <v>728</v>
      </c>
      <c r="AD446" s="5" t="s">
        <v>728</v>
      </c>
      <c r="AE446" s="5" t="s">
        <v>728</v>
      </c>
      <c r="AF446" s="5" t="s">
        <v>728</v>
      </c>
      <c r="AG446" s="5" t="s">
        <v>728</v>
      </c>
      <c r="AH446" s="3" t="s">
        <v>728</v>
      </c>
      <c r="AI446" s="4" t="s">
        <v>728</v>
      </c>
      <c r="AJ446" s="3" t="s">
        <v>728</v>
      </c>
      <c r="AK446" s="5" t="s">
        <v>728</v>
      </c>
      <c r="AL446" s="5" t="s">
        <v>728</v>
      </c>
      <c r="AM446" s="5" t="s">
        <v>728</v>
      </c>
      <c r="AN446" s="5" t="s">
        <v>728</v>
      </c>
      <c r="AO446" s="3" t="s">
        <v>728</v>
      </c>
      <c r="AP446" s="4" t="s">
        <v>728</v>
      </c>
      <c r="AQ446" s="3" t="s">
        <v>728</v>
      </c>
      <c r="AR446" s="5" t="s">
        <v>728</v>
      </c>
      <c r="AS446" s="5" t="s">
        <v>728</v>
      </c>
      <c r="AT446" s="5" t="s">
        <v>728</v>
      </c>
      <c r="AU446" s="5" t="s">
        <v>728</v>
      </c>
      <c r="AV446" s="3">
        <v>0.33333333333333331</v>
      </c>
      <c r="AW446" s="3">
        <v>0</v>
      </c>
      <c r="AX446" s="3">
        <v>11.333333333333334</v>
      </c>
      <c r="AY446" s="3">
        <v>2</v>
      </c>
      <c r="AZ446" s="6"/>
      <c r="BA446" s="6"/>
      <c r="BB446" s="6"/>
      <c r="BC446" s="3"/>
      <c r="BD446" s="3"/>
      <c r="BE446" s="3"/>
      <c r="BF446" s="3"/>
      <c r="BG446" s="3"/>
      <c r="BH446" s="4"/>
    </row>
    <row r="447" spans="1:60" x14ac:dyDescent="0.25">
      <c r="A447">
        <v>2003</v>
      </c>
      <c r="B447">
        <v>237</v>
      </c>
      <c r="C447" s="1">
        <v>37858</v>
      </c>
      <c r="D447" t="s">
        <v>597</v>
      </c>
      <c r="E447">
        <v>3</v>
      </c>
      <c r="F447" s="3">
        <v>98</v>
      </c>
      <c r="G447" s="4">
        <v>0.98</v>
      </c>
      <c r="H447" s="3">
        <v>10.5</v>
      </c>
      <c r="I447" s="5">
        <v>27</v>
      </c>
      <c r="J447" s="5">
        <v>5</v>
      </c>
      <c r="K447" s="5">
        <v>0</v>
      </c>
      <c r="L447" s="5">
        <v>0</v>
      </c>
      <c r="M447" s="3">
        <v>90.1</v>
      </c>
      <c r="N447" s="4">
        <v>0.90099999999999991</v>
      </c>
      <c r="O447" s="3">
        <v>12.4</v>
      </c>
      <c r="P447" s="5">
        <v>17</v>
      </c>
      <c r="Q447" s="5">
        <v>3</v>
      </c>
      <c r="R447" s="5">
        <v>1</v>
      </c>
      <c r="S447" s="5">
        <v>2</v>
      </c>
      <c r="T447" s="3">
        <v>104</v>
      </c>
      <c r="U447" s="4">
        <v>1.04</v>
      </c>
      <c r="V447" s="3">
        <v>14.6</v>
      </c>
      <c r="W447" s="5">
        <v>23</v>
      </c>
      <c r="X447" s="5">
        <v>3</v>
      </c>
      <c r="Y447" s="5">
        <v>2</v>
      </c>
      <c r="Z447" s="5">
        <v>19</v>
      </c>
      <c r="AA447" s="3" t="s">
        <v>728</v>
      </c>
      <c r="AB447" s="4" t="s">
        <v>728</v>
      </c>
      <c r="AC447" s="3" t="s">
        <v>728</v>
      </c>
      <c r="AD447" s="5" t="s">
        <v>728</v>
      </c>
      <c r="AE447" s="5" t="s">
        <v>728</v>
      </c>
      <c r="AF447" s="5" t="s">
        <v>728</v>
      </c>
      <c r="AG447" s="5" t="s">
        <v>728</v>
      </c>
      <c r="AH447" s="3" t="s">
        <v>728</v>
      </c>
      <c r="AI447" s="4" t="s">
        <v>728</v>
      </c>
      <c r="AJ447" s="3" t="s">
        <v>728</v>
      </c>
      <c r="AK447" s="5" t="s">
        <v>728</v>
      </c>
      <c r="AL447" s="5" t="s">
        <v>728</v>
      </c>
      <c r="AM447" s="5" t="s">
        <v>728</v>
      </c>
      <c r="AN447" s="5" t="s">
        <v>728</v>
      </c>
      <c r="AO447" s="3" t="s">
        <v>728</v>
      </c>
      <c r="AP447" s="4" t="s">
        <v>728</v>
      </c>
      <c r="AQ447" s="3" t="s">
        <v>728</v>
      </c>
      <c r="AR447" s="5" t="s">
        <v>728</v>
      </c>
      <c r="AS447" s="5" t="s">
        <v>728</v>
      </c>
      <c r="AT447" s="5" t="s">
        <v>728</v>
      </c>
      <c r="AU447" s="5" t="s">
        <v>728</v>
      </c>
      <c r="AV447" s="3">
        <v>1.6666666666666667</v>
      </c>
      <c r="AW447" s="3">
        <v>0</v>
      </c>
      <c r="AX447" s="3">
        <v>11.666666666666666</v>
      </c>
      <c r="AY447" s="3">
        <v>3.6666666666666665</v>
      </c>
      <c r="AZ447" s="6"/>
      <c r="BA447" s="6"/>
      <c r="BB447" s="6"/>
      <c r="BC447" s="3"/>
      <c r="BD447" s="3"/>
      <c r="BE447" s="3"/>
      <c r="BF447" s="3"/>
      <c r="BG447" s="3"/>
      <c r="BH447" s="4"/>
    </row>
    <row r="448" spans="1:60" x14ac:dyDescent="0.25">
      <c r="A448">
        <v>2003</v>
      </c>
      <c r="B448">
        <v>237</v>
      </c>
      <c r="C448" s="1">
        <v>37858</v>
      </c>
      <c r="D448" t="s">
        <v>598</v>
      </c>
      <c r="E448">
        <v>3</v>
      </c>
      <c r="F448" s="3">
        <v>87</v>
      </c>
      <c r="G448" s="4">
        <v>0.87</v>
      </c>
      <c r="H448" s="3">
        <v>15.5</v>
      </c>
      <c r="I448" s="5">
        <v>22</v>
      </c>
      <c r="J448" s="5">
        <v>5</v>
      </c>
      <c r="K448" s="5">
        <v>2</v>
      </c>
      <c r="L448" s="5">
        <v>28</v>
      </c>
      <c r="M448" s="3">
        <v>83</v>
      </c>
      <c r="N448" s="4">
        <v>0.83</v>
      </c>
      <c r="O448" s="3">
        <v>9.1</v>
      </c>
      <c r="P448" s="5">
        <v>20</v>
      </c>
      <c r="Q448" s="5">
        <v>8</v>
      </c>
      <c r="R448" s="5">
        <v>0</v>
      </c>
      <c r="S448" s="5">
        <v>0</v>
      </c>
      <c r="T448" s="3">
        <v>73</v>
      </c>
      <c r="U448" s="4">
        <v>0.73</v>
      </c>
      <c r="V448" s="3">
        <v>13.8</v>
      </c>
      <c r="W448" s="5">
        <v>18</v>
      </c>
      <c r="X448" s="5">
        <v>5</v>
      </c>
      <c r="Y448" s="5">
        <v>2</v>
      </c>
      <c r="Z448" s="5">
        <v>19</v>
      </c>
      <c r="AA448" s="3" t="s">
        <v>728</v>
      </c>
      <c r="AB448" s="4" t="s">
        <v>728</v>
      </c>
      <c r="AC448" s="3" t="s">
        <v>728</v>
      </c>
      <c r="AD448" s="5" t="s">
        <v>728</v>
      </c>
      <c r="AE448" s="5" t="s">
        <v>728</v>
      </c>
      <c r="AF448" s="5" t="s">
        <v>728</v>
      </c>
      <c r="AG448" s="5" t="s">
        <v>728</v>
      </c>
      <c r="AH448" s="3" t="s">
        <v>728</v>
      </c>
      <c r="AI448" s="4" t="s">
        <v>728</v>
      </c>
      <c r="AJ448" s="3" t="s">
        <v>728</v>
      </c>
      <c r="AK448" s="5" t="s">
        <v>728</v>
      </c>
      <c r="AL448" s="5" t="s">
        <v>728</v>
      </c>
      <c r="AM448" s="5" t="s">
        <v>728</v>
      </c>
      <c r="AN448" s="5" t="s">
        <v>728</v>
      </c>
      <c r="AO448" s="3" t="s">
        <v>728</v>
      </c>
      <c r="AP448" s="4" t="s">
        <v>728</v>
      </c>
      <c r="AQ448" s="3" t="s">
        <v>728</v>
      </c>
      <c r="AR448" s="5" t="s">
        <v>728</v>
      </c>
      <c r="AS448" s="5" t="s">
        <v>728</v>
      </c>
      <c r="AT448" s="5" t="s">
        <v>728</v>
      </c>
      <c r="AU448" s="5" t="s">
        <v>728</v>
      </c>
      <c r="AV448" s="3">
        <v>11.333333333333334</v>
      </c>
      <c r="AW448" s="3">
        <v>0.33333333333333331</v>
      </c>
      <c r="AX448" s="3">
        <v>12.666666666666666</v>
      </c>
      <c r="AY448" s="3">
        <v>2</v>
      </c>
      <c r="AZ448" s="6"/>
      <c r="BA448" s="6"/>
      <c r="BB448" s="6"/>
      <c r="BC448" s="3"/>
      <c r="BD448" s="3"/>
      <c r="BE448" s="3"/>
      <c r="BF448" s="3"/>
      <c r="BG448" s="3"/>
      <c r="BH448" s="4"/>
    </row>
    <row r="449" spans="1:60" x14ac:dyDescent="0.25">
      <c r="A449">
        <v>2003</v>
      </c>
      <c r="B449">
        <v>237</v>
      </c>
      <c r="C449" s="1">
        <v>37858</v>
      </c>
      <c r="D449" t="s">
        <v>599</v>
      </c>
      <c r="E449">
        <v>3</v>
      </c>
      <c r="F449" s="3">
        <v>103</v>
      </c>
      <c r="G449" s="4">
        <v>1.03</v>
      </c>
      <c r="H449" s="3">
        <v>13.2</v>
      </c>
      <c r="I449" s="5">
        <v>28</v>
      </c>
      <c r="J449" s="5">
        <v>8</v>
      </c>
      <c r="K449" s="5">
        <v>2</v>
      </c>
      <c r="L449" s="5">
        <v>3</v>
      </c>
      <c r="M449" s="3">
        <v>67.2</v>
      </c>
      <c r="N449" s="4">
        <v>0.67200000000000004</v>
      </c>
      <c r="O449" s="3">
        <v>10.8</v>
      </c>
      <c r="P449" s="5">
        <v>15</v>
      </c>
      <c r="Q449" s="5">
        <v>3</v>
      </c>
      <c r="R449" s="5">
        <v>1</v>
      </c>
      <c r="S449" s="5">
        <v>4</v>
      </c>
      <c r="T449" s="3">
        <v>91</v>
      </c>
      <c r="U449" s="4">
        <v>0.91</v>
      </c>
      <c r="V449" s="3">
        <v>12</v>
      </c>
      <c r="W449" s="5">
        <v>24</v>
      </c>
      <c r="X449" s="5">
        <v>6</v>
      </c>
      <c r="Y449" s="5">
        <v>2</v>
      </c>
      <c r="Z449" s="5">
        <v>8</v>
      </c>
      <c r="AA449" s="3" t="s">
        <v>728</v>
      </c>
      <c r="AB449" s="4" t="s">
        <v>728</v>
      </c>
      <c r="AC449" s="3" t="s">
        <v>728</v>
      </c>
      <c r="AD449" s="5" t="s">
        <v>728</v>
      </c>
      <c r="AE449" s="5" t="s">
        <v>728</v>
      </c>
      <c r="AF449" s="5" t="s">
        <v>728</v>
      </c>
      <c r="AG449" s="5" t="s">
        <v>728</v>
      </c>
      <c r="AH449" s="3" t="s">
        <v>728</v>
      </c>
      <c r="AI449" s="4" t="s">
        <v>728</v>
      </c>
      <c r="AJ449" s="3" t="s">
        <v>728</v>
      </c>
      <c r="AK449" s="5" t="s">
        <v>728</v>
      </c>
      <c r="AL449" s="5" t="s">
        <v>728</v>
      </c>
      <c r="AM449" s="5" t="s">
        <v>728</v>
      </c>
      <c r="AN449" s="5" t="s">
        <v>728</v>
      </c>
      <c r="AO449" s="3" t="s">
        <v>728</v>
      </c>
      <c r="AP449" s="4" t="s">
        <v>728</v>
      </c>
      <c r="AQ449" s="3" t="s">
        <v>728</v>
      </c>
      <c r="AR449" s="5" t="s">
        <v>728</v>
      </c>
      <c r="AS449" s="5" t="s">
        <v>728</v>
      </c>
      <c r="AT449" s="5" t="s">
        <v>728</v>
      </c>
      <c r="AU449" s="5" t="s">
        <v>728</v>
      </c>
      <c r="AV449" s="3">
        <v>2</v>
      </c>
      <c r="AW449" s="3">
        <v>0</v>
      </c>
      <c r="AX449" s="3">
        <v>8</v>
      </c>
      <c r="AY449" s="3">
        <v>6</v>
      </c>
      <c r="AZ449" s="6"/>
      <c r="BA449" s="6"/>
      <c r="BB449" s="6"/>
      <c r="BC449" s="3"/>
      <c r="BD449" s="3"/>
      <c r="BE449" s="3"/>
      <c r="BF449" s="3"/>
      <c r="BG449" s="3"/>
      <c r="BH449" s="4"/>
    </row>
    <row r="450" spans="1:60" x14ac:dyDescent="0.25">
      <c r="A450">
        <v>2003</v>
      </c>
      <c r="B450">
        <v>245</v>
      </c>
      <c r="C450" s="1">
        <v>37866</v>
      </c>
      <c r="D450" t="s">
        <v>600</v>
      </c>
      <c r="E450" s="102">
        <v>3</v>
      </c>
      <c r="F450" s="138">
        <v>86.1</v>
      </c>
      <c r="G450" s="139">
        <v>0.86099999999999999</v>
      </c>
      <c r="H450" s="138">
        <v>13.17</v>
      </c>
      <c r="I450" s="140">
        <v>23</v>
      </c>
      <c r="J450" s="140">
        <v>4</v>
      </c>
      <c r="K450" s="140">
        <v>3</v>
      </c>
      <c r="L450" s="140">
        <v>30</v>
      </c>
      <c r="M450" s="138">
        <v>102.5</v>
      </c>
      <c r="N450" s="139">
        <v>1.0249999999999999</v>
      </c>
      <c r="O450" s="138">
        <v>17.41</v>
      </c>
      <c r="P450" s="140">
        <v>26</v>
      </c>
      <c r="Q450" s="140">
        <v>4</v>
      </c>
      <c r="R450" s="140">
        <v>6</v>
      </c>
      <c r="S450" s="140">
        <v>49</v>
      </c>
      <c r="T450" s="138">
        <v>114.3</v>
      </c>
      <c r="U450" s="139">
        <v>1.143</v>
      </c>
      <c r="V450" s="138">
        <v>17.22</v>
      </c>
      <c r="W450" s="140">
        <v>32</v>
      </c>
      <c r="X450" s="140">
        <v>3</v>
      </c>
      <c r="Y450" s="140">
        <v>1</v>
      </c>
      <c r="Z450" s="140">
        <v>23</v>
      </c>
      <c r="AA450" s="138" t="s">
        <v>728</v>
      </c>
      <c r="AB450" s="139" t="s">
        <v>728</v>
      </c>
      <c r="AC450" s="138" t="s">
        <v>728</v>
      </c>
      <c r="AD450" s="140" t="s">
        <v>728</v>
      </c>
      <c r="AE450" s="140" t="s">
        <v>728</v>
      </c>
      <c r="AF450" s="140" t="s">
        <v>728</v>
      </c>
      <c r="AG450" s="140" t="s">
        <v>728</v>
      </c>
      <c r="AH450" s="138" t="s">
        <v>728</v>
      </c>
      <c r="AI450" s="139" t="s">
        <v>728</v>
      </c>
      <c r="AJ450" s="138" t="s">
        <v>728</v>
      </c>
      <c r="AK450" s="140" t="s">
        <v>728</v>
      </c>
      <c r="AL450" s="140" t="s">
        <v>728</v>
      </c>
      <c r="AM450" s="140" t="s">
        <v>728</v>
      </c>
      <c r="AN450" s="140" t="s">
        <v>728</v>
      </c>
      <c r="AO450" s="138" t="s">
        <v>728</v>
      </c>
      <c r="AP450" s="139" t="s">
        <v>728</v>
      </c>
      <c r="AQ450" s="138" t="s">
        <v>728</v>
      </c>
      <c r="AR450" s="140" t="s">
        <v>728</v>
      </c>
      <c r="AS450" s="140" t="s">
        <v>728</v>
      </c>
      <c r="AT450" s="140" t="s">
        <v>728</v>
      </c>
      <c r="AU450" s="140" t="s">
        <v>728</v>
      </c>
      <c r="AV450" s="138">
        <v>14</v>
      </c>
      <c r="AW450" s="138">
        <v>0</v>
      </c>
      <c r="AX450" s="138">
        <v>9.6666666666666661</v>
      </c>
      <c r="AY450" s="138">
        <v>21</v>
      </c>
      <c r="AZ450" s="6">
        <v>21.72666666666667</v>
      </c>
      <c r="BA450" s="6">
        <v>30.776666666666667</v>
      </c>
      <c r="BB450" s="6">
        <v>103.77666666666666</v>
      </c>
      <c r="BC450" s="3">
        <v>1127.1421150481192</v>
      </c>
      <c r="BD450" s="3">
        <v>1596.640556649169</v>
      </c>
      <c r="BE450" s="3">
        <v>2063.1992290026246</v>
      </c>
      <c r="BF450" s="3">
        <v>2659.9723862642168</v>
      </c>
      <c r="BG450" s="3">
        <v>5383.7550579615054</v>
      </c>
      <c r="BH450" s="4">
        <v>1.2452252100851544</v>
      </c>
    </row>
    <row r="451" spans="1:60" x14ac:dyDescent="0.25">
      <c r="A451">
        <v>2003</v>
      </c>
      <c r="B451">
        <v>245</v>
      </c>
      <c r="C451" s="1">
        <v>37866</v>
      </c>
      <c r="D451" t="s">
        <v>601</v>
      </c>
      <c r="E451" s="102">
        <v>3</v>
      </c>
      <c r="F451" s="138">
        <v>100.3</v>
      </c>
      <c r="G451" s="139">
        <v>1.0029999999999999</v>
      </c>
      <c r="H451" s="138">
        <v>14.43</v>
      </c>
      <c r="I451" s="140">
        <v>34</v>
      </c>
      <c r="J451" s="140">
        <v>5</v>
      </c>
      <c r="K451" s="140">
        <v>0</v>
      </c>
      <c r="L451" s="140">
        <v>0</v>
      </c>
      <c r="M451" s="138">
        <v>73.400000000000006</v>
      </c>
      <c r="N451" s="139">
        <v>0.7340000000000001</v>
      </c>
      <c r="O451" s="138">
        <v>16.13</v>
      </c>
      <c r="P451" s="140">
        <v>25</v>
      </c>
      <c r="Q451" s="140">
        <v>6</v>
      </c>
      <c r="R451" s="140">
        <v>5</v>
      </c>
      <c r="S451" s="140">
        <v>34</v>
      </c>
      <c r="T451" s="138">
        <v>81.2</v>
      </c>
      <c r="U451" s="139">
        <v>0.81200000000000006</v>
      </c>
      <c r="V451" s="138">
        <v>14.24</v>
      </c>
      <c r="W451" s="140">
        <v>25</v>
      </c>
      <c r="X451" s="140">
        <v>3</v>
      </c>
      <c r="Y451" s="140">
        <v>1</v>
      </c>
      <c r="Z451" s="140">
        <v>17</v>
      </c>
      <c r="AA451" s="138" t="s">
        <v>728</v>
      </c>
      <c r="AB451" s="139" t="s">
        <v>728</v>
      </c>
      <c r="AC451" s="138" t="s">
        <v>728</v>
      </c>
      <c r="AD451" s="140" t="s">
        <v>728</v>
      </c>
      <c r="AE451" s="140" t="s">
        <v>728</v>
      </c>
      <c r="AF451" s="140" t="s">
        <v>728</v>
      </c>
      <c r="AG451" s="140" t="s">
        <v>728</v>
      </c>
      <c r="AH451" s="138" t="s">
        <v>728</v>
      </c>
      <c r="AI451" s="139" t="s">
        <v>728</v>
      </c>
      <c r="AJ451" s="138" t="s">
        <v>728</v>
      </c>
      <c r="AK451" s="140" t="s">
        <v>728</v>
      </c>
      <c r="AL451" s="140" t="s">
        <v>728</v>
      </c>
      <c r="AM451" s="140" t="s">
        <v>728</v>
      </c>
      <c r="AN451" s="140" t="s">
        <v>728</v>
      </c>
      <c r="AO451" s="138" t="s">
        <v>728</v>
      </c>
      <c r="AP451" s="139" t="s">
        <v>728</v>
      </c>
      <c r="AQ451" s="138" t="s">
        <v>728</v>
      </c>
      <c r="AR451" s="140" t="s">
        <v>728</v>
      </c>
      <c r="AS451" s="140" t="s">
        <v>728</v>
      </c>
      <c r="AT451" s="140" t="s">
        <v>728</v>
      </c>
      <c r="AU451" s="140" t="s">
        <v>728</v>
      </c>
      <c r="AV451" s="138">
        <v>7</v>
      </c>
      <c r="AW451" s="138">
        <v>0</v>
      </c>
      <c r="AX451" s="138">
        <v>12</v>
      </c>
      <c r="AY451" s="138">
        <v>15</v>
      </c>
      <c r="AZ451" s="6">
        <v>25.689999999999998</v>
      </c>
      <c r="BA451" s="6">
        <v>37.25</v>
      </c>
      <c r="BB451" s="6">
        <v>120.70666666666666</v>
      </c>
      <c r="BC451" s="3">
        <v>2430.2110673665793</v>
      </c>
      <c r="BD451" s="3">
        <v>3523.7587489063872</v>
      </c>
      <c r="BE451" s="3">
        <v>4442.616287547391</v>
      </c>
      <c r="BF451" s="3">
        <v>5464.5851560221645</v>
      </c>
      <c r="BG451" s="3">
        <v>11418.554972295131</v>
      </c>
      <c r="BH451" s="4">
        <v>3.1338695633295619</v>
      </c>
    </row>
    <row r="452" spans="1:60" x14ac:dyDescent="0.25">
      <c r="A452">
        <v>2003</v>
      </c>
      <c r="B452">
        <v>245</v>
      </c>
      <c r="C452" s="1">
        <v>37866</v>
      </c>
      <c r="D452" t="s">
        <v>602</v>
      </c>
      <c r="E452" s="102">
        <v>3</v>
      </c>
      <c r="F452" s="138">
        <v>99.3</v>
      </c>
      <c r="G452" s="139">
        <v>0.99299999999999999</v>
      </c>
      <c r="H452" s="138">
        <v>11.5</v>
      </c>
      <c r="I452" s="140">
        <v>31</v>
      </c>
      <c r="J452" s="140">
        <v>7</v>
      </c>
      <c r="K452" s="140">
        <v>2</v>
      </c>
      <c r="L452" s="140">
        <v>5</v>
      </c>
      <c r="M452" s="138">
        <v>90.4</v>
      </c>
      <c r="N452" s="139">
        <v>0.90400000000000003</v>
      </c>
      <c r="O452" s="138">
        <v>11.98</v>
      </c>
      <c r="P452" s="140">
        <v>25</v>
      </c>
      <c r="Q452" s="140">
        <v>7</v>
      </c>
      <c r="R452" s="140">
        <v>3</v>
      </c>
      <c r="S452" s="140">
        <v>20</v>
      </c>
      <c r="T452" s="138">
        <v>87.2</v>
      </c>
      <c r="U452" s="139">
        <v>0.872</v>
      </c>
      <c r="V452" s="138">
        <v>9.8800000000000008</v>
      </c>
      <c r="W452" s="140">
        <v>22</v>
      </c>
      <c r="X452" s="140">
        <v>9</v>
      </c>
      <c r="Y452" s="140">
        <v>2</v>
      </c>
      <c r="Z452" s="140">
        <v>10</v>
      </c>
      <c r="AA452" s="138" t="s">
        <v>728</v>
      </c>
      <c r="AB452" s="139" t="s">
        <v>728</v>
      </c>
      <c r="AC452" s="138" t="s">
        <v>728</v>
      </c>
      <c r="AD452" s="140" t="s">
        <v>728</v>
      </c>
      <c r="AE452" s="140" t="s">
        <v>728</v>
      </c>
      <c r="AF452" s="140" t="s">
        <v>728</v>
      </c>
      <c r="AG452" s="140" t="s">
        <v>728</v>
      </c>
      <c r="AH452" s="138" t="s">
        <v>728</v>
      </c>
      <c r="AI452" s="139" t="s">
        <v>728</v>
      </c>
      <c r="AJ452" s="138" t="s">
        <v>728</v>
      </c>
      <c r="AK452" s="140" t="s">
        <v>728</v>
      </c>
      <c r="AL452" s="140" t="s">
        <v>728</v>
      </c>
      <c r="AM452" s="140" t="s">
        <v>728</v>
      </c>
      <c r="AN452" s="140" t="s">
        <v>728</v>
      </c>
      <c r="AO452" s="138" t="s">
        <v>728</v>
      </c>
      <c r="AP452" s="139" t="s">
        <v>728</v>
      </c>
      <c r="AQ452" s="138" t="s">
        <v>728</v>
      </c>
      <c r="AR452" s="140" t="s">
        <v>728</v>
      </c>
      <c r="AS452" s="140" t="s">
        <v>728</v>
      </c>
      <c r="AT452" s="140" t="s">
        <v>728</v>
      </c>
      <c r="AU452" s="140" t="s">
        <v>728</v>
      </c>
      <c r="AV452" s="138">
        <v>2</v>
      </c>
      <c r="AW452" s="138">
        <v>0</v>
      </c>
      <c r="AX452" s="138">
        <v>10.333333333333334</v>
      </c>
      <c r="AY452" s="138">
        <v>2</v>
      </c>
      <c r="AZ452" s="6">
        <v>20.713333333333335</v>
      </c>
      <c r="BA452" s="6">
        <v>27.51</v>
      </c>
      <c r="BB452" s="6">
        <v>96.259999999999991</v>
      </c>
      <c r="BC452" s="3">
        <v>4672.0527121609803</v>
      </c>
      <c r="BD452" s="3">
        <v>6205.0935039370088</v>
      </c>
      <c r="BE452" s="3">
        <v>4838.2135826771655</v>
      </c>
      <c r="BF452" s="3">
        <v>10835.042104111986</v>
      </c>
      <c r="BG452" s="3">
        <v>21712.188320209978</v>
      </c>
      <c r="BH452" s="4">
        <v>6.8007649855944035</v>
      </c>
    </row>
    <row r="453" spans="1:60" x14ac:dyDescent="0.25">
      <c r="A453">
        <v>2003</v>
      </c>
      <c r="B453">
        <v>245</v>
      </c>
      <c r="C453" s="1">
        <v>37866</v>
      </c>
      <c r="D453" t="s">
        <v>603</v>
      </c>
      <c r="E453" s="102">
        <v>3</v>
      </c>
      <c r="F453" s="138">
        <v>83.2</v>
      </c>
      <c r="G453" s="139">
        <v>0.83200000000000007</v>
      </c>
      <c r="H453" s="138">
        <v>11.6</v>
      </c>
      <c r="I453" s="140">
        <v>21</v>
      </c>
      <c r="J453" s="140">
        <v>13</v>
      </c>
      <c r="K453" s="140">
        <v>5</v>
      </c>
      <c r="L453" s="140">
        <v>22</v>
      </c>
      <c r="M453" s="138">
        <v>101.2</v>
      </c>
      <c r="N453" s="139">
        <v>1.012</v>
      </c>
      <c r="O453" s="138">
        <v>13.39</v>
      </c>
      <c r="P453" s="140">
        <v>27</v>
      </c>
      <c r="Q453" s="140">
        <v>5</v>
      </c>
      <c r="R453" s="140">
        <v>2</v>
      </c>
      <c r="S453" s="140">
        <v>8</v>
      </c>
      <c r="T453" s="138">
        <v>86.3</v>
      </c>
      <c r="U453" s="139">
        <v>0.86299999999999999</v>
      </c>
      <c r="V453" s="138">
        <v>13.77</v>
      </c>
      <c r="W453" s="140">
        <v>28</v>
      </c>
      <c r="X453" s="140">
        <v>9</v>
      </c>
      <c r="Y453" s="140">
        <v>3</v>
      </c>
      <c r="Z453" s="140">
        <v>20</v>
      </c>
      <c r="AA453" s="138" t="s">
        <v>728</v>
      </c>
      <c r="AB453" s="139" t="s">
        <v>728</v>
      </c>
      <c r="AC453" s="138" t="s">
        <v>728</v>
      </c>
      <c r="AD453" s="140" t="s">
        <v>728</v>
      </c>
      <c r="AE453" s="140" t="s">
        <v>728</v>
      </c>
      <c r="AF453" s="140" t="s">
        <v>728</v>
      </c>
      <c r="AG453" s="140" t="s">
        <v>728</v>
      </c>
      <c r="AH453" s="138" t="s">
        <v>728</v>
      </c>
      <c r="AI453" s="139" t="s">
        <v>728</v>
      </c>
      <c r="AJ453" s="138" t="s">
        <v>728</v>
      </c>
      <c r="AK453" s="140" t="s">
        <v>728</v>
      </c>
      <c r="AL453" s="140" t="s">
        <v>728</v>
      </c>
      <c r="AM453" s="140" t="s">
        <v>728</v>
      </c>
      <c r="AN453" s="140" t="s">
        <v>728</v>
      </c>
      <c r="AO453" s="138" t="s">
        <v>728</v>
      </c>
      <c r="AP453" s="139" t="s">
        <v>728</v>
      </c>
      <c r="AQ453" s="138" t="s">
        <v>728</v>
      </c>
      <c r="AR453" s="140" t="s">
        <v>728</v>
      </c>
      <c r="AS453" s="140" t="s">
        <v>728</v>
      </c>
      <c r="AT453" s="140" t="s">
        <v>728</v>
      </c>
      <c r="AU453" s="140" t="s">
        <v>728</v>
      </c>
      <c r="AV453" s="138">
        <v>0</v>
      </c>
      <c r="AW453" s="138">
        <v>0</v>
      </c>
      <c r="AX453" s="138">
        <v>8.3333333333333339</v>
      </c>
      <c r="AY453" s="138">
        <v>6.333333333333333</v>
      </c>
      <c r="AZ453" s="6">
        <v>40.926666666666669</v>
      </c>
      <c r="BA453" s="6">
        <v>57.736666666666672</v>
      </c>
      <c r="BB453" s="6">
        <v>206.73333333333335</v>
      </c>
      <c r="BC453" s="3">
        <v>4960.6724506658893</v>
      </c>
      <c r="BD453" s="3">
        <v>6998.1925002430253</v>
      </c>
      <c r="BE453" s="3">
        <v>8053.5171818800445</v>
      </c>
      <c r="BF453" s="3">
        <v>13099.035797608634</v>
      </c>
      <c r="BG453" s="3">
        <v>25057.90074851755</v>
      </c>
      <c r="BH453" s="4">
        <v>6.4520619419299035</v>
      </c>
    </row>
    <row r="454" spans="1:60" x14ac:dyDescent="0.25">
      <c r="A454">
        <v>2003</v>
      </c>
      <c r="B454">
        <v>245</v>
      </c>
      <c r="C454" s="1">
        <v>37866</v>
      </c>
      <c r="D454" t="s">
        <v>604</v>
      </c>
      <c r="E454" s="102">
        <v>3</v>
      </c>
      <c r="F454" s="138">
        <v>77</v>
      </c>
      <c r="G454" s="139">
        <v>0.77</v>
      </c>
      <c r="H454" s="138">
        <v>9.1</v>
      </c>
      <c r="I454" s="140">
        <v>17</v>
      </c>
      <c r="J454" s="140">
        <v>5</v>
      </c>
      <c r="K454" s="140">
        <v>3</v>
      </c>
      <c r="L454" s="140">
        <v>2</v>
      </c>
      <c r="M454" s="138">
        <v>81.599999999999994</v>
      </c>
      <c r="N454" s="139">
        <v>0.81599999999999995</v>
      </c>
      <c r="O454" s="138">
        <v>10.7</v>
      </c>
      <c r="P454" s="140">
        <v>16</v>
      </c>
      <c r="Q454" s="140">
        <v>5</v>
      </c>
      <c r="R454" s="140">
        <v>2</v>
      </c>
      <c r="S454" s="140">
        <v>7</v>
      </c>
      <c r="T454" s="138">
        <v>116</v>
      </c>
      <c r="U454" s="139">
        <v>1.1599999999999999</v>
      </c>
      <c r="V454" s="138">
        <v>11.6</v>
      </c>
      <c r="W454" s="140">
        <v>32</v>
      </c>
      <c r="X454" s="140">
        <v>9</v>
      </c>
      <c r="Y454" s="140">
        <v>1</v>
      </c>
      <c r="Z454" s="140">
        <v>2</v>
      </c>
      <c r="AA454" s="138" t="s">
        <v>728</v>
      </c>
      <c r="AB454" s="139" t="s">
        <v>728</v>
      </c>
      <c r="AC454" s="138" t="s">
        <v>728</v>
      </c>
      <c r="AD454" s="140" t="s">
        <v>728</v>
      </c>
      <c r="AE454" s="140" t="s">
        <v>728</v>
      </c>
      <c r="AF454" s="140" t="s">
        <v>728</v>
      </c>
      <c r="AG454" s="140" t="s">
        <v>728</v>
      </c>
      <c r="AH454" s="138" t="s">
        <v>728</v>
      </c>
      <c r="AI454" s="139" t="s">
        <v>728</v>
      </c>
      <c r="AJ454" s="138" t="s">
        <v>728</v>
      </c>
      <c r="AK454" s="140" t="s">
        <v>728</v>
      </c>
      <c r="AL454" s="140" t="s">
        <v>728</v>
      </c>
      <c r="AM454" s="140" t="s">
        <v>728</v>
      </c>
      <c r="AN454" s="140" t="s">
        <v>728</v>
      </c>
      <c r="AO454" s="138" t="s">
        <v>728</v>
      </c>
      <c r="AP454" s="139" t="s">
        <v>728</v>
      </c>
      <c r="AQ454" s="138" t="s">
        <v>728</v>
      </c>
      <c r="AR454" s="140" t="s">
        <v>728</v>
      </c>
      <c r="AS454" s="140" t="s">
        <v>728</v>
      </c>
      <c r="AT454" s="140" t="s">
        <v>728</v>
      </c>
      <c r="AU454" s="140" t="s">
        <v>728</v>
      </c>
      <c r="AV454" s="138">
        <v>7</v>
      </c>
      <c r="AW454" s="138">
        <v>0.66666666666666663</v>
      </c>
      <c r="AX454" s="138">
        <v>3</v>
      </c>
      <c r="AY454" s="138">
        <v>2</v>
      </c>
      <c r="AZ454" s="6">
        <v>20.986666666666668</v>
      </c>
      <c r="BA454" s="6">
        <v>12.506666666666668</v>
      </c>
      <c r="BB454" s="6">
        <v>52</v>
      </c>
      <c r="BC454" s="3">
        <v>4930.7038009137741</v>
      </c>
      <c r="BD454" s="3">
        <v>2938.3736755127834</v>
      </c>
      <c r="BE454" s="3">
        <v>2364.3257266452806</v>
      </c>
      <c r="BF454" s="3">
        <v>4348.0412170700874</v>
      </c>
      <c r="BG454" s="3">
        <v>12217.118693496644</v>
      </c>
      <c r="BH454" s="4">
        <v>11.286770266381174</v>
      </c>
    </row>
    <row r="455" spans="1:60" x14ac:dyDescent="0.25">
      <c r="A455">
        <v>2003</v>
      </c>
      <c r="B455">
        <v>245</v>
      </c>
      <c r="C455" s="1">
        <v>37866</v>
      </c>
      <c r="D455" t="s">
        <v>605</v>
      </c>
      <c r="E455" s="102">
        <v>3</v>
      </c>
      <c r="F455" s="138">
        <v>119</v>
      </c>
      <c r="G455" s="139">
        <v>1.19</v>
      </c>
      <c r="H455" s="138">
        <v>14.8</v>
      </c>
      <c r="I455" s="140">
        <v>24</v>
      </c>
      <c r="J455" s="140">
        <v>6</v>
      </c>
      <c r="K455" s="140">
        <v>3</v>
      </c>
      <c r="L455" s="140">
        <v>13</v>
      </c>
      <c r="M455" s="138">
        <v>139</v>
      </c>
      <c r="N455" s="139">
        <v>1.39</v>
      </c>
      <c r="O455" s="138">
        <v>13.7</v>
      </c>
      <c r="P455" s="140">
        <v>32</v>
      </c>
      <c r="Q455" s="140">
        <v>5</v>
      </c>
      <c r="R455" s="140">
        <v>2</v>
      </c>
      <c r="S455" s="140">
        <v>2</v>
      </c>
      <c r="T455" s="138">
        <v>127</v>
      </c>
      <c r="U455" s="139">
        <v>1.27</v>
      </c>
      <c r="V455" s="138">
        <v>14.2</v>
      </c>
      <c r="W455" s="140">
        <v>25</v>
      </c>
      <c r="X455" s="140">
        <v>5</v>
      </c>
      <c r="Y455" s="140">
        <v>1</v>
      </c>
      <c r="Z455" s="140">
        <v>13</v>
      </c>
      <c r="AA455" s="138" t="s">
        <v>728</v>
      </c>
      <c r="AB455" s="139" t="s">
        <v>728</v>
      </c>
      <c r="AC455" s="138" t="s">
        <v>728</v>
      </c>
      <c r="AD455" s="140" t="s">
        <v>728</v>
      </c>
      <c r="AE455" s="140" t="s">
        <v>728</v>
      </c>
      <c r="AF455" s="140" t="s">
        <v>728</v>
      </c>
      <c r="AG455" s="140" t="s">
        <v>728</v>
      </c>
      <c r="AH455" s="138" t="s">
        <v>728</v>
      </c>
      <c r="AI455" s="139" t="s">
        <v>728</v>
      </c>
      <c r="AJ455" s="138" t="s">
        <v>728</v>
      </c>
      <c r="AK455" s="140" t="s">
        <v>728</v>
      </c>
      <c r="AL455" s="140" t="s">
        <v>728</v>
      </c>
      <c r="AM455" s="140" t="s">
        <v>728</v>
      </c>
      <c r="AN455" s="140" t="s">
        <v>728</v>
      </c>
      <c r="AO455" s="138" t="s">
        <v>728</v>
      </c>
      <c r="AP455" s="139" t="s">
        <v>728</v>
      </c>
      <c r="AQ455" s="138" t="s">
        <v>728</v>
      </c>
      <c r="AR455" s="140" t="s">
        <v>728</v>
      </c>
      <c r="AS455" s="140" t="s">
        <v>728</v>
      </c>
      <c r="AT455" s="140" t="s">
        <v>728</v>
      </c>
      <c r="AU455" s="140" t="s">
        <v>728</v>
      </c>
      <c r="AV455" s="138">
        <v>16.333333333333332</v>
      </c>
      <c r="AW455" s="138">
        <v>0.66666666666666663</v>
      </c>
      <c r="AX455" s="138">
        <v>14</v>
      </c>
      <c r="AY455" s="138">
        <v>3</v>
      </c>
      <c r="AZ455" s="6">
        <v>10.766666666666666</v>
      </c>
      <c r="BA455" s="6">
        <v>28.939999999999998</v>
      </c>
      <c r="BB455" s="6">
        <v>81.89</v>
      </c>
      <c r="BC455" s="3">
        <v>1315.8081802274712</v>
      </c>
      <c r="BD455" s="3">
        <v>3536.7946194225719</v>
      </c>
      <c r="BE455" s="3">
        <v>4040.712489063867</v>
      </c>
      <c r="BF455" s="3">
        <v>5155.2794181977242</v>
      </c>
      <c r="BG455" s="3">
        <v>10007.882217847768</v>
      </c>
      <c r="BH455" s="4">
        <v>1.8024543587851871</v>
      </c>
    </row>
    <row r="456" spans="1:60" x14ac:dyDescent="0.25">
      <c r="A456">
        <v>2003</v>
      </c>
      <c r="B456">
        <v>245</v>
      </c>
      <c r="C456" s="1">
        <v>37866</v>
      </c>
      <c r="D456" t="s">
        <v>606</v>
      </c>
      <c r="E456" s="102">
        <v>3</v>
      </c>
      <c r="F456" s="138">
        <v>108</v>
      </c>
      <c r="G456" s="139">
        <v>1.08</v>
      </c>
      <c r="H456" s="138">
        <v>12.8</v>
      </c>
      <c r="I456" s="140">
        <v>25</v>
      </c>
      <c r="J456" s="140">
        <v>5</v>
      </c>
      <c r="K456" s="140">
        <v>2</v>
      </c>
      <c r="L456" s="140">
        <v>14</v>
      </c>
      <c r="M456" s="138">
        <v>73.599999999999994</v>
      </c>
      <c r="N456" s="139">
        <v>0.73599999999999999</v>
      </c>
      <c r="O456" s="138">
        <v>12.9</v>
      </c>
      <c r="P456" s="140">
        <v>21</v>
      </c>
      <c r="Q456" s="140">
        <v>9</v>
      </c>
      <c r="R456" s="140">
        <v>3</v>
      </c>
      <c r="S456" s="140">
        <v>7</v>
      </c>
      <c r="T456" s="138">
        <v>90.1</v>
      </c>
      <c r="U456" s="139">
        <v>0.90099999999999991</v>
      </c>
      <c r="V456" s="138">
        <v>10.7</v>
      </c>
      <c r="W456" s="140">
        <v>19</v>
      </c>
      <c r="X456" s="140">
        <v>8</v>
      </c>
      <c r="Y456" s="140">
        <v>2</v>
      </c>
      <c r="Z456" s="140">
        <v>6</v>
      </c>
      <c r="AA456" s="138" t="s">
        <v>728</v>
      </c>
      <c r="AB456" s="139" t="s">
        <v>728</v>
      </c>
      <c r="AC456" s="138" t="s">
        <v>728</v>
      </c>
      <c r="AD456" s="140" t="s">
        <v>728</v>
      </c>
      <c r="AE456" s="140" t="s">
        <v>728</v>
      </c>
      <c r="AF456" s="140" t="s">
        <v>728</v>
      </c>
      <c r="AG456" s="140" t="s">
        <v>728</v>
      </c>
      <c r="AH456" s="138" t="s">
        <v>728</v>
      </c>
      <c r="AI456" s="139" t="s">
        <v>728</v>
      </c>
      <c r="AJ456" s="138" t="s">
        <v>728</v>
      </c>
      <c r="AK456" s="140" t="s">
        <v>728</v>
      </c>
      <c r="AL456" s="140" t="s">
        <v>728</v>
      </c>
      <c r="AM456" s="140" t="s">
        <v>728</v>
      </c>
      <c r="AN456" s="140" t="s">
        <v>728</v>
      </c>
      <c r="AO456" s="138" t="s">
        <v>728</v>
      </c>
      <c r="AP456" s="139" t="s">
        <v>728</v>
      </c>
      <c r="AQ456" s="138" t="s">
        <v>728</v>
      </c>
      <c r="AR456" s="140" t="s">
        <v>728</v>
      </c>
      <c r="AS456" s="140" t="s">
        <v>728</v>
      </c>
      <c r="AT456" s="140" t="s">
        <v>728</v>
      </c>
      <c r="AU456" s="140" t="s">
        <v>728</v>
      </c>
      <c r="AV456" s="138">
        <v>4</v>
      </c>
      <c r="AW456" s="138">
        <v>0.33333333333333331</v>
      </c>
      <c r="AX456" s="138">
        <v>5.333333333333333</v>
      </c>
      <c r="AY456" s="138">
        <v>4.333333333333333</v>
      </c>
      <c r="AZ456" s="6">
        <v>20.646666666666665</v>
      </c>
      <c r="BA456" s="6">
        <v>30.376666666666665</v>
      </c>
      <c r="BB456" s="6">
        <v>83.08</v>
      </c>
      <c r="BC456" s="3">
        <v>2368.9626470302319</v>
      </c>
      <c r="BD456" s="3">
        <v>3485.3659351608821</v>
      </c>
      <c r="BE456" s="3">
        <v>969.15585204627189</v>
      </c>
      <c r="BF456" s="3">
        <v>3678.1262151258866</v>
      </c>
      <c r="BG456" s="3">
        <v>9532.4547973170011</v>
      </c>
      <c r="BH456" s="4">
        <v>4.2595890734866151</v>
      </c>
    </row>
    <row r="457" spans="1:60" x14ac:dyDescent="0.25">
      <c r="A457">
        <v>2003</v>
      </c>
      <c r="B457">
        <v>245</v>
      </c>
      <c r="C457" s="1">
        <v>37866</v>
      </c>
      <c r="D457" t="s">
        <v>607</v>
      </c>
      <c r="E457" s="102">
        <v>3</v>
      </c>
      <c r="F457" s="138">
        <v>106</v>
      </c>
      <c r="G457" s="139">
        <v>1.06</v>
      </c>
      <c r="H457" s="138">
        <v>14</v>
      </c>
      <c r="I457" s="140">
        <v>21</v>
      </c>
      <c r="J457" s="140">
        <v>4</v>
      </c>
      <c r="K457" s="140">
        <v>3</v>
      </c>
      <c r="L457" s="140">
        <v>7</v>
      </c>
      <c r="M457" s="138">
        <v>107</v>
      </c>
      <c r="N457" s="139">
        <v>1.07</v>
      </c>
      <c r="O457" s="138">
        <v>11.9</v>
      </c>
      <c r="P457" s="140">
        <v>19</v>
      </c>
      <c r="Q457" s="140">
        <v>4</v>
      </c>
      <c r="R457" s="140">
        <v>2</v>
      </c>
      <c r="S457" s="140">
        <v>7</v>
      </c>
      <c r="T457" s="138">
        <v>88.3</v>
      </c>
      <c r="U457" s="139">
        <v>0.88300000000000001</v>
      </c>
      <c r="V457" s="138">
        <v>11</v>
      </c>
      <c r="W457" s="140">
        <v>19</v>
      </c>
      <c r="X457" s="140">
        <v>3</v>
      </c>
      <c r="Y457" s="140">
        <v>2</v>
      </c>
      <c r="Z457" s="140">
        <v>9</v>
      </c>
      <c r="AA457" s="138" t="s">
        <v>728</v>
      </c>
      <c r="AB457" s="139" t="s">
        <v>728</v>
      </c>
      <c r="AC457" s="138" t="s">
        <v>728</v>
      </c>
      <c r="AD457" s="140" t="s">
        <v>728</v>
      </c>
      <c r="AE457" s="140" t="s">
        <v>728</v>
      </c>
      <c r="AF457" s="140" t="s">
        <v>728</v>
      </c>
      <c r="AG457" s="140" t="s">
        <v>728</v>
      </c>
      <c r="AH457" s="138" t="s">
        <v>728</v>
      </c>
      <c r="AI457" s="139" t="s">
        <v>728</v>
      </c>
      <c r="AJ457" s="138" t="s">
        <v>728</v>
      </c>
      <c r="AK457" s="140" t="s">
        <v>728</v>
      </c>
      <c r="AL457" s="140" t="s">
        <v>728</v>
      </c>
      <c r="AM457" s="140" t="s">
        <v>728</v>
      </c>
      <c r="AN457" s="140" t="s">
        <v>728</v>
      </c>
      <c r="AO457" s="138" t="s">
        <v>728</v>
      </c>
      <c r="AP457" s="139" t="s">
        <v>728</v>
      </c>
      <c r="AQ457" s="138" t="s">
        <v>728</v>
      </c>
      <c r="AR457" s="140" t="s">
        <v>728</v>
      </c>
      <c r="AS457" s="140" t="s">
        <v>728</v>
      </c>
      <c r="AT457" s="140" t="s">
        <v>728</v>
      </c>
      <c r="AU457" s="140" t="s">
        <v>728</v>
      </c>
      <c r="AV457" s="138">
        <v>1.3333333333333333</v>
      </c>
      <c r="AW457" s="138">
        <v>0</v>
      </c>
      <c r="AX457" s="138">
        <v>14</v>
      </c>
      <c r="AY457" s="138">
        <v>3.3333333333333335</v>
      </c>
      <c r="AZ457" s="6">
        <v>21.680000000000003</v>
      </c>
      <c r="BA457" s="6">
        <v>33.386666666666663</v>
      </c>
      <c r="BB457" s="6">
        <v>89.99666666666667</v>
      </c>
      <c r="BC457" s="3">
        <v>2590.2668416447946</v>
      </c>
      <c r="BD457" s="3">
        <v>3988.9472149314652</v>
      </c>
      <c r="BE457" s="3">
        <v>2428.1760352872557</v>
      </c>
      <c r="BF457" s="3">
        <v>4173.3404418197724</v>
      </c>
      <c r="BG457" s="3">
        <v>10752.554498396032</v>
      </c>
      <c r="BH457" s="4">
        <v>5.6603338840860102</v>
      </c>
    </row>
    <row r="458" spans="1:60" x14ac:dyDescent="0.25">
      <c r="A458">
        <v>2003</v>
      </c>
      <c r="B458">
        <v>245</v>
      </c>
      <c r="C458" s="1">
        <v>37866</v>
      </c>
      <c r="D458" t="s">
        <v>608</v>
      </c>
      <c r="E458" s="102">
        <v>3</v>
      </c>
      <c r="F458" s="138">
        <v>78.099999999999994</v>
      </c>
      <c r="G458" s="139">
        <v>0.78099999999999992</v>
      </c>
      <c r="H458" s="138">
        <v>10.3</v>
      </c>
      <c r="I458" s="140">
        <v>20</v>
      </c>
      <c r="J458" s="140">
        <v>3</v>
      </c>
      <c r="K458" s="140">
        <v>1</v>
      </c>
      <c r="L458" s="140">
        <v>1</v>
      </c>
      <c r="M458" s="138">
        <v>77.599999999999994</v>
      </c>
      <c r="N458" s="139">
        <v>0.77599999999999991</v>
      </c>
      <c r="O458" s="138">
        <v>10.6</v>
      </c>
      <c r="P458" s="140">
        <v>20</v>
      </c>
      <c r="Q458" s="140">
        <v>4</v>
      </c>
      <c r="R458" s="140">
        <v>2</v>
      </c>
      <c r="S458" s="140">
        <v>13</v>
      </c>
      <c r="T458" s="138">
        <v>85.6</v>
      </c>
      <c r="U458" s="139">
        <v>0.85599999999999998</v>
      </c>
      <c r="V458" s="138">
        <v>9.5</v>
      </c>
      <c r="W458" s="140">
        <v>19</v>
      </c>
      <c r="X458" s="140">
        <v>8</v>
      </c>
      <c r="Y458" s="140">
        <v>1</v>
      </c>
      <c r="Z458" s="140">
        <v>1</v>
      </c>
      <c r="AA458" s="138" t="s">
        <v>728</v>
      </c>
      <c r="AB458" s="139" t="s">
        <v>728</v>
      </c>
      <c r="AC458" s="138" t="s">
        <v>728</v>
      </c>
      <c r="AD458" s="140" t="s">
        <v>728</v>
      </c>
      <c r="AE458" s="140" t="s">
        <v>728</v>
      </c>
      <c r="AF458" s="140" t="s">
        <v>728</v>
      </c>
      <c r="AG458" s="140" t="s">
        <v>728</v>
      </c>
      <c r="AH458" s="138" t="s">
        <v>728</v>
      </c>
      <c r="AI458" s="139" t="s">
        <v>728</v>
      </c>
      <c r="AJ458" s="138" t="s">
        <v>728</v>
      </c>
      <c r="AK458" s="140" t="s">
        <v>728</v>
      </c>
      <c r="AL458" s="140" t="s">
        <v>728</v>
      </c>
      <c r="AM458" s="140" t="s">
        <v>728</v>
      </c>
      <c r="AN458" s="140" t="s">
        <v>728</v>
      </c>
      <c r="AO458" s="138" t="s">
        <v>728</v>
      </c>
      <c r="AP458" s="139" t="s">
        <v>728</v>
      </c>
      <c r="AQ458" s="138" t="s">
        <v>728</v>
      </c>
      <c r="AR458" s="140" t="s">
        <v>728</v>
      </c>
      <c r="AS458" s="140" t="s">
        <v>728</v>
      </c>
      <c r="AT458" s="140" t="s">
        <v>728</v>
      </c>
      <c r="AU458" s="140" t="s">
        <v>728</v>
      </c>
      <c r="AV458" s="138">
        <v>3</v>
      </c>
      <c r="AW458" s="138">
        <v>0</v>
      </c>
      <c r="AX458" s="138">
        <v>4.666666666666667</v>
      </c>
      <c r="AY458" s="138">
        <v>7</v>
      </c>
      <c r="AZ458" s="6">
        <v>52.146666666666668</v>
      </c>
      <c r="BA458" s="6">
        <v>60.79666666666666</v>
      </c>
      <c r="BB458" s="6">
        <v>190.06666666666669</v>
      </c>
      <c r="BC458" s="3">
        <v>11481.695343637599</v>
      </c>
      <c r="BD458" s="3">
        <v>13386.259356469327</v>
      </c>
      <c r="BE458" s="3">
        <v>6471.1140274132395</v>
      </c>
      <c r="BF458" s="3">
        <v>16981.078059686981</v>
      </c>
      <c r="BG458" s="3">
        <v>41849.032759793903</v>
      </c>
      <c r="BH458" s="4">
        <v>15.70447474559961</v>
      </c>
    </row>
    <row r="459" spans="1:60" x14ac:dyDescent="0.25">
      <c r="A459">
        <v>2003</v>
      </c>
      <c r="B459">
        <v>245</v>
      </c>
      <c r="C459" s="1">
        <v>37866</v>
      </c>
      <c r="D459" t="s">
        <v>609</v>
      </c>
      <c r="E459">
        <v>3</v>
      </c>
      <c r="F459" s="3">
        <v>89.3</v>
      </c>
      <c r="G459" s="4">
        <v>0.89300000000000002</v>
      </c>
      <c r="H459" s="3">
        <v>13.3</v>
      </c>
      <c r="I459" s="5">
        <v>23</v>
      </c>
      <c r="J459" s="5">
        <v>6</v>
      </c>
      <c r="K459" s="5">
        <v>1</v>
      </c>
      <c r="L459" s="5">
        <v>12</v>
      </c>
      <c r="M459" s="3">
        <v>127.3</v>
      </c>
      <c r="N459" s="4">
        <v>1.2729999999999999</v>
      </c>
      <c r="O459" s="3">
        <v>17.100000000000001</v>
      </c>
      <c r="P459" s="5">
        <v>27</v>
      </c>
      <c r="Q459" s="5">
        <v>5</v>
      </c>
      <c r="R459" s="5">
        <v>2</v>
      </c>
      <c r="S459" s="5">
        <v>19</v>
      </c>
      <c r="T459" s="3">
        <v>140.30000000000001</v>
      </c>
      <c r="U459" s="4">
        <v>1.403</v>
      </c>
      <c r="V459" s="3">
        <v>16.3</v>
      </c>
      <c r="W459" s="5">
        <v>36</v>
      </c>
      <c r="X459" s="5">
        <v>8</v>
      </c>
      <c r="Y459" s="5">
        <v>2</v>
      </c>
      <c r="Z459" s="5">
        <v>20</v>
      </c>
      <c r="AA459" s="3" t="s">
        <v>728</v>
      </c>
      <c r="AB459" s="4" t="s">
        <v>728</v>
      </c>
      <c r="AC459" s="3" t="s">
        <v>728</v>
      </c>
      <c r="AD459" s="5" t="s">
        <v>728</v>
      </c>
      <c r="AE459" s="5" t="s">
        <v>728</v>
      </c>
      <c r="AF459" s="5" t="s">
        <v>728</v>
      </c>
      <c r="AG459" s="5" t="s">
        <v>728</v>
      </c>
      <c r="AH459" s="3" t="s">
        <v>728</v>
      </c>
      <c r="AI459" s="4" t="s">
        <v>728</v>
      </c>
      <c r="AJ459" s="3" t="s">
        <v>728</v>
      </c>
      <c r="AK459" s="5" t="s">
        <v>728</v>
      </c>
      <c r="AL459" s="5" t="s">
        <v>728</v>
      </c>
      <c r="AM459" s="5" t="s">
        <v>728</v>
      </c>
      <c r="AN459" s="5" t="s">
        <v>728</v>
      </c>
      <c r="AO459" s="3" t="s">
        <v>728</v>
      </c>
      <c r="AP459" s="4" t="s">
        <v>728</v>
      </c>
      <c r="AQ459" s="3" t="s">
        <v>728</v>
      </c>
      <c r="AR459" s="5" t="s">
        <v>728</v>
      </c>
      <c r="AS459" s="5" t="s">
        <v>728</v>
      </c>
      <c r="AT459" s="5" t="s">
        <v>728</v>
      </c>
      <c r="AU459" s="5" t="s">
        <v>728</v>
      </c>
      <c r="AV459" s="3">
        <v>19.333333333333332</v>
      </c>
      <c r="AW459" s="3">
        <v>1.6666666666666667</v>
      </c>
      <c r="AX459" s="3">
        <v>25.333333333333332</v>
      </c>
      <c r="AY459" s="3">
        <v>5</v>
      </c>
      <c r="AZ459" s="6">
        <v>16.786666666666665</v>
      </c>
      <c r="BA459" s="6">
        <v>21.843333333333334</v>
      </c>
      <c r="BB459" s="6">
        <v>60.169999999999995</v>
      </c>
      <c r="BC459" s="3">
        <v>2103.5348012054046</v>
      </c>
      <c r="BD459" s="3">
        <v>2737.1849786137841</v>
      </c>
      <c r="BE459" s="3">
        <v>1498.7058909303003</v>
      </c>
      <c r="BF459" s="3">
        <v>2699.1743219597552</v>
      </c>
      <c r="BG459" s="3">
        <v>7539.8941017789439</v>
      </c>
      <c r="BH459" s="4">
        <v>4.619652566178269</v>
      </c>
    </row>
    <row r="460" spans="1:60" x14ac:dyDescent="0.25">
      <c r="A460">
        <v>2003</v>
      </c>
      <c r="B460">
        <v>245</v>
      </c>
      <c r="C460" s="1">
        <v>37866</v>
      </c>
      <c r="D460" t="s">
        <v>610</v>
      </c>
      <c r="E460">
        <v>3</v>
      </c>
      <c r="F460" s="3">
        <v>107</v>
      </c>
      <c r="G460" s="4">
        <v>1.07</v>
      </c>
      <c r="H460" s="3">
        <v>12.9</v>
      </c>
      <c r="I460" s="5">
        <v>28</v>
      </c>
      <c r="J460" s="5">
        <v>6</v>
      </c>
      <c r="K460" s="5">
        <v>1</v>
      </c>
      <c r="L460" s="5">
        <v>2</v>
      </c>
      <c r="M460" s="3">
        <v>122</v>
      </c>
      <c r="N460" s="4">
        <v>1.22</v>
      </c>
      <c r="O460" s="3">
        <v>21.4</v>
      </c>
      <c r="P460" s="5">
        <v>29</v>
      </c>
      <c r="Q460" s="5">
        <v>3</v>
      </c>
      <c r="R460" s="5">
        <v>1</v>
      </c>
      <c r="S460" s="5">
        <v>4</v>
      </c>
      <c r="T460" s="3">
        <v>102.5</v>
      </c>
      <c r="U460" s="4">
        <v>1.0249999999999999</v>
      </c>
      <c r="V460" s="3">
        <v>12.9</v>
      </c>
      <c r="W460" s="5">
        <v>22</v>
      </c>
      <c r="X460" s="5">
        <v>6</v>
      </c>
      <c r="Y460" s="5">
        <v>3</v>
      </c>
      <c r="Z460" s="5">
        <v>22</v>
      </c>
      <c r="AA460" s="3" t="s">
        <v>728</v>
      </c>
      <c r="AB460" s="4" t="s">
        <v>728</v>
      </c>
      <c r="AC460" s="3" t="s">
        <v>728</v>
      </c>
      <c r="AD460" s="5" t="s">
        <v>728</v>
      </c>
      <c r="AE460" s="5" t="s">
        <v>728</v>
      </c>
      <c r="AF460" s="5" t="s">
        <v>728</v>
      </c>
      <c r="AG460" s="5" t="s">
        <v>728</v>
      </c>
      <c r="AH460" s="3" t="s">
        <v>728</v>
      </c>
      <c r="AI460" s="4" t="s">
        <v>728</v>
      </c>
      <c r="AJ460" s="3" t="s">
        <v>728</v>
      </c>
      <c r="AK460" s="5" t="s">
        <v>728</v>
      </c>
      <c r="AL460" s="5" t="s">
        <v>728</v>
      </c>
      <c r="AM460" s="5" t="s">
        <v>728</v>
      </c>
      <c r="AN460" s="5" t="s">
        <v>728</v>
      </c>
      <c r="AO460" s="3" t="s">
        <v>728</v>
      </c>
      <c r="AP460" s="4" t="s">
        <v>728</v>
      </c>
      <c r="AQ460" s="3" t="s">
        <v>728</v>
      </c>
      <c r="AR460" s="5" t="s">
        <v>728</v>
      </c>
      <c r="AS460" s="5" t="s">
        <v>728</v>
      </c>
      <c r="AT460" s="5" t="s">
        <v>728</v>
      </c>
      <c r="AU460" s="5" t="s">
        <v>728</v>
      </c>
      <c r="AV460" s="3">
        <v>3.6666666666666665</v>
      </c>
      <c r="AW460" s="3">
        <v>0.66666666666666663</v>
      </c>
      <c r="AX460" s="3">
        <v>10.666666666666666</v>
      </c>
      <c r="AY460" s="3">
        <v>6</v>
      </c>
      <c r="AZ460" s="6">
        <v>12.200000000000001</v>
      </c>
      <c r="BA460" s="6">
        <v>16.89</v>
      </c>
      <c r="BB460" s="6">
        <v>56.06</v>
      </c>
      <c r="BC460" s="3">
        <v>1320.8661417322837</v>
      </c>
      <c r="BD460" s="3">
        <v>1828.641732283465</v>
      </c>
      <c r="BE460" s="3">
        <v>1219.4553805774278</v>
      </c>
      <c r="BF460" s="3">
        <v>2919.9803149606296</v>
      </c>
      <c r="BG460" s="3">
        <v>6069.4881889763783</v>
      </c>
      <c r="BH460" s="4">
        <v>2.5557476715410576</v>
      </c>
    </row>
    <row r="461" spans="1:60" x14ac:dyDescent="0.25">
      <c r="A461">
        <v>2003</v>
      </c>
      <c r="B461">
        <v>245</v>
      </c>
      <c r="C461" s="1">
        <v>37866</v>
      </c>
      <c r="D461" t="s">
        <v>611</v>
      </c>
      <c r="E461">
        <v>3</v>
      </c>
      <c r="F461" s="3">
        <v>128</v>
      </c>
      <c r="G461" s="4">
        <v>1.28</v>
      </c>
      <c r="H461" s="3">
        <v>11.4</v>
      </c>
      <c r="I461" s="5">
        <v>26</v>
      </c>
      <c r="J461" s="5">
        <v>7</v>
      </c>
      <c r="K461" s="5">
        <v>2</v>
      </c>
      <c r="L461" s="5">
        <v>3</v>
      </c>
      <c r="M461" s="3">
        <v>129</v>
      </c>
      <c r="N461" s="4">
        <v>1.29</v>
      </c>
      <c r="O461" s="3">
        <v>13.9</v>
      </c>
      <c r="P461" s="5">
        <v>23</v>
      </c>
      <c r="Q461" s="5">
        <v>8</v>
      </c>
      <c r="R461" s="5">
        <v>2</v>
      </c>
      <c r="S461" s="5">
        <v>9</v>
      </c>
      <c r="T461" s="3">
        <v>142</v>
      </c>
      <c r="U461" s="4">
        <v>1.42</v>
      </c>
      <c r="V461" s="3">
        <v>11.7</v>
      </c>
      <c r="W461" s="5">
        <v>26</v>
      </c>
      <c r="X461" s="5">
        <v>6</v>
      </c>
      <c r="Y461" s="5">
        <v>1</v>
      </c>
      <c r="Z461" s="5">
        <v>2</v>
      </c>
      <c r="AA461" s="3" t="s">
        <v>728</v>
      </c>
      <c r="AB461" s="4" t="s">
        <v>728</v>
      </c>
      <c r="AC461" s="3" t="s">
        <v>728</v>
      </c>
      <c r="AD461" s="5" t="s">
        <v>728</v>
      </c>
      <c r="AE461" s="5" t="s">
        <v>728</v>
      </c>
      <c r="AF461" s="5" t="s">
        <v>728</v>
      </c>
      <c r="AG461" s="5" t="s">
        <v>728</v>
      </c>
      <c r="AH461" s="3" t="s">
        <v>728</v>
      </c>
      <c r="AI461" s="4" t="s">
        <v>728</v>
      </c>
      <c r="AJ461" s="3" t="s">
        <v>728</v>
      </c>
      <c r="AK461" s="5" t="s">
        <v>728</v>
      </c>
      <c r="AL461" s="5" t="s">
        <v>728</v>
      </c>
      <c r="AM461" s="5" t="s">
        <v>728</v>
      </c>
      <c r="AN461" s="5" t="s">
        <v>728</v>
      </c>
      <c r="AO461" s="3" t="s">
        <v>728</v>
      </c>
      <c r="AP461" s="4" t="s">
        <v>728</v>
      </c>
      <c r="AQ461" s="3" t="s">
        <v>728</v>
      </c>
      <c r="AR461" s="5" t="s">
        <v>728</v>
      </c>
      <c r="AS461" s="5" t="s">
        <v>728</v>
      </c>
      <c r="AT461" s="5" t="s">
        <v>728</v>
      </c>
      <c r="AU461" s="5" t="s">
        <v>728</v>
      </c>
      <c r="AV461" s="3">
        <v>7.666666666666667</v>
      </c>
      <c r="AW461" s="3">
        <v>1.6666666666666667</v>
      </c>
      <c r="AX461" s="3">
        <v>12.333333333333334</v>
      </c>
      <c r="AY461" s="3">
        <v>2</v>
      </c>
      <c r="AZ461" s="6">
        <v>32.806666666666665</v>
      </c>
      <c r="BA461" s="6">
        <v>40.973333333333336</v>
      </c>
      <c r="BB461" s="6">
        <v>146.17333333333335</v>
      </c>
      <c r="BC461" s="3">
        <v>7931.9851511616589</v>
      </c>
      <c r="BD461" s="3">
        <v>9906.5191503839796</v>
      </c>
      <c r="BE461" s="3">
        <v>10335.275104500824</v>
      </c>
      <c r="BF461" s="3">
        <v>17503.236487800132</v>
      </c>
      <c r="BG461" s="3">
        <v>35341.740789345771</v>
      </c>
      <c r="BH461" s="4">
        <v>11.765479371086018</v>
      </c>
    </row>
    <row r="462" spans="1:60" x14ac:dyDescent="0.25">
      <c r="A462">
        <v>2003</v>
      </c>
      <c r="B462">
        <v>245</v>
      </c>
      <c r="C462" s="1">
        <v>37866</v>
      </c>
      <c r="D462" t="s">
        <v>612</v>
      </c>
      <c r="E462">
        <v>3</v>
      </c>
      <c r="F462" s="3">
        <v>108.5</v>
      </c>
      <c r="G462" s="4">
        <v>1.085</v>
      </c>
      <c r="H462" s="3">
        <v>17.5</v>
      </c>
      <c r="I462" s="5">
        <v>28</v>
      </c>
      <c r="J462" s="5">
        <v>3</v>
      </c>
      <c r="K462" s="5">
        <v>3</v>
      </c>
      <c r="L462" s="5">
        <v>36</v>
      </c>
      <c r="M462" s="3">
        <v>125.5</v>
      </c>
      <c r="N462" s="4">
        <v>1.2549999999999999</v>
      </c>
      <c r="O462" s="3">
        <v>16.87</v>
      </c>
      <c r="P462" s="5">
        <v>32</v>
      </c>
      <c r="Q462" s="5">
        <v>6</v>
      </c>
      <c r="R462" s="5">
        <v>3</v>
      </c>
      <c r="S462" s="5">
        <v>51</v>
      </c>
      <c r="T462" s="3">
        <v>110.4</v>
      </c>
      <c r="U462" s="4">
        <v>1.1040000000000001</v>
      </c>
      <c r="V462" s="3">
        <v>15.14</v>
      </c>
      <c r="W462" s="5">
        <v>26</v>
      </c>
      <c r="X462" s="5">
        <v>4</v>
      </c>
      <c r="Y462" s="5">
        <v>2</v>
      </c>
      <c r="Z462" s="5">
        <v>21</v>
      </c>
      <c r="AA462" s="3" t="s">
        <v>728</v>
      </c>
      <c r="AB462" s="4" t="s">
        <v>728</v>
      </c>
      <c r="AC462" s="3" t="s">
        <v>728</v>
      </c>
      <c r="AD462" s="5" t="s">
        <v>728</v>
      </c>
      <c r="AE462" s="5" t="s">
        <v>728</v>
      </c>
      <c r="AF462" s="5" t="s">
        <v>728</v>
      </c>
      <c r="AG462" s="5" t="s">
        <v>728</v>
      </c>
      <c r="AH462" s="3" t="s">
        <v>728</v>
      </c>
      <c r="AI462" s="4" t="s">
        <v>728</v>
      </c>
      <c r="AJ462" s="3" t="s">
        <v>728</v>
      </c>
      <c r="AK462" s="5" t="s">
        <v>728</v>
      </c>
      <c r="AL462" s="5" t="s">
        <v>728</v>
      </c>
      <c r="AM462" s="5" t="s">
        <v>728</v>
      </c>
      <c r="AN462" s="5" t="s">
        <v>728</v>
      </c>
      <c r="AO462" s="3" t="s">
        <v>728</v>
      </c>
      <c r="AP462" s="4" t="s">
        <v>728</v>
      </c>
      <c r="AQ462" s="3" t="s">
        <v>728</v>
      </c>
      <c r="AR462" s="5" t="s">
        <v>728</v>
      </c>
      <c r="AS462" s="5" t="s">
        <v>728</v>
      </c>
      <c r="AT462" s="5" t="s">
        <v>728</v>
      </c>
      <c r="AU462" s="5" t="s">
        <v>728</v>
      </c>
      <c r="AV462" s="3">
        <v>18</v>
      </c>
      <c r="AW462" s="3">
        <v>0.33333333333333331</v>
      </c>
      <c r="AX462" s="3">
        <v>17.333333333333332</v>
      </c>
      <c r="AY462" s="3">
        <v>10.333333333333334</v>
      </c>
      <c r="AZ462" s="6">
        <v>10.513333333333334</v>
      </c>
      <c r="BA462" s="6">
        <v>14.726666666666667</v>
      </c>
      <c r="BB462" s="6">
        <v>51.666666666666664</v>
      </c>
      <c r="BC462" s="3">
        <v>517.38845144356958</v>
      </c>
      <c r="BD462" s="3">
        <v>724.7375328083989</v>
      </c>
      <c r="BE462" s="3">
        <v>616.46981627296577</v>
      </c>
      <c r="BF462" s="3">
        <v>1300.524934383202</v>
      </c>
      <c r="BG462" s="3">
        <v>2542.6509186351705</v>
      </c>
      <c r="BH462" s="4">
        <v>0.83747907195298565</v>
      </c>
    </row>
    <row r="463" spans="1:60" x14ac:dyDescent="0.25">
      <c r="A463">
        <v>2003</v>
      </c>
      <c r="B463">
        <v>245</v>
      </c>
      <c r="C463" s="1">
        <v>37866</v>
      </c>
      <c r="D463" t="s">
        <v>613</v>
      </c>
      <c r="E463">
        <v>3</v>
      </c>
      <c r="F463" s="3">
        <v>109.9</v>
      </c>
      <c r="G463" s="4">
        <v>1.099</v>
      </c>
      <c r="H463" s="3">
        <v>17.16</v>
      </c>
      <c r="I463" s="5">
        <v>29</v>
      </c>
      <c r="J463" s="5">
        <v>7</v>
      </c>
      <c r="K463" s="5">
        <v>3</v>
      </c>
      <c r="L463" s="5">
        <v>25</v>
      </c>
      <c r="M463" s="3">
        <v>107.3</v>
      </c>
      <c r="N463" s="4">
        <v>1.073</v>
      </c>
      <c r="O463" s="3">
        <v>17.29</v>
      </c>
      <c r="P463" s="5">
        <v>28</v>
      </c>
      <c r="Q463" s="5">
        <v>9</v>
      </c>
      <c r="R463" s="5">
        <v>4</v>
      </c>
      <c r="S463" s="5">
        <v>46</v>
      </c>
      <c r="T463" s="3">
        <v>107</v>
      </c>
      <c r="U463" s="4">
        <v>1.07</v>
      </c>
      <c r="V463" s="3">
        <v>15.65</v>
      </c>
      <c r="W463" s="5">
        <v>28</v>
      </c>
      <c r="X463" s="5">
        <v>6</v>
      </c>
      <c r="Y463" s="5">
        <v>4</v>
      </c>
      <c r="Z463" s="5">
        <v>29</v>
      </c>
      <c r="AA463" s="3" t="s">
        <v>728</v>
      </c>
      <c r="AB463" s="4" t="s">
        <v>728</v>
      </c>
      <c r="AC463" s="3" t="s">
        <v>728</v>
      </c>
      <c r="AD463" s="5" t="s">
        <v>728</v>
      </c>
      <c r="AE463" s="5" t="s">
        <v>728</v>
      </c>
      <c r="AF463" s="5" t="s">
        <v>728</v>
      </c>
      <c r="AG463" s="5" t="s">
        <v>728</v>
      </c>
      <c r="AH463" s="3" t="s">
        <v>728</v>
      </c>
      <c r="AI463" s="4" t="s">
        <v>728</v>
      </c>
      <c r="AJ463" s="3" t="s">
        <v>728</v>
      </c>
      <c r="AK463" s="5" t="s">
        <v>728</v>
      </c>
      <c r="AL463" s="5" t="s">
        <v>728</v>
      </c>
      <c r="AM463" s="5" t="s">
        <v>728</v>
      </c>
      <c r="AN463" s="5" t="s">
        <v>728</v>
      </c>
      <c r="AO463" s="3" t="s">
        <v>728</v>
      </c>
      <c r="AP463" s="4" t="s">
        <v>728</v>
      </c>
      <c r="AQ463" s="3" t="s">
        <v>728</v>
      </c>
      <c r="AR463" s="5" t="s">
        <v>728</v>
      </c>
      <c r="AS463" s="5" t="s">
        <v>728</v>
      </c>
      <c r="AT463" s="5" t="s">
        <v>728</v>
      </c>
      <c r="AU463" s="5" t="s">
        <v>728</v>
      </c>
      <c r="AV463" s="3">
        <v>7.333333333333333</v>
      </c>
      <c r="AW463" s="3">
        <v>0.33333333333333331</v>
      </c>
      <c r="AX463" s="3">
        <v>25.666666666666668</v>
      </c>
      <c r="AY463" s="3">
        <v>16</v>
      </c>
      <c r="AZ463" s="6">
        <v>27.25</v>
      </c>
      <c r="BA463" s="6">
        <v>39.223333333333336</v>
      </c>
      <c r="BB463" s="6">
        <v>102.65666666666668</v>
      </c>
      <c r="BC463" s="3">
        <v>1402.5077919947507</v>
      </c>
      <c r="BD463" s="3">
        <v>2018.7534175415578</v>
      </c>
      <c r="BE463" s="3">
        <v>500.44222987751539</v>
      </c>
      <c r="BF463" s="3">
        <v>1862.2901629483815</v>
      </c>
      <c r="BG463" s="3">
        <v>5283.5513724846896</v>
      </c>
      <c r="BH463" s="4">
        <v>2.1867623397814819</v>
      </c>
    </row>
    <row r="464" spans="1:60" x14ac:dyDescent="0.25">
      <c r="A464">
        <v>2003</v>
      </c>
      <c r="B464">
        <v>245</v>
      </c>
      <c r="C464" s="1">
        <v>37866</v>
      </c>
      <c r="D464" t="s">
        <v>614</v>
      </c>
      <c r="E464">
        <v>3</v>
      </c>
      <c r="F464" s="3">
        <v>91.3</v>
      </c>
      <c r="G464" s="4">
        <v>0.91299999999999992</v>
      </c>
      <c r="H464" s="3">
        <v>9.6</v>
      </c>
      <c r="I464" s="5">
        <v>26</v>
      </c>
      <c r="J464" s="5">
        <v>4</v>
      </c>
      <c r="K464" s="5">
        <v>0</v>
      </c>
      <c r="L464" s="5">
        <v>0</v>
      </c>
      <c r="M464" s="3">
        <v>79.599999999999994</v>
      </c>
      <c r="N464" s="4">
        <v>0.79599999999999993</v>
      </c>
      <c r="O464" s="3">
        <v>13.2</v>
      </c>
      <c r="P464" s="5">
        <v>21</v>
      </c>
      <c r="Q464" s="5">
        <v>8</v>
      </c>
      <c r="R464" s="5">
        <v>2</v>
      </c>
      <c r="S464" s="5">
        <v>20</v>
      </c>
      <c r="T464" s="3">
        <v>98.2</v>
      </c>
      <c r="U464" s="4">
        <v>0.98199999999999998</v>
      </c>
      <c r="V464" s="3">
        <v>12.2</v>
      </c>
      <c r="W464" s="5">
        <v>29</v>
      </c>
      <c r="X464" s="5">
        <v>7</v>
      </c>
      <c r="Y464" s="5">
        <v>1</v>
      </c>
      <c r="Z464" s="5">
        <v>4</v>
      </c>
      <c r="AA464" s="3" t="s">
        <v>728</v>
      </c>
      <c r="AB464" s="4" t="s">
        <v>728</v>
      </c>
      <c r="AC464" s="3" t="s">
        <v>728</v>
      </c>
      <c r="AD464" s="5" t="s">
        <v>728</v>
      </c>
      <c r="AE464" s="5" t="s">
        <v>728</v>
      </c>
      <c r="AF464" s="5" t="s">
        <v>728</v>
      </c>
      <c r="AG464" s="5" t="s">
        <v>728</v>
      </c>
      <c r="AH464" s="3" t="s">
        <v>728</v>
      </c>
      <c r="AI464" s="4" t="s">
        <v>728</v>
      </c>
      <c r="AJ464" s="3" t="s">
        <v>728</v>
      </c>
      <c r="AK464" s="5" t="s">
        <v>728</v>
      </c>
      <c r="AL464" s="5" t="s">
        <v>728</v>
      </c>
      <c r="AM464" s="5" t="s">
        <v>728</v>
      </c>
      <c r="AN464" s="5" t="s">
        <v>728</v>
      </c>
      <c r="AO464" s="3" t="s">
        <v>728</v>
      </c>
      <c r="AP464" s="4" t="s">
        <v>728</v>
      </c>
      <c r="AQ464" s="3" t="s">
        <v>728</v>
      </c>
      <c r="AR464" s="5" t="s">
        <v>728</v>
      </c>
      <c r="AS464" s="5" t="s">
        <v>728</v>
      </c>
      <c r="AT464" s="5" t="s">
        <v>728</v>
      </c>
      <c r="AU464" s="5" t="s">
        <v>728</v>
      </c>
      <c r="AV464" s="3">
        <v>4.666666666666667</v>
      </c>
      <c r="AW464" s="3">
        <v>0</v>
      </c>
      <c r="AX464" s="3">
        <v>6</v>
      </c>
      <c r="AY464" s="3">
        <v>6.333333333333333</v>
      </c>
      <c r="AZ464" s="6">
        <v>29.303333333333338</v>
      </c>
      <c r="BA464" s="6">
        <v>33.096666666666671</v>
      </c>
      <c r="BB464" s="6">
        <v>117.50333333333334</v>
      </c>
      <c r="BC464" s="3">
        <v>3461.0236220472448</v>
      </c>
      <c r="BD464" s="3">
        <v>3909.0551181102369</v>
      </c>
      <c r="BE464" s="3">
        <v>3579.5275590551182</v>
      </c>
      <c r="BF464" s="3">
        <v>6508.2677165354335</v>
      </c>
      <c r="BG464" s="3">
        <v>13878.346456692914</v>
      </c>
      <c r="BH464" s="4">
        <v>4.5868762811991166</v>
      </c>
    </row>
    <row r="465" spans="1:60" x14ac:dyDescent="0.25">
      <c r="A465">
        <v>2003</v>
      </c>
      <c r="B465">
        <v>245</v>
      </c>
      <c r="C465" s="1">
        <v>37866</v>
      </c>
      <c r="D465" t="s">
        <v>615</v>
      </c>
      <c r="E465">
        <v>3</v>
      </c>
      <c r="F465" s="3">
        <v>91.1</v>
      </c>
      <c r="G465" s="4">
        <v>0.91099999999999992</v>
      </c>
      <c r="H465" s="3">
        <v>14.2</v>
      </c>
      <c r="I465" s="5">
        <v>29</v>
      </c>
      <c r="J465" s="5">
        <v>3</v>
      </c>
      <c r="K465" s="5">
        <v>2</v>
      </c>
      <c r="L465" s="5">
        <v>8</v>
      </c>
      <c r="M465" s="3">
        <v>69.900000000000006</v>
      </c>
      <c r="N465" s="4">
        <v>0.69900000000000007</v>
      </c>
      <c r="O465" s="3">
        <v>15.4</v>
      </c>
      <c r="P465" s="5">
        <v>18</v>
      </c>
      <c r="Q465" s="5">
        <v>6</v>
      </c>
      <c r="R465" s="5">
        <v>4</v>
      </c>
      <c r="S465" s="5">
        <v>21</v>
      </c>
      <c r="T465" s="3">
        <v>88</v>
      </c>
      <c r="U465" s="4">
        <v>0.88</v>
      </c>
      <c r="V465" s="3">
        <v>12.2</v>
      </c>
      <c r="W465" s="5">
        <v>24</v>
      </c>
      <c r="X465" s="5">
        <v>6</v>
      </c>
      <c r="Y465" s="5">
        <v>3</v>
      </c>
      <c r="Z465" s="5">
        <v>17</v>
      </c>
      <c r="AA465" s="3" t="s">
        <v>728</v>
      </c>
      <c r="AB465" s="4" t="s">
        <v>728</v>
      </c>
      <c r="AC465" s="3" t="s">
        <v>728</v>
      </c>
      <c r="AD465" s="5" t="s">
        <v>728</v>
      </c>
      <c r="AE465" s="5" t="s">
        <v>728</v>
      </c>
      <c r="AF465" s="5" t="s">
        <v>728</v>
      </c>
      <c r="AG465" s="5" t="s">
        <v>728</v>
      </c>
      <c r="AH465" s="3" t="s">
        <v>728</v>
      </c>
      <c r="AI465" s="4" t="s">
        <v>728</v>
      </c>
      <c r="AJ465" s="3" t="s">
        <v>728</v>
      </c>
      <c r="AK465" s="5" t="s">
        <v>728</v>
      </c>
      <c r="AL465" s="5" t="s">
        <v>728</v>
      </c>
      <c r="AM465" s="5" t="s">
        <v>728</v>
      </c>
      <c r="AN465" s="5" t="s">
        <v>728</v>
      </c>
      <c r="AO465" s="3" t="s">
        <v>728</v>
      </c>
      <c r="AP465" s="4" t="s">
        <v>728</v>
      </c>
      <c r="AQ465" s="3" t="s">
        <v>728</v>
      </c>
      <c r="AR465" s="5" t="s">
        <v>728</v>
      </c>
      <c r="AS465" s="5" t="s">
        <v>728</v>
      </c>
      <c r="AT465" s="5" t="s">
        <v>728</v>
      </c>
      <c r="AU465" s="5" t="s">
        <v>728</v>
      </c>
      <c r="AV465" s="3">
        <v>3</v>
      </c>
      <c r="AW465" s="3">
        <v>0</v>
      </c>
      <c r="AX465" s="3">
        <v>12</v>
      </c>
      <c r="AY465" s="3">
        <v>9.6666666666666661</v>
      </c>
      <c r="AZ465" s="6">
        <v>25.63</v>
      </c>
      <c r="BA465" s="6">
        <v>36.18333333333333</v>
      </c>
      <c r="BB465" s="6">
        <v>119.12333333333333</v>
      </c>
      <c r="BC465" s="3">
        <v>1266.5743930446195</v>
      </c>
      <c r="BD465" s="3">
        <v>1788.0953357392825</v>
      </c>
      <c r="BE465" s="3">
        <v>1270.363079615048</v>
      </c>
      <c r="BF465" s="3">
        <v>2832.1255741469813</v>
      </c>
      <c r="BG465" s="3">
        <v>5886.7953029308828</v>
      </c>
      <c r="BH465" s="4">
        <v>2.4355756476620973</v>
      </c>
    </row>
    <row r="466" spans="1:60" x14ac:dyDescent="0.25">
      <c r="A466">
        <v>2003</v>
      </c>
      <c r="B466">
        <v>245</v>
      </c>
      <c r="C466" s="1">
        <v>37866</v>
      </c>
      <c r="D466" t="s">
        <v>616</v>
      </c>
      <c r="E466">
        <v>3</v>
      </c>
      <c r="F466" s="3">
        <v>79.3</v>
      </c>
      <c r="G466" s="4">
        <v>0.79299999999999993</v>
      </c>
      <c r="H466" s="3">
        <v>9.7899999999999991</v>
      </c>
      <c r="I466" s="5">
        <v>17</v>
      </c>
      <c r="J466" s="5">
        <v>6</v>
      </c>
      <c r="K466" s="5">
        <v>1</v>
      </c>
      <c r="L466" s="5">
        <v>9</v>
      </c>
      <c r="M466" s="3">
        <v>98.4</v>
      </c>
      <c r="N466" s="4">
        <v>0.9840000000000001</v>
      </c>
      <c r="O466" s="3">
        <v>14.07</v>
      </c>
      <c r="P466" s="5">
        <v>28</v>
      </c>
      <c r="Q466" s="5">
        <v>4</v>
      </c>
      <c r="R466" s="5">
        <v>2</v>
      </c>
      <c r="S466" s="5">
        <v>12</v>
      </c>
      <c r="T466" s="3">
        <v>102.5</v>
      </c>
      <c r="U466" s="4">
        <v>1.0249999999999999</v>
      </c>
      <c r="V466" s="3">
        <v>12.04</v>
      </c>
      <c r="W466" s="5">
        <v>31</v>
      </c>
      <c r="X466" s="5">
        <v>5</v>
      </c>
      <c r="Y466" s="5">
        <v>2</v>
      </c>
      <c r="Z466" s="5">
        <v>4</v>
      </c>
      <c r="AA466" s="3" t="s">
        <v>728</v>
      </c>
      <c r="AB466" s="4" t="s">
        <v>728</v>
      </c>
      <c r="AC466" s="3" t="s">
        <v>728</v>
      </c>
      <c r="AD466" s="5" t="s">
        <v>728</v>
      </c>
      <c r="AE466" s="5" t="s">
        <v>728</v>
      </c>
      <c r="AF466" s="5" t="s">
        <v>728</v>
      </c>
      <c r="AG466" s="5" t="s">
        <v>728</v>
      </c>
      <c r="AH466" s="3" t="s">
        <v>728</v>
      </c>
      <c r="AI466" s="4" t="s">
        <v>728</v>
      </c>
      <c r="AJ466" s="3" t="s">
        <v>728</v>
      </c>
      <c r="AK466" s="5" t="s">
        <v>728</v>
      </c>
      <c r="AL466" s="5" t="s">
        <v>728</v>
      </c>
      <c r="AM466" s="5" t="s">
        <v>728</v>
      </c>
      <c r="AN466" s="5" t="s">
        <v>728</v>
      </c>
      <c r="AO466" s="3" t="s">
        <v>728</v>
      </c>
      <c r="AP466" s="4" t="s">
        <v>728</v>
      </c>
      <c r="AQ466" s="3" t="s">
        <v>728</v>
      </c>
      <c r="AR466" s="5" t="s">
        <v>728</v>
      </c>
      <c r="AS466" s="5" t="s">
        <v>728</v>
      </c>
      <c r="AT466" s="5" t="s">
        <v>728</v>
      </c>
      <c r="AU466" s="5" t="s">
        <v>728</v>
      </c>
      <c r="AV466" s="3">
        <v>8.3333333333333339</v>
      </c>
      <c r="AW466" s="3">
        <v>0.33333333333333331</v>
      </c>
      <c r="AX466" s="3">
        <v>4</v>
      </c>
      <c r="AY466" s="3">
        <v>7.666666666666667</v>
      </c>
      <c r="AZ466" s="6">
        <v>62.036666666666669</v>
      </c>
      <c r="BA466" s="6">
        <v>73.69</v>
      </c>
      <c r="BB466" s="6">
        <v>274.83333333333331</v>
      </c>
      <c r="BC466" s="3">
        <v>6812.6807499756978</v>
      </c>
      <c r="BD466" s="3">
        <v>8092.414880431611</v>
      </c>
      <c r="BE466" s="3">
        <v>11401.20115193934</v>
      </c>
      <c r="BF466" s="3">
        <v>15276.277097307278</v>
      </c>
      <c r="BG466" s="3">
        <v>30181.372727714588</v>
      </c>
      <c r="BH466" s="4">
        <v>11.458199316041767</v>
      </c>
    </row>
    <row r="467" spans="1:60" x14ac:dyDescent="0.25">
      <c r="A467">
        <v>2003</v>
      </c>
      <c r="B467">
        <v>245</v>
      </c>
      <c r="C467" s="1">
        <v>37866</v>
      </c>
      <c r="D467" t="s">
        <v>617</v>
      </c>
      <c r="E467">
        <v>3</v>
      </c>
      <c r="F467" s="3">
        <v>101.5</v>
      </c>
      <c r="G467" s="4">
        <v>1.0149999999999999</v>
      </c>
      <c r="H467" s="3">
        <v>12.89</v>
      </c>
      <c r="I467" s="5">
        <v>27</v>
      </c>
      <c r="J467" s="5">
        <v>3</v>
      </c>
      <c r="K467" s="5">
        <v>4</v>
      </c>
      <c r="L467" s="5">
        <v>30</v>
      </c>
      <c r="M467" s="3">
        <v>78.5</v>
      </c>
      <c r="N467" s="4">
        <v>0.78500000000000003</v>
      </c>
      <c r="O467" s="3">
        <v>12.25</v>
      </c>
      <c r="P467" s="5">
        <v>21</v>
      </c>
      <c r="Q467" s="5">
        <v>3</v>
      </c>
      <c r="R467" s="5">
        <v>2</v>
      </c>
      <c r="S467" s="5">
        <v>20</v>
      </c>
      <c r="T467" s="3">
        <v>87.4</v>
      </c>
      <c r="U467" s="4">
        <v>0.87400000000000011</v>
      </c>
      <c r="V467" s="3">
        <v>13.02</v>
      </c>
      <c r="W467" s="5">
        <v>27</v>
      </c>
      <c r="X467" s="5">
        <v>4</v>
      </c>
      <c r="Y467" s="5">
        <v>1</v>
      </c>
      <c r="Z467" s="5">
        <v>10</v>
      </c>
      <c r="AA467" s="3" t="s">
        <v>728</v>
      </c>
      <c r="AB467" s="4" t="s">
        <v>728</v>
      </c>
      <c r="AC467" s="3" t="s">
        <v>728</v>
      </c>
      <c r="AD467" s="5" t="s">
        <v>728</v>
      </c>
      <c r="AE467" s="5" t="s">
        <v>728</v>
      </c>
      <c r="AF467" s="5" t="s">
        <v>728</v>
      </c>
      <c r="AG467" s="5" t="s">
        <v>728</v>
      </c>
      <c r="AH467" s="3" t="s">
        <v>728</v>
      </c>
      <c r="AI467" s="4" t="s">
        <v>728</v>
      </c>
      <c r="AJ467" s="3" t="s">
        <v>728</v>
      </c>
      <c r="AK467" s="5" t="s">
        <v>728</v>
      </c>
      <c r="AL467" s="5" t="s">
        <v>728</v>
      </c>
      <c r="AM467" s="5" t="s">
        <v>728</v>
      </c>
      <c r="AN467" s="5" t="s">
        <v>728</v>
      </c>
      <c r="AO467" s="3" t="s">
        <v>728</v>
      </c>
      <c r="AP467" s="4" t="s">
        <v>728</v>
      </c>
      <c r="AQ467" s="3" t="s">
        <v>728</v>
      </c>
      <c r="AR467" s="5" t="s">
        <v>728</v>
      </c>
      <c r="AS467" s="5" t="s">
        <v>728</v>
      </c>
      <c r="AT467" s="5" t="s">
        <v>728</v>
      </c>
      <c r="AU467" s="5" t="s">
        <v>728</v>
      </c>
      <c r="AV467" s="3">
        <v>7.333333333333333</v>
      </c>
      <c r="AW467" s="3">
        <v>0</v>
      </c>
      <c r="AX467" s="3">
        <v>3</v>
      </c>
      <c r="AY467" s="3">
        <v>9.6666666666666661</v>
      </c>
      <c r="AZ467" s="6">
        <v>38.9</v>
      </c>
      <c r="BA467" s="6">
        <v>47.866666666666667</v>
      </c>
      <c r="BB467" s="6">
        <v>190.89333333333335</v>
      </c>
      <c r="BC467" s="3">
        <v>4473.9537766112571</v>
      </c>
      <c r="BD467" s="3">
        <v>5505.2250413142801</v>
      </c>
      <c r="BE467" s="3">
        <v>7687.7630747545454</v>
      </c>
      <c r="BF467" s="3">
        <v>11975.781325945367</v>
      </c>
      <c r="BG467" s="3">
        <v>21954.960143870907</v>
      </c>
      <c r="BH467" s="4">
        <v>6.8000602128103136</v>
      </c>
    </row>
    <row r="468" spans="1:60" x14ac:dyDescent="0.25">
      <c r="A468">
        <v>2003</v>
      </c>
      <c r="B468">
        <v>245</v>
      </c>
      <c r="C468" s="1">
        <v>37866</v>
      </c>
      <c r="D468" t="s">
        <v>618</v>
      </c>
      <c r="E468">
        <v>3</v>
      </c>
      <c r="F468" s="3">
        <v>78.3</v>
      </c>
      <c r="G468" s="4">
        <v>0.78299999999999992</v>
      </c>
      <c r="H468" s="3">
        <v>10.039999999999999</v>
      </c>
      <c r="I468" s="5">
        <v>24</v>
      </c>
      <c r="J468" s="5">
        <v>5</v>
      </c>
      <c r="K468" s="5">
        <v>0</v>
      </c>
      <c r="L468" s="5">
        <v>0</v>
      </c>
      <c r="M468" s="3">
        <v>92.6</v>
      </c>
      <c r="N468" s="4">
        <v>0.92599999999999993</v>
      </c>
      <c r="O468" s="3">
        <v>9.8800000000000008</v>
      </c>
      <c r="P468" s="5">
        <v>27</v>
      </c>
      <c r="Q468" s="5">
        <v>5</v>
      </c>
      <c r="R468" s="5">
        <v>1</v>
      </c>
      <c r="S468" s="5">
        <v>8</v>
      </c>
      <c r="T468" s="3">
        <v>105.7</v>
      </c>
      <c r="U468" s="4">
        <v>1.0569999999999999</v>
      </c>
      <c r="V468" s="3">
        <v>14.36</v>
      </c>
      <c r="W468" s="5">
        <v>26</v>
      </c>
      <c r="X468" s="5">
        <v>10</v>
      </c>
      <c r="Y468" s="5">
        <v>3</v>
      </c>
      <c r="Z468" s="5">
        <v>20</v>
      </c>
      <c r="AA468" s="3" t="s">
        <v>728</v>
      </c>
      <c r="AB468" s="4" t="s">
        <v>728</v>
      </c>
      <c r="AC468" s="3" t="s">
        <v>728</v>
      </c>
      <c r="AD468" s="5" t="s">
        <v>728</v>
      </c>
      <c r="AE468" s="5" t="s">
        <v>728</v>
      </c>
      <c r="AF468" s="5" t="s">
        <v>728</v>
      </c>
      <c r="AG468" s="5" t="s">
        <v>728</v>
      </c>
      <c r="AH468" s="3" t="s">
        <v>728</v>
      </c>
      <c r="AI468" s="4" t="s">
        <v>728</v>
      </c>
      <c r="AJ468" s="3" t="s">
        <v>728</v>
      </c>
      <c r="AK468" s="5" t="s">
        <v>728</v>
      </c>
      <c r="AL468" s="5" t="s">
        <v>728</v>
      </c>
      <c r="AM468" s="5" t="s">
        <v>728</v>
      </c>
      <c r="AN468" s="5" t="s">
        <v>728</v>
      </c>
      <c r="AO468" s="3" t="s">
        <v>728</v>
      </c>
      <c r="AP468" s="4" t="s">
        <v>728</v>
      </c>
      <c r="AQ468" s="3" t="s">
        <v>728</v>
      </c>
      <c r="AR468" s="5" t="s">
        <v>728</v>
      </c>
      <c r="AS468" s="5" t="s">
        <v>728</v>
      </c>
      <c r="AT468" s="5" t="s">
        <v>728</v>
      </c>
      <c r="AU468" s="5" t="s">
        <v>728</v>
      </c>
      <c r="AV468" s="3">
        <v>2.6666666666666665</v>
      </c>
      <c r="AW468" s="3">
        <v>0</v>
      </c>
      <c r="AX468" s="3">
        <v>10.333333333333334</v>
      </c>
      <c r="AY468" s="3">
        <v>5</v>
      </c>
      <c r="AZ468" s="6">
        <v>17.97666666666667</v>
      </c>
      <c r="BA468" s="6">
        <v>23.466666666666669</v>
      </c>
      <c r="BB468" s="6">
        <v>76.443333333333342</v>
      </c>
      <c r="BC468" s="3">
        <v>951.02936351706035</v>
      </c>
      <c r="BD468" s="3">
        <v>1241.4698162729658</v>
      </c>
      <c r="BE468" s="3">
        <v>441.74458661417316</v>
      </c>
      <c r="BF468" s="3">
        <v>1851.6240157480315</v>
      </c>
      <c r="BG468" s="3">
        <v>4044.1231955380576</v>
      </c>
      <c r="BH468" s="4">
        <v>1.7043088239365649</v>
      </c>
    </row>
    <row r="469" spans="1:60" x14ac:dyDescent="0.25">
      <c r="A469">
        <v>2003</v>
      </c>
      <c r="B469">
        <v>245</v>
      </c>
      <c r="C469" s="1">
        <v>37866</v>
      </c>
      <c r="D469" t="s">
        <v>619</v>
      </c>
      <c r="E469">
        <v>3</v>
      </c>
      <c r="F469" s="3">
        <v>98.6</v>
      </c>
      <c r="G469" s="4">
        <v>0.98599999999999999</v>
      </c>
      <c r="H469" s="3">
        <v>15.37</v>
      </c>
      <c r="I469" s="5">
        <v>32</v>
      </c>
      <c r="J469" s="5">
        <v>7</v>
      </c>
      <c r="K469" s="5">
        <v>3</v>
      </c>
      <c r="L469" s="5">
        <v>23</v>
      </c>
      <c r="M469" s="3">
        <v>91.2</v>
      </c>
      <c r="N469" s="4">
        <v>0.91200000000000003</v>
      </c>
      <c r="O469" s="3">
        <v>16.260000000000002</v>
      </c>
      <c r="P469" s="5">
        <v>26</v>
      </c>
      <c r="Q469" s="5">
        <v>7</v>
      </c>
      <c r="R469" s="5">
        <v>6</v>
      </c>
      <c r="S469" s="5">
        <v>59</v>
      </c>
      <c r="T469" s="3">
        <v>93.7</v>
      </c>
      <c r="U469" s="4">
        <v>0.93700000000000006</v>
      </c>
      <c r="V469" s="3">
        <v>11.21</v>
      </c>
      <c r="W469" s="5">
        <v>21</v>
      </c>
      <c r="X469" s="5">
        <v>6</v>
      </c>
      <c r="Y469" s="5">
        <v>3</v>
      </c>
      <c r="Z469" s="5">
        <v>22</v>
      </c>
      <c r="AA469" s="3" t="s">
        <v>728</v>
      </c>
      <c r="AB469" s="4" t="s">
        <v>728</v>
      </c>
      <c r="AC469" s="3" t="s">
        <v>728</v>
      </c>
      <c r="AD469" s="5" t="s">
        <v>728</v>
      </c>
      <c r="AE469" s="5" t="s">
        <v>728</v>
      </c>
      <c r="AF469" s="5" t="s">
        <v>728</v>
      </c>
      <c r="AG469" s="5" t="s">
        <v>728</v>
      </c>
      <c r="AH469" s="3" t="s">
        <v>728</v>
      </c>
      <c r="AI469" s="4" t="s">
        <v>728</v>
      </c>
      <c r="AJ469" s="3" t="s">
        <v>728</v>
      </c>
      <c r="AK469" s="5" t="s">
        <v>728</v>
      </c>
      <c r="AL469" s="5" t="s">
        <v>728</v>
      </c>
      <c r="AM469" s="5" t="s">
        <v>728</v>
      </c>
      <c r="AN469" s="5" t="s">
        <v>728</v>
      </c>
      <c r="AO469" s="3" t="s">
        <v>728</v>
      </c>
      <c r="AP469" s="4" t="s">
        <v>728</v>
      </c>
      <c r="AQ469" s="3" t="s">
        <v>728</v>
      </c>
      <c r="AR469" s="5" t="s">
        <v>728</v>
      </c>
      <c r="AS469" s="5" t="s">
        <v>728</v>
      </c>
      <c r="AT469" s="5" t="s">
        <v>728</v>
      </c>
      <c r="AU469" s="5" t="s">
        <v>728</v>
      </c>
      <c r="AV469" s="3">
        <v>1.3333333333333333</v>
      </c>
      <c r="AW469" s="3">
        <v>0</v>
      </c>
      <c r="AX469" s="3">
        <v>12.666666666666666</v>
      </c>
      <c r="AY469" s="3">
        <v>13.666666666666666</v>
      </c>
      <c r="AZ469" s="6">
        <v>27.046666666666667</v>
      </c>
      <c r="BA469" s="6">
        <v>37.286666666666669</v>
      </c>
      <c r="BB469" s="6">
        <v>130.91999999999999</v>
      </c>
      <c r="BC469" s="3">
        <v>1375.4046369203852</v>
      </c>
      <c r="BD469" s="3">
        <v>1896.139545056868</v>
      </c>
      <c r="BE469" s="3">
        <v>1800.5358705161855</v>
      </c>
      <c r="BF469" s="3">
        <v>3386.1329833770774</v>
      </c>
      <c r="BG469" s="3">
        <v>6657.677165354331</v>
      </c>
      <c r="BH469" s="4">
        <v>2.3819426645799537</v>
      </c>
    </row>
    <row r="470" spans="1:60" x14ac:dyDescent="0.25">
      <c r="A470">
        <v>2003</v>
      </c>
      <c r="B470">
        <v>245</v>
      </c>
      <c r="C470" s="1">
        <v>37866</v>
      </c>
      <c r="D470" t="s">
        <v>620</v>
      </c>
      <c r="E470">
        <v>3</v>
      </c>
      <c r="F470" s="3">
        <v>109.5</v>
      </c>
      <c r="G470" s="4">
        <v>1.095</v>
      </c>
      <c r="H470" s="3">
        <v>10.4</v>
      </c>
      <c r="I470" s="5">
        <v>26</v>
      </c>
      <c r="J470" s="5">
        <v>5</v>
      </c>
      <c r="K470" s="5">
        <v>1</v>
      </c>
      <c r="L470" s="5">
        <v>2</v>
      </c>
      <c r="M470" s="3">
        <v>93.5</v>
      </c>
      <c r="N470" s="4">
        <v>0.93500000000000005</v>
      </c>
      <c r="O470" s="3">
        <v>9.1</v>
      </c>
      <c r="P470" s="5">
        <v>20</v>
      </c>
      <c r="Q470" s="5">
        <v>3</v>
      </c>
      <c r="R470" s="5">
        <v>0</v>
      </c>
      <c r="S470" s="5">
        <v>0</v>
      </c>
      <c r="T470" s="3">
        <v>81.3</v>
      </c>
      <c r="U470" s="4">
        <v>0.81299999999999994</v>
      </c>
      <c r="V470" s="3">
        <v>7.8</v>
      </c>
      <c r="W470" s="5">
        <v>13</v>
      </c>
      <c r="X470" s="5">
        <v>6</v>
      </c>
      <c r="Y470" s="5">
        <v>1</v>
      </c>
      <c r="Z470" s="5">
        <v>5</v>
      </c>
      <c r="AA470" s="3" t="s">
        <v>728</v>
      </c>
      <c r="AB470" s="4" t="s">
        <v>728</v>
      </c>
      <c r="AC470" s="3" t="s">
        <v>728</v>
      </c>
      <c r="AD470" s="5" t="s">
        <v>728</v>
      </c>
      <c r="AE470" s="5" t="s">
        <v>728</v>
      </c>
      <c r="AF470" s="5" t="s">
        <v>728</v>
      </c>
      <c r="AG470" s="5" t="s">
        <v>728</v>
      </c>
      <c r="AH470" s="3" t="s">
        <v>728</v>
      </c>
      <c r="AI470" s="4" t="s">
        <v>728</v>
      </c>
      <c r="AJ470" s="3" t="s">
        <v>728</v>
      </c>
      <c r="AK470" s="5" t="s">
        <v>728</v>
      </c>
      <c r="AL470" s="5" t="s">
        <v>728</v>
      </c>
      <c r="AM470" s="5" t="s">
        <v>728</v>
      </c>
      <c r="AN470" s="5" t="s">
        <v>728</v>
      </c>
      <c r="AO470" s="3" t="s">
        <v>728</v>
      </c>
      <c r="AP470" s="4" t="s">
        <v>728</v>
      </c>
      <c r="AQ470" s="3" t="s">
        <v>728</v>
      </c>
      <c r="AR470" s="5" t="s">
        <v>728</v>
      </c>
      <c r="AS470" s="5" t="s">
        <v>728</v>
      </c>
      <c r="AT470" s="5" t="s">
        <v>728</v>
      </c>
      <c r="AU470" s="5" t="s">
        <v>728</v>
      </c>
      <c r="AV470" s="3">
        <v>0.66666666666666663</v>
      </c>
      <c r="AW470" s="3">
        <v>0</v>
      </c>
      <c r="AX470" s="3">
        <v>2.6666666666666665</v>
      </c>
      <c r="AY470" s="3">
        <v>2</v>
      </c>
      <c r="AZ470" s="6">
        <v>13.046666666666667</v>
      </c>
      <c r="BA470" s="6">
        <v>20.936666666666667</v>
      </c>
      <c r="BB470" s="6">
        <v>56.94</v>
      </c>
      <c r="BC470" s="3">
        <v>3245.9718576844566</v>
      </c>
      <c r="BD470" s="3">
        <v>5208.9803878681842</v>
      </c>
      <c r="BE470" s="3">
        <v>2240.831875182269</v>
      </c>
      <c r="BF470" s="3">
        <v>5711.5503791192777</v>
      </c>
      <c r="BG470" s="3">
        <v>14166.502624671917</v>
      </c>
      <c r="BH470" s="4">
        <v>6.1958508917414585</v>
      </c>
    </row>
    <row r="471" spans="1:60" x14ac:dyDescent="0.25">
      <c r="A471">
        <v>2003</v>
      </c>
      <c r="B471">
        <v>245</v>
      </c>
      <c r="C471" s="1">
        <v>37866</v>
      </c>
      <c r="D471" t="s">
        <v>621</v>
      </c>
      <c r="E471">
        <v>3</v>
      </c>
      <c r="F471" s="3">
        <v>103.6</v>
      </c>
      <c r="G471" s="4">
        <v>1.036</v>
      </c>
      <c r="H471" s="3">
        <v>14</v>
      </c>
      <c r="I471" s="5">
        <v>28</v>
      </c>
      <c r="J471" s="5">
        <v>6</v>
      </c>
      <c r="K471" s="5">
        <v>2</v>
      </c>
      <c r="L471" s="5">
        <v>9</v>
      </c>
      <c r="M471" s="3">
        <v>86.5</v>
      </c>
      <c r="N471" s="4">
        <v>0.86499999999999999</v>
      </c>
      <c r="O471" s="3">
        <v>10.6</v>
      </c>
      <c r="P471" s="5">
        <v>19</v>
      </c>
      <c r="Q471" s="5">
        <v>8</v>
      </c>
      <c r="R471" s="5">
        <v>1</v>
      </c>
      <c r="S471" s="5">
        <v>4</v>
      </c>
      <c r="T471" s="3">
        <v>63.4</v>
      </c>
      <c r="U471" s="4">
        <v>0.63400000000000001</v>
      </c>
      <c r="V471" s="3">
        <v>12.1</v>
      </c>
      <c r="W471" s="5">
        <v>18</v>
      </c>
      <c r="X471" s="5">
        <v>3</v>
      </c>
      <c r="Y471" s="5">
        <v>2</v>
      </c>
      <c r="Z471" s="5">
        <v>7</v>
      </c>
      <c r="AA471" s="3" t="s">
        <v>728</v>
      </c>
      <c r="AB471" s="4" t="s">
        <v>728</v>
      </c>
      <c r="AC471" s="3" t="s">
        <v>728</v>
      </c>
      <c r="AD471" s="5" t="s">
        <v>728</v>
      </c>
      <c r="AE471" s="5" t="s">
        <v>728</v>
      </c>
      <c r="AF471" s="5" t="s">
        <v>728</v>
      </c>
      <c r="AG471" s="5" t="s">
        <v>728</v>
      </c>
      <c r="AH471" s="3" t="s">
        <v>728</v>
      </c>
      <c r="AI471" s="4" t="s">
        <v>728</v>
      </c>
      <c r="AJ471" s="3" t="s">
        <v>728</v>
      </c>
      <c r="AK471" s="5" t="s">
        <v>728</v>
      </c>
      <c r="AL471" s="5" t="s">
        <v>728</v>
      </c>
      <c r="AM471" s="5" t="s">
        <v>728</v>
      </c>
      <c r="AN471" s="5" t="s">
        <v>728</v>
      </c>
      <c r="AO471" s="3" t="s">
        <v>728</v>
      </c>
      <c r="AP471" s="4" t="s">
        <v>728</v>
      </c>
      <c r="AQ471" s="3" t="s">
        <v>728</v>
      </c>
      <c r="AR471" s="5" t="s">
        <v>728</v>
      </c>
      <c r="AS471" s="5" t="s">
        <v>728</v>
      </c>
      <c r="AT471" s="5" t="s">
        <v>728</v>
      </c>
      <c r="AU471" s="5" t="s">
        <v>728</v>
      </c>
      <c r="AV471" s="3">
        <v>2.6666666666666665</v>
      </c>
      <c r="AW471" s="3">
        <v>0</v>
      </c>
      <c r="AX471" s="3">
        <v>2</v>
      </c>
      <c r="AY471" s="3">
        <v>6.666666666666667</v>
      </c>
      <c r="AZ471" s="6">
        <v>32.190000000000005</v>
      </c>
      <c r="BA471" s="6">
        <v>49.126666666666665</v>
      </c>
      <c r="BB471" s="6">
        <v>131.10999999999999</v>
      </c>
      <c r="BC471" s="3">
        <v>3963.3174759405078</v>
      </c>
      <c r="BD471" s="3">
        <v>6048.6044279187327</v>
      </c>
      <c r="BE471" s="3">
        <v>2054.5062943520952</v>
      </c>
      <c r="BF471" s="3">
        <v>6130.6861815884113</v>
      </c>
      <c r="BG471" s="3">
        <v>16142.608085447651</v>
      </c>
      <c r="BH471" s="4">
        <v>5.8391847663625489</v>
      </c>
    </row>
    <row r="472" spans="1:60" x14ac:dyDescent="0.25">
      <c r="A472">
        <v>2003</v>
      </c>
      <c r="B472">
        <v>245</v>
      </c>
      <c r="C472" s="1">
        <v>37866</v>
      </c>
      <c r="D472" t="s">
        <v>622</v>
      </c>
      <c r="E472">
        <v>3</v>
      </c>
      <c r="F472" s="3">
        <v>118.2</v>
      </c>
      <c r="G472" s="4">
        <v>1.1819999999999999</v>
      </c>
      <c r="H472" s="3">
        <v>12.2</v>
      </c>
      <c r="I472" s="5">
        <v>20</v>
      </c>
      <c r="J472" s="5">
        <v>9</v>
      </c>
      <c r="K472" s="5">
        <v>4</v>
      </c>
      <c r="L472" s="5">
        <v>14</v>
      </c>
      <c r="M472" s="3">
        <v>109.4</v>
      </c>
      <c r="N472" s="4">
        <v>1.0940000000000001</v>
      </c>
      <c r="O472" s="3">
        <v>12.4</v>
      </c>
      <c r="P472" s="5">
        <v>23</v>
      </c>
      <c r="Q472" s="5">
        <v>5</v>
      </c>
      <c r="R472" s="5">
        <v>1</v>
      </c>
      <c r="S472" s="5">
        <v>4</v>
      </c>
      <c r="T472" s="3">
        <v>74.8</v>
      </c>
      <c r="U472" s="4">
        <v>0.748</v>
      </c>
      <c r="V472" s="3">
        <v>9.1</v>
      </c>
      <c r="W472" s="5">
        <v>14</v>
      </c>
      <c r="X472" s="5">
        <v>5</v>
      </c>
      <c r="Y472" s="5">
        <v>3</v>
      </c>
      <c r="Z472" s="5">
        <v>16</v>
      </c>
      <c r="AA472" s="3" t="s">
        <v>728</v>
      </c>
      <c r="AB472" s="4" t="s">
        <v>728</v>
      </c>
      <c r="AC472" s="3" t="s">
        <v>728</v>
      </c>
      <c r="AD472" s="5" t="s">
        <v>728</v>
      </c>
      <c r="AE472" s="5" t="s">
        <v>728</v>
      </c>
      <c r="AF472" s="5" t="s">
        <v>728</v>
      </c>
      <c r="AG472" s="5" t="s">
        <v>728</v>
      </c>
      <c r="AH472" s="3" t="s">
        <v>728</v>
      </c>
      <c r="AI472" s="4" t="s">
        <v>728</v>
      </c>
      <c r="AJ472" s="3" t="s">
        <v>728</v>
      </c>
      <c r="AK472" s="5" t="s">
        <v>728</v>
      </c>
      <c r="AL472" s="5" t="s">
        <v>728</v>
      </c>
      <c r="AM472" s="5" t="s">
        <v>728</v>
      </c>
      <c r="AN472" s="5" t="s">
        <v>728</v>
      </c>
      <c r="AO472" s="3" t="s">
        <v>728</v>
      </c>
      <c r="AP472" s="4" t="s">
        <v>728</v>
      </c>
      <c r="AQ472" s="3" t="s">
        <v>728</v>
      </c>
      <c r="AR472" s="5" t="s">
        <v>728</v>
      </c>
      <c r="AS472" s="5" t="s">
        <v>728</v>
      </c>
      <c r="AT472" s="5" t="s">
        <v>728</v>
      </c>
      <c r="AU472" s="5" t="s">
        <v>728</v>
      </c>
      <c r="AV472" s="3">
        <v>4</v>
      </c>
      <c r="AW472" s="3">
        <v>0</v>
      </c>
      <c r="AX472" s="3">
        <v>8.3333333333333339</v>
      </c>
      <c r="AY472" s="3">
        <v>2</v>
      </c>
      <c r="AZ472" s="6">
        <v>21.336666666666662</v>
      </c>
      <c r="BA472" s="6">
        <v>32.333333333333336</v>
      </c>
      <c r="BB472" s="6">
        <v>88.713333333333324</v>
      </c>
      <c r="BC472" s="3">
        <v>2475.3551205404879</v>
      </c>
      <c r="BD472" s="3">
        <v>3751.1239914455145</v>
      </c>
      <c r="BE472" s="3">
        <v>1983.0684358899587</v>
      </c>
      <c r="BF472" s="3">
        <v>4065.5223218625447</v>
      </c>
      <c r="BG472" s="3">
        <v>10292.001433848547</v>
      </c>
      <c r="BH472" s="4">
        <v>4.6674396023776703</v>
      </c>
    </row>
    <row r="473" spans="1:60" x14ac:dyDescent="0.25">
      <c r="A473">
        <v>2003</v>
      </c>
      <c r="B473">
        <v>245</v>
      </c>
      <c r="C473" s="1">
        <v>37866</v>
      </c>
      <c r="D473" t="s">
        <v>623</v>
      </c>
      <c r="E473">
        <v>3</v>
      </c>
      <c r="F473" s="3">
        <v>124.5</v>
      </c>
      <c r="G473" s="4">
        <v>1.2450000000000001</v>
      </c>
      <c r="H473" s="3">
        <v>12.1</v>
      </c>
      <c r="I473" s="5">
        <v>31</v>
      </c>
      <c r="J473" s="5">
        <v>5</v>
      </c>
      <c r="K473" s="5">
        <v>4</v>
      </c>
      <c r="L473" s="5">
        <v>24</v>
      </c>
      <c r="M473" s="3">
        <v>94.6</v>
      </c>
      <c r="N473" s="4">
        <v>0.94599999999999995</v>
      </c>
      <c r="O473" s="3">
        <v>11</v>
      </c>
      <c r="P473" s="5">
        <v>27</v>
      </c>
      <c r="Q473" s="5">
        <v>5</v>
      </c>
      <c r="R473" s="5">
        <v>1</v>
      </c>
      <c r="S473" s="5">
        <v>2</v>
      </c>
      <c r="T473" s="3">
        <v>87.7</v>
      </c>
      <c r="U473" s="4">
        <v>0.877</v>
      </c>
      <c r="V473" s="3">
        <v>9.4</v>
      </c>
      <c r="W473" s="5">
        <v>21</v>
      </c>
      <c r="X473" s="5">
        <v>3</v>
      </c>
      <c r="Y473" s="5">
        <v>0</v>
      </c>
      <c r="Z473" s="5">
        <v>0</v>
      </c>
      <c r="AA473" s="3" t="s">
        <v>728</v>
      </c>
      <c r="AB473" s="4" t="s">
        <v>728</v>
      </c>
      <c r="AC473" s="3" t="s">
        <v>728</v>
      </c>
      <c r="AD473" s="5" t="s">
        <v>728</v>
      </c>
      <c r="AE473" s="5" t="s">
        <v>728</v>
      </c>
      <c r="AF473" s="5" t="s">
        <v>728</v>
      </c>
      <c r="AG473" s="5" t="s">
        <v>728</v>
      </c>
      <c r="AH473" s="3" t="s">
        <v>728</v>
      </c>
      <c r="AI473" s="4" t="s">
        <v>728</v>
      </c>
      <c r="AJ473" s="3" t="s">
        <v>728</v>
      </c>
      <c r="AK473" s="5" t="s">
        <v>728</v>
      </c>
      <c r="AL473" s="5" t="s">
        <v>728</v>
      </c>
      <c r="AM473" s="5" t="s">
        <v>728</v>
      </c>
      <c r="AN473" s="5" t="s">
        <v>728</v>
      </c>
      <c r="AO473" s="3" t="s">
        <v>728</v>
      </c>
      <c r="AP473" s="4" t="s">
        <v>728</v>
      </c>
      <c r="AQ473" s="3" t="s">
        <v>728</v>
      </c>
      <c r="AR473" s="5" t="s">
        <v>728</v>
      </c>
      <c r="AS473" s="5" t="s">
        <v>728</v>
      </c>
      <c r="AT473" s="5" t="s">
        <v>728</v>
      </c>
      <c r="AU473" s="5" t="s">
        <v>728</v>
      </c>
      <c r="AV473" s="3">
        <v>10.666666666666666</v>
      </c>
      <c r="AW473" s="3">
        <v>0.33333333333333331</v>
      </c>
      <c r="AX473" s="3">
        <v>5</v>
      </c>
      <c r="AY473" s="3">
        <v>4</v>
      </c>
      <c r="AZ473" s="6">
        <v>25.98</v>
      </c>
      <c r="BA473" s="6">
        <v>34.74</v>
      </c>
      <c r="BB473" s="6">
        <v>118.62666666666667</v>
      </c>
      <c r="BC473" s="3">
        <v>5909.7112860892385</v>
      </c>
      <c r="BD473" s="3">
        <v>7902.3622047244098</v>
      </c>
      <c r="BE473" s="3">
        <v>4319.6850393700788</v>
      </c>
      <c r="BF473" s="3">
        <v>13172.120151647712</v>
      </c>
      <c r="BG473" s="3">
        <v>26984.19364246136</v>
      </c>
      <c r="BH473" s="4">
        <v>9.237394840405095</v>
      </c>
    </row>
    <row r="474" spans="1:60" x14ac:dyDescent="0.25">
      <c r="A474">
        <v>2003</v>
      </c>
      <c r="B474">
        <v>245</v>
      </c>
      <c r="C474" s="1">
        <v>37866</v>
      </c>
      <c r="D474" t="s">
        <v>624</v>
      </c>
      <c r="E474">
        <v>3</v>
      </c>
      <c r="F474" s="3">
        <v>85.6</v>
      </c>
      <c r="G474" s="4">
        <v>0.85599999999999998</v>
      </c>
      <c r="H474" s="3">
        <v>16.399999999999999</v>
      </c>
      <c r="I474" s="5">
        <v>23</v>
      </c>
      <c r="J474" s="5">
        <v>4</v>
      </c>
      <c r="K474" s="5">
        <v>4</v>
      </c>
      <c r="L474" s="5">
        <v>43</v>
      </c>
      <c r="M474" s="3">
        <v>94.2</v>
      </c>
      <c r="N474" s="4">
        <v>0.94200000000000006</v>
      </c>
      <c r="O474" s="3">
        <v>12.2</v>
      </c>
      <c r="P474" s="5">
        <v>29</v>
      </c>
      <c r="Q474" s="5">
        <v>6</v>
      </c>
      <c r="R474" s="5">
        <v>3</v>
      </c>
      <c r="S474" s="5">
        <v>16</v>
      </c>
      <c r="T474" s="3">
        <v>98.9</v>
      </c>
      <c r="U474" s="4">
        <v>0.9890000000000001</v>
      </c>
      <c r="V474" s="3">
        <v>15.6</v>
      </c>
      <c r="W474" s="5">
        <v>24</v>
      </c>
      <c r="X474" s="5">
        <v>4</v>
      </c>
      <c r="Y474" s="5">
        <v>4</v>
      </c>
      <c r="Z474" s="5">
        <v>27</v>
      </c>
      <c r="AA474" s="3" t="s">
        <v>728</v>
      </c>
      <c r="AB474" s="4" t="s">
        <v>728</v>
      </c>
      <c r="AC474" s="3" t="s">
        <v>728</v>
      </c>
      <c r="AD474" s="5" t="s">
        <v>728</v>
      </c>
      <c r="AE474" s="5" t="s">
        <v>728</v>
      </c>
      <c r="AF474" s="5" t="s">
        <v>728</v>
      </c>
      <c r="AG474" s="5" t="s">
        <v>728</v>
      </c>
      <c r="AH474" s="3" t="s">
        <v>728</v>
      </c>
      <c r="AI474" s="4" t="s">
        <v>728</v>
      </c>
      <c r="AJ474" s="3" t="s">
        <v>728</v>
      </c>
      <c r="AK474" s="5" t="s">
        <v>728</v>
      </c>
      <c r="AL474" s="5" t="s">
        <v>728</v>
      </c>
      <c r="AM474" s="5" t="s">
        <v>728</v>
      </c>
      <c r="AN474" s="5" t="s">
        <v>728</v>
      </c>
      <c r="AO474" s="3" t="s">
        <v>728</v>
      </c>
      <c r="AP474" s="4" t="s">
        <v>728</v>
      </c>
      <c r="AQ474" s="3" t="s">
        <v>728</v>
      </c>
      <c r="AR474" s="5" t="s">
        <v>728</v>
      </c>
      <c r="AS474" s="5" t="s">
        <v>728</v>
      </c>
      <c r="AT474" s="5" t="s">
        <v>728</v>
      </c>
      <c r="AU474" s="5" t="s">
        <v>728</v>
      </c>
      <c r="AV474" s="3">
        <v>15</v>
      </c>
      <c r="AW474" s="3">
        <v>0.66666666666666663</v>
      </c>
      <c r="AX474" s="3">
        <v>22.666666666666668</v>
      </c>
      <c r="AY474" s="3">
        <v>7.666666666666667</v>
      </c>
      <c r="AZ474" s="6">
        <v>11.526666666666666</v>
      </c>
      <c r="BA474" s="6">
        <v>16.066666666666666</v>
      </c>
      <c r="BB474" s="6">
        <v>51.913333333333334</v>
      </c>
      <c r="BC474" s="3">
        <v>553.07578740157476</v>
      </c>
      <c r="BD474" s="3">
        <v>770.91535433070862</v>
      </c>
      <c r="BE474" s="3">
        <v>800.66437007874026</v>
      </c>
      <c r="BF474" s="3">
        <v>1166.9291338582677</v>
      </c>
      <c r="BG474" s="3">
        <v>2490.9202755905508</v>
      </c>
      <c r="BH474" s="4">
        <v>0.92935263173248639</v>
      </c>
    </row>
    <row r="475" spans="1:60" x14ac:dyDescent="0.25">
      <c r="A475">
        <v>2003</v>
      </c>
      <c r="B475">
        <v>245</v>
      </c>
      <c r="C475" s="1">
        <v>37866</v>
      </c>
      <c r="D475" t="s">
        <v>625</v>
      </c>
      <c r="E475">
        <v>3</v>
      </c>
      <c r="F475" s="3">
        <v>109</v>
      </c>
      <c r="G475" s="4">
        <v>1.0900000000000001</v>
      </c>
      <c r="H475" s="3">
        <v>11.6</v>
      </c>
      <c r="I475" s="5">
        <v>27</v>
      </c>
      <c r="J475" s="5">
        <v>3</v>
      </c>
      <c r="K475" s="5">
        <v>1</v>
      </c>
      <c r="L475" s="5">
        <v>2</v>
      </c>
      <c r="M475" s="3">
        <v>95</v>
      </c>
      <c r="N475" s="4">
        <v>0.95</v>
      </c>
      <c r="O475" s="3">
        <v>11.2</v>
      </c>
      <c r="P475" s="5">
        <v>21</v>
      </c>
      <c r="Q475" s="5">
        <v>6</v>
      </c>
      <c r="R475" s="5">
        <v>2</v>
      </c>
      <c r="S475" s="5">
        <v>8</v>
      </c>
      <c r="T475" s="3">
        <v>89.8</v>
      </c>
      <c r="U475" s="4">
        <v>0.89800000000000002</v>
      </c>
      <c r="V475" s="3">
        <v>9.6999999999999993</v>
      </c>
      <c r="W475" s="5">
        <v>21</v>
      </c>
      <c r="X475" s="5">
        <v>7</v>
      </c>
      <c r="Y475" s="5">
        <v>2</v>
      </c>
      <c r="Z475" s="5">
        <v>4</v>
      </c>
      <c r="AA475" s="3" t="s">
        <v>728</v>
      </c>
      <c r="AB475" s="4" t="s">
        <v>728</v>
      </c>
      <c r="AC475" s="3" t="s">
        <v>728</v>
      </c>
      <c r="AD475" s="5" t="s">
        <v>728</v>
      </c>
      <c r="AE475" s="5" t="s">
        <v>728</v>
      </c>
      <c r="AF475" s="5" t="s">
        <v>728</v>
      </c>
      <c r="AG475" s="5" t="s">
        <v>728</v>
      </c>
      <c r="AH475" s="3" t="s">
        <v>728</v>
      </c>
      <c r="AI475" s="4" t="s">
        <v>728</v>
      </c>
      <c r="AJ475" s="3" t="s">
        <v>728</v>
      </c>
      <c r="AK475" s="5" t="s">
        <v>728</v>
      </c>
      <c r="AL475" s="5" t="s">
        <v>728</v>
      </c>
      <c r="AM475" s="5" t="s">
        <v>728</v>
      </c>
      <c r="AN475" s="5" t="s">
        <v>728</v>
      </c>
      <c r="AO475" s="3" t="s">
        <v>728</v>
      </c>
      <c r="AP475" s="4" t="s">
        <v>728</v>
      </c>
      <c r="AQ475" s="3" t="s">
        <v>728</v>
      </c>
      <c r="AR475" s="5" t="s">
        <v>728</v>
      </c>
      <c r="AS475" s="5" t="s">
        <v>728</v>
      </c>
      <c r="AT475" s="5" t="s">
        <v>728</v>
      </c>
      <c r="AU475" s="5" t="s">
        <v>728</v>
      </c>
      <c r="AV475" s="3">
        <v>9</v>
      </c>
      <c r="AW475" s="3">
        <v>0</v>
      </c>
      <c r="AX475" s="3">
        <v>5.666666666666667</v>
      </c>
      <c r="AY475" s="3">
        <v>2.6666666666666665</v>
      </c>
      <c r="AZ475" s="6">
        <v>43.436666666666667</v>
      </c>
      <c r="BA475" s="6">
        <v>60.393333333333338</v>
      </c>
      <c r="BB475" s="6">
        <v>176.18333333333331</v>
      </c>
      <c r="BC475" s="3">
        <v>4904.6761081948089</v>
      </c>
      <c r="BD475" s="3">
        <v>6819.3478419364246</v>
      </c>
      <c r="BE475" s="3">
        <v>2356.9243948673079</v>
      </c>
      <c r="BF475" s="3">
        <v>8169.8180956547094</v>
      </c>
      <c r="BG475" s="3">
        <v>19893.842045785943</v>
      </c>
      <c r="BH475" s="4">
        <v>9.1234584298510129</v>
      </c>
    </row>
    <row r="476" spans="1:60" x14ac:dyDescent="0.25">
      <c r="A476">
        <v>2003</v>
      </c>
      <c r="B476">
        <v>245</v>
      </c>
      <c r="C476" s="1">
        <v>37866</v>
      </c>
      <c r="D476" t="s">
        <v>626</v>
      </c>
      <c r="E476">
        <v>3</v>
      </c>
      <c r="F476" s="3">
        <v>70.5</v>
      </c>
      <c r="G476" s="4">
        <v>0.70499999999999996</v>
      </c>
      <c r="H476" s="3">
        <v>9.1</v>
      </c>
      <c r="I476" s="5">
        <v>13</v>
      </c>
      <c r="J476" s="5">
        <v>5</v>
      </c>
      <c r="K476" s="5">
        <v>1</v>
      </c>
      <c r="L476" s="5">
        <v>4</v>
      </c>
      <c r="M476" s="3">
        <v>73.5</v>
      </c>
      <c r="N476" s="4">
        <v>0.73499999999999999</v>
      </c>
      <c r="O476" s="3">
        <v>8.8000000000000007</v>
      </c>
      <c r="P476" s="5">
        <v>18</v>
      </c>
      <c r="Q476" s="5">
        <v>7</v>
      </c>
      <c r="R476" s="5">
        <v>2</v>
      </c>
      <c r="S476" s="5">
        <v>6</v>
      </c>
      <c r="T476" s="3">
        <v>76.099999999999994</v>
      </c>
      <c r="U476" s="4">
        <v>0.7609999999999999</v>
      </c>
      <c r="V476" s="3">
        <v>12.4</v>
      </c>
      <c r="W476" s="5">
        <v>18</v>
      </c>
      <c r="X476" s="5">
        <v>6</v>
      </c>
      <c r="Y476" s="5">
        <v>3</v>
      </c>
      <c r="Z476" s="5">
        <v>15</v>
      </c>
      <c r="AA476" s="3" t="s">
        <v>728</v>
      </c>
      <c r="AB476" s="4" t="s">
        <v>728</v>
      </c>
      <c r="AC476" s="3" t="s">
        <v>728</v>
      </c>
      <c r="AD476" s="5" t="s">
        <v>728</v>
      </c>
      <c r="AE476" s="5" t="s">
        <v>728</v>
      </c>
      <c r="AF476" s="5" t="s">
        <v>728</v>
      </c>
      <c r="AG476" s="5" t="s">
        <v>728</v>
      </c>
      <c r="AH476" s="3" t="s">
        <v>728</v>
      </c>
      <c r="AI476" s="4" t="s">
        <v>728</v>
      </c>
      <c r="AJ476" s="3" t="s">
        <v>728</v>
      </c>
      <c r="AK476" s="5" t="s">
        <v>728</v>
      </c>
      <c r="AL476" s="5" t="s">
        <v>728</v>
      </c>
      <c r="AM476" s="5" t="s">
        <v>728</v>
      </c>
      <c r="AN476" s="5" t="s">
        <v>728</v>
      </c>
      <c r="AO476" s="3" t="s">
        <v>728</v>
      </c>
      <c r="AP476" s="4" t="s">
        <v>728</v>
      </c>
      <c r="AQ476" s="3" t="s">
        <v>728</v>
      </c>
      <c r="AR476" s="5" t="s">
        <v>728</v>
      </c>
      <c r="AS476" s="5" t="s">
        <v>728</v>
      </c>
      <c r="AT476" s="5" t="s">
        <v>728</v>
      </c>
      <c r="AU476" s="5" t="s">
        <v>728</v>
      </c>
      <c r="AV476" s="3">
        <v>0</v>
      </c>
      <c r="AW476" s="3">
        <v>0</v>
      </c>
      <c r="AX476" s="3">
        <v>4.666666666666667</v>
      </c>
      <c r="AY476" s="3">
        <v>2</v>
      </c>
      <c r="AZ476" s="6">
        <v>26.400000000000002</v>
      </c>
      <c r="BA476" s="6">
        <v>38.573333333333331</v>
      </c>
      <c r="BB476" s="6">
        <v>124.79333333333334</v>
      </c>
      <c r="BC476" s="3">
        <v>5807.9615048118994</v>
      </c>
      <c r="BD476" s="3">
        <v>8486.0770875862727</v>
      </c>
      <c r="BE476" s="3">
        <v>6414.4241518421304</v>
      </c>
      <c r="BF476" s="3">
        <v>13160.312773403322</v>
      </c>
      <c r="BG476" s="3">
        <v>27454.351365801493</v>
      </c>
      <c r="BH476" s="4">
        <v>9.0333161271507709</v>
      </c>
    </row>
    <row r="477" spans="1:60" x14ac:dyDescent="0.25">
      <c r="A477">
        <v>2003</v>
      </c>
      <c r="B477">
        <v>245</v>
      </c>
      <c r="C477" s="1">
        <v>37866</v>
      </c>
      <c r="D477" t="s">
        <v>627</v>
      </c>
      <c r="E477">
        <v>3</v>
      </c>
      <c r="F477" s="3">
        <v>92.3</v>
      </c>
      <c r="G477" s="4">
        <v>0.92299999999999993</v>
      </c>
      <c r="H477" s="3">
        <v>15.2</v>
      </c>
      <c r="I477" s="5">
        <v>24</v>
      </c>
      <c r="J477" s="5">
        <v>4</v>
      </c>
      <c r="K477" s="5">
        <v>2</v>
      </c>
      <c r="L477" s="5">
        <v>13</v>
      </c>
      <c r="M477" s="3">
        <v>118.3</v>
      </c>
      <c r="N477" s="4">
        <v>1.1830000000000001</v>
      </c>
      <c r="O477" s="3">
        <v>14.5</v>
      </c>
      <c r="P477" s="5">
        <v>27</v>
      </c>
      <c r="Q477" s="5">
        <v>5</v>
      </c>
      <c r="R477" s="5">
        <v>1</v>
      </c>
      <c r="S477" s="5">
        <v>7</v>
      </c>
      <c r="T477" s="3">
        <v>85.9</v>
      </c>
      <c r="U477" s="4">
        <v>0.8590000000000001</v>
      </c>
      <c r="V477" s="3">
        <v>10</v>
      </c>
      <c r="W477" s="5">
        <v>23</v>
      </c>
      <c r="X477" s="5">
        <v>4</v>
      </c>
      <c r="Y477" s="5">
        <v>1</v>
      </c>
      <c r="Z477" s="5">
        <v>8</v>
      </c>
      <c r="AA477" s="3" t="s">
        <v>728</v>
      </c>
      <c r="AB477" s="4" t="s">
        <v>728</v>
      </c>
      <c r="AC477" s="3" t="s">
        <v>728</v>
      </c>
      <c r="AD477" s="5" t="s">
        <v>728</v>
      </c>
      <c r="AE477" s="5" t="s">
        <v>728</v>
      </c>
      <c r="AF477" s="5" t="s">
        <v>728</v>
      </c>
      <c r="AG477" s="5" t="s">
        <v>728</v>
      </c>
      <c r="AH477" s="3" t="s">
        <v>728</v>
      </c>
      <c r="AI477" s="4" t="s">
        <v>728</v>
      </c>
      <c r="AJ477" s="3" t="s">
        <v>728</v>
      </c>
      <c r="AK477" s="5" t="s">
        <v>728</v>
      </c>
      <c r="AL477" s="5" t="s">
        <v>728</v>
      </c>
      <c r="AM477" s="5" t="s">
        <v>728</v>
      </c>
      <c r="AN477" s="5" t="s">
        <v>728</v>
      </c>
      <c r="AO477" s="3" t="s">
        <v>728</v>
      </c>
      <c r="AP477" s="4" t="s">
        <v>728</v>
      </c>
      <c r="AQ477" s="3" t="s">
        <v>728</v>
      </c>
      <c r="AR477" s="5" t="s">
        <v>728</v>
      </c>
      <c r="AS477" s="5" t="s">
        <v>728</v>
      </c>
      <c r="AT477" s="5" t="s">
        <v>728</v>
      </c>
      <c r="AU477" s="5" t="s">
        <v>728</v>
      </c>
      <c r="AV477" s="3">
        <v>7.666666666666667</v>
      </c>
      <c r="AW477" s="3">
        <v>0.33333333333333331</v>
      </c>
      <c r="AX477" s="3">
        <v>8</v>
      </c>
      <c r="AY477" s="3">
        <v>10</v>
      </c>
      <c r="AZ477" s="6">
        <v>22.099999999999998</v>
      </c>
      <c r="BA477" s="6">
        <v>44.366666666666667</v>
      </c>
      <c r="BB477" s="6">
        <v>101.30666666666666</v>
      </c>
      <c r="BC477" s="3">
        <v>2380.6321084864389</v>
      </c>
      <c r="BD477" s="3">
        <v>4779.2177019539222</v>
      </c>
      <c r="BE477" s="3">
        <v>907.72820064158657</v>
      </c>
      <c r="BF477" s="3">
        <v>3752.9965004374449</v>
      </c>
      <c r="BG477" s="3">
        <v>10912.846310877805</v>
      </c>
      <c r="BH477" s="4">
        <v>4.2998398902091379</v>
      </c>
    </row>
    <row r="478" spans="1:60" x14ac:dyDescent="0.25">
      <c r="A478">
        <v>2003</v>
      </c>
      <c r="B478">
        <v>245</v>
      </c>
      <c r="C478" s="1">
        <v>37866</v>
      </c>
      <c r="D478" t="s">
        <v>628</v>
      </c>
      <c r="E478">
        <v>3</v>
      </c>
      <c r="F478" s="3">
        <v>69.2</v>
      </c>
      <c r="G478" s="4">
        <v>0.69200000000000006</v>
      </c>
      <c r="H478" s="3">
        <v>10.43</v>
      </c>
      <c r="I478" s="5">
        <v>16</v>
      </c>
      <c r="J478" s="5">
        <v>6</v>
      </c>
      <c r="K478" s="5">
        <v>1</v>
      </c>
      <c r="L478" s="5">
        <v>9</v>
      </c>
      <c r="M478" s="3">
        <v>77.099999999999994</v>
      </c>
      <c r="N478" s="4">
        <v>0.77099999999999991</v>
      </c>
      <c r="O478" s="3">
        <v>10.62</v>
      </c>
      <c r="P478" s="5">
        <v>22</v>
      </c>
      <c r="Q478" s="5">
        <v>7</v>
      </c>
      <c r="R478" s="5">
        <v>1</v>
      </c>
      <c r="S478" s="5">
        <v>8</v>
      </c>
      <c r="T478" s="3">
        <v>69.3</v>
      </c>
      <c r="U478" s="4">
        <v>0.69299999999999995</v>
      </c>
      <c r="V478" s="3">
        <v>8.69</v>
      </c>
      <c r="W478" s="5">
        <v>26</v>
      </c>
      <c r="X478" s="5">
        <v>7</v>
      </c>
      <c r="Y478" s="5">
        <v>0</v>
      </c>
      <c r="Z478" s="5">
        <v>0</v>
      </c>
      <c r="AA478" s="3" t="s">
        <v>728</v>
      </c>
      <c r="AB478" s="4" t="s">
        <v>728</v>
      </c>
      <c r="AC478" s="3" t="s">
        <v>728</v>
      </c>
      <c r="AD478" s="5" t="s">
        <v>728</v>
      </c>
      <c r="AE478" s="5" t="s">
        <v>728</v>
      </c>
      <c r="AF478" s="5" t="s">
        <v>728</v>
      </c>
      <c r="AG478" s="5" t="s">
        <v>728</v>
      </c>
      <c r="AH478" s="3" t="s">
        <v>728</v>
      </c>
      <c r="AI478" s="4" t="s">
        <v>728</v>
      </c>
      <c r="AJ478" s="3" t="s">
        <v>728</v>
      </c>
      <c r="AK478" s="5" t="s">
        <v>728</v>
      </c>
      <c r="AL478" s="5" t="s">
        <v>728</v>
      </c>
      <c r="AM478" s="5" t="s">
        <v>728</v>
      </c>
      <c r="AN478" s="5" t="s">
        <v>728</v>
      </c>
      <c r="AO478" s="3" t="s">
        <v>728</v>
      </c>
      <c r="AP478" s="4" t="s">
        <v>728</v>
      </c>
      <c r="AQ478" s="3" t="s">
        <v>728</v>
      </c>
      <c r="AR478" s="5" t="s">
        <v>728</v>
      </c>
      <c r="AS478" s="5" t="s">
        <v>728</v>
      </c>
      <c r="AT478" s="5" t="s">
        <v>728</v>
      </c>
      <c r="AU478" s="5" t="s">
        <v>728</v>
      </c>
      <c r="AV478" s="3">
        <v>0.66666666666666663</v>
      </c>
      <c r="AW478" s="3">
        <v>0</v>
      </c>
      <c r="AX478" s="3">
        <v>5</v>
      </c>
      <c r="AY478" s="3">
        <v>3.3333333333333335</v>
      </c>
      <c r="AZ478" s="6">
        <v>56.449999999999996</v>
      </c>
      <c r="BA478" s="6">
        <v>74.223333333333329</v>
      </c>
      <c r="BB478" s="6">
        <v>234.85333333333332</v>
      </c>
      <c r="BC478" s="3">
        <v>13308.922973170018</v>
      </c>
      <c r="BD478" s="3">
        <v>17499.24935598328</v>
      </c>
      <c r="BE478" s="3">
        <v>11789.811777000097</v>
      </c>
      <c r="BF478" s="3">
        <v>24561.976888305631</v>
      </c>
      <c r="BG478" s="3">
        <v>55370.149217458929</v>
      </c>
      <c r="BH478" s="4">
        <v>26.08491205098376</v>
      </c>
    </row>
    <row r="479" spans="1:60" x14ac:dyDescent="0.25">
      <c r="A479">
        <v>2003</v>
      </c>
      <c r="B479">
        <v>245</v>
      </c>
      <c r="C479" s="1">
        <v>37866</v>
      </c>
      <c r="D479" t="s">
        <v>629</v>
      </c>
      <c r="E479">
        <v>3</v>
      </c>
      <c r="F479" s="3">
        <v>129.6</v>
      </c>
      <c r="G479" s="4">
        <v>1.296</v>
      </c>
      <c r="H479" s="3">
        <v>16.239999999999998</v>
      </c>
      <c r="I479" s="5">
        <v>34</v>
      </c>
      <c r="J479" s="5">
        <v>7</v>
      </c>
      <c r="K479" s="5">
        <v>2</v>
      </c>
      <c r="L479" s="5">
        <v>20</v>
      </c>
      <c r="M479" s="3">
        <v>95.8</v>
      </c>
      <c r="N479" s="4">
        <v>0.95799999999999996</v>
      </c>
      <c r="O479" s="3">
        <v>8.94</v>
      </c>
      <c r="P479" s="5">
        <v>20</v>
      </c>
      <c r="Q479" s="5">
        <v>7</v>
      </c>
      <c r="R479" s="5">
        <v>1</v>
      </c>
      <c r="S479" s="5">
        <v>3</v>
      </c>
      <c r="T479" s="3">
        <v>96.2</v>
      </c>
      <c r="U479" s="4">
        <v>0.96200000000000008</v>
      </c>
      <c r="V479" s="3">
        <v>11.4</v>
      </c>
      <c r="W479" s="5">
        <v>24</v>
      </c>
      <c r="X479" s="5">
        <v>6</v>
      </c>
      <c r="Y479" s="5">
        <v>1</v>
      </c>
      <c r="Z479" s="5">
        <v>9</v>
      </c>
      <c r="AA479" s="3" t="s">
        <v>728</v>
      </c>
      <c r="AB479" s="4" t="s">
        <v>728</v>
      </c>
      <c r="AC479" s="3" t="s">
        <v>728</v>
      </c>
      <c r="AD479" s="5" t="s">
        <v>728</v>
      </c>
      <c r="AE479" s="5" t="s">
        <v>728</v>
      </c>
      <c r="AF479" s="5" t="s">
        <v>728</v>
      </c>
      <c r="AG479" s="5" t="s">
        <v>728</v>
      </c>
      <c r="AH479" s="3" t="s">
        <v>728</v>
      </c>
      <c r="AI479" s="4" t="s">
        <v>728</v>
      </c>
      <c r="AJ479" s="3" t="s">
        <v>728</v>
      </c>
      <c r="AK479" s="5" t="s">
        <v>728</v>
      </c>
      <c r="AL479" s="5" t="s">
        <v>728</v>
      </c>
      <c r="AM479" s="5" t="s">
        <v>728</v>
      </c>
      <c r="AN479" s="5" t="s">
        <v>728</v>
      </c>
      <c r="AO479" s="3" t="s">
        <v>728</v>
      </c>
      <c r="AP479" s="4" t="s">
        <v>728</v>
      </c>
      <c r="AQ479" s="3" t="s">
        <v>728</v>
      </c>
      <c r="AR479" s="5" t="s">
        <v>728</v>
      </c>
      <c r="AS479" s="5" t="s">
        <v>728</v>
      </c>
      <c r="AT479" s="5" t="s">
        <v>728</v>
      </c>
      <c r="AU479" s="5" t="s">
        <v>728</v>
      </c>
      <c r="AV479" s="3">
        <v>10</v>
      </c>
      <c r="AW479" s="3">
        <v>0.33333333333333331</v>
      </c>
      <c r="AX479" s="3">
        <v>9.6666666666666661</v>
      </c>
      <c r="AY479" s="3">
        <v>2.6666666666666665</v>
      </c>
      <c r="AZ479" s="6">
        <v>54.266666666666673</v>
      </c>
      <c r="BA479" s="6">
        <v>77.156666666666666</v>
      </c>
      <c r="BB479" s="6">
        <v>267.78666666666669</v>
      </c>
      <c r="BC479" s="3">
        <v>6221.5174492077376</v>
      </c>
      <c r="BD479" s="3">
        <v>8845.7901963643417</v>
      </c>
      <c r="BE479" s="3">
        <v>8446.436035773304</v>
      </c>
      <c r="BF479" s="3">
        <v>15633.66445513755</v>
      </c>
      <c r="BG479" s="3">
        <v>30700.97210070963</v>
      </c>
      <c r="BH479" s="4">
        <v>9.5160768682355172</v>
      </c>
    </row>
    <row r="480" spans="1:60" x14ac:dyDescent="0.25">
      <c r="A480">
        <v>2003</v>
      </c>
      <c r="B480">
        <v>245</v>
      </c>
      <c r="C480" s="1">
        <v>37866</v>
      </c>
      <c r="D480" t="s">
        <v>630</v>
      </c>
      <c r="E480">
        <v>3</v>
      </c>
      <c r="F480" s="3">
        <v>94.5</v>
      </c>
      <c r="G480" s="4">
        <v>0.94499999999999995</v>
      </c>
      <c r="H480" s="3">
        <v>11.5</v>
      </c>
      <c r="I480" s="5">
        <v>25</v>
      </c>
      <c r="J480" s="5">
        <v>4</v>
      </c>
      <c r="K480" s="5">
        <v>2</v>
      </c>
      <c r="L480" s="5">
        <v>4</v>
      </c>
      <c r="M480" s="3">
        <v>114</v>
      </c>
      <c r="N480" s="4">
        <v>1.1399999999999999</v>
      </c>
      <c r="O480" s="3">
        <v>11.7</v>
      </c>
      <c r="P480" s="5">
        <v>24</v>
      </c>
      <c r="Q480" s="5">
        <v>6</v>
      </c>
      <c r="R480" s="5">
        <v>2</v>
      </c>
      <c r="S480" s="5">
        <v>8</v>
      </c>
      <c r="T480" s="3">
        <v>90.7</v>
      </c>
      <c r="U480" s="4">
        <v>0.90700000000000003</v>
      </c>
      <c r="V480" s="3">
        <v>14.6</v>
      </c>
      <c r="W480" s="5">
        <v>26</v>
      </c>
      <c r="X480" s="5">
        <v>8</v>
      </c>
      <c r="Y480" s="5">
        <v>5</v>
      </c>
      <c r="Z480" s="5">
        <v>29</v>
      </c>
      <c r="AA480" s="3" t="s">
        <v>728</v>
      </c>
      <c r="AB480" s="4" t="s">
        <v>728</v>
      </c>
      <c r="AC480" s="3" t="s">
        <v>728</v>
      </c>
      <c r="AD480" s="5" t="s">
        <v>728</v>
      </c>
      <c r="AE480" s="5" t="s">
        <v>728</v>
      </c>
      <c r="AF480" s="5" t="s">
        <v>728</v>
      </c>
      <c r="AG480" s="5" t="s">
        <v>728</v>
      </c>
      <c r="AH480" s="3" t="s">
        <v>728</v>
      </c>
      <c r="AI480" s="4" t="s">
        <v>728</v>
      </c>
      <c r="AJ480" s="3" t="s">
        <v>728</v>
      </c>
      <c r="AK480" s="5" t="s">
        <v>728</v>
      </c>
      <c r="AL480" s="5" t="s">
        <v>728</v>
      </c>
      <c r="AM480" s="5" t="s">
        <v>728</v>
      </c>
      <c r="AN480" s="5" t="s">
        <v>728</v>
      </c>
      <c r="AO480" s="3" t="s">
        <v>728</v>
      </c>
      <c r="AP480" s="4" t="s">
        <v>728</v>
      </c>
      <c r="AQ480" s="3" t="s">
        <v>728</v>
      </c>
      <c r="AR480" s="5" t="s">
        <v>728</v>
      </c>
      <c r="AS480" s="5" t="s">
        <v>728</v>
      </c>
      <c r="AT480" s="5" t="s">
        <v>728</v>
      </c>
      <c r="AU480" s="5" t="s">
        <v>728</v>
      </c>
      <c r="AV480" s="3">
        <v>5.666666666666667</v>
      </c>
      <c r="AW480" s="3">
        <v>0.66666666666666663</v>
      </c>
      <c r="AX480" s="3">
        <v>12.333333333333334</v>
      </c>
      <c r="AY480" s="3">
        <v>6.333333333333333</v>
      </c>
      <c r="AZ480" s="6">
        <v>23.123333333333335</v>
      </c>
      <c r="BA480" s="6">
        <v>32.196666666666665</v>
      </c>
      <c r="BB480" s="6">
        <v>103.13333333333333</v>
      </c>
      <c r="BC480" s="3">
        <v>1152.1838090551182</v>
      </c>
      <c r="BD480" s="3">
        <v>1604.2876476377953</v>
      </c>
      <c r="BE480" s="3">
        <v>1471.2475393700788</v>
      </c>
      <c r="BF480" s="3">
        <v>2382.4311023622049</v>
      </c>
      <c r="BG480" s="3">
        <v>5138.9025590551182</v>
      </c>
      <c r="BH480" s="4">
        <v>1.8930335582628806</v>
      </c>
    </row>
    <row r="481" spans="1:60" x14ac:dyDescent="0.25">
      <c r="A481">
        <v>2003</v>
      </c>
      <c r="B481">
        <v>245</v>
      </c>
      <c r="C481" s="1">
        <v>37866</v>
      </c>
      <c r="D481" t="s">
        <v>631</v>
      </c>
      <c r="E481">
        <v>3</v>
      </c>
      <c r="F481" s="3">
        <v>55.4</v>
      </c>
      <c r="G481" s="4">
        <v>0.55399999999999994</v>
      </c>
      <c r="H481" s="3">
        <v>7.12</v>
      </c>
      <c r="I481" s="5">
        <v>17</v>
      </c>
      <c r="J481" s="5">
        <v>8</v>
      </c>
      <c r="K481" s="5">
        <v>0</v>
      </c>
      <c r="L481" s="5">
        <v>0</v>
      </c>
      <c r="M481" s="3">
        <v>102.4</v>
      </c>
      <c r="N481" s="4">
        <v>1.024</v>
      </c>
      <c r="O481" s="3">
        <v>14.96</v>
      </c>
      <c r="P481" s="5">
        <v>27</v>
      </c>
      <c r="Q481" s="5">
        <v>3</v>
      </c>
      <c r="R481" s="5">
        <v>1</v>
      </c>
      <c r="S481" s="5">
        <v>18</v>
      </c>
      <c r="T481" s="3">
        <v>98</v>
      </c>
      <c r="U481" s="4">
        <v>0.98</v>
      </c>
      <c r="V481" s="3">
        <v>15.84</v>
      </c>
      <c r="W481" s="5">
        <v>26</v>
      </c>
      <c r="X481" s="5">
        <v>4</v>
      </c>
      <c r="Y481" s="5">
        <v>2</v>
      </c>
      <c r="Z481" s="5">
        <v>24</v>
      </c>
      <c r="AA481" s="3" t="s">
        <v>728</v>
      </c>
      <c r="AB481" s="4" t="s">
        <v>728</v>
      </c>
      <c r="AC481" s="3" t="s">
        <v>728</v>
      </c>
      <c r="AD481" s="5" t="s">
        <v>728</v>
      </c>
      <c r="AE481" s="5" t="s">
        <v>728</v>
      </c>
      <c r="AF481" s="5" t="s">
        <v>728</v>
      </c>
      <c r="AG481" s="5" t="s">
        <v>728</v>
      </c>
      <c r="AH481" s="3" t="s">
        <v>728</v>
      </c>
      <c r="AI481" s="4" t="s">
        <v>728</v>
      </c>
      <c r="AJ481" s="3" t="s">
        <v>728</v>
      </c>
      <c r="AK481" s="5" t="s">
        <v>728</v>
      </c>
      <c r="AL481" s="5" t="s">
        <v>728</v>
      </c>
      <c r="AM481" s="5" t="s">
        <v>728</v>
      </c>
      <c r="AN481" s="5" t="s">
        <v>728</v>
      </c>
      <c r="AO481" s="3" t="s">
        <v>728</v>
      </c>
      <c r="AP481" s="4" t="s">
        <v>728</v>
      </c>
      <c r="AQ481" s="3" t="s">
        <v>728</v>
      </c>
      <c r="AR481" s="5" t="s">
        <v>728</v>
      </c>
      <c r="AS481" s="5" t="s">
        <v>728</v>
      </c>
      <c r="AT481" s="5" t="s">
        <v>728</v>
      </c>
      <c r="AU481" s="5" t="s">
        <v>728</v>
      </c>
      <c r="AV481" s="3">
        <v>6</v>
      </c>
      <c r="AW481" s="3">
        <v>1</v>
      </c>
      <c r="AX481" s="3">
        <v>10.666666666666666</v>
      </c>
      <c r="AY481" s="3">
        <v>4.666666666666667</v>
      </c>
      <c r="AZ481" s="6">
        <v>33.036666666666669</v>
      </c>
      <c r="BA481" s="6">
        <v>45.75333333333333</v>
      </c>
      <c r="BB481" s="6">
        <v>159.85666666666668</v>
      </c>
      <c r="BC481" s="3">
        <v>3898.95772577039</v>
      </c>
      <c r="BD481" s="3">
        <v>5399.7673033926321</v>
      </c>
      <c r="BE481" s="3">
        <v>5557.5195027704885</v>
      </c>
      <c r="BF481" s="3">
        <v>9567.4151842130868</v>
      </c>
      <c r="BG481" s="3">
        <v>18866.140213376108</v>
      </c>
      <c r="BH481" s="4">
        <v>4.8638331887255291</v>
      </c>
    </row>
    <row r="482" spans="1:60" x14ac:dyDescent="0.25">
      <c r="A482">
        <v>2003</v>
      </c>
      <c r="B482">
        <v>251</v>
      </c>
      <c r="C482" s="1">
        <v>37872</v>
      </c>
      <c r="D482" t="s">
        <v>632</v>
      </c>
      <c r="E482">
        <v>3</v>
      </c>
      <c r="F482" s="3">
        <v>97.2</v>
      </c>
      <c r="G482" s="4">
        <v>0.97199999999999998</v>
      </c>
      <c r="H482" s="3">
        <v>16.8</v>
      </c>
      <c r="I482" s="5">
        <v>26</v>
      </c>
      <c r="J482" s="5">
        <v>4</v>
      </c>
      <c r="K482" s="5">
        <v>2</v>
      </c>
      <c r="L482" s="5">
        <v>16</v>
      </c>
      <c r="M482" s="3">
        <v>109.4</v>
      </c>
      <c r="N482" s="4">
        <v>1.0940000000000001</v>
      </c>
      <c r="O482" s="3">
        <v>15.4</v>
      </c>
      <c r="P482" s="5">
        <v>29</v>
      </c>
      <c r="Q482" s="5">
        <v>4</v>
      </c>
      <c r="R482" s="5">
        <v>2</v>
      </c>
      <c r="S482" s="5">
        <v>22</v>
      </c>
      <c r="T482" s="3">
        <v>93.2</v>
      </c>
      <c r="U482" s="4">
        <v>0.93200000000000005</v>
      </c>
      <c r="V482" s="3">
        <v>12.3</v>
      </c>
      <c r="W482" s="5">
        <v>24</v>
      </c>
      <c r="X482" s="5">
        <v>4</v>
      </c>
      <c r="Y482" s="5">
        <v>1</v>
      </c>
      <c r="Z482" s="5">
        <v>3</v>
      </c>
      <c r="AA482" s="3" t="s">
        <v>728</v>
      </c>
      <c r="AB482" s="4" t="s">
        <v>728</v>
      </c>
      <c r="AC482" s="3" t="s">
        <v>728</v>
      </c>
      <c r="AD482" s="5" t="s">
        <v>728</v>
      </c>
      <c r="AE482" s="5" t="s">
        <v>728</v>
      </c>
      <c r="AF482" s="5" t="s">
        <v>728</v>
      </c>
      <c r="AG482" s="5" t="s">
        <v>728</v>
      </c>
      <c r="AH482" s="3" t="s">
        <v>728</v>
      </c>
      <c r="AI482" s="4" t="s">
        <v>728</v>
      </c>
      <c r="AJ482" s="3" t="s">
        <v>728</v>
      </c>
      <c r="AK482" s="5" t="s">
        <v>728</v>
      </c>
      <c r="AL482" s="5" t="s">
        <v>728</v>
      </c>
      <c r="AM482" s="5" t="s">
        <v>728</v>
      </c>
      <c r="AN482" s="5" t="s">
        <v>728</v>
      </c>
      <c r="AO482" s="3" t="s">
        <v>728</v>
      </c>
      <c r="AP482" s="4" t="s">
        <v>728</v>
      </c>
      <c r="AQ482" s="3" t="s">
        <v>728</v>
      </c>
      <c r="AR482" s="5" t="s">
        <v>728</v>
      </c>
      <c r="AS482" s="5" t="s">
        <v>728</v>
      </c>
      <c r="AT482" s="5" t="s">
        <v>728</v>
      </c>
      <c r="AU482" s="5" t="s">
        <v>728</v>
      </c>
      <c r="AV482" s="3">
        <v>13</v>
      </c>
      <c r="AW482" s="3">
        <v>0</v>
      </c>
      <c r="AX482" s="3">
        <v>8</v>
      </c>
      <c r="AY482" s="3">
        <v>18.666666666666668</v>
      </c>
      <c r="AZ482" s="6">
        <v>50.06</v>
      </c>
      <c r="BA482" s="6">
        <v>57.113333333333337</v>
      </c>
      <c r="BB482" s="6">
        <v>218.14333333333335</v>
      </c>
      <c r="BC482" s="3">
        <v>2597.0267388451448</v>
      </c>
      <c r="BD482" s="3">
        <v>2962.9415463692039</v>
      </c>
      <c r="BE482" s="3">
        <v>4680.6314249781281</v>
      </c>
      <c r="BF482" s="3">
        <v>5756.9328248031507</v>
      </c>
      <c r="BG482" s="3">
        <v>11316.901110017499</v>
      </c>
      <c r="BH482" s="4">
        <v>4.0894432326457562</v>
      </c>
    </row>
    <row r="483" spans="1:60" x14ac:dyDescent="0.25">
      <c r="A483">
        <v>2003</v>
      </c>
      <c r="B483">
        <v>251</v>
      </c>
      <c r="C483" s="1">
        <v>37872</v>
      </c>
      <c r="D483" t="s">
        <v>633</v>
      </c>
      <c r="E483">
        <v>3</v>
      </c>
      <c r="F483" s="3">
        <v>88.5</v>
      </c>
      <c r="G483" s="4">
        <v>0.88500000000000001</v>
      </c>
      <c r="H483" s="3">
        <v>13.4</v>
      </c>
      <c r="I483" s="5">
        <v>26</v>
      </c>
      <c r="J483" s="5">
        <v>3</v>
      </c>
      <c r="K483" s="5">
        <v>1</v>
      </c>
      <c r="L483" s="5">
        <v>21</v>
      </c>
      <c r="M483" s="3">
        <v>85.3</v>
      </c>
      <c r="N483" s="4">
        <v>0.85299999999999998</v>
      </c>
      <c r="O483" s="3">
        <v>19.7</v>
      </c>
      <c r="P483" s="5">
        <v>23</v>
      </c>
      <c r="Q483" s="5">
        <v>4</v>
      </c>
      <c r="R483" s="5">
        <v>3</v>
      </c>
      <c r="S483" s="5">
        <v>16</v>
      </c>
      <c r="T483" s="3">
        <v>87</v>
      </c>
      <c r="U483" s="4">
        <v>0.87</v>
      </c>
      <c r="V483" s="3">
        <v>12.2</v>
      </c>
      <c r="W483" s="5">
        <v>29</v>
      </c>
      <c r="X483" s="5">
        <v>4</v>
      </c>
      <c r="Y483" s="5">
        <v>2</v>
      </c>
      <c r="Z483" s="5">
        <v>17</v>
      </c>
      <c r="AA483" s="3" t="s">
        <v>728</v>
      </c>
      <c r="AB483" s="4" t="s">
        <v>728</v>
      </c>
      <c r="AC483" s="3" t="s">
        <v>728</v>
      </c>
      <c r="AD483" s="5" t="s">
        <v>728</v>
      </c>
      <c r="AE483" s="5" t="s">
        <v>728</v>
      </c>
      <c r="AF483" s="5" t="s">
        <v>728</v>
      </c>
      <c r="AG483" s="5" t="s">
        <v>728</v>
      </c>
      <c r="AH483" s="3" t="s">
        <v>728</v>
      </c>
      <c r="AI483" s="4" t="s">
        <v>728</v>
      </c>
      <c r="AJ483" s="3" t="s">
        <v>728</v>
      </c>
      <c r="AK483" s="5" t="s">
        <v>728</v>
      </c>
      <c r="AL483" s="5" t="s">
        <v>728</v>
      </c>
      <c r="AM483" s="5" t="s">
        <v>728</v>
      </c>
      <c r="AN483" s="5" t="s">
        <v>728</v>
      </c>
      <c r="AO483" s="3" t="s">
        <v>728</v>
      </c>
      <c r="AP483" s="4" t="s">
        <v>728</v>
      </c>
      <c r="AQ483" s="3" t="s">
        <v>728</v>
      </c>
      <c r="AR483" s="5" t="s">
        <v>728</v>
      </c>
      <c r="AS483" s="5" t="s">
        <v>728</v>
      </c>
      <c r="AT483" s="5" t="s">
        <v>728</v>
      </c>
      <c r="AU483" s="5" t="s">
        <v>728</v>
      </c>
      <c r="AV483" s="3">
        <v>9.3333333333333339</v>
      </c>
      <c r="AW483" s="3">
        <v>0</v>
      </c>
      <c r="AX483" s="3">
        <v>8.3333333333333339</v>
      </c>
      <c r="AY483" s="3">
        <v>16</v>
      </c>
      <c r="AZ483" s="6">
        <v>39.75</v>
      </c>
      <c r="BA483" s="6">
        <v>51.016666666666673</v>
      </c>
      <c r="BB483" s="6">
        <v>199.79333333333332</v>
      </c>
      <c r="BC483" s="3">
        <v>3760.2526246719171</v>
      </c>
      <c r="BD483" s="3">
        <v>4826.0516914552363</v>
      </c>
      <c r="BE483" s="3">
        <v>7089.1404199475073</v>
      </c>
      <c r="BF483" s="3">
        <v>10313.655584718579</v>
      </c>
      <c r="BG483" s="3">
        <v>18899.95990084573</v>
      </c>
      <c r="BH483" s="4">
        <v>5.7797249241896473</v>
      </c>
    </row>
    <row r="484" spans="1:60" x14ac:dyDescent="0.25">
      <c r="A484">
        <v>2003</v>
      </c>
      <c r="B484">
        <v>251</v>
      </c>
      <c r="C484" s="1">
        <v>37872</v>
      </c>
      <c r="D484" t="s">
        <v>634</v>
      </c>
      <c r="E484">
        <v>3</v>
      </c>
      <c r="F484" s="3">
        <v>63.5</v>
      </c>
      <c r="G484" s="4">
        <v>0.63500000000000001</v>
      </c>
      <c r="H484" s="3">
        <v>8.1</v>
      </c>
      <c r="I484" s="5">
        <v>19</v>
      </c>
      <c r="J484" s="5">
        <v>5</v>
      </c>
      <c r="K484" s="5">
        <v>0</v>
      </c>
      <c r="L484" s="5">
        <v>0</v>
      </c>
      <c r="M484" s="3">
        <v>100</v>
      </c>
      <c r="N484" s="4">
        <v>1</v>
      </c>
      <c r="O484" s="3">
        <v>8.6999999999999993</v>
      </c>
      <c r="P484" s="5">
        <v>30</v>
      </c>
      <c r="Q484" s="5">
        <v>7</v>
      </c>
      <c r="R484" s="5">
        <v>1</v>
      </c>
      <c r="S484" s="5">
        <v>5</v>
      </c>
      <c r="T484" s="3">
        <v>86.8</v>
      </c>
      <c r="U484" s="4">
        <v>0.86799999999999999</v>
      </c>
      <c r="V484" s="3">
        <v>6.9</v>
      </c>
      <c r="W484" s="5">
        <v>22</v>
      </c>
      <c r="X484" s="5">
        <v>9</v>
      </c>
      <c r="Y484" s="5">
        <v>1</v>
      </c>
      <c r="Z484" s="5">
        <v>8</v>
      </c>
      <c r="AA484" s="3" t="s">
        <v>728</v>
      </c>
      <c r="AB484" s="4" t="s">
        <v>728</v>
      </c>
      <c r="AC484" s="3" t="s">
        <v>728</v>
      </c>
      <c r="AD484" s="5" t="s">
        <v>728</v>
      </c>
      <c r="AE484" s="5" t="s">
        <v>728</v>
      </c>
      <c r="AF484" s="5" t="s">
        <v>728</v>
      </c>
      <c r="AG484" s="5" t="s">
        <v>728</v>
      </c>
      <c r="AH484" s="3" t="s">
        <v>728</v>
      </c>
      <c r="AI484" s="4" t="s">
        <v>728</v>
      </c>
      <c r="AJ484" s="3" t="s">
        <v>728</v>
      </c>
      <c r="AK484" s="5" t="s">
        <v>728</v>
      </c>
      <c r="AL484" s="5" t="s">
        <v>728</v>
      </c>
      <c r="AM484" s="5" t="s">
        <v>728</v>
      </c>
      <c r="AN484" s="5" t="s">
        <v>728</v>
      </c>
      <c r="AO484" s="3" t="s">
        <v>728</v>
      </c>
      <c r="AP484" s="4" t="s">
        <v>728</v>
      </c>
      <c r="AQ484" s="3" t="s">
        <v>728</v>
      </c>
      <c r="AR484" s="5" t="s">
        <v>728</v>
      </c>
      <c r="AS484" s="5" t="s">
        <v>728</v>
      </c>
      <c r="AT484" s="5" t="s">
        <v>728</v>
      </c>
      <c r="AU484" s="5" t="s">
        <v>728</v>
      </c>
      <c r="AV484" s="3">
        <v>3.6666666666666665</v>
      </c>
      <c r="AW484" s="3">
        <v>0</v>
      </c>
      <c r="AX484" s="3">
        <v>2.3333333333333335</v>
      </c>
      <c r="AY484" s="3">
        <v>4</v>
      </c>
      <c r="AZ484" s="6">
        <v>11.08</v>
      </c>
      <c r="BA484" s="6">
        <v>13.76</v>
      </c>
      <c r="BB484" s="6">
        <v>44.876666666666665</v>
      </c>
      <c r="BC484" s="3">
        <v>2499.1797900262468</v>
      </c>
      <c r="BD484" s="3">
        <v>3103.6745406824152</v>
      </c>
      <c r="BE484" s="3">
        <v>3239.7610454943137</v>
      </c>
      <c r="BF484" s="3">
        <v>4519.4253062117241</v>
      </c>
      <c r="BG484" s="3">
        <v>10122.279636920386</v>
      </c>
      <c r="BH484" s="4">
        <v>4.1246998386484437</v>
      </c>
    </row>
    <row r="485" spans="1:60" x14ac:dyDescent="0.25">
      <c r="A485">
        <v>2003</v>
      </c>
      <c r="B485">
        <v>251</v>
      </c>
      <c r="C485" s="1">
        <v>37872</v>
      </c>
      <c r="D485" t="s">
        <v>635</v>
      </c>
      <c r="E485">
        <v>3</v>
      </c>
      <c r="F485" s="3">
        <v>92.6</v>
      </c>
      <c r="G485" s="4">
        <v>0.92599999999999993</v>
      </c>
      <c r="H485" s="3">
        <v>13.5</v>
      </c>
      <c r="I485" s="5">
        <v>26</v>
      </c>
      <c r="J485" s="5">
        <v>5</v>
      </c>
      <c r="K485" s="5">
        <v>2</v>
      </c>
      <c r="L485" s="5">
        <v>12</v>
      </c>
      <c r="M485" s="3">
        <v>82.3</v>
      </c>
      <c r="N485" s="4">
        <v>0.82299999999999995</v>
      </c>
      <c r="O485" s="3">
        <v>11</v>
      </c>
      <c r="P485" s="5">
        <v>16</v>
      </c>
      <c r="Q485" s="5">
        <v>6</v>
      </c>
      <c r="R485" s="5">
        <v>3</v>
      </c>
      <c r="S485" s="5">
        <v>10</v>
      </c>
      <c r="T485" s="3">
        <v>82.4</v>
      </c>
      <c r="U485" s="4">
        <v>0.82400000000000007</v>
      </c>
      <c r="V485" s="3">
        <v>9.8000000000000007</v>
      </c>
      <c r="W485" s="5">
        <v>18</v>
      </c>
      <c r="X485" s="5">
        <v>7</v>
      </c>
      <c r="Y485" s="5">
        <v>3</v>
      </c>
      <c r="Z485" s="5">
        <v>17</v>
      </c>
      <c r="AA485" s="3" t="s">
        <v>728</v>
      </c>
      <c r="AB485" s="4" t="s">
        <v>728</v>
      </c>
      <c r="AC485" s="3" t="s">
        <v>728</v>
      </c>
      <c r="AD485" s="5" t="s">
        <v>728</v>
      </c>
      <c r="AE485" s="5" t="s">
        <v>728</v>
      </c>
      <c r="AF485" s="5" t="s">
        <v>728</v>
      </c>
      <c r="AG485" s="5" t="s">
        <v>728</v>
      </c>
      <c r="AH485" s="3" t="s">
        <v>728</v>
      </c>
      <c r="AI485" s="4" t="s">
        <v>728</v>
      </c>
      <c r="AJ485" s="3" t="s">
        <v>728</v>
      </c>
      <c r="AK485" s="5" t="s">
        <v>728</v>
      </c>
      <c r="AL485" s="5" t="s">
        <v>728</v>
      </c>
      <c r="AM485" s="5" t="s">
        <v>728</v>
      </c>
      <c r="AN485" s="5" t="s">
        <v>728</v>
      </c>
      <c r="AO485" s="3" t="s">
        <v>728</v>
      </c>
      <c r="AP485" s="4" t="s">
        <v>728</v>
      </c>
      <c r="AQ485" s="3" t="s">
        <v>728</v>
      </c>
      <c r="AR485" s="5" t="s">
        <v>728</v>
      </c>
      <c r="AS485" s="5" t="s">
        <v>728</v>
      </c>
      <c r="AT485" s="5" t="s">
        <v>728</v>
      </c>
      <c r="AU485" s="5" t="s">
        <v>728</v>
      </c>
      <c r="AV485" s="3">
        <v>2.3333333333333335</v>
      </c>
      <c r="AW485" s="3">
        <v>0</v>
      </c>
      <c r="AX485" s="3">
        <v>3.3333333333333335</v>
      </c>
      <c r="AY485" s="3">
        <v>7.666666666666667</v>
      </c>
      <c r="AZ485" s="6">
        <v>22.533333333333331</v>
      </c>
      <c r="BA485" s="6">
        <v>34.410000000000004</v>
      </c>
      <c r="BB485" s="6">
        <v>107.88333333333334</v>
      </c>
      <c r="BC485" s="3">
        <v>2731.2384563040732</v>
      </c>
      <c r="BD485" s="3">
        <v>4170.7950568678916</v>
      </c>
      <c r="BE485" s="3">
        <v>4760.67791873238</v>
      </c>
      <c r="BF485" s="3">
        <v>6174.3766404199478</v>
      </c>
      <c r="BG485" s="3">
        <v>13076.410153591913</v>
      </c>
      <c r="BH485" s="4">
        <v>4.4864869106413909</v>
      </c>
    </row>
    <row r="486" spans="1:60" x14ac:dyDescent="0.25">
      <c r="A486">
        <v>2003</v>
      </c>
      <c r="B486">
        <v>251</v>
      </c>
      <c r="C486" s="1">
        <v>37872</v>
      </c>
      <c r="D486" t="s">
        <v>636</v>
      </c>
      <c r="E486">
        <v>3</v>
      </c>
      <c r="F486" s="3">
        <v>82.3</v>
      </c>
      <c r="G486" s="4">
        <v>0.82299999999999995</v>
      </c>
      <c r="H486" s="3">
        <v>10.19</v>
      </c>
      <c r="I486" s="5">
        <v>21</v>
      </c>
      <c r="J486" s="5">
        <v>6</v>
      </c>
      <c r="K486" s="5">
        <v>0</v>
      </c>
      <c r="L486" s="5">
        <v>0</v>
      </c>
      <c r="M486" s="3">
        <v>57.7</v>
      </c>
      <c r="N486" s="4">
        <v>0.57700000000000007</v>
      </c>
      <c r="O486" s="3">
        <v>7.36</v>
      </c>
      <c r="P486" s="5">
        <v>14</v>
      </c>
      <c r="Q486" s="5">
        <v>5</v>
      </c>
      <c r="R486" s="5">
        <v>1</v>
      </c>
      <c r="S486" s="5">
        <v>6</v>
      </c>
      <c r="T486" s="3">
        <v>90.2</v>
      </c>
      <c r="U486" s="4">
        <v>0.90200000000000002</v>
      </c>
      <c r="V486" s="3">
        <v>10.56</v>
      </c>
      <c r="W486" s="5">
        <v>27</v>
      </c>
      <c r="X486" s="5">
        <v>6</v>
      </c>
      <c r="Y486" s="5">
        <v>0</v>
      </c>
      <c r="Z486" s="5">
        <v>0</v>
      </c>
      <c r="AA486" s="3" t="s">
        <v>728</v>
      </c>
      <c r="AB486" s="4" t="s">
        <v>728</v>
      </c>
      <c r="AC486" s="3" t="s">
        <v>728</v>
      </c>
      <c r="AD486" s="5" t="s">
        <v>728</v>
      </c>
      <c r="AE486" s="5" t="s">
        <v>728</v>
      </c>
      <c r="AF486" s="5" t="s">
        <v>728</v>
      </c>
      <c r="AG486" s="5" t="s">
        <v>728</v>
      </c>
      <c r="AH486" s="3" t="s">
        <v>728</v>
      </c>
      <c r="AI486" s="4" t="s">
        <v>728</v>
      </c>
      <c r="AJ486" s="3" t="s">
        <v>728</v>
      </c>
      <c r="AK486" s="5" t="s">
        <v>728</v>
      </c>
      <c r="AL486" s="5" t="s">
        <v>728</v>
      </c>
      <c r="AM486" s="5" t="s">
        <v>728</v>
      </c>
      <c r="AN486" s="5" t="s">
        <v>728</v>
      </c>
      <c r="AO486" s="3" t="s">
        <v>728</v>
      </c>
      <c r="AP486" s="4" t="s">
        <v>728</v>
      </c>
      <c r="AQ486" s="3" t="s">
        <v>728</v>
      </c>
      <c r="AR486" s="5" t="s">
        <v>728</v>
      </c>
      <c r="AS486" s="5" t="s">
        <v>728</v>
      </c>
      <c r="AT486" s="5" t="s">
        <v>728</v>
      </c>
      <c r="AU486" s="5" t="s">
        <v>728</v>
      </c>
      <c r="AV486" s="3">
        <v>2.3333333333333335</v>
      </c>
      <c r="AW486" s="3">
        <v>0.66666666666666663</v>
      </c>
      <c r="AX486" s="3">
        <v>2.3333333333333335</v>
      </c>
      <c r="AY486" s="3">
        <v>3</v>
      </c>
      <c r="AZ486" s="6">
        <v>10.026666666666666</v>
      </c>
      <c r="BA486" s="6">
        <v>13.656666666666666</v>
      </c>
      <c r="BB486" s="6">
        <v>44.69</v>
      </c>
      <c r="BC486" s="3">
        <v>2355.7110916690967</v>
      </c>
      <c r="BD486" s="3">
        <v>3208.5599543112662</v>
      </c>
      <c r="BE486" s="3">
        <v>3482.6619762807427</v>
      </c>
      <c r="BF486" s="3">
        <v>4935.4026927189652</v>
      </c>
      <c r="BG486" s="3">
        <v>10499.673738699328</v>
      </c>
      <c r="BH486" s="4">
        <v>3.4022466383456385</v>
      </c>
    </row>
    <row r="487" spans="1:60" x14ac:dyDescent="0.25">
      <c r="A487">
        <v>2003</v>
      </c>
      <c r="B487">
        <v>251</v>
      </c>
      <c r="C487" s="1">
        <v>37872</v>
      </c>
      <c r="D487" t="s">
        <v>637</v>
      </c>
      <c r="E487">
        <v>3</v>
      </c>
      <c r="F487" s="3">
        <v>122.6</v>
      </c>
      <c r="G487" s="4">
        <v>1.226</v>
      </c>
      <c r="H487" s="3">
        <v>11.91</v>
      </c>
      <c r="I487" s="5">
        <v>32</v>
      </c>
      <c r="J487" s="5">
        <v>4</v>
      </c>
      <c r="K487" s="5">
        <v>0</v>
      </c>
      <c r="L487" s="5">
        <v>0</v>
      </c>
      <c r="M487" s="3">
        <v>89.3</v>
      </c>
      <c r="N487" s="4">
        <v>0.89300000000000002</v>
      </c>
      <c r="O487" s="3">
        <v>10.28</v>
      </c>
      <c r="P487" s="5">
        <v>18</v>
      </c>
      <c r="Q487" s="5">
        <v>5</v>
      </c>
      <c r="R487" s="5">
        <v>1</v>
      </c>
      <c r="S487" s="5">
        <v>6</v>
      </c>
      <c r="T487" s="3">
        <v>145.5</v>
      </c>
      <c r="U487" s="4">
        <v>1.4550000000000001</v>
      </c>
      <c r="V487" s="3">
        <v>15.09</v>
      </c>
      <c r="W487" s="5">
        <v>32</v>
      </c>
      <c r="X487" s="5">
        <v>6</v>
      </c>
      <c r="Y487" s="5">
        <v>2</v>
      </c>
      <c r="Z487" s="5">
        <v>21</v>
      </c>
      <c r="AA487" s="3" t="s">
        <v>728</v>
      </c>
      <c r="AB487" s="4" t="s">
        <v>728</v>
      </c>
      <c r="AC487" s="3" t="s">
        <v>728</v>
      </c>
      <c r="AD487" s="5" t="s">
        <v>728</v>
      </c>
      <c r="AE487" s="5" t="s">
        <v>728</v>
      </c>
      <c r="AF487" s="5" t="s">
        <v>728</v>
      </c>
      <c r="AG487" s="5" t="s">
        <v>728</v>
      </c>
      <c r="AH487" s="3" t="s">
        <v>728</v>
      </c>
      <c r="AI487" s="4" t="s">
        <v>728</v>
      </c>
      <c r="AJ487" s="3" t="s">
        <v>728</v>
      </c>
      <c r="AK487" s="5" t="s">
        <v>728</v>
      </c>
      <c r="AL487" s="5" t="s">
        <v>728</v>
      </c>
      <c r="AM487" s="5" t="s">
        <v>728</v>
      </c>
      <c r="AN487" s="5" t="s">
        <v>728</v>
      </c>
      <c r="AO487" s="3" t="s">
        <v>728</v>
      </c>
      <c r="AP487" s="4" t="s">
        <v>728</v>
      </c>
      <c r="AQ487" s="3" t="s">
        <v>728</v>
      </c>
      <c r="AR487" s="5" t="s">
        <v>728</v>
      </c>
      <c r="AS487" s="5" t="s">
        <v>728</v>
      </c>
      <c r="AT487" s="5" t="s">
        <v>728</v>
      </c>
      <c r="AU487" s="5" t="s">
        <v>728</v>
      </c>
      <c r="AV487" s="3">
        <v>15</v>
      </c>
      <c r="AW487" s="3">
        <v>0.66666666666666663</v>
      </c>
      <c r="AX487" s="3">
        <v>11.666666666666666</v>
      </c>
      <c r="AY487" s="3">
        <v>4.333333333333333</v>
      </c>
      <c r="AZ487" s="6">
        <v>27.840000000000003</v>
      </c>
      <c r="BA487" s="6">
        <v>43.176666666666669</v>
      </c>
      <c r="BB487" s="6">
        <v>120.04</v>
      </c>
      <c r="BC487" s="3">
        <v>3402.3622047244094</v>
      </c>
      <c r="BD487" s="3">
        <v>5276.6759623797025</v>
      </c>
      <c r="BE487" s="3">
        <v>2523.6630577427823</v>
      </c>
      <c r="BF487" s="3">
        <v>5991.2046150481192</v>
      </c>
      <c r="BG487" s="3">
        <v>14670.242782152232</v>
      </c>
      <c r="BH487" s="4">
        <v>5.7432396308191755</v>
      </c>
    </row>
    <row r="488" spans="1:60" x14ac:dyDescent="0.25">
      <c r="A488">
        <v>2003</v>
      </c>
      <c r="B488">
        <v>251</v>
      </c>
      <c r="C488" s="1">
        <v>37872</v>
      </c>
      <c r="D488" t="s">
        <v>638</v>
      </c>
      <c r="E488">
        <v>3</v>
      </c>
      <c r="F488" s="3">
        <v>96.5</v>
      </c>
      <c r="G488" s="4">
        <v>0.96499999999999997</v>
      </c>
      <c r="H488" s="3">
        <v>10.36</v>
      </c>
      <c r="I488" s="5">
        <v>26</v>
      </c>
      <c r="J488" s="5">
        <v>5</v>
      </c>
      <c r="K488" s="5">
        <v>1</v>
      </c>
      <c r="L488" s="5">
        <v>2</v>
      </c>
      <c r="M488" s="3">
        <v>85.9</v>
      </c>
      <c r="N488" s="4">
        <v>0.8590000000000001</v>
      </c>
      <c r="O488" s="3">
        <v>9.8699999999999992</v>
      </c>
      <c r="P488" s="5">
        <v>23</v>
      </c>
      <c r="Q488" s="5">
        <v>5</v>
      </c>
      <c r="R488" s="5">
        <v>2</v>
      </c>
      <c r="S488" s="5">
        <v>5</v>
      </c>
      <c r="T488" s="3">
        <v>78.3</v>
      </c>
      <c r="U488" s="4">
        <v>0.78299999999999992</v>
      </c>
      <c r="V488" s="3">
        <v>13.55</v>
      </c>
      <c r="W488" s="5">
        <v>19</v>
      </c>
      <c r="X488" s="5">
        <v>5</v>
      </c>
      <c r="Y488" s="5">
        <v>5</v>
      </c>
      <c r="Z488" s="5">
        <v>30</v>
      </c>
      <c r="AA488" s="3" t="s">
        <v>728</v>
      </c>
      <c r="AB488" s="4" t="s">
        <v>728</v>
      </c>
      <c r="AC488" s="3" t="s">
        <v>728</v>
      </c>
      <c r="AD488" s="5" t="s">
        <v>728</v>
      </c>
      <c r="AE488" s="5" t="s">
        <v>728</v>
      </c>
      <c r="AF488" s="5" t="s">
        <v>728</v>
      </c>
      <c r="AG488" s="5" t="s">
        <v>728</v>
      </c>
      <c r="AH488" s="3" t="s">
        <v>728</v>
      </c>
      <c r="AI488" s="4" t="s">
        <v>728</v>
      </c>
      <c r="AJ488" s="3" t="s">
        <v>728</v>
      </c>
      <c r="AK488" s="5" t="s">
        <v>728</v>
      </c>
      <c r="AL488" s="5" t="s">
        <v>728</v>
      </c>
      <c r="AM488" s="5" t="s">
        <v>728</v>
      </c>
      <c r="AN488" s="5" t="s">
        <v>728</v>
      </c>
      <c r="AO488" s="3" t="s">
        <v>728</v>
      </c>
      <c r="AP488" s="4" t="s">
        <v>728</v>
      </c>
      <c r="AQ488" s="3" t="s">
        <v>728</v>
      </c>
      <c r="AR488" s="5" t="s">
        <v>728</v>
      </c>
      <c r="AS488" s="5" t="s">
        <v>728</v>
      </c>
      <c r="AT488" s="5" t="s">
        <v>728</v>
      </c>
      <c r="AU488" s="5" t="s">
        <v>728</v>
      </c>
      <c r="AV488" s="3">
        <v>4</v>
      </c>
      <c r="AW488" s="3">
        <v>0</v>
      </c>
      <c r="AX488" s="3">
        <v>2</v>
      </c>
      <c r="AY488" s="3">
        <v>7</v>
      </c>
      <c r="AZ488" s="6">
        <v>16.64</v>
      </c>
      <c r="BA488" s="6">
        <v>24.88</v>
      </c>
      <c r="BB488" s="6">
        <v>79.046666666666667</v>
      </c>
      <c r="BC488" s="3">
        <v>1909.244677748615</v>
      </c>
      <c r="BD488" s="3">
        <v>2854.6879556722079</v>
      </c>
      <c r="BE488" s="3">
        <v>3526.6717094390974</v>
      </c>
      <c r="BF488" s="3">
        <v>4305.7445076309905</v>
      </c>
      <c r="BG488" s="3">
        <v>9069.6771410518122</v>
      </c>
      <c r="BH488" s="4">
        <v>3.0252710345611082</v>
      </c>
    </row>
    <row r="489" spans="1:60" x14ac:dyDescent="0.25">
      <c r="A489">
        <v>2003</v>
      </c>
      <c r="B489">
        <v>251</v>
      </c>
      <c r="C489" s="1">
        <v>37872</v>
      </c>
      <c r="D489" t="s">
        <v>639</v>
      </c>
      <c r="E489">
        <v>3</v>
      </c>
      <c r="F489" s="3">
        <v>101.8</v>
      </c>
      <c r="G489" s="4">
        <v>1.018</v>
      </c>
      <c r="H489" s="3">
        <v>9.25</v>
      </c>
      <c r="I489" s="5">
        <v>28</v>
      </c>
      <c r="J489" s="5">
        <v>8</v>
      </c>
      <c r="K489" s="5">
        <v>1</v>
      </c>
      <c r="L489" s="5">
        <v>8</v>
      </c>
      <c r="M489" s="3">
        <v>100.3</v>
      </c>
      <c r="N489" s="4">
        <v>1.0029999999999999</v>
      </c>
      <c r="O489" s="3">
        <v>11.9</v>
      </c>
      <c r="P489" s="5">
        <v>31</v>
      </c>
      <c r="Q489" s="5">
        <v>5</v>
      </c>
      <c r="R489" s="5">
        <v>1</v>
      </c>
      <c r="S489" s="5">
        <v>12</v>
      </c>
      <c r="T489" s="3">
        <v>108.2</v>
      </c>
      <c r="U489" s="4">
        <v>1.0820000000000001</v>
      </c>
      <c r="V489" s="3">
        <v>13.75</v>
      </c>
      <c r="W489" s="5">
        <v>28</v>
      </c>
      <c r="X489" s="5">
        <v>5</v>
      </c>
      <c r="Y489" s="5">
        <v>0</v>
      </c>
      <c r="Z489" s="5">
        <v>0</v>
      </c>
      <c r="AA489" s="3" t="s">
        <v>728</v>
      </c>
      <c r="AB489" s="4" t="s">
        <v>728</v>
      </c>
      <c r="AC489" s="3" t="s">
        <v>728</v>
      </c>
      <c r="AD489" s="5" t="s">
        <v>728</v>
      </c>
      <c r="AE489" s="5" t="s">
        <v>728</v>
      </c>
      <c r="AF489" s="5" t="s">
        <v>728</v>
      </c>
      <c r="AG489" s="5" t="s">
        <v>728</v>
      </c>
      <c r="AH489" s="3" t="s">
        <v>728</v>
      </c>
      <c r="AI489" s="4" t="s">
        <v>728</v>
      </c>
      <c r="AJ489" s="3" t="s">
        <v>728</v>
      </c>
      <c r="AK489" s="5" t="s">
        <v>728</v>
      </c>
      <c r="AL489" s="5" t="s">
        <v>728</v>
      </c>
      <c r="AM489" s="5" t="s">
        <v>728</v>
      </c>
      <c r="AN489" s="5" t="s">
        <v>728</v>
      </c>
      <c r="AO489" s="3" t="s">
        <v>728</v>
      </c>
      <c r="AP489" s="4" t="s">
        <v>728</v>
      </c>
      <c r="AQ489" s="3" t="s">
        <v>728</v>
      </c>
      <c r="AR489" s="5" t="s">
        <v>728</v>
      </c>
      <c r="AS489" s="5" t="s">
        <v>728</v>
      </c>
      <c r="AT489" s="5" t="s">
        <v>728</v>
      </c>
      <c r="AU489" s="5" t="s">
        <v>728</v>
      </c>
      <c r="AV489" s="3">
        <v>5.666666666666667</v>
      </c>
      <c r="AW489" s="3">
        <v>0</v>
      </c>
      <c r="AX489" s="3">
        <v>9.6666666666666661</v>
      </c>
      <c r="AY489" s="3">
        <v>4.666666666666667</v>
      </c>
      <c r="AZ489" s="6">
        <v>24.569999999999997</v>
      </c>
      <c r="BA489" s="6">
        <v>33.973333333333336</v>
      </c>
      <c r="BB489" s="6">
        <v>114.75</v>
      </c>
      <c r="BC489" s="3">
        <v>2935.556102362204</v>
      </c>
      <c r="BD489" s="3">
        <v>4059.0405365995912</v>
      </c>
      <c r="BE489" s="3">
        <v>2748.7733304170301</v>
      </c>
      <c r="BF489" s="3">
        <v>6715.4181248177301</v>
      </c>
      <c r="BG489" s="3">
        <v>13710.014763779525</v>
      </c>
      <c r="BH489" s="4">
        <v>4.5179293543096444</v>
      </c>
    </row>
    <row r="490" spans="1:60" x14ac:dyDescent="0.25">
      <c r="A490">
        <v>2003</v>
      </c>
      <c r="B490">
        <v>251</v>
      </c>
      <c r="C490" s="1">
        <v>37872</v>
      </c>
      <c r="D490" t="s">
        <v>640</v>
      </c>
      <c r="E490">
        <v>3</v>
      </c>
      <c r="F490" s="3">
        <v>85</v>
      </c>
      <c r="G490" s="4">
        <v>0.85</v>
      </c>
      <c r="H490" s="3">
        <v>9.6999999999999993</v>
      </c>
      <c r="I490" s="5">
        <v>18</v>
      </c>
      <c r="J490" s="5">
        <v>5</v>
      </c>
      <c r="K490" s="5">
        <v>3</v>
      </c>
      <c r="L490" s="5">
        <v>20</v>
      </c>
      <c r="M490" s="3">
        <v>80.5</v>
      </c>
      <c r="N490" s="4">
        <v>0.80500000000000005</v>
      </c>
      <c r="O490" s="3">
        <v>8.8000000000000007</v>
      </c>
      <c r="P490" s="5">
        <v>18</v>
      </c>
      <c r="Q490" s="5">
        <v>6</v>
      </c>
      <c r="R490" s="5">
        <v>3</v>
      </c>
      <c r="S490" s="5">
        <v>9</v>
      </c>
      <c r="T490" s="3">
        <v>77.400000000000006</v>
      </c>
      <c r="U490" s="4">
        <v>0.77400000000000002</v>
      </c>
      <c r="V490" s="3">
        <v>9.6</v>
      </c>
      <c r="W490" s="5">
        <v>19</v>
      </c>
      <c r="X490" s="5">
        <v>4</v>
      </c>
      <c r="Y490" s="5">
        <v>1</v>
      </c>
      <c r="Z490" s="5">
        <v>10</v>
      </c>
      <c r="AA490" s="3" t="s">
        <v>728</v>
      </c>
      <c r="AB490" s="4" t="s">
        <v>728</v>
      </c>
      <c r="AC490" s="3" t="s">
        <v>728</v>
      </c>
      <c r="AD490" s="5" t="s">
        <v>728</v>
      </c>
      <c r="AE490" s="5" t="s">
        <v>728</v>
      </c>
      <c r="AF490" s="5" t="s">
        <v>728</v>
      </c>
      <c r="AG490" s="5" t="s">
        <v>728</v>
      </c>
      <c r="AH490" s="3" t="s">
        <v>728</v>
      </c>
      <c r="AI490" s="4" t="s">
        <v>728</v>
      </c>
      <c r="AJ490" s="3" t="s">
        <v>728</v>
      </c>
      <c r="AK490" s="5" t="s">
        <v>728</v>
      </c>
      <c r="AL490" s="5" t="s">
        <v>728</v>
      </c>
      <c r="AM490" s="5" t="s">
        <v>728</v>
      </c>
      <c r="AN490" s="5" t="s">
        <v>728</v>
      </c>
      <c r="AO490" s="3" t="s">
        <v>728</v>
      </c>
      <c r="AP490" s="4" t="s">
        <v>728</v>
      </c>
      <c r="AQ490" s="3" t="s">
        <v>728</v>
      </c>
      <c r="AR490" s="5" t="s">
        <v>728</v>
      </c>
      <c r="AS490" s="5" t="s">
        <v>728</v>
      </c>
      <c r="AT490" s="5" t="s">
        <v>728</v>
      </c>
      <c r="AU490" s="5" t="s">
        <v>728</v>
      </c>
      <c r="AV490" s="3">
        <v>4.666666666666667</v>
      </c>
      <c r="AW490" s="3">
        <v>0</v>
      </c>
      <c r="AX490" s="3">
        <v>1</v>
      </c>
      <c r="AY490" s="3">
        <v>5.666666666666667</v>
      </c>
      <c r="AZ490" s="6">
        <v>12.646666666666667</v>
      </c>
      <c r="BA490" s="6">
        <v>22.05</v>
      </c>
      <c r="BB490" s="6">
        <v>61.866666666666674</v>
      </c>
      <c r="BC490" s="3">
        <v>2784.5533197239229</v>
      </c>
      <c r="BD490" s="3">
        <v>4854.9868766404188</v>
      </c>
      <c r="BE490" s="3">
        <v>5348.1918926800818</v>
      </c>
      <c r="BF490" s="3">
        <v>5982.3126275882178</v>
      </c>
      <c r="BG490" s="3">
        <v>13621.852823952559</v>
      </c>
      <c r="BH490" s="4">
        <v>4.3538562309245306</v>
      </c>
    </row>
    <row r="491" spans="1:60" x14ac:dyDescent="0.25">
      <c r="A491">
        <v>2003</v>
      </c>
      <c r="B491">
        <v>251</v>
      </c>
      <c r="C491" s="1">
        <v>37872</v>
      </c>
      <c r="D491" t="s">
        <v>641</v>
      </c>
      <c r="E491">
        <v>3</v>
      </c>
      <c r="F491" s="3">
        <v>107</v>
      </c>
      <c r="G491" s="4">
        <v>1.07</v>
      </c>
      <c r="H491" s="3">
        <v>14</v>
      </c>
      <c r="I491" s="5">
        <v>20</v>
      </c>
      <c r="J491" s="5">
        <v>7</v>
      </c>
      <c r="K491" s="5">
        <v>4</v>
      </c>
      <c r="L491" s="5">
        <v>14</v>
      </c>
      <c r="M491" s="3">
        <v>98</v>
      </c>
      <c r="N491" s="4">
        <v>0.98</v>
      </c>
      <c r="O491" s="3">
        <v>12.6</v>
      </c>
      <c r="P491" s="5">
        <v>25</v>
      </c>
      <c r="Q491" s="5">
        <v>4</v>
      </c>
      <c r="R491" s="5">
        <v>1</v>
      </c>
      <c r="S491" s="5">
        <v>8</v>
      </c>
      <c r="T491" s="3">
        <v>98.7</v>
      </c>
      <c r="U491" s="4">
        <v>0.98699999999999999</v>
      </c>
      <c r="V491" s="3">
        <v>9.6999999999999993</v>
      </c>
      <c r="W491" s="5">
        <v>18</v>
      </c>
      <c r="X491" s="5">
        <v>5</v>
      </c>
      <c r="Y491" s="5">
        <v>3</v>
      </c>
      <c r="Z491" s="5">
        <v>7</v>
      </c>
      <c r="AA491" s="3" t="s">
        <v>728</v>
      </c>
      <c r="AB491" s="4" t="s">
        <v>728</v>
      </c>
      <c r="AC491" s="3" t="s">
        <v>728</v>
      </c>
      <c r="AD491" s="5" t="s">
        <v>728</v>
      </c>
      <c r="AE491" s="5" t="s">
        <v>728</v>
      </c>
      <c r="AF491" s="5" t="s">
        <v>728</v>
      </c>
      <c r="AG491" s="5" t="s">
        <v>728</v>
      </c>
      <c r="AH491" s="3" t="s">
        <v>728</v>
      </c>
      <c r="AI491" s="4" t="s">
        <v>728</v>
      </c>
      <c r="AJ491" s="3" t="s">
        <v>728</v>
      </c>
      <c r="AK491" s="5" t="s">
        <v>728</v>
      </c>
      <c r="AL491" s="5" t="s">
        <v>728</v>
      </c>
      <c r="AM491" s="5" t="s">
        <v>728</v>
      </c>
      <c r="AN491" s="5" t="s">
        <v>728</v>
      </c>
      <c r="AO491" s="3" t="s">
        <v>728</v>
      </c>
      <c r="AP491" s="4" t="s">
        <v>728</v>
      </c>
      <c r="AQ491" s="3" t="s">
        <v>728</v>
      </c>
      <c r="AR491" s="5" t="s">
        <v>728</v>
      </c>
      <c r="AS491" s="5" t="s">
        <v>728</v>
      </c>
      <c r="AT491" s="5" t="s">
        <v>728</v>
      </c>
      <c r="AU491" s="5" t="s">
        <v>728</v>
      </c>
      <c r="AV491" s="3">
        <v>5</v>
      </c>
      <c r="AW491" s="3">
        <v>0.33333333333333331</v>
      </c>
      <c r="AX491" s="3">
        <v>8.6666666666666661</v>
      </c>
      <c r="AY491" s="3">
        <v>7</v>
      </c>
      <c r="AZ491" s="6">
        <v>24.5</v>
      </c>
      <c r="BA491" s="6">
        <v>32.943333333333335</v>
      </c>
      <c r="BB491" s="6">
        <v>108.46666666666668</v>
      </c>
      <c r="BC491" s="3">
        <v>3070.0914989792946</v>
      </c>
      <c r="BD491" s="3">
        <v>4128.1243924370574</v>
      </c>
      <c r="BE491" s="3">
        <v>3554.2052469135806</v>
      </c>
      <c r="BF491" s="3">
        <v>6393.7266088266742</v>
      </c>
      <c r="BG491" s="3">
        <v>13591.942500243025</v>
      </c>
      <c r="BH491" s="4">
        <v>5.8253458784426151</v>
      </c>
    </row>
    <row r="492" spans="1:60" x14ac:dyDescent="0.25">
      <c r="A492">
        <v>2003</v>
      </c>
      <c r="B492">
        <v>251</v>
      </c>
      <c r="C492" s="1">
        <v>37872</v>
      </c>
      <c r="D492" t="s">
        <v>642</v>
      </c>
      <c r="E492">
        <v>3</v>
      </c>
      <c r="F492" s="3">
        <v>135</v>
      </c>
      <c r="G492" s="4">
        <v>1.35</v>
      </c>
      <c r="H492" s="3">
        <v>18.600000000000001</v>
      </c>
      <c r="I492" s="5">
        <v>31</v>
      </c>
      <c r="J492" s="5">
        <v>6</v>
      </c>
      <c r="K492" s="5">
        <v>2</v>
      </c>
      <c r="L492" s="5">
        <v>38</v>
      </c>
      <c r="M492" s="3">
        <v>117</v>
      </c>
      <c r="N492" s="4">
        <v>1.17</v>
      </c>
      <c r="O492" s="3">
        <v>10.7</v>
      </c>
      <c r="P492" s="5">
        <v>24</v>
      </c>
      <c r="Q492" s="5">
        <v>6</v>
      </c>
      <c r="R492" s="5">
        <v>1</v>
      </c>
      <c r="S492" s="5">
        <v>3</v>
      </c>
      <c r="T492" s="3">
        <v>116</v>
      </c>
      <c r="U492" s="4">
        <v>1.1599999999999999</v>
      </c>
      <c r="V492" s="3">
        <v>12</v>
      </c>
      <c r="W492" s="5">
        <v>24</v>
      </c>
      <c r="X492" s="5">
        <v>4</v>
      </c>
      <c r="Y492" s="5">
        <v>3</v>
      </c>
      <c r="Z492" s="5">
        <v>15</v>
      </c>
      <c r="AA492" s="3" t="s">
        <v>728</v>
      </c>
      <c r="AB492" s="4" t="s">
        <v>728</v>
      </c>
      <c r="AC492" s="3" t="s">
        <v>728</v>
      </c>
      <c r="AD492" s="5" t="s">
        <v>728</v>
      </c>
      <c r="AE492" s="5" t="s">
        <v>728</v>
      </c>
      <c r="AF492" s="5" t="s">
        <v>728</v>
      </c>
      <c r="AG492" s="5" t="s">
        <v>728</v>
      </c>
      <c r="AH492" s="3" t="s">
        <v>728</v>
      </c>
      <c r="AI492" s="4" t="s">
        <v>728</v>
      </c>
      <c r="AJ492" s="3" t="s">
        <v>728</v>
      </c>
      <c r="AK492" s="5" t="s">
        <v>728</v>
      </c>
      <c r="AL492" s="5" t="s">
        <v>728</v>
      </c>
      <c r="AM492" s="5" t="s">
        <v>728</v>
      </c>
      <c r="AN492" s="5" t="s">
        <v>728</v>
      </c>
      <c r="AO492" s="3" t="s">
        <v>728</v>
      </c>
      <c r="AP492" s="4" t="s">
        <v>728</v>
      </c>
      <c r="AQ492" s="3" t="s">
        <v>728</v>
      </c>
      <c r="AR492" s="5" t="s">
        <v>728</v>
      </c>
      <c r="AS492" s="5" t="s">
        <v>728</v>
      </c>
      <c r="AT492" s="5" t="s">
        <v>728</v>
      </c>
      <c r="AU492" s="5" t="s">
        <v>728</v>
      </c>
      <c r="AV492" s="3">
        <v>24</v>
      </c>
      <c r="AW492" s="3">
        <v>2.3333333333333335</v>
      </c>
      <c r="AX492" s="3">
        <v>14.333333333333334</v>
      </c>
      <c r="AY492" s="3">
        <v>2.3333333333333335</v>
      </c>
      <c r="AZ492" s="6">
        <v>45.54666666666666</v>
      </c>
      <c r="BA492" s="6">
        <v>69.993333333333325</v>
      </c>
      <c r="BB492" s="6">
        <v>146.72</v>
      </c>
      <c r="BC492" s="3">
        <v>4931.2335958005242</v>
      </c>
      <c r="BD492" s="3">
        <v>7578.0183727034109</v>
      </c>
      <c r="BE492" s="3">
        <v>1086.6469816272968</v>
      </c>
      <c r="BF492" s="3">
        <v>3375.787401574803</v>
      </c>
      <c r="BG492" s="3">
        <v>15885.039370078739</v>
      </c>
      <c r="BH492" s="4">
        <v>7.9615337493689431</v>
      </c>
    </row>
    <row r="493" spans="1:60" x14ac:dyDescent="0.25">
      <c r="A493">
        <v>2003</v>
      </c>
      <c r="B493">
        <v>251</v>
      </c>
      <c r="C493" s="1">
        <v>37872</v>
      </c>
      <c r="D493" t="s">
        <v>643</v>
      </c>
      <c r="E493">
        <v>3</v>
      </c>
      <c r="F493" s="3">
        <v>127.1</v>
      </c>
      <c r="G493" s="4">
        <v>1.2709999999999999</v>
      </c>
      <c r="H493" s="3">
        <v>13.1</v>
      </c>
      <c r="I493" s="5">
        <v>22</v>
      </c>
      <c r="J493" s="5">
        <v>5</v>
      </c>
      <c r="K493" s="5">
        <v>1</v>
      </c>
      <c r="L493" s="5">
        <v>8</v>
      </c>
      <c r="M493" s="3">
        <v>97.1</v>
      </c>
      <c r="N493" s="4">
        <v>0.97099999999999997</v>
      </c>
      <c r="O493" s="3">
        <v>8.5</v>
      </c>
      <c r="P493" s="5">
        <v>21</v>
      </c>
      <c r="Q493" s="5">
        <v>5</v>
      </c>
      <c r="R493" s="5">
        <v>2</v>
      </c>
      <c r="S493" s="5">
        <v>6</v>
      </c>
      <c r="T493" s="3">
        <v>97.5</v>
      </c>
      <c r="U493" s="4">
        <v>0.97499999999999998</v>
      </c>
      <c r="V493" s="3">
        <v>9.1999999999999993</v>
      </c>
      <c r="W493" s="5">
        <v>15</v>
      </c>
      <c r="X493" s="5">
        <v>5</v>
      </c>
      <c r="Y493" s="5">
        <v>1</v>
      </c>
      <c r="Z493" s="5">
        <v>8</v>
      </c>
      <c r="AA493" s="3" t="s">
        <v>728</v>
      </c>
      <c r="AB493" s="4" t="s">
        <v>728</v>
      </c>
      <c r="AC493" s="3" t="s">
        <v>728</v>
      </c>
      <c r="AD493" s="5" t="s">
        <v>728</v>
      </c>
      <c r="AE493" s="5" t="s">
        <v>728</v>
      </c>
      <c r="AF493" s="5" t="s">
        <v>728</v>
      </c>
      <c r="AG493" s="5" t="s">
        <v>728</v>
      </c>
      <c r="AH493" s="3" t="s">
        <v>728</v>
      </c>
      <c r="AI493" s="4" t="s">
        <v>728</v>
      </c>
      <c r="AJ493" s="3" t="s">
        <v>728</v>
      </c>
      <c r="AK493" s="5" t="s">
        <v>728</v>
      </c>
      <c r="AL493" s="5" t="s">
        <v>728</v>
      </c>
      <c r="AM493" s="5" t="s">
        <v>728</v>
      </c>
      <c r="AN493" s="5" t="s">
        <v>728</v>
      </c>
      <c r="AO493" s="3" t="s">
        <v>728</v>
      </c>
      <c r="AP493" s="4" t="s">
        <v>728</v>
      </c>
      <c r="AQ493" s="3" t="s">
        <v>728</v>
      </c>
      <c r="AR493" s="5" t="s">
        <v>728</v>
      </c>
      <c r="AS493" s="5" t="s">
        <v>728</v>
      </c>
      <c r="AT493" s="5" t="s">
        <v>728</v>
      </c>
      <c r="AU493" s="5" t="s">
        <v>728</v>
      </c>
      <c r="AV493" s="3">
        <v>0</v>
      </c>
      <c r="AW493" s="3">
        <v>0</v>
      </c>
      <c r="AX493" s="3">
        <v>2.6666666666666665</v>
      </c>
      <c r="AY493" s="3">
        <v>4.333333333333333</v>
      </c>
      <c r="AZ493" s="6">
        <v>13.523333333333333</v>
      </c>
      <c r="BA493" s="6">
        <v>24.363333333333333</v>
      </c>
      <c r="BB493" s="6">
        <v>61.44</v>
      </c>
      <c r="BC493" s="3">
        <v>3269.6671162632447</v>
      </c>
      <c r="BD493" s="3">
        <v>5890.5587756391551</v>
      </c>
      <c r="BE493" s="3">
        <v>4483.4010766015344</v>
      </c>
      <c r="BF493" s="3">
        <v>5694.7172402060842</v>
      </c>
      <c r="BG493" s="3">
        <v>14854.943132108483</v>
      </c>
      <c r="BH493" s="4">
        <v>6.3320980115905474</v>
      </c>
    </row>
    <row r="494" spans="1:60" x14ac:dyDescent="0.25">
      <c r="A494">
        <v>2003</v>
      </c>
      <c r="B494">
        <v>251</v>
      </c>
      <c r="C494" s="1">
        <v>37872</v>
      </c>
      <c r="D494" t="s">
        <v>644</v>
      </c>
      <c r="E494">
        <v>3</v>
      </c>
      <c r="F494" s="3">
        <v>114.9</v>
      </c>
      <c r="G494" s="4">
        <v>1.149</v>
      </c>
      <c r="H494" s="3">
        <v>14.12</v>
      </c>
      <c r="I494" s="5">
        <v>28</v>
      </c>
      <c r="J494" s="5">
        <v>4</v>
      </c>
      <c r="K494" s="5">
        <v>1</v>
      </c>
      <c r="L494" s="5">
        <v>20</v>
      </c>
      <c r="M494" s="3">
        <v>123.3</v>
      </c>
      <c r="N494" s="4">
        <v>1.2329999999999999</v>
      </c>
      <c r="O494" s="3">
        <v>13.72</v>
      </c>
      <c r="P494" s="5">
        <v>33</v>
      </c>
      <c r="Q494" s="5">
        <v>7</v>
      </c>
      <c r="R494" s="5">
        <v>2</v>
      </c>
      <c r="S494" s="5">
        <v>32</v>
      </c>
      <c r="T494" s="3">
        <v>133.19999999999999</v>
      </c>
      <c r="U494" s="4">
        <v>1.3319999999999999</v>
      </c>
      <c r="V494" s="3">
        <v>16.75</v>
      </c>
      <c r="W494" s="5">
        <v>31</v>
      </c>
      <c r="X494" s="5">
        <v>7</v>
      </c>
      <c r="Y494" s="5">
        <v>1</v>
      </c>
      <c r="Z494" s="5">
        <v>7</v>
      </c>
      <c r="AA494" s="3" t="s">
        <v>728</v>
      </c>
      <c r="AB494" s="4" t="s">
        <v>728</v>
      </c>
      <c r="AC494" s="3" t="s">
        <v>728</v>
      </c>
      <c r="AD494" s="5" t="s">
        <v>728</v>
      </c>
      <c r="AE494" s="5" t="s">
        <v>728</v>
      </c>
      <c r="AF494" s="5" t="s">
        <v>728</v>
      </c>
      <c r="AG494" s="5" t="s">
        <v>728</v>
      </c>
      <c r="AH494" s="3" t="s">
        <v>728</v>
      </c>
      <c r="AI494" s="4" t="s">
        <v>728</v>
      </c>
      <c r="AJ494" s="3" t="s">
        <v>728</v>
      </c>
      <c r="AK494" s="5" t="s">
        <v>728</v>
      </c>
      <c r="AL494" s="5" t="s">
        <v>728</v>
      </c>
      <c r="AM494" s="5" t="s">
        <v>728</v>
      </c>
      <c r="AN494" s="5" t="s">
        <v>728</v>
      </c>
      <c r="AO494" s="3" t="s">
        <v>728</v>
      </c>
      <c r="AP494" s="4" t="s">
        <v>728</v>
      </c>
      <c r="AQ494" s="3" t="s">
        <v>728</v>
      </c>
      <c r="AR494" s="5" t="s">
        <v>728</v>
      </c>
      <c r="AS494" s="5" t="s">
        <v>728</v>
      </c>
      <c r="AT494" s="5" t="s">
        <v>728</v>
      </c>
      <c r="AU494" s="5" t="s">
        <v>728</v>
      </c>
      <c r="AV494" s="3">
        <v>19</v>
      </c>
      <c r="AW494" s="3">
        <v>0.33333333333333331</v>
      </c>
      <c r="AX494" s="3">
        <v>22</v>
      </c>
      <c r="AY494" s="3">
        <v>13.666666666666666</v>
      </c>
      <c r="AZ494" s="6">
        <v>57.123333333333335</v>
      </c>
      <c r="BA494" s="6">
        <v>81.06</v>
      </c>
      <c r="BB494" s="6">
        <v>253.00666666666666</v>
      </c>
      <c r="BC494" s="3">
        <v>2811.1876640419946</v>
      </c>
      <c r="BD494" s="3">
        <v>3989.1732283464571</v>
      </c>
      <c r="BE494" s="3">
        <v>3022.6377952755906</v>
      </c>
      <c r="BF494" s="3">
        <v>5650.7545931758532</v>
      </c>
      <c r="BG494" s="3">
        <v>12451.115485564304</v>
      </c>
      <c r="BH494" s="4">
        <v>3.3100770618361337</v>
      </c>
    </row>
    <row r="495" spans="1:60" x14ac:dyDescent="0.25">
      <c r="A495">
        <v>2003</v>
      </c>
      <c r="B495">
        <v>251</v>
      </c>
      <c r="C495" s="1">
        <v>37872</v>
      </c>
      <c r="D495" t="s">
        <v>645</v>
      </c>
      <c r="E495">
        <v>3</v>
      </c>
      <c r="F495" s="3">
        <v>119.3</v>
      </c>
      <c r="G495" s="4">
        <v>1.1930000000000001</v>
      </c>
      <c r="H495" s="3">
        <v>15.67</v>
      </c>
      <c r="I495" s="5">
        <v>33</v>
      </c>
      <c r="J495" s="5">
        <v>4</v>
      </c>
      <c r="K495" s="5">
        <v>2</v>
      </c>
      <c r="L495" s="5">
        <v>16</v>
      </c>
      <c r="M495" s="3">
        <v>116.4</v>
      </c>
      <c r="N495" s="4">
        <v>1.1640000000000001</v>
      </c>
      <c r="O495" s="3">
        <v>17.78</v>
      </c>
      <c r="P495" s="5">
        <v>27</v>
      </c>
      <c r="Q495" s="5">
        <v>3</v>
      </c>
      <c r="R495" s="5">
        <v>6</v>
      </c>
      <c r="S495" s="5">
        <v>85</v>
      </c>
      <c r="T495" s="3">
        <v>84.7</v>
      </c>
      <c r="U495" s="4">
        <v>0.84699999999999998</v>
      </c>
      <c r="V495" s="3">
        <v>13.27</v>
      </c>
      <c r="W495" s="5">
        <v>23</v>
      </c>
      <c r="X495" s="5">
        <v>8</v>
      </c>
      <c r="Y495" s="5">
        <v>3</v>
      </c>
      <c r="Z495" s="5">
        <v>27</v>
      </c>
      <c r="AA495" s="3" t="s">
        <v>728</v>
      </c>
      <c r="AB495" s="4" t="s">
        <v>728</v>
      </c>
      <c r="AC495" s="3" t="s">
        <v>728</v>
      </c>
      <c r="AD495" s="5" t="s">
        <v>728</v>
      </c>
      <c r="AE495" s="5" t="s">
        <v>728</v>
      </c>
      <c r="AF495" s="5" t="s">
        <v>728</v>
      </c>
      <c r="AG495" s="5" t="s">
        <v>728</v>
      </c>
      <c r="AH495" s="3" t="s">
        <v>728</v>
      </c>
      <c r="AI495" s="4" t="s">
        <v>728</v>
      </c>
      <c r="AJ495" s="3" t="s">
        <v>728</v>
      </c>
      <c r="AK495" s="5" t="s">
        <v>728</v>
      </c>
      <c r="AL495" s="5" t="s">
        <v>728</v>
      </c>
      <c r="AM495" s="5" t="s">
        <v>728</v>
      </c>
      <c r="AN495" s="5" t="s">
        <v>728</v>
      </c>
      <c r="AO495" s="3" t="s">
        <v>728</v>
      </c>
      <c r="AP495" s="4" t="s">
        <v>728</v>
      </c>
      <c r="AQ495" s="3" t="s">
        <v>728</v>
      </c>
      <c r="AR495" s="5" t="s">
        <v>728</v>
      </c>
      <c r="AS495" s="5" t="s">
        <v>728</v>
      </c>
      <c r="AT495" s="5" t="s">
        <v>728</v>
      </c>
      <c r="AU495" s="5" t="s">
        <v>728</v>
      </c>
      <c r="AV495" s="3">
        <v>12.333333333333334</v>
      </c>
      <c r="AW495" s="3">
        <v>1</v>
      </c>
      <c r="AX495" s="3">
        <v>31</v>
      </c>
      <c r="AY495" s="3">
        <v>13.666666666666666</v>
      </c>
      <c r="AZ495" s="6">
        <v>55.653333333333329</v>
      </c>
      <c r="BA495" s="6">
        <v>82.526666666666671</v>
      </c>
      <c r="BB495" s="6">
        <v>256.60666666666668</v>
      </c>
      <c r="BC495" s="3">
        <v>2864.3755468066488</v>
      </c>
      <c r="BD495" s="3">
        <v>4247.4969925634296</v>
      </c>
      <c r="BE495" s="3">
        <v>3155.5138615485566</v>
      </c>
      <c r="BF495" s="3">
        <v>6095.2045056867901</v>
      </c>
      <c r="BG495" s="3">
        <v>13207.077045056869</v>
      </c>
      <c r="BH495" s="4">
        <v>5.2352897100304103</v>
      </c>
    </row>
    <row r="496" spans="1:60" x14ac:dyDescent="0.25">
      <c r="A496">
        <v>2003</v>
      </c>
      <c r="B496">
        <v>251</v>
      </c>
      <c r="C496" s="1">
        <v>37872</v>
      </c>
      <c r="D496" t="s">
        <v>646</v>
      </c>
      <c r="E496">
        <v>3</v>
      </c>
      <c r="F496" s="3">
        <v>106.8</v>
      </c>
      <c r="G496" s="4">
        <v>1.0680000000000001</v>
      </c>
      <c r="H496" s="3">
        <v>13.41</v>
      </c>
      <c r="I496" s="5">
        <v>30</v>
      </c>
      <c r="J496" s="5">
        <v>5</v>
      </c>
      <c r="K496" s="5">
        <v>2</v>
      </c>
      <c r="L496" s="5">
        <v>25</v>
      </c>
      <c r="M496" s="3">
        <v>90.3</v>
      </c>
      <c r="N496" s="4">
        <v>0.90300000000000002</v>
      </c>
      <c r="O496" s="3">
        <v>8.82</v>
      </c>
      <c r="P496" s="5">
        <v>25</v>
      </c>
      <c r="Q496" s="5">
        <v>5</v>
      </c>
      <c r="R496" s="5">
        <v>1</v>
      </c>
      <c r="S496" s="5">
        <v>10</v>
      </c>
      <c r="T496" s="3">
        <v>83.8</v>
      </c>
      <c r="U496" s="4">
        <v>0.83799999999999997</v>
      </c>
      <c r="V496" s="3">
        <v>7.8</v>
      </c>
      <c r="W496" s="5">
        <v>21</v>
      </c>
      <c r="X496" s="5">
        <v>8</v>
      </c>
      <c r="Y496" s="5">
        <v>1</v>
      </c>
      <c r="Z496" s="5">
        <v>2</v>
      </c>
      <c r="AA496" s="3" t="s">
        <v>728</v>
      </c>
      <c r="AB496" s="4" t="s">
        <v>728</v>
      </c>
      <c r="AC496" s="3" t="s">
        <v>728</v>
      </c>
      <c r="AD496" s="5" t="s">
        <v>728</v>
      </c>
      <c r="AE496" s="5" t="s">
        <v>728</v>
      </c>
      <c r="AF496" s="5" t="s">
        <v>728</v>
      </c>
      <c r="AG496" s="5" t="s">
        <v>728</v>
      </c>
      <c r="AH496" s="3" t="s">
        <v>728</v>
      </c>
      <c r="AI496" s="4" t="s">
        <v>728</v>
      </c>
      <c r="AJ496" s="3" t="s">
        <v>728</v>
      </c>
      <c r="AK496" s="5" t="s">
        <v>728</v>
      </c>
      <c r="AL496" s="5" t="s">
        <v>728</v>
      </c>
      <c r="AM496" s="5" t="s">
        <v>728</v>
      </c>
      <c r="AN496" s="5" t="s">
        <v>728</v>
      </c>
      <c r="AO496" s="3" t="s">
        <v>728</v>
      </c>
      <c r="AP496" s="4" t="s">
        <v>728</v>
      </c>
      <c r="AQ496" s="3" t="s">
        <v>728</v>
      </c>
      <c r="AR496" s="5" t="s">
        <v>728</v>
      </c>
      <c r="AS496" s="5" t="s">
        <v>728</v>
      </c>
      <c r="AT496" s="5" t="s">
        <v>728</v>
      </c>
      <c r="AU496" s="5" t="s">
        <v>728</v>
      </c>
      <c r="AV496" s="3">
        <v>4</v>
      </c>
      <c r="AW496" s="3">
        <v>0.33333333333333331</v>
      </c>
      <c r="AX496" s="3">
        <v>5.666666666666667</v>
      </c>
      <c r="AY496" s="3">
        <v>7.666666666666667</v>
      </c>
      <c r="AZ496" s="6">
        <v>22.58</v>
      </c>
      <c r="BA496" s="6">
        <v>32.526666666666664</v>
      </c>
      <c r="BB496" s="6">
        <v>105.45333333333333</v>
      </c>
      <c r="BC496" s="3">
        <v>2666.929133858268</v>
      </c>
      <c r="BD496" s="3">
        <v>3841.7322834645665</v>
      </c>
      <c r="BE496" s="3">
        <v>3795.6692913385818</v>
      </c>
      <c r="BF496" s="3">
        <v>5946.4566929133853</v>
      </c>
      <c r="BG496" s="3">
        <v>12455.118110236221</v>
      </c>
      <c r="BH496" s="4">
        <v>3.1375501629106703</v>
      </c>
    </row>
    <row r="497" spans="1:60" x14ac:dyDescent="0.25">
      <c r="A497">
        <v>2003</v>
      </c>
      <c r="B497">
        <v>251</v>
      </c>
      <c r="C497" s="1">
        <v>37872</v>
      </c>
      <c r="D497" t="s">
        <v>647</v>
      </c>
      <c r="E497">
        <v>3</v>
      </c>
      <c r="F497" s="3">
        <v>78.400000000000006</v>
      </c>
      <c r="G497" s="4">
        <v>0.78400000000000003</v>
      </c>
      <c r="H497" s="3">
        <v>10.52</v>
      </c>
      <c r="I497" s="5">
        <v>20</v>
      </c>
      <c r="J497" s="5">
        <v>5</v>
      </c>
      <c r="K497" s="5">
        <v>2</v>
      </c>
      <c r="L497" s="5">
        <v>20</v>
      </c>
      <c r="M497" s="3">
        <v>89.7</v>
      </c>
      <c r="N497" s="4">
        <v>0.89700000000000002</v>
      </c>
      <c r="O497" s="3">
        <v>14.52</v>
      </c>
      <c r="P497" s="5">
        <v>31</v>
      </c>
      <c r="Q497" s="5">
        <v>6</v>
      </c>
      <c r="R497" s="5">
        <v>3</v>
      </c>
      <c r="S497" s="5">
        <v>31</v>
      </c>
      <c r="T497" s="3">
        <v>104.4</v>
      </c>
      <c r="U497" s="4">
        <v>1.044</v>
      </c>
      <c r="V497" s="3">
        <v>15.66</v>
      </c>
      <c r="W497" s="5">
        <v>28</v>
      </c>
      <c r="X497" s="5">
        <v>7</v>
      </c>
      <c r="Y497" s="5">
        <v>5</v>
      </c>
      <c r="Z497" s="5">
        <v>30</v>
      </c>
      <c r="AA497" s="3" t="s">
        <v>728</v>
      </c>
      <c r="AB497" s="4" t="s">
        <v>728</v>
      </c>
      <c r="AC497" s="3" t="s">
        <v>728</v>
      </c>
      <c r="AD497" s="5" t="s">
        <v>728</v>
      </c>
      <c r="AE497" s="5" t="s">
        <v>728</v>
      </c>
      <c r="AF497" s="5" t="s">
        <v>728</v>
      </c>
      <c r="AG497" s="5" t="s">
        <v>728</v>
      </c>
      <c r="AH497" s="3" t="s">
        <v>728</v>
      </c>
      <c r="AI497" s="4" t="s">
        <v>728</v>
      </c>
      <c r="AJ497" s="3" t="s">
        <v>728</v>
      </c>
      <c r="AK497" s="5" t="s">
        <v>728</v>
      </c>
      <c r="AL497" s="5" t="s">
        <v>728</v>
      </c>
      <c r="AM497" s="5" t="s">
        <v>728</v>
      </c>
      <c r="AN497" s="5" t="s">
        <v>728</v>
      </c>
      <c r="AO497" s="3" t="s">
        <v>728</v>
      </c>
      <c r="AP497" s="4" t="s">
        <v>728</v>
      </c>
      <c r="AQ497" s="3" t="s">
        <v>728</v>
      </c>
      <c r="AR497" s="5" t="s">
        <v>728</v>
      </c>
      <c r="AS497" s="5" t="s">
        <v>728</v>
      </c>
      <c r="AT497" s="5" t="s">
        <v>728</v>
      </c>
      <c r="AU497" s="5" t="s">
        <v>728</v>
      </c>
      <c r="AV497" s="3">
        <v>6.333333333333333</v>
      </c>
      <c r="AW497" s="3">
        <v>0</v>
      </c>
      <c r="AX497" s="3">
        <v>12.666666666666666</v>
      </c>
      <c r="AY497" s="3">
        <v>13.666666666666666</v>
      </c>
      <c r="AZ497" s="6">
        <v>36.653333333333329</v>
      </c>
      <c r="BA497" s="6">
        <v>52.636666666666663</v>
      </c>
      <c r="BB497" s="6">
        <v>193.1933333333333</v>
      </c>
      <c r="BC497" s="3">
        <v>1811.3216316710409</v>
      </c>
      <c r="BD497" s="3">
        <v>2601.1804188538936</v>
      </c>
      <c r="BE497" s="3">
        <v>3072.789534120735</v>
      </c>
      <c r="BF497" s="3">
        <v>5134.6586559492562</v>
      </c>
      <c r="BG497" s="3">
        <v>9547.1607064741911</v>
      </c>
      <c r="BH497" s="4">
        <v>2.1705025522189527</v>
      </c>
    </row>
    <row r="498" spans="1:60" x14ac:dyDescent="0.25">
      <c r="A498">
        <v>2003</v>
      </c>
      <c r="B498">
        <v>251</v>
      </c>
      <c r="C498" s="1">
        <v>37872</v>
      </c>
      <c r="D498" t="s">
        <v>648</v>
      </c>
      <c r="E498">
        <v>3</v>
      </c>
      <c r="F498" s="3">
        <v>79</v>
      </c>
      <c r="G498" s="4">
        <v>0.79</v>
      </c>
      <c r="H498" s="3">
        <v>13.4</v>
      </c>
      <c r="I498" s="5">
        <v>19</v>
      </c>
      <c r="J498" s="5">
        <v>5</v>
      </c>
      <c r="K498" s="5">
        <v>2</v>
      </c>
      <c r="L498" s="5">
        <v>12</v>
      </c>
      <c r="M498" s="3">
        <v>91.2</v>
      </c>
      <c r="N498" s="4">
        <v>0.91200000000000003</v>
      </c>
      <c r="O498" s="3">
        <v>12.1</v>
      </c>
      <c r="P498" s="5">
        <v>29</v>
      </c>
      <c r="Q498" s="5">
        <v>5</v>
      </c>
      <c r="R498" s="5">
        <v>1</v>
      </c>
      <c r="S498" s="5">
        <v>4</v>
      </c>
      <c r="T498" s="3">
        <v>79.099999999999994</v>
      </c>
      <c r="U498" s="4">
        <v>0.79099999999999993</v>
      </c>
      <c r="V498" s="3">
        <v>11.8</v>
      </c>
      <c r="W498" s="5">
        <v>20</v>
      </c>
      <c r="X498" s="5">
        <v>4</v>
      </c>
      <c r="Y498" s="5">
        <v>2</v>
      </c>
      <c r="Z498" s="5">
        <v>20</v>
      </c>
      <c r="AA498" s="3" t="s">
        <v>728</v>
      </c>
      <c r="AB498" s="4" t="s">
        <v>728</v>
      </c>
      <c r="AC498" s="3" t="s">
        <v>728</v>
      </c>
      <c r="AD498" s="5" t="s">
        <v>728</v>
      </c>
      <c r="AE498" s="5" t="s">
        <v>728</v>
      </c>
      <c r="AF498" s="5" t="s">
        <v>728</v>
      </c>
      <c r="AG498" s="5" t="s">
        <v>728</v>
      </c>
      <c r="AH498" s="3" t="s">
        <v>728</v>
      </c>
      <c r="AI498" s="4" t="s">
        <v>728</v>
      </c>
      <c r="AJ498" s="3" t="s">
        <v>728</v>
      </c>
      <c r="AK498" s="5" t="s">
        <v>728</v>
      </c>
      <c r="AL498" s="5" t="s">
        <v>728</v>
      </c>
      <c r="AM498" s="5" t="s">
        <v>728</v>
      </c>
      <c r="AN498" s="5" t="s">
        <v>728</v>
      </c>
      <c r="AO498" s="3" t="s">
        <v>728</v>
      </c>
      <c r="AP498" s="4" t="s">
        <v>728</v>
      </c>
      <c r="AQ498" s="3" t="s">
        <v>728</v>
      </c>
      <c r="AR498" s="5" t="s">
        <v>728</v>
      </c>
      <c r="AS498" s="5" t="s">
        <v>728</v>
      </c>
      <c r="AT498" s="5" t="s">
        <v>728</v>
      </c>
      <c r="AU498" s="5" t="s">
        <v>728</v>
      </c>
      <c r="AV498" s="3">
        <v>11</v>
      </c>
      <c r="AW498" s="3">
        <v>0.33333333333333331</v>
      </c>
      <c r="AX498" s="3">
        <v>0.66666666666666663</v>
      </c>
      <c r="AY498" s="3">
        <v>10.666666666666666</v>
      </c>
      <c r="AZ498" s="6">
        <v>22.83666666666667</v>
      </c>
      <c r="BA498" s="6">
        <v>33.226666666666667</v>
      </c>
      <c r="BB498" s="6">
        <v>111.34000000000002</v>
      </c>
      <c r="BC498" s="3">
        <v>2507.8542699523668</v>
      </c>
      <c r="BD498" s="3">
        <v>3648.8529211626324</v>
      </c>
      <c r="BE498" s="3">
        <v>5741.9649800719353</v>
      </c>
      <c r="BF498" s="3">
        <v>6070.3178161757551</v>
      </c>
      <c r="BG498" s="3">
        <v>12227.025007290755</v>
      </c>
      <c r="BH498" s="4">
        <v>4.1995284676848206</v>
      </c>
    </row>
    <row r="499" spans="1:60" x14ac:dyDescent="0.25">
      <c r="A499">
        <v>2003</v>
      </c>
      <c r="B499">
        <v>251</v>
      </c>
      <c r="C499" s="1">
        <v>37872</v>
      </c>
      <c r="D499" t="s">
        <v>649</v>
      </c>
      <c r="E499">
        <v>3</v>
      </c>
      <c r="F499" s="3">
        <v>104.3</v>
      </c>
      <c r="G499" s="4">
        <v>1.0429999999999999</v>
      </c>
      <c r="H499" s="3">
        <v>11.8</v>
      </c>
      <c r="I499" s="5">
        <v>25</v>
      </c>
      <c r="J499" s="5">
        <v>5</v>
      </c>
      <c r="K499" s="5">
        <v>1</v>
      </c>
      <c r="L499" s="5">
        <v>16</v>
      </c>
      <c r="M499" s="3">
        <v>77.599999999999994</v>
      </c>
      <c r="N499" s="4">
        <v>0.77599999999999991</v>
      </c>
      <c r="O499" s="3">
        <v>7.6</v>
      </c>
      <c r="P499" s="5">
        <v>15</v>
      </c>
      <c r="Q499" s="5">
        <v>5</v>
      </c>
      <c r="R499" s="5">
        <v>2</v>
      </c>
      <c r="S499" s="5">
        <v>5</v>
      </c>
      <c r="T499" s="3">
        <v>98.7</v>
      </c>
      <c r="U499" s="4">
        <v>0.98699999999999999</v>
      </c>
      <c r="V499" s="3">
        <v>15.7</v>
      </c>
      <c r="W499" s="5">
        <v>21</v>
      </c>
      <c r="X499" s="5">
        <v>3</v>
      </c>
      <c r="Y499" s="5">
        <v>3</v>
      </c>
      <c r="Z499" s="5">
        <v>28</v>
      </c>
      <c r="AA499" s="3" t="s">
        <v>728</v>
      </c>
      <c r="AB499" s="4" t="s">
        <v>728</v>
      </c>
      <c r="AC499" s="3" t="s">
        <v>728</v>
      </c>
      <c r="AD499" s="5" t="s">
        <v>728</v>
      </c>
      <c r="AE499" s="5" t="s">
        <v>728</v>
      </c>
      <c r="AF499" s="5" t="s">
        <v>728</v>
      </c>
      <c r="AG499" s="5" t="s">
        <v>728</v>
      </c>
      <c r="AH499" s="3" t="s">
        <v>728</v>
      </c>
      <c r="AI499" s="4" t="s">
        <v>728</v>
      </c>
      <c r="AJ499" s="3" t="s">
        <v>728</v>
      </c>
      <c r="AK499" s="5" t="s">
        <v>728</v>
      </c>
      <c r="AL499" s="5" t="s">
        <v>728</v>
      </c>
      <c r="AM499" s="5" t="s">
        <v>728</v>
      </c>
      <c r="AN499" s="5" t="s">
        <v>728</v>
      </c>
      <c r="AO499" s="3" t="s">
        <v>728</v>
      </c>
      <c r="AP499" s="4" t="s">
        <v>728</v>
      </c>
      <c r="AQ499" s="3" t="s">
        <v>728</v>
      </c>
      <c r="AR499" s="5" t="s">
        <v>728</v>
      </c>
      <c r="AS499" s="5" t="s">
        <v>728</v>
      </c>
      <c r="AT499" s="5" t="s">
        <v>728</v>
      </c>
      <c r="AU499" s="5" t="s">
        <v>728</v>
      </c>
      <c r="AV499" s="3">
        <v>6</v>
      </c>
      <c r="AW499" s="3">
        <v>0.33333333333333331</v>
      </c>
      <c r="AX499" s="3">
        <v>6.333333333333333</v>
      </c>
      <c r="AY499" s="3">
        <v>9</v>
      </c>
      <c r="AZ499" s="6">
        <v>27.923333333333332</v>
      </c>
      <c r="BA499" s="6">
        <v>39.92</v>
      </c>
      <c r="BB499" s="6">
        <v>135.97</v>
      </c>
      <c r="BC499" s="3">
        <v>3211.5090648391169</v>
      </c>
      <c r="BD499" s="3">
        <v>4591.2656751239438</v>
      </c>
      <c r="BE499" s="3">
        <v>5847.9598036356565</v>
      </c>
      <c r="BF499" s="3">
        <v>7835.3613784388062</v>
      </c>
      <c r="BG499" s="3">
        <v>15638.136118401868</v>
      </c>
      <c r="BH499" s="4">
        <v>4.7686205253879201</v>
      </c>
    </row>
    <row r="500" spans="1:60" x14ac:dyDescent="0.25">
      <c r="A500">
        <v>2003</v>
      </c>
      <c r="B500">
        <v>251</v>
      </c>
      <c r="C500" s="1">
        <v>37872</v>
      </c>
      <c r="D500" t="s">
        <v>650</v>
      </c>
      <c r="E500">
        <v>3</v>
      </c>
      <c r="F500" s="3">
        <v>74.3</v>
      </c>
      <c r="G500" s="4">
        <v>0.74299999999999999</v>
      </c>
      <c r="H500" s="3">
        <v>12</v>
      </c>
      <c r="I500" s="5">
        <v>15</v>
      </c>
      <c r="J500" s="5">
        <v>6</v>
      </c>
      <c r="K500" s="5">
        <v>3</v>
      </c>
      <c r="L500" s="5">
        <v>14</v>
      </c>
      <c r="M500" s="3">
        <v>117.3</v>
      </c>
      <c r="N500" s="4">
        <v>1.173</v>
      </c>
      <c r="O500" s="3">
        <v>16.5</v>
      </c>
      <c r="P500" s="5">
        <v>28</v>
      </c>
      <c r="Q500" s="5">
        <v>4</v>
      </c>
      <c r="R500" s="5">
        <v>2</v>
      </c>
      <c r="S500" s="5">
        <v>32</v>
      </c>
      <c r="T500" s="3">
        <v>83.8</v>
      </c>
      <c r="U500" s="4">
        <v>0.83799999999999997</v>
      </c>
      <c r="V500" s="3">
        <v>12</v>
      </c>
      <c r="W500" s="5">
        <v>25</v>
      </c>
      <c r="X500" s="5">
        <v>5</v>
      </c>
      <c r="Y500" s="5">
        <v>2</v>
      </c>
      <c r="Z500" s="5">
        <v>27</v>
      </c>
      <c r="AA500" s="3" t="s">
        <v>728</v>
      </c>
      <c r="AB500" s="4" t="s">
        <v>728</v>
      </c>
      <c r="AC500" s="3" t="s">
        <v>728</v>
      </c>
      <c r="AD500" s="5" t="s">
        <v>728</v>
      </c>
      <c r="AE500" s="5" t="s">
        <v>728</v>
      </c>
      <c r="AF500" s="5" t="s">
        <v>728</v>
      </c>
      <c r="AG500" s="5" t="s">
        <v>728</v>
      </c>
      <c r="AH500" s="3" t="s">
        <v>728</v>
      </c>
      <c r="AI500" s="4" t="s">
        <v>728</v>
      </c>
      <c r="AJ500" s="3" t="s">
        <v>728</v>
      </c>
      <c r="AK500" s="5" t="s">
        <v>728</v>
      </c>
      <c r="AL500" s="5" t="s">
        <v>728</v>
      </c>
      <c r="AM500" s="5" t="s">
        <v>728</v>
      </c>
      <c r="AN500" s="5" t="s">
        <v>728</v>
      </c>
      <c r="AO500" s="3" t="s">
        <v>728</v>
      </c>
      <c r="AP500" s="4" t="s">
        <v>728</v>
      </c>
      <c r="AQ500" s="3" t="s">
        <v>728</v>
      </c>
      <c r="AR500" s="5" t="s">
        <v>728</v>
      </c>
      <c r="AS500" s="5" t="s">
        <v>728</v>
      </c>
      <c r="AT500" s="5" t="s">
        <v>728</v>
      </c>
      <c r="AU500" s="5" t="s">
        <v>728</v>
      </c>
      <c r="AV500" s="3">
        <v>25.666666666666668</v>
      </c>
      <c r="AW500" s="3">
        <v>1</v>
      </c>
      <c r="AX500" s="3">
        <v>8.3333333333333339</v>
      </c>
      <c r="AY500" s="3">
        <v>10.666666666666666</v>
      </c>
      <c r="AZ500" s="6">
        <v>33.476666666666667</v>
      </c>
      <c r="BA500" s="6">
        <v>48.456666666666671</v>
      </c>
      <c r="BB500" s="6">
        <v>136.45666666666668</v>
      </c>
      <c r="BC500" s="3">
        <v>1771.0342847769027</v>
      </c>
      <c r="BD500" s="3">
        <v>2563.5293635170601</v>
      </c>
      <c r="BE500" s="3">
        <v>1987.9388123359579</v>
      </c>
      <c r="BF500" s="3">
        <v>2884.4775262467192</v>
      </c>
      <c r="BG500" s="3">
        <v>7219.0411745406818</v>
      </c>
      <c r="BH500" s="4">
        <v>2.6747883411582505</v>
      </c>
    </row>
    <row r="501" spans="1:60" x14ac:dyDescent="0.25">
      <c r="A501">
        <v>2003</v>
      </c>
      <c r="B501">
        <v>251</v>
      </c>
      <c r="C501" s="1">
        <v>37872</v>
      </c>
      <c r="D501" t="s">
        <v>651</v>
      </c>
      <c r="E501">
        <v>3</v>
      </c>
      <c r="F501" s="3">
        <v>114</v>
      </c>
      <c r="G501" s="4">
        <v>1.1399999999999999</v>
      </c>
      <c r="H501" s="3">
        <v>16</v>
      </c>
      <c r="I501" s="5">
        <v>29</v>
      </c>
      <c r="J501" s="5">
        <v>4</v>
      </c>
      <c r="K501" s="5">
        <v>2</v>
      </c>
      <c r="L501" s="5">
        <v>25</v>
      </c>
      <c r="M501" s="3">
        <v>108</v>
      </c>
      <c r="N501" s="4">
        <v>1.08</v>
      </c>
      <c r="O501" s="3">
        <v>15.8</v>
      </c>
      <c r="P501" s="5">
        <v>30</v>
      </c>
      <c r="Q501" s="5">
        <v>4</v>
      </c>
      <c r="R501" s="5">
        <v>2</v>
      </c>
      <c r="S501" s="5">
        <v>24</v>
      </c>
      <c r="T501" s="3">
        <v>86</v>
      </c>
      <c r="U501" s="4">
        <v>0.86</v>
      </c>
      <c r="V501" s="3">
        <v>15.9</v>
      </c>
      <c r="W501" s="5">
        <v>21</v>
      </c>
      <c r="X501" s="5">
        <v>5</v>
      </c>
      <c r="Y501" s="5">
        <v>6</v>
      </c>
      <c r="Z501" s="5">
        <v>38</v>
      </c>
      <c r="AA501" s="3" t="s">
        <v>728</v>
      </c>
      <c r="AB501" s="4" t="s">
        <v>728</v>
      </c>
      <c r="AC501" s="3" t="s">
        <v>728</v>
      </c>
      <c r="AD501" s="5" t="s">
        <v>728</v>
      </c>
      <c r="AE501" s="5" t="s">
        <v>728</v>
      </c>
      <c r="AF501" s="5" t="s">
        <v>728</v>
      </c>
      <c r="AG501" s="5" t="s">
        <v>728</v>
      </c>
      <c r="AH501" s="3" t="s">
        <v>728</v>
      </c>
      <c r="AI501" s="4" t="s">
        <v>728</v>
      </c>
      <c r="AJ501" s="3" t="s">
        <v>728</v>
      </c>
      <c r="AK501" s="5" t="s">
        <v>728</v>
      </c>
      <c r="AL501" s="5" t="s">
        <v>728</v>
      </c>
      <c r="AM501" s="5" t="s">
        <v>728</v>
      </c>
      <c r="AN501" s="5" t="s">
        <v>728</v>
      </c>
      <c r="AO501" s="3" t="s">
        <v>728</v>
      </c>
      <c r="AP501" s="4" t="s">
        <v>728</v>
      </c>
      <c r="AQ501" s="3" t="s">
        <v>728</v>
      </c>
      <c r="AR501" s="5" t="s">
        <v>728</v>
      </c>
      <c r="AS501" s="5" t="s">
        <v>728</v>
      </c>
      <c r="AT501" s="5" t="s">
        <v>728</v>
      </c>
      <c r="AU501" s="5" t="s">
        <v>728</v>
      </c>
      <c r="AV501" s="3">
        <v>17.333333333333332</v>
      </c>
      <c r="AW501" s="3">
        <v>1</v>
      </c>
      <c r="AX501" s="3">
        <v>7.333333333333333</v>
      </c>
      <c r="AY501" s="3">
        <v>16.666666666666668</v>
      </c>
      <c r="AZ501" s="6">
        <v>54.56666666666667</v>
      </c>
      <c r="BA501" s="6">
        <v>85.143333333333331</v>
      </c>
      <c r="BB501" s="6">
        <v>226.28</v>
      </c>
      <c r="BC501" s="3">
        <v>2774.8797025371837</v>
      </c>
      <c r="BD501" s="3">
        <v>4329.7954943132108</v>
      </c>
      <c r="BE501" s="3">
        <v>3726.0006561679793</v>
      </c>
      <c r="BF501" s="3">
        <v>4402.3458005249349</v>
      </c>
      <c r="BG501" s="3">
        <v>11507.02099737533</v>
      </c>
      <c r="BH501" s="4">
        <v>3.546608583964884</v>
      </c>
    </row>
    <row r="502" spans="1:60" x14ac:dyDescent="0.25">
      <c r="A502">
        <v>2003</v>
      </c>
      <c r="B502">
        <v>251</v>
      </c>
      <c r="C502" s="1">
        <v>37872</v>
      </c>
      <c r="D502" t="s">
        <v>652</v>
      </c>
      <c r="E502">
        <v>3</v>
      </c>
      <c r="F502" s="3">
        <v>81.3</v>
      </c>
      <c r="G502" s="4">
        <v>0.81299999999999994</v>
      </c>
      <c r="H502" s="3">
        <v>8.19</v>
      </c>
      <c r="I502" s="5">
        <v>20</v>
      </c>
      <c r="J502" s="5">
        <v>6</v>
      </c>
      <c r="K502" s="5">
        <v>1</v>
      </c>
      <c r="L502" s="5">
        <v>6</v>
      </c>
      <c r="M502" s="3">
        <v>112.2</v>
      </c>
      <c r="N502" s="4">
        <v>1.1220000000000001</v>
      </c>
      <c r="O502" s="3">
        <v>10.52</v>
      </c>
      <c r="P502" s="5">
        <v>30</v>
      </c>
      <c r="Q502" s="5">
        <v>8</v>
      </c>
      <c r="R502" s="5">
        <v>1</v>
      </c>
      <c r="S502" s="5">
        <v>12</v>
      </c>
      <c r="T502" s="3">
        <v>116.4</v>
      </c>
      <c r="U502" s="4">
        <v>1.1640000000000001</v>
      </c>
      <c r="V502" s="3">
        <v>12.3</v>
      </c>
      <c r="W502" s="5">
        <v>31</v>
      </c>
      <c r="X502" s="5">
        <v>10</v>
      </c>
      <c r="Y502" s="5">
        <v>2</v>
      </c>
      <c r="Z502" s="5">
        <v>33</v>
      </c>
      <c r="AA502" s="3" t="s">
        <v>728</v>
      </c>
      <c r="AB502" s="4" t="s">
        <v>728</v>
      </c>
      <c r="AC502" s="3" t="s">
        <v>728</v>
      </c>
      <c r="AD502" s="5" t="s">
        <v>728</v>
      </c>
      <c r="AE502" s="5" t="s">
        <v>728</v>
      </c>
      <c r="AF502" s="5" t="s">
        <v>728</v>
      </c>
      <c r="AG502" s="5" t="s">
        <v>728</v>
      </c>
      <c r="AH502" s="3" t="s">
        <v>728</v>
      </c>
      <c r="AI502" s="4" t="s">
        <v>728</v>
      </c>
      <c r="AJ502" s="3" t="s">
        <v>728</v>
      </c>
      <c r="AK502" s="5" t="s">
        <v>728</v>
      </c>
      <c r="AL502" s="5" t="s">
        <v>728</v>
      </c>
      <c r="AM502" s="5" t="s">
        <v>728</v>
      </c>
      <c r="AN502" s="5" t="s">
        <v>728</v>
      </c>
      <c r="AO502" s="3" t="s">
        <v>728</v>
      </c>
      <c r="AP502" s="4" t="s">
        <v>728</v>
      </c>
      <c r="AQ502" s="3" t="s">
        <v>728</v>
      </c>
      <c r="AR502" s="5" t="s">
        <v>728</v>
      </c>
      <c r="AS502" s="5" t="s">
        <v>728</v>
      </c>
      <c r="AT502" s="5" t="s">
        <v>728</v>
      </c>
      <c r="AU502" s="5" t="s">
        <v>728</v>
      </c>
      <c r="AV502" s="3">
        <v>2.3333333333333335</v>
      </c>
      <c r="AW502" s="3">
        <v>0.66666666666666663</v>
      </c>
      <c r="AX502" s="3">
        <v>10.333333333333334</v>
      </c>
      <c r="AY502" s="3">
        <v>5.333333333333333</v>
      </c>
      <c r="AZ502" s="6">
        <v>20.493333333333336</v>
      </c>
      <c r="BA502" s="6">
        <v>33.136666666666663</v>
      </c>
      <c r="BB502" s="6">
        <v>106.04666666666667</v>
      </c>
      <c r="BC502" s="3">
        <v>5098.6803732866738</v>
      </c>
      <c r="BD502" s="3">
        <v>8244.3040974044907</v>
      </c>
      <c r="BE502" s="3">
        <v>6369.2038495188099</v>
      </c>
      <c r="BF502" s="3">
        <v>13041.110746573346</v>
      </c>
      <c r="BG502" s="3">
        <v>26384.095217264512</v>
      </c>
      <c r="BH502" s="4">
        <v>8.2377552802578755</v>
      </c>
    </row>
    <row r="503" spans="1:60" x14ac:dyDescent="0.25">
      <c r="A503">
        <v>2003</v>
      </c>
      <c r="B503">
        <v>251</v>
      </c>
      <c r="C503" s="1">
        <v>37872</v>
      </c>
      <c r="D503" t="s">
        <v>653</v>
      </c>
      <c r="E503">
        <v>3</v>
      </c>
      <c r="F503" s="3">
        <v>96.6</v>
      </c>
      <c r="G503" s="4">
        <v>0.96599999999999997</v>
      </c>
      <c r="H503" s="3">
        <v>10.57</v>
      </c>
      <c r="I503" s="5">
        <v>32</v>
      </c>
      <c r="J503" s="5">
        <v>6</v>
      </c>
      <c r="K503" s="5">
        <v>0</v>
      </c>
      <c r="L503" s="5">
        <v>0</v>
      </c>
      <c r="M503" s="3">
        <v>84.5</v>
      </c>
      <c r="N503" s="4">
        <v>0.84499999999999997</v>
      </c>
      <c r="O503" s="3">
        <v>10.08</v>
      </c>
      <c r="P503" s="5">
        <v>24</v>
      </c>
      <c r="Q503" s="5">
        <v>5</v>
      </c>
      <c r="R503" s="5">
        <v>1</v>
      </c>
      <c r="S503" s="5">
        <v>10</v>
      </c>
      <c r="T503" s="3">
        <v>99.4</v>
      </c>
      <c r="U503" s="4">
        <v>0.99400000000000011</v>
      </c>
      <c r="V503" s="3">
        <v>10.52</v>
      </c>
      <c r="W503" s="5">
        <v>29</v>
      </c>
      <c r="X503" s="5">
        <v>7</v>
      </c>
      <c r="Y503" s="5">
        <v>1</v>
      </c>
      <c r="Z503" s="5">
        <v>8</v>
      </c>
      <c r="AA503" s="3" t="s">
        <v>728</v>
      </c>
      <c r="AB503" s="4" t="s">
        <v>728</v>
      </c>
      <c r="AC503" s="3" t="s">
        <v>728</v>
      </c>
      <c r="AD503" s="5" t="s">
        <v>728</v>
      </c>
      <c r="AE503" s="5" t="s">
        <v>728</v>
      </c>
      <c r="AF503" s="5" t="s">
        <v>728</v>
      </c>
      <c r="AG503" s="5" t="s">
        <v>728</v>
      </c>
      <c r="AH503" s="3" t="s">
        <v>728</v>
      </c>
      <c r="AI503" s="4" t="s">
        <v>728</v>
      </c>
      <c r="AJ503" s="3" t="s">
        <v>728</v>
      </c>
      <c r="AK503" s="5" t="s">
        <v>728</v>
      </c>
      <c r="AL503" s="5" t="s">
        <v>728</v>
      </c>
      <c r="AM503" s="5" t="s">
        <v>728</v>
      </c>
      <c r="AN503" s="5" t="s">
        <v>728</v>
      </c>
      <c r="AO503" s="3" t="s">
        <v>728</v>
      </c>
      <c r="AP503" s="4" t="s">
        <v>728</v>
      </c>
      <c r="AQ503" s="3" t="s">
        <v>728</v>
      </c>
      <c r="AR503" s="5" t="s">
        <v>728</v>
      </c>
      <c r="AS503" s="5" t="s">
        <v>728</v>
      </c>
      <c r="AT503" s="5" t="s">
        <v>728</v>
      </c>
      <c r="AU503" s="5" t="s">
        <v>728</v>
      </c>
      <c r="AV503" s="3">
        <v>8.6666666666666661</v>
      </c>
      <c r="AW503" s="3">
        <v>0.66666666666666663</v>
      </c>
      <c r="AX503" s="3">
        <v>3</v>
      </c>
      <c r="AY503" s="3">
        <v>7</v>
      </c>
      <c r="AZ503" s="6">
        <v>17.27</v>
      </c>
      <c r="BA503" s="6">
        <v>25.533333333333331</v>
      </c>
      <c r="BB503" s="6">
        <v>79.34</v>
      </c>
      <c r="BC503" s="3">
        <v>2126.327828813065</v>
      </c>
      <c r="BD503" s="3">
        <v>3143.7311655487506</v>
      </c>
      <c r="BE503" s="3">
        <v>3730.615704286964</v>
      </c>
      <c r="BF503" s="3">
        <v>4498.4905098668223</v>
      </c>
      <c r="BG503" s="3">
        <v>9768.5495042286384</v>
      </c>
      <c r="BH503" s="4">
        <v>3.3173128125126738</v>
      </c>
    </row>
    <row r="504" spans="1:60" x14ac:dyDescent="0.25">
      <c r="A504">
        <v>2003</v>
      </c>
      <c r="B504">
        <v>251</v>
      </c>
      <c r="C504" s="1">
        <v>37872</v>
      </c>
      <c r="D504" t="s">
        <v>654</v>
      </c>
      <c r="E504">
        <v>3</v>
      </c>
      <c r="F504" s="3">
        <v>125.6</v>
      </c>
      <c r="G504" s="4">
        <v>1.256</v>
      </c>
      <c r="H504" s="3">
        <v>11.32</v>
      </c>
      <c r="I504" s="5">
        <v>35</v>
      </c>
      <c r="J504" s="5">
        <v>7</v>
      </c>
      <c r="K504" s="5">
        <v>1</v>
      </c>
      <c r="L504" s="5">
        <v>2</v>
      </c>
      <c r="M504" s="3">
        <v>110.2</v>
      </c>
      <c r="N504" s="4">
        <v>1.1020000000000001</v>
      </c>
      <c r="O504" s="3">
        <v>11.53</v>
      </c>
      <c r="P504" s="5">
        <v>29</v>
      </c>
      <c r="Q504" s="5">
        <v>3</v>
      </c>
      <c r="R504" s="5">
        <v>2</v>
      </c>
      <c r="S504" s="5">
        <v>7</v>
      </c>
      <c r="T504" s="3">
        <v>85.6</v>
      </c>
      <c r="U504" s="4">
        <v>0.85599999999999998</v>
      </c>
      <c r="V504" s="3">
        <v>11.97</v>
      </c>
      <c r="W504" s="5">
        <v>22</v>
      </c>
      <c r="X504" s="5">
        <v>7</v>
      </c>
      <c r="Y504" s="5">
        <v>4</v>
      </c>
      <c r="Z504" s="5">
        <v>42</v>
      </c>
      <c r="AA504" s="3" t="s">
        <v>728</v>
      </c>
      <c r="AB504" s="4" t="s">
        <v>728</v>
      </c>
      <c r="AC504" s="3" t="s">
        <v>728</v>
      </c>
      <c r="AD504" s="5" t="s">
        <v>728</v>
      </c>
      <c r="AE504" s="5" t="s">
        <v>728</v>
      </c>
      <c r="AF504" s="5" t="s">
        <v>728</v>
      </c>
      <c r="AG504" s="5" t="s">
        <v>728</v>
      </c>
      <c r="AH504" s="3" t="s">
        <v>728</v>
      </c>
      <c r="AI504" s="4" t="s">
        <v>728</v>
      </c>
      <c r="AJ504" s="3" t="s">
        <v>728</v>
      </c>
      <c r="AK504" s="5" t="s">
        <v>728</v>
      </c>
      <c r="AL504" s="5" t="s">
        <v>728</v>
      </c>
      <c r="AM504" s="5" t="s">
        <v>728</v>
      </c>
      <c r="AN504" s="5" t="s">
        <v>728</v>
      </c>
      <c r="AO504" s="3" t="s">
        <v>728</v>
      </c>
      <c r="AP504" s="4" t="s">
        <v>728</v>
      </c>
      <c r="AQ504" s="3" t="s">
        <v>728</v>
      </c>
      <c r="AR504" s="5" t="s">
        <v>728</v>
      </c>
      <c r="AS504" s="5" t="s">
        <v>728</v>
      </c>
      <c r="AT504" s="5" t="s">
        <v>728</v>
      </c>
      <c r="AU504" s="5" t="s">
        <v>728</v>
      </c>
      <c r="AV504" s="3">
        <v>6.666666666666667</v>
      </c>
      <c r="AW504" s="3">
        <v>0.33333333333333331</v>
      </c>
      <c r="AX504" s="3">
        <v>5.666666666666667</v>
      </c>
      <c r="AY504" s="3">
        <v>9</v>
      </c>
      <c r="AZ504" s="6">
        <v>26.87</v>
      </c>
      <c r="BA504" s="6">
        <v>34.76</v>
      </c>
      <c r="BB504" s="6">
        <v>122.45666666666666</v>
      </c>
      <c r="BC504" s="3">
        <v>3117.3000510352877</v>
      </c>
      <c r="BD504" s="3">
        <v>4032.6516477107034</v>
      </c>
      <c r="BE504" s="3">
        <v>5325.8226402255286</v>
      </c>
      <c r="BF504" s="3">
        <v>7056.7536696801799</v>
      </c>
      <c r="BG504" s="3">
        <v>14206.70536842617</v>
      </c>
      <c r="BH504" s="4">
        <v>4.3917306702604515</v>
      </c>
    </row>
    <row r="505" spans="1:60" x14ac:dyDescent="0.25">
      <c r="A505">
        <v>2003</v>
      </c>
      <c r="B505">
        <v>251</v>
      </c>
      <c r="C505" s="1">
        <v>37872</v>
      </c>
      <c r="D505" t="s">
        <v>655</v>
      </c>
      <c r="E505">
        <v>3</v>
      </c>
      <c r="F505" s="3">
        <v>107.8</v>
      </c>
      <c r="G505" s="4">
        <v>1.0780000000000001</v>
      </c>
      <c r="H505" s="3">
        <v>11.14</v>
      </c>
      <c r="I505" s="5">
        <v>30</v>
      </c>
      <c r="J505" s="5">
        <v>7</v>
      </c>
      <c r="K505" s="5">
        <v>2</v>
      </c>
      <c r="L505" s="5">
        <v>7</v>
      </c>
      <c r="M505" s="3">
        <v>91.2</v>
      </c>
      <c r="N505" s="4">
        <v>0.91200000000000003</v>
      </c>
      <c r="O505" s="3">
        <v>11.46</v>
      </c>
      <c r="P505" s="5">
        <v>25</v>
      </c>
      <c r="Q505" s="5">
        <v>5</v>
      </c>
      <c r="R505" s="5">
        <v>2</v>
      </c>
      <c r="S505" s="5">
        <v>16</v>
      </c>
      <c r="T505" s="3">
        <v>77.7</v>
      </c>
      <c r="U505" s="4">
        <v>0.77700000000000002</v>
      </c>
      <c r="V505" s="3">
        <v>9.2100000000000009</v>
      </c>
      <c r="W505" s="5">
        <v>21</v>
      </c>
      <c r="X505" s="5">
        <v>6</v>
      </c>
      <c r="Y505" s="5">
        <v>1</v>
      </c>
      <c r="Z505" s="5">
        <v>12</v>
      </c>
      <c r="AA505" s="3" t="s">
        <v>728</v>
      </c>
      <c r="AB505" s="4" t="s">
        <v>728</v>
      </c>
      <c r="AC505" s="3" t="s">
        <v>728</v>
      </c>
      <c r="AD505" s="5" t="s">
        <v>728</v>
      </c>
      <c r="AE505" s="5" t="s">
        <v>728</v>
      </c>
      <c r="AF505" s="5" t="s">
        <v>728</v>
      </c>
      <c r="AG505" s="5" t="s">
        <v>728</v>
      </c>
      <c r="AH505" s="3" t="s">
        <v>728</v>
      </c>
      <c r="AI505" s="4" t="s">
        <v>728</v>
      </c>
      <c r="AJ505" s="3" t="s">
        <v>728</v>
      </c>
      <c r="AK505" s="5" t="s">
        <v>728</v>
      </c>
      <c r="AL505" s="5" t="s">
        <v>728</v>
      </c>
      <c r="AM505" s="5" t="s">
        <v>728</v>
      </c>
      <c r="AN505" s="5" t="s">
        <v>728</v>
      </c>
      <c r="AO505" s="3" t="s">
        <v>728</v>
      </c>
      <c r="AP505" s="4" t="s">
        <v>728</v>
      </c>
      <c r="AQ505" s="3" t="s">
        <v>728</v>
      </c>
      <c r="AR505" s="5" t="s">
        <v>728</v>
      </c>
      <c r="AS505" s="5" t="s">
        <v>728</v>
      </c>
      <c r="AT505" s="5" t="s">
        <v>728</v>
      </c>
      <c r="AU505" s="5" t="s">
        <v>728</v>
      </c>
      <c r="AV505" s="3">
        <v>0</v>
      </c>
      <c r="AW505" s="3">
        <v>0.33333333333333331</v>
      </c>
      <c r="AX505" s="3">
        <v>7</v>
      </c>
      <c r="AY505" s="3">
        <v>5.666666666666667</v>
      </c>
      <c r="AZ505" s="6">
        <v>15.413333333333334</v>
      </c>
      <c r="BA505" s="6">
        <v>23.996666666666666</v>
      </c>
      <c r="BB505" s="6">
        <v>80.296666666666667</v>
      </c>
      <c r="BC505" s="3">
        <v>3506.0950714494029</v>
      </c>
      <c r="BD505" s="3">
        <v>5458.5593467483232</v>
      </c>
      <c r="BE505" s="3">
        <v>4920.2099737532808</v>
      </c>
      <c r="BF505" s="3">
        <v>9300.5540974044907</v>
      </c>
      <c r="BG505" s="3">
        <v>18265.208515602215</v>
      </c>
      <c r="BH505" s="4">
        <v>5.7697310056537825</v>
      </c>
    </row>
    <row r="506" spans="1:60" x14ac:dyDescent="0.25">
      <c r="A506">
        <v>2003</v>
      </c>
      <c r="B506">
        <v>251</v>
      </c>
      <c r="C506" s="1">
        <v>37872</v>
      </c>
      <c r="D506" t="s">
        <v>656</v>
      </c>
      <c r="E506">
        <v>3</v>
      </c>
      <c r="F506" s="3">
        <v>121.2</v>
      </c>
      <c r="G506" s="4">
        <v>1.212</v>
      </c>
      <c r="H506" s="3">
        <v>18.2</v>
      </c>
      <c r="I506" s="5">
        <v>27</v>
      </c>
      <c r="J506" s="5">
        <v>14</v>
      </c>
      <c r="K506" s="5">
        <v>2</v>
      </c>
      <c r="L506" s="5">
        <v>59</v>
      </c>
      <c r="M506" s="3">
        <v>118.1</v>
      </c>
      <c r="N506" s="4">
        <v>1.181</v>
      </c>
      <c r="O506" s="3">
        <v>20.399999999999999</v>
      </c>
      <c r="P506" s="5">
        <v>24</v>
      </c>
      <c r="Q506" s="5">
        <v>5</v>
      </c>
      <c r="R506" s="5">
        <v>7</v>
      </c>
      <c r="S506" s="5">
        <v>55</v>
      </c>
      <c r="T506" s="3">
        <v>81.2</v>
      </c>
      <c r="U506" s="4">
        <v>0.81200000000000006</v>
      </c>
      <c r="V506" s="3">
        <v>16.5</v>
      </c>
      <c r="W506" s="5">
        <v>21</v>
      </c>
      <c r="X506" s="5">
        <v>5</v>
      </c>
      <c r="Y506" s="5">
        <v>3</v>
      </c>
      <c r="Z506" s="5">
        <v>34</v>
      </c>
      <c r="AA506" s="3" t="s">
        <v>728</v>
      </c>
      <c r="AB506" s="4" t="s">
        <v>728</v>
      </c>
      <c r="AC506" s="3" t="s">
        <v>728</v>
      </c>
      <c r="AD506" s="5" t="s">
        <v>728</v>
      </c>
      <c r="AE506" s="5" t="s">
        <v>728</v>
      </c>
      <c r="AF506" s="5" t="s">
        <v>728</v>
      </c>
      <c r="AG506" s="5" t="s">
        <v>728</v>
      </c>
      <c r="AH506" s="3" t="s">
        <v>728</v>
      </c>
      <c r="AI506" s="4" t="s">
        <v>728</v>
      </c>
      <c r="AJ506" s="3" t="s">
        <v>728</v>
      </c>
      <c r="AK506" s="5" t="s">
        <v>728</v>
      </c>
      <c r="AL506" s="5" t="s">
        <v>728</v>
      </c>
      <c r="AM506" s="5" t="s">
        <v>728</v>
      </c>
      <c r="AN506" s="5" t="s">
        <v>728</v>
      </c>
      <c r="AO506" s="3" t="s">
        <v>728</v>
      </c>
      <c r="AP506" s="4" t="s">
        <v>728</v>
      </c>
      <c r="AQ506" s="3" t="s">
        <v>728</v>
      </c>
      <c r="AR506" s="5" t="s">
        <v>728</v>
      </c>
      <c r="AS506" s="5" t="s">
        <v>728</v>
      </c>
      <c r="AT506" s="5" t="s">
        <v>728</v>
      </c>
      <c r="AU506" s="5" t="s">
        <v>728</v>
      </c>
      <c r="AV506" s="3">
        <v>31.333333333333332</v>
      </c>
      <c r="AW506" s="3">
        <v>3</v>
      </c>
      <c r="AX506" s="3">
        <v>32</v>
      </c>
      <c r="AY506" s="3">
        <v>10</v>
      </c>
      <c r="AZ506" s="6">
        <v>74.88</v>
      </c>
      <c r="BA506" s="6">
        <v>102.16666666666667</v>
      </c>
      <c r="BB506" s="6">
        <v>277.32333333333332</v>
      </c>
      <c r="BC506" s="3">
        <v>3592.9133858267714</v>
      </c>
      <c r="BD506" s="3">
        <v>4902.1899606299212</v>
      </c>
      <c r="BE506" s="3">
        <v>1816.2893700787399</v>
      </c>
      <c r="BF506" s="3">
        <v>4811.5034448818897</v>
      </c>
      <c r="BG506" s="3">
        <v>13306.606791338583</v>
      </c>
      <c r="BH506" s="4">
        <v>4.8140643472787747</v>
      </c>
    </row>
    <row r="507" spans="1:60" x14ac:dyDescent="0.25">
      <c r="A507">
        <v>2003</v>
      </c>
      <c r="B507">
        <v>251</v>
      </c>
      <c r="C507" s="1">
        <v>37872</v>
      </c>
      <c r="D507" t="s">
        <v>657</v>
      </c>
      <c r="E507">
        <v>3</v>
      </c>
      <c r="F507" s="3">
        <v>93</v>
      </c>
      <c r="G507" s="4">
        <v>0.93</v>
      </c>
      <c r="H507" s="3">
        <v>10.199999999999999</v>
      </c>
      <c r="I507" s="5">
        <v>23</v>
      </c>
      <c r="J507" s="5">
        <v>3</v>
      </c>
      <c r="K507" s="5">
        <v>0</v>
      </c>
      <c r="L507" s="5">
        <v>0</v>
      </c>
      <c r="M507" s="3">
        <v>75</v>
      </c>
      <c r="N507" s="4">
        <v>0.75</v>
      </c>
      <c r="O507" s="3">
        <v>11.4</v>
      </c>
      <c r="P507" s="5">
        <v>20</v>
      </c>
      <c r="Q507" s="5">
        <v>4</v>
      </c>
      <c r="R507" s="5">
        <v>1</v>
      </c>
      <c r="S507" s="5">
        <v>12</v>
      </c>
      <c r="T507" s="3">
        <v>106</v>
      </c>
      <c r="U507" s="4">
        <v>1.06</v>
      </c>
      <c r="V507" s="3">
        <v>10.8</v>
      </c>
      <c r="W507" s="5">
        <v>24</v>
      </c>
      <c r="X507" s="5">
        <v>4</v>
      </c>
      <c r="Y507" s="5">
        <v>1</v>
      </c>
      <c r="Z507" s="5">
        <v>2</v>
      </c>
      <c r="AA507" s="3" t="s">
        <v>728</v>
      </c>
      <c r="AB507" s="4" t="s">
        <v>728</v>
      </c>
      <c r="AC507" s="3" t="s">
        <v>728</v>
      </c>
      <c r="AD507" s="5" t="s">
        <v>728</v>
      </c>
      <c r="AE507" s="5" t="s">
        <v>728</v>
      </c>
      <c r="AF507" s="5" t="s">
        <v>728</v>
      </c>
      <c r="AG507" s="5" t="s">
        <v>728</v>
      </c>
      <c r="AH507" s="3" t="s">
        <v>728</v>
      </c>
      <c r="AI507" s="4" t="s">
        <v>728</v>
      </c>
      <c r="AJ507" s="3" t="s">
        <v>728</v>
      </c>
      <c r="AK507" s="5" t="s">
        <v>728</v>
      </c>
      <c r="AL507" s="5" t="s">
        <v>728</v>
      </c>
      <c r="AM507" s="5" t="s">
        <v>728</v>
      </c>
      <c r="AN507" s="5" t="s">
        <v>728</v>
      </c>
      <c r="AO507" s="3" t="s">
        <v>728</v>
      </c>
      <c r="AP507" s="4" t="s">
        <v>728</v>
      </c>
      <c r="AQ507" s="3" t="s">
        <v>728</v>
      </c>
      <c r="AR507" s="5" t="s">
        <v>728</v>
      </c>
      <c r="AS507" s="5" t="s">
        <v>728</v>
      </c>
      <c r="AT507" s="5" t="s">
        <v>728</v>
      </c>
      <c r="AU507" s="5" t="s">
        <v>728</v>
      </c>
      <c r="AV507" s="3">
        <v>9.6666666666666661</v>
      </c>
      <c r="AW507" s="3">
        <v>0.33333333333333331</v>
      </c>
      <c r="AX507" s="3">
        <v>3</v>
      </c>
      <c r="AY507" s="3">
        <v>6.333333333333333</v>
      </c>
      <c r="AZ507" s="6">
        <v>20.636666666666667</v>
      </c>
      <c r="BA507" s="6">
        <v>22.92</v>
      </c>
      <c r="BB507" s="6">
        <v>76.86</v>
      </c>
      <c r="BC507" s="3">
        <v>2330.2010425780113</v>
      </c>
      <c r="BD507" s="3">
        <v>2588.0249343832024</v>
      </c>
      <c r="BE507" s="3">
        <v>3097.650554097404</v>
      </c>
      <c r="BF507" s="3">
        <v>3760.4649679206768</v>
      </c>
      <c r="BG507" s="3">
        <v>8678.6909448818915</v>
      </c>
      <c r="BH507" s="4">
        <v>4.002574394394383</v>
      </c>
    </row>
    <row r="508" spans="1:60" x14ac:dyDescent="0.25">
      <c r="A508">
        <v>2003</v>
      </c>
      <c r="B508">
        <v>251</v>
      </c>
      <c r="C508" s="1">
        <v>37872</v>
      </c>
      <c r="D508" t="s">
        <v>658</v>
      </c>
      <c r="E508">
        <v>3</v>
      </c>
      <c r="F508" s="3">
        <v>78.2</v>
      </c>
      <c r="G508" s="4">
        <v>0.78200000000000003</v>
      </c>
      <c r="H508" s="3">
        <v>8.6</v>
      </c>
      <c r="I508" s="5">
        <v>16</v>
      </c>
      <c r="J508" s="5">
        <v>6</v>
      </c>
      <c r="K508" s="5">
        <v>2</v>
      </c>
      <c r="L508" s="5">
        <v>6</v>
      </c>
      <c r="M508" s="3">
        <v>63</v>
      </c>
      <c r="N508" s="4">
        <v>0.63</v>
      </c>
      <c r="O508" s="3">
        <v>8.4</v>
      </c>
      <c r="P508" s="5">
        <v>16</v>
      </c>
      <c r="Q508" s="5">
        <v>7</v>
      </c>
      <c r="R508" s="5">
        <v>3</v>
      </c>
      <c r="S508" s="5">
        <v>11</v>
      </c>
      <c r="T508" s="3">
        <v>60.5</v>
      </c>
      <c r="U508" s="4">
        <v>0.60499999999999998</v>
      </c>
      <c r="V508" s="3">
        <v>9.1999999999999993</v>
      </c>
      <c r="W508" s="5">
        <v>14</v>
      </c>
      <c r="X508" s="5">
        <v>6</v>
      </c>
      <c r="Y508" s="5">
        <v>1</v>
      </c>
      <c r="Z508" s="5">
        <v>7</v>
      </c>
      <c r="AA508" s="3" t="s">
        <v>728</v>
      </c>
      <c r="AB508" s="4" t="s">
        <v>728</v>
      </c>
      <c r="AC508" s="3" t="s">
        <v>728</v>
      </c>
      <c r="AD508" s="5" t="s">
        <v>728</v>
      </c>
      <c r="AE508" s="5" t="s">
        <v>728</v>
      </c>
      <c r="AF508" s="5" t="s">
        <v>728</v>
      </c>
      <c r="AG508" s="5" t="s">
        <v>728</v>
      </c>
      <c r="AH508" s="3" t="s">
        <v>728</v>
      </c>
      <c r="AI508" s="4" t="s">
        <v>728</v>
      </c>
      <c r="AJ508" s="3" t="s">
        <v>728</v>
      </c>
      <c r="AK508" s="5" t="s">
        <v>728</v>
      </c>
      <c r="AL508" s="5" t="s">
        <v>728</v>
      </c>
      <c r="AM508" s="5" t="s">
        <v>728</v>
      </c>
      <c r="AN508" s="5" t="s">
        <v>728</v>
      </c>
      <c r="AO508" s="3" t="s">
        <v>728</v>
      </c>
      <c r="AP508" s="4" t="s">
        <v>728</v>
      </c>
      <c r="AQ508" s="3" t="s">
        <v>728</v>
      </c>
      <c r="AR508" s="5" t="s">
        <v>728</v>
      </c>
      <c r="AS508" s="5" t="s">
        <v>728</v>
      </c>
      <c r="AT508" s="5" t="s">
        <v>728</v>
      </c>
      <c r="AU508" s="5" t="s">
        <v>728</v>
      </c>
      <c r="AV508" s="3">
        <v>0</v>
      </c>
      <c r="AW508" s="3">
        <v>0</v>
      </c>
      <c r="AX508" s="3">
        <v>3</v>
      </c>
      <c r="AY508" s="3">
        <v>5</v>
      </c>
      <c r="AZ508" s="6">
        <v>9.5633333333333326</v>
      </c>
      <c r="BA508" s="6">
        <v>12.613333333333335</v>
      </c>
      <c r="BB508" s="6">
        <v>48.91</v>
      </c>
      <c r="BC508" s="3">
        <v>2103.9193885486534</v>
      </c>
      <c r="BD508" s="3">
        <v>2774.9149411879075</v>
      </c>
      <c r="BE508" s="3">
        <v>4052.3731408573926</v>
      </c>
      <c r="BF508" s="3">
        <v>5881.2943520948766</v>
      </c>
      <c r="BG508" s="3">
        <v>10760.128681831437</v>
      </c>
      <c r="BH508" s="4">
        <v>2.7337129372555844</v>
      </c>
    </row>
    <row r="509" spans="1:60" x14ac:dyDescent="0.25">
      <c r="A509">
        <v>2003</v>
      </c>
      <c r="B509">
        <v>251</v>
      </c>
      <c r="C509" s="1">
        <v>37872</v>
      </c>
      <c r="D509" t="s">
        <v>659</v>
      </c>
      <c r="E509">
        <v>3</v>
      </c>
      <c r="F509" s="3">
        <v>116</v>
      </c>
      <c r="G509" s="4">
        <v>1.1599999999999999</v>
      </c>
      <c r="H509" s="3">
        <v>13.4</v>
      </c>
      <c r="I509" s="5">
        <v>27</v>
      </c>
      <c r="J509" s="5">
        <v>5</v>
      </c>
      <c r="K509" s="5">
        <v>2</v>
      </c>
      <c r="L509" s="5">
        <v>12</v>
      </c>
      <c r="M509" s="3">
        <v>121</v>
      </c>
      <c r="N509" s="4">
        <v>1.21</v>
      </c>
      <c r="O509" s="3">
        <v>13.2</v>
      </c>
      <c r="P509" s="5">
        <v>23</v>
      </c>
      <c r="Q509" s="5">
        <v>7</v>
      </c>
      <c r="R509" s="5">
        <v>2</v>
      </c>
      <c r="S509" s="5">
        <v>17</v>
      </c>
      <c r="T509" s="3">
        <v>98</v>
      </c>
      <c r="U509" s="4">
        <v>0.98</v>
      </c>
      <c r="V509" s="3">
        <v>12.1</v>
      </c>
      <c r="W509" s="5">
        <v>22</v>
      </c>
      <c r="X509" s="5">
        <v>3</v>
      </c>
      <c r="Y509" s="5">
        <v>1</v>
      </c>
      <c r="Z509" s="5">
        <v>5</v>
      </c>
      <c r="AA509" s="3" t="s">
        <v>728</v>
      </c>
      <c r="AB509" s="4" t="s">
        <v>728</v>
      </c>
      <c r="AC509" s="3" t="s">
        <v>728</v>
      </c>
      <c r="AD509" s="5" t="s">
        <v>728</v>
      </c>
      <c r="AE509" s="5" t="s">
        <v>728</v>
      </c>
      <c r="AF509" s="5" t="s">
        <v>728</v>
      </c>
      <c r="AG509" s="5" t="s">
        <v>728</v>
      </c>
      <c r="AH509" s="3" t="s">
        <v>728</v>
      </c>
      <c r="AI509" s="4" t="s">
        <v>728</v>
      </c>
      <c r="AJ509" s="3" t="s">
        <v>728</v>
      </c>
      <c r="AK509" s="5" t="s">
        <v>728</v>
      </c>
      <c r="AL509" s="5" t="s">
        <v>728</v>
      </c>
      <c r="AM509" s="5" t="s">
        <v>728</v>
      </c>
      <c r="AN509" s="5" t="s">
        <v>728</v>
      </c>
      <c r="AO509" s="3" t="s">
        <v>728</v>
      </c>
      <c r="AP509" s="4" t="s">
        <v>728</v>
      </c>
      <c r="AQ509" s="3" t="s">
        <v>728</v>
      </c>
      <c r="AR509" s="5" t="s">
        <v>728</v>
      </c>
      <c r="AS509" s="5" t="s">
        <v>728</v>
      </c>
      <c r="AT509" s="5" t="s">
        <v>728</v>
      </c>
      <c r="AU509" s="5" t="s">
        <v>728</v>
      </c>
      <c r="AV509" s="3">
        <v>15</v>
      </c>
      <c r="AW509" s="3">
        <v>1.3333333333333333</v>
      </c>
      <c r="AX509" s="3">
        <v>14</v>
      </c>
      <c r="AY509" s="3">
        <v>6</v>
      </c>
      <c r="AZ509" s="6">
        <v>32.823333333333331</v>
      </c>
      <c r="BA509" s="6">
        <v>51.25333333333333</v>
      </c>
      <c r="BB509" s="6">
        <v>114.53666666666668</v>
      </c>
      <c r="BC509" s="3">
        <v>3535.7593321668123</v>
      </c>
      <c r="BD509" s="3">
        <v>5521.0557013706621</v>
      </c>
      <c r="BE509" s="3">
        <v>3114.5705745115188</v>
      </c>
      <c r="BF509" s="3">
        <v>3281.1789151356079</v>
      </c>
      <c r="BG509" s="3">
        <v>12337.993948673082</v>
      </c>
      <c r="BH509" s="4">
        <v>5.5020432392247374</v>
      </c>
    </row>
    <row r="510" spans="1:60" x14ac:dyDescent="0.25">
      <c r="A510">
        <v>2003</v>
      </c>
      <c r="B510">
        <v>251</v>
      </c>
      <c r="C510" s="1">
        <v>37872</v>
      </c>
      <c r="D510" t="s">
        <v>660</v>
      </c>
      <c r="E510">
        <v>3</v>
      </c>
      <c r="F510" s="3">
        <v>79.7</v>
      </c>
      <c r="G510" s="4">
        <v>0.79700000000000004</v>
      </c>
      <c r="H510" s="3">
        <v>8.5399999999999991</v>
      </c>
      <c r="I510" s="5">
        <v>26</v>
      </c>
      <c r="J510" s="5">
        <v>8</v>
      </c>
      <c r="K510" s="5">
        <v>1</v>
      </c>
      <c r="L510" s="5">
        <v>5</v>
      </c>
      <c r="M510" s="3">
        <v>75.400000000000006</v>
      </c>
      <c r="N510" s="4">
        <v>0.754</v>
      </c>
      <c r="O510" s="3">
        <v>10.029999999999999</v>
      </c>
      <c r="P510" s="5">
        <v>19</v>
      </c>
      <c r="Q510" s="5">
        <v>7</v>
      </c>
      <c r="R510" s="5">
        <v>2</v>
      </c>
      <c r="S510" s="5">
        <v>10</v>
      </c>
      <c r="T510" s="3">
        <v>73.8</v>
      </c>
      <c r="U510" s="4">
        <v>0.73799999999999999</v>
      </c>
      <c r="V510" s="3">
        <v>10.01</v>
      </c>
      <c r="W510" s="5">
        <v>23</v>
      </c>
      <c r="X510" s="5">
        <v>5</v>
      </c>
      <c r="Y510" s="5">
        <v>1</v>
      </c>
      <c r="Z510" s="5">
        <v>7</v>
      </c>
      <c r="AA510" s="3" t="s">
        <v>728</v>
      </c>
      <c r="AB510" s="4" t="s">
        <v>728</v>
      </c>
      <c r="AC510" s="3" t="s">
        <v>728</v>
      </c>
      <c r="AD510" s="5" t="s">
        <v>728</v>
      </c>
      <c r="AE510" s="5" t="s">
        <v>728</v>
      </c>
      <c r="AF510" s="5" t="s">
        <v>728</v>
      </c>
      <c r="AG510" s="5" t="s">
        <v>728</v>
      </c>
      <c r="AH510" s="3" t="s">
        <v>728</v>
      </c>
      <c r="AI510" s="4" t="s">
        <v>728</v>
      </c>
      <c r="AJ510" s="3" t="s">
        <v>728</v>
      </c>
      <c r="AK510" s="5" t="s">
        <v>728</v>
      </c>
      <c r="AL510" s="5" t="s">
        <v>728</v>
      </c>
      <c r="AM510" s="5" t="s">
        <v>728</v>
      </c>
      <c r="AN510" s="5" t="s">
        <v>728</v>
      </c>
      <c r="AO510" s="3" t="s">
        <v>728</v>
      </c>
      <c r="AP510" s="4" t="s">
        <v>728</v>
      </c>
      <c r="AQ510" s="3" t="s">
        <v>728</v>
      </c>
      <c r="AR510" s="5" t="s">
        <v>728</v>
      </c>
      <c r="AS510" s="5" t="s">
        <v>728</v>
      </c>
      <c r="AT510" s="5" t="s">
        <v>728</v>
      </c>
      <c r="AU510" s="5" t="s">
        <v>728</v>
      </c>
      <c r="AV510" s="3">
        <v>2.3333333333333335</v>
      </c>
      <c r="AW510" s="3">
        <v>0.66666666666666663</v>
      </c>
      <c r="AX510" s="3">
        <v>2.6666666666666665</v>
      </c>
      <c r="AY510" s="3">
        <v>3</v>
      </c>
      <c r="AZ510" s="6">
        <v>11.773333333333333</v>
      </c>
      <c r="BA510" s="6">
        <v>17.886666666666667</v>
      </c>
      <c r="BB510" s="6">
        <v>52.783333333333331</v>
      </c>
      <c r="BC510" s="3">
        <v>2775.7375814134343</v>
      </c>
      <c r="BD510" s="3">
        <v>4217.0463935063672</v>
      </c>
      <c r="BE510" s="3">
        <v>3820.9615291144169</v>
      </c>
      <c r="BF510" s="3">
        <v>5451.6680640614377</v>
      </c>
      <c r="BG510" s="3">
        <v>12444.452038981239</v>
      </c>
      <c r="BH510" s="4">
        <v>3.7231278303457178</v>
      </c>
    </row>
    <row r="511" spans="1:60" x14ac:dyDescent="0.25">
      <c r="A511">
        <v>2003</v>
      </c>
      <c r="B511">
        <v>251</v>
      </c>
      <c r="C511" s="1">
        <v>37872</v>
      </c>
      <c r="D511" t="s">
        <v>661</v>
      </c>
      <c r="E511">
        <v>3</v>
      </c>
      <c r="F511" s="3">
        <v>106.1</v>
      </c>
      <c r="G511" s="4">
        <v>1.0609999999999999</v>
      </c>
      <c r="H511" s="3">
        <v>13.21</v>
      </c>
      <c r="I511" s="5">
        <v>24</v>
      </c>
      <c r="J511" s="5">
        <v>5</v>
      </c>
      <c r="K511" s="5">
        <v>1</v>
      </c>
      <c r="L511" s="5">
        <v>17</v>
      </c>
      <c r="M511" s="3">
        <v>101.2</v>
      </c>
      <c r="N511" s="4">
        <v>1.012</v>
      </c>
      <c r="O511" s="3">
        <v>12.59</v>
      </c>
      <c r="P511" s="5">
        <v>26</v>
      </c>
      <c r="Q511" s="5">
        <v>7</v>
      </c>
      <c r="R511" s="5">
        <v>3</v>
      </c>
      <c r="S511" s="5">
        <v>23</v>
      </c>
      <c r="T511" s="3">
        <v>124.4</v>
      </c>
      <c r="U511" s="4">
        <v>1.244</v>
      </c>
      <c r="V511" s="3">
        <v>13.74</v>
      </c>
      <c r="W511" s="5">
        <v>29</v>
      </c>
      <c r="X511" s="5">
        <v>5</v>
      </c>
      <c r="Y511" s="5">
        <v>1</v>
      </c>
      <c r="Z511" s="5">
        <v>13</v>
      </c>
      <c r="AA511" s="3" t="s">
        <v>728</v>
      </c>
      <c r="AB511" s="4" t="s">
        <v>728</v>
      </c>
      <c r="AC511" s="3" t="s">
        <v>728</v>
      </c>
      <c r="AD511" s="5" t="s">
        <v>728</v>
      </c>
      <c r="AE511" s="5" t="s">
        <v>728</v>
      </c>
      <c r="AF511" s="5" t="s">
        <v>728</v>
      </c>
      <c r="AG511" s="5" t="s">
        <v>728</v>
      </c>
      <c r="AH511" s="3" t="s">
        <v>728</v>
      </c>
      <c r="AI511" s="4" t="s">
        <v>728</v>
      </c>
      <c r="AJ511" s="3" t="s">
        <v>728</v>
      </c>
      <c r="AK511" s="5" t="s">
        <v>728</v>
      </c>
      <c r="AL511" s="5" t="s">
        <v>728</v>
      </c>
      <c r="AM511" s="5" t="s">
        <v>728</v>
      </c>
      <c r="AN511" s="5" t="s">
        <v>728</v>
      </c>
      <c r="AO511" s="3" t="s">
        <v>728</v>
      </c>
      <c r="AP511" s="4" t="s">
        <v>728</v>
      </c>
      <c r="AQ511" s="3" t="s">
        <v>728</v>
      </c>
      <c r="AR511" s="5" t="s">
        <v>728</v>
      </c>
      <c r="AS511" s="5" t="s">
        <v>728</v>
      </c>
      <c r="AT511" s="5" t="s">
        <v>728</v>
      </c>
      <c r="AU511" s="5" t="s">
        <v>728</v>
      </c>
      <c r="AV511" s="3">
        <v>6.666666666666667</v>
      </c>
      <c r="AW511" s="3">
        <v>0.66666666666666663</v>
      </c>
      <c r="AX511" s="3">
        <v>10</v>
      </c>
      <c r="AY511" s="3">
        <v>7</v>
      </c>
      <c r="AZ511" s="6">
        <v>28.94</v>
      </c>
      <c r="BA511" s="6">
        <v>41.11</v>
      </c>
      <c r="BB511" s="6">
        <v>122.83</v>
      </c>
      <c r="BC511" s="3">
        <v>3317.8878681831438</v>
      </c>
      <c r="BD511" s="3">
        <v>4713.1434091571882</v>
      </c>
      <c r="BE511" s="3">
        <v>3336.9957227568771</v>
      </c>
      <c r="BF511" s="3">
        <v>6051.0753864100307</v>
      </c>
      <c r="BG511" s="3">
        <v>14082.106663750363</v>
      </c>
      <c r="BH511" s="4">
        <v>4.7392272911941591</v>
      </c>
    </row>
    <row r="512" spans="1:60" x14ac:dyDescent="0.25">
      <c r="A512">
        <v>2003</v>
      </c>
      <c r="B512">
        <v>251</v>
      </c>
      <c r="C512" s="1">
        <v>37872</v>
      </c>
      <c r="D512" t="s">
        <v>662</v>
      </c>
      <c r="E512">
        <v>3</v>
      </c>
      <c r="F512" s="3">
        <v>119.2</v>
      </c>
      <c r="G512" s="4">
        <v>1.1919999999999999</v>
      </c>
      <c r="H512" s="3">
        <v>17.47</v>
      </c>
      <c r="I512" s="5">
        <v>35</v>
      </c>
      <c r="J512" s="5">
        <v>8</v>
      </c>
      <c r="K512" s="5">
        <v>4</v>
      </c>
      <c r="L512" s="5">
        <v>64</v>
      </c>
      <c r="M512" s="3">
        <v>119.5</v>
      </c>
      <c r="N512" s="4">
        <v>1.1950000000000001</v>
      </c>
      <c r="O512" s="3">
        <v>15.9</v>
      </c>
      <c r="P512" s="5">
        <v>36</v>
      </c>
      <c r="Q512" s="5">
        <v>6</v>
      </c>
      <c r="R512" s="5">
        <v>3</v>
      </c>
      <c r="S512" s="5">
        <v>27</v>
      </c>
      <c r="T512" s="3">
        <v>99.7</v>
      </c>
      <c r="U512" s="4">
        <v>0.997</v>
      </c>
      <c r="V512" s="3">
        <v>17.53</v>
      </c>
      <c r="W512" s="5">
        <v>29</v>
      </c>
      <c r="X512" s="5">
        <v>4</v>
      </c>
      <c r="Y512" s="5">
        <v>2</v>
      </c>
      <c r="Z512" s="5">
        <v>35</v>
      </c>
      <c r="AA512" s="3" t="s">
        <v>728</v>
      </c>
      <c r="AB512" s="4" t="s">
        <v>728</v>
      </c>
      <c r="AC512" s="3" t="s">
        <v>728</v>
      </c>
      <c r="AD512" s="5" t="s">
        <v>728</v>
      </c>
      <c r="AE512" s="5" t="s">
        <v>728</v>
      </c>
      <c r="AF512" s="5" t="s">
        <v>728</v>
      </c>
      <c r="AG512" s="5" t="s">
        <v>728</v>
      </c>
      <c r="AH512" s="3" t="s">
        <v>728</v>
      </c>
      <c r="AI512" s="4" t="s">
        <v>728</v>
      </c>
      <c r="AJ512" s="3" t="s">
        <v>728</v>
      </c>
      <c r="AK512" s="5" t="s">
        <v>728</v>
      </c>
      <c r="AL512" s="5" t="s">
        <v>728</v>
      </c>
      <c r="AM512" s="5" t="s">
        <v>728</v>
      </c>
      <c r="AN512" s="5" t="s">
        <v>728</v>
      </c>
      <c r="AO512" s="3" t="s">
        <v>728</v>
      </c>
      <c r="AP512" s="4" t="s">
        <v>728</v>
      </c>
      <c r="AQ512" s="3" t="s">
        <v>728</v>
      </c>
      <c r="AR512" s="5" t="s">
        <v>728</v>
      </c>
      <c r="AS512" s="5" t="s">
        <v>728</v>
      </c>
      <c r="AT512" s="5" t="s">
        <v>728</v>
      </c>
      <c r="AU512" s="5" t="s">
        <v>728</v>
      </c>
      <c r="AV512" s="3">
        <v>18</v>
      </c>
      <c r="AW512" s="3">
        <v>1</v>
      </c>
      <c r="AX512" s="3">
        <v>31.666666666666668</v>
      </c>
      <c r="AY512" s="3">
        <v>21</v>
      </c>
      <c r="AZ512" s="6">
        <v>69.533333333333346</v>
      </c>
      <c r="BA512" s="6">
        <v>78.53</v>
      </c>
      <c r="BB512" s="6">
        <v>309.44</v>
      </c>
      <c r="BC512" s="3">
        <v>3464.6899606299226</v>
      </c>
      <c r="BD512" s="3">
        <v>3912.9736712598428</v>
      </c>
      <c r="BE512" s="3">
        <v>4353.7832185039379</v>
      </c>
      <c r="BF512" s="3">
        <v>8041.0371555118118</v>
      </c>
      <c r="BG512" s="3">
        <v>15418.700787401576</v>
      </c>
      <c r="BH512" s="4">
        <v>4.6812236399921705</v>
      </c>
    </row>
    <row r="513" spans="1:60" x14ac:dyDescent="0.25">
      <c r="A513">
        <v>2003</v>
      </c>
      <c r="B513">
        <v>251</v>
      </c>
      <c r="C513" s="1">
        <v>37872</v>
      </c>
      <c r="D513" t="s">
        <v>663</v>
      </c>
      <c r="E513">
        <v>3</v>
      </c>
      <c r="F513" s="3">
        <v>89.4</v>
      </c>
      <c r="G513" s="4">
        <v>0.89400000000000002</v>
      </c>
      <c r="H513" s="3">
        <v>9.75</v>
      </c>
      <c r="I513" s="5">
        <v>23</v>
      </c>
      <c r="J513" s="5">
        <v>5</v>
      </c>
      <c r="K513" s="5">
        <v>1</v>
      </c>
      <c r="L513" s="5">
        <v>10</v>
      </c>
      <c r="M513" s="3">
        <v>80.3</v>
      </c>
      <c r="N513" s="4">
        <v>0.80299999999999994</v>
      </c>
      <c r="O513" s="3">
        <v>10.37</v>
      </c>
      <c r="P513" s="5">
        <v>20</v>
      </c>
      <c r="Q513" s="5">
        <v>3</v>
      </c>
      <c r="R513" s="5">
        <v>1</v>
      </c>
      <c r="S513" s="5">
        <v>15</v>
      </c>
      <c r="T513" s="3">
        <v>90.5</v>
      </c>
      <c r="U513" s="4">
        <v>0.90500000000000003</v>
      </c>
      <c r="V513" s="3">
        <v>13.02</v>
      </c>
      <c r="W513" s="5">
        <v>28</v>
      </c>
      <c r="X513" s="5">
        <v>4</v>
      </c>
      <c r="Y513" s="5">
        <v>2</v>
      </c>
      <c r="Z513" s="5">
        <v>19</v>
      </c>
      <c r="AA513" s="3" t="s">
        <v>728</v>
      </c>
      <c r="AB513" s="4" t="s">
        <v>728</v>
      </c>
      <c r="AC513" s="3" t="s">
        <v>728</v>
      </c>
      <c r="AD513" s="5" t="s">
        <v>728</v>
      </c>
      <c r="AE513" s="5" t="s">
        <v>728</v>
      </c>
      <c r="AF513" s="5" t="s">
        <v>728</v>
      </c>
      <c r="AG513" s="5" t="s">
        <v>728</v>
      </c>
      <c r="AH513" s="3" t="s">
        <v>728</v>
      </c>
      <c r="AI513" s="4" t="s">
        <v>728</v>
      </c>
      <c r="AJ513" s="3" t="s">
        <v>728</v>
      </c>
      <c r="AK513" s="5" t="s">
        <v>728</v>
      </c>
      <c r="AL513" s="5" t="s">
        <v>728</v>
      </c>
      <c r="AM513" s="5" t="s">
        <v>728</v>
      </c>
      <c r="AN513" s="5" t="s">
        <v>728</v>
      </c>
      <c r="AO513" s="3" t="s">
        <v>728</v>
      </c>
      <c r="AP513" s="4" t="s">
        <v>728</v>
      </c>
      <c r="AQ513" s="3" t="s">
        <v>728</v>
      </c>
      <c r="AR513" s="5" t="s">
        <v>728</v>
      </c>
      <c r="AS513" s="5" t="s">
        <v>728</v>
      </c>
      <c r="AT513" s="5" t="s">
        <v>728</v>
      </c>
      <c r="AU513" s="5" t="s">
        <v>728</v>
      </c>
      <c r="AV513" s="3">
        <v>5</v>
      </c>
      <c r="AW513" s="3">
        <v>0</v>
      </c>
      <c r="AX513" s="3">
        <v>1.6666666666666667</v>
      </c>
      <c r="AY513" s="3">
        <v>9.6666666666666661</v>
      </c>
      <c r="AZ513" s="6">
        <v>18.513333333333332</v>
      </c>
      <c r="BA513" s="6">
        <v>22.72666666666667</v>
      </c>
      <c r="BB513" s="6">
        <v>89.990000000000009</v>
      </c>
      <c r="BC513" s="3">
        <v>2184.9269709341888</v>
      </c>
      <c r="BD513" s="3">
        <v>2682.1807864294747</v>
      </c>
      <c r="BE513" s="3">
        <v>5016.5986196169933</v>
      </c>
      <c r="BF513" s="3">
        <v>5753.4312117235349</v>
      </c>
      <c r="BG513" s="3">
        <v>10620.538969087198</v>
      </c>
      <c r="BH513" s="4">
        <v>3.2710982138832003</v>
      </c>
    </row>
    <row r="514" spans="1:60" x14ac:dyDescent="0.25">
      <c r="A514">
        <v>2003</v>
      </c>
      <c r="B514">
        <v>258</v>
      </c>
      <c r="C514" s="1">
        <v>37879</v>
      </c>
      <c r="D514" t="s">
        <v>664</v>
      </c>
      <c r="E514">
        <v>3</v>
      </c>
      <c r="F514" s="3">
        <v>92</v>
      </c>
      <c r="G514" s="4">
        <v>0.92</v>
      </c>
      <c r="H514" s="3">
        <v>12.3</v>
      </c>
      <c r="I514" s="5">
        <v>25</v>
      </c>
      <c r="J514" s="5">
        <v>5</v>
      </c>
      <c r="K514" s="5">
        <v>4</v>
      </c>
      <c r="L514" s="5">
        <v>25</v>
      </c>
      <c r="M514" s="3">
        <v>74.099999999999994</v>
      </c>
      <c r="N514" s="4">
        <v>0.74099999999999999</v>
      </c>
      <c r="O514" s="3">
        <v>10.199999999999999</v>
      </c>
      <c r="P514" s="5">
        <v>19</v>
      </c>
      <c r="Q514" s="5">
        <v>6</v>
      </c>
      <c r="R514" s="5">
        <v>2</v>
      </c>
      <c r="S514" s="5">
        <v>19</v>
      </c>
      <c r="T514" s="3">
        <v>103</v>
      </c>
      <c r="U514" s="4">
        <v>1.03</v>
      </c>
      <c r="V514" s="3">
        <v>17</v>
      </c>
      <c r="W514" s="5">
        <v>29</v>
      </c>
      <c r="X514" s="5">
        <v>8</v>
      </c>
      <c r="Y514" s="5">
        <v>6</v>
      </c>
      <c r="Z514" s="5">
        <v>37</v>
      </c>
      <c r="AA514" s="3" t="s">
        <v>728</v>
      </c>
      <c r="AB514" s="4" t="s">
        <v>728</v>
      </c>
      <c r="AC514" s="3" t="s">
        <v>728</v>
      </c>
      <c r="AD514" s="5" t="s">
        <v>728</v>
      </c>
      <c r="AE514" s="5" t="s">
        <v>728</v>
      </c>
      <c r="AF514" s="5" t="s">
        <v>728</v>
      </c>
      <c r="AG514" s="5" t="s">
        <v>728</v>
      </c>
      <c r="AH514" s="3" t="s">
        <v>728</v>
      </c>
      <c r="AI514" s="4" t="s">
        <v>728</v>
      </c>
      <c r="AJ514" s="3" t="s">
        <v>728</v>
      </c>
      <c r="AK514" s="5" t="s">
        <v>728</v>
      </c>
      <c r="AL514" s="5" t="s">
        <v>728</v>
      </c>
      <c r="AM514" s="5" t="s">
        <v>728</v>
      </c>
      <c r="AN514" s="5" t="s">
        <v>728</v>
      </c>
      <c r="AO514" s="3" t="s">
        <v>728</v>
      </c>
      <c r="AP514" s="4" t="s">
        <v>728</v>
      </c>
      <c r="AQ514" s="3" t="s">
        <v>728</v>
      </c>
      <c r="AR514" s="5" t="s">
        <v>728</v>
      </c>
      <c r="AS514" s="5" t="s">
        <v>728</v>
      </c>
      <c r="AT514" s="5" t="s">
        <v>728</v>
      </c>
      <c r="AU514" s="5" t="s">
        <v>728</v>
      </c>
      <c r="AV514" s="3">
        <v>10.666666666666666</v>
      </c>
      <c r="AW514" s="3">
        <v>1.3333333333333333</v>
      </c>
      <c r="AX514" s="3">
        <v>6</v>
      </c>
      <c r="AY514" s="3">
        <v>14.333333333333334</v>
      </c>
      <c r="AZ514" s="6">
        <v>35.419999999999995</v>
      </c>
      <c r="BA514" s="6">
        <v>46.076666666666661</v>
      </c>
      <c r="BB514" s="6">
        <v>164.36666666666667</v>
      </c>
      <c r="BC514" s="3">
        <v>1837.5287073490808</v>
      </c>
      <c r="BD514" s="3">
        <v>2390.3782534995621</v>
      </c>
      <c r="BE514" s="3">
        <v>3301.8796478565182</v>
      </c>
      <c r="BF514" s="3">
        <v>4299.1531332020995</v>
      </c>
      <c r="BG514" s="3">
        <v>8527.0600940507429</v>
      </c>
      <c r="BH514" s="4">
        <v>2.5516309445885401</v>
      </c>
    </row>
    <row r="515" spans="1:60" x14ac:dyDescent="0.25">
      <c r="A515">
        <v>2003</v>
      </c>
      <c r="B515">
        <v>258</v>
      </c>
      <c r="C515" s="1">
        <v>37879</v>
      </c>
      <c r="D515" t="s">
        <v>665</v>
      </c>
      <c r="E515">
        <v>3</v>
      </c>
      <c r="F515" s="3">
        <v>71.599999999999994</v>
      </c>
      <c r="G515" s="4">
        <v>0.71599999999999997</v>
      </c>
      <c r="H515" s="3">
        <v>11.7</v>
      </c>
      <c r="I515" s="5">
        <v>24</v>
      </c>
      <c r="J515" s="5">
        <v>2</v>
      </c>
      <c r="K515" s="5">
        <v>1</v>
      </c>
      <c r="L515" s="5">
        <v>9</v>
      </c>
      <c r="M515" s="3">
        <v>71</v>
      </c>
      <c r="N515" s="4">
        <v>0.71</v>
      </c>
      <c r="O515" s="3">
        <v>10.7</v>
      </c>
      <c r="P515" s="5">
        <v>17</v>
      </c>
      <c r="Q515" s="5">
        <v>8</v>
      </c>
      <c r="R515" s="5">
        <v>1</v>
      </c>
      <c r="S515" s="5">
        <v>10</v>
      </c>
      <c r="T515" s="3">
        <v>77.599999999999994</v>
      </c>
      <c r="U515" s="4">
        <v>0.77599999999999991</v>
      </c>
      <c r="V515" s="3">
        <v>7.9</v>
      </c>
      <c r="W515" s="5">
        <v>21</v>
      </c>
      <c r="X515" s="5">
        <v>5</v>
      </c>
      <c r="Y515" s="5">
        <v>0</v>
      </c>
      <c r="Z515" s="5">
        <v>0</v>
      </c>
      <c r="AA515" s="3" t="s">
        <v>728</v>
      </c>
      <c r="AB515" s="4" t="s">
        <v>728</v>
      </c>
      <c r="AC515" s="3" t="s">
        <v>728</v>
      </c>
      <c r="AD515" s="5" t="s">
        <v>728</v>
      </c>
      <c r="AE515" s="5" t="s">
        <v>728</v>
      </c>
      <c r="AF515" s="5" t="s">
        <v>728</v>
      </c>
      <c r="AG515" s="5" t="s">
        <v>728</v>
      </c>
      <c r="AH515" s="3" t="s">
        <v>728</v>
      </c>
      <c r="AI515" s="4" t="s">
        <v>728</v>
      </c>
      <c r="AJ515" s="3" t="s">
        <v>728</v>
      </c>
      <c r="AK515" s="5" t="s">
        <v>728</v>
      </c>
      <c r="AL515" s="5" t="s">
        <v>728</v>
      </c>
      <c r="AM515" s="5" t="s">
        <v>728</v>
      </c>
      <c r="AN515" s="5" t="s">
        <v>728</v>
      </c>
      <c r="AO515" s="3" t="s">
        <v>728</v>
      </c>
      <c r="AP515" s="4" t="s">
        <v>728</v>
      </c>
      <c r="AQ515" s="3" t="s">
        <v>728</v>
      </c>
      <c r="AR515" s="5" t="s">
        <v>728</v>
      </c>
      <c r="AS515" s="5" t="s">
        <v>728</v>
      </c>
      <c r="AT515" s="5" t="s">
        <v>728</v>
      </c>
      <c r="AU515" s="5" t="s">
        <v>728</v>
      </c>
      <c r="AV515" s="3">
        <v>5.333333333333333</v>
      </c>
      <c r="AW515" s="3">
        <v>0</v>
      </c>
      <c r="AX515" s="3">
        <v>4.666666666666667</v>
      </c>
      <c r="AY515" s="3">
        <v>5.333333333333333</v>
      </c>
      <c r="AZ515" s="6">
        <v>13.756666666666668</v>
      </c>
      <c r="BA515" s="6">
        <v>15.623333333333333</v>
      </c>
      <c r="BB515" s="6">
        <v>58.680000000000007</v>
      </c>
      <c r="BC515" s="3">
        <v>1301.3469670457864</v>
      </c>
      <c r="BD515" s="3">
        <v>1477.9290609507148</v>
      </c>
      <c r="BE515" s="3">
        <v>2058.4426946631675</v>
      </c>
      <c r="BF515" s="3">
        <v>2771.7082239720044</v>
      </c>
      <c r="BG515" s="3">
        <v>5550.9842519685062</v>
      </c>
      <c r="BH515" s="4">
        <v>1.7025598639279336</v>
      </c>
    </row>
    <row r="516" spans="1:60" x14ac:dyDescent="0.25">
      <c r="A516">
        <v>2003</v>
      </c>
      <c r="B516">
        <v>258</v>
      </c>
      <c r="C516" s="1">
        <v>37879</v>
      </c>
      <c r="D516" t="s">
        <v>666</v>
      </c>
      <c r="E516">
        <v>3</v>
      </c>
      <c r="F516" s="3">
        <v>101</v>
      </c>
      <c r="G516" s="4">
        <v>1.01</v>
      </c>
      <c r="H516" s="3">
        <v>11.8</v>
      </c>
      <c r="I516" s="5">
        <v>25</v>
      </c>
      <c r="J516" s="5">
        <v>4</v>
      </c>
      <c r="K516" s="5">
        <v>3</v>
      </c>
      <c r="L516" s="5">
        <v>22</v>
      </c>
      <c r="M516" s="3">
        <v>104</v>
      </c>
      <c r="N516" s="4">
        <v>1.04</v>
      </c>
      <c r="O516" s="3">
        <v>12.4</v>
      </c>
      <c r="P516" s="5">
        <v>28</v>
      </c>
      <c r="Q516" s="5">
        <v>9</v>
      </c>
      <c r="R516" s="5">
        <v>2</v>
      </c>
      <c r="S516" s="5">
        <v>6</v>
      </c>
      <c r="T516" s="3">
        <v>82.2</v>
      </c>
      <c r="U516" s="4">
        <v>0.82200000000000006</v>
      </c>
      <c r="V516" s="3">
        <v>11.3</v>
      </c>
      <c r="W516" s="5">
        <v>21</v>
      </c>
      <c r="X516" s="5">
        <v>4</v>
      </c>
      <c r="Y516" s="5">
        <v>3</v>
      </c>
      <c r="Z516" s="5">
        <v>15</v>
      </c>
      <c r="AA516" s="3" t="s">
        <v>728</v>
      </c>
      <c r="AB516" s="4" t="s">
        <v>728</v>
      </c>
      <c r="AC516" s="3" t="s">
        <v>728</v>
      </c>
      <c r="AD516" s="5" t="s">
        <v>728</v>
      </c>
      <c r="AE516" s="5" t="s">
        <v>728</v>
      </c>
      <c r="AF516" s="5" t="s">
        <v>728</v>
      </c>
      <c r="AG516" s="5" t="s">
        <v>728</v>
      </c>
      <c r="AH516" s="3" t="s">
        <v>728</v>
      </c>
      <c r="AI516" s="4" t="s">
        <v>728</v>
      </c>
      <c r="AJ516" s="3" t="s">
        <v>728</v>
      </c>
      <c r="AK516" s="5" t="s">
        <v>728</v>
      </c>
      <c r="AL516" s="5" t="s">
        <v>728</v>
      </c>
      <c r="AM516" s="5" t="s">
        <v>728</v>
      </c>
      <c r="AN516" s="5" t="s">
        <v>728</v>
      </c>
      <c r="AO516" s="3" t="s">
        <v>728</v>
      </c>
      <c r="AP516" s="4" t="s">
        <v>728</v>
      </c>
      <c r="AQ516" s="3" t="s">
        <v>728</v>
      </c>
      <c r="AR516" s="5" t="s">
        <v>728</v>
      </c>
      <c r="AS516" s="5" t="s">
        <v>728</v>
      </c>
      <c r="AT516" s="5" t="s">
        <v>728</v>
      </c>
      <c r="AU516" s="5" t="s">
        <v>728</v>
      </c>
      <c r="AV516" s="3">
        <v>3.3333333333333335</v>
      </c>
      <c r="AW516" s="3">
        <v>0.66666666666666663</v>
      </c>
      <c r="AX516" s="3">
        <v>7.666666666666667</v>
      </c>
      <c r="AY516" s="3">
        <v>7.666666666666667</v>
      </c>
      <c r="AZ516" s="6">
        <v>16.27</v>
      </c>
      <c r="BA516" s="6">
        <v>31.59</v>
      </c>
      <c r="BB516" s="6">
        <v>99.81</v>
      </c>
      <c r="BC516" s="3">
        <v>3669.8244750656172</v>
      </c>
      <c r="BD516" s="3">
        <v>7125.3690944881901</v>
      </c>
      <c r="BE516" s="3">
        <v>7119.354221347332</v>
      </c>
      <c r="BF516" s="3">
        <v>11717.724737532808</v>
      </c>
      <c r="BG516" s="3">
        <v>22512.918307086613</v>
      </c>
      <c r="BH516" s="4">
        <v>5.2505857058256868</v>
      </c>
    </row>
    <row r="517" spans="1:60" x14ac:dyDescent="0.25">
      <c r="A517">
        <v>2003</v>
      </c>
      <c r="B517">
        <v>258</v>
      </c>
      <c r="C517" s="1">
        <v>37879</v>
      </c>
      <c r="D517" t="s">
        <v>667</v>
      </c>
      <c r="E517">
        <v>3</v>
      </c>
      <c r="F517" s="3">
        <v>109</v>
      </c>
      <c r="G517" s="4">
        <v>1.0900000000000001</v>
      </c>
      <c r="H517" s="3">
        <v>11.6</v>
      </c>
      <c r="I517" s="5">
        <v>26</v>
      </c>
      <c r="J517" s="5">
        <v>5</v>
      </c>
      <c r="K517" s="5">
        <v>0</v>
      </c>
      <c r="L517" s="5">
        <v>0</v>
      </c>
      <c r="M517" s="3">
        <v>75.3</v>
      </c>
      <c r="N517" s="4">
        <v>0.753</v>
      </c>
      <c r="O517" s="3">
        <v>10.8</v>
      </c>
      <c r="P517" s="5">
        <v>19</v>
      </c>
      <c r="Q517" s="5">
        <v>5</v>
      </c>
      <c r="R517" s="5">
        <v>1</v>
      </c>
      <c r="S517" s="5">
        <v>2</v>
      </c>
      <c r="T517" s="3">
        <v>92</v>
      </c>
      <c r="U517" s="4">
        <v>0.92</v>
      </c>
      <c r="V517" s="3">
        <v>13.3</v>
      </c>
      <c r="W517" s="5">
        <v>24</v>
      </c>
      <c r="X517" s="5">
        <v>5</v>
      </c>
      <c r="Y517" s="5">
        <v>0</v>
      </c>
      <c r="Z517" s="5">
        <v>0</v>
      </c>
      <c r="AA517" s="3" t="s">
        <v>728</v>
      </c>
      <c r="AB517" s="4" t="s">
        <v>728</v>
      </c>
      <c r="AC517" s="3" t="s">
        <v>728</v>
      </c>
      <c r="AD517" s="5" t="s">
        <v>728</v>
      </c>
      <c r="AE517" s="5" t="s">
        <v>728</v>
      </c>
      <c r="AF517" s="5" t="s">
        <v>728</v>
      </c>
      <c r="AG517" s="5" t="s">
        <v>728</v>
      </c>
      <c r="AH517" s="3" t="s">
        <v>728</v>
      </c>
      <c r="AI517" s="4" t="s">
        <v>728</v>
      </c>
      <c r="AJ517" s="3" t="s">
        <v>728</v>
      </c>
      <c r="AK517" s="5" t="s">
        <v>728</v>
      </c>
      <c r="AL517" s="5" t="s">
        <v>728</v>
      </c>
      <c r="AM517" s="5" t="s">
        <v>728</v>
      </c>
      <c r="AN517" s="5" t="s">
        <v>728</v>
      </c>
      <c r="AO517" s="3" t="s">
        <v>728</v>
      </c>
      <c r="AP517" s="4" t="s">
        <v>728</v>
      </c>
      <c r="AQ517" s="3" t="s">
        <v>728</v>
      </c>
      <c r="AR517" s="5" t="s">
        <v>728</v>
      </c>
      <c r="AS517" s="5" t="s">
        <v>728</v>
      </c>
      <c r="AT517" s="5" t="s">
        <v>728</v>
      </c>
      <c r="AU517" s="5" t="s">
        <v>728</v>
      </c>
      <c r="AV517" s="3">
        <v>1.3333333333333333</v>
      </c>
      <c r="AW517" s="3">
        <v>0</v>
      </c>
      <c r="AX517" s="3">
        <v>6</v>
      </c>
      <c r="AY517" s="3">
        <v>7.666666666666667</v>
      </c>
      <c r="AZ517" s="6">
        <v>19.053333333333331</v>
      </c>
      <c r="BA517" s="6">
        <v>31.439999999999998</v>
      </c>
      <c r="BB517" s="6">
        <v>101.75666666666666</v>
      </c>
      <c r="BC517" s="3">
        <v>2309.4318071352191</v>
      </c>
      <c r="BD517" s="3">
        <v>3810.8048993875759</v>
      </c>
      <c r="BE517" s="3">
        <v>4724.7193059200927</v>
      </c>
      <c r="BF517" s="3">
        <v>6213.5674880917659</v>
      </c>
      <c r="BG517" s="3">
        <v>12333.80419461456</v>
      </c>
      <c r="BH517" s="4">
        <v>3.3367922516987165</v>
      </c>
    </row>
    <row r="518" spans="1:60" x14ac:dyDescent="0.25">
      <c r="A518">
        <v>2003</v>
      </c>
      <c r="B518">
        <v>258</v>
      </c>
      <c r="C518" s="1">
        <v>37879</v>
      </c>
      <c r="D518" t="s">
        <v>668</v>
      </c>
      <c r="E518">
        <v>3</v>
      </c>
      <c r="F518" s="3">
        <v>90.3</v>
      </c>
      <c r="G518" s="4">
        <v>0.90300000000000002</v>
      </c>
      <c r="H518" s="3">
        <v>12.66</v>
      </c>
      <c r="I518" s="5">
        <v>25</v>
      </c>
      <c r="J518" s="5">
        <v>3</v>
      </c>
      <c r="K518" s="5">
        <v>2</v>
      </c>
      <c r="L518" s="5">
        <v>22</v>
      </c>
      <c r="M518" s="3">
        <v>67.2</v>
      </c>
      <c r="N518" s="4">
        <v>0.67200000000000004</v>
      </c>
      <c r="O518" s="3">
        <v>10.44</v>
      </c>
      <c r="P518" s="5">
        <v>17</v>
      </c>
      <c r="Q518" s="5">
        <v>3</v>
      </c>
      <c r="R518" s="5">
        <v>3</v>
      </c>
      <c r="S518" s="5">
        <v>27</v>
      </c>
      <c r="T518" s="3">
        <v>83.1</v>
      </c>
      <c r="U518" s="4">
        <v>0.83099999999999996</v>
      </c>
      <c r="V518" s="3">
        <v>11.49</v>
      </c>
      <c r="W518" s="5">
        <v>22</v>
      </c>
      <c r="X518" s="5">
        <v>7</v>
      </c>
      <c r="Y518" s="5">
        <v>3</v>
      </c>
      <c r="Z518" s="5">
        <v>20</v>
      </c>
      <c r="AA518" s="3" t="s">
        <v>728</v>
      </c>
      <c r="AB518" s="4" t="s">
        <v>728</v>
      </c>
      <c r="AC518" s="3" t="s">
        <v>728</v>
      </c>
      <c r="AD518" s="5" t="s">
        <v>728</v>
      </c>
      <c r="AE518" s="5" t="s">
        <v>728</v>
      </c>
      <c r="AF518" s="5" t="s">
        <v>728</v>
      </c>
      <c r="AG518" s="5" t="s">
        <v>728</v>
      </c>
      <c r="AH518" s="3" t="s">
        <v>728</v>
      </c>
      <c r="AI518" s="4" t="s">
        <v>728</v>
      </c>
      <c r="AJ518" s="3" t="s">
        <v>728</v>
      </c>
      <c r="AK518" s="5" t="s">
        <v>728</v>
      </c>
      <c r="AL518" s="5" t="s">
        <v>728</v>
      </c>
      <c r="AM518" s="5" t="s">
        <v>728</v>
      </c>
      <c r="AN518" s="5" t="s">
        <v>728</v>
      </c>
      <c r="AO518" s="3" t="s">
        <v>728</v>
      </c>
      <c r="AP518" s="4" t="s">
        <v>728</v>
      </c>
      <c r="AQ518" s="3" t="s">
        <v>728</v>
      </c>
      <c r="AR518" s="5" t="s">
        <v>728</v>
      </c>
      <c r="AS518" s="5" t="s">
        <v>728</v>
      </c>
      <c r="AT518" s="5" t="s">
        <v>728</v>
      </c>
      <c r="AU518" s="5" t="s">
        <v>728</v>
      </c>
      <c r="AV518" s="3">
        <v>0.33333333333333331</v>
      </c>
      <c r="AW518" s="3">
        <v>0</v>
      </c>
      <c r="AX518" s="3">
        <v>4</v>
      </c>
      <c r="AY518" s="3">
        <v>8.6666666666666661</v>
      </c>
      <c r="AZ518" s="6">
        <v>15.956666666666669</v>
      </c>
      <c r="BA518" s="6">
        <v>30.206666666666667</v>
      </c>
      <c r="BB518" s="6">
        <v>95.086666666666659</v>
      </c>
      <c r="BC518" s="3">
        <v>3748.9325119082341</v>
      </c>
      <c r="BD518" s="3">
        <v>7096.8929231068332</v>
      </c>
      <c r="BE518" s="3">
        <v>8502.6447214931468</v>
      </c>
      <c r="BF518" s="3">
        <v>11494.272504131426</v>
      </c>
      <c r="BG518" s="3">
        <v>22340.097939146493</v>
      </c>
      <c r="BH518" s="4">
        <v>5.1721121749194356</v>
      </c>
    </row>
    <row r="519" spans="1:60" x14ac:dyDescent="0.25">
      <c r="A519">
        <v>2003</v>
      </c>
      <c r="B519">
        <v>258</v>
      </c>
      <c r="C519" s="1">
        <v>37879</v>
      </c>
      <c r="D519" t="s">
        <v>669</v>
      </c>
      <c r="E519">
        <v>3</v>
      </c>
      <c r="F519" s="3">
        <v>93.8</v>
      </c>
      <c r="G519" s="4">
        <v>0.93799999999999994</v>
      </c>
      <c r="H519" s="3">
        <v>9.41</v>
      </c>
      <c r="I519" s="5">
        <v>17</v>
      </c>
      <c r="J519" s="5">
        <v>4</v>
      </c>
      <c r="K519" s="5">
        <v>0</v>
      </c>
      <c r="L519" s="5">
        <v>0</v>
      </c>
      <c r="M519" s="3">
        <v>105.3</v>
      </c>
      <c r="N519" s="4">
        <v>1.0529999999999999</v>
      </c>
      <c r="O519" s="3">
        <v>10.59</v>
      </c>
      <c r="P519" s="5">
        <v>24</v>
      </c>
      <c r="Q519" s="5">
        <v>3</v>
      </c>
      <c r="R519" s="5">
        <v>1</v>
      </c>
      <c r="S519" s="5">
        <v>4</v>
      </c>
      <c r="T519" s="3">
        <v>130.5</v>
      </c>
      <c r="U519" s="4">
        <v>1.3049999999999999</v>
      </c>
      <c r="V519" s="3">
        <v>16.38</v>
      </c>
      <c r="W519" s="5">
        <v>31</v>
      </c>
      <c r="X519" s="5">
        <v>4</v>
      </c>
      <c r="Y519" s="5">
        <v>2</v>
      </c>
      <c r="Z519" s="5">
        <v>27</v>
      </c>
      <c r="AA519" s="3" t="s">
        <v>728</v>
      </c>
      <c r="AB519" s="4" t="s">
        <v>728</v>
      </c>
      <c r="AC519" s="3" t="s">
        <v>728</v>
      </c>
      <c r="AD519" s="5" t="s">
        <v>728</v>
      </c>
      <c r="AE519" s="5" t="s">
        <v>728</v>
      </c>
      <c r="AF519" s="5" t="s">
        <v>728</v>
      </c>
      <c r="AG519" s="5" t="s">
        <v>728</v>
      </c>
      <c r="AH519" s="3" t="s">
        <v>728</v>
      </c>
      <c r="AI519" s="4" t="s">
        <v>728</v>
      </c>
      <c r="AJ519" s="3" t="s">
        <v>728</v>
      </c>
      <c r="AK519" s="5" t="s">
        <v>728</v>
      </c>
      <c r="AL519" s="5" t="s">
        <v>728</v>
      </c>
      <c r="AM519" s="5" t="s">
        <v>728</v>
      </c>
      <c r="AN519" s="5" t="s">
        <v>728</v>
      </c>
      <c r="AO519" s="3" t="s">
        <v>728</v>
      </c>
      <c r="AP519" s="4" t="s">
        <v>728</v>
      </c>
      <c r="AQ519" s="3" t="s">
        <v>728</v>
      </c>
      <c r="AR519" s="5" t="s">
        <v>728</v>
      </c>
      <c r="AS519" s="5" t="s">
        <v>728</v>
      </c>
      <c r="AT519" s="5" t="s">
        <v>728</v>
      </c>
      <c r="AU519" s="5" t="s">
        <v>728</v>
      </c>
      <c r="AV519" s="3">
        <v>2.6666666666666665</v>
      </c>
      <c r="AW519" s="3">
        <v>0.33333333333333331</v>
      </c>
      <c r="AX519" s="3">
        <v>11</v>
      </c>
      <c r="AY519" s="3">
        <v>9.6666666666666661</v>
      </c>
      <c r="AZ519" s="6">
        <v>27.606666666666666</v>
      </c>
      <c r="BA519" s="6">
        <v>41.856666666666662</v>
      </c>
      <c r="BB519" s="6">
        <v>144.44333333333333</v>
      </c>
      <c r="BC519" s="3">
        <v>3373.8462379702532</v>
      </c>
      <c r="BD519" s="3">
        <v>5115.3570647419065</v>
      </c>
      <c r="BE519" s="3">
        <v>5841.6994750656168</v>
      </c>
      <c r="BF519" s="3">
        <v>9163.402230971129</v>
      </c>
      <c r="BG519" s="3">
        <v>17652.605533683287</v>
      </c>
      <c r="BH519" s="4">
        <v>4.6215887021920601</v>
      </c>
    </row>
    <row r="520" spans="1:60" x14ac:dyDescent="0.25">
      <c r="A520">
        <v>2003</v>
      </c>
      <c r="B520">
        <v>258</v>
      </c>
      <c r="C520" s="1">
        <v>37879</v>
      </c>
      <c r="D520" t="s">
        <v>670</v>
      </c>
      <c r="E520">
        <v>3</v>
      </c>
      <c r="F520" s="3">
        <v>96.1</v>
      </c>
      <c r="G520" s="4">
        <v>0.96099999999999997</v>
      </c>
      <c r="H520" s="3">
        <v>13.28</v>
      </c>
      <c r="I520" s="5">
        <v>22</v>
      </c>
      <c r="J520" s="5">
        <v>6</v>
      </c>
      <c r="K520" s="5">
        <v>4</v>
      </c>
      <c r="L520" s="5">
        <v>24</v>
      </c>
      <c r="M520" s="3">
        <v>89.3</v>
      </c>
      <c r="N520" s="4">
        <v>0.89300000000000002</v>
      </c>
      <c r="O520" s="3">
        <v>11.26</v>
      </c>
      <c r="P520" s="5">
        <v>24</v>
      </c>
      <c r="Q520" s="5">
        <v>4</v>
      </c>
      <c r="R520" s="5">
        <v>1</v>
      </c>
      <c r="S520" s="5">
        <v>4</v>
      </c>
      <c r="T520" s="3">
        <v>88.2</v>
      </c>
      <c r="U520" s="4">
        <v>0.88200000000000001</v>
      </c>
      <c r="V520" s="3">
        <v>12.42</v>
      </c>
      <c r="W520" s="5">
        <v>26</v>
      </c>
      <c r="X520" s="5">
        <v>4</v>
      </c>
      <c r="Y520" s="5">
        <v>2</v>
      </c>
      <c r="Z520" s="5">
        <v>21</v>
      </c>
      <c r="AA520" s="3" t="s">
        <v>728</v>
      </c>
      <c r="AB520" s="4" t="s">
        <v>728</v>
      </c>
      <c r="AC520" s="3" t="s">
        <v>728</v>
      </c>
      <c r="AD520" s="5" t="s">
        <v>728</v>
      </c>
      <c r="AE520" s="5" t="s">
        <v>728</v>
      </c>
      <c r="AF520" s="5" t="s">
        <v>728</v>
      </c>
      <c r="AG520" s="5" t="s">
        <v>728</v>
      </c>
      <c r="AH520" s="3" t="s">
        <v>728</v>
      </c>
      <c r="AI520" s="4" t="s">
        <v>728</v>
      </c>
      <c r="AJ520" s="3" t="s">
        <v>728</v>
      </c>
      <c r="AK520" s="5" t="s">
        <v>728</v>
      </c>
      <c r="AL520" s="5" t="s">
        <v>728</v>
      </c>
      <c r="AM520" s="5" t="s">
        <v>728</v>
      </c>
      <c r="AN520" s="5" t="s">
        <v>728</v>
      </c>
      <c r="AO520" s="3" t="s">
        <v>728</v>
      </c>
      <c r="AP520" s="4" t="s">
        <v>728</v>
      </c>
      <c r="AQ520" s="3" t="s">
        <v>728</v>
      </c>
      <c r="AR520" s="5" t="s">
        <v>728</v>
      </c>
      <c r="AS520" s="5" t="s">
        <v>728</v>
      </c>
      <c r="AT520" s="5" t="s">
        <v>728</v>
      </c>
      <c r="AU520" s="5" t="s">
        <v>728</v>
      </c>
      <c r="AV520" s="3">
        <v>4</v>
      </c>
      <c r="AW520" s="3">
        <v>0</v>
      </c>
      <c r="AX520" s="3">
        <v>3.3333333333333335</v>
      </c>
      <c r="AY520" s="3">
        <v>12</v>
      </c>
      <c r="AZ520" s="6">
        <v>21.276666666666667</v>
      </c>
      <c r="BA520" s="6">
        <v>36.733333333333334</v>
      </c>
      <c r="BB520" s="6">
        <v>119.85000000000001</v>
      </c>
      <c r="BC520" s="3">
        <v>2441.2477520171087</v>
      </c>
      <c r="BD520" s="3">
        <v>4214.7188198697386</v>
      </c>
      <c r="BE520" s="3">
        <v>5973.6563745504027</v>
      </c>
      <c r="BF520" s="3">
        <v>7095.4141149023035</v>
      </c>
      <c r="BG520" s="3">
        <v>13751.380686789151</v>
      </c>
      <c r="BH520" s="4">
        <v>2.8560040185672295</v>
      </c>
    </row>
    <row r="521" spans="1:60" x14ac:dyDescent="0.25">
      <c r="A521">
        <v>2003</v>
      </c>
      <c r="B521">
        <v>258</v>
      </c>
      <c r="C521" s="1">
        <v>37879</v>
      </c>
      <c r="D521" t="s">
        <v>671</v>
      </c>
      <c r="E521">
        <v>3</v>
      </c>
      <c r="F521" s="3">
        <v>108.2</v>
      </c>
      <c r="G521" s="4">
        <v>1.0820000000000001</v>
      </c>
      <c r="H521" s="3">
        <v>10.19</v>
      </c>
      <c r="I521" s="5">
        <v>30</v>
      </c>
      <c r="J521" s="5">
        <v>6</v>
      </c>
      <c r="K521" s="5">
        <v>1</v>
      </c>
      <c r="L521" s="5">
        <v>6</v>
      </c>
      <c r="M521" s="3">
        <v>112.8</v>
      </c>
      <c r="N521" s="4">
        <v>1.1279999999999999</v>
      </c>
      <c r="O521" s="3">
        <v>12.87</v>
      </c>
      <c r="P521" s="5">
        <v>33</v>
      </c>
      <c r="Q521" s="5">
        <v>7</v>
      </c>
      <c r="R521" s="5">
        <v>2</v>
      </c>
      <c r="S521" s="5">
        <v>25</v>
      </c>
      <c r="T521" s="3">
        <v>88.9</v>
      </c>
      <c r="U521" s="4">
        <v>0.88900000000000001</v>
      </c>
      <c r="V521" s="3">
        <v>14.97</v>
      </c>
      <c r="W521" s="5">
        <v>20</v>
      </c>
      <c r="X521" s="5">
        <v>6</v>
      </c>
      <c r="Y521" s="5">
        <v>4</v>
      </c>
      <c r="Z521" s="5">
        <v>25</v>
      </c>
      <c r="AA521" s="3" t="s">
        <v>728</v>
      </c>
      <c r="AB521" s="4" t="s">
        <v>728</v>
      </c>
      <c r="AC521" s="3" t="s">
        <v>728</v>
      </c>
      <c r="AD521" s="5" t="s">
        <v>728</v>
      </c>
      <c r="AE521" s="5" t="s">
        <v>728</v>
      </c>
      <c r="AF521" s="5" t="s">
        <v>728</v>
      </c>
      <c r="AG521" s="5" t="s">
        <v>728</v>
      </c>
      <c r="AH521" s="3" t="s">
        <v>728</v>
      </c>
      <c r="AI521" s="4" t="s">
        <v>728</v>
      </c>
      <c r="AJ521" s="3" t="s">
        <v>728</v>
      </c>
      <c r="AK521" s="5" t="s">
        <v>728</v>
      </c>
      <c r="AL521" s="5" t="s">
        <v>728</v>
      </c>
      <c r="AM521" s="5" t="s">
        <v>728</v>
      </c>
      <c r="AN521" s="5" t="s">
        <v>728</v>
      </c>
      <c r="AO521" s="3" t="s">
        <v>728</v>
      </c>
      <c r="AP521" s="4" t="s">
        <v>728</v>
      </c>
      <c r="AQ521" s="3" t="s">
        <v>728</v>
      </c>
      <c r="AR521" s="5" t="s">
        <v>728</v>
      </c>
      <c r="AS521" s="5" t="s">
        <v>728</v>
      </c>
      <c r="AT521" s="5" t="s">
        <v>728</v>
      </c>
      <c r="AU521" s="5" t="s">
        <v>728</v>
      </c>
      <c r="AV521" s="3">
        <v>10.333333333333334</v>
      </c>
      <c r="AW521" s="3">
        <v>1.3333333333333333</v>
      </c>
      <c r="AX521" s="3">
        <v>5</v>
      </c>
      <c r="AY521" s="3">
        <v>10.666666666666666</v>
      </c>
      <c r="AZ521" s="6">
        <v>22.08</v>
      </c>
      <c r="BA521" s="6">
        <v>39.486666666666665</v>
      </c>
      <c r="BB521" s="6">
        <v>123.74</v>
      </c>
      <c r="BC521" s="3">
        <v>2638.0577427821518</v>
      </c>
      <c r="BD521" s="3">
        <v>4717.7584572761725</v>
      </c>
      <c r="BE521" s="3">
        <v>6576.0279965004365</v>
      </c>
      <c r="BF521" s="3">
        <v>7428.2990667833183</v>
      </c>
      <c r="BG521" s="3">
        <v>14784.115266841643</v>
      </c>
      <c r="BH521" s="4">
        <v>3.7840290363563831</v>
      </c>
    </row>
    <row r="522" spans="1:60" x14ac:dyDescent="0.25">
      <c r="A522">
        <v>2003</v>
      </c>
      <c r="B522">
        <v>258</v>
      </c>
      <c r="C522" s="1">
        <v>37879</v>
      </c>
      <c r="D522" t="s">
        <v>672</v>
      </c>
      <c r="E522">
        <v>3</v>
      </c>
      <c r="F522" s="3">
        <v>93</v>
      </c>
      <c r="G522" s="4">
        <v>0.93</v>
      </c>
      <c r="H522" s="3">
        <v>11.2</v>
      </c>
      <c r="I522" s="5">
        <v>20</v>
      </c>
      <c r="J522" s="5">
        <v>7</v>
      </c>
      <c r="K522" s="5">
        <v>1</v>
      </c>
      <c r="L522" s="5">
        <v>2</v>
      </c>
      <c r="M522" s="3">
        <v>78.3</v>
      </c>
      <c r="N522" s="4">
        <v>0.78299999999999992</v>
      </c>
      <c r="O522" s="3">
        <v>9.1999999999999993</v>
      </c>
      <c r="P522" s="5">
        <v>19</v>
      </c>
      <c r="Q522" s="5">
        <v>7</v>
      </c>
      <c r="R522" s="5">
        <v>1</v>
      </c>
      <c r="S522" s="5">
        <v>5</v>
      </c>
      <c r="T522" s="3">
        <v>65</v>
      </c>
      <c r="U522" s="4">
        <v>0.65</v>
      </c>
      <c r="V522" s="3">
        <v>10.3</v>
      </c>
      <c r="W522" s="5">
        <v>21</v>
      </c>
      <c r="X522" s="5">
        <v>7</v>
      </c>
      <c r="Y522" s="5">
        <v>2</v>
      </c>
      <c r="Z522" s="5">
        <v>15</v>
      </c>
      <c r="AA522" s="3" t="s">
        <v>728</v>
      </c>
      <c r="AB522" s="4" t="s">
        <v>728</v>
      </c>
      <c r="AC522" s="3" t="s">
        <v>728</v>
      </c>
      <c r="AD522" s="5" t="s">
        <v>728</v>
      </c>
      <c r="AE522" s="5" t="s">
        <v>728</v>
      </c>
      <c r="AF522" s="5" t="s">
        <v>728</v>
      </c>
      <c r="AG522" s="5" t="s">
        <v>728</v>
      </c>
      <c r="AH522" s="3" t="s">
        <v>728</v>
      </c>
      <c r="AI522" s="4" t="s">
        <v>728</v>
      </c>
      <c r="AJ522" s="3" t="s">
        <v>728</v>
      </c>
      <c r="AK522" s="5" t="s">
        <v>728</v>
      </c>
      <c r="AL522" s="5" t="s">
        <v>728</v>
      </c>
      <c r="AM522" s="5" t="s">
        <v>728</v>
      </c>
      <c r="AN522" s="5" t="s">
        <v>728</v>
      </c>
      <c r="AO522" s="3" t="s">
        <v>728</v>
      </c>
      <c r="AP522" s="4" t="s">
        <v>728</v>
      </c>
      <c r="AQ522" s="3" t="s">
        <v>728</v>
      </c>
      <c r="AR522" s="5" t="s">
        <v>728</v>
      </c>
      <c r="AS522" s="5" t="s">
        <v>728</v>
      </c>
      <c r="AT522" s="5" t="s">
        <v>728</v>
      </c>
      <c r="AU522" s="5" t="s">
        <v>728</v>
      </c>
      <c r="AV522" s="3">
        <v>3.3333333333333335</v>
      </c>
      <c r="AW522" s="3">
        <v>0.33333333333333331</v>
      </c>
      <c r="AX522" s="3">
        <v>0</v>
      </c>
      <c r="AY522" s="3">
        <v>6</v>
      </c>
      <c r="AZ522" s="6">
        <v>11.646666666666667</v>
      </c>
      <c r="BA522" s="6">
        <v>20.239999999999998</v>
      </c>
      <c r="BB522" s="6">
        <v>59.48</v>
      </c>
      <c r="BC522" s="3">
        <v>2564.3725089919312</v>
      </c>
      <c r="BD522" s="3">
        <v>4456.4596092155134</v>
      </c>
      <c r="BE522" s="3">
        <v>5988.1841158744046</v>
      </c>
      <c r="BF522" s="3">
        <v>6075.5225041314279</v>
      </c>
      <c r="BG522" s="3">
        <v>13096.354622338873</v>
      </c>
      <c r="BH522" s="4">
        <v>3.2422036027851311</v>
      </c>
    </row>
    <row r="523" spans="1:60" x14ac:dyDescent="0.25">
      <c r="A523">
        <v>2003</v>
      </c>
      <c r="B523">
        <v>258</v>
      </c>
      <c r="C523" s="1">
        <v>37879</v>
      </c>
      <c r="D523" t="s">
        <v>673</v>
      </c>
      <c r="E523">
        <v>3</v>
      </c>
      <c r="F523" s="3">
        <v>75.2</v>
      </c>
      <c r="G523" s="4">
        <v>0.752</v>
      </c>
      <c r="H523" s="3">
        <v>13.7</v>
      </c>
      <c r="I523" s="5">
        <v>17</v>
      </c>
      <c r="J523" s="5">
        <v>4</v>
      </c>
      <c r="K523" s="5">
        <v>2</v>
      </c>
      <c r="L523" s="5">
        <v>9</v>
      </c>
      <c r="M523" s="3">
        <v>118</v>
      </c>
      <c r="N523" s="4">
        <v>1.18</v>
      </c>
      <c r="O523" s="3">
        <v>11.5</v>
      </c>
      <c r="P523" s="5">
        <v>29</v>
      </c>
      <c r="Q523" s="5">
        <v>7</v>
      </c>
      <c r="R523" s="5">
        <v>0</v>
      </c>
      <c r="S523" s="5">
        <v>0</v>
      </c>
      <c r="T523" s="3">
        <v>120</v>
      </c>
      <c r="U523" s="4">
        <v>1.2</v>
      </c>
      <c r="V523" s="3">
        <v>17</v>
      </c>
      <c r="W523" s="5">
        <v>31</v>
      </c>
      <c r="X523" s="5">
        <v>3</v>
      </c>
      <c r="Y523" s="5">
        <v>4</v>
      </c>
      <c r="Z523" s="5">
        <v>42</v>
      </c>
      <c r="AA523" s="3" t="s">
        <v>728</v>
      </c>
      <c r="AB523" s="4" t="s">
        <v>728</v>
      </c>
      <c r="AC523" s="3" t="s">
        <v>728</v>
      </c>
      <c r="AD523" s="5" t="s">
        <v>728</v>
      </c>
      <c r="AE523" s="5" t="s">
        <v>728</v>
      </c>
      <c r="AF523" s="5" t="s">
        <v>728</v>
      </c>
      <c r="AG523" s="5" t="s">
        <v>728</v>
      </c>
      <c r="AH523" s="3" t="s">
        <v>728</v>
      </c>
      <c r="AI523" s="4" t="s">
        <v>728</v>
      </c>
      <c r="AJ523" s="3" t="s">
        <v>728</v>
      </c>
      <c r="AK523" s="5" t="s">
        <v>728</v>
      </c>
      <c r="AL523" s="5" t="s">
        <v>728</v>
      </c>
      <c r="AM523" s="5" t="s">
        <v>728</v>
      </c>
      <c r="AN523" s="5" t="s">
        <v>728</v>
      </c>
      <c r="AO523" s="3" t="s">
        <v>728</v>
      </c>
      <c r="AP523" s="4" t="s">
        <v>728</v>
      </c>
      <c r="AQ523" s="3" t="s">
        <v>728</v>
      </c>
      <c r="AR523" s="5" t="s">
        <v>728</v>
      </c>
      <c r="AS523" s="5" t="s">
        <v>728</v>
      </c>
      <c r="AT523" s="5" t="s">
        <v>728</v>
      </c>
      <c r="AU523" s="5" t="s">
        <v>728</v>
      </c>
      <c r="AV523" s="3">
        <v>14.333333333333334</v>
      </c>
      <c r="AW523" s="3">
        <v>1.6666666666666667</v>
      </c>
      <c r="AX523" s="3">
        <v>9.6666666666666661</v>
      </c>
      <c r="AY523" s="3">
        <v>14.666666666666666</v>
      </c>
      <c r="AZ523" s="6">
        <v>36.22</v>
      </c>
      <c r="BA523" s="6">
        <v>49</v>
      </c>
      <c r="BB523" s="6">
        <v>173.01999999999998</v>
      </c>
      <c r="BC523" s="3">
        <v>4538.7230242053074</v>
      </c>
      <c r="BD523" s="3">
        <v>6140.1829979585891</v>
      </c>
      <c r="BE523" s="3">
        <v>8961.3255808301747</v>
      </c>
      <c r="BF523" s="3">
        <v>11002.205453484981</v>
      </c>
      <c r="BG523" s="3">
        <v>21681.111475648879</v>
      </c>
      <c r="BH523" s="4">
        <v>7.8119551549208452</v>
      </c>
    </row>
    <row r="524" spans="1:60" x14ac:dyDescent="0.25">
      <c r="A524">
        <v>2003</v>
      </c>
      <c r="B524">
        <v>258</v>
      </c>
      <c r="C524" s="1">
        <v>37879</v>
      </c>
      <c r="D524" t="s">
        <v>674</v>
      </c>
      <c r="E524">
        <v>3</v>
      </c>
      <c r="F524" s="3">
        <v>140</v>
      </c>
      <c r="G524" s="4">
        <v>1.4</v>
      </c>
      <c r="H524" s="3">
        <v>14.6</v>
      </c>
      <c r="I524" s="5">
        <v>25</v>
      </c>
      <c r="J524" s="5">
        <v>6</v>
      </c>
      <c r="K524" s="5">
        <v>1</v>
      </c>
      <c r="L524" s="5">
        <v>15</v>
      </c>
      <c r="M524" s="3">
        <v>87</v>
      </c>
      <c r="N524" s="4">
        <v>0.87</v>
      </c>
      <c r="O524" s="3">
        <v>11.6</v>
      </c>
      <c r="P524" s="5">
        <v>22</v>
      </c>
      <c r="Q524" s="5">
        <v>5</v>
      </c>
      <c r="R524" s="5">
        <v>2</v>
      </c>
      <c r="S524" s="5">
        <v>17</v>
      </c>
      <c r="T524" s="3">
        <v>84</v>
      </c>
      <c r="U524" s="4">
        <v>0.84</v>
      </c>
      <c r="V524" s="3">
        <v>9</v>
      </c>
      <c r="W524" s="5">
        <v>16</v>
      </c>
      <c r="X524" s="5">
        <v>6</v>
      </c>
      <c r="Y524" s="5">
        <v>2</v>
      </c>
      <c r="Z524" s="5">
        <v>12</v>
      </c>
      <c r="AA524" s="3" t="s">
        <v>728</v>
      </c>
      <c r="AB524" s="4" t="s">
        <v>728</v>
      </c>
      <c r="AC524" s="3" t="s">
        <v>728</v>
      </c>
      <c r="AD524" s="5" t="s">
        <v>728</v>
      </c>
      <c r="AE524" s="5" t="s">
        <v>728</v>
      </c>
      <c r="AF524" s="5" t="s">
        <v>728</v>
      </c>
      <c r="AG524" s="5" t="s">
        <v>728</v>
      </c>
      <c r="AH524" s="3" t="s">
        <v>728</v>
      </c>
      <c r="AI524" s="4" t="s">
        <v>728</v>
      </c>
      <c r="AJ524" s="3" t="s">
        <v>728</v>
      </c>
      <c r="AK524" s="5" t="s">
        <v>728</v>
      </c>
      <c r="AL524" s="5" t="s">
        <v>728</v>
      </c>
      <c r="AM524" s="5" t="s">
        <v>728</v>
      </c>
      <c r="AN524" s="5" t="s">
        <v>728</v>
      </c>
      <c r="AO524" s="3" t="s">
        <v>728</v>
      </c>
      <c r="AP524" s="4" t="s">
        <v>728</v>
      </c>
      <c r="AQ524" s="3" t="s">
        <v>728</v>
      </c>
      <c r="AR524" s="5" t="s">
        <v>728</v>
      </c>
      <c r="AS524" s="5" t="s">
        <v>728</v>
      </c>
      <c r="AT524" s="5" t="s">
        <v>728</v>
      </c>
      <c r="AU524" s="5" t="s">
        <v>728</v>
      </c>
      <c r="AV524" s="3">
        <v>12.333333333333334</v>
      </c>
      <c r="AW524" s="3">
        <v>1</v>
      </c>
      <c r="AX524" s="3">
        <v>4.333333333333333</v>
      </c>
      <c r="AY524" s="3">
        <v>7</v>
      </c>
      <c r="AZ524" s="6">
        <v>25.663333333333338</v>
      </c>
      <c r="BA524" s="6">
        <v>43.776666666666671</v>
      </c>
      <c r="BB524" s="6">
        <v>125.74666666666667</v>
      </c>
      <c r="BC524" s="3">
        <v>2778.5104986876645</v>
      </c>
      <c r="BD524" s="3">
        <v>4739.5997375328088</v>
      </c>
      <c r="BE524" s="3">
        <v>4697.3753280839892</v>
      </c>
      <c r="BF524" s="3">
        <v>6096.1942257217852</v>
      </c>
      <c r="BG524" s="3">
        <v>13614.304461942258</v>
      </c>
      <c r="BH524" s="4">
        <v>4.615670729005692</v>
      </c>
    </row>
    <row r="525" spans="1:60" x14ac:dyDescent="0.25">
      <c r="A525">
        <v>2003</v>
      </c>
      <c r="B525">
        <v>258</v>
      </c>
      <c r="C525" s="1">
        <v>37879</v>
      </c>
      <c r="D525" t="s">
        <v>675</v>
      </c>
      <c r="E525">
        <v>3</v>
      </c>
      <c r="F525" s="3">
        <v>85</v>
      </c>
      <c r="G525" s="4">
        <v>0.85</v>
      </c>
      <c r="H525" s="3">
        <v>11</v>
      </c>
      <c r="I525" s="5">
        <v>18</v>
      </c>
      <c r="J525" s="5">
        <v>7</v>
      </c>
      <c r="K525" s="5">
        <v>3</v>
      </c>
      <c r="L525" s="5">
        <v>4</v>
      </c>
      <c r="M525" s="3">
        <v>112</v>
      </c>
      <c r="N525" s="4">
        <v>1.1200000000000001</v>
      </c>
      <c r="O525" s="3">
        <v>11.1</v>
      </c>
      <c r="P525" s="5">
        <v>23</v>
      </c>
      <c r="Q525" s="5">
        <v>7</v>
      </c>
      <c r="R525" s="5">
        <v>1</v>
      </c>
      <c r="S525" s="5">
        <v>4</v>
      </c>
      <c r="T525" s="3">
        <v>136</v>
      </c>
      <c r="U525" s="4">
        <v>1.36</v>
      </c>
      <c r="V525" s="3">
        <v>14</v>
      </c>
      <c r="W525" s="5">
        <v>28</v>
      </c>
      <c r="X525" s="5">
        <v>4</v>
      </c>
      <c r="Y525" s="5">
        <v>2</v>
      </c>
      <c r="Z525" s="5">
        <v>11</v>
      </c>
      <c r="AA525" s="3" t="s">
        <v>728</v>
      </c>
      <c r="AB525" s="4" t="s">
        <v>728</v>
      </c>
      <c r="AC525" s="3" t="s">
        <v>728</v>
      </c>
      <c r="AD525" s="5" t="s">
        <v>728</v>
      </c>
      <c r="AE525" s="5" t="s">
        <v>728</v>
      </c>
      <c r="AF525" s="5" t="s">
        <v>728</v>
      </c>
      <c r="AG525" s="5" t="s">
        <v>728</v>
      </c>
      <c r="AH525" s="3" t="s">
        <v>728</v>
      </c>
      <c r="AI525" s="4" t="s">
        <v>728</v>
      </c>
      <c r="AJ525" s="3" t="s">
        <v>728</v>
      </c>
      <c r="AK525" s="5" t="s">
        <v>728</v>
      </c>
      <c r="AL525" s="5" t="s">
        <v>728</v>
      </c>
      <c r="AM525" s="5" t="s">
        <v>728</v>
      </c>
      <c r="AN525" s="5" t="s">
        <v>728</v>
      </c>
      <c r="AO525" s="3" t="s">
        <v>728</v>
      </c>
      <c r="AP525" s="4" t="s">
        <v>728</v>
      </c>
      <c r="AQ525" s="3" t="s">
        <v>728</v>
      </c>
      <c r="AR525" s="5" t="s">
        <v>728</v>
      </c>
      <c r="AS525" s="5" t="s">
        <v>728</v>
      </c>
      <c r="AT525" s="5" t="s">
        <v>728</v>
      </c>
      <c r="AU525" s="5" t="s">
        <v>728</v>
      </c>
      <c r="AV525" s="3">
        <v>1.6666666666666667</v>
      </c>
      <c r="AW525" s="3">
        <v>0.33333333333333331</v>
      </c>
      <c r="AX525" s="3">
        <v>16.333333333333332</v>
      </c>
      <c r="AY525" s="3">
        <v>3.6666666666666665</v>
      </c>
      <c r="AZ525" s="6">
        <v>22.173333333333332</v>
      </c>
      <c r="BA525" s="6">
        <v>40.103333333333332</v>
      </c>
      <c r="BB525" s="6">
        <v>110.67</v>
      </c>
      <c r="BC525" s="3">
        <v>5361.0612909497413</v>
      </c>
      <c r="BD525" s="3">
        <v>9696.1708345484585</v>
      </c>
      <c r="BE525" s="3">
        <v>4331.8858146203938</v>
      </c>
      <c r="BF525" s="3">
        <v>11700.524326820259</v>
      </c>
      <c r="BG525" s="3">
        <v>26757.756452318459</v>
      </c>
      <c r="BH525" s="4">
        <v>7.6995122993028371</v>
      </c>
    </row>
    <row r="526" spans="1:60" x14ac:dyDescent="0.25">
      <c r="A526">
        <v>2003</v>
      </c>
      <c r="B526">
        <v>258</v>
      </c>
      <c r="C526" s="1">
        <v>37879</v>
      </c>
      <c r="D526" t="s">
        <v>676</v>
      </c>
      <c r="E526">
        <v>3</v>
      </c>
      <c r="F526" s="3">
        <v>120.5</v>
      </c>
      <c r="G526" s="4">
        <v>1.2050000000000001</v>
      </c>
      <c r="H526" s="3">
        <v>15.85</v>
      </c>
      <c r="I526" s="5">
        <v>31</v>
      </c>
      <c r="J526" s="5">
        <v>5</v>
      </c>
      <c r="K526" s="5">
        <v>1</v>
      </c>
      <c r="L526" s="5">
        <v>24</v>
      </c>
      <c r="M526" s="3">
        <v>105.4</v>
      </c>
      <c r="N526" s="4">
        <v>1.054</v>
      </c>
      <c r="O526" s="3">
        <v>15.19</v>
      </c>
      <c r="P526" s="5">
        <v>28</v>
      </c>
      <c r="Q526" s="5">
        <v>6</v>
      </c>
      <c r="R526" s="5">
        <v>2</v>
      </c>
      <c r="S526" s="5">
        <v>36</v>
      </c>
      <c r="T526" s="3">
        <v>114.3</v>
      </c>
      <c r="U526" s="4">
        <v>1.143</v>
      </c>
      <c r="V526" s="3">
        <v>15.76</v>
      </c>
      <c r="W526" s="5">
        <v>27</v>
      </c>
      <c r="X526" s="5">
        <v>7</v>
      </c>
      <c r="Y526" s="5">
        <v>4</v>
      </c>
      <c r="Z526" s="5">
        <v>45</v>
      </c>
      <c r="AA526" s="3" t="s">
        <v>728</v>
      </c>
      <c r="AB526" s="4" t="s">
        <v>728</v>
      </c>
      <c r="AC526" s="3" t="s">
        <v>728</v>
      </c>
      <c r="AD526" s="5" t="s">
        <v>728</v>
      </c>
      <c r="AE526" s="5" t="s">
        <v>728</v>
      </c>
      <c r="AF526" s="5" t="s">
        <v>728</v>
      </c>
      <c r="AG526" s="5" t="s">
        <v>728</v>
      </c>
      <c r="AH526" s="3" t="s">
        <v>728</v>
      </c>
      <c r="AI526" s="4" t="s">
        <v>728</v>
      </c>
      <c r="AJ526" s="3" t="s">
        <v>728</v>
      </c>
      <c r="AK526" s="5" t="s">
        <v>728</v>
      </c>
      <c r="AL526" s="5" t="s">
        <v>728</v>
      </c>
      <c r="AM526" s="5" t="s">
        <v>728</v>
      </c>
      <c r="AN526" s="5" t="s">
        <v>728</v>
      </c>
      <c r="AO526" s="3" t="s">
        <v>728</v>
      </c>
      <c r="AP526" s="4" t="s">
        <v>728</v>
      </c>
      <c r="AQ526" s="3" t="s">
        <v>728</v>
      </c>
      <c r="AR526" s="5" t="s">
        <v>728</v>
      </c>
      <c r="AS526" s="5" t="s">
        <v>728</v>
      </c>
      <c r="AT526" s="5" t="s">
        <v>728</v>
      </c>
      <c r="AU526" s="5" t="s">
        <v>728</v>
      </c>
      <c r="AV526" s="3">
        <v>5</v>
      </c>
      <c r="AW526" s="3">
        <v>1</v>
      </c>
      <c r="AX526" s="3">
        <v>15</v>
      </c>
      <c r="AY526" s="3">
        <v>18</v>
      </c>
      <c r="AZ526" s="6">
        <v>43.783333333333331</v>
      </c>
      <c r="BA526" s="6">
        <v>71.703333333333333</v>
      </c>
      <c r="BB526" s="6">
        <v>234.96666666666667</v>
      </c>
      <c r="BC526" s="3">
        <v>2154.691601049869</v>
      </c>
      <c r="BD526" s="3">
        <v>3528.7073490813646</v>
      </c>
      <c r="BE526" s="3">
        <v>3913.7139107611551</v>
      </c>
      <c r="BF526" s="3">
        <v>5879.9212598425202</v>
      </c>
      <c r="BG526" s="3">
        <v>11563.320209973754</v>
      </c>
      <c r="BH526" s="4">
        <v>3.4815484088794459</v>
      </c>
    </row>
    <row r="527" spans="1:60" x14ac:dyDescent="0.25">
      <c r="A527">
        <v>2003</v>
      </c>
      <c r="B527">
        <v>258</v>
      </c>
      <c r="C527" s="1">
        <v>37879</v>
      </c>
      <c r="D527" t="s">
        <v>677</v>
      </c>
      <c r="E527">
        <v>3</v>
      </c>
      <c r="F527" s="3">
        <v>98.2</v>
      </c>
      <c r="G527" s="4">
        <v>0.98199999999999998</v>
      </c>
      <c r="H527" s="3">
        <v>18.399999999999999</v>
      </c>
      <c r="I527" s="5">
        <v>27</v>
      </c>
      <c r="J527" s="5">
        <v>5</v>
      </c>
      <c r="K527" s="5">
        <v>4</v>
      </c>
      <c r="L527" s="5">
        <v>44</v>
      </c>
      <c r="M527" s="3">
        <v>106.3</v>
      </c>
      <c r="N527" s="4">
        <v>1.0629999999999999</v>
      </c>
      <c r="O527" s="3">
        <v>19.5</v>
      </c>
      <c r="P527" s="5">
        <v>29</v>
      </c>
      <c r="Q527" s="5">
        <v>4</v>
      </c>
      <c r="R527" s="5">
        <v>3</v>
      </c>
      <c r="S527" s="5">
        <v>37</v>
      </c>
      <c r="T527" s="3">
        <v>94.5</v>
      </c>
      <c r="U527" s="4">
        <v>0.94499999999999995</v>
      </c>
      <c r="V527" s="3">
        <v>15.9</v>
      </c>
      <c r="W527" s="5">
        <v>26</v>
      </c>
      <c r="X527" s="5">
        <v>4</v>
      </c>
      <c r="Y527" s="5">
        <v>3</v>
      </c>
      <c r="Z527" s="5">
        <v>18</v>
      </c>
      <c r="AA527" s="3" t="s">
        <v>728</v>
      </c>
      <c r="AB527" s="4" t="s">
        <v>728</v>
      </c>
      <c r="AC527" s="3" t="s">
        <v>728</v>
      </c>
      <c r="AD527" s="5" t="s">
        <v>728</v>
      </c>
      <c r="AE527" s="5" t="s">
        <v>728</v>
      </c>
      <c r="AF527" s="5" t="s">
        <v>728</v>
      </c>
      <c r="AG527" s="5" t="s">
        <v>728</v>
      </c>
      <c r="AH527" s="3" t="s">
        <v>728</v>
      </c>
      <c r="AI527" s="4" t="s">
        <v>728</v>
      </c>
      <c r="AJ527" s="3" t="s">
        <v>728</v>
      </c>
      <c r="AK527" s="5" t="s">
        <v>728</v>
      </c>
      <c r="AL527" s="5" t="s">
        <v>728</v>
      </c>
      <c r="AM527" s="5" t="s">
        <v>728</v>
      </c>
      <c r="AN527" s="5" t="s">
        <v>728</v>
      </c>
      <c r="AO527" s="3" t="s">
        <v>728</v>
      </c>
      <c r="AP527" s="4" t="s">
        <v>728</v>
      </c>
      <c r="AQ527" s="3" t="s">
        <v>728</v>
      </c>
      <c r="AR527" s="5" t="s">
        <v>728</v>
      </c>
      <c r="AS527" s="5" t="s">
        <v>728</v>
      </c>
      <c r="AT527" s="5" t="s">
        <v>728</v>
      </c>
      <c r="AU527" s="5" t="s">
        <v>728</v>
      </c>
      <c r="AV527" s="3">
        <v>10.333333333333334</v>
      </c>
      <c r="AW527" s="3">
        <v>1.3333333333333333</v>
      </c>
      <c r="AX527" s="3">
        <v>25</v>
      </c>
      <c r="AY527" s="3">
        <v>19</v>
      </c>
      <c r="AZ527" s="6">
        <v>63.1</v>
      </c>
      <c r="BA527" s="6">
        <v>88.546666666666667</v>
      </c>
      <c r="BB527" s="6">
        <v>308.64</v>
      </c>
      <c r="BC527" s="3">
        <v>3247.64189632546</v>
      </c>
      <c r="BD527" s="3">
        <v>4557.3354111986</v>
      </c>
      <c r="BE527" s="3">
        <v>4362.9572670603675</v>
      </c>
      <c r="BF527" s="3">
        <v>8080.1604877515319</v>
      </c>
      <c r="BG527" s="3">
        <v>15885.137795275592</v>
      </c>
      <c r="BH527" s="4">
        <v>4.538710837765958</v>
      </c>
    </row>
    <row r="528" spans="1:60" x14ac:dyDescent="0.25">
      <c r="A528">
        <v>2003</v>
      </c>
      <c r="B528">
        <v>258</v>
      </c>
      <c r="C528" s="1">
        <v>37879</v>
      </c>
      <c r="D528" t="s">
        <v>678</v>
      </c>
      <c r="E528">
        <v>3</v>
      </c>
      <c r="F528" s="3">
        <v>82.3</v>
      </c>
      <c r="G528" s="4">
        <v>0.82299999999999995</v>
      </c>
      <c r="H528" s="3">
        <v>10.92</v>
      </c>
      <c r="I528" s="5">
        <v>23</v>
      </c>
      <c r="J528" s="5">
        <v>6</v>
      </c>
      <c r="K528" s="5">
        <v>1</v>
      </c>
      <c r="L528" s="5">
        <v>17</v>
      </c>
      <c r="M528" s="3">
        <v>88.5</v>
      </c>
      <c r="N528" s="4">
        <v>0.88500000000000001</v>
      </c>
      <c r="O528" s="3">
        <v>14</v>
      </c>
      <c r="P528" s="5">
        <v>20</v>
      </c>
      <c r="Q528" s="5">
        <v>4</v>
      </c>
      <c r="R528" s="5">
        <v>2</v>
      </c>
      <c r="S528" s="5">
        <v>20</v>
      </c>
      <c r="T528" s="3">
        <v>85.3</v>
      </c>
      <c r="U528" s="4">
        <v>0.85299999999999998</v>
      </c>
      <c r="V528" s="3">
        <v>12</v>
      </c>
      <c r="W528" s="5">
        <v>22</v>
      </c>
      <c r="X528" s="5">
        <v>3</v>
      </c>
      <c r="Y528" s="5">
        <v>1</v>
      </c>
      <c r="Z528" s="5">
        <v>11</v>
      </c>
      <c r="AA528" s="3" t="s">
        <v>728</v>
      </c>
      <c r="AB528" s="4" t="s">
        <v>728</v>
      </c>
      <c r="AC528" s="3" t="s">
        <v>728</v>
      </c>
      <c r="AD528" s="5" t="s">
        <v>728</v>
      </c>
      <c r="AE528" s="5" t="s">
        <v>728</v>
      </c>
      <c r="AF528" s="5" t="s">
        <v>728</v>
      </c>
      <c r="AG528" s="5" t="s">
        <v>728</v>
      </c>
      <c r="AH528" s="3" t="s">
        <v>728</v>
      </c>
      <c r="AI528" s="4" t="s">
        <v>728</v>
      </c>
      <c r="AJ528" s="3" t="s">
        <v>728</v>
      </c>
      <c r="AK528" s="5" t="s">
        <v>728</v>
      </c>
      <c r="AL528" s="5" t="s">
        <v>728</v>
      </c>
      <c r="AM528" s="5" t="s">
        <v>728</v>
      </c>
      <c r="AN528" s="5" t="s">
        <v>728</v>
      </c>
      <c r="AO528" s="3" t="s">
        <v>728</v>
      </c>
      <c r="AP528" s="4" t="s">
        <v>728</v>
      </c>
      <c r="AQ528" s="3" t="s">
        <v>728</v>
      </c>
      <c r="AR528" s="5" t="s">
        <v>728</v>
      </c>
      <c r="AS528" s="5" t="s">
        <v>728</v>
      </c>
      <c r="AT528" s="5" t="s">
        <v>728</v>
      </c>
      <c r="AU528" s="5" t="s">
        <v>728</v>
      </c>
      <c r="AV528" s="3">
        <v>5</v>
      </c>
      <c r="AW528" s="3">
        <v>0.33333333333333331</v>
      </c>
      <c r="AX528" s="3">
        <v>4.666666666666667</v>
      </c>
      <c r="AY528" s="3">
        <v>12.333333333333334</v>
      </c>
      <c r="AZ528" s="6">
        <v>25.77333333333333</v>
      </c>
      <c r="BA528" s="6">
        <v>43.43</v>
      </c>
      <c r="BB528" s="6">
        <v>143.86333333333334</v>
      </c>
      <c r="BC528" s="3">
        <v>3044.0944881889759</v>
      </c>
      <c r="BD528" s="3">
        <v>5129.5275590551182</v>
      </c>
      <c r="BE528" s="3">
        <v>6688.9763779527566</v>
      </c>
      <c r="BF528" s="3">
        <v>8818.1102362204729</v>
      </c>
      <c r="BG528" s="3">
        <v>16991.732283464567</v>
      </c>
      <c r="BH528" s="4">
        <v>3.6135675740802418</v>
      </c>
    </row>
    <row r="529" spans="1:60" x14ac:dyDescent="0.25">
      <c r="A529">
        <v>2003</v>
      </c>
      <c r="B529">
        <v>258</v>
      </c>
      <c r="C529" s="1">
        <v>37879</v>
      </c>
      <c r="D529" t="s">
        <v>679</v>
      </c>
      <c r="E529">
        <v>3</v>
      </c>
      <c r="F529" s="3">
        <v>95.2</v>
      </c>
      <c r="G529" s="4">
        <v>0.95200000000000007</v>
      </c>
      <c r="H529" s="3">
        <v>12.3</v>
      </c>
      <c r="I529" s="5">
        <v>25</v>
      </c>
      <c r="J529" s="5">
        <v>4</v>
      </c>
      <c r="K529" s="5">
        <v>2</v>
      </c>
      <c r="L529" s="5">
        <v>23</v>
      </c>
      <c r="M529" s="3">
        <v>85.6</v>
      </c>
      <c r="N529" s="4">
        <v>0.85599999999999998</v>
      </c>
      <c r="O529" s="3">
        <v>17.8</v>
      </c>
      <c r="P529" s="5">
        <v>21</v>
      </c>
      <c r="Q529" s="5">
        <v>5</v>
      </c>
      <c r="R529" s="5">
        <v>3</v>
      </c>
      <c r="S529" s="5">
        <v>32</v>
      </c>
      <c r="T529" s="3">
        <v>91.3</v>
      </c>
      <c r="U529" s="4">
        <v>0.91299999999999992</v>
      </c>
      <c r="V529" s="3">
        <v>18.2</v>
      </c>
      <c r="W529" s="5">
        <v>25</v>
      </c>
      <c r="X529" s="5">
        <v>4</v>
      </c>
      <c r="Y529" s="5">
        <v>2</v>
      </c>
      <c r="Z529" s="5">
        <v>11</v>
      </c>
      <c r="AA529" s="3" t="s">
        <v>728</v>
      </c>
      <c r="AB529" s="4" t="s">
        <v>728</v>
      </c>
      <c r="AC529" s="3" t="s">
        <v>728</v>
      </c>
      <c r="AD529" s="5" t="s">
        <v>728</v>
      </c>
      <c r="AE529" s="5" t="s">
        <v>728</v>
      </c>
      <c r="AF529" s="5" t="s">
        <v>728</v>
      </c>
      <c r="AG529" s="5" t="s">
        <v>728</v>
      </c>
      <c r="AH529" s="3" t="s">
        <v>728</v>
      </c>
      <c r="AI529" s="4" t="s">
        <v>728</v>
      </c>
      <c r="AJ529" s="3" t="s">
        <v>728</v>
      </c>
      <c r="AK529" s="5" t="s">
        <v>728</v>
      </c>
      <c r="AL529" s="5" t="s">
        <v>728</v>
      </c>
      <c r="AM529" s="5" t="s">
        <v>728</v>
      </c>
      <c r="AN529" s="5" t="s">
        <v>728</v>
      </c>
      <c r="AO529" s="3" t="s">
        <v>728</v>
      </c>
      <c r="AP529" s="4" t="s">
        <v>728</v>
      </c>
      <c r="AQ529" s="3" t="s">
        <v>728</v>
      </c>
      <c r="AR529" s="5" t="s">
        <v>728</v>
      </c>
      <c r="AS529" s="5" t="s">
        <v>728</v>
      </c>
      <c r="AT529" s="5" t="s">
        <v>728</v>
      </c>
      <c r="AU529" s="5" t="s">
        <v>728</v>
      </c>
      <c r="AV529" s="3">
        <v>20.666666666666668</v>
      </c>
      <c r="AW529" s="3">
        <v>3.3333333333333335</v>
      </c>
      <c r="AX529" s="3">
        <v>7</v>
      </c>
      <c r="AY529" s="3">
        <v>26.333333333333332</v>
      </c>
      <c r="AZ529" s="6">
        <v>52.883333333333333</v>
      </c>
      <c r="BA529" s="6">
        <v>76.223333333333329</v>
      </c>
      <c r="BB529" s="6">
        <v>269.78000000000003</v>
      </c>
      <c r="BC529" s="3">
        <v>2613.3701060804897</v>
      </c>
      <c r="BD529" s="3">
        <v>3766.7780785214345</v>
      </c>
      <c r="BE529" s="3">
        <v>6524.1182742782157</v>
      </c>
      <c r="BF529" s="3">
        <v>6951.7456802274701</v>
      </c>
      <c r="BG529" s="3">
        <v>13331.893864829395</v>
      </c>
      <c r="BH529" s="4">
        <v>3.5049331967248767</v>
      </c>
    </row>
    <row r="530" spans="1:60" x14ac:dyDescent="0.25">
      <c r="A530">
        <v>2003</v>
      </c>
      <c r="B530">
        <v>258</v>
      </c>
      <c r="C530" s="1">
        <v>37879</v>
      </c>
      <c r="D530" t="s">
        <v>680</v>
      </c>
      <c r="E530">
        <v>3</v>
      </c>
      <c r="F530" s="3">
        <v>101.3</v>
      </c>
      <c r="G530" s="4">
        <v>1.0129999999999999</v>
      </c>
      <c r="H530" s="3">
        <v>16.73</v>
      </c>
      <c r="I530" s="5">
        <v>28</v>
      </c>
      <c r="J530" s="5">
        <v>4</v>
      </c>
      <c r="K530" s="5">
        <v>3</v>
      </c>
      <c r="L530" s="5">
        <v>41</v>
      </c>
      <c r="M530" s="3">
        <v>98.4</v>
      </c>
      <c r="N530" s="4">
        <v>0.9840000000000001</v>
      </c>
      <c r="O530" s="3">
        <v>13.72</v>
      </c>
      <c r="P530" s="5">
        <v>25</v>
      </c>
      <c r="Q530" s="5">
        <v>5</v>
      </c>
      <c r="R530" s="5">
        <v>1</v>
      </c>
      <c r="S530" s="5">
        <v>18</v>
      </c>
      <c r="T530" s="3">
        <v>87.3</v>
      </c>
      <c r="U530" s="4">
        <v>0.873</v>
      </c>
      <c r="V530" s="3">
        <v>13.77</v>
      </c>
      <c r="W530" s="5">
        <v>25</v>
      </c>
      <c r="X530" s="5">
        <v>9</v>
      </c>
      <c r="Y530" s="5">
        <v>2</v>
      </c>
      <c r="Z530" s="5">
        <v>11</v>
      </c>
      <c r="AA530" s="3" t="s">
        <v>728</v>
      </c>
      <c r="AB530" s="4" t="s">
        <v>728</v>
      </c>
      <c r="AC530" s="3" t="s">
        <v>728</v>
      </c>
      <c r="AD530" s="5" t="s">
        <v>728</v>
      </c>
      <c r="AE530" s="5" t="s">
        <v>728</v>
      </c>
      <c r="AF530" s="5" t="s">
        <v>728</v>
      </c>
      <c r="AG530" s="5" t="s">
        <v>728</v>
      </c>
      <c r="AH530" s="3" t="s">
        <v>728</v>
      </c>
      <c r="AI530" s="4" t="s">
        <v>728</v>
      </c>
      <c r="AJ530" s="3" t="s">
        <v>728</v>
      </c>
      <c r="AK530" s="5" t="s">
        <v>728</v>
      </c>
      <c r="AL530" s="5" t="s">
        <v>728</v>
      </c>
      <c r="AM530" s="5" t="s">
        <v>728</v>
      </c>
      <c r="AN530" s="5" t="s">
        <v>728</v>
      </c>
      <c r="AO530" s="3" t="s">
        <v>728</v>
      </c>
      <c r="AP530" s="4" t="s">
        <v>728</v>
      </c>
      <c r="AQ530" s="3" t="s">
        <v>728</v>
      </c>
      <c r="AR530" s="5" t="s">
        <v>728</v>
      </c>
      <c r="AS530" s="5" t="s">
        <v>728</v>
      </c>
      <c r="AT530" s="5" t="s">
        <v>728</v>
      </c>
      <c r="AU530" s="5" t="s">
        <v>728</v>
      </c>
      <c r="AV530" s="3">
        <v>16</v>
      </c>
      <c r="AW530" s="3">
        <v>0.66666666666666663</v>
      </c>
      <c r="AX530" s="3">
        <v>3</v>
      </c>
      <c r="AY530" s="3">
        <v>21</v>
      </c>
      <c r="AZ530" s="6">
        <v>33.06666666666667</v>
      </c>
      <c r="BA530" s="6">
        <v>64.526666666666671</v>
      </c>
      <c r="BB530" s="6">
        <v>192.73666666666668</v>
      </c>
      <c r="BC530" s="3">
        <v>3631.2822008360063</v>
      </c>
      <c r="BD530" s="3">
        <v>7086.1250850588131</v>
      </c>
      <c r="BE530" s="3">
        <v>9882.4320137066206</v>
      </c>
      <c r="BF530" s="3">
        <v>10448.35563089336</v>
      </c>
      <c r="BG530" s="3">
        <v>21165.762916788182</v>
      </c>
      <c r="BH530" s="4">
        <v>4.0540851189178015</v>
      </c>
    </row>
    <row r="531" spans="1:60" x14ac:dyDescent="0.25">
      <c r="A531">
        <v>2003</v>
      </c>
      <c r="B531">
        <v>258</v>
      </c>
      <c r="C531" s="1">
        <v>37879</v>
      </c>
      <c r="D531" t="s">
        <v>681</v>
      </c>
      <c r="E531">
        <v>3</v>
      </c>
      <c r="F531" s="3">
        <v>110.8</v>
      </c>
      <c r="G531" s="4">
        <v>1.1079999999999999</v>
      </c>
      <c r="H531" s="3">
        <v>14.43</v>
      </c>
      <c r="I531" s="5">
        <v>38</v>
      </c>
      <c r="J531" s="5">
        <v>5</v>
      </c>
      <c r="K531" s="5">
        <v>2</v>
      </c>
      <c r="L531" s="5">
        <v>23</v>
      </c>
      <c r="M531" s="3">
        <v>98.7</v>
      </c>
      <c r="N531" s="4">
        <v>0.98699999999999999</v>
      </c>
      <c r="O531" s="3">
        <v>9.66</v>
      </c>
      <c r="P531" s="5">
        <v>23</v>
      </c>
      <c r="Q531" s="5">
        <v>6</v>
      </c>
      <c r="R531" s="5">
        <v>1</v>
      </c>
      <c r="S531" s="5">
        <v>12</v>
      </c>
      <c r="T531" s="3">
        <v>122.9</v>
      </c>
      <c r="U531" s="4">
        <v>1.2290000000000001</v>
      </c>
      <c r="V531" s="3">
        <v>14.94</v>
      </c>
      <c r="W531" s="5">
        <v>35</v>
      </c>
      <c r="X531" s="5">
        <v>9</v>
      </c>
      <c r="Y531" s="5">
        <v>2</v>
      </c>
      <c r="Z531" s="5">
        <v>34</v>
      </c>
      <c r="AA531" s="3" t="s">
        <v>728</v>
      </c>
      <c r="AB531" s="4" t="s">
        <v>728</v>
      </c>
      <c r="AC531" s="3" t="s">
        <v>728</v>
      </c>
      <c r="AD531" s="5" t="s">
        <v>728</v>
      </c>
      <c r="AE531" s="5" t="s">
        <v>728</v>
      </c>
      <c r="AF531" s="5" t="s">
        <v>728</v>
      </c>
      <c r="AG531" s="5" t="s">
        <v>728</v>
      </c>
      <c r="AH531" s="3" t="s">
        <v>728</v>
      </c>
      <c r="AI531" s="4" t="s">
        <v>728</v>
      </c>
      <c r="AJ531" s="3" t="s">
        <v>728</v>
      </c>
      <c r="AK531" s="5" t="s">
        <v>728</v>
      </c>
      <c r="AL531" s="5" t="s">
        <v>728</v>
      </c>
      <c r="AM531" s="5" t="s">
        <v>728</v>
      </c>
      <c r="AN531" s="5" t="s">
        <v>728</v>
      </c>
      <c r="AO531" s="3" t="s">
        <v>728</v>
      </c>
      <c r="AP531" s="4" t="s">
        <v>728</v>
      </c>
      <c r="AQ531" s="3" t="s">
        <v>728</v>
      </c>
      <c r="AR531" s="5" t="s">
        <v>728</v>
      </c>
      <c r="AS531" s="5" t="s">
        <v>728</v>
      </c>
      <c r="AT531" s="5" t="s">
        <v>728</v>
      </c>
      <c r="AU531" s="5" t="s">
        <v>728</v>
      </c>
      <c r="AV531" s="3">
        <v>12.666666666666666</v>
      </c>
      <c r="AW531" s="3">
        <v>1.3333333333333333</v>
      </c>
      <c r="AX531" s="3">
        <v>16</v>
      </c>
      <c r="AY531" s="3">
        <v>11</v>
      </c>
      <c r="AZ531" s="6">
        <v>34.906666666666666</v>
      </c>
      <c r="BA531" s="6">
        <v>59.783333333333331</v>
      </c>
      <c r="BB531" s="6">
        <v>163.41</v>
      </c>
      <c r="BC531" s="3">
        <v>4014.6738602119185</v>
      </c>
      <c r="BD531" s="3">
        <v>6875.7807183824252</v>
      </c>
      <c r="BE531" s="3">
        <v>5067.0305968698358</v>
      </c>
      <c r="BF531" s="3">
        <v>7903.6016331291912</v>
      </c>
      <c r="BG531" s="3">
        <v>18794.056211723535</v>
      </c>
      <c r="BH531" s="4">
        <v>4.4476851122776324</v>
      </c>
    </row>
    <row r="532" spans="1:60" x14ac:dyDescent="0.25">
      <c r="A532">
        <v>2003</v>
      </c>
      <c r="B532">
        <v>258</v>
      </c>
      <c r="C532" s="1">
        <v>37879</v>
      </c>
      <c r="D532" t="s">
        <v>682</v>
      </c>
      <c r="E532">
        <v>3</v>
      </c>
      <c r="F532" s="3">
        <v>97.2</v>
      </c>
      <c r="G532" s="4">
        <v>0.97199999999999998</v>
      </c>
      <c r="H532" s="3">
        <v>16.95</v>
      </c>
      <c r="I532" s="5">
        <v>28</v>
      </c>
      <c r="J532" s="5">
        <v>8</v>
      </c>
      <c r="K532" s="5">
        <v>7</v>
      </c>
      <c r="L532" s="5">
        <v>65</v>
      </c>
      <c r="M532" s="3">
        <v>114.3</v>
      </c>
      <c r="N532" s="4">
        <v>1.143</v>
      </c>
      <c r="O532" s="3">
        <v>16.14</v>
      </c>
      <c r="P532" s="5">
        <v>29</v>
      </c>
      <c r="Q532" s="5">
        <v>3</v>
      </c>
      <c r="R532" s="5">
        <v>1</v>
      </c>
      <c r="S532" s="5">
        <v>21</v>
      </c>
      <c r="T532" s="3">
        <v>116.8</v>
      </c>
      <c r="U532" s="4">
        <v>1.1679999999999999</v>
      </c>
      <c r="V532" s="3">
        <v>20.67</v>
      </c>
      <c r="W532" s="5">
        <v>35</v>
      </c>
      <c r="X532" s="5">
        <v>7</v>
      </c>
      <c r="Y532" s="5">
        <v>4</v>
      </c>
      <c r="Z532" s="5">
        <v>59</v>
      </c>
      <c r="AA532" s="3" t="s">
        <v>728</v>
      </c>
      <c r="AB532" s="4" t="s">
        <v>728</v>
      </c>
      <c r="AC532" s="3" t="s">
        <v>728</v>
      </c>
      <c r="AD532" s="5" t="s">
        <v>728</v>
      </c>
      <c r="AE532" s="5" t="s">
        <v>728</v>
      </c>
      <c r="AF532" s="5" t="s">
        <v>728</v>
      </c>
      <c r="AG532" s="5" t="s">
        <v>728</v>
      </c>
      <c r="AH532" s="3" t="s">
        <v>728</v>
      </c>
      <c r="AI532" s="4" t="s">
        <v>728</v>
      </c>
      <c r="AJ532" s="3" t="s">
        <v>728</v>
      </c>
      <c r="AK532" s="5" t="s">
        <v>728</v>
      </c>
      <c r="AL532" s="5" t="s">
        <v>728</v>
      </c>
      <c r="AM532" s="5" t="s">
        <v>728</v>
      </c>
      <c r="AN532" s="5" t="s">
        <v>728</v>
      </c>
      <c r="AO532" s="3" t="s">
        <v>728</v>
      </c>
      <c r="AP532" s="4" t="s">
        <v>728</v>
      </c>
      <c r="AQ532" s="3" t="s">
        <v>728</v>
      </c>
      <c r="AR532" s="5" t="s">
        <v>728</v>
      </c>
      <c r="AS532" s="5" t="s">
        <v>728</v>
      </c>
      <c r="AT532" s="5" t="s">
        <v>728</v>
      </c>
      <c r="AU532" s="5" t="s">
        <v>728</v>
      </c>
      <c r="AV532" s="3">
        <v>17.666666666666668</v>
      </c>
      <c r="AW532" s="3">
        <v>0.66666666666666663</v>
      </c>
      <c r="AX532" s="3">
        <v>27.333333333333332</v>
      </c>
      <c r="AY532" s="3">
        <v>22.666666666666668</v>
      </c>
      <c r="AZ532" s="6">
        <v>55.43</v>
      </c>
      <c r="BA532" s="6">
        <v>94.726666666666674</v>
      </c>
      <c r="BB532" s="6">
        <v>306.50333333333333</v>
      </c>
      <c r="BC532" s="3">
        <v>2932.4434055118109</v>
      </c>
      <c r="BD532" s="3">
        <v>5011.3763123359577</v>
      </c>
      <c r="BE532" s="3">
        <v>5369.5333005249331</v>
      </c>
      <c r="BF532" s="3">
        <v>8271.2926509186345</v>
      </c>
      <c r="BG532" s="3">
        <v>16215.112368766404</v>
      </c>
      <c r="BH532" s="4">
        <v>3.9629730775085439</v>
      </c>
    </row>
    <row r="533" spans="1:60" x14ac:dyDescent="0.25">
      <c r="A533">
        <v>2003</v>
      </c>
      <c r="B533">
        <v>258</v>
      </c>
      <c r="C533" s="1">
        <v>37879</v>
      </c>
      <c r="D533" t="s">
        <v>683</v>
      </c>
      <c r="E533">
        <v>3</v>
      </c>
      <c r="F533" s="3">
        <v>95.4</v>
      </c>
      <c r="G533" s="4">
        <v>0.95400000000000007</v>
      </c>
      <c r="H533" s="3">
        <v>18.04</v>
      </c>
      <c r="I533" s="5">
        <v>28</v>
      </c>
      <c r="J533" s="5">
        <v>6</v>
      </c>
      <c r="K533" s="5">
        <v>2</v>
      </c>
      <c r="L533" s="5">
        <v>23</v>
      </c>
      <c r="M533" s="3">
        <v>112.5</v>
      </c>
      <c r="N533" s="4">
        <v>1.125</v>
      </c>
      <c r="O533" s="3">
        <v>18.399999999999999</v>
      </c>
      <c r="P533" s="5">
        <v>33</v>
      </c>
      <c r="Q533" s="5">
        <v>5</v>
      </c>
      <c r="R533" s="5">
        <v>3</v>
      </c>
      <c r="S533" s="5">
        <v>44</v>
      </c>
      <c r="T533" s="3">
        <v>102.9</v>
      </c>
      <c r="U533" s="4">
        <v>1.0290000000000001</v>
      </c>
      <c r="V533" s="3">
        <v>19.59</v>
      </c>
      <c r="W533" s="5">
        <v>32</v>
      </c>
      <c r="X533" s="5">
        <v>7</v>
      </c>
      <c r="Y533" s="5">
        <v>2</v>
      </c>
      <c r="Z533" s="5">
        <v>28</v>
      </c>
      <c r="AA533" s="3" t="s">
        <v>728</v>
      </c>
      <c r="AB533" s="4" t="s">
        <v>728</v>
      </c>
      <c r="AC533" s="3" t="s">
        <v>728</v>
      </c>
      <c r="AD533" s="5" t="s">
        <v>728</v>
      </c>
      <c r="AE533" s="5" t="s">
        <v>728</v>
      </c>
      <c r="AF533" s="5" t="s">
        <v>728</v>
      </c>
      <c r="AG533" s="5" t="s">
        <v>728</v>
      </c>
      <c r="AH533" s="3" t="s">
        <v>728</v>
      </c>
      <c r="AI533" s="4" t="s">
        <v>728</v>
      </c>
      <c r="AJ533" s="3" t="s">
        <v>728</v>
      </c>
      <c r="AK533" s="5" t="s">
        <v>728</v>
      </c>
      <c r="AL533" s="5" t="s">
        <v>728</v>
      </c>
      <c r="AM533" s="5" t="s">
        <v>728</v>
      </c>
      <c r="AN533" s="5" t="s">
        <v>728</v>
      </c>
      <c r="AO533" s="3" t="s">
        <v>728</v>
      </c>
      <c r="AP533" s="4" t="s">
        <v>728</v>
      </c>
      <c r="AQ533" s="3" t="s">
        <v>728</v>
      </c>
      <c r="AR533" s="5" t="s">
        <v>728</v>
      </c>
      <c r="AS533" s="5" t="s">
        <v>728</v>
      </c>
      <c r="AT533" s="5" t="s">
        <v>728</v>
      </c>
      <c r="AU533" s="5" t="s">
        <v>728</v>
      </c>
      <c r="AV533" s="3">
        <v>18.333333333333332</v>
      </c>
      <c r="AW533" s="3">
        <v>0.66666666666666663</v>
      </c>
      <c r="AX533" s="3">
        <v>8</v>
      </c>
      <c r="AY533" s="3">
        <v>33.333333333333336</v>
      </c>
      <c r="AZ533" s="6">
        <v>48.906666666666666</v>
      </c>
      <c r="BA533" s="6">
        <v>93.12</v>
      </c>
      <c r="BB533" s="6">
        <v>316.58666666666664</v>
      </c>
      <c r="BC533" s="3">
        <v>2487.0516185476818</v>
      </c>
      <c r="BD533" s="3">
        <v>4735.4330708661428</v>
      </c>
      <c r="BE533" s="3">
        <v>7734.0660542432206</v>
      </c>
      <c r="BF533" s="3">
        <v>8876.9028871391056</v>
      </c>
      <c r="BG533" s="3">
        <v>16099.38757655293</v>
      </c>
      <c r="BH533" s="4">
        <v>2.8881822683953802</v>
      </c>
    </row>
    <row r="534" spans="1:60" x14ac:dyDescent="0.25">
      <c r="A534">
        <v>2003</v>
      </c>
      <c r="B534">
        <v>258</v>
      </c>
      <c r="C534" s="1">
        <v>37879</v>
      </c>
      <c r="D534" t="s">
        <v>684</v>
      </c>
      <c r="E534">
        <v>3</v>
      </c>
      <c r="F534" s="3">
        <v>93.2</v>
      </c>
      <c r="G534" s="4">
        <v>0.93200000000000005</v>
      </c>
      <c r="H534" s="3">
        <v>9.9</v>
      </c>
      <c r="I534" s="5">
        <v>19</v>
      </c>
      <c r="J534" s="5">
        <v>7</v>
      </c>
      <c r="K534" s="5">
        <v>2</v>
      </c>
      <c r="L534" s="5">
        <v>12</v>
      </c>
      <c r="M534" s="3">
        <v>86</v>
      </c>
      <c r="N534" s="4">
        <v>0.86</v>
      </c>
      <c r="O534" s="3">
        <v>7.9</v>
      </c>
      <c r="P534" s="5">
        <v>20</v>
      </c>
      <c r="Q534" s="5">
        <v>7</v>
      </c>
      <c r="R534" s="5">
        <v>0</v>
      </c>
      <c r="S534" s="5">
        <v>0</v>
      </c>
      <c r="T534" s="3">
        <v>112</v>
      </c>
      <c r="U534" s="4">
        <v>1.1200000000000001</v>
      </c>
      <c r="V534" s="3">
        <v>13.2</v>
      </c>
      <c r="W534" s="5">
        <v>25</v>
      </c>
      <c r="X534" s="5">
        <v>8</v>
      </c>
      <c r="Y534" s="5">
        <v>1</v>
      </c>
      <c r="Z534" s="5">
        <v>8</v>
      </c>
      <c r="AA534" s="3" t="s">
        <v>728</v>
      </c>
      <c r="AB534" s="4" t="s">
        <v>728</v>
      </c>
      <c r="AC534" s="3" t="s">
        <v>728</v>
      </c>
      <c r="AD534" s="5" t="s">
        <v>728</v>
      </c>
      <c r="AE534" s="5" t="s">
        <v>728</v>
      </c>
      <c r="AF534" s="5" t="s">
        <v>728</v>
      </c>
      <c r="AG534" s="5" t="s">
        <v>728</v>
      </c>
      <c r="AH534" s="3" t="s">
        <v>728</v>
      </c>
      <c r="AI534" s="4" t="s">
        <v>728</v>
      </c>
      <c r="AJ534" s="3" t="s">
        <v>728</v>
      </c>
      <c r="AK534" s="5" t="s">
        <v>728</v>
      </c>
      <c r="AL534" s="5" t="s">
        <v>728</v>
      </c>
      <c r="AM534" s="5" t="s">
        <v>728</v>
      </c>
      <c r="AN534" s="5" t="s">
        <v>728</v>
      </c>
      <c r="AO534" s="3" t="s">
        <v>728</v>
      </c>
      <c r="AP534" s="4" t="s">
        <v>728</v>
      </c>
      <c r="AQ534" s="3" t="s">
        <v>728</v>
      </c>
      <c r="AR534" s="5" t="s">
        <v>728</v>
      </c>
      <c r="AS534" s="5" t="s">
        <v>728</v>
      </c>
      <c r="AT534" s="5" t="s">
        <v>728</v>
      </c>
      <c r="AU534" s="5" t="s">
        <v>728</v>
      </c>
      <c r="AV534" s="3">
        <v>5.333333333333333</v>
      </c>
      <c r="AW534" s="3">
        <v>0.66666666666666663</v>
      </c>
      <c r="AX534" s="3">
        <v>2.3333333333333335</v>
      </c>
      <c r="AY534" s="3">
        <v>7</v>
      </c>
      <c r="AZ534" s="6">
        <v>12.906666666666666</v>
      </c>
      <c r="BA534" s="6">
        <v>4.8266666666666671</v>
      </c>
      <c r="BB534" s="6">
        <v>57.366666666666667</v>
      </c>
      <c r="BC534" s="3">
        <v>3211.1402741324009</v>
      </c>
      <c r="BD534" s="3">
        <v>1200.8603091280258</v>
      </c>
      <c r="BE534" s="3">
        <v>8890.3470399533398</v>
      </c>
      <c r="BF534" s="3">
        <v>9860.6554389034718</v>
      </c>
      <c r="BG534" s="3">
        <v>14272.656022163897</v>
      </c>
      <c r="BH534" s="4">
        <v>4.1232291860356307</v>
      </c>
    </row>
    <row r="535" spans="1:60" x14ac:dyDescent="0.25">
      <c r="A535">
        <v>2003</v>
      </c>
      <c r="B535">
        <v>258</v>
      </c>
      <c r="C535" s="1">
        <v>37879</v>
      </c>
      <c r="D535" t="s">
        <v>685</v>
      </c>
      <c r="E535">
        <v>3</v>
      </c>
      <c r="F535" s="3">
        <v>79.2</v>
      </c>
      <c r="G535" s="4">
        <v>0.79200000000000004</v>
      </c>
      <c r="H535" s="3">
        <v>8.6</v>
      </c>
      <c r="I535" s="5">
        <v>16</v>
      </c>
      <c r="J535" s="5">
        <v>10</v>
      </c>
      <c r="K535" s="5">
        <v>3</v>
      </c>
      <c r="L535" s="5">
        <v>8</v>
      </c>
      <c r="M535" s="3">
        <v>96.2</v>
      </c>
      <c r="N535" s="4">
        <v>0.96200000000000008</v>
      </c>
      <c r="O535" s="3">
        <v>12</v>
      </c>
      <c r="P535" s="5">
        <v>23</v>
      </c>
      <c r="Q535" s="5">
        <v>4</v>
      </c>
      <c r="R535" s="5">
        <v>1</v>
      </c>
      <c r="S535" s="5">
        <v>2</v>
      </c>
      <c r="T535" s="3">
        <v>104</v>
      </c>
      <c r="U535" s="4">
        <v>1.04</v>
      </c>
      <c r="V535" s="3">
        <v>15.2</v>
      </c>
      <c r="W535" s="5">
        <v>24</v>
      </c>
      <c r="X535" s="5">
        <v>5</v>
      </c>
      <c r="Y535" s="5">
        <v>1</v>
      </c>
      <c r="Z535" s="5">
        <v>16</v>
      </c>
      <c r="AA535" s="3" t="s">
        <v>728</v>
      </c>
      <c r="AB535" s="4" t="s">
        <v>728</v>
      </c>
      <c r="AC535" s="3" t="s">
        <v>728</v>
      </c>
      <c r="AD535" s="5" t="s">
        <v>728</v>
      </c>
      <c r="AE535" s="5" t="s">
        <v>728</v>
      </c>
      <c r="AF535" s="5" t="s">
        <v>728</v>
      </c>
      <c r="AG535" s="5" t="s">
        <v>728</v>
      </c>
      <c r="AH535" s="3" t="s">
        <v>728</v>
      </c>
      <c r="AI535" s="4" t="s">
        <v>728</v>
      </c>
      <c r="AJ535" s="3" t="s">
        <v>728</v>
      </c>
      <c r="AK535" s="5" t="s">
        <v>728</v>
      </c>
      <c r="AL535" s="5" t="s">
        <v>728</v>
      </c>
      <c r="AM535" s="5" t="s">
        <v>728</v>
      </c>
      <c r="AN535" s="5" t="s">
        <v>728</v>
      </c>
      <c r="AO535" s="3" t="s">
        <v>728</v>
      </c>
      <c r="AP535" s="4" t="s">
        <v>728</v>
      </c>
      <c r="AQ535" s="3" t="s">
        <v>728</v>
      </c>
      <c r="AR535" s="5" t="s">
        <v>728</v>
      </c>
      <c r="AS535" s="5" t="s">
        <v>728</v>
      </c>
      <c r="AT535" s="5" t="s">
        <v>728</v>
      </c>
      <c r="AU535" s="5" t="s">
        <v>728</v>
      </c>
      <c r="AV535" s="3">
        <v>9</v>
      </c>
      <c r="AW535" s="3">
        <v>1</v>
      </c>
      <c r="AX535" s="3">
        <v>2.6666666666666665</v>
      </c>
      <c r="AY535" s="3">
        <v>8.3333333333333339</v>
      </c>
      <c r="AZ535" s="6">
        <v>20.246666666666666</v>
      </c>
      <c r="BA535" s="6">
        <v>32.619999999999997</v>
      </c>
      <c r="BB535" s="6">
        <v>102.83333333333333</v>
      </c>
      <c r="BC535" s="3">
        <v>2492.8228589481869</v>
      </c>
      <c r="BD535" s="3">
        <v>4016.2602070574503</v>
      </c>
      <c r="BE535" s="3">
        <v>5161.3006707494887</v>
      </c>
      <c r="BF535" s="3">
        <v>6152.0274375425288</v>
      </c>
      <c r="BG535" s="3">
        <v>12661.110503548167</v>
      </c>
      <c r="BH535" s="4">
        <v>3.209333526056954</v>
      </c>
    </row>
    <row r="536" spans="1:60" x14ac:dyDescent="0.25">
      <c r="A536">
        <v>2003</v>
      </c>
      <c r="B536">
        <v>258</v>
      </c>
      <c r="C536" s="1">
        <v>37879</v>
      </c>
      <c r="D536" t="s">
        <v>686</v>
      </c>
      <c r="E536">
        <v>3</v>
      </c>
      <c r="F536" s="3">
        <v>113</v>
      </c>
      <c r="G536" s="4">
        <v>1.1299999999999999</v>
      </c>
      <c r="H536" s="3">
        <v>11.6</v>
      </c>
      <c r="I536" s="5">
        <v>22</v>
      </c>
      <c r="J536" s="5">
        <v>10</v>
      </c>
      <c r="K536" s="5">
        <v>2</v>
      </c>
      <c r="L536" s="5">
        <v>9</v>
      </c>
      <c r="M536" s="3">
        <v>108</v>
      </c>
      <c r="N536" s="4">
        <v>1.08</v>
      </c>
      <c r="O536" s="3">
        <v>11.8</v>
      </c>
      <c r="P536" s="5">
        <v>28</v>
      </c>
      <c r="Q536" s="5">
        <v>4</v>
      </c>
      <c r="R536" s="5">
        <v>2</v>
      </c>
      <c r="S536" s="5">
        <v>13</v>
      </c>
      <c r="T536" s="3">
        <v>117</v>
      </c>
      <c r="U536" s="4">
        <v>1.17</v>
      </c>
      <c r="V536" s="3">
        <v>18.2</v>
      </c>
      <c r="W536" s="5">
        <v>27</v>
      </c>
      <c r="X536" s="5">
        <v>3</v>
      </c>
      <c r="Y536" s="5">
        <v>1</v>
      </c>
      <c r="Z536" s="5">
        <v>25</v>
      </c>
      <c r="AA536" s="3" t="s">
        <v>728</v>
      </c>
      <c r="AB536" s="4" t="s">
        <v>728</v>
      </c>
      <c r="AC536" s="3" t="s">
        <v>728</v>
      </c>
      <c r="AD536" s="5" t="s">
        <v>728</v>
      </c>
      <c r="AE536" s="5" t="s">
        <v>728</v>
      </c>
      <c r="AF536" s="5" t="s">
        <v>728</v>
      </c>
      <c r="AG536" s="5" t="s">
        <v>728</v>
      </c>
      <c r="AH536" s="3" t="s">
        <v>728</v>
      </c>
      <c r="AI536" s="4" t="s">
        <v>728</v>
      </c>
      <c r="AJ536" s="3" t="s">
        <v>728</v>
      </c>
      <c r="AK536" s="5" t="s">
        <v>728</v>
      </c>
      <c r="AL536" s="5" t="s">
        <v>728</v>
      </c>
      <c r="AM536" s="5" t="s">
        <v>728</v>
      </c>
      <c r="AN536" s="5" t="s">
        <v>728</v>
      </c>
      <c r="AO536" s="3" t="s">
        <v>728</v>
      </c>
      <c r="AP536" s="4" t="s">
        <v>728</v>
      </c>
      <c r="AQ536" s="3" t="s">
        <v>728</v>
      </c>
      <c r="AR536" s="5" t="s">
        <v>728</v>
      </c>
      <c r="AS536" s="5" t="s">
        <v>728</v>
      </c>
      <c r="AT536" s="5" t="s">
        <v>728</v>
      </c>
      <c r="AU536" s="5" t="s">
        <v>728</v>
      </c>
      <c r="AV536" s="3">
        <v>8</v>
      </c>
      <c r="AW536" s="3">
        <v>1</v>
      </c>
      <c r="AX536" s="3">
        <v>6.666666666666667</v>
      </c>
      <c r="AY536" s="3">
        <v>8.6666666666666661</v>
      </c>
      <c r="AZ536" s="6">
        <v>23.836666666666662</v>
      </c>
      <c r="BA536" s="6">
        <v>36.973333333333336</v>
      </c>
      <c r="BB536" s="6">
        <v>111.38333333333333</v>
      </c>
      <c r="BC536" s="3">
        <v>2765.3904807038002</v>
      </c>
      <c r="BD536" s="3">
        <v>4289.4296199086239</v>
      </c>
      <c r="BE536" s="3">
        <v>4316.1128730436476</v>
      </c>
      <c r="BF536" s="3">
        <v>5867.2219791970447</v>
      </c>
      <c r="BG536" s="3">
        <v>12922.042079809467</v>
      </c>
      <c r="BH536" s="4">
        <v>3.9462268735110411</v>
      </c>
    </row>
    <row r="537" spans="1:60" x14ac:dyDescent="0.25">
      <c r="A537">
        <v>2003</v>
      </c>
      <c r="B537">
        <v>258</v>
      </c>
      <c r="C537" s="1">
        <v>37879</v>
      </c>
      <c r="D537" t="s">
        <v>687</v>
      </c>
      <c r="E537">
        <v>3</v>
      </c>
      <c r="F537" s="3">
        <v>88.2</v>
      </c>
      <c r="G537" s="4">
        <v>0.88200000000000001</v>
      </c>
      <c r="H537" s="3">
        <v>11.3</v>
      </c>
      <c r="I537" s="5">
        <v>25</v>
      </c>
      <c r="J537" s="5">
        <v>5</v>
      </c>
      <c r="K537" s="5">
        <v>1</v>
      </c>
      <c r="L537" s="5">
        <v>9</v>
      </c>
      <c r="M537" s="3">
        <v>91.5</v>
      </c>
      <c r="N537" s="4">
        <v>0.91500000000000004</v>
      </c>
      <c r="O537" s="3">
        <v>12</v>
      </c>
      <c r="P537" s="5">
        <v>20</v>
      </c>
      <c r="Q537" s="5">
        <v>4</v>
      </c>
      <c r="R537" s="5">
        <v>1</v>
      </c>
      <c r="S537" s="5">
        <v>9</v>
      </c>
      <c r="T537" s="3">
        <v>101</v>
      </c>
      <c r="U537" s="4">
        <v>1.01</v>
      </c>
      <c r="V537" s="3">
        <v>9.6999999999999993</v>
      </c>
      <c r="W537" s="5">
        <v>25</v>
      </c>
      <c r="X537" s="5">
        <v>4</v>
      </c>
      <c r="Y537" s="5">
        <v>2</v>
      </c>
      <c r="Z537" s="5">
        <v>5</v>
      </c>
      <c r="AA537" s="3" t="s">
        <v>728</v>
      </c>
      <c r="AB537" s="4" t="s">
        <v>728</v>
      </c>
      <c r="AC537" s="3" t="s">
        <v>728</v>
      </c>
      <c r="AD537" s="5" t="s">
        <v>728</v>
      </c>
      <c r="AE537" s="5" t="s">
        <v>728</v>
      </c>
      <c r="AF537" s="5" t="s">
        <v>728</v>
      </c>
      <c r="AG537" s="5" t="s">
        <v>728</v>
      </c>
      <c r="AH537" s="3" t="s">
        <v>728</v>
      </c>
      <c r="AI537" s="4" t="s">
        <v>728</v>
      </c>
      <c r="AJ537" s="3" t="s">
        <v>728</v>
      </c>
      <c r="AK537" s="5" t="s">
        <v>728</v>
      </c>
      <c r="AL537" s="5" t="s">
        <v>728</v>
      </c>
      <c r="AM537" s="5" t="s">
        <v>728</v>
      </c>
      <c r="AN537" s="5" t="s">
        <v>728</v>
      </c>
      <c r="AO537" s="3" t="s">
        <v>728</v>
      </c>
      <c r="AP537" s="4" t="s">
        <v>728</v>
      </c>
      <c r="AQ537" s="3" t="s">
        <v>728</v>
      </c>
      <c r="AR537" s="5" t="s">
        <v>728</v>
      </c>
      <c r="AS537" s="5" t="s">
        <v>728</v>
      </c>
      <c r="AT537" s="5" t="s">
        <v>728</v>
      </c>
      <c r="AU537" s="5" t="s">
        <v>728</v>
      </c>
      <c r="AV537" s="3">
        <v>1</v>
      </c>
      <c r="AW537" s="3">
        <v>0.33333333333333331</v>
      </c>
      <c r="AX537" s="3">
        <v>4.666666666666667</v>
      </c>
      <c r="AY537" s="3">
        <v>7</v>
      </c>
      <c r="AZ537" s="6">
        <v>14.243333333333332</v>
      </c>
      <c r="BA537" s="6">
        <v>25.516666666666666</v>
      </c>
      <c r="BB537" s="6">
        <v>87.536666666666676</v>
      </c>
      <c r="BC537" s="3">
        <v>3239.9533391659375</v>
      </c>
      <c r="BD537" s="3">
        <v>5804.3161271507724</v>
      </c>
      <c r="BE537" s="3">
        <v>7874.3073782443871</v>
      </c>
      <c r="BF537" s="3">
        <v>10867.833187518225</v>
      </c>
      <c r="BG537" s="3">
        <v>19912.102653834932</v>
      </c>
      <c r="BH537" s="4">
        <v>4.6228989159616845</v>
      </c>
    </row>
    <row r="538" spans="1:60" x14ac:dyDescent="0.25">
      <c r="A538">
        <v>2003</v>
      </c>
      <c r="B538">
        <v>258</v>
      </c>
      <c r="C538" s="1">
        <v>37879</v>
      </c>
      <c r="D538" t="s">
        <v>688</v>
      </c>
      <c r="E538">
        <v>3</v>
      </c>
      <c r="F538" s="3">
        <v>95.4</v>
      </c>
      <c r="G538" s="4">
        <v>0.95400000000000007</v>
      </c>
      <c r="H538" s="3">
        <v>15.6</v>
      </c>
      <c r="I538" s="5">
        <v>26</v>
      </c>
      <c r="J538" s="5">
        <v>8</v>
      </c>
      <c r="K538" s="5">
        <v>5</v>
      </c>
      <c r="L538" s="5">
        <v>39</v>
      </c>
      <c r="M538" s="3">
        <v>101.2</v>
      </c>
      <c r="N538" s="4">
        <v>1.012</v>
      </c>
      <c r="O538" s="3">
        <v>18</v>
      </c>
      <c r="P538" s="5">
        <v>22</v>
      </c>
      <c r="Q538" s="5">
        <v>6</v>
      </c>
      <c r="R538" s="5">
        <v>3</v>
      </c>
      <c r="S538" s="5">
        <v>36</v>
      </c>
      <c r="T538" s="3">
        <v>102.3</v>
      </c>
      <c r="U538" s="4">
        <v>1.0229999999999999</v>
      </c>
      <c r="V538" s="3">
        <v>17.899999999999999</v>
      </c>
      <c r="W538" s="5">
        <v>23</v>
      </c>
      <c r="X538" s="5">
        <v>8</v>
      </c>
      <c r="Y538" s="5">
        <v>2</v>
      </c>
      <c r="Z538" s="5">
        <v>32</v>
      </c>
      <c r="AA538" s="3" t="s">
        <v>728</v>
      </c>
      <c r="AB538" s="4" t="s">
        <v>728</v>
      </c>
      <c r="AC538" s="3" t="s">
        <v>728</v>
      </c>
      <c r="AD538" s="5" t="s">
        <v>728</v>
      </c>
      <c r="AE538" s="5" t="s">
        <v>728</v>
      </c>
      <c r="AF538" s="5" t="s">
        <v>728</v>
      </c>
      <c r="AG538" s="5" t="s">
        <v>728</v>
      </c>
      <c r="AH538" s="3" t="s">
        <v>728</v>
      </c>
      <c r="AI538" s="4" t="s">
        <v>728</v>
      </c>
      <c r="AJ538" s="3" t="s">
        <v>728</v>
      </c>
      <c r="AK538" s="5" t="s">
        <v>728</v>
      </c>
      <c r="AL538" s="5" t="s">
        <v>728</v>
      </c>
      <c r="AM538" s="5" t="s">
        <v>728</v>
      </c>
      <c r="AN538" s="5" t="s">
        <v>728</v>
      </c>
      <c r="AO538" s="3" t="s">
        <v>728</v>
      </c>
      <c r="AP538" s="4" t="s">
        <v>728</v>
      </c>
      <c r="AQ538" s="3" t="s">
        <v>728</v>
      </c>
      <c r="AR538" s="5" t="s">
        <v>728</v>
      </c>
      <c r="AS538" s="5" t="s">
        <v>728</v>
      </c>
      <c r="AT538" s="5" t="s">
        <v>728</v>
      </c>
      <c r="AU538" s="5" t="s">
        <v>728</v>
      </c>
      <c r="AV538" s="3">
        <v>8.3333333333333339</v>
      </c>
      <c r="AW538" s="3">
        <v>0.33333333333333331</v>
      </c>
      <c r="AX538" s="3">
        <v>18.666666666666668</v>
      </c>
      <c r="AY538" s="3">
        <v>15.666666666666666</v>
      </c>
      <c r="AZ538" s="6">
        <v>44.839999999999996</v>
      </c>
      <c r="BA538" s="6">
        <v>60.643333333333338</v>
      </c>
      <c r="BB538" s="6">
        <v>214</v>
      </c>
      <c r="BC538" s="3">
        <v>2151.5255905511808</v>
      </c>
      <c r="BD538" s="3">
        <v>2909.8056102362207</v>
      </c>
      <c r="BE538" s="3">
        <v>3002.2514763779527</v>
      </c>
      <c r="BF538" s="3">
        <v>5206.8774606299203</v>
      </c>
      <c r="BG538" s="3">
        <v>10268.20866141732</v>
      </c>
      <c r="BH538" s="4">
        <v>3.2388494447711484</v>
      </c>
    </row>
    <row r="539" spans="1:60" x14ac:dyDescent="0.25">
      <c r="A539">
        <v>2003</v>
      </c>
      <c r="B539">
        <v>258</v>
      </c>
      <c r="C539" s="1">
        <v>37879</v>
      </c>
      <c r="D539" t="s">
        <v>689</v>
      </c>
      <c r="E539">
        <v>3</v>
      </c>
      <c r="F539" s="3">
        <v>98.3</v>
      </c>
      <c r="G539" s="4">
        <v>0.98299999999999998</v>
      </c>
      <c r="H539" s="3">
        <v>14.2</v>
      </c>
      <c r="I539" s="5">
        <v>26</v>
      </c>
      <c r="J539" s="5">
        <v>7</v>
      </c>
      <c r="K539" s="5">
        <v>2</v>
      </c>
      <c r="L539" s="5">
        <v>23</v>
      </c>
      <c r="M539" s="3">
        <v>97.6</v>
      </c>
      <c r="N539" s="4">
        <v>0.97599999999999998</v>
      </c>
      <c r="O539" s="3">
        <v>14.8</v>
      </c>
      <c r="P539" s="5">
        <v>27</v>
      </c>
      <c r="Q539" s="5">
        <v>5</v>
      </c>
      <c r="R539" s="5">
        <v>1</v>
      </c>
      <c r="S539" s="5">
        <v>0</v>
      </c>
      <c r="T539" s="3">
        <v>104</v>
      </c>
      <c r="U539" s="4">
        <v>1.04</v>
      </c>
      <c r="V539" s="3">
        <v>15.1</v>
      </c>
      <c r="W539" s="5">
        <v>28</v>
      </c>
      <c r="X539" s="5">
        <v>6</v>
      </c>
      <c r="Y539" s="5">
        <v>1</v>
      </c>
      <c r="Z539" s="5">
        <v>2</v>
      </c>
      <c r="AA539" s="3" t="s">
        <v>728</v>
      </c>
      <c r="AB539" s="4" t="s">
        <v>728</v>
      </c>
      <c r="AC539" s="3" t="s">
        <v>728</v>
      </c>
      <c r="AD539" s="5" t="s">
        <v>728</v>
      </c>
      <c r="AE539" s="5" t="s">
        <v>728</v>
      </c>
      <c r="AF539" s="5" t="s">
        <v>728</v>
      </c>
      <c r="AG539" s="5" t="s">
        <v>728</v>
      </c>
      <c r="AH539" s="3" t="s">
        <v>728</v>
      </c>
      <c r="AI539" s="4" t="s">
        <v>728</v>
      </c>
      <c r="AJ539" s="3" t="s">
        <v>728</v>
      </c>
      <c r="AK539" s="5" t="s">
        <v>728</v>
      </c>
      <c r="AL539" s="5" t="s">
        <v>728</v>
      </c>
      <c r="AM539" s="5" t="s">
        <v>728</v>
      </c>
      <c r="AN539" s="5" t="s">
        <v>728</v>
      </c>
      <c r="AO539" s="3" t="s">
        <v>728</v>
      </c>
      <c r="AP539" s="4" t="s">
        <v>728</v>
      </c>
      <c r="AQ539" s="3" t="s">
        <v>728</v>
      </c>
      <c r="AR539" s="5" t="s">
        <v>728</v>
      </c>
      <c r="AS539" s="5" t="s">
        <v>728</v>
      </c>
      <c r="AT539" s="5" t="s">
        <v>728</v>
      </c>
      <c r="AU539" s="5" t="s">
        <v>728</v>
      </c>
      <c r="AV539" s="3">
        <v>9</v>
      </c>
      <c r="AW539" s="3">
        <v>0.33333333333333331</v>
      </c>
      <c r="AX539" s="3">
        <v>11</v>
      </c>
      <c r="AY539" s="3">
        <v>12.333333333333334</v>
      </c>
      <c r="AZ539" s="6">
        <v>26.133333333333336</v>
      </c>
      <c r="BA539" s="6">
        <v>41.863333333333337</v>
      </c>
      <c r="BB539" s="6">
        <v>141.09666666666666</v>
      </c>
      <c r="BC539" s="3">
        <v>2950.8603091280256</v>
      </c>
      <c r="BD539" s="3">
        <v>4727.0222732575094</v>
      </c>
      <c r="BE539" s="3">
        <v>6074.4814450277045</v>
      </c>
      <c r="BF539" s="3">
        <v>8254.1283902012237</v>
      </c>
      <c r="BG539" s="3">
        <v>15932.010972586759</v>
      </c>
      <c r="BH539" s="4">
        <v>3.9633804208838446</v>
      </c>
    </row>
    <row r="540" spans="1:60" x14ac:dyDescent="0.25">
      <c r="A540">
        <v>2003</v>
      </c>
      <c r="B540">
        <v>258</v>
      </c>
      <c r="C540" s="1">
        <v>37879</v>
      </c>
      <c r="D540" t="s">
        <v>690</v>
      </c>
      <c r="E540">
        <v>3</v>
      </c>
      <c r="F540" s="3">
        <v>81</v>
      </c>
      <c r="G540" s="4">
        <v>0.81</v>
      </c>
      <c r="H540" s="3">
        <v>9.1</v>
      </c>
      <c r="I540" s="5">
        <v>22</v>
      </c>
      <c r="J540" s="5">
        <v>3</v>
      </c>
      <c r="K540" s="5">
        <v>1</v>
      </c>
      <c r="L540" s="5">
        <v>2</v>
      </c>
      <c r="M540" s="3">
        <v>72.3</v>
      </c>
      <c r="N540" s="4">
        <v>0.72299999999999998</v>
      </c>
      <c r="O540" s="3">
        <v>11.2</v>
      </c>
      <c r="P540" s="5">
        <v>18</v>
      </c>
      <c r="Q540" s="5">
        <v>3</v>
      </c>
      <c r="R540" s="5">
        <v>1</v>
      </c>
      <c r="S540" s="5">
        <v>8</v>
      </c>
      <c r="T540" s="3">
        <v>61.8</v>
      </c>
      <c r="U540" s="4">
        <v>0.61799999999999999</v>
      </c>
      <c r="V540" s="3">
        <v>7.7</v>
      </c>
      <c r="W540" s="5">
        <v>14</v>
      </c>
      <c r="X540" s="5">
        <v>7</v>
      </c>
      <c r="Y540" s="5">
        <v>1</v>
      </c>
      <c r="Z540" s="5">
        <v>3</v>
      </c>
      <c r="AA540" s="3" t="s">
        <v>728</v>
      </c>
      <c r="AB540" s="4" t="s">
        <v>728</v>
      </c>
      <c r="AC540" s="3" t="s">
        <v>728</v>
      </c>
      <c r="AD540" s="5" t="s">
        <v>728</v>
      </c>
      <c r="AE540" s="5" t="s">
        <v>728</v>
      </c>
      <c r="AF540" s="5" t="s">
        <v>728</v>
      </c>
      <c r="AG540" s="5" t="s">
        <v>728</v>
      </c>
      <c r="AH540" s="3" t="s">
        <v>728</v>
      </c>
      <c r="AI540" s="4" t="s">
        <v>728</v>
      </c>
      <c r="AJ540" s="3" t="s">
        <v>728</v>
      </c>
      <c r="AK540" s="5" t="s">
        <v>728</v>
      </c>
      <c r="AL540" s="5" t="s">
        <v>728</v>
      </c>
      <c r="AM540" s="5" t="s">
        <v>728</v>
      </c>
      <c r="AN540" s="5" t="s">
        <v>728</v>
      </c>
      <c r="AO540" s="3" t="s">
        <v>728</v>
      </c>
      <c r="AP540" s="4" t="s">
        <v>728</v>
      </c>
      <c r="AQ540" s="3" t="s">
        <v>728</v>
      </c>
      <c r="AR540" s="5" t="s">
        <v>728</v>
      </c>
      <c r="AS540" s="5" t="s">
        <v>728</v>
      </c>
      <c r="AT540" s="5" t="s">
        <v>728</v>
      </c>
      <c r="AU540" s="5" t="s">
        <v>728</v>
      </c>
      <c r="AV540" s="3">
        <v>1.6666666666666667</v>
      </c>
      <c r="AW540" s="3">
        <v>0</v>
      </c>
      <c r="AX540" s="3">
        <v>2.6666666666666665</v>
      </c>
      <c r="AY540" s="3">
        <v>2.3333333333333335</v>
      </c>
      <c r="AZ540" s="6">
        <v>7.2133333333333338</v>
      </c>
      <c r="BA540" s="6">
        <v>13.18</v>
      </c>
      <c r="BB540" s="6">
        <v>36.879999999999995</v>
      </c>
      <c r="BC540" s="3">
        <v>1586.9228152036551</v>
      </c>
      <c r="BD540" s="3">
        <v>2899.58078156897</v>
      </c>
      <c r="BE540" s="3">
        <v>2038.653154466803</v>
      </c>
      <c r="BF540" s="3">
        <v>3627.0426266161171</v>
      </c>
      <c r="BG540" s="3">
        <v>8113.5462233887429</v>
      </c>
      <c r="BH540" s="4">
        <v>2.0949814558214297</v>
      </c>
    </row>
    <row r="541" spans="1:60" x14ac:dyDescent="0.25">
      <c r="A541">
        <v>2003</v>
      </c>
      <c r="B541">
        <v>258</v>
      </c>
      <c r="C541" s="1">
        <v>37879</v>
      </c>
      <c r="D541" t="s">
        <v>691</v>
      </c>
      <c r="E541">
        <v>3</v>
      </c>
      <c r="F541" s="3">
        <v>124</v>
      </c>
      <c r="G541" s="4">
        <v>1.24</v>
      </c>
      <c r="H541" s="3">
        <v>12.3</v>
      </c>
      <c r="I541" s="5">
        <v>24</v>
      </c>
      <c r="J541" s="5">
        <v>7</v>
      </c>
      <c r="K541" s="5">
        <v>1</v>
      </c>
      <c r="L541" s="5">
        <v>6</v>
      </c>
      <c r="M541" s="3">
        <v>115</v>
      </c>
      <c r="N541" s="4">
        <v>1.1499999999999999</v>
      </c>
      <c r="O541" s="3">
        <v>14.5</v>
      </c>
      <c r="P541" s="5">
        <v>27</v>
      </c>
      <c r="Q541" s="5">
        <v>5</v>
      </c>
      <c r="R541" s="5">
        <v>1</v>
      </c>
      <c r="S541" s="5">
        <v>4</v>
      </c>
      <c r="T541" s="3">
        <v>91.3</v>
      </c>
      <c r="U541" s="4">
        <v>0.91299999999999992</v>
      </c>
      <c r="V541" s="3">
        <v>15.3</v>
      </c>
      <c r="W541" s="5">
        <v>22</v>
      </c>
      <c r="X541" s="5">
        <v>9</v>
      </c>
      <c r="Y541" s="5">
        <v>1</v>
      </c>
      <c r="Z541" s="5">
        <v>6</v>
      </c>
      <c r="AA541" s="3" t="s">
        <v>728</v>
      </c>
      <c r="AB541" s="4" t="s">
        <v>728</v>
      </c>
      <c r="AC541" s="3" t="s">
        <v>728</v>
      </c>
      <c r="AD541" s="5" t="s">
        <v>728</v>
      </c>
      <c r="AE541" s="5" t="s">
        <v>728</v>
      </c>
      <c r="AF541" s="5" t="s">
        <v>728</v>
      </c>
      <c r="AG541" s="5" t="s">
        <v>728</v>
      </c>
      <c r="AH541" s="3" t="s">
        <v>728</v>
      </c>
      <c r="AI541" s="4" t="s">
        <v>728</v>
      </c>
      <c r="AJ541" s="3" t="s">
        <v>728</v>
      </c>
      <c r="AK541" s="5" t="s">
        <v>728</v>
      </c>
      <c r="AL541" s="5" t="s">
        <v>728</v>
      </c>
      <c r="AM541" s="5" t="s">
        <v>728</v>
      </c>
      <c r="AN541" s="5" t="s">
        <v>728</v>
      </c>
      <c r="AO541" s="3" t="s">
        <v>728</v>
      </c>
      <c r="AP541" s="4" t="s">
        <v>728</v>
      </c>
      <c r="AQ541" s="3" t="s">
        <v>728</v>
      </c>
      <c r="AR541" s="5" t="s">
        <v>728</v>
      </c>
      <c r="AS541" s="5" t="s">
        <v>728</v>
      </c>
      <c r="AT541" s="5" t="s">
        <v>728</v>
      </c>
      <c r="AU541" s="5" t="s">
        <v>728</v>
      </c>
      <c r="AV541" s="3">
        <v>3.6666666666666665</v>
      </c>
      <c r="AW541" s="3">
        <v>2</v>
      </c>
      <c r="AX541" s="3">
        <v>9</v>
      </c>
      <c r="AY541" s="3">
        <v>9.3333333333333339</v>
      </c>
      <c r="AZ541" s="6">
        <v>21.603333333333335</v>
      </c>
      <c r="BA541" s="6">
        <v>40.326666666666668</v>
      </c>
      <c r="BB541" s="6">
        <v>129.37</v>
      </c>
      <c r="BC541" s="3">
        <v>2327.1307232429285</v>
      </c>
      <c r="BD541" s="3">
        <v>4344.0252260134157</v>
      </c>
      <c r="BE541" s="3">
        <v>4935.4130212890059</v>
      </c>
      <c r="BF541" s="3">
        <v>7264.6981627296591</v>
      </c>
      <c r="BG541" s="3">
        <v>13935.854111986004</v>
      </c>
      <c r="BH541" s="4">
        <v>3.147575532362183</v>
      </c>
    </row>
    <row r="542" spans="1:60" x14ac:dyDescent="0.25">
      <c r="A542">
        <v>2003</v>
      </c>
      <c r="B542">
        <v>258</v>
      </c>
      <c r="C542" s="1">
        <v>37879</v>
      </c>
      <c r="D542" t="s">
        <v>692</v>
      </c>
      <c r="E542">
        <v>3</v>
      </c>
      <c r="F542" s="3">
        <v>68.5</v>
      </c>
      <c r="G542" s="4">
        <v>0.68500000000000005</v>
      </c>
      <c r="H542" s="3">
        <v>9.35</v>
      </c>
      <c r="I542" s="5">
        <v>19</v>
      </c>
      <c r="J542" s="5">
        <v>9</v>
      </c>
      <c r="K542" s="5">
        <v>2</v>
      </c>
      <c r="L542" s="5">
        <v>9</v>
      </c>
      <c r="M542" s="3">
        <v>71.8</v>
      </c>
      <c r="N542" s="4">
        <v>0.71799999999999997</v>
      </c>
      <c r="O542" s="3">
        <v>10.57</v>
      </c>
      <c r="P542" s="5">
        <v>17</v>
      </c>
      <c r="Q542" s="5">
        <v>6</v>
      </c>
      <c r="R542" s="5">
        <v>3</v>
      </c>
      <c r="S542" s="5">
        <v>17</v>
      </c>
      <c r="T542" s="3">
        <v>75</v>
      </c>
      <c r="U542" s="4">
        <v>0.75</v>
      </c>
      <c r="V542" s="3">
        <v>11.1</v>
      </c>
      <c r="W542" s="5">
        <v>21</v>
      </c>
      <c r="X542" s="5">
        <v>4</v>
      </c>
      <c r="Y542" s="5">
        <v>1</v>
      </c>
      <c r="Z542" s="5">
        <v>3</v>
      </c>
      <c r="AA542" s="3" t="s">
        <v>728</v>
      </c>
      <c r="AB542" s="4" t="s">
        <v>728</v>
      </c>
      <c r="AC542" s="3" t="s">
        <v>728</v>
      </c>
      <c r="AD542" s="5" t="s">
        <v>728</v>
      </c>
      <c r="AE542" s="5" t="s">
        <v>728</v>
      </c>
      <c r="AF542" s="5" t="s">
        <v>728</v>
      </c>
      <c r="AG542" s="5" t="s">
        <v>728</v>
      </c>
      <c r="AH542" s="3" t="s">
        <v>728</v>
      </c>
      <c r="AI542" s="4" t="s">
        <v>728</v>
      </c>
      <c r="AJ542" s="3" t="s">
        <v>728</v>
      </c>
      <c r="AK542" s="5" t="s">
        <v>728</v>
      </c>
      <c r="AL542" s="5" t="s">
        <v>728</v>
      </c>
      <c r="AM542" s="5" t="s">
        <v>728</v>
      </c>
      <c r="AN542" s="5" t="s">
        <v>728</v>
      </c>
      <c r="AO542" s="3" t="s">
        <v>728</v>
      </c>
      <c r="AP542" s="4" t="s">
        <v>728</v>
      </c>
      <c r="AQ542" s="3" t="s">
        <v>728</v>
      </c>
      <c r="AR542" s="5" t="s">
        <v>728</v>
      </c>
      <c r="AS542" s="5" t="s">
        <v>728</v>
      </c>
      <c r="AT542" s="5" t="s">
        <v>728</v>
      </c>
      <c r="AU542" s="5" t="s">
        <v>728</v>
      </c>
      <c r="AV542" s="3">
        <v>0</v>
      </c>
      <c r="AW542" s="3">
        <v>0</v>
      </c>
      <c r="AX542" s="3">
        <v>0.66666666666666663</v>
      </c>
      <c r="AY542" s="3">
        <v>7.666666666666667</v>
      </c>
      <c r="AZ542" s="6">
        <v>8.1300000000000008</v>
      </c>
      <c r="BA542" s="6">
        <v>17.616666666666667</v>
      </c>
      <c r="BB542" s="6">
        <v>58.546666666666674</v>
      </c>
      <c r="BC542" s="3">
        <v>1916.767825896763</v>
      </c>
      <c r="BD542" s="3">
        <v>4153.389897443375</v>
      </c>
      <c r="BE542" s="3">
        <v>7433.6641513560817</v>
      </c>
      <c r="BF542" s="3">
        <v>7733.0854476523782</v>
      </c>
      <c r="BG542" s="3">
        <v>13803.243170992517</v>
      </c>
      <c r="BH542" s="4">
        <v>2.4313904334610985</v>
      </c>
    </row>
    <row r="543" spans="1:60" x14ac:dyDescent="0.25">
      <c r="A543">
        <v>2003</v>
      </c>
      <c r="B543">
        <v>258</v>
      </c>
      <c r="C543" s="1">
        <v>37879</v>
      </c>
      <c r="D543" t="s">
        <v>693</v>
      </c>
      <c r="E543">
        <v>3</v>
      </c>
      <c r="F543" s="3">
        <v>100.3</v>
      </c>
      <c r="G543" s="4">
        <v>1.0029999999999999</v>
      </c>
      <c r="H543" s="3">
        <v>12.07</v>
      </c>
      <c r="I543" s="5">
        <v>27</v>
      </c>
      <c r="J543" s="5">
        <v>8</v>
      </c>
      <c r="K543" s="5">
        <v>0</v>
      </c>
      <c r="L543" s="5">
        <v>0</v>
      </c>
      <c r="M543" s="3">
        <v>86.2</v>
      </c>
      <c r="N543" s="4">
        <v>0.86199999999999999</v>
      </c>
      <c r="O543" s="3">
        <v>8.35</v>
      </c>
      <c r="P543" s="5">
        <v>16</v>
      </c>
      <c r="Q543" s="5">
        <v>6</v>
      </c>
      <c r="R543" s="5">
        <v>3</v>
      </c>
      <c r="S543" s="5">
        <v>12</v>
      </c>
      <c r="T543" s="3">
        <v>130.5</v>
      </c>
      <c r="U543" s="4">
        <v>1.3049999999999999</v>
      </c>
      <c r="V543" s="3">
        <v>15.22</v>
      </c>
      <c r="W543" s="5">
        <v>35</v>
      </c>
      <c r="X543" s="5">
        <v>4</v>
      </c>
      <c r="Y543" s="5">
        <v>1</v>
      </c>
      <c r="Z543" s="5">
        <v>3</v>
      </c>
      <c r="AA543" s="3" t="s">
        <v>728</v>
      </c>
      <c r="AB543" s="4" t="s">
        <v>728</v>
      </c>
      <c r="AC543" s="3" t="s">
        <v>728</v>
      </c>
      <c r="AD543" s="5" t="s">
        <v>728</v>
      </c>
      <c r="AE543" s="5" t="s">
        <v>728</v>
      </c>
      <c r="AF543" s="5" t="s">
        <v>728</v>
      </c>
      <c r="AG543" s="5" t="s">
        <v>728</v>
      </c>
      <c r="AH543" s="3" t="s">
        <v>728</v>
      </c>
      <c r="AI543" s="4" t="s">
        <v>728</v>
      </c>
      <c r="AJ543" s="3" t="s">
        <v>728</v>
      </c>
      <c r="AK543" s="5" t="s">
        <v>728</v>
      </c>
      <c r="AL543" s="5" t="s">
        <v>728</v>
      </c>
      <c r="AM543" s="5" t="s">
        <v>728</v>
      </c>
      <c r="AN543" s="5" t="s">
        <v>728</v>
      </c>
      <c r="AO543" s="3" t="s">
        <v>728</v>
      </c>
      <c r="AP543" s="4" t="s">
        <v>728</v>
      </c>
      <c r="AQ543" s="3" t="s">
        <v>728</v>
      </c>
      <c r="AR543" s="5" t="s">
        <v>728</v>
      </c>
      <c r="AS543" s="5" t="s">
        <v>728</v>
      </c>
      <c r="AT543" s="5" t="s">
        <v>728</v>
      </c>
      <c r="AU543" s="5" t="s">
        <v>728</v>
      </c>
      <c r="AV543" s="3">
        <v>0.33333333333333331</v>
      </c>
      <c r="AW543" s="3">
        <v>0</v>
      </c>
      <c r="AX543" s="3">
        <v>9</v>
      </c>
      <c r="AY543" s="3">
        <v>5.333333333333333</v>
      </c>
      <c r="AZ543" s="6">
        <v>15.353333333333333</v>
      </c>
      <c r="BA543" s="6">
        <v>31.166666666666668</v>
      </c>
      <c r="BB543" s="6">
        <v>97.34333333333332</v>
      </c>
      <c r="BC543" s="3">
        <v>1760.2155633323609</v>
      </c>
      <c r="BD543" s="3">
        <v>3573.1688052882278</v>
      </c>
      <c r="BE543" s="3">
        <v>3176.489744337513</v>
      </c>
      <c r="BF543" s="3">
        <v>5826.7491737143973</v>
      </c>
      <c r="BG543" s="3">
        <v>11160.133542334986</v>
      </c>
      <c r="BH543" s="4">
        <v>2.1873214278182269</v>
      </c>
    </row>
    <row r="544" spans="1:60" x14ac:dyDescent="0.25">
      <c r="A544">
        <v>2003</v>
      </c>
      <c r="B544">
        <v>258</v>
      </c>
      <c r="C544" s="1">
        <v>37879</v>
      </c>
      <c r="D544" t="s">
        <v>694</v>
      </c>
      <c r="E544">
        <v>3</v>
      </c>
      <c r="F544" s="3">
        <v>104.8</v>
      </c>
      <c r="G544" s="4">
        <v>1.048</v>
      </c>
      <c r="H544" s="3">
        <v>18.3</v>
      </c>
      <c r="I544" s="5">
        <v>27</v>
      </c>
      <c r="J544" s="5">
        <v>5</v>
      </c>
      <c r="K544" s="5">
        <v>2</v>
      </c>
      <c r="L544" s="5">
        <v>34</v>
      </c>
      <c r="M544" s="3">
        <v>108.1</v>
      </c>
      <c r="N544" s="4">
        <v>1.081</v>
      </c>
      <c r="O544" s="3">
        <v>15.4</v>
      </c>
      <c r="P544" s="5">
        <v>28</v>
      </c>
      <c r="Q544" s="5">
        <v>5</v>
      </c>
      <c r="R544" s="5">
        <v>2</v>
      </c>
      <c r="S544" s="5">
        <v>27</v>
      </c>
      <c r="T544" s="3">
        <v>83.6</v>
      </c>
      <c r="U544" s="4">
        <v>0.83599999999999997</v>
      </c>
      <c r="V544" s="3">
        <v>14.73</v>
      </c>
      <c r="W544" s="5">
        <v>24</v>
      </c>
      <c r="X544" s="5">
        <v>5</v>
      </c>
      <c r="Y544" s="5">
        <v>2</v>
      </c>
      <c r="Z544" s="5">
        <v>20</v>
      </c>
      <c r="AA544" s="3" t="s">
        <v>728</v>
      </c>
      <c r="AB544" s="4" t="s">
        <v>728</v>
      </c>
      <c r="AC544" s="3" t="s">
        <v>728</v>
      </c>
      <c r="AD544" s="5" t="s">
        <v>728</v>
      </c>
      <c r="AE544" s="5" t="s">
        <v>728</v>
      </c>
      <c r="AF544" s="5" t="s">
        <v>728</v>
      </c>
      <c r="AG544" s="5" t="s">
        <v>728</v>
      </c>
      <c r="AH544" s="3" t="s">
        <v>728</v>
      </c>
      <c r="AI544" s="4" t="s">
        <v>728</v>
      </c>
      <c r="AJ544" s="3" t="s">
        <v>728</v>
      </c>
      <c r="AK544" s="5" t="s">
        <v>728</v>
      </c>
      <c r="AL544" s="5" t="s">
        <v>728</v>
      </c>
      <c r="AM544" s="5" t="s">
        <v>728</v>
      </c>
      <c r="AN544" s="5" t="s">
        <v>728</v>
      </c>
      <c r="AO544" s="3" t="s">
        <v>728</v>
      </c>
      <c r="AP544" s="4" t="s">
        <v>728</v>
      </c>
      <c r="AQ544" s="3" t="s">
        <v>728</v>
      </c>
      <c r="AR544" s="5" t="s">
        <v>728</v>
      </c>
      <c r="AS544" s="5" t="s">
        <v>728</v>
      </c>
      <c r="AT544" s="5" t="s">
        <v>728</v>
      </c>
      <c r="AU544" s="5" t="s">
        <v>728</v>
      </c>
      <c r="AV544" s="3">
        <v>2.6666666666666665</v>
      </c>
      <c r="AW544" s="3">
        <v>0</v>
      </c>
      <c r="AX544" s="3">
        <v>17</v>
      </c>
      <c r="AY544" s="3">
        <v>12.666666666666666</v>
      </c>
      <c r="AZ544" s="6">
        <v>34.42</v>
      </c>
      <c r="BA544" s="6">
        <v>63.036666666666669</v>
      </c>
      <c r="BB544" s="6">
        <v>212.10000000000002</v>
      </c>
      <c r="BC544" s="3">
        <v>1715.0713582677165</v>
      </c>
      <c r="BD544" s="3">
        <v>3140.9756397637802</v>
      </c>
      <c r="BE544" s="3">
        <v>2721.2598425196857</v>
      </c>
      <c r="BF544" s="3">
        <v>5712.4200295275596</v>
      </c>
      <c r="BG544" s="3">
        <v>10568.467027559056</v>
      </c>
      <c r="BH544" s="4">
        <v>2.4762114236555353</v>
      </c>
    </row>
    <row r="545" spans="1:60" x14ac:dyDescent="0.25">
      <c r="A545">
        <v>2003</v>
      </c>
      <c r="B545">
        <v>258</v>
      </c>
      <c r="C545" s="1">
        <v>37879</v>
      </c>
      <c r="D545" t="s">
        <v>695</v>
      </c>
      <c r="E545">
        <v>3</v>
      </c>
      <c r="F545" s="3">
        <v>105.5</v>
      </c>
      <c r="G545" s="4">
        <v>1.0549999999999999</v>
      </c>
      <c r="H545" s="3">
        <v>12.64</v>
      </c>
      <c r="I545" s="5">
        <v>26</v>
      </c>
      <c r="J545" s="5">
        <v>7</v>
      </c>
      <c r="K545" s="5">
        <v>2</v>
      </c>
      <c r="L545" s="5">
        <v>11</v>
      </c>
      <c r="M545" s="3">
        <v>87.1</v>
      </c>
      <c r="N545" s="4">
        <v>0.871</v>
      </c>
      <c r="O545" s="3">
        <v>11.6</v>
      </c>
      <c r="P545" s="5">
        <v>24</v>
      </c>
      <c r="Q545" s="5">
        <v>4</v>
      </c>
      <c r="R545" s="5">
        <v>1</v>
      </c>
      <c r="S545" s="5">
        <v>8</v>
      </c>
      <c r="T545" s="3">
        <v>104.2</v>
      </c>
      <c r="U545" s="4">
        <v>1.042</v>
      </c>
      <c r="V545" s="3">
        <v>12.37</v>
      </c>
      <c r="W545" s="5">
        <v>29</v>
      </c>
      <c r="X545" s="5">
        <v>6</v>
      </c>
      <c r="Y545" s="5">
        <v>1</v>
      </c>
      <c r="Z545" s="5">
        <v>3</v>
      </c>
      <c r="AA545" s="3" t="s">
        <v>728</v>
      </c>
      <c r="AB545" s="4" t="s">
        <v>728</v>
      </c>
      <c r="AC545" s="3" t="s">
        <v>728</v>
      </c>
      <c r="AD545" s="5" t="s">
        <v>728</v>
      </c>
      <c r="AE545" s="5" t="s">
        <v>728</v>
      </c>
      <c r="AF545" s="5" t="s">
        <v>728</v>
      </c>
      <c r="AG545" s="5" t="s">
        <v>728</v>
      </c>
      <c r="AH545" s="3" t="s">
        <v>728</v>
      </c>
      <c r="AI545" s="4" t="s">
        <v>728</v>
      </c>
      <c r="AJ545" s="3" t="s">
        <v>728</v>
      </c>
      <c r="AK545" s="5" t="s">
        <v>728</v>
      </c>
      <c r="AL545" s="5" t="s">
        <v>728</v>
      </c>
      <c r="AM545" s="5" t="s">
        <v>728</v>
      </c>
      <c r="AN545" s="5" t="s">
        <v>728</v>
      </c>
      <c r="AO545" s="3" t="s">
        <v>728</v>
      </c>
      <c r="AP545" s="4" t="s">
        <v>728</v>
      </c>
      <c r="AQ545" s="3" t="s">
        <v>728</v>
      </c>
      <c r="AR545" s="5" t="s">
        <v>728</v>
      </c>
      <c r="AS545" s="5" t="s">
        <v>728</v>
      </c>
      <c r="AT545" s="5" t="s">
        <v>728</v>
      </c>
      <c r="AU545" s="5" t="s">
        <v>728</v>
      </c>
      <c r="AV545" s="3">
        <v>5</v>
      </c>
      <c r="AW545" s="3">
        <v>0.33333333333333331</v>
      </c>
      <c r="AX545" s="3">
        <v>8.6666666666666661</v>
      </c>
      <c r="AY545" s="3">
        <v>8.6666666666666661</v>
      </c>
      <c r="AZ545" s="6">
        <v>20.016666666666666</v>
      </c>
      <c r="BA545" s="6">
        <v>34.300000000000004</v>
      </c>
      <c r="BB545" s="6">
        <v>113.54</v>
      </c>
      <c r="BC545" s="3">
        <v>2362.3490206085353</v>
      </c>
      <c r="BD545" s="3">
        <v>4048.0551910177905</v>
      </c>
      <c r="BE545" s="3">
        <v>5067.740230387868</v>
      </c>
      <c r="BF545" s="3">
        <v>6989.4846043550115</v>
      </c>
      <c r="BG545" s="3">
        <v>13399.888815981338</v>
      </c>
      <c r="BH545" s="4">
        <v>3.3189823637859335</v>
      </c>
    </row>
    <row r="546" spans="1:60" x14ac:dyDescent="0.25">
      <c r="A546">
        <v>2003</v>
      </c>
      <c r="B546">
        <v>282</v>
      </c>
      <c r="C546" s="1">
        <v>37903</v>
      </c>
      <c r="D546" t="s">
        <v>696</v>
      </c>
      <c r="E546">
        <v>3</v>
      </c>
      <c r="F546" s="3">
        <v>108.2</v>
      </c>
      <c r="G546" s="4">
        <v>1.0820000000000001</v>
      </c>
      <c r="H546" s="3">
        <v>16.27</v>
      </c>
      <c r="I546" s="5">
        <v>31</v>
      </c>
      <c r="J546" s="5">
        <v>5</v>
      </c>
      <c r="K546" s="5">
        <v>1</v>
      </c>
      <c r="L546" s="5">
        <v>20</v>
      </c>
      <c r="M546" s="3">
        <v>116.9</v>
      </c>
      <c r="N546" s="4">
        <v>1.169</v>
      </c>
      <c r="O546" s="3">
        <v>15.52</v>
      </c>
      <c r="P546" s="5">
        <v>36</v>
      </c>
      <c r="Q546" s="5">
        <v>9</v>
      </c>
      <c r="R546" s="5">
        <v>3</v>
      </c>
      <c r="S546" s="5">
        <v>21</v>
      </c>
      <c r="T546" s="3">
        <v>123.2</v>
      </c>
      <c r="U546" s="4">
        <v>1.232</v>
      </c>
      <c r="V546" s="3">
        <v>19.05</v>
      </c>
      <c r="W546" s="5">
        <v>33</v>
      </c>
      <c r="X546" s="5">
        <v>5</v>
      </c>
      <c r="Y546" s="5">
        <v>1</v>
      </c>
      <c r="Z546" s="5">
        <v>23</v>
      </c>
      <c r="AA546" s="3" t="s">
        <v>728</v>
      </c>
      <c r="AB546" s="4" t="s">
        <v>728</v>
      </c>
      <c r="AC546" s="3" t="s">
        <v>728</v>
      </c>
      <c r="AD546" s="5" t="s">
        <v>728</v>
      </c>
      <c r="AE546" s="5" t="s">
        <v>728</v>
      </c>
      <c r="AF546" s="5" t="s">
        <v>728</v>
      </c>
      <c r="AG546" s="5" t="s">
        <v>728</v>
      </c>
      <c r="AH546" s="3" t="s">
        <v>728</v>
      </c>
      <c r="AI546" s="4" t="s">
        <v>728</v>
      </c>
      <c r="AJ546" s="3" t="s">
        <v>728</v>
      </c>
      <c r="AK546" s="5" t="s">
        <v>728</v>
      </c>
      <c r="AL546" s="5" t="s">
        <v>728</v>
      </c>
      <c r="AM546" s="5" t="s">
        <v>728</v>
      </c>
      <c r="AN546" s="5" t="s">
        <v>728</v>
      </c>
      <c r="AO546" s="3" t="s">
        <v>728</v>
      </c>
      <c r="AP546" s="4" t="s">
        <v>728</v>
      </c>
      <c r="AQ546" s="3" t="s">
        <v>728</v>
      </c>
      <c r="AR546" s="5" t="s">
        <v>728</v>
      </c>
      <c r="AS546" s="5" t="s">
        <v>728</v>
      </c>
      <c r="AT546" s="5" t="s">
        <v>728</v>
      </c>
      <c r="AU546" s="5" t="s">
        <v>728</v>
      </c>
      <c r="AV546" s="3">
        <v>0</v>
      </c>
      <c r="AW546" s="3">
        <v>0</v>
      </c>
      <c r="AX546" s="3">
        <v>11</v>
      </c>
      <c r="AY546" s="3">
        <v>23</v>
      </c>
      <c r="AZ546" s="6">
        <v>6.16</v>
      </c>
      <c r="BA546" s="6">
        <v>74.566666666666663</v>
      </c>
      <c r="BB546" s="6">
        <v>189.83666666666667</v>
      </c>
      <c r="BC546" s="3">
        <v>319.57020997375332</v>
      </c>
      <c r="BD546" s="3">
        <v>3868.390474628171</v>
      </c>
      <c r="BE546" s="3">
        <v>4126.5713856080492</v>
      </c>
      <c r="BF546" s="3">
        <v>5660.4392224409448</v>
      </c>
      <c r="BG546" s="3">
        <v>9848.399907042869</v>
      </c>
      <c r="BH546" s="4">
        <v>0.41587359197287838</v>
      </c>
    </row>
    <row r="547" spans="1:60" x14ac:dyDescent="0.25">
      <c r="A547">
        <v>2003</v>
      </c>
      <c r="B547">
        <v>282</v>
      </c>
      <c r="C547" s="1">
        <v>37903</v>
      </c>
      <c r="D547" t="s">
        <v>697</v>
      </c>
      <c r="E547">
        <v>3</v>
      </c>
      <c r="F547" s="3">
        <v>55.7</v>
      </c>
      <c r="G547" s="4">
        <v>0.55700000000000005</v>
      </c>
      <c r="H547" s="3">
        <v>8.2200000000000006</v>
      </c>
      <c r="I547" s="5">
        <v>20</v>
      </c>
      <c r="J547" s="5">
        <v>11</v>
      </c>
      <c r="K547" s="5">
        <v>0</v>
      </c>
      <c r="L547" s="5">
        <v>0</v>
      </c>
      <c r="M547" s="3">
        <v>71.2</v>
      </c>
      <c r="N547" s="4">
        <v>0.71200000000000008</v>
      </c>
      <c r="O547" s="3">
        <v>14.94</v>
      </c>
      <c r="P547" s="5">
        <v>25</v>
      </c>
      <c r="Q547" s="5">
        <v>5</v>
      </c>
      <c r="R547" s="5">
        <v>2</v>
      </c>
      <c r="S547" s="5">
        <v>17</v>
      </c>
      <c r="T547" s="3">
        <v>99.5</v>
      </c>
      <c r="U547" s="4">
        <v>0.995</v>
      </c>
      <c r="V547" s="3">
        <v>17.72</v>
      </c>
      <c r="W547" s="5">
        <v>29</v>
      </c>
      <c r="X547" s="5">
        <v>5</v>
      </c>
      <c r="Y547" s="5">
        <v>4</v>
      </c>
      <c r="Z547" s="5">
        <v>59</v>
      </c>
      <c r="AA547" s="3" t="s">
        <v>728</v>
      </c>
      <c r="AB547" s="4" t="s">
        <v>728</v>
      </c>
      <c r="AC547" s="3" t="s">
        <v>728</v>
      </c>
      <c r="AD547" s="5" t="s">
        <v>728</v>
      </c>
      <c r="AE547" s="5" t="s">
        <v>728</v>
      </c>
      <c r="AF547" s="5" t="s">
        <v>728</v>
      </c>
      <c r="AG547" s="5" t="s">
        <v>728</v>
      </c>
      <c r="AH547" s="3" t="s">
        <v>728</v>
      </c>
      <c r="AI547" s="4" t="s">
        <v>728</v>
      </c>
      <c r="AJ547" s="3" t="s">
        <v>728</v>
      </c>
      <c r="AK547" s="5" t="s">
        <v>728</v>
      </c>
      <c r="AL547" s="5" t="s">
        <v>728</v>
      </c>
      <c r="AM547" s="5" t="s">
        <v>728</v>
      </c>
      <c r="AN547" s="5" t="s">
        <v>728</v>
      </c>
      <c r="AO547" s="3" t="s">
        <v>728</v>
      </c>
      <c r="AP547" s="4" t="s">
        <v>728</v>
      </c>
      <c r="AQ547" s="3" t="s">
        <v>728</v>
      </c>
      <c r="AR547" s="5" t="s">
        <v>728</v>
      </c>
      <c r="AS547" s="5" t="s">
        <v>728</v>
      </c>
      <c r="AT547" s="5" t="s">
        <v>728</v>
      </c>
      <c r="AU547" s="5" t="s">
        <v>728</v>
      </c>
      <c r="AV547" s="3">
        <v>3</v>
      </c>
      <c r="AW547" s="3">
        <v>0.33333333333333331</v>
      </c>
      <c r="AX547" s="3">
        <v>6.333333333333333</v>
      </c>
      <c r="AY547" s="3">
        <v>18.666666666666668</v>
      </c>
      <c r="AZ547" s="6">
        <v>9.39</v>
      </c>
      <c r="BA547" s="6">
        <v>38.853333333333332</v>
      </c>
      <c r="BB547" s="6">
        <v>125.68333333333334</v>
      </c>
      <c r="BC547" s="3">
        <v>888.27099737532831</v>
      </c>
      <c r="BD547" s="3">
        <v>3675.4301545640133</v>
      </c>
      <c r="BE547" s="3">
        <v>6495.3831291921861</v>
      </c>
      <c r="BF547" s="3">
        <v>7325.6342957130382</v>
      </c>
      <c r="BG547" s="3">
        <v>11889.33544765238</v>
      </c>
      <c r="BH547" s="4">
        <v>1.2182304060950719</v>
      </c>
    </row>
    <row r="548" spans="1:60" x14ac:dyDescent="0.25">
      <c r="A548">
        <v>2003</v>
      </c>
      <c r="B548">
        <v>282</v>
      </c>
      <c r="C548" s="1">
        <v>37903</v>
      </c>
      <c r="D548" t="s">
        <v>698</v>
      </c>
      <c r="E548">
        <v>3</v>
      </c>
      <c r="F548" s="3">
        <v>89.4</v>
      </c>
      <c r="G548" s="4">
        <v>0.89400000000000002</v>
      </c>
      <c r="H548" s="3">
        <v>11.81</v>
      </c>
      <c r="I548" s="5">
        <v>27</v>
      </c>
      <c r="J548" s="5">
        <v>5</v>
      </c>
      <c r="K548" s="5">
        <v>1</v>
      </c>
      <c r="L548" s="5">
        <v>14</v>
      </c>
      <c r="M548" s="3">
        <v>98.8</v>
      </c>
      <c r="N548" s="4">
        <v>0.98799999999999999</v>
      </c>
      <c r="O548" s="3">
        <v>8.82</v>
      </c>
      <c r="P548" s="5">
        <v>32</v>
      </c>
      <c r="Q548" s="5">
        <v>5</v>
      </c>
      <c r="R548" s="5">
        <v>1</v>
      </c>
      <c r="S548" s="5">
        <v>4</v>
      </c>
      <c r="T548" s="3">
        <v>95.1</v>
      </c>
      <c r="U548" s="4">
        <v>0.95099999999999996</v>
      </c>
      <c r="V548" s="3">
        <v>9.48</v>
      </c>
      <c r="W548" s="5">
        <v>27</v>
      </c>
      <c r="X548" s="5">
        <v>7</v>
      </c>
      <c r="Y548" s="5">
        <v>0</v>
      </c>
      <c r="Z548" s="5">
        <v>0</v>
      </c>
      <c r="AA548" s="3" t="s">
        <v>728</v>
      </c>
      <c r="AB548" s="4" t="s">
        <v>728</v>
      </c>
      <c r="AC548" s="3" t="s">
        <v>728</v>
      </c>
      <c r="AD548" s="5" t="s">
        <v>728</v>
      </c>
      <c r="AE548" s="5" t="s">
        <v>728</v>
      </c>
      <c r="AF548" s="5" t="s">
        <v>728</v>
      </c>
      <c r="AG548" s="5" t="s">
        <v>728</v>
      </c>
      <c r="AH548" s="3" t="s">
        <v>728</v>
      </c>
      <c r="AI548" s="4" t="s">
        <v>728</v>
      </c>
      <c r="AJ548" s="3" t="s">
        <v>728</v>
      </c>
      <c r="AK548" s="5" t="s">
        <v>728</v>
      </c>
      <c r="AL548" s="5" t="s">
        <v>728</v>
      </c>
      <c r="AM548" s="5" t="s">
        <v>728</v>
      </c>
      <c r="AN548" s="5" t="s">
        <v>728</v>
      </c>
      <c r="AO548" s="3" t="s">
        <v>728</v>
      </c>
      <c r="AP548" s="4" t="s">
        <v>728</v>
      </c>
      <c r="AQ548" s="3" t="s">
        <v>728</v>
      </c>
      <c r="AR548" s="5" t="s">
        <v>728</v>
      </c>
      <c r="AS548" s="5" t="s">
        <v>728</v>
      </c>
      <c r="AT548" s="5" t="s">
        <v>728</v>
      </c>
      <c r="AU548" s="5" t="s">
        <v>728</v>
      </c>
      <c r="AV548" s="3">
        <v>0</v>
      </c>
      <c r="AW548" s="3">
        <v>0</v>
      </c>
      <c r="AX548" s="3">
        <v>0.66666666666666663</v>
      </c>
      <c r="AY548" s="3">
        <v>9.3333333333333339</v>
      </c>
      <c r="AZ548" s="6">
        <v>0.41</v>
      </c>
      <c r="BA548" s="6">
        <v>16.956666666666667</v>
      </c>
      <c r="BB548" s="6">
        <v>48.31</v>
      </c>
      <c r="BC548" s="3">
        <v>92.478674540682405</v>
      </c>
      <c r="BD548" s="3">
        <v>3824.7074584426955</v>
      </c>
      <c r="BE548" s="3">
        <v>6541.9263998250217</v>
      </c>
      <c r="BF548" s="3">
        <v>6979.5084208223989</v>
      </c>
      <c r="BG548" s="3">
        <v>10896.694553805777</v>
      </c>
      <c r="BH548" s="4">
        <v>0.1641909995625547</v>
      </c>
    </row>
    <row r="549" spans="1:60" x14ac:dyDescent="0.25">
      <c r="A549">
        <v>2003</v>
      </c>
      <c r="B549">
        <v>282</v>
      </c>
      <c r="C549" s="1">
        <v>37903</v>
      </c>
      <c r="D549" t="s">
        <v>699</v>
      </c>
      <c r="E549">
        <v>3</v>
      </c>
      <c r="F549" s="3">
        <v>76.900000000000006</v>
      </c>
      <c r="G549" s="4">
        <v>0.76900000000000002</v>
      </c>
      <c r="H549" s="3">
        <v>10.72</v>
      </c>
      <c r="I549" s="5">
        <v>17</v>
      </c>
      <c r="J549" s="5">
        <v>7</v>
      </c>
      <c r="K549" s="5">
        <v>2</v>
      </c>
      <c r="L549" s="5">
        <v>10</v>
      </c>
      <c r="M549" s="3">
        <v>100.8</v>
      </c>
      <c r="N549" s="4">
        <v>1.008</v>
      </c>
      <c r="O549" s="3">
        <v>13.71</v>
      </c>
      <c r="P549" s="5">
        <v>33</v>
      </c>
      <c r="Q549" s="5">
        <v>8</v>
      </c>
      <c r="R549" s="5">
        <v>2</v>
      </c>
      <c r="S549" s="5">
        <v>11</v>
      </c>
      <c r="T549" s="3">
        <v>85.2</v>
      </c>
      <c r="U549" s="4">
        <v>0.85199999999999998</v>
      </c>
      <c r="V549" s="3">
        <v>10.06</v>
      </c>
      <c r="W549" s="5">
        <v>22</v>
      </c>
      <c r="X549" s="5">
        <v>12</v>
      </c>
      <c r="Y549" s="5">
        <v>2</v>
      </c>
      <c r="Z549" s="5">
        <v>17</v>
      </c>
      <c r="AA549" s="3" t="s">
        <v>728</v>
      </c>
      <c r="AB549" s="4" t="s">
        <v>728</v>
      </c>
      <c r="AC549" s="3" t="s">
        <v>728</v>
      </c>
      <c r="AD549" s="5" t="s">
        <v>728</v>
      </c>
      <c r="AE549" s="5" t="s">
        <v>728</v>
      </c>
      <c r="AF549" s="5" t="s">
        <v>728</v>
      </c>
      <c r="AG549" s="5" t="s">
        <v>728</v>
      </c>
      <c r="AH549" s="3" t="s">
        <v>728</v>
      </c>
      <c r="AI549" s="4" t="s">
        <v>728</v>
      </c>
      <c r="AJ549" s="3" t="s">
        <v>728</v>
      </c>
      <c r="AK549" s="5" t="s">
        <v>728</v>
      </c>
      <c r="AL549" s="5" t="s">
        <v>728</v>
      </c>
      <c r="AM549" s="5" t="s">
        <v>728</v>
      </c>
      <c r="AN549" s="5" t="s">
        <v>728</v>
      </c>
      <c r="AO549" s="3" t="s">
        <v>728</v>
      </c>
      <c r="AP549" s="4" t="s">
        <v>728</v>
      </c>
      <c r="AQ549" s="3" t="s">
        <v>728</v>
      </c>
      <c r="AR549" s="5" t="s">
        <v>728</v>
      </c>
      <c r="AS549" s="5" t="s">
        <v>728</v>
      </c>
      <c r="AT549" s="5" t="s">
        <v>728</v>
      </c>
      <c r="AU549" s="5" t="s">
        <v>728</v>
      </c>
      <c r="AV549" s="3">
        <v>0</v>
      </c>
      <c r="AW549" s="3">
        <v>0</v>
      </c>
      <c r="AX549" s="3">
        <v>2</v>
      </c>
      <c r="AY549" s="3">
        <v>11</v>
      </c>
      <c r="AZ549" s="6">
        <v>2.6433333333333331</v>
      </c>
      <c r="BA549" s="6">
        <v>24.95</v>
      </c>
      <c r="BB549" s="6">
        <v>68.98</v>
      </c>
      <c r="BC549" s="3">
        <v>320.3952804510547</v>
      </c>
      <c r="BD549" s="3">
        <v>3024.1597404491104</v>
      </c>
      <c r="BE549" s="3">
        <v>4515.8361281228736</v>
      </c>
      <c r="BF549" s="3">
        <v>5016.4285019928056</v>
      </c>
      <c r="BG549" s="3">
        <v>8360.9835228929696</v>
      </c>
      <c r="BH549" s="4">
        <v>0.53418741494118793</v>
      </c>
    </row>
    <row r="550" spans="1:60" x14ac:dyDescent="0.25">
      <c r="A550">
        <v>2003</v>
      </c>
      <c r="B550">
        <v>282</v>
      </c>
      <c r="C550" s="1">
        <v>37903</v>
      </c>
      <c r="D550" t="s">
        <v>700</v>
      </c>
      <c r="E550">
        <v>3</v>
      </c>
      <c r="F550" s="3">
        <v>79.099999999999994</v>
      </c>
      <c r="G550" s="4">
        <v>0.79099999999999993</v>
      </c>
      <c r="H550" s="3">
        <v>10.1</v>
      </c>
      <c r="I550" s="5">
        <v>18</v>
      </c>
      <c r="J550" s="5">
        <v>11</v>
      </c>
      <c r="K550" s="5">
        <v>4</v>
      </c>
      <c r="L550" s="5">
        <v>17</v>
      </c>
      <c r="M550" s="3">
        <v>74.2</v>
      </c>
      <c r="N550" s="4">
        <v>0.74199999999999999</v>
      </c>
      <c r="O550" s="3">
        <v>8.6</v>
      </c>
      <c r="P550" s="5">
        <v>16</v>
      </c>
      <c r="Q550" s="5">
        <v>7</v>
      </c>
      <c r="R550" s="5">
        <v>1</v>
      </c>
      <c r="S550" s="5">
        <v>4</v>
      </c>
      <c r="T550" s="3">
        <v>74.3</v>
      </c>
      <c r="U550" s="4">
        <v>0.74299999999999999</v>
      </c>
      <c r="V550" s="3">
        <v>8.5</v>
      </c>
      <c r="W550" s="5">
        <v>19</v>
      </c>
      <c r="X550" s="5">
        <v>7</v>
      </c>
      <c r="Y550" s="5">
        <v>1</v>
      </c>
      <c r="Z550" s="5">
        <v>6</v>
      </c>
      <c r="AA550" s="3" t="s">
        <v>728</v>
      </c>
      <c r="AB550" s="4" t="s">
        <v>728</v>
      </c>
      <c r="AC550" s="3" t="s">
        <v>728</v>
      </c>
      <c r="AD550" s="5" t="s">
        <v>728</v>
      </c>
      <c r="AE550" s="5" t="s">
        <v>728</v>
      </c>
      <c r="AF550" s="5" t="s">
        <v>728</v>
      </c>
      <c r="AG550" s="5" t="s">
        <v>728</v>
      </c>
      <c r="AH550" s="3" t="s">
        <v>728</v>
      </c>
      <c r="AI550" s="4" t="s">
        <v>728</v>
      </c>
      <c r="AJ550" s="3" t="s">
        <v>728</v>
      </c>
      <c r="AK550" s="5" t="s">
        <v>728</v>
      </c>
      <c r="AL550" s="5" t="s">
        <v>728</v>
      </c>
      <c r="AM550" s="5" t="s">
        <v>728</v>
      </c>
      <c r="AN550" s="5" t="s">
        <v>728</v>
      </c>
      <c r="AO550" s="3" t="s">
        <v>728</v>
      </c>
      <c r="AP550" s="4" t="s">
        <v>728</v>
      </c>
      <c r="AQ550" s="3" t="s">
        <v>728</v>
      </c>
      <c r="AR550" s="5" t="s">
        <v>728</v>
      </c>
      <c r="AS550" s="5" t="s">
        <v>728</v>
      </c>
      <c r="AT550" s="5" t="s">
        <v>728</v>
      </c>
      <c r="AU550" s="5" t="s">
        <v>728</v>
      </c>
      <c r="AV550" s="3">
        <v>0.66666666666666663</v>
      </c>
      <c r="AW550" s="3">
        <v>0.33333333333333331</v>
      </c>
      <c r="AX550" s="3">
        <v>0.33333333333333331</v>
      </c>
      <c r="AY550" s="3">
        <v>4.333333333333333</v>
      </c>
      <c r="AZ550" s="6">
        <v>1.4833333333333334</v>
      </c>
      <c r="BA550" s="6">
        <v>15.776666666666666</v>
      </c>
      <c r="BB550" s="6">
        <v>33.78</v>
      </c>
      <c r="BC550" s="3">
        <v>348.50114221833388</v>
      </c>
      <c r="BD550" s="3">
        <v>3706.642485661514</v>
      </c>
      <c r="BE550" s="3">
        <v>3788.089943618158</v>
      </c>
      <c r="BF550" s="3">
        <v>3881.2846310877808</v>
      </c>
      <c r="BG550" s="3">
        <v>7936.4282589676286</v>
      </c>
      <c r="BH550" s="4">
        <v>0.563397127442403</v>
      </c>
    </row>
    <row r="551" spans="1:60" x14ac:dyDescent="0.25">
      <c r="A551">
        <v>2003</v>
      </c>
      <c r="B551">
        <v>282</v>
      </c>
      <c r="C551" s="1">
        <v>37903</v>
      </c>
      <c r="D551" t="s">
        <v>701</v>
      </c>
      <c r="E551">
        <v>3</v>
      </c>
      <c r="F551" s="3">
        <v>67</v>
      </c>
      <c r="G551" s="4">
        <v>0.67</v>
      </c>
      <c r="H551" s="3">
        <v>8.6</v>
      </c>
      <c r="I551" s="5">
        <v>13</v>
      </c>
      <c r="J551" s="5">
        <v>4</v>
      </c>
      <c r="K551" s="5">
        <v>1</v>
      </c>
      <c r="L551" s="5">
        <v>7</v>
      </c>
      <c r="M551" s="3">
        <v>124</v>
      </c>
      <c r="N551" s="4">
        <v>1.24</v>
      </c>
      <c r="O551" s="3">
        <v>13.3</v>
      </c>
      <c r="P551" s="5">
        <v>22</v>
      </c>
      <c r="Q551" s="5">
        <v>6</v>
      </c>
      <c r="R551" s="5">
        <v>2</v>
      </c>
      <c r="S551" s="5">
        <v>8</v>
      </c>
      <c r="T551" s="3">
        <v>93</v>
      </c>
      <c r="U551" s="4">
        <v>0.93</v>
      </c>
      <c r="V551" s="3">
        <v>13</v>
      </c>
      <c r="W551" s="5">
        <v>23</v>
      </c>
      <c r="X551" s="5">
        <v>3</v>
      </c>
      <c r="Y551" s="5">
        <v>1</v>
      </c>
      <c r="Z551" s="5">
        <v>14</v>
      </c>
      <c r="AA551" s="3" t="s">
        <v>728</v>
      </c>
      <c r="AB551" s="4" t="s">
        <v>728</v>
      </c>
      <c r="AC551" s="3" t="s">
        <v>728</v>
      </c>
      <c r="AD551" s="5" t="s">
        <v>728</v>
      </c>
      <c r="AE551" s="5" t="s">
        <v>728</v>
      </c>
      <c r="AF551" s="5" t="s">
        <v>728</v>
      </c>
      <c r="AG551" s="5" t="s">
        <v>728</v>
      </c>
      <c r="AH551" s="3" t="s">
        <v>728</v>
      </c>
      <c r="AI551" s="4" t="s">
        <v>728</v>
      </c>
      <c r="AJ551" s="3" t="s">
        <v>728</v>
      </c>
      <c r="AK551" s="5" t="s">
        <v>728</v>
      </c>
      <c r="AL551" s="5" t="s">
        <v>728</v>
      </c>
      <c r="AM551" s="5" t="s">
        <v>728</v>
      </c>
      <c r="AN551" s="5" t="s">
        <v>728</v>
      </c>
      <c r="AO551" s="3" t="s">
        <v>728</v>
      </c>
      <c r="AP551" s="4" t="s">
        <v>728</v>
      </c>
      <c r="AQ551" s="3" t="s">
        <v>728</v>
      </c>
      <c r="AR551" s="5" t="s">
        <v>728</v>
      </c>
      <c r="AS551" s="5" t="s">
        <v>728</v>
      </c>
      <c r="AT551" s="5" t="s">
        <v>728</v>
      </c>
      <c r="AU551" s="5" t="s">
        <v>728</v>
      </c>
      <c r="AV551" s="3">
        <v>0</v>
      </c>
      <c r="AW551" s="3">
        <v>0</v>
      </c>
      <c r="AX551" s="3">
        <v>1</v>
      </c>
      <c r="AY551" s="3">
        <v>8.3333333333333339</v>
      </c>
      <c r="AZ551" s="6">
        <v>1.1033333333333333</v>
      </c>
      <c r="BA551" s="6">
        <v>24.636666666666667</v>
      </c>
      <c r="BB551" s="6">
        <v>62.676666666666669</v>
      </c>
      <c r="BC551" s="3">
        <v>134.83978565179351</v>
      </c>
      <c r="BD551" s="3">
        <v>3010.8787182852143</v>
      </c>
      <c r="BE551" s="3">
        <v>4172.7006780402453</v>
      </c>
      <c r="BF551" s="3">
        <v>4514.0775371828522</v>
      </c>
      <c r="BG551" s="3">
        <v>7659.7960411198601</v>
      </c>
      <c r="BH551" s="4">
        <v>0.2554175142169729</v>
      </c>
    </row>
    <row r="552" spans="1:60" x14ac:dyDescent="0.25">
      <c r="A552">
        <v>2003</v>
      </c>
      <c r="B552">
        <v>282</v>
      </c>
      <c r="C552" s="1">
        <v>37903</v>
      </c>
      <c r="D552" t="s">
        <v>702</v>
      </c>
      <c r="E552">
        <v>3</v>
      </c>
      <c r="F552" s="3">
        <v>97.3</v>
      </c>
      <c r="G552" s="4">
        <v>0.97299999999999998</v>
      </c>
      <c r="H552" s="3">
        <v>12.02</v>
      </c>
      <c r="I552" s="5">
        <v>28</v>
      </c>
      <c r="J552" s="5">
        <v>6</v>
      </c>
      <c r="K552" s="5">
        <v>1</v>
      </c>
      <c r="L552" s="5">
        <v>16</v>
      </c>
      <c r="M552" s="3">
        <v>73.599999999999994</v>
      </c>
      <c r="N552" s="4">
        <v>0.73599999999999999</v>
      </c>
      <c r="O552" s="3">
        <v>8.74</v>
      </c>
      <c r="P552" s="5">
        <v>18</v>
      </c>
      <c r="Q552" s="5">
        <v>9</v>
      </c>
      <c r="R552" s="5">
        <v>2</v>
      </c>
      <c r="S552" s="5">
        <v>7</v>
      </c>
      <c r="T552" s="3">
        <v>80.599999999999994</v>
      </c>
      <c r="U552" s="4">
        <v>0.80599999999999994</v>
      </c>
      <c r="V552" s="3">
        <v>11.82</v>
      </c>
      <c r="W552" s="5">
        <v>27</v>
      </c>
      <c r="X552" s="5">
        <v>5</v>
      </c>
      <c r="Y552" s="5">
        <v>2</v>
      </c>
      <c r="Z552" s="5">
        <v>7</v>
      </c>
      <c r="AA552" s="3" t="s">
        <v>728</v>
      </c>
      <c r="AB552" s="4" t="s">
        <v>728</v>
      </c>
      <c r="AC552" s="3" t="s">
        <v>728</v>
      </c>
      <c r="AD552" s="5" t="s">
        <v>728</v>
      </c>
      <c r="AE552" s="5" t="s">
        <v>728</v>
      </c>
      <c r="AF552" s="5" t="s">
        <v>728</v>
      </c>
      <c r="AG552" s="5" t="s">
        <v>728</v>
      </c>
      <c r="AH552" s="3" t="s">
        <v>728</v>
      </c>
      <c r="AI552" s="4" t="s">
        <v>728</v>
      </c>
      <c r="AJ552" s="3" t="s">
        <v>728</v>
      </c>
      <c r="AK552" s="5" t="s">
        <v>728</v>
      </c>
      <c r="AL552" s="5" t="s">
        <v>728</v>
      </c>
      <c r="AM552" s="5" t="s">
        <v>728</v>
      </c>
      <c r="AN552" s="5" t="s">
        <v>728</v>
      </c>
      <c r="AO552" s="3" t="s">
        <v>728</v>
      </c>
      <c r="AP552" s="4" t="s">
        <v>728</v>
      </c>
      <c r="AQ552" s="3" t="s">
        <v>728</v>
      </c>
      <c r="AR552" s="5" t="s">
        <v>728</v>
      </c>
      <c r="AS552" s="5" t="s">
        <v>728</v>
      </c>
      <c r="AT552" s="5" t="s">
        <v>728</v>
      </c>
      <c r="AU552" s="5" t="s">
        <v>728</v>
      </c>
      <c r="AV552" s="3">
        <v>0</v>
      </c>
      <c r="AW552" s="3">
        <v>0</v>
      </c>
      <c r="AX552" s="3">
        <v>1.6666666666666667</v>
      </c>
      <c r="AY552" s="3">
        <v>9</v>
      </c>
      <c r="AZ552" s="6">
        <v>3.3566666666666669</v>
      </c>
      <c r="BA552" s="6">
        <v>22.290000000000003</v>
      </c>
      <c r="BB552" s="6">
        <v>65.626666666666665</v>
      </c>
      <c r="BC552" s="3">
        <v>385.13809905706233</v>
      </c>
      <c r="BD552" s="3">
        <v>2557.5158573928265</v>
      </c>
      <c r="BE552" s="3">
        <v>4157.7321498007195</v>
      </c>
      <c r="BF552" s="3">
        <v>4587.2357101195676</v>
      </c>
      <c r="BG552" s="3">
        <v>7529.8896665694565</v>
      </c>
      <c r="BH552" s="4">
        <v>0.6775409102508021</v>
      </c>
    </row>
    <row r="553" spans="1:60" x14ac:dyDescent="0.25">
      <c r="A553">
        <v>2003</v>
      </c>
      <c r="B553">
        <v>282</v>
      </c>
      <c r="C553" s="1">
        <v>37903</v>
      </c>
      <c r="D553" t="s">
        <v>703</v>
      </c>
      <c r="E553">
        <v>3</v>
      </c>
      <c r="F553" s="3">
        <v>66.599999999999994</v>
      </c>
      <c r="G553" s="4">
        <v>0.66599999999999993</v>
      </c>
      <c r="H553" s="3">
        <v>8.8000000000000007</v>
      </c>
      <c r="I553" s="5">
        <v>16</v>
      </c>
      <c r="J553" s="5">
        <v>8</v>
      </c>
      <c r="K553" s="5">
        <v>2</v>
      </c>
      <c r="L553" s="5">
        <v>8</v>
      </c>
      <c r="M553" s="3">
        <v>104</v>
      </c>
      <c r="N553" s="4">
        <v>1.04</v>
      </c>
      <c r="O553" s="3">
        <v>11.3</v>
      </c>
      <c r="P553" s="5">
        <v>25</v>
      </c>
      <c r="Q553" s="5">
        <v>5</v>
      </c>
      <c r="R553" s="5">
        <v>1</v>
      </c>
      <c r="S553" s="5">
        <v>5</v>
      </c>
      <c r="T553" s="3">
        <v>93</v>
      </c>
      <c r="U553" s="4">
        <v>0.93</v>
      </c>
      <c r="V553" s="3">
        <v>8.6</v>
      </c>
      <c r="W553" s="5">
        <v>24</v>
      </c>
      <c r="X553" s="5">
        <v>11</v>
      </c>
      <c r="Y553" s="5">
        <v>3</v>
      </c>
      <c r="Z553" s="5">
        <v>15</v>
      </c>
      <c r="AA553" s="3" t="s">
        <v>728</v>
      </c>
      <c r="AB553" s="4" t="s">
        <v>728</v>
      </c>
      <c r="AC553" s="3" t="s">
        <v>728</v>
      </c>
      <c r="AD553" s="5" t="s">
        <v>728</v>
      </c>
      <c r="AE553" s="5" t="s">
        <v>728</v>
      </c>
      <c r="AF553" s="5" t="s">
        <v>728</v>
      </c>
      <c r="AG553" s="5" t="s">
        <v>728</v>
      </c>
      <c r="AH553" s="3" t="s">
        <v>728</v>
      </c>
      <c r="AI553" s="4" t="s">
        <v>728</v>
      </c>
      <c r="AJ553" s="3" t="s">
        <v>728</v>
      </c>
      <c r="AK553" s="5" t="s">
        <v>728</v>
      </c>
      <c r="AL553" s="5" t="s">
        <v>728</v>
      </c>
      <c r="AM553" s="5" t="s">
        <v>728</v>
      </c>
      <c r="AN553" s="5" t="s">
        <v>728</v>
      </c>
      <c r="AO553" s="3" t="s">
        <v>728</v>
      </c>
      <c r="AP553" s="4" t="s">
        <v>728</v>
      </c>
      <c r="AQ553" s="3" t="s">
        <v>728</v>
      </c>
      <c r="AR553" s="5" t="s">
        <v>728</v>
      </c>
      <c r="AS553" s="5" t="s">
        <v>728</v>
      </c>
      <c r="AT553" s="5" t="s">
        <v>728</v>
      </c>
      <c r="AU553" s="5" t="s">
        <v>728</v>
      </c>
      <c r="AV553" s="3">
        <v>0</v>
      </c>
      <c r="AW553" s="3">
        <v>0</v>
      </c>
      <c r="AX553" s="3">
        <v>1.6666666666666667</v>
      </c>
      <c r="AY553" s="3">
        <v>7.666666666666667</v>
      </c>
      <c r="AZ553" s="6">
        <v>2.9600000000000004</v>
      </c>
      <c r="BA553" s="6">
        <v>23.903333333333332</v>
      </c>
      <c r="BB553" s="6">
        <v>62.876666666666665</v>
      </c>
      <c r="BC553" s="3">
        <v>353.65266841644797</v>
      </c>
      <c r="BD553" s="3">
        <v>2855.9046004666079</v>
      </c>
      <c r="BE553" s="3">
        <v>3841.591936424612</v>
      </c>
      <c r="BF553" s="3">
        <v>4302.7741324001154</v>
      </c>
      <c r="BG553" s="3">
        <v>7512.3314012831706</v>
      </c>
      <c r="BH553" s="4">
        <v>0.55559710374744808</v>
      </c>
    </row>
    <row r="554" spans="1:60" x14ac:dyDescent="0.25">
      <c r="A554">
        <v>2003</v>
      </c>
      <c r="B554">
        <v>282</v>
      </c>
      <c r="C554" s="1">
        <v>37903</v>
      </c>
      <c r="D554" t="s">
        <v>704</v>
      </c>
      <c r="E554">
        <v>3</v>
      </c>
      <c r="F554" s="3">
        <v>66.099999999999994</v>
      </c>
      <c r="G554" s="4">
        <v>0.66099999999999992</v>
      </c>
      <c r="H554" s="3">
        <v>8.1999999999999993</v>
      </c>
      <c r="I554" s="5">
        <v>13</v>
      </c>
      <c r="J554" s="5">
        <v>5</v>
      </c>
      <c r="K554" s="5">
        <v>0</v>
      </c>
      <c r="L554" s="5">
        <v>0</v>
      </c>
      <c r="M554" s="3">
        <v>92</v>
      </c>
      <c r="N554" s="4">
        <v>0.92</v>
      </c>
      <c r="O554" s="3">
        <v>11.5</v>
      </c>
      <c r="P554" s="5">
        <v>25</v>
      </c>
      <c r="Q554" s="5">
        <v>6</v>
      </c>
      <c r="R554" s="5">
        <v>1</v>
      </c>
      <c r="S554" s="5">
        <v>5</v>
      </c>
      <c r="T554" s="3">
        <v>94.6</v>
      </c>
      <c r="U554" s="4">
        <v>0.94599999999999995</v>
      </c>
      <c r="V554" s="3">
        <v>11.1</v>
      </c>
      <c r="W554" s="5">
        <v>24</v>
      </c>
      <c r="X554" s="5">
        <v>12</v>
      </c>
      <c r="Y554" s="5">
        <v>3</v>
      </c>
      <c r="Z554" s="5">
        <v>9</v>
      </c>
      <c r="AA554" s="3" t="s">
        <v>728</v>
      </c>
      <c r="AB554" s="4" t="s">
        <v>728</v>
      </c>
      <c r="AC554" s="3" t="s">
        <v>728</v>
      </c>
      <c r="AD554" s="5" t="s">
        <v>728</v>
      </c>
      <c r="AE554" s="5" t="s">
        <v>728</v>
      </c>
      <c r="AF554" s="5" t="s">
        <v>728</v>
      </c>
      <c r="AG554" s="5" t="s">
        <v>728</v>
      </c>
      <c r="AH554" s="3" t="s">
        <v>728</v>
      </c>
      <c r="AI554" s="4" t="s">
        <v>728</v>
      </c>
      <c r="AJ554" s="3" t="s">
        <v>728</v>
      </c>
      <c r="AK554" s="5" t="s">
        <v>728</v>
      </c>
      <c r="AL554" s="5" t="s">
        <v>728</v>
      </c>
      <c r="AM554" s="5" t="s">
        <v>728</v>
      </c>
      <c r="AN554" s="5" t="s">
        <v>728</v>
      </c>
      <c r="AO554" s="3" t="s">
        <v>728</v>
      </c>
      <c r="AP554" s="4" t="s">
        <v>728</v>
      </c>
      <c r="AQ554" s="3" t="s">
        <v>728</v>
      </c>
      <c r="AR554" s="5" t="s">
        <v>728</v>
      </c>
      <c r="AS554" s="5" t="s">
        <v>728</v>
      </c>
      <c r="AT554" s="5" t="s">
        <v>728</v>
      </c>
      <c r="AU554" s="5" t="s">
        <v>728</v>
      </c>
      <c r="AV554" s="3">
        <v>0</v>
      </c>
      <c r="AW554" s="3">
        <v>0</v>
      </c>
      <c r="AX554" s="3">
        <v>1</v>
      </c>
      <c r="AY554" s="3">
        <v>7</v>
      </c>
      <c r="AZ554" s="6">
        <v>0.55666666666666664</v>
      </c>
      <c r="BA554" s="6">
        <v>20.37</v>
      </c>
      <c r="BB554" s="6">
        <v>48.5</v>
      </c>
      <c r="BC554" s="3">
        <v>122.56731797414211</v>
      </c>
      <c r="BD554" s="3">
        <v>4485.0831146106739</v>
      </c>
      <c r="BE554" s="3">
        <v>5868.5525420433551</v>
      </c>
      <c r="BF554" s="3">
        <v>6071.1188879167876</v>
      </c>
      <c r="BG554" s="3">
        <v>10678.769320501604</v>
      </c>
      <c r="BH554" s="4">
        <v>0.20115718868474772</v>
      </c>
    </row>
    <row r="555" spans="1:60" x14ac:dyDescent="0.25">
      <c r="A555">
        <v>2003</v>
      </c>
      <c r="B555">
        <v>282</v>
      </c>
      <c r="C555" s="1">
        <v>37903</v>
      </c>
      <c r="D555" t="s">
        <v>705</v>
      </c>
      <c r="E555">
        <v>3</v>
      </c>
      <c r="F555" s="3">
        <v>117</v>
      </c>
      <c r="G555" s="4">
        <v>1.17</v>
      </c>
      <c r="H555" s="3">
        <v>11.8</v>
      </c>
      <c r="I555" s="5">
        <v>23</v>
      </c>
      <c r="J555" s="5">
        <v>7</v>
      </c>
      <c r="K555" s="5">
        <v>1</v>
      </c>
      <c r="L555" s="5">
        <v>13</v>
      </c>
      <c r="M555" s="3">
        <v>108</v>
      </c>
      <c r="N555" s="4">
        <v>1.08</v>
      </c>
      <c r="O555" s="3">
        <v>10.8</v>
      </c>
      <c r="P555" s="5">
        <v>29</v>
      </c>
      <c r="Q555" s="5">
        <v>6</v>
      </c>
      <c r="R555" s="5">
        <v>1</v>
      </c>
      <c r="S555" s="5">
        <v>11</v>
      </c>
      <c r="T555" s="3">
        <v>104.2</v>
      </c>
      <c r="U555" s="4">
        <v>1.042</v>
      </c>
      <c r="V555" s="3">
        <v>15.2</v>
      </c>
      <c r="W555" s="5">
        <v>25</v>
      </c>
      <c r="X555" s="5">
        <v>6</v>
      </c>
      <c r="Y555" s="5">
        <v>1</v>
      </c>
      <c r="Z555" s="5">
        <v>23</v>
      </c>
      <c r="AA555" s="3" t="s">
        <v>728</v>
      </c>
      <c r="AB555" s="4" t="s">
        <v>728</v>
      </c>
      <c r="AC555" s="3" t="s">
        <v>728</v>
      </c>
      <c r="AD555" s="5" t="s">
        <v>728</v>
      </c>
      <c r="AE555" s="5" t="s">
        <v>728</v>
      </c>
      <c r="AF555" s="5" t="s">
        <v>728</v>
      </c>
      <c r="AG555" s="5" t="s">
        <v>728</v>
      </c>
      <c r="AH555" s="3" t="s">
        <v>728</v>
      </c>
      <c r="AI555" s="4" t="s">
        <v>728</v>
      </c>
      <c r="AJ555" s="3" t="s">
        <v>728</v>
      </c>
      <c r="AK555" s="5" t="s">
        <v>728</v>
      </c>
      <c r="AL555" s="5" t="s">
        <v>728</v>
      </c>
      <c r="AM555" s="5" t="s">
        <v>728</v>
      </c>
      <c r="AN555" s="5" t="s">
        <v>728</v>
      </c>
      <c r="AO555" s="3" t="s">
        <v>728</v>
      </c>
      <c r="AP555" s="4" t="s">
        <v>728</v>
      </c>
      <c r="AQ555" s="3" t="s">
        <v>728</v>
      </c>
      <c r="AR555" s="5" t="s">
        <v>728</v>
      </c>
      <c r="AS555" s="5" t="s">
        <v>728</v>
      </c>
      <c r="AT555" s="5" t="s">
        <v>728</v>
      </c>
      <c r="AU555" s="5" t="s">
        <v>728</v>
      </c>
      <c r="AV555" s="3">
        <v>0</v>
      </c>
      <c r="AW555" s="3">
        <v>0</v>
      </c>
      <c r="AX555" s="3">
        <v>10.333333333333334</v>
      </c>
      <c r="AY555" s="3">
        <v>14</v>
      </c>
      <c r="AZ555" s="6">
        <v>6.126666666666666</v>
      </c>
      <c r="BA555" s="6">
        <v>42.160000000000004</v>
      </c>
      <c r="BB555" s="6">
        <v>122.66333333333334</v>
      </c>
      <c r="BC555" s="3">
        <v>767.73172450665879</v>
      </c>
      <c r="BD555" s="3">
        <v>5283.0635753864099</v>
      </c>
      <c r="BE555" s="3">
        <v>6878.2580562846297</v>
      </c>
      <c r="BF555" s="3">
        <v>9320.1294716632638</v>
      </c>
      <c r="BG555" s="3">
        <v>15370.924771556332</v>
      </c>
      <c r="BH555" s="4">
        <v>0.98457207822980464</v>
      </c>
    </row>
    <row r="556" spans="1:60" x14ac:dyDescent="0.25">
      <c r="A556">
        <v>2003</v>
      </c>
      <c r="B556">
        <v>282</v>
      </c>
      <c r="C556" s="1">
        <v>37903</v>
      </c>
      <c r="D556" t="s">
        <v>706</v>
      </c>
      <c r="E556">
        <v>3</v>
      </c>
      <c r="F556" s="3">
        <v>107.6</v>
      </c>
      <c r="G556" s="4">
        <v>1.0759999999999998</v>
      </c>
      <c r="H556" s="3">
        <v>10.31</v>
      </c>
      <c r="I556" s="5">
        <v>28</v>
      </c>
      <c r="J556" s="5">
        <v>4</v>
      </c>
      <c r="K556" s="5">
        <v>0</v>
      </c>
      <c r="L556" s="5">
        <v>0</v>
      </c>
      <c r="M556" s="3">
        <v>118.7</v>
      </c>
      <c r="N556" s="4">
        <v>1.1870000000000001</v>
      </c>
      <c r="O556" s="3">
        <v>12.54</v>
      </c>
      <c r="P556" s="5">
        <v>31</v>
      </c>
      <c r="Q556" s="5">
        <v>3</v>
      </c>
      <c r="R556" s="5">
        <v>2</v>
      </c>
      <c r="S556" s="5">
        <v>12</v>
      </c>
      <c r="T556" s="3">
        <v>113.3</v>
      </c>
      <c r="U556" s="4">
        <v>1.133</v>
      </c>
      <c r="V556" s="3">
        <v>12.8</v>
      </c>
      <c r="W556" s="5">
        <v>32</v>
      </c>
      <c r="X556" s="5">
        <v>6</v>
      </c>
      <c r="Y556" s="5">
        <v>1</v>
      </c>
      <c r="Z556" s="5">
        <v>14</v>
      </c>
      <c r="AA556" s="3" t="s">
        <v>728</v>
      </c>
      <c r="AB556" s="4" t="s">
        <v>728</v>
      </c>
      <c r="AC556" s="3" t="s">
        <v>728</v>
      </c>
      <c r="AD556" s="5" t="s">
        <v>728</v>
      </c>
      <c r="AE556" s="5" t="s">
        <v>728</v>
      </c>
      <c r="AF556" s="5" t="s">
        <v>728</v>
      </c>
      <c r="AG556" s="5" t="s">
        <v>728</v>
      </c>
      <c r="AH556" s="3" t="s">
        <v>728</v>
      </c>
      <c r="AI556" s="4" t="s">
        <v>728</v>
      </c>
      <c r="AJ556" s="3" t="s">
        <v>728</v>
      </c>
      <c r="AK556" s="5" t="s">
        <v>728</v>
      </c>
      <c r="AL556" s="5" t="s">
        <v>728</v>
      </c>
      <c r="AM556" s="5" t="s">
        <v>728</v>
      </c>
      <c r="AN556" s="5" t="s">
        <v>728</v>
      </c>
      <c r="AO556" s="3" t="s">
        <v>728</v>
      </c>
      <c r="AP556" s="4" t="s">
        <v>728</v>
      </c>
      <c r="AQ556" s="3" t="s">
        <v>728</v>
      </c>
      <c r="AR556" s="5" t="s">
        <v>728</v>
      </c>
      <c r="AS556" s="5" t="s">
        <v>728</v>
      </c>
      <c r="AT556" s="5" t="s">
        <v>728</v>
      </c>
      <c r="AU556" s="5" t="s">
        <v>728</v>
      </c>
      <c r="AV556" s="3">
        <v>0</v>
      </c>
      <c r="AW556" s="3">
        <v>0</v>
      </c>
      <c r="AX556" s="3">
        <v>3</v>
      </c>
      <c r="AY556" s="3">
        <v>14</v>
      </c>
      <c r="AZ556" s="6">
        <v>4.3033333333333337</v>
      </c>
      <c r="BA556" s="6">
        <v>31.689999999999998</v>
      </c>
      <c r="BB556" s="6">
        <v>102.10666666666667</v>
      </c>
      <c r="BC556" s="3">
        <v>465.91207349081373</v>
      </c>
      <c r="BD556" s="3">
        <v>3431.0039370078739</v>
      </c>
      <c r="BE556" s="3">
        <v>6602.1653543307093</v>
      </c>
      <c r="BF556" s="3">
        <v>7157.9396325459311</v>
      </c>
      <c r="BG556" s="3">
        <v>11054.855643044619</v>
      </c>
      <c r="BH556" s="4">
        <v>0.65352559055118109</v>
      </c>
    </row>
    <row r="557" spans="1:60" x14ac:dyDescent="0.25">
      <c r="A557">
        <v>2003</v>
      </c>
      <c r="B557">
        <v>282</v>
      </c>
      <c r="C557" s="1">
        <v>37903</v>
      </c>
      <c r="D557" t="s">
        <v>707</v>
      </c>
      <c r="E557">
        <v>3</v>
      </c>
      <c r="F557" s="3">
        <v>84.2</v>
      </c>
      <c r="G557" s="4">
        <v>0.84200000000000008</v>
      </c>
      <c r="H557" s="3">
        <v>9.1199999999999992</v>
      </c>
      <c r="I557" s="5">
        <v>21</v>
      </c>
      <c r="J557" s="5">
        <v>6</v>
      </c>
      <c r="K557" s="5">
        <v>2</v>
      </c>
      <c r="L557" s="5">
        <v>12</v>
      </c>
      <c r="M557" s="3">
        <v>96.3</v>
      </c>
      <c r="N557" s="4">
        <v>0.96299999999999997</v>
      </c>
      <c r="O557" s="3">
        <v>9.9</v>
      </c>
      <c r="P557" s="5">
        <v>22</v>
      </c>
      <c r="Q557" s="5">
        <v>5</v>
      </c>
      <c r="R557" s="5">
        <v>2</v>
      </c>
      <c r="S557" s="5">
        <v>4</v>
      </c>
      <c r="T557" s="3">
        <v>118.9</v>
      </c>
      <c r="U557" s="4">
        <v>1.1890000000000001</v>
      </c>
      <c r="V557" s="3">
        <v>14.15</v>
      </c>
      <c r="W557" s="5">
        <v>25</v>
      </c>
      <c r="X557" s="5">
        <v>9</v>
      </c>
      <c r="Y557" s="5">
        <v>2</v>
      </c>
      <c r="Z557" s="5">
        <v>23</v>
      </c>
      <c r="AA557" s="3" t="s">
        <v>728</v>
      </c>
      <c r="AB557" s="4" t="s">
        <v>728</v>
      </c>
      <c r="AC557" s="3" t="s">
        <v>728</v>
      </c>
      <c r="AD557" s="5" t="s">
        <v>728</v>
      </c>
      <c r="AE557" s="5" t="s">
        <v>728</v>
      </c>
      <c r="AF557" s="5" t="s">
        <v>728</v>
      </c>
      <c r="AG557" s="5" t="s">
        <v>728</v>
      </c>
      <c r="AH557" s="3" t="s">
        <v>728</v>
      </c>
      <c r="AI557" s="4" t="s">
        <v>728</v>
      </c>
      <c r="AJ557" s="3" t="s">
        <v>728</v>
      </c>
      <c r="AK557" s="5" t="s">
        <v>728</v>
      </c>
      <c r="AL557" s="5" t="s">
        <v>728</v>
      </c>
      <c r="AM557" s="5" t="s">
        <v>728</v>
      </c>
      <c r="AN557" s="5" t="s">
        <v>728</v>
      </c>
      <c r="AO557" s="3" t="s">
        <v>728</v>
      </c>
      <c r="AP557" s="4" t="s">
        <v>728</v>
      </c>
      <c r="AQ557" s="3" t="s">
        <v>728</v>
      </c>
      <c r="AR557" s="5" t="s">
        <v>728</v>
      </c>
      <c r="AS557" s="5" t="s">
        <v>728</v>
      </c>
      <c r="AT557" s="5" t="s">
        <v>728</v>
      </c>
      <c r="AU557" s="5" t="s">
        <v>728</v>
      </c>
      <c r="AV557" s="3">
        <v>0</v>
      </c>
      <c r="AW557" s="3">
        <v>0</v>
      </c>
      <c r="AX557" s="3">
        <v>0.33333333333333331</v>
      </c>
      <c r="AY557" s="3">
        <v>12.333333333333334</v>
      </c>
      <c r="AZ557" s="6">
        <v>1.1599999999999999</v>
      </c>
      <c r="BA557" s="6">
        <v>26.400000000000002</v>
      </c>
      <c r="BB557" s="6">
        <v>66.653333333333322</v>
      </c>
      <c r="BC557" s="3">
        <v>280.46442111402735</v>
      </c>
      <c r="BD557" s="3">
        <v>6382.983377077865</v>
      </c>
      <c r="BE557" s="3">
        <v>9292.3987800136074</v>
      </c>
      <c r="BF557" s="3">
        <v>9451.9733644405551</v>
      </c>
      <c r="BG557" s="3">
        <v>16115.421162632447</v>
      </c>
      <c r="BH557" s="4">
        <v>0.37576590903567603</v>
      </c>
    </row>
    <row r="558" spans="1:60" x14ac:dyDescent="0.25">
      <c r="A558">
        <v>2003</v>
      </c>
      <c r="B558">
        <v>282</v>
      </c>
      <c r="C558" s="1">
        <v>37903</v>
      </c>
      <c r="D558" t="s">
        <v>708</v>
      </c>
      <c r="E558">
        <v>3</v>
      </c>
      <c r="F558" s="3">
        <v>113.1</v>
      </c>
      <c r="G558" s="4">
        <v>1.131</v>
      </c>
      <c r="H558" s="3">
        <v>10.84</v>
      </c>
      <c r="I558" s="5">
        <v>26</v>
      </c>
      <c r="J558" s="5">
        <v>7</v>
      </c>
      <c r="K558" s="5">
        <v>1</v>
      </c>
      <c r="L558" s="5">
        <v>15</v>
      </c>
      <c r="M558" s="3">
        <v>110.2</v>
      </c>
      <c r="N558" s="4">
        <v>1.1020000000000001</v>
      </c>
      <c r="O558" s="3">
        <v>16.75</v>
      </c>
      <c r="P558" s="5">
        <v>28</v>
      </c>
      <c r="Q558" s="5">
        <v>6</v>
      </c>
      <c r="R558" s="5">
        <v>5</v>
      </c>
      <c r="S558" s="5">
        <v>38</v>
      </c>
      <c r="T558" s="3">
        <v>132.80000000000001</v>
      </c>
      <c r="U558" s="4">
        <v>1.3280000000000001</v>
      </c>
      <c r="V558" s="3">
        <v>24.85</v>
      </c>
      <c r="W558" s="5">
        <v>33</v>
      </c>
      <c r="X558" s="5">
        <v>4</v>
      </c>
      <c r="Y558" s="5">
        <v>3</v>
      </c>
      <c r="Z558" s="5">
        <v>49</v>
      </c>
      <c r="AA558" s="3" t="s">
        <v>728</v>
      </c>
      <c r="AB558" s="4" t="s">
        <v>728</v>
      </c>
      <c r="AC558" s="3" t="s">
        <v>728</v>
      </c>
      <c r="AD558" s="5" t="s">
        <v>728</v>
      </c>
      <c r="AE558" s="5" t="s">
        <v>728</v>
      </c>
      <c r="AF558" s="5" t="s">
        <v>728</v>
      </c>
      <c r="AG558" s="5" t="s">
        <v>728</v>
      </c>
      <c r="AH558" s="3" t="s">
        <v>728</v>
      </c>
      <c r="AI558" s="4" t="s">
        <v>728</v>
      </c>
      <c r="AJ558" s="3" t="s">
        <v>728</v>
      </c>
      <c r="AK558" s="5" t="s">
        <v>728</v>
      </c>
      <c r="AL558" s="5" t="s">
        <v>728</v>
      </c>
      <c r="AM558" s="5" t="s">
        <v>728</v>
      </c>
      <c r="AN558" s="5" t="s">
        <v>728</v>
      </c>
      <c r="AO558" s="3" t="s">
        <v>728</v>
      </c>
      <c r="AP558" s="4" t="s">
        <v>728</v>
      </c>
      <c r="AQ558" s="3" t="s">
        <v>728</v>
      </c>
      <c r="AR558" s="5" t="s">
        <v>728</v>
      </c>
      <c r="AS558" s="5" t="s">
        <v>728</v>
      </c>
      <c r="AT558" s="5" t="s">
        <v>728</v>
      </c>
      <c r="AU558" s="5" t="s">
        <v>728</v>
      </c>
      <c r="AV558" s="3">
        <v>0</v>
      </c>
      <c r="AW558" s="3">
        <v>0</v>
      </c>
      <c r="AX558" s="3">
        <v>8</v>
      </c>
      <c r="AY558" s="3">
        <v>27.333333333333332</v>
      </c>
      <c r="AZ558" s="6">
        <v>1.8099999999999998</v>
      </c>
      <c r="BA558" s="6">
        <v>85.34333333333332</v>
      </c>
      <c r="BB558" s="6">
        <v>196.51999999999998</v>
      </c>
      <c r="BC558" s="3">
        <v>89.074803149606296</v>
      </c>
      <c r="BD558" s="3">
        <v>4199.9671916010493</v>
      </c>
      <c r="BE558" s="3">
        <v>4510.1706036745409</v>
      </c>
      <c r="BF558" s="3">
        <v>5382.2178477690286</v>
      </c>
      <c r="BG558" s="3">
        <v>9671.2598425196848</v>
      </c>
      <c r="BH558" s="4">
        <v>0.10750656167979003</v>
      </c>
    </row>
    <row r="559" spans="1:60" x14ac:dyDescent="0.25">
      <c r="A559">
        <v>2003</v>
      </c>
      <c r="B559">
        <v>282</v>
      </c>
      <c r="C559" s="1">
        <v>37903</v>
      </c>
      <c r="D559" t="s">
        <v>709</v>
      </c>
      <c r="E559">
        <v>3</v>
      </c>
      <c r="F559" s="3">
        <v>114.2</v>
      </c>
      <c r="G559" s="4">
        <v>1.1420000000000001</v>
      </c>
      <c r="H559" s="3">
        <v>16.91</v>
      </c>
      <c r="I559" s="5">
        <v>30</v>
      </c>
      <c r="J559" s="5">
        <v>9</v>
      </c>
      <c r="K559" s="5">
        <v>4</v>
      </c>
      <c r="L559" s="5">
        <v>31</v>
      </c>
      <c r="M559" s="3">
        <v>114.3</v>
      </c>
      <c r="N559" s="4">
        <v>1.143</v>
      </c>
      <c r="O559" s="3">
        <v>13.38</v>
      </c>
      <c r="P559" s="5">
        <v>38</v>
      </c>
      <c r="Q559" s="5">
        <v>5</v>
      </c>
      <c r="R559" s="5">
        <v>3</v>
      </c>
      <c r="S559" s="5">
        <v>30</v>
      </c>
      <c r="T559" s="3">
        <v>110.8</v>
      </c>
      <c r="U559" s="4">
        <v>1.1079999999999999</v>
      </c>
      <c r="V559" s="3">
        <v>14.66</v>
      </c>
      <c r="W559" s="5">
        <v>29</v>
      </c>
      <c r="X559" s="5">
        <v>7</v>
      </c>
      <c r="Y559" s="5">
        <v>3</v>
      </c>
      <c r="Z559" s="5">
        <v>29</v>
      </c>
      <c r="AA559" s="3" t="s">
        <v>728</v>
      </c>
      <c r="AB559" s="4" t="s">
        <v>728</v>
      </c>
      <c r="AC559" s="3" t="s">
        <v>728</v>
      </c>
      <c r="AD559" s="5" t="s">
        <v>728</v>
      </c>
      <c r="AE559" s="5" t="s">
        <v>728</v>
      </c>
      <c r="AF559" s="5" t="s">
        <v>728</v>
      </c>
      <c r="AG559" s="5" t="s">
        <v>728</v>
      </c>
      <c r="AH559" s="3" t="s">
        <v>728</v>
      </c>
      <c r="AI559" s="4" t="s">
        <v>728</v>
      </c>
      <c r="AJ559" s="3" t="s">
        <v>728</v>
      </c>
      <c r="AK559" s="5" t="s">
        <v>728</v>
      </c>
      <c r="AL559" s="5" t="s">
        <v>728</v>
      </c>
      <c r="AM559" s="5" t="s">
        <v>728</v>
      </c>
      <c r="AN559" s="5" t="s">
        <v>728</v>
      </c>
      <c r="AO559" s="3" t="s">
        <v>728</v>
      </c>
      <c r="AP559" s="4" t="s">
        <v>728</v>
      </c>
      <c r="AQ559" s="3" t="s">
        <v>728</v>
      </c>
      <c r="AR559" s="5" t="s">
        <v>728</v>
      </c>
      <c r="AS559" s="5" t="s">
        <v>728</v>
      </c>
      <c r="AT559" s="5" t="s">
        <v>728</v>
      </c>
      <c r="AU559" s="5" t="s">
        <v>728</v>
      </c>
      <c r="AV559" s="3">
        <v>0</v>
      </c>
      <c r="AW559" s="3">
        <v>0</v>
      </c>
      <c r="AX559" s="3">
        <v>6</v>
      </c>
      <c r="AY559" s="3">
        <v>30.666666666666668</v>
      </c>
      <c r="AZ559" s="6">
        <v>4.2866666666666662</v>
      </c>
      <c r="BA559" s="6">
        <v>66.846666666666664</v>
      </c>
      <c r="BB559" s="6">
        <v>224.97666666666669</v>
      </c>
      <c r="BC559" s="3">
        <v>220.62691382327208</v>
      </c>
      <c r="BD559" s="3">
        <v>3440.4759951881015</v>
      </c>
      <c r="BE559" s="3">
        <v>7051.8263342082255</v>
      </c>
      <c r="BF559" s="3">
        <v>7918.0357338145232</v>
      </c>
      <c r="BG559" s="3">
        <v>11579.138642825896</v>
      </c>
      <c r="BH559" s="4">
        <v>0.29809166529965003</v>
      </c>
    </row>
    <row r="560" spans="1:60" x14ac:dyDescent="0.25">
      <c r="A560">
        <v>2003</v>
      </c>
      <c r="B560">
        <v>282</v>
      </c>
      <c r="C560" s="1">
        <v>37903</v>
      </c>
      <c r="D560" t="s">
        <v>710</v>
      </c>
      <c r="E560">
        <v>3</v>
      </c>
      <c r="F560" s="3">
        <v>102.3</v>
      </c>
      <c r="G560" s="4">
        <v>1.0229999999999999</v>
      </c>
      <c r="H560" s="3">
        <v>13.35</v>
      </c>
      <c r="I560" s="5">
        <v>27</v>
      </c>
      <c r="J560" s="5">
        <v>3</v>
      </c>
      <c r="K560" s="5">
        <v>3</v>
      </c>
      <c r="L560" s="5">
        <v>24</v>
      </c>
      <c r="M560" s="3">
        <v>95.8</v>
      </c>
      <c r="N560" s="4">
        <v>0.95799999999999996</v>
      </c>
      <c r="O560" s="3">
        <v>9.76</v>
      </c>
      <c r="P560" s="5">
        <v>30</v>
      </c>
      <c r="Q560" s="5">
        <v>7</v>
      </c>
      <c r="R560" s="5">
        <v>1</v>
      </c>
      <c r="S560" s="5">
        <v>7</v>
      </c>
      <c r="T560" s="3">
        <v>85.7</v>
      </c>
      <c r="U560" s="4">
        <v>0.85699999999999998</v>
      </c>
      <c r="V560" s="3">
        <v>10.78</v>
      </c>
      <c r="W560" s="5">
        <v>21</v>
      </c>
      <c r="X560" s="5">
        <v>6</v>
      </c>
      <c r="Y560" s="5">
        <v>9</v>
      </c>
      <c r="Z560" s="5">
        <v>21</v>
      </c>
      <c r="AA560" s="3" t="s">
        <v>728</v>
      </c>
      <c r="AB560" s="4" t="s">
        <v>728</v>
      </c>
      <c r="AC560" s="3" t="s">
        <v>728</v>
      </c>
      <c r="AD560" s="5" t="s">
        <v>728</v>
      </c>
      <c r="AE560" s="5" t="s">
        <v>728</v>
      </c>
      <c r="AF560" s="5" t="s">
        <v>728</v>
      </c>
      <c r="AG560" s="5" t="s">
        <v>728</v>
      </c>
      <c r="AH560" s="3" t="s">
        <v>728</v>
      </c>
      <c r="AI560" s="4" t="s">
        <v>728</v>
      </c>
      <c r="AJ560" s="3" t="s">
        <v>728</v>
      </c>
      <c r="AK560" s="5" t="s">
        <v>728</v>
      </c>
      <c r="AL560" s="5" t="s">
        <v>728</v>
      </c>
      <c r="AM560" s="5" t="s">
        <v>728</v>
      </c>
      <c r="AN560" s="5" t="s">
        <v>728</v>
      </c>
      <c r="AO560" s="3" t="s">
        <v>728</v>
      </c>
      <c r="AP560" s="4" t="s">
        <v>728</v>
      </c>
      <c r="AQ560" s="3" t="s">
        <v>728</v>
      </c>
      <c r="AR560" s="5" t="s">
        <v>728</v>
      </c>
      <c r="AS560" s="5" t="s">
        <v>728</v>
      </c>
      <c r="AT560" s="5" t="s">
        <v>728</v>
      </c>
      <c r="AU560" s="5" t="s">
        <v>728</v>
      </c>
      <c r="AV560" s="3">
        <v>0</v>
      </c>
      <c r="AW560" s="3">
        <v>0</v>
      </c>
      <c r="AX560" s="3">
        <v>3</v>
      </c>
      <c r="AY560" s="3">
        <v>13.333333333333334</v>
      </c>
      <c r="AZ560" s="6">
        <v>2.8533333333333335</v>
      </c>
      <c r="BA560" s="6">
        <v>39.516666666666666</v>
      </c>
      <c r="BB560" s="6">
        <v>107.02333333333333</v>
      </c>
      <c r="BC560" s="3">
        <v>337.00787401574803</v>
      </c>
      <c r="BD560" s="3">
        <v>4667.322834645669</v>
      </c>
      <c r="BE560" s="3">
        <v>6975.5905511811025</v>
      </c>
      <c r="BF560" s="3">
        <v>7636.2204724409457</v>
      </c>
      <c r="BG560" s="3">
        <v>12640.551181102363</v>
      </c>
      <c r="BH560" s="4">
        <v>0.47309055118110238</v>
      </c>
    </row>
    <row r="561" spans="1:60" x14ac:dyDescent="0.25">
      <c r="A561">
        <v>2003</v>
      </c>
      <c r="B561">
        <v>282</v>
      </c>
      <c r="C561" s="1">
        <v>37903</v>
      </c>
      <c r="D561" t="s">
        <v>711</v>
      </c>
      <c r="E561">
        <v>3</v>
      </c>
      <c r="F561" s="3">
        <v>94.4</v>
      </c>
      <c r="G561" s="4">
        <v>0.94400000000000006</v>
      </c>
      <c r="H561" s="3">
        <v>15.55</v>
      </c>
      <c r="I561" s="5">
        <v>30</v>
      </c>
      <c r="J561" s="5">
        <v>5</v>
      </c>
      <c r="K561" s="5">
        <v>2</v>
      </c>
      <c r="L561" s="5">
        <v>28</v>
      </c>
      <c r="M561" s="3">
        <v>70.2</v>
      </c>
      <c r="N561" s="4">
        <v>0.70200000000000007</v>
      </c>
      <c r="O561" s="3">
        <v>15.93</v>
      </c>
      <c r="P561" s="5">
        <v>20</v>
      </c>
      <c r="Q561" s="5">
        <v>5</v>
      </c>
      <c r="R561" s="5">
        <v>3</v>
      </c>
      <c r="S561" s="5">
        <v>24</v>
      </c>
      <c r="T561" s="3">
        <v>91</v>
      </c>
      <c r="U561" s="4">
        <v>0.91</v>
      </c>
      <c r="V561" s="3">
        <v>17.05</v>
      </c>
      <c r="W561" s="5">
        <v>30</v>
      </c>
      <c r="X561" s="5">
        <v>7</v>
      </c>
      <c r="Y561" s="5">
        <v>3</v>
      </c>
      <c r="Z561" s="5">
        <v>35</v>
      </c>
      <c r="AA561" s="3" t="s">
        <v>728</v>
      </c>
      <c r="AB561" s="4" t="s">
        <v>728</v>
      </c>
      <c r="AC561" s="3" t="s">
        <v>728</v>
      </c>
      <c r="AD561" s="5" t="s">
        <v>728</v>
      </c>
      <c r="AE561" s="5" t="s">
        <v>728</v>
      </c>
      <c r="AF561" s="5" t="s">
        <v>728</v>
      </c>
      <c r="AG561" s="5" t="s">
        <v>728</v>
      </c>
      <c r="AH561" s="3" t="s">
        <v>728</v>
      </c>
      <c r="AI561" s="4" t="s">
        <v>728</v>
      </c>
      <c r="AJ561" s="3" t="s">
        <v>728</v>
      </c>
      <c r="AK561" s="5" t="s">
        <v>728</v>
      </c>
      <c r="AL561" s="5" t="s">
        <v>728</v>
      </c>
      <c r="AM561" s="5" t="s">
        <v>728</v>
      </c>
      <c r="AN561" s="5" t="s">
        <v>728</v>
      </c>
      <c r="AO561" s="3" t="s">
        <v>728</v>
      </c>
      <c r="AP561" s="4" t="s">
        <v>728</v>
      </c>
      <c r="AQ561" s="3" t="s">
        <v>728</v>
      </c>
      <c r="AR561" s="5" t="s">
        <v>728</v>
      </c>
      <c r="AS561" s="5" t="s">
        <v>728</v>
      </c>
      <c r="AT561" s="5" t="s">
        <v>728</v>
      </c>
      <c r="AU561" s="5" t="s">
        <v>728</v>
      </c>
      <c r="AV561" s="3">
        <v>1.6666666666666667</v>
      </c>
      <c r="AW561" s="3">
        <v>0</v>
      </c>
      <c r="AX561" s="3">
        <v>5.666666666666667</v>
      </c>
      <c r="AY561" s="3">
        <v>28.666666666666668</v>
      </c>
      <c r="AZ561" s="6">
        <v>3.4966666666666666</v>
      </c>
      <c r="BA561" s="6">
        <v>60.24666666666667</v>
      </c>
      <c r="BB561" s="6">
        <v>201.65666666666667</v>
      </c>
      <c r="BC561" s="3">
        <v>172.79705271216096</v>
      </c>
      <c r="BD561" s="3">
        <v>2977.2487423447069</v>
      </c>
      <c r="BE561" s="3">
        <v>6458.2280730533685</v>
      </c>
      <c r="BF561" s="3">
        <v>6815.3529636920384</v>
      </c>
      <c r="BG561" s="3">
        <v>9965.3987587489064</v>
      </c>
      <c r="BH561" s="4">
        <v>0.2252044715113736</v>
      </c>
    </row>
    <row r="562" spans="1:60" x14ac:dyDescent="0.25">
      <c r="A562">
        <v>2003</v>
      </c>
      <c r="B562">
        <v>282</v>
      </c>
      <c r="C562" s="1">
        <v>37903</v>
      </c>
      <c r="D562" t="s">
        <v>712</v>
      </c>
      <c r="E562">
        <v>3</v>
      </c>
      <c r="F562" s="3">
        <v>100.2</v>
      </c>
      <c r="G562" s="4">
        <v>1.002</v>
      </c>
      <c r="H562" s="3">
        <v>11.7</v>
      </c>
      <c r="I562" s="5">
        <v>25</v>
      </c>
      <c r="J562" s="5">
        <v>6</v>
      </c>
      <c r="K562" s="5">
        <v>1</v>
      </c>
      <c r="L562" s="5">
        <v>4</v>
      </c>
      <c r="M562" s="3">
        <v>79.2</v>
      </c>
      <c r="N562" s="4">
        <v>0.79200000000000004</v>
      </c>
      <c r="O562" s="3">
        <v>11</v>
      </c>
      <c r="P562" s="5">
        <v>18</v>
      </c>
      <c r="Q562" s="5">
        <v>5</v>
      </c>
      <c r="R562" s="5">
        <v>2</v>
      </c>
      <c r="S562" s="5">
        <v>18</v>
      </c>
      <c r="T562" s="3">
        <v>80</v>
      </c>
      <c r="U562" s="4">
        <v>0.8</v>
      </c>
      <c r="V562" s="3">
        <v>13.8</v>
      </c>
      <c r="W562" s="5">
        <v>19</v>
      </c>
      <c r="X562" s="5">
        <v>4</v>
      </c>
      <c r="Y562" s="5">
        <v>2</v>
      </c>
      <c r="Z562" s="5">
        <v>16</v>
      </c>
      <c r="AA562" s="3" t="s">
        <v>728</v>
      </c>
      <c r="AB562" s="4" t="s">
        <v>728</v>
      </c>
      <c r="AC562" s="3" t="s">
        <v>728</v>
      </c>
      <c r="AD562" s="5" t="s">
        <v>728</v>
      </c>
      <c r="AE562" s="5" t="s">
        <v>728</v>
      </c>
      <c r="AF562" s="5" t="s">
        <v>728</v>
      </c>
      <c r="AG562" s="5" t="s">
        <v>728</v>
      </c>
      <c r="AH562" s="3" t="s">
        <v>728</v>
      </c>
      <c r="AI562" s="4" t="s">
        <v>728</v>
      </c>
      <c r="AJ562" s="3" t="s">
        <v>728</v>
      </c>
      <c r="AK562" s="5" t="s">
        <v>728</v>
      </c>
      <c r="AL562" s="5" t="s">
        <v>728</v>
      </c>
      <c r="AM562" s="5" t="s">
        <v>728</v>
      </c>
      <c r="AN562" s="5" t="s">
        <v>728</v>
      </c>
      <c r="AO562" s="3" t="s">
        <v>728</v>
      </c>
      <c r="AP562" s="4" t="s">
        <v>728</v>
      </c>
      <c r="AQ562" s="3" t="s">
        <v>728</v>
      </c>
      <c r="AR562" s="5" t="s">
        <v>728</v>
      </c>
      <c r="AS562" s="5" t="s">
        <v>728</v>
      </c>
      <c r="AT562" s="5" t="s">
        <v>728</v>
      </c>
      <c r="AU562" s="5" t="s">
        <v>728</v>
      </c>
      <c r="AV562" s="3">
        <v>1.6666666666666667</v>
      </c>
      <c r="AW562" s="3">
        <v>0.33333333333333331</v>
      </c>
      <c r="AX562" s="3">
        <v>3</v>
      </c>
      <c r="AY562" s="3">
        <v>13</v>
      </c>
      <c r="AZ562" s="6">
        <v>1.55</v>
      </c>
      <c r="BA562" s="6">
        <v>36.61</v>
      </c>
      <c r="BB562" s="6">
        <v>106.43666666666667</v>
      </c>
      <c r="BC562" s="3">
        <v>170.21635316418781</v>
      </c>
      <c r="BD562" s="3">
        <v>4020.400444736074</v>
      </c>
      <c r="BE562" s="3">
        <v>6796.9403130164283</v>
      </c>
      <c r="BF562" s="3">
        <v>7497.9388427141048</v>
      </c>
      <c r="BG562" s="3">
        <v>11688.555640614366</v>
      </c>
      <c r="BH562" s="4">
        <v>0.2322336747837076</v>
      </c>
    </row>
    <row r="563" spans="1:60" x14ac:dyDescent="0.25">
      <c r="A563">
        <v>2003</v>
      </c>
      <c r="B563">
        <v>282</v>
      </c>
      <c r="C563" s="1">
        <v>37903</v>
      </c>
      <c r="D563" t="s">
        <v>713</v>
      </c>
      <c r="E563">
        <v>3</v>
      </c>
      <c r="F563" s="3">
        <v>91.2</v>
      </c>
      <c r="G563" s="4">
        <v>0.91200000000000003</v>
      </c>
      <c r="H563" s="3">
        <v>13.9</v>
      </c>
      <c r="I563" s="5">
        <v>27</v>
      </c>
      <c r="J563" s="5">
        <v>8</v>
      </c>
      <c r="K563" s="5">
        <v>1</v>
      </c>
      <c r="L563" s="5">
        <v>13</v>
      </c>
      <c r="M563" s="3">
        <v>49.5</v>
      </c>
      <c r="N563" s="4">
        <v>0.495</v>
      </c>
      <c r="O563" s="3">
        <v>6.7</v>
      </c>
      <c r="P563" s="5">
        <v>13</v>
      </c>
      <c r="Q563" s="5">
        <v>7</v>
      </c>
      <c r="R563" s="5">
        <v>0</v>
      </c>
      <c r="S563" s="5">
        <v>0</v>
      </c>
      <c r="T563" s="3">
        <v>87.4</v>
      </c>
      <c r="U563" s="4">
        <v>0.87400000000000011</v>
      </c>
      <c r="V563" s="3">
        <v>13.6</v>
      </c>
      <c r="W563" s="5">
        <v>21</v>
      </c>
      <c r="X563" s="5">
        <v>5</v>
      </c>
      <c r="Y563" s="5">
        <v>3</v>
      </c>
      <c r="Z563" s="5">
        <v>20</v>
      </c>
      <c r="AA563" s="3" t="s">
        <v>728</v>
      </c>
      <c r="AB563" s="4" t="s">
        <v>728</v>
      </c>
      <c r="AC563" s="3" t="s">
        <v>728</v>
      </c>
      <c r="AD563" s="5" t="s">
        <v>728</v>
      </c>
      <c r="AE563" s="5" t="s">
        <v>728</v>
      </c>
      <c r="AF563" s="5" t="s">
        <v>728</v>
      </c>
      <c r="AG563" s="5" t="s">
        <v>728</v>
      </c>
      <c r="AH563" s="3" t="s">
        <v>728</v>
      </c>
      <c r="AI563" s="4" t="s">
        <v>728</v>
      </c>
      <c r="AJ563" s="3" t="s">
        <v>728</v>
      </c>
      <c r="AK563" s="5" t="s">
        <v>728</v>
      </c>
      <c r="AL563" s="5" t="s">
        <v>728</v>
      </c>
      <c r="AM563" s="5" t="s">
        <v>728</v>
      </c>
      <c r="AN563" s="5" t="s">
        <v>728</v>
      </c>
      <c r="AO563" s="3" t="s">
        <v>728</v>
      </c>
      <c r="AP563" s="4" t="s">
        <v>728</v>
      </c>
      <c r="AQ563" s="3" t="s">
        <v>728</v>
      </c>
      <c r="AR563" s="5" t="s">
        <v>728</v>
      </c>
      <c r="AS563" s="5" t="s">
        <v>728</v>
      </c>
      <c r="AT563" s="5" t="s">
        <v>728</v>
      </c>
      <c r="AU563" s="5" t="s">
        <v>728</v>
      </c>
      <c r="AV563" s="3">
        <v>0.33333333333333331</v>
      </c>
      <c r="AW563" s="3">
        <v>0</v>
      </c>
      <c r="AX563" s="3">
        <v>3.3333333333333335</v>
      </c>
      <c r="AY563" s="3">
        <v>9</v>
      </c>
      <c r="AZ563" s="6">
        <v>2.3366666666666664</v>
      </c>
      <c r="BA563" s="6">
        <v>23.486666666666665</v>
      </c>
      <c r="BB563" s="6">
        <v>70.463333333333324</v>
      </c>
      <c r="BC563" s="3">
        <v>268.7439243705648</v>
      </c>
      <c r="BD563" s="3">
        <v>2701.2406435306698</v>
      </c>
      <c r="BE563" s="3">
        <v>4370.4432779235931</v>
      </c>
      <c r="BF563" s="3">
        <v>5134.1207349081351</v>
      </c>
      <c r="BG563" s="3">
        <v>8104.1053028093702</v>
      </c>
      <c r="BH563" s="4">
        <v>0.38183106104792452</v>
      </c>
    </row>
    <row r="564" spans="1:60" x14ac:dyDescent="0.25">
      <c r="A564">
        <v>2003</v>
      </c>
      <c r="B564">
        <v>282</v>
      </c>
      <c r="C564" s="1">
        <v>37903</v>
      </c>
      <c r="D564" t="s">
        <v>714</v>
      </c>
      <c r="E564">
        <v>3</v>
      </c>
      <c r="F564" s="3">
        <v>95</v>
      </c>
      <c r="G564" s="4">
        <v>0.95</v>
      </c>
      <c r="H564" s="3">
        <v>15.8</v>
      </c>
      <c r="I564" s="5">
        <v>22</v>
      </c>
      <c r="J564" s="5">
        <v>5</v>
      </c>
      <c r="K564" s="5">
        <v>1</v>
      </c>
      <c r="L564" s="5">
        <v>14</v>
      </c>
      <c r="M564" s="3">
        <v>111</v>
      </c>
      <c r="N564" s="4">
        <v>1.1100000000000001</v>
      </c>
      <c r="O564" s="3">
        <v>13.7</v>
      </c>
      <c r="P564" s="5">
        <v>23</v>
      </c>
      <c r="Q564" s="5">
        <v>6</v>
      </c>
      <c r="R564" s="5">
        <v>2</v>
      </c>
      <c r="S564" s="5">
        <v>16</v>
      </c>
      <c r="T564" s="3">
        <v>91</v>
      </c>
      <c r="U564" s="4">
        <v>0.91</v>
      </c>
      <c r="V564" s="3">
        <v>14.6</v>
      </c>
      <c r="W564" s="5">
        <v>24</v>
      </c>
      <c r="X564" s="5">
        <v>3</v>
      </c>
      <c r="Y564" s="5">
        <v>2</v>
      </c>
      <c r="Z564" s="5">
        <v>25</v>
      </c>
      <c r="AA564" s="3" t="s">
        <v>728</v>
      </c>
      <c r="AB564" s="4" t="s">
        <v>728</v>
      </c>
      <c r="AC564" s="3" t="s">
        <v>728</v>
      </c>
      <c r="AD564" s="5" t="s">
        <v>728</v>
      </c>
      <c r="AE564" s="5" t="s">
        <v>728</v>
      </c>
      <c r="AF564" s="5" t="s">
        <v>728</v>
      </c>
      <c r="AG564" s="5" t="s">
        <v>728</v>
      </c>
      <c r="AH564" s="3" t="s">
        <v>728</v>
      </c>
      <c r="AI564" s="4" t="s">
        <v>728</v>
      </c>
      <c r="AJ564" s="3" t="s">
        <v>728</v>
      </c>
      <c r="AK564" s="5" t="s">
        <v>728</v>
      </c>
      <c r="AL564" s="5" t="s">
        <v>728</v>
      </c>
      <c r="AM564" s="5" t="s">
        <v>728</v>
      </c>
      <c r="AN564" s="5" t="s">
        <v>728</v>
      </c>
      <c r="AO564" s="3" t="s">
        <v>728</v>
      </c>
      <c r="AP564" s="4" t="s">
        <v>728</v>
      </c>
      <c r="AQ564" s="3" t="s">
        <v>728</v>
      </c>
      <c r="AR564" s="5" t="s">
        <v>728</v>
      </c>
      <c r="AS564" s="5" t="s">
        <v>728</v>
      </c>
      <c r="AT564" s="5" t="s">
        <v>728</v>
      </c>
      <c r="AU564" s="5" t="s">
        <v>728</v>
      </c>
      <c r="AV564" s="3">
        <v>0.33333333333333331</v>
      </c>
      <c r="AW564" s="3">
        <v>0</v>
      </c>
      <c r="AX564" s="3">
        <v>4.666666666666667</v>
      </c>
      <c r="AY564" s="3">
        <v>22.666666666666668</v>
      </c>
      <c r="AZ564" s="6">
        <v>3.9499999999999997</v>
      </c>
      <c r="BA564" s="6">
        <v>53.506666666666668</v>
      </c>
      <c r="BB564" s="6">
        <v>170.44000000000003</v>
      </c>
      <c r="BC564" s="3">
        <v>208.96899606299209</v>
      </c>
      <c r="BD564" s="3">
        <v>2830.6922572178478</v>
      </c>
      <c r="BE564" s="3">
        <v>5453.120898950131</v>
      </c>
      <c r="BF564" s="3">
        <v>5977.2186679790029</v>
      </c>
      <c r="BG564" s="3">
        <v>9016.8799212598424</v>
      </c>
      <c r="BH564" s="4">
        <v>0.2892413057742782</v>
      </c>
    </row>
    <row r="565" spans="1:60" x14ac:dyDescent="0.25">
      <c r="A565">
        <v>2003</v>
      </c>
      <c r="B565">
        <v>282</v>
      </c>
      <c r="C565" s="1">
        <v>37903</v>
      </c>
      <c r="D565" t="s">
        <v>715</v>
      </c>
      <c r="E565">
        <v>3</v>
      </c>
      <c r="F565" s="3">
        <v>99</v>
      </c>
      <c r="G565" s="4">
        <v>0.99</v>
      </c>
      <c r="H565" s="3">
        <v>12.4</v>
      </c>
      <c r="I565" s="5">
        <v>29</v>
      </c>
      <c r="J565" s="5">
        <v>5</v>
      </c>
      <c r="K565" s="5">
        <v>2</v>
      </c>
      <c r="L565" s="5">
        <v>15</v>
      </c>
      <c r="M565" s="3">
        <v>91</v>
      </c>
      <c r="N565" s="4">
        <v>0.91</v>
      </c>
      <c r="O565" s="3">
        <v>17.399999999999999</v>
      </c>
      <c r="P565" s="5">
        <v>27</v>
      </c>
      <c r="Q565" s="5">
        <v>5</v>
      </c>
      <c r="R565" s="5">
        <v>3</v>
      </c>
      <c r="S565" s="5">
        <v>22</v>
      </c>
      <c r="T565" s="3">
        <v>99</v>
      </c>
      <c r="U565" s="4">
        <v>0.99</v>
      </c>
      <c r="V565" s="3">
        <v>14</v>
      </c>
      <c r="W565" s="5">
        <v>24</v>
      </c>
      <c r="X565" s="5">
        <v>5</v>
      </c>
      <c r="Y565" s="5">
        <v>2</v>
      </c>
      <c r="Z565" s="5">
        <v>16</v>
      </c>
      <c r="AA565" s="3" t="s">
        <v>728</v>
      </c>
      <c r="AB565" s="4" t="s">
        <v>728</v>
      </c>
      <c r="AC565" s="3" t="s">
        <v>728</v>
      </c>
      <c r="AD565" s="5" t="s">
        <v>728</v>
      </c>
      <c r="AE565" s="5" t="s">
        <v>728</v>
      </c>
      <c r="AF565" s="5" t="s">
        <v>728</v>
      </c>
      <c r="AG565" s="5" t="s">
        <v>728</v>
      </c>
      <c r="AH565" s="3" t="s">
        <v>728</v>
      </c>
      <c r="AI565" s="4" t="s">
        <v>728</v>
      </c>
      <c r="AJ565" s="3" t="s">
        <v>728</v>
      </c>
      <c r="AK565" s="5" t="s">
        <v>728</v>
      </c>
      <c r="AL565" s="5" t="s">
        <v>728</v>
      </c>
      <c r="AM565" s="5" t="s">
        <v>728</v>
      </c>
      <c r="AN565" s="5" t="s">
        <v>728</v>
      </c>
      <c r="AO565" s="3" t="s">
        <v>728</v>
      </c>
      <c r="AP565" s="4" t="s">
        <v>728</v>
      </c>
      <c r="AQ565" s="3" t="s">
        <v>728</v>
      </c>
      <c r="AR565" s="5" t="s">
        <v>728</v>
      </c>
      <c r="AS565" s="5" t="s">
        <v>728</v>
      </c>
      <c r="AT565" s="5" t="s">
        <v>728</v>
      </c>
      <c r="AU565" s="5" t="s">
        <v>728</v>
      </c>
      <c r="AV565" s="3">
        <v>0</v>
      </c>
      <c r="AW565" s="3">
        <v>0.66666666666666663</v>
      </c>
      <c r="AX565" s="3">
        <v>4</v>
      </c>
      <c r="AY565" s="3">
        <v>29.666666666666668</v>
      </c>
      <c r="AZ565" s="6">
        <v>2.5566666666666666</v>
      </c>
      <c r="BA565" s="6">
        <v>63.696666666666665</v>
      </c>
      <c r="BB565" s="6">
        <v>201.23666666666668</v>
      </c>
      <c r="BC565" s="3">
        <v>130.01421697287839</v>
      </c>
      <c r="BD565" s="3">
        <v>3239.167760279965</v>
      </c>
      <c r="BE565" s="3">
        <v>6553.0894575678021</v>
      </c>
      <c r="BF565" s="3">
        <v>6864.3099300087488</v>
      </c>
      <c r="BG565" s="3">
        <v>10233.491907261592</v>
      </c>
      <c r="BH565" s="4">
        <v>0.15548988407699038</v>
      </c>
    </row>
    <row r="566" spans="1:60" x14ac:dyDescent="0.25">
      <c r="A566">
        <v>2003</v>
      </c>
      <c r="B566">
        <v>282</v>
      </c>
      <c r="C566" s="1">
        <v>37903</v>
      </c>
      <c r="D566" t="s">
        <v>716</v>
      </c>
      <c r="E566">
        <v>3</v>
      </c>
      <c r="F566" s="3">
        <v>84.7</v>
      </c>
      <c r="G566" s="4">
        <v>0.84699999999999998</v>
      </c>
      <c r="H566" s="3">
        <v>8.7799999999999994</v>
      </c>
      <c r="I566" s="5">
        <v>24</v>
      </c>
      <c r="J566" s="5">
        <v>5</v>
      </c>
      <c r="K566" s="5">
        <v>0</v>
      </c>
      <c r="L566" s="5">
        <v>0</v>
      </c>
      <c r="M566" s="3">
        <v>114</v>
      </c>
      <c r="N566" s="4">
        <v>1.1399999999999999</v>
      </c>
      <c r="O566" s="3">
        <v>11.8</v>
      </c>
      <c r="P566" s="5">
        <v>28</v>
      </c>
      <c r="Q566" s="5">
        <v>3</v>
      </c>
      <c r="R566" s="5">
        <v>1</v>
      </c>
      <c r="S566" s="5">
        <v>4</v>
      </c>
      <c r="T566" s="3">
        <v>114.5</v>
      </c>
      <c r="U566" s="4">
        <v>1.145</v>
      </c>
      <c r="V566" s="3">
        <v>10.89</v>
      </c>
      <c r="W566" s="5">
        <v>30</v>
      </c>
      <c r="X566" s="5">
        <v>5</v>
      </c>
      <c r="Y566" s="5">
        <v>1</v>
      </c>
      <c r="Z566" s="5">
        <v>2</v>
      </c>
      <c r="AA566" s="3" t="s">
        <v>728</v>
      </c>
      <c r="AB566" s="4" t="s">
        <v>728</v>
      </c>
      <c r="AC566" s="3" t="s">
        <v>728</v>
      </c>
      <c r="AD566" s="5" t="s">
        <v>728</v>
      </c>
      <c r="AE566" s="5" t="s">
        <v>728</v>
      </c>
      <c r="AF566" s="5" t="s">
        <v>728</v>
      </c>
      <c r="AG566" s="5" t="s">
        <v>728</v>
      </c>
      <c r="AH566" s="3" t="s">
        <v>728</v>
      </c>
      <c r="AI566" s="4" t="s">
        <v>728</v>
      </c>
      <c r="AJ566" s="3" t="s">
        <v>728</v>
      </c>
      <c r="AK566" s="5" t="s">
        <v>728</v>
      </c>
      <c r="AL566" s="5" t="s">
        <v>728</v>
      </c>
      <c r="AM566" s="5" t="s">
        <v>728</v>
      </c>
      <c r="AN566" s="5" t="s">
        <v>728</v>
      </c>
      <c r="AO566" s="3" t="s">
        <v>728</v>
      </c>
      <c r="AP566" s="4" t="s">
        <v>728</v>
      </c>
      <c r="AQ566" s="3" t="s">
        <v>728</v>
      </c>
      <c r="AR566" s="5" t="s">
        <v>728</v>
      </c>
      <c r="AS566" s="5" t="s">
        <v>728</v>
      </c>
      <c r="AT566" s="5" t="s">
        <v>728</v>
      </c>
      <c r="AU566" s="5" t="s">
        <v>728</v>
      </c>
      <c r="AV566" s="3">
        <v>0</v>
      </c>
      <c r="AW566" s="3">
        <v>0</v>
      </c>
      <c r="AX566" s="3">
        <v>2</v>
      </c>
      <c r="AY566" s="3">
        <v>8.6666666666666661</v>
      </c>
      <c r="AZ566" s="6">
        <v>2.91</v>
      </c>
      <c r="BA566" s="6">
        <v>23.48</v>
      </c>
      <c r="BB566" s="6">
        <v>67.27</v>
      </c>
      <c r="BC566" s="3">
        <v>723.99934383202105</v>
      </c>
      <c r="BD566" s="3">
        <v>5841.754155730534</v>
      </c>
      <c r="BE566" s="3">
        <v>9046.2598425196848</v>
      </c>
      <c r="BF566" s="3">
        <v>10170.822397200352</v>
      </c>
      <c r="BG566" s="3">
        <v>16736.575896762908</v>
      </c>
      <c r="BH566" s="4">
        <v>0.92187591134441527</v>
      </c>
    </row>
    <row r="567" spans="1:60" x14ac:dyDescent="0.25">
      <c r="A567">
        <v>2003</v>
      </c>
      <c r="B567">
        <v>282</v>
      </c>
      <c r="C567" s="1">
        <v>37903</v>
      </c>
      <c r="D567" t="s">
        <v>717</v>
      </c>
      <c r="E567">
        <v>3</v>
      </c>
      <c r="F567" s="3">
        <v>90.9</v>
      </c>
      <c r="G567" s="4">
        <v>0.90900000000000003</v>
      </c>
      <c r="H567" s="3">
        <v>13.82</v>
      </c>
      <c r="I567" s="5">
        <v>25</v>
      </c>
      <c r="J567" s="5">
        <v>6</v>
      </c>
      <c r="K567" s="5">
        <v>2</v>
      </c>
      <c r="L567" s="5">
        <v>6</v>
      </c>
      <c r="M567" s="3">
        <v>88.1</v>
      </c>
      <c r="N567" s="4">
        <v>0.88099999999999989</v>
      </c>
      <c r="O567" s="3">
        <v>9.24</v>
      </c>
      <c r="P567" s="5">
        <v>28</v>
      </c>
      <c r="Q567" s="5">
        <v>5</v>
      </c>
      <c r="R567" s="5">
        <v>0</v>
      </c>
      <c r="S567" s="5">
        <v>0</v>
      </c>
      <c r="T567" s="3">
        <v>113.5</v>
      </c>
      <c r="U567" s="4">
        <v>1.135</v>
      </c>
      <c r="V567" s="3">
        <v>12.27</v>
      </c>
      <c r="W567" s="5">
        <v>31</v>
      </c>
      <c r="X567" s="5">
        <v>4</v>
      </c>
      <c r="Y567" s="5">
        <v>1</v>
      </c>
      <c r="Z567" s="5">
        <v>9</v>
      </c>
      <c r="AA567" s="3" t="s">
        <v>728</v>
      </c>
      <c r="AB567" s="4" t="s">
        <v>728</v>
      </c>
      <c r="AC567" s="3" t="s">
        <v>728</v>
      </c>
      <c r="AD567" s="5" t="s">
        <v>728</v>
      </c>
      <c r="AE567" s="5" t="s">
        <v>728</v>
      </c>
      <c r="AF567" s="5" t="s">
        <v>728</v>
      </c>
      <c r="AG567" s="5" t="s">
        <v>728</v>
      </c>
      <c r="AH567" s="3" t="s">
        <v>728</v>
      </c>
      <c r="AI567" s="4" t="s">
        <v>728</v>
      </c>
      <c r="AJ567" s="3" t="s">
        <v>728</v>
      </c>
      <c r="AK567" s="5" t="s">
        <v>728</v>
      </c>
      <c r="AL567" s="5" t="s">
        <v>728</v>
      </c>
      <c r="AM567" s="5" t="s">
        <v>728</v>
      </c>
      <c r="AN567" s="5" t="s">
        <v>728</v>
      </c>
      <c r="AO567" s="3" t="s">
        <v>728</v>
      </c>
      <c r="AP567" s="4" t="s">
        <v>728</v>
      </c>
      <c r="AQ567" s="3" t="s">
        <v>728</v>
      </c>
      <c r="AR567" s="5" t="s">
        <v>728</v>
      </c>
      <c r="AS567" s="5" t="s">
        <v>728</v>
      </c>
      <c r="AT567" s="5" t="s">
        <v>728</v>
      </c>
      <c r="AU567" s="5" t="s">
        <v>728</v>
      </c>
      <c r="AV567" s="3">
        <v>0</v>
      </c>
      <c r="AW567" s="3">
        <v>0</v>
      </c>
      <c r="AX567" s="3">
        <v>3.6666666666666665</v>
      </c>
      <c r="AY567" s="3">
        <v>11.666666666666666</v>
      </c>
      <c r="AZ567" s="6">
        <v>1.4766666666666666</v>
      </c>
      <c r="BA567" s="6">
        <v>32.163333333333334</v>
      </c>
      <c r="BB567" s="6">
        <v>85.206666666666663</v>
      </c>
      <c r="BC567" s="3">
        <v>181.81108437834155</v>
      </c>
      <c r="BD567" s="3">
        <v>3960.0342057937205</v>
      </c>
      <c r="BE567" s="3">
        <v>5349.2678866530578</v>
      </c>
      <c r="BF567" s="3">
        <v>6349.0236463497604</v>
      </c>
      <c r="BG567" s="3">
        <v>10490.868936521823</v>
      </c>
      <c r="BH567" s="4">
        <v>0.23165112520657138</v>
      </c>
    </row>
    <row r="568" spans="1:60" x14ac:dyDescent="0.25">
      <c r="A568">
        <v>2003</v>
      </c>
      <c r="B568">
        <v>282</v>
      </c>
      <c r="C568" s="1">
        <v>37903</v>
      </c>
      <c r="D568" t="s">
        <v>718</v>
      </c>
      <c r="E568">
        <v>3</v>
      </c>
      <c r="F568" s="3">
        <v>130.30000000000001</v>
      </c>
      <c r="G568" s="4">
        <v>1.3030000000000002</v>
      </c>
      <c r="H568" s="3">
        <v>13.83</v>
      </c>
      <c r="I568" s="5">
        <v>33</v>
      </c>
      <c r="J568" s="5">
        <v>5</v>
      </c>
      <c r="K568" s="5">
        <v>1</v>
      </c>
      <c r="L568" s="5">
        <v>23</v>
      </c>
      <c r="M568" s="3">
        <v>118.2</v>
      </c>
      <c r="N568" s="4">
        <v>1.1819999999999999</v>
      </c>
      <c r="O568" s="3">
        <v>8.65</v>
      </c>
      <c r="P568" s="5">
        <v>28</v>
      </c>
      <c r="Q568" s="5">
        <v>4</v>
      </c>
      <c r="R568" s="5">
        <v>2</v>
      </c>
      <c r="S568" s="5">
        <v>3</v>
      </c>
      <c r="T568" s="3">
        <v>129.19999999999999</v>
      </c>
      <c r="U568" s="4">
        <v>1.2919999999999998</v>
      </c>
      <c r="V568" s="3">
        <v>12.33</v>
      </c>
      <c r="W568" s="5">
        <v>25</v>
      </c>
      <c r="X568" s="5">
        <v>4</v>
      </c>
      <c r="Y568" s="5">
        <v>0</v>
      </c>
      <c r="Z568" s="5">
        <v>0</v>
      </c>
      <c r="AA568" s="3" t="s">
        <v>728</v>
      </c>
      <c r="AB568" s="4" t="s">
        <v>728</v>
      </c>
      <c r="AC568" s="3" t="s">
        <v>728</v>
      </c>
      <c r="AD568" s="5" t="s">
        <v>728</v>
      </c>
      <c r="AE568" s="5" t="s">
        <v>728</v>
      </c>
      <c r="AF568" s="5" t="s">
        <v>728</v>
      </c>
      <c r="AG568" s="5" t="s">
        <v>728</v>
      </c>
      <c r="AH568" s="3" t="s">
        <v>728</v>
      </c>
      <c r="AI568" s="4" t="s">
        <v>728</v>
      </c>
      <c r="AJ568" s="3" t="s">
        <v>728</v>
      </c>
      <c r="AK568" s="5" t="s">
        <v>728</v>
      </c>
      <c r="AL568" s="5" t="s">
        <v>728</v>
      </c>
      <c r="AM568" s="5" t="s">
        <v>728</v>
      </c>
      <c r="AN568" s="5" t="s">
        <v>728</v>
      </c>
      <c r="AO568" s="3" t="s">
        <v>728</v>
      </c>
      <c r="AP568" s="4" t="s">
        <v>728</v>
      </c>
      <c r="AQ568" s="3" t="s">
        <v>728</v>
      </c>
      <c r="AR568" s="5" t="s">
        <v>728</v>
      </c>
      <c r="AS568" s="5" t="s">
        <v>728</v>
      </c>
      <c r="AT568" s="5" t="s">
        <v>728</v>
      </c>
      <c r="AU568" s="5" t="s">
        <v>728</v>
      </c>
      <c r="AV568" s="3">
        <v>0.33333333333333331</v>
      </c>
      <c r="AW568" s="3">
        <v>0</v>
      </c>
      <c r="AX568" s="3">
        <v>4.666666666666667</v>
      </c>
      <c r="AY568" s="3">
        <v>13.666666666666666</v>
      </c>
      <c r="AZ568" s="6">
        <v>0.98666666666666669</v>
      </c>
      <c r="BA568" s="6">
        <v>39.133333333333333</v>
      </c>
      <c r="BB568" s="6">
        <v>100.58999999999999</v>
      </c>
      <c r="BC568" s="3">
        <v>114.46728881112085</v>
      </c>
      <c r="BD568" s="3">
        <v>4540.0201710897254</v>
      </c>
      <c r="BE568" s="3">
        <v>5877.6632521629244</v>
      </c>
      <c r="BF568" s="3">
        <v>7015.3752916302137</v>
      </c>
      <c r="BG568" s="3">
        <v>11669.86275153106</v>
      </c>
      <c r="BH568" s="4">
        <v>0.14863732137649463</v>
      </c>
    </row>
    <row r="569" spans="1:60" x14ac:dyDescent="0.25">
      <c r="A569">
        <v>2003</v>
      </c>
      <c r="B569">
        <v>282</v>
      </c>
      <c r="C569" s="1">
        <v>37903</v>
      </c>
      <c r="D569" t="s">
        <v>719</v>
      </c>
      <c r="E569">
        <v>3</v>
      </c>
      <c r="F569" s="3">
        <v>88.9</v>
      </c>
      <c r="G569" s="4">
        <v>0.88900000000000001</v>
      </c>
      <c r="H569" s="3">
        <v>11.26</v>
      </c>
      <c r="I569" s="5">
        <v>27</v>
      </c>
      <c r="J569" s="5">
        <v>4</v>
      </c>
      <c r="K569" s="5">
        <v>1</v>
      </c>
      <c r="L569" s="5">
        <v>13</v>
      </c>
      <c r="M569" s="3">
        <v>89</v>
      </c>
      <c r="N569" s="4">
        <v>0.89</v>
      </c>
      <c r="O569" s="3">
        <v>10.16</v>
      </c>
      <c r="P569" s="5">
        <v>25</v>
      </c>
      <c r="Q569" s="5">
        <v>7</v>
      </c>
      <c r="R569" s="5">
        <v>3</v>
      </c>
      <c r="S569" s="5">
        <v>11</v>
      </c>
      <c r="T569" s="3">
        <v>80.2</v>
      </c>
      <c r="U569" s="4">
        <v>0.80200000000000005</v>
      </c>
      <c r="V569" s="3">
        <v>11.08</v>
      </c>
      <c r="W569" s="5">
        <v>27</v>
      </c>
      <c r="X569" s="5">
        <v>4</v>
      </c>
      <c r="Y569" s="5">
        <v>1</v>
      </c>
      <c r="Z569" s="5">
        <v>6</v>
      </c>
      <c r="AA569" s="3" t="s">
        <v>728</v>
      </c>
      <c r="AB569" s="4" t="s">
        <v>728</v>
      </c>
      <c r="AC569" s="3" t="s">
        <v>728</v>
      </c>
      <c r="AD569" s="5" t="s">
        <v>728</v>
      </c>
      <c r="AE569" s="5" t="s">
        <v>728</v>
      </c>
      <c r="AF569" s="5" t="s">
        <v>728</v>
      </c>
      <c r="AG569" s="5" t="s">
        <v>728</v>
      </c>
      <c r="AH569" s="3" t="s">
        <v>728</v>
      </c>
      <c r="AI569" s="4" t="s">
        <v>728</v>
      </c>
      <c r="AJ569" s="3" t="s">
        <v>728</v>
      </c>
      <c r="AK569" s="5" t="s">
        <v>728</v>
      </c>
      <c r="AL569" s="5" t="s">
        <v>728</v>
      </c>
      <c r="AM569" s="5" t="s">
        <v>728</v>
      </c>
      <c r="AN569" s="5" t="s">
        <v>728</v>
      </c>
      <c r="AO569" s="3" t="s">
        <v>728</v>
      </c>
      <c r="AP569" s="4" t="s">
        <v>728</v>
      </c>
      <c r="AQ569" s="3" t="s">
        <v>728</v>
      </c>
      <c r="AR569" s="5" t="s">
        <v>728</v>
      </c>
      <c r="AS569" s="5" t="s">
        <v>728</v>
      </c>
      <c r="AT569" s="5" t="s">
        <v>728</v>
      </c>
      <c r="AU569" s="5" t="s">
        <v>728</v>
      </c>
      <c r="AV569" s="3">
        <v>0</v>
      </c>
      <c r="AW569" s="3">
        <v>0</v>
      </c>
      <c r="AX569" s="3">
        <v>2</v>
      </c>
      <c r="AY569" s="3">
        <v>9.3333333333333339</v>
      </c>
      <c r="AZ569" s="6">
        <v>0.84333333333333327</v>
      </c>
      <c r="BA569" s="6">
        <v>19.73</v>
      </c>
      <c r="BB569" s="6">
        <v>63.82</v>
      </c>
      <c r="BC569" s="3">
        <v>191.83435403907842</v>
      </c>
      <c r="BD569" s="3">
        <v>4488.0139982502196</v>
      </c>
      <c r="BE569" s="3">
        <v>8543.8320209973754</v>
      </c>
      <c r="BF569" s="3">
        <v>9837.3869932925063</v>
      </c>
      <c r="BG569" s="3">
        <v>14517.235345581805</v>
      </c>
      <c r="BH569" s="4">
        <v>0.28966229221347328</v>
      </c>
    </row>
    <row r="570" spans="1:60" x14ac:dyDescent="0.25">
      <c r="A570">
        <v>2003</v>
      </c>
      <c r="B570">
        <v>282</v>
      </c>
      <c r="C570" s="1">
        <v>37903</v>
      </c>
      <c r="D570" t="s">
        <v>720</v>
      </c>
      <c r="E570">
        <v>3</v>
      </c>
      <c r="F570" s="3">
        <v>91.2</v>
      </c>
      <c r="G570" s="4">
        <v>0.91200000000000003</v>
      </c>
      <c r="H570" s="3">
        <v>13.1</v>
      </c>
      <c r="I570" s="5">
        <v>22</v>
      </c>
      <c r="J570" s="5">
        <v>4</v>
      </c>
      <c r="K570" s="5">
        <v>1</v>
      </c>
      <c r="L570" s="5">
        <v>13</v>
      </c>
      <c r="M570" s="3">
        <v>90.8</v>
      </c>
      <c r="N570" s="4">
        <v>0.90799999999999992</v>
      </c>
      <c r="O570" s="3">
        <v>13.4</v>
      </c>
      <c r="P570" s="5">
        <v>25</v>
      </c>
      <c r="Q570" s="5">
        <v>9</v>
      </c>
      <c r="R570" s="5">
        <v>2</v>
      </c>
      <c r="S570" s="5">
        <v>24</v>
      </c>
      <c r="T570" s="3">
        <v>96.2</v>
      </c>
      <c r="U570" s="4">
        <v>0.96200000000000008</v>
      </c>
      <c r="V570" s="3">
        <v>13.2</v>
      </c>
      <c r="W570" s="5">
        <v>28</v>
      </c>
      <c r="X570" s="5">
        <v>5</v>
      </c>
      <c r="Y570" s="5">
        <v>1</v>
      </c>
      <c r="Z570" s="5">
        <v>14</v>
      </c>
      <c r="AA570" s="3" t="s">
        <v>728</v>
      </c>
      <c r="AB570" s="4" t="s">
        <v>728</v>
      </c>
      <c r="AC570" s="3" t="s">
        <v>728</v>
      </c>
      <c r="AD570" s="5" t="s">
        <v>728</v>
      </c>
      <c r="AE570" s="5" t="s">
        <v>728</v>
      </c>
      <c r="AF570" s="5" t="s">
        <v>728</v>
      </c>
      <c r="AG570" s="5" t="s">
        <v>728</v>
      </c>
      <c r="AH570" s="3" t="s">
        <v>728</v>
      </c>
      <c r="AI570" s="4" t="s">
        <v>728</v>
      </c>
      <c r="AJ570" s="3" t="s">
        <v>728</v>
      </c>
      <c r="AK570" s="5" t="s">
        <v>728</v>
      </c>
      <c r="AL570" s="5" t="s">
        <v>728</v>
      </c>
      <c r="AM570" s="5" t="s">
        <v>728</v>
      </c>
      <c r="AN570" s="5" t="s">
        <v>728</v>
      </c>
      <c r="AO570" s="3" t="s">
        <v>728</v>
      </c>
      <c r="AP570" s="4" t="s">
        <v>728</v>
      </c>
      <c r="AQ570" s="3" t="s">
        <v>728</v>
      </c>
      <c r="AR570" s="5" t="s">
        <v>728</v>
      </c>
      <c r="AS570" s="5" t="s">
        <v>728</v>
      </c>
      <c r="AT570" s="5" t="s">
        <v>728</v>
      </c>
      <c r="AU570" s="5" t="s">
        <v>728</v>
      </c>
      <c r="AV570" s="3">
        <v>0</v>
      </c>
      <c r="AW570" s="3">
        <v>0</v>
      </c>
      <c r="AX570" s="3">
        <v>2</v>
      </c>
      <c r="AY570" s="3">
        <v>20.666666666666668</v>
      </c>
      <c r="AZ570" s="6">
        <v>3.1466666666666665</v>
      </c>
      <c r="BA570" s="6">
        <v>40.99</v>
      </c>
      <c r="BB570" s="6">
        <v>117.94666666666667</v>
      </c>
      <c r="BC570" s="3">
        <v>150.98425196850391</v>
      </c>
      <c r="BD570" s="3">
        <v>1966.7937992125983</v>
      </c>
      <c r="BE570" s="3">
        <v>3340.3666338582671</v>
      </c>
      <c r="BF570" s="3">
        <v>3541.5723425196848</v>
      </c>
      <c r="BG570" s="3">
        <v>5659.3503937007863</v>
      </c>
      <c r="BH570" s="4">
        <v>0.202418061023622</v>
      </c>
    </row>
    <row r="571" spans="1:60" x14ac:dyDescent="0.25">
      <c r="A571">
        <v>2003</v>
      </c>
      <c r="B571">
        <v>282</v>
      </c>
      <c r="C571" s="1">
        <v>37903</v>
      </c>
      <c r="D571" t="s">
        <v>721</v>
      </c>
      <c r="E571">
        <v>3</v>
      </c>
      <c r="F571" s="3">
        <v>99</v>
      </c>
      <c r="G571" s="4">
        <v>0.99</v>
      </c>
      <c r="H571" s="3">
        <v>17.2</v>
      </c>
      <c r="I571" s="5">
        <v>29</v>
      </c>
      <c r="J571" s="5">
        <v>5</v>
      </c>
      <c r="K571" s="5">
        <v>1</v>
      </c>
      <c r="L571" s="5">
        <v>8</v>
      </c>
      <c r="M571" s="3">
        <v>101</v>
      </c>
      <c r="N571" s="4">
        <v>1.01</v>
      </c>
      <c r="O571" s="3">
        <v>20.2</v>
      </c>
      <c r="P571" s="5">
        <v>26</v>
      </c>
      <c r="Q571" s="5">
        <v>4</v>
      </c>
      <c r="R571" s="5">
        <v>4</v>
      </c>
      <c r="S571" s="5">
        <v>16</v>
      </c>
      <c r="T571" s="3">
        <v>93.4</v>
      </c>
      <c r="U571" s="4">
        <v>0.93400000000000005</v>
      </c>
      <c r="V571" s="3">
        <v>15</v>
      </c>
      <c r="W571" s="5">
        <v>24</v>
      </c>
      <c r="X571" s="5">
        <v>5</v>
      </c>
      <c r="Y571" s="5">
        <v>1</v>
      </c>
      <c r="Z571" s="5">
        <v>5</v>
      </c>
      <c r="AA571" s="3" t="s">
        <v>728</v>
      </c>
      <c r="AB571" s="4" t="s">
        <v>728</v>
      </c>
      <c r="AC571" s="3" t="s">
        <v>728</v>
      </c>
      <c r="AD571" s="5" t="s">
        <v>728</v>
      </c>
      <c r="AE571" s="5" t="s">
        <v>728</v>
      </c>
      <c r="AF571" s="5" t="s">
        <v>728</v>
      </c>
      <c r="AG571" s="5" t="s">
        <v>728</v>
      </c>
      <c r="AH571" s="3" t="s">
        <v>728</v>
      </c>
      <c r="AI571" s="4" t="s">
        <v>728</v>
      </c>
      <c r="AJ571" s="3" t="s">
        <v>728</v>
      </c>
      <c r="AK571" s="5" t="s">
        <v>728</v>
      </c>
      <c r="AL571" s="5" t="s">
        <v>728</v>
      </c>
      <c r="AM571" s="5" t="s">
        <v>728</v>
      </c>
      <c r="AN571" s="5" t="s">
        <v>728</v>
      </c>
      <c r="AO571" s="3" t="s">
        <v>728</v>
      </c>
      <c r="AP571" s="4" t="s">
        <v>728</v>
      </c>
      <c r="AQ571" s="3" t="s">
        <v>728</v>
      </c>
      <c r="AR571" s="5" t="s">
        <v>728</v>
      </c>
      <c r="AS571" s="5" t="s">
        <v>728</v>
      </c>
      <c r="AT571" s="5" t="s">
        <v>728</v>
      </c>
      <c r="AU571" s="5" t="s">
        <v>728</v>
      </c>
      <c r="AV571" s="3">
        <v>0</v>
      </c>
      <c r="AW571" s="3">
        <v>0</v>
      </c>
      <c r="AX571" s="3">
        <v>2.3333333333333335</v>
      </c>
      <c r="AY571" s="3">
        <v>13.666666666666666</v>
      </c>
      <c r="AZ571" s="6">
        <v>1.63</v>
      </c>
      <c r="BA571" s="6">
        <v>33.473333333333336</v>
      </c>
      <c r="BB571" s="6">
        <v>94.92</v>
      </c>
      <c r="BC571" s="3">
        <v>184.05238407699036</v>
      </c>
      <c r="BD571" s="3">
        <v>3779.6606153397488</v>
      </c>
      <c r="BE571" s="3">
        <v>5879.8902741324</v>
      </c>
      <c r="BF571" s="3">
        <v>6754.2331948089814</v>
      </c>
      <c r="BG571" s="3">
        <v>10717.94619422572</v>
      </c>
      <c r="BH571" s="4">
        <v>0.261410843175853</v>
      </c>
    </row>
    <row r="572" spans="1:60" x14ac:dyDescent="0.25">
      <c r="A572">
        <v>2003</v>
      </c>
      <c r="B572">
        <v>282</v>
      </c>
      <c r="C572" s="1">
        <v>37903</v>
      </c>
      <c r="D572" t="s">
        <v>722</v>
      </c>
      <c r="E572">
        <v>3</v>
      </c>
      <c r="F572" s="3">
        <v>58.3</v>
      </c>
      <c r="G572" s="4">
        <v>0.58299999999999996</v>
      </c>
      <c r="H572" s="3">
        <v>12.9</v>
      </c>
      <c r="I572" s="5">
        <v>20</v>
      </c>
      <c r="J572" s="5">
        <v>6</v>
      </c>
      <c r="K572" s="5">
        <v>1</v>
      </c>
      <c r="L572" s="5">
        <v>2</v>
      </c>
      <c r="M572" s="3">
        <v>69.5</v>
      </c>
      <c r="N572" s="4">
        <v>0.69499999999999995</v>
      </c>
      <c r="O572" s="3">
        <v>14.1</v>
      </c>
      <c r="P572" s="5">
        <v>15</v>
      </c>
      <c r="Q572" s="5">
        <v>3</v>
      </c>
      <c r="R572" s="5">
        <v>1</v>
      </c>
      <c r="S572" s="5">
        <v>0</v>
      </c>
      <c r="T572" s="3">
        <v>103</v>
      </c>
      <c r="U572" s="4">
        <v>1.03</v>
      </c>
      <c r="V572" s="3">
        <v>18.399999999999999</v>
      </c>
      <c r="W572" s="5">
        <v>27</v>
      </c>
      <c r="X572" s="5">
        <v>2</v>
      </c>
      <c r="Y572" s="5">
        <v>1</v>
      </c>
      <c r="Z572" s="5">
        <v>8</v>
      </c>
      <c r="AA572" s="3" t="s">
        <v>728</v>
      </c>
      <c r="AB572" s="4" t="s">
        <v>728</v>
      </c>
      <c r="AC572" s="3" t="s">
        <v>728</v>
      </c>
      <c r="AD572" s="5" t="s">
        <v>728</v>
      </c>
      <c r="AE572" s="5" t="s">
        <v>728</v>
      </c>
      <c r="AF572" s="5" t="s">
        <v>728</v>
      </c>
      <c r="AG572" s="5" t="s">
        <v>728</v>
      </c>
      <c r="AH572" s="3" t="s">
        <v>728</v>
      </c>
      <c r="AI572" s="4" t="s">
        <v>728</v>
      </c>
      <c r="AJ572" s="3" t="s">
        <v>728</v>
      </c>
      <c r="AK572" s="5" t="s">
        <v>728</v>
      </c>
      <c r="AL572" s="5" t="s">
        <v>728</v>
      </c>
      <c r="AM572" s="5" t="s">
        <v>728</v>
      </c>
      <c r="AN572" s="5" t="s">
        <v>728</v>
      </c>
      <c r="AO572" s="3" t="s">
        <v>728</v>
      </c>
      <c r="AP572" s="4" t="s">
        <v>728</v>
      </c>
      <c r="AQ572" s="3" t="s">
        <v>728</v>
      </c>
      <c r="AR572" s="5" t="s">
        <v>728</v>
      </c>
      <c r="AS572" s="5" t="s">
        <v>728</v>
      </c>
      <c r="AT572" s="5" t="s">
        <v>728</v>
      </c>
      <c r="AU572" s="5" t="s">
        <v>728</v>
      </c>
      <c r="AV572" s="3">
        <v>0</v>
      </c>
      <c r="AW572" s="3">
        <v>0</v>
      </c>
      <c r="AX572" s="3">
        <v>0.66666666666666663</v>
      </c>
      <c r="AY572" s="3">
        <v>6</v>
      </c>
      <c r="AZ572" s="6">
        <v>0.48666666666666664</v>
      </c>
      <c r="BA572" s="6">
        <v>16.496666666666666</v>
      </c>
      <c r="BB572" s="6">
        <v>43.633333333333333</v>
      </c>
      <c r="BC572" s="3">
        <v>107.06595703314862</v>
      </c>
      <c r="BD572" s="3">
        <v>3629.2426120346067</v>
      </c>
      <c r="BE572" s="3">
        <v>5303.4315155050062</v>
      </c>
      <c r="BF572" s="3">
        <v>5862.9611402741311</v>
      </c>
      <c r="BG572" s="3">
        <v>9599.2697093418865</v>
      </c>
      <c r="BH572" s="4">
        <v>0.11692189170798095</v>
      </c>
    </row>
    <row r="573" spans="1:60" x14ac:dyDescent="0.25">
      <c r="A573">
        <v>2003</v>
      </c>
      <c r="B573">
        <v>282</v>
      </c>
      <c r="C573" s="1">
        <v>37903</v>
      </c>
      <c r="D573" t="s">
        <v>723</v>
      </c>
      <c r="E573">
        <v>3</v>
      </c>
      <c r="F573" s="3">
        <v>85.2</v>
      </c>
      <c r="G573" s="4">
        <v>0.85199999999999998</v>
      </c>
      <c r="H573" s="3">
        <v>17.5</v>
      </c>
      <c r="I573" s="5">
        <v>24</v>
      </c>
      <c r="J573" s="5">
        <v>12</v>
      </c>
      <c r="K573" s="5">
        <v>1</v>
      </c>
      <c r="L573" s="5">
        <v>8</v>
      </c>
      <c r="M573" s="3">
        <v>72.099999999999994</v>
      </c>
      <c r="N573" s="4">
        <v>0.72099999999999997</v>
      </c>
      <c r="O573" s="3">
        <v>15.6</v>
      </c>
      <c r="P573" s="5">
        <v>18</v>
      </c>
      <c r="Q573" s="5">
        <v>6</v>
      </c>
      <c r="R573" s="5">
        <v>1</v>
      </c>
      <c r="S573" s="5">
        <v>13</v>
      </c>
      <c r="T573" s="3">
        <v>66.5</v>
      </c>
      <c r="U573" s="4">
        <v>0.66500000000000004</v>
      </c>
      <c r="V573" s="3">
        <v>16.5</v>
      </c>
      <c r="W573" s="5">
        <v>20</v>
      </c>
      <c r="X573" s="5">
        <v>7</v>
      </c>
      <c r="Y573" s="5">
        <v>6</v>
      </c>
      <c r="Z573" s="5">
        <v>12</v>
      </c>
      <c r="AA573" s="3" t="s">
        <v>728</v>
      </c>
      <c r="AB573" s="4" t="s">
        <v>728</v>
      </c>
      <c r="AC573" s="3" t="s">
        <v>728</v>
      </c>
      <c r="AD573" s="5" t="s">
        <v>728</v>
      </c>
      <c r="AE573" s="5" t="s">
        <v>728</v>
      </c>
      <c r="AF573" s="5" t="s">
        <v>728</v>
      </c>
      <c r="AG573" s="5" t="s">
        <v>728</v>
      </c>
      <c r="AH573" s="3" t="s">
        <v>728</v>
      </c>
      <c r="AI573" s="4" t="s">
        <v>728</v>
      </c>
      <c r="AJ573" s="3" t="s">
        <v>728</v>
      </c>
      <c r="AK573" s="5" t="s">
        <v>728</v>
      </c>
      <c r="AL573" s="5" t="s">
        <v>728</v>
      </c>
      <c r="AM573" s="5" t="s">
        <v>728</v>
      </c>
      <c r="AN573" s="5" t="s">
        <v>728</v>
      </c>
      <c r="AO573" s="3" t="s">
        <v>728</v>
      </c>
      <c r="AP573" s="4" t="s">
        <v>728</v>
      </c>
      <c r="AQ573" s="3" t="s">
        <v>728</v>
      </c>
      <c r="AR573" s="5" t="s">
        <v>728</v>
      </c>
      <c r="AS573" s="5" t="s">
        <v>728</v>
      </c>
      <c r="AT573" s="5" t="s">
        <v>728</v>
      </c>
      <c r="AU573" s="5" t="s">
        <v>728</v>
      </c>
      <c r="AV573" s="3">
        <v>0</v>
      </c>
      <c r="AW573" s="3">
        <v>0</v>
      </c>
      <c r="AX573" s="3">
        <v>1.3333333333333333</v>
      </c>
      <c r="AY573" s="3">
        <v>9.3333333333333339</v>
      </c>
      <c r="AZ573" s="6">
        <v>1.4066666666666665</v>
      </c>
      <c r="BA573" s="6">
        <v>22.286666666666665</v>
      </c>
      <c r="BB573" s="6">
        <v>64.410000000000011</v>
      </c>
      <c r="BC573" s="3">
        <v>151.52741324001164</v>
      </c>
      <c r="BD573" s="3">
        <v>2400.7400116652088</v>
      </c>
      <c r="BE573" s="3">
        <v>4225.5322251385251</v>
      </c>
      <c r="BF573" s="3">
        <v>4386.036380869059</v>
      </c>
      <c r="BG573" s="3">
        <v>6938.3038057742797</v>
      </c>
      <c r="BH573" s="4">
        <v>0.20526219378827645</v>
      </c>
    </row>
    <row r="574" spans="1:60" x14ac:dyDescent="0.25">
      <c r="A574">
        <v>2003</v>
      </c>
      <c r="B574">
        <v>282</v>
      </c>
      <c r="C574" s="1">
        <v>37903</v>
      </c>
      <c r="D574" t="s">
        <v>724</v>
      </c>
      <c r="E574">
        <v>3</v>
      </c>
      <c r="F574" s="3">
        <v>81.599999999999994</v>
      </c>
      <c r="G574" s="4">
        <v>0.81599999999999995</v>
      </c>
      <c r="H574" s="3">
        <v>17.5</v>
      </c>
      <c r="I574" s="5">
        <v>19</v>
      </c>
      <c r="J574" s="5">
        <v>5</v>
      </c>
      <c r="K574" s="5">
        <v>1</v>
      </c>
      <c r="L574" s="5">
        <v>9</v>
      </c>
      <c r="M574" s="3">
        <v>66.2</v>
      </c>
      <c r="N574" s="4">
        <v>0.66200000000000003</v>
      </c>
      <c r="O574" s="3">
        <v>16.100000000000001</v>
      </c>
      <c r="P574" s="5">
        <v>20</v>
      </c>
      <c r="Q574" s="5">
        <v>9</v>
      </c>
      <c r="R574" s="5">
        <v>1</v>
      </c>
      <c r="S574" s="5">
        <v>6</v>
      </c>
      <c r="T574" s="3">
        <v>75.3</v>
      </c>
      <c r="U574" s="4">
        <v>0.753</v>
      </c>
      <c r="V574" s="3">
        <v>18.899999999999999</v>
      </c>
      <c r="W574" s="5">
        <v>22</v>
      </c>
      <c r="X574" s="5">
        <v>7</v>
      </c>
      <c r="Y574" s="5">
        <v>2</v>
      </c>
      <c r="Z574" s="5">
        <v>8</v>
      </c>
      <c r="AA574" s="3" t="s">
        <v>728</v>
      </c>
      <c r="AB574" s="4" t="s">
        <v>728</v>
      </c>
      <c r="AC574" s="3" t="s">
        <v>728</v>
      </c>
      <c r="AD574" s="5" t="s">
        <v>728</v>
      </c>
      <c r="AE574" s="5" t="s">
        <v>728</v>
      </c>
      <c r="AF574" s="5" t="s">
        <v>728</v>
      </c>
      <c r="AG574" s="5" t="s">
        <v>728</v>
      </c>
      <c r="AH574" s="3" t="s">
        <v>728</v>
      </c>
      <c r="AI574" s="4" t="s">
        <v>728</v>
      </c>
      <c r="AJ574" s="3" t="s">
        <v>728</v>
      </c>
      <c r="AK574" s="5" t="s">
        <v>728</v>
      </c>
      <c r="AL574" s="5" t="s">
        <v>728</v>
      </c>
      <c r="AM574" s="5" t="s">
        <v>728</v>
      </c>
      <c r="AN574" s="5" t="s">
        <v>728</v>
      </c>
      <c r="AO574" s="3" t="s">
        <v>728</v>
      </c>
      <c r="AP574" s="4" t="s">
        <v>728</v>
      </c>
      <c r="AQ574" s="3" t="s">
        <v>728</v>
      </c>
      <c r="AR574" s="5" t="s">
        <v>728</v>
      </c>
      <c r="AS574" s="5" t="s">
        <v>728</v>
      </c>
      <c r="AT574" s="5" t="s">
        <v>728</v>
      </c>
      <c r="AU574" s="5" t="s">
        <v>728</v>
      </c>
      <c r="AV574" s="3">
        <v>0.33333333333333331</v>
      </c>
      <c r="AW574" s="3">
        <v>0</v>
      </c>
      <c r="AX574" s="3">
        <v>1</v>
      </c>
      <c r="AY574" s="3">
        <v>7.333333333333333</v>
      </c>
      <c r="AZ574" s="6">
        <v>0.7400000000000001</v>
      </c>
      <c r="BA574" s="6">
        <v>21.18</v>
      </c>
      <c r="BB574" s="6">
        <v>55.886666666666663</v>
      </c>
      <c r="BC574" s="3">
        <v>174.4659521726451</v>
      </c>
      <c r="BD574" s="3">
        <v>4993.4984689413832</v>
      </c>
      <c r="BE574" s="3">
        <v>7604.2006901915047</v>
      </c>
      <c r="BF574" s="3">
        <v>8008.1443812578991</v>
      </c>
      <c r="BG574" s="3">
        <v>13176.108802371928</v>
      </c>
      <c r="BH574" s="4">
        <v>0.18798313405268788</v>
      </c>
    </row>
    <row r="575" spans="1:60" x14ac:dyDescent="0.25">
      <c r="A575">
        <v>2003</v>
      </c>
      <c r="B575">
        <v>282</v>
      </c>
      <c r="C575" s="1">
        <v>37903</v>
      </c>
      <c r="D575" t="s">
        <v>725</v>
      </c>
      <c r="E575">
        <v>3</v>
      </c>
      <c r="F575" s="3">
        <v>94.1</v>
      </c>
      <c r="G575" s="4">
        <v>0.94099999999999995</v>
      </c>
      <c r="H575" s="3">
        <v>15.5</v>
      </c>
      <c r="I575" s="5">
        <v>23</v>
      </c>
      <c r="J575" s="5">
        <v>7</v>
      </c>
      <c r="K575" s="5">
        <v>1</v>
      </c>
      <c r="L575" s="5">
        <v>9</v>
      </c>
      <c r="M575" s="3">
        <v>91.3</v>
      </c>
      <c r="N575" s="4">
        <v>0.91299999999999992</v>
      </c>
      <c r="O575" s="3">
        <v>16.2</v>
      </c>
      <c r="P575" s="5">
        <v>22</v>
      </c>
      <c r="Q575" s="5">
        <v>6</v>
      </c>
      <c r="R575" s="5">
        <v>1</v>
      </c>
      <c r="S575" s="5">
        <v>3</v>
      </c>
      <c r="T575" s="3">
        <v>115</v>
      </c>
      <c r="U575" s="4">
        <v>1.1499999999999999</v>
      </c>
      <c r="V575" s="3">
        <v>17.5</v>
      </c>
      <c r="W575" s="5">
        <v>23</v>
      </c>
      <c r="X575" s="5">
        <v>5</v>
      </c>
      <c r="Y575" s="5">
        <v>1</v>
      </c>
      <c r="Z575" s="5">
        <v>0</v>
      </c>
      <c r="AA575" s="3" t="s">
        <v>728</v>
      </c>
      <c r="AB575" s="4" t="s">
        <v>728</v>
      </c>
      <c r="AC575" s="3" t="s">
        <v>728</v>
      </c>
      <c r="AD575" s="5" t="s">
        <v>728</v>
      </c>
      <c r="AE575" s="5" t="s">
        <v>728</v>
      </c>
      <c r="AF575" s="5" t="s">
        <v>728</v>
      </c>
      <c r="AG575" s="5" t="s">
        <v>728</v>
      </c>
      <c r="AH575" s="3" t="s">
        <v>728</v>
      </c>
      <c r="AI575" s="4" t="s">
        <v>728</v>
      </c>
      <c r="AJ575" s="3" t="s">
        <v>728</v>
      </c>
      <c r="AK575" s="5" t="s">
        <v>728</v>
      </c>
      <c r="AL575" s="5" t="s">
        <v>728</v>
      </c>
      <c r="AM575" s="5" t="s">
        <v>728</v>
      </c>
      <c r="AN575" s="5" t="s">
        <v>728</v>
      </c>
      <c r="AO575" s="3" t="s">
        <v>728</v>
      </c>
      <c r="AP575" s="4" t="s">
        <v>728</v>
      </c>
      <c r="AQ575" s="3" t="s">
        <v>728</v>
      </c>
      <c r="AR575" s="5" t="s">
        <v>728</v>
      </c>
      <c r="AS575" s="5" t="s">
        <v>728</v>
      </c>
      <c r="AT575" s="5" t="s">
        <v>728</v>
      </c>
      <c r="AU575" s="5" t="s">
        <v>728</v>
      </c>
      <c r="AV575" s="3">
        <v>0</v>
      </c>
      <c r="AW575" s="3">
        <v>0</v>
      </c>
      <c r="AX575" s="3">
        <v>3</v>
      </c>
      <c r="AY575" s="3">
        <v>14.333333333333334</v>
      </c>
      <c r="AZ575" s="6">
        <v>1.0633333333333332</v>
      </c>
      <c r="BA575" s="6">
        <v>28.893333333333334</v>
      </c>
      <c r="BB575" s="6">
        <v>90.49666666666667</v>
      </c>
      <c r="BC575" s="3">
        <v>121.90811218042187</v>
      </c>
      <c r="BD575" s="3">
        <v>3312.5376689024979</v>
      </c>
      <c r="BE575" s="3">
        <v>6696.920871002234</v>
      </c>
      <c r="BF575" s="3">
        <v>6940.7370953630789</v>
      </c>
      <c r="BG575" s="3">
        <v>10375.182876445999</v>
      </c>
      <c r="BH575" s="4">
        <v>0.15839647127442402</v>
      </c>
    </row>
    <row r="576" spans="1:60" x14ac:dyDescent="0.25">
      <c r="A576">
        <v>2003</v>
      </c>
      <c r="B576">
        <v>282</v>
      </c>
      <c r="C576" s="1">
        <v>37903</v>
      </c>
      <c r="D576" t="s">
        <v>726</v>
      </c>
      <c r="E576">
        <v>3</v>
      </c>
      <c r="F576" s="3">
        <v>87.2</v>
      </c>
      <c r="G576" s="4">
        <v>0.872</v>
      </c>
      <c r="H576" s="3">
        <v>11.8</v>
      </c>
      <c r="I576" s="5">
        <v>22</v>
      </c>
      <c r="J576" s="5">
        <v>6</v>
      </c>
      <c r="K576" s="5">
        <v>3</v>
      </c>
      <c r="L576" s="5">
        <v>25</v>
      </c>
      <c r="M576" s="3">
        <v>93.4</v>
      </c>
      <c r="N576" s="4">
        <v>0.93400000000000005</v>
      </c>
      <c r="O576" s="3">
        <v>12.3</v>
      </c>
      <c r="P576" s="5">
        <v>30</v>
      </c>
      <c r="Q576" s="5">
        <v>7</v>
      </c>
      <c r="R576" s="5">
        <v>1</v>
      </c>
      <c r="S576" s="5">
        <v>9</v>
      </c>
      <c r="T576" s="3">
        <v>100.5</v>
      </c>
      <c r="U576" s="4">
        <v>1.0049999999999999</v>
      </c>
      <c r="V576" s="3">
        <v>18.2</v>
      </c>
      <c r="W576" s="5">
        <v>27</v>
      </c>
      <c r="X576" s="5">
        <v>5</v>
      </c>
      <c r="Y576" s="5">
        <v>1</v>
      </c>
      <c r="Z576" s="5">
        <v>21</v>
      </c>
      <c r="AA576" s="3" t="s">
        <v>728</v>
      </c>
      <c r="AB576" s="4" t="s">
        <v>728</v>
      </c>
      <c r="AC576" s="3" t="s">
        <v>728</v>
      </c>
      <c r="AD576" s="5" t="s">
        <v>728</v>
      </c>
      <c r="AE576" s="5" t="s">
        <v>728</v>
      </c>
      <c r="AF576" s="5" t="s">
        <v>728</v>
      </c>
      <c r="AG576" s="5" t="s">
        <v>728</v>
      </c>
      <c r="AH576" s="3" t="s">
        <v>728</v>
      </c>
      <c r="AI576" s="4" t="s">
        <v>728</v>
      </c>
      <c r="AJ576" s="3" t="s">
        <v>728</v>
      </c>
      <c r="AK576" s="5" t="s">
        <v>728</v>
      </c>
      <c r="AL576" s="5" t="s">
        <v>728</v>
      </c>
      <c r="AM576" s="5" t="s">
        <v>728</v>
      </c>
      <c r="AN576" s="5" t="s">
        <v>728</v>
      </c>
      <c r="AO576" s="3" t="s">
        <v>728</v>
      </c>
      <c r="AP576" s="4" t="s">
        <v>728</v>
      </c>
      <c r="AQ576" s="3" t="s">
        <v>728</v>
      </c>
      <c r="AR576" s="5" t="s">
        <v>728</v>
      </c>
      <c r="AS576" s="5" t="s">
        <v>728</v>
      </c>
      <c r="AT576" s="5" t="s">
        <v>728</v>
      </c>
      <c r="AU576" s="5" t="s">
        <v>728</v>
      </c>
      <c r="AV576" s="3">
        <v>0</v>
      </c>
      <c r="AW576" s="3">
        <v>0</v>
      </c>
      <c r="AX576" s="3">
        <v>3.6666666666666665</v>
      </c>
      <c r="AY576" s="3">
        <v>16</v>
      </c>
      <c r="AZ576" s="6">
        <v>2.8800000000000003</v>
      </c>
      <c r="BA576" s="6">
        <v>36.11</v>
      </c>
      <c r="BB576" s="6">
        <v>124.11666666666666</v>
      </c>
      <c r="BC576" s="3">
        <v>143.50393700787404</v>
      </c>
      <c r="BD576" s="3">
        <v>1799.2802657480313</v>
      </c>
      <c r="BE576" s="3">
        <v>3921.7765748031497</v>
      </c>
      <c r="BF576" s="3">
        <v>4241.6707677165359</v>
      </c>
      <c r="BG576" s="3">
        <v>6184.4549704724413</v>
      </c>
      <c r="BH576" s="4">
        <v>0.1880283587598425</v>
      </c>
    </row>
    <row r="577" spans="1:60" x14ac:dyDescent="0.25">
      <c r="A577">
        <v>2003</v>
      </c>
      <c r="B577">
        <v>282</v>
      </c>
      <c r="C577" s="1">
        <v>37903</v>
      </c>
      <c r="D577" t="s">
        <v>727</v>
      </c>
      <c r="E577">
        <v>3</v>
      </c>
      <c r="F577" s="3">
        <v>90.2</v>
      </c>
      <c r="G577" s="4">
        <v>0.90200000000000002</v>
      </c>
      <c r="H577" s="3">
        <v>17.399999999999999</v>
      </c>
      <c r="I577" s="5">
        <v>17</v>
      </c>
      <c r="J577" s="5">
        <v>7</v>
      </c>
      <c r="K577" s="5">
        <v>4</v>
      </c>
      <c r="L577" s="5">
        <v>16</v>
      </c>
      <c r="M577" s="3">
        <v>95.6</v>
      </c>
      <c r="N577" s="4">
        <v>0.95599999999999996</v>
      </c>
      <c r="O577" s="3">
        <v>19.100000000000001</v>
      </c>
      <c r="P577" s="5">
        <v>28</v>
      </c>
      <c r="Q577" s="5">
        <v>5</v>
      </c>
      <c r="R577" s="5">
        <v>2</v>
      </c>
      <c r="S577" s="5">
        <v>4</v>
      </c>
      <c r="T577" s="3">
        <v>96.2</v>
      </c>
      <c r="U577" s="4">
        <v>0.96200000000000008</v>
      </c>
      <c r="V577" s="3">
        <v>12.8</v>
      </c>
      <c r="W577" s="5">
        <v>24</v>
      </c>
      <c r="X577" s="5">
        <v>3</v>
      </c>
      <c r="Y577" s="5">
        <v>3</v>
      </c>
      <c r="Z577" s="5">
        <v>17</v>
      </c>
      <c r="AA577" s="3" t="s">
        <v>728</v>
      </c>
      <c r="AB577" s="4" t="s">
        <v>728</v>
      </c>
      <c r="AC577" s="3" t="s">
        <v>728</v>
      </c>
      <c r="AD577" s="5" t="s">
        <v>728</v>
      </c>
      <c r="AE577" s="5" t="s">
        <v>728</v>
      </c>
      <c r="AF577" s="5" t="s">
        <v>728</v>
      </c>
      <c r="AG577" s="5" t="s">
        <v>728</v>
      </c>
      <c r="AH577" s="3" t="s">
        <v>728</v>
      </c>
      <c r="AI577" s="4" t="s">
        <v>728</v>
      </c>
      <c r="AJ577" s="3" t="s">
        <v>728</v>
      </c>
      <c r="AK577" s="5" t="s">
        <v>728</v>
      </c>
      <c r="AL577" s="5" t="s">
        <v>728</v>
      </c>
      <c r="AM577" s="5" t="s">
        <v>728</v>
      </c>
      <c r="AN577" s="5" t="s">
        <v>728</v>
      </c>
      <c r="AO577" s="3" t="s">
        <v>728</v>
      </c>
      <c r="AP577" s="4" t="s">
        <v>728</v>
      </c>
      <c r="AQ577" s="3" t="s">
        <v>728</v>
      </c>
      <c r="AR577" s="5" t="s">
        <v>728</v>
      </c>
      <c r="AS577" s="5" t="s">
        <v>728</v>
      </c>
      <c r="AT577" s="5" t="s">
        <v>728</v>
      </c>
      <c r="AU577" s="5" t="s">
        <v>728</v>
      </c>
      <c r="AV577" s="3">
        <v>0</v>
      </c>
      <c r="AW577" s="3">
        <v>0</v>
      </c>
      <c r="AX577" s="3">
        <v>2.3333333333333335</v>
      </c>
      <c r="AY577" s="3">
        <v>12.666666666666666</v>
      </c>
      <c r="AZ577" s="6">
        <v>6.48</v>
      </c>
      <c r="BA577" s="6">
        <v>36.963333333333331</v>
      </c>
      <c r="BB577" s="6">
        <v>97.783333333333317</v>
      </c>
      <c r="BC577" s="3">
        <v>764.76377952755911</v>
      </c>
      <c r="BD577" s="3">
        <v>4362.3793987557119</v>
      </c>
      <c r="BE577" s="3">
        <v>5711.7311290949756</v>
      </c>
      <c r="BF577" s="3">
        <v>6413.1579906678335</v>
      </c>
      <c r="BG577" s="3">
        <v>11540.301168951104</v>
      </c>
      <c r="BH577" s="4">
        <v>1.1636880133906875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D5BA3-C4B5-4FAC-9647-98F0B17B3B8A}">
  <sheetPr>
    <pageSetUpPr fitToPage="1"/>
  </sheetPr>
  <dimension ref="A1:BZ92"/>
  <sheetViews>
    <sheetView defaultGridColor="0" topLeftCell="Z1" colorId="8" zoomScale="85" workbookViewId="0">
      <selection activeCell="AF1" sqref="AF1:BZ1048576"/>
    </sheetView>
  </sheetViews>
  <sheetFormatPr defaultRowHeight="12.75" x14ac:dyDescent="0.2"/>
  <cols>
    <col min="1" max="2" width="9.140625" style="50"/>
    <col min="3" max="4" width="6.7109375" style="50" customWidth="1"/>
    <col min="5" max="5" width="7.7109375" style="50" customWidth="1"/>
    <col min="6" max="16384" width="9.140625" style="50"/>
  </cols>
  <sheetData>
    <row r="1" spans="1:78" s="84" customFormat="1" ht="19.5" customHeight="1" x14ac:dyDescent="0.3">
      <c r="A1" s="85" t="s">
        <v>150</v>
      </c>
      <c r="B1" s="81"/>
      <c r="C1" s="81"/>
      <c r="D1" s="81"/>
      <c r="E1" s="81"/>
      <c r="F1" s="81"/>
      <c r="G1" s="85" t="s">
        <v>149</v>
      </c>
      <c r="H1" s="81"/>
      <c r="I1" s="81"/>
      <c r="J1" s="81"/>
      <c r="K1" s="81"/>
      <c r="L1" s="81"/>
      <c r="M1" s="81"/>
      <c r="N1" s="81"/>
      <c r="O1" s="81"/>
    </row>
    <row r="2" spans="1:78" ht="12.75" customHeight="1" x14ac:dyDescent="0.2">
      <c r="A2" s="81"/>
      <c r="B2" s="81"/>
      <c r="C2" s="81"/>
      <c r="D2" s="81"/>
      <c r="E2" s="81"/>
      <c r="F2" s="81"/>
      <c r="G2" s="81"/>
      <c r="H2" s="81"/>
      <c r="I2" s="81"/>
      <c r="J2" s="81"/>
      <c r="K2" s="81"/>
      <c r="L2" s="81"/>
      <c r="M2" s="81"/>
      <c r="N2" s="81"/>
      <c r="O2" s="81"/>
    </row>
    <row r="3" spans="1:78" ht="12.75" customHeight="1" thickBot="1" x14ac:dyDescent="0.25">
      <c r="A3" s="143" t="s">
        <v>148</v>
      </c>
      <c r="B3" s="143"/>
      <c r="C3" s="143"/>
      <c r="D3" s="144">
        <v>37768</v>
      </c>
      <c r="E3" s="144"/>
      <c r="F3" s="81"/>
      <c r="G3" s="81"/>
      <c r="H3" s="82" t="s">
        <v>147</v>
      </c>
      <c r="I3" s="142" t="s">
        <v>146</v>
      </c>
      <c r="J3" s="142"/>
      <c r="K3" s="81"/>
      <c r="L3" s="81"/>
      <c r="M3" s="82" t="s">
        <v>145</v>
      </c>
      <c r="N3" s="83" t="s">
        <v>144</v>
      </c>
      <c r="O3" s="83"/>
    </row>
    <row r="4" spans="1:78" ht="12.75" customHeight="1" x14ac:dyDescent="0.2">
      <c r="A4" s="81"/>
      <c r="B4" s="81"/>
      <c r="C4" s="81"/>
      <c r="D4" s="81"/>
      <c r="E4" s="81"/>
      <c r="F4" s="81"/>
      <c r="G4" s="81"/>
      <c r="H4" s="81"/>
      <c r="I4" s="81"/>
      <c r="J4" s="81"/>
      <c r="K4" s="81"/>
      <c r="L4" s="81"/>
      <c r="M4" s="81"/>
      <c r="N4" s="81"/>
      <c r="O4" s="81"/>
    </row>
    <row r="5" spans="1:78" ht="12.75" customHeight="1" thickBot="1" x14ac:dyDescent="0.25">
      <c r="A5" s="143" t="s">
        <v>143</v>
      </c>
      <c r="B5" s="143"/>
      <c r="C5" s="143"/>
      <c r="D5" s="146">
        <f>VALUE(D3-37621)</f>
        <v>147</v>
      </c>
      <c r="E5" s="146">
        <f>VALUE(F5)-37621</f>
        <v>-37621</v>
      </c>
      <c r="F5" s="81"/>
      <c r="G5" s="81"/>
      <c r="H5" s="82" t="s">
        <v>142</v>
      </c>
      <c r="I5" s="142" t="s">
        <v>141</v>
      </c>
      <c r="J5" s="142"/>
      <c r="K5" s="81"/>
      <c r="L5" s="81"/>
      <c r="M5" s="82" t="s">
        <v>140</v>
      </c>
      <c r="N5" s="83" t="s">
        <v>139</v>
      </c>
      <c r="O5" s="83"/>
    </row>
    <row r="6" spans="1:78" ht="12.75" customHeight="1" x14ac:dyDescent="0.2">
      <c r="A6" s="81"/>
      <c r="B6" s="81"/>
      <c r="C6" s="81"/>
      <c r="D6" s="81"/>
      <c r="E6" s="81"/>
      <c r="F6" s="81"/>
      <c r="G6" s="81"/>
      <c r="H6" s="81"/>
      <c r="I6" s="81"/>
      <c r="J6" s="81"/>
      <c r="K6" s="81"/>
      <c r="L6" s="81"/>
      <c r="M6" s="81"/>
      <c r="N6" s="81"/>
      <c r="O6" s="81"/>
    </row>
    <row r="7" spans="1:78" ht="12.75" customHeight="1" thickBot="1" x14ac:dyDescent="0.25">
      <c r="A7" s="143" t="s">
        <v>138</v>
      </c>
      <c r="B7" s="143"/>
      <c r="C7" s="143"/>
      <c r="D7" s="142" t="s">
        <v>137</v>
      </c>
      <c r="E7" s="142"/>
      <c r="F7" s="142"/>
      <c r="G7" s="142"/>
      <c r="H7" s="142"/>
      <c r="I7" s="142"/>
      <c r="J7" s="142"/>
      <c r="K7" s="142"/>
      <c r="L7" s="142"/>
      <c r="M7" s="142"/>
      <c r="N7" s="142"/>
      <c r="O7" s="142"/>
    </row>
    <row r="8" spans="1:78" ht="12.75" customHeight="1" thickBot="1" x14ac:dyDescent="0.25">
      <c r="A8" s="81"/>
      <c r="B8" s="81"/>
      <c r="C8" s="81"/>
      <c r="D8" s="145"/>
      <c r="E8" s="145"/>
      <c r="F8" s="145"/>
      <c r="G8" s="145"/>
      <c r="H8" s="145"/>
      <c r="I8" s="145"/>
      <c r="J8" s="145"/>
      <c r="K8" s="145"/>
      <c r="L8" s="145"/>
      <c r="M8" s="145"/>
      <c r="N8" s="145"/>
      <c r="O8" s="145"/>
    </row>
    <row r="9" spans="1:78" ht="12.75" customHeight="1" x14ac:dyDescent="0.2">
      <c r="A9" s="71"/>
      <c r="B9" s="71"/>
      <c r="C9" s="71"/>
      <c r="D9" s="71"/>
      <c r="E9" s="71"/>
      <c r="F9" s="71"/>
      <c r="G9" s="71"/>
      <c r="H9" s="71"/>
      <c r="I9" s="71"/>
      <c r="J9" s="71"/>
      <c r="K9" s="71"/>
      <c r="L9" s="71"/>
      <c r="M9" s="71"/>
      <c r="N9" s="71"/>
      <c r="O9" s="71"/>
    </row>
    <row r="10" spans="1:78" ht="13.5" thickBot="1" x14ac:dyDescent="0.25">
      <c r="B10" s="80"/>
      <c r="C10" s="80"/>
      <c r="D10" s="80"/>
      <c r="E10" s="80"/>
      <c r="F10" s="80"/>
      <c r="G10" s="80"/>
      <c r="H10" s="80"/>
      <c r="I10" s="80"/>
      <c r="J10" s="80"/>
      <c r="K10" s="80"/>
      <c r="L10" s="80"/>
      <c r="M10" s="80"/>
      <c r="N10" s="80"/>
      <c r="O10" s="80"/>
      <c r="P10" s="80"/>
      <c r="Q10" s="80"/>
      <c r="R10" s="80"/>
      <c r="S10" s="80"/>
    </row>
    <row r="11" spans="1:78" ht="36.75" thickTop="1" x14ac:dyDescent="0.2">
      <c r="B11" s="79" t="s">
        <v>136</v>
      </c>
      <c r="C11" s="78" t="s">
        <v>135</v>
      </c>
      <c r="D11" s="78" t="s">
        <v>134</v>
      </c>
      <c r="E11" s="76" t="s">
        <v>133</v>
      </c>
      <c r="F11" s="76" t="s">
        <v>132</v>
      </c>
      <c r="G11" s="76" t="s">
        <v>131</v>
      </c>
      <c r="H11" s="76" t="s">
        <v>130</v>
      </c>
      <c r="I11" s="76" t="s">
        <v>129</v>
      </c>
      <c r="J11" s="77" t="s">
        <v>128</v>
      </c>
      <c r="K11" s="76" t="s">
        <v>127</v>
      </c>
      <c r="L11" s="76" t="s">
        <v>126</v>
      </c>
      <c r="M11" s="77" t="s">
        <v>125</v>
      </c>
      <c r="N11" s="77" t="s">
        <v>124</v>
      </c>
      <c r="O11" s="76" t="s">
        <v>123</v>
      </c>
      <c r="P11" s="76" t="s">
        <v>122</v>
      </c>
      <c r="Q11" s="76" t="s">
        <v>121</v>
      </c>
      <c r="R11" s="76" t="s">
        <v>120</v>
      </c>
      <c r="S11" s="75" t="s">
        <v>119</v>
      </c>
      <c r="T11" s="74" t="s">
        <v>118</v>
      </c>
      <c r="U11" s="74" t="s">
        <v>117</v>
      </c>
      <c r="V11" s="74" t="s">
        <v>116</v>
      </c>
      <c r="W11" s="74" t="s">
        <v>115</v>
      </c>
      <c r="X11" s="74" t="s">
        <v>114</v>
      </c>
      <c r="Y11" s="74" t="s">
        <v>113</v>
      </c>
      <c r="Z11" s="74" t="s">
        <v>112</v>
      </c>
      <c r="AA11" s="74" t="s">
        <v>111</v>
      </c>
      <c r="AB11" s="74" t="s">
        <v>110</v>
      </c>
      <c r="AC11" s="73" t="s">
        <v>109</v>
      </c>
      <c r="AD11" s="73" t="s">
        <v>108</v>
      </c>
      <c r="AF11" s="71" t="s">
        <v>4</v>
      </c>
      <c r="AG11" s="71" t="s">
        <v>5</v>
      </c>
      <c r="AH11" s="50" t="s">
        <v>48</v>
      </c>
      <c r="AI11" s="71" t="s">
        <v>49</v>
      </c>
      <c r="AJ11" s="50" t="s">
        <v>50</v>
      </c>
      <c r="AK11" s="50" t="s">
        <v>51</v>
      </c>
      <c r="AL11" s="71" t="s">
        <v>52</v>
      </c>
      <c r="AM11" s="71" t="s">
        <v>53</v>
      </c>
      <c r="AN11" s="71" t="s">
        <v>5</v>
      </c>
      <c r="AO11" s="71" t="s">
        <v>54</v>
      </c>
      <c r="AP11" s="71" t="s">
        <v>55</v>
      </c>
      <c r="AQ11" s="71" t="s">
        <v>56</v>
      </c>
      <c r="AR11" s="71" t="s">
        <v>57</v>
      </c>
      <c r="AS11" s="71" t="s">
        <v>58</v>
      </c>
      <c r="AT11" s="71" t="s">
        <v>59</v>
      </c>
      <c r="AU11" s="71" t="s">
        <v>5</v>
      </c>
      <c r="AV11" s="71" t="s">
        <v>60</v>
      </c>
      <c r="AW11" s="71" t="s">
        <v>61</v>
      </c>
      <c r="AX11" s="71" t="s">
        <v>62</v>
      </c>
      <c r="AY11" s="71" t="s">
        <v>63</v>
      </c>
      <c r="AZ11" s="71" t="s">
        <v>64</v>
      </c>
      <c r="BA11" s="71" t="s">
        <v>65</v>
      </c>
      <c r="BB11" s="71" t="s">
        <v>5</v>
      </c>
      <c r="BC11" s="71" t="s">
        <v>66</v>
      </c>
      <c r="BD11" s="71" t="s">
        <v>67</v>
      </c>
      <c r="BE11" s="71" t="s">
        <v>68</v>
      </c>
      <c r="BF11" s="71" t="s">
        <v>69</v>
      </c>
      <c r="BG11" s="71" t="s">
        <v>70</v>
      </c>
      <c r="BH11" s="71" t="s">
        <v>71</v>
      </c>
      <c r="BI11" s="71" t="s">
        <v>5</v>
      </c>
      <c r="BJ11" s="71" t="s">
        <v>72</v>
      </c>
      <c r="BK11" s="71" t="s">
        <v>73</v>
      </c>
      <c r="BL11" s="71" t="s">
        <v>74</v>
      </c>
      <c r="BM11" s="71" t="s">
        <v>75</v>
      </c>
      <c r="BN11" s="71" t="s">
        <v>76</v>
      </c>
      <c r="BO11" s="71" t="s">
        <v>77</v>
      </c>
      <c r="BP11" s="71" t="s">
        <v>5</v>
      </c>
      <c r="BQ11" s="71" t="s">
        <v>78</v>
      </c>
      <c r="BR11" s="71" t="s">
        <v>79</v>
      </c>
      <c r="BS11" s="71" t="s">
        <v>80</v>
      </c>
      <c r="BT11" s="71" t="s">
        <v>81</v>
      </c>
      <c r="BU11" s="71" t="s">
        <v>82</v>
      </c>
      <c r="BV11" s="71" t="s">
        <v>83</v>
      </c>
      <c r="BW11" s="50" t="s">
        <v>84</v>
      </c>
      <c r="BX11" s="50" t="s">
        <v>85</v>
      </c>
      <c r="BY11" s="50" t="s">
        <v>86</v>
      </c>
      <c r="BZ11" s="50" t="s">
        <v>87</v>
      </c>
    </row>
    <row r="12" spans="1:78" ht="3.75" customHeight="1" x14ac:dyDescent="0.2">
      <c r="B12" s="56"/>
      <c r="C12" s="54"/>
      <c r="D12" s="54"/>
      <c r="E12" s="54"/>
      <c r="F12" s="55"/>
      <c r="G12" s="54"/>
      <c r="H12" s="54"/>
      <c r="I12" s="54"/>
      <c r="J12" s="54"/>
      <c r="K12" s="55"/>
      <c r="L12" s="55"/>
      <c r="M12" s="55"/>
      <c r="N12" s="55"/>
      <c r="O12" s="55"/>
      <c r="P12" s="55"/>
      <c r="Q12" s="54"/>
      <c r="R12" s="54"/>
      <c r="S12" s="53"/>
      <c r="T12" s="52"/>
      <c r="U12" s="52"/>
      <c r="V12" s="52"/>
      <c r="W12" s="52"/>
      <c r="X12" s="52"/>
      <c r="Y12" s="52"/>
      <c r="Z12" s="52"/>
      <c r="AA12" s="52"/>
      <c r="AB12" s="52"/>
      <c r="AC12" s="51"/>
      <c r="AD12" s="51"/>
    </row>
    <row r="13" spans="1:78" ht="15.75" x14ac:dyDescent="0.2">
      <c r="B13" s="141">
        <v>101</v>
      </c>
      <c r="C13" s="70" t="s">
        <v>104</v>
      </c>
      <c r="D13" s="68" t="s">
        <v>107</v>
      </c>
      <c r="E13" s="68">
        <v>147</v>
      </c>
      <c r="F13" s="68">
        <v>46.96</v>
      </c>
      <c r="G13" s="68">
        <v>3</v>
      </c>
      <c r="H13" s="68">
        <v>6.5</v>
      </c>
      <c r="I13" s="68">
        <v>5.5</v>
      </c>
      <c r="J13" s="68"/>
      <c r="K13" s="68">
        <v>2</v>
      </c>
      <c r="L13" s="68">
        <v>1</v>
      </c>
      <c r="M13" s="68">
        <v>0</v>
      </c>
      <c r="N13" s="68">
        <v>0</v>
      </c>
      <c r="O13" s="68">
        <v>0</v>
      </c>
      <c r="P13" s="68">
        <v>0</v>
      </c>
      <c r="Q13" s="68">
        <v>0</v>
      </c>
      <c r="R13" s="68">
        <v>0</v>
      </c>
      <c r="S13" s="67"/>
      <c r="T13" s="66">
        <v>147</v>
      </c>
      <c r="U13" s="65">
        <v>150</v>
      </c>
      <c r="V13" s="65">
        <v>100</v>
      </c>
      <c r="W13" s="72">
        <v>0.33</v>
      </c>
      <c r="X13" s="65">
        <v>1.82</v>
      </c>
      <c r="Y13" s="65"/>
      <c r="Z13" s="65"/>
      <c r="AA13" s="65"/>
      <c r="AB13" s="65"/>
      <c r="AC13" s="65">
        <v>0.7</v>
      </c>
      <c r="AD13" s="65">
        <v>0.24</v>
      </c>
      <c r="AF13" s="50">
        <v>6</v>
      </c>
      <c r="AG13" s="50">
        <f>IF($H13="","",$H13)</f>
        <v>6.5</v>
      </c>
      <c r="AH13" s="50">
        <f>IF(AG13="","",AG13/100)</f>
        <v>6.5000000000000002E-2</v>
      </c>
      <c r="AI13" s="50">
        <f>IF($G13="","",$G13)</f>
        <v>3</v>
      </c>
      <c r="AJ13" s="50">
        <f>IF($K13="","",$K13)</f>
        <v>2</v>
      </c>
      <c r="AK13" s="50" t="str">
        <f>IF(J13="","",J13-1)</f>
        <v/>
      </c>
      <c r="AL13" s="71">
        <f>IF($L13="","",$L13)</f>
        <v>1</v>
      </c>
      <c r="AM13" s="50">
        <f>IF($M13="","",$M13)</f>
        <v>0</v>
      </c>
      <c r="AN13" s="50">
        <f>IF($H14="","",$H14)</f>
        <v>5.5</v>
      </c>
      <c r="AO13" s="50">
        <f>IF(AN13="","",AN13/100)</f>
        <v>5.5E-2</v>
      </c>
      <c r="AP13" s="50">
        <f>IF($G14="","",$G14)</f>
        <v>2.8</v>
      </c>
      <c r="AQ13" s="50">
        <f>IF($K14="","",$K14)</f>
        <v>3</v>
      </c>
      <c r="AR13" s="50" t="str">
        <f>IF(J14="","",J14-1)</f>
        <v/>
      </c>
      <c r="AS13" s="50">
        <f>IF($L14="","",$L14)</f>
        <v>0</v>
      </c>
      <c r="AT13" s="50">
        <f>IF($M14="","",$M14)</f>
        <v>0</v>
      </c>
      <c r="AU13" s="50">
        <f>IF($H15="","",$H15)</f>
        <v>15</v>
      </c>
      <c r="AV13" s="50">
        <f>IF(AU13="","",AU13/100)</f>
        <v>0.15</v>
      </c>
      <c r="AW13" s="50">
        <f>IF($G15="","",$G15)</f>
        <v>3.6</v>
      </c>
      <c r="AX13" s="50">
        <f>IF($K15="","",$K15)</f>
        <v>5</v>
      </c>
      <c r="AY13" s="50" t="str">
        <f>IF(J15="","",J15-1)</f>
        <v/>
      </c>
      <c r="AZ13" s="50">
        <f>IF($L15="","",$L15)</f>
        <v>0</v>
      </c>
      <c r="BA13" s="50">
        <f>IF($M15="","",$M15)</f>
        <v>0</v>
      </c>
      <c r="BB13" s="50">
        <f>IF($H16="","",$H16)</f>
        <v>5</v>
      </c>
      <c r="BC13" s="50">
        <f>IF(BB13="","",BB13/100)</f>
        <v>0.05</v>
      </c>
      <c r="BD13" s="50">
        <f>IF($G16="","",$G16)</f>
        <v>2.4</v>
      </c>
      <c r="BE13" s="50">
        <f>IF($K16="","",$K16)</f>
        <v>1</v>
      </c>
      <c r="BF13" s="50" t="str">
        <f>IF(J16="","",J16-1)</f>
        <v/>
      </c>
      <c r="BG13" s="50">
        <f>IF($L16="","",$L16)</f>
        <v>0</v>
      </c>
      <c r="BH13" s="50">
        <f>IF($M16="","",$M16)</f>
        <v>0</v>
      </c>
      <c r="BI13" s="50">
        <f>IF($H17="","",$H17)</f>
        <v>8.5</v>
      </c>
      <c r="BJ13" s="50">
        <f>IF(BI13="","",BI13/100)</f>
        <v>8.5000000000000006E-2</v>
      </c>
      <c r="BK13" s="50">
        <f>IF($G17="","",$G17)</f>
        <v>3</v>
      </c>
      <c r="BL13" s="50">
        <f>IF($K17="","",$K17)</f>
        <v>2</v>
      </c>
      <c r="BM13" s="50" t="str">
        <f>IF(J17="","",J17-1)</f>
        <v/>
      </c>
      <c r="BN13" s="50">
        <f>IF($L17="","",$L17)</f>
        <v>1</v>
      </c>
      <c r="BO13" s="50">
        <f>IF($M17="","",$M17)</f>
        <v>0</v>
      </c>
      <c r="BP13" s="50">
        <f>IF($H18="","",$H18)</f>
        <v>6</v>
      </c>
      <c r="BQ13" s="50">
        <f>IF(BP13="","",BP13/100)</f>
        <v>0.06</v>
      </c>
      <c r="BR13" s="50">
        <f>IF($G18="","",$G18)</f>
        <v>2.2000000000000002</v>
      </c>
      <c r="BS13" s="50">
        <f>IF($K18="","",$K18)</f>
        <v>1</v>
      </c>
      <c r="BT13" s="50" t="str">
        <f>IF(J18="","",J18-1)</f>
        <v/>
      </c>
      <c r="BU13" s="50">
        <f>IF($L18="","",$L18)</f>
        <v>1</v>
      </c>
      <c r="BV13" s="50">
        <f>IF($M18="","",$M18)</f>
        <v>0</v>
      </c>
      <c r="BW13" s="50">
        <f>SUM(O13:O18)/AF13</f>
        <v>0</v>
      </c>
      <c r="BX13" s="50">
        <f>SUM(P13:P18)/AF13</f>
        <v>0</v>
      </c>
      <c r="BY13" s="50">
        <f>SUM(Q13:Q18)/AF13</f>
        <v>0</v>
      </c>
      <c r="BZ13" s="50">
        <f>SUM(R13:R18)/AF13</f>
        <v>0</v>
      </c>
    </row>
    <row r="14" spans="1:78" ht="15.75" x14ac:dyDescent="0.2">
      <c r="B14" s="141"/>
      <c r="C14" s="70" t="s">
        <v>103</v>
      </c>
      <c r="D14" s="68"/>
      <c r="E14" s="68">
        <v>148</v>
      </c>
      <c r="F14" s="69"/>
      <c r="G14" s="68">
        <v>2.8</v>
      </c>
      <c r="H14" s="68">
        <v>5.5</v>
      </c>
      <c r="I14" s="68">
        <v>6</v>
      </c>
      <c r="J14" s="68"/>
      <c r="K14" s="68">
        <v>3</v>
      </c>
      <c r="L14" s="68">
        <v>0</v>
      </c>
      <c r="M14" s="68">
        <v>0</v>
      </c>
      <c r="N14" s="68">
        <v>0</v>
      </c>
      <c r="O14" s="68">
        <v>0</v>
      </c>
      <c r="P14" s="68">
        <v>0</v>
      </c>
      <c r="Q14" s="68">
        <v>0</v>
      </c>
      <c r="R14" s="68">
        <v>0</v>
      </c>
      <c r="S14" s="67"/>
      <c r="T14" s="66">
        <v>148</v>
      </c>
      <c r="U14" s="65">
        <v>150</v>
      </c>
      <c r="V14" s="65">
        <v>100</v>
      </c>
      <c r="W14" s="65"/>
      <c r="X14" s="65"/>
      <c r="Y14" s="65"/>
      <c r="Z14" s="65"/>
      <c r="AA14" s="65"/>
      <c r="AB14" s="65"/>
      <c r="AC14" s="65"/>
      <c r="AD14" s="65"/>
    </row>
    <row r="15" spans="1:78" ht="15.75" x14ac:dyDescent="0.2">
      <c r="B15" s="141"/>
      <c r="C15" s="70" t="s">
        <v>102</v>
      </c>
      <c r="D15" s="68">
        <f t="shared" ref="D15:E18" si="0">D14</f>
        <v>0</v>
      </c>
      <c r="E15" s="68">
        <f t="shared" si="0"/>
        <v>148</v>
      </c>
      <c r="F15" s="69"/>
      <c r="G15" s="68">
        <v>3.6</v>
      </c>
      <c r="H15" s="68">
        <v>15</v>
      </c>
      <c r="I15" s="68">
        <v>12</v>
      </c>
      <c r="J15" s="68"/>
      <c r="K15" s="68">
        <v>5</v>
      </c>
      <c r="L15" s="68">
        <v>0</v>
      </c>
      <c r="M15" s="68">
        <v>0</v>
      </c>
      <c r="N15" s="68">
        <v>0</v>
      </c>
      <c r="O15" s="68">
        <v>0</v>
      </c>
      <c r="P15" s="68">
        <v>0</v>
      </c>
      <c r="Q15" s="68">
        <v>0</v>
      </c>
      <c r="R15" s="68">
        <v>0</v>
      </c>
      <c r="S15" s="67"/>
      <c r="T15" s="66">
        <v>148</v>
      </c>
      <c r="U15" s="65">
        <v>150</v>
      </c>
      <c r="V15" s="65">
        <v>100</v>
      </c>
      <c r="W15" s="65"/>
      <c r="X15" s="65"/>
      <c r="Y15" s="65"/>
      <c r="Z15" s="65"/>
      <c r="AA15" s="65"/>
      <c r="AB15" s="65"/>
      <c r="AC15" s="65"/>
      <c r="AD15" s="65"/>
    </row>
    <row r="16" spans="1:78" ht="15.75" x14ac:dyDescent="0.2">
      <c r="B16" s="141"/>
      <c r="C16" s="70" t="s">
        <v>101</v>
      </c>
      <c r="D16" s="68">
        <f t="shared" si="0"/>
        <v>0</v>
      </c>
      <c r="E16" s="68">
        <f t="shared" si="0"/>
        <v>148</v>
      </c>
      <c r="F16" s="69"/>
      <c r="G16" s="68">
        <v>2.4</v>
      </c>
      <c r="H16" s="68">
        <v>5</v>
      </c>
      <c r="I16" s="68">
        <v>6.5</v>
      </c>
      <c r="J16" s="68"/>
      <c r="K16" s="68">
        <v>1</v>
      </c>
      <c r="L16" s="68">
        <v>0</v>
      </c>
      <c r="M16" s="68">
        <v>0</v>
      </c>
      <c r="N16" s="68">
        <v>0</v>
      </c>
      <c r="O16" s="68">
        <v>0</v>
      </c>
      <c r="P16" s="68">
        <v>0</v>
      </c>
      <c r="Q16" s="68">
        <v>0</v>
      </c>
      <c r="R16" s="68">
        <v>0</v>
      </c>
      <c r="S16" s="67"/>
      <c r="T16" s="66">
        <v>148</v>
      </c>
      <c r="U16" s="65">
        <v>150</v>
      </c>
      <c r="V16" s="65">
        <v>100</v>
      </c>
      <c r="W16" s="65"/>
      <c r="X16" s="65"/>
      <c r="Y16" s="65"/>
      <c r="Z16" s="65"/>
      <c r="AA16" s="65"/>
      <c r="AB16" s="65"/>
      <c r="AC16" s="65"/>
      <c r="AD16" s="65"/>
    </row>
    <row r="17" spans="2:78" ht="15.75" x14ac:dyDescent="0.2">
      <c r="B17" s="141"/>
      <c r="C17" s="70" t="s">
        <v>100</v>
      </c>
      <c r="D17" s="68">
        <f t="shared" si="0"/>
        <v>0</v>
      </c>
      <c r="E17" s="68">
        <f t="shared" si="0"/>
        <v>148</v>
      </c>
      <c r="F17" s="69"/>
      <c r="G17" s="68">
        <v>3</v>
      </c>
      <c r="H17" s="68">
        <v>8.5</v>
      </c>
      <c r="I17" s="68">
        <v>10.5</v>
      </c>
      <c r="J17" s="68"/>
      <c r="K17" s="68">
        <v>2</v>
      </c>
      <c r="L17" s="68">
        <v>1</v>
      </c>
      <c r="M17" s="68">
        <v>0</v>
      </c>
      <c r="N17" s="68">
        <v>0</v>
      </c>
      <c r="O17" s="68">
        <v>0</v>
      </c>
      <c r="P17" s="68">
        <v>0</v>
      </c>
      <c r="Q17" s="68">
        <v>0</v>
      </c>
      <c r="R17" s="68">
        <v>0</v>
      </c>
      <c r="S17" s="67"/>
      <c r="T17" s="66">
        <v>148</v>
      </c>
      <c r="U17" s="65">
        <v>150</v>
      </c>
      <c r="V17" s="65">
        <v>100</v>
      </c>
      <c r="W17" s="65"/>
      <c r="X17" s="65"/>
      <c r="Y17" s="65"/>
      <c r="Z17" s="65"/>
      <c r="AA17" s="65"/>
      <c r="AB17" s="65"/>
      <c r="AC17" s="65"/>
      <c r="AD17" s="65"/>
    </row>
    <row r="18" spans="2:78" ht="15.75" x14ac:dyDescent="0.2">
      <c r="B18" s="141"/>
      <c r="C18" s="70" t="s">
        <v>99</v>
      </c>
      <c r="D18" s="68">
        <f t="shared" si="0"/>
        <v>0</v>
      </c>
      <c r="E18" s="68">
        <f t="shared" si="0"/>
        <v>148</v>
      </c>
      <c r="F18" s="69"/>
      <c r="G18" s="68">
        <v>2.2000000000000002</v>
      </c>
      <c r="H18" s="68">
        <v>6</v>
      </c>
      <c r="I18" s="68">
        <v>4</v>
      </c>
      <c r="J18" s="68"/>
      <c r="K18" s="68">
        <v>1</v>
      </c>
      <c r="L18" s="68">
        <v>1</v>
      </c>
      <c r="M18" s="68">
        <v>0</v>
      </c>
      <c r="N18" s="68">
        <v>0</v>
      </c>
      <c r="O18" s="68">
        <v>0</v>
      </c>
      <c r="P18" s="68">
        <v>0</v>
      </c>
      <c r="Q18" s="68">
        <v>0</v>
      </c>
      <c r="R18" s="68">
        <v>0</v>
      </c>
      <c r="S18" s="67"/>
      <c r="T18" s="66">
        <v>148</v>
      </c>
      <c r="U18" s="65">
        <v>150</v>
      </c>
      <c r="V18" s="65">
        <v>100</v>
      </c>
      <c r="W18" s="65"/>
      <c r="X18" s="65"/>
      <c r="Y18" s="65"/>
      <c r="Z18" s="65"/>
      <c r="AA18" s="65"/>
      <c r="AB18" s="65"/>
      <c r="AC18" s="65"/>
      <c r="AD18" s="65"/>
    </row>
    <row r="19" spans="2:78" ht="3.75" customHeight="1" x14ac:dyDescent="0.2">
      <c r="B19" s="56"/>
      <c r="C19" s="54"/>
      <c r="D19" s="54"/>
      <c r="E19" s="55"/>
      <c r="F19" s="55"/>
      <c r="G19" s="54"/>
      <c r="H19" s="54"/>
      <c r="I19" s="54"/>
      <c r="J19" s="54"/>
      <c r="K19" s="55"/>
      <c r="L19" s="55"/>
      <c r="M19" s="55"/>
      <c r="N19" s="55"/>
      <c r="O19" s="55"/>
      <c r="P19" s="55"/>
      <c r="Q19" s="54"/>
      <c r="R19" s="54"/>
      <c r="S19" s="53"/>
      <c r="T19" s="52"/>
      <c r="U19" s="52"/>
      <c r="V19" s="52"/>
      <c r="W19" s="52"/>
      <c r="X19" s="52"/>
      <c r="Y19" s="52"/>
      <c r="Z19" s="52"/>
      <c r="AA19" s="52"/>
      <c r="AB19" s="52"/>
      <c r="AC19" s="51"/>
      <c r="AD19" s="51"/>
    </row>
    <row r="20" spans="2:78" ht="15.75" x14ac:dyDescent="0.2">
      <c r="B20" s="64" t="s">
        <v>158</v>
      </c>
      <c r="C20" s="63" t="s">
        <v>98</v>
      </c>
      <c r="D20" s="62"/>
      <c r="E20" s="60">
        <f>AVERAGE(E14:E18)</f>
        <v>148</v>
      </c>
      <c r="F20" s="60">
        <f>F13</f>
        <v>46.96</v>
      </c>
      <c r="G20" s="60">
        <f t="shared" ref="G20:R20" si="1">AVERAGE(G13:G18)</f>
        <v>2.8333333333333335</v>
      </c>
      <c r="H20" s="60">
        <f t="shared" si="1"/>
        <v>7.75</v>
      </c>
      <c r="I20" s="60">
        <f t="shared" si="1"/>
        <v>7.416666666666667</v>
      </c>
      <c r="J20" s="60" t="e">
        <f t="shared" si="1"/>
        <v>#DIV/0!</v>
      </c>
      <c r="K20" s="60">
        <f t="shared" si="1"/>
        <v>2.3333333333333335</v>
      </c>
      <c r="L20" s="60">
        <f t="shared" si="1"/>
        <v>0.5</v>
      </c>
      <c r="M20" s="60">
        <f t="shared" si="1"/>
        <v>0</v>
      </c>
      <c r="N20" s="60">
        <f t="shared" si="1"/>
        <v>0</v>
      </c>
      <c r="O20" s="60">
        <f t="shared" si="1"/>
        <v>0</v>
      </c>
      <c r="P20" s="60">
        <f t="shared" si="1"/>
        <v>0</v>
      </c>
      <c r="Q20" s="60">
        <f t="shared" si="1"/>
        <v>0</v>
      </c>
      <c r="R20" s="60">
        <f t="shared" si="1"/>
        <v>0</v>
      </c>
      <c r="S20" s="59"/>
      <c r="T20" s="57"/>
      <c r="U20" s="57"/>
      <c r="V20" s="57"/>
      <c r="W20" s="65"/>
      <c r="X20" s="57"/>
      <c r="Y20" s="57"/>
      <c r="Z20" s="57"/>
      <c r="AA20" s="57"/>
      <c r="AB20" s="57"/>
      <c r="AC20" s="57"/>
      <c r="AD20" s="57"/>
    </row>
    <row r="21" spans="2:78" ht="15.75" x14ac:dyDescent="0.2">
      <c r="B21" s="64"/>
      <c r="C21" s="63" t="s">
        <v>97</v>
      </c>
      <c r="D21" s="62"/>
      <c r="E21" s="61"/>
      <c r="F21" s="61"/>
      <c r="G21" s="60">
        <f t="shared" ref="G21:R21" si="2">STDEV(G13:G18)/SQRT(COUNT(G13:G18))</f>
        <v>0.20275875100994134</v>
      </c>
      <c r="H21" s="60">
        <f t="shared" si="2"/>
        <v>1.5316113519210197</v>
      </c>
      <c r="I21" s="60">
        <f t="shared" si="2"/>
        <v>1.27420999490316</v>
      </c>
      <c r="J21" s="60" t="e">
        <f t="shared" si="2"/>
        <v>#DIV/0!</v>
      </c>
      <c r="K21" s="60">
        <f t="shared" si="2"/>
        <v>0.61463629715285928</v>
      </c>
      <c r="L21" s="60">
        <f t="shared" si="2"/>
        <v>0.22360679774997896</v>
      </c>
      <c r="M21" s="60">
        <f t="shared" si="2"/>
        <v>0</v>
      </c>
      <c r="N21" s="60">
        <f t="shared" si="2"/>
        <v>0</v>
      </c>
      <c r="O21" s="60">
        <f t="shared" si="2"/>
        <v>0</v>
      </c>
      <c r="P21" s="60">
        <f t="shared" si="2"/>
        <v>0</v>
      </c>
      <c r="Q21" s="60">
        <f t="shared" si="2"/>
        <v>0</v>
      </c>
      <c r="R21" s="60">
        <f t="shared" si="2"/>
        <v>0</v>
      </c>
      <c r="S21" s="59"/>
      <c r="T21" s="57"/>
      <c r="U21" s="57"/>
      <c r="V21" s="57"/>
      <c r="W21" s="58"/>
      <c r="X21" s="57"/>
      <c r="Y21" s="57"/>
      <c r="Z21" s="57"/>
      <c r="AA21" s="57"/>
      <c r="AB21" s="57"/>
      <c r="AC21" s="57"/>
      <c r="AD21" s="57"/>
    </row>
    <row r="22" spans="2:78" ht="3.75" customHeight="1" x14ac:dyDescent="0.2">
      <c r="B22" s="56"/>
      <c r="C22" s="54"/>
      <c r="D22" s="54"/>
      <c r="E22" s="55"/>
      <c r="F22" s="55"/>
      <c r="G22" s="54"/>
      <c r="H22" s="54"/>
      <c r="I22" s="54"/>
      <c r="J22" s="54"/>
      <c r="K22" s="55"/>
      <c r="L22" s="55"/>
      <c r="M22" s="55"/>
      <c r="N22" s="55"/>
      <c r="O22" s="55"/>
      <c r="P22" s="55"/>
      <c r="Q22" s="54"/>
      <c r="R22" s="54"/>
      <c r="S22" s="53"/>
      <c r="T22" s="52"/>
      <c r="U22" s="52"/>
      <c r="V22" s="52"/>
      <c r="W22" s="52"/>
      <c r="X22" s="52"/>
      <c r="Y22" s="52"/>
      <c r="Z22" s="52"/>
      <c r="AA22" s="52"/>
      <c r="AB22" s="52"/>
      <c r="AC22" s="51"/>
      <c r="AD22" s="51"/>
    </row>
    <row r="23" spans="2:78" ht="15.75" x14ac:dyDescent="0.2">
      <c r="B23" s="141">
        <v>102</v>
      </c>
      <c r="C23" s="70" t="s">
        <v>104</v>
      </c>
      <c r="D23" s="68"/>
      <c r="E23" s="68">
        <v>147</v>
      </c>
      <c r="F23" s="68">
        <v>52</v>
      </c>
      <c r="G23" s="68">
        <v>2.5</v>
      </c>
      <c r="H23" s="68">
        <v>7</v>
      </c>
      <c r="I23" s="68">
        <v>9</v>
      </c>
      <c r="J23" s="68"/>
      <c r="K23" s="68">
        <v>2</v>
      </c>
      <c r="L23" s="68">
        <v>2</v>
      </c>
      <c r="M23" s="68">
        <v>0</v>
      </c>
      <c r="N23" s="68">
        <v>0</v>
      </c>
      <c r="O23" s="68">
        <v>0</v>
      </c>
      <c r="P23" s="68">
        <v>0</v>
      </c>
      <c r="Q23" s="68">
        <v>0</v>
      </c>
      <c r="R23" s="68">
        <v>0</v>
      </c>
      <c r="S23" s="67"/>
      <c r="T23" s="66">
        <v>147</v>
      </c>
      <c r="U23" s="65">
        <v>150</v>
      </c>
      <c r="V23" s="65">
        <v>100</v>
      </c>
      <c r="W23" s="72">
        <v>0.37</v>
      </c>
      <c r="X23" s="65">
        <v>0.86</v>
      </c>
      <c r="Y23" s="65"/>
      <c r="Z23" s="65"/>
      <c r="AA23" s="65"/>
      <c r="AB23" s="65"/>
      <c r="AC23" s="65">
        <v>0.55000000000000004</v>
      </c>
      <c r="AD23" s="65">
        <v>0.16</v>
      </c>
      <c r="AF23" s="50">
        <v>6</v>
      </c>
      <c r="AG23" s="50">
        <f>IF($H23="","",$H23)</f>
        <v>7</v>
      </c>
      <c r="AH23" s="50">
        <f>IF(AG23="","",AG23/100)</f>
        <v>7.0000000000000007E-2</v>
      </c>
      <c r="AI23" s="50">
        <f>IF($G23="","",$G23)</f>
        <v>2.5</v>
      </c>
      <c r="AJ23" s="50">
        <f>IF($K23="","",$K23)</f>
        <v>2</v>
      </c>
      <c r="AK23" s="50" t="str">
        <f>IF(J23="","",J23-1)</f>
        <v/>
      </c>
      <c r="AL23" s="71">
        <f>IF($L23="","",$L23)</f>
        <v>2</v>
      </c>
      <c r="AM23" s="50">
        <f>IF($M23="","",$M23)</f>
        <v>0</v>
      </c>
      <c r="AN23" s="50">
        <f>IF($H24="","",$H24)</f>
        <v>9</v>
      </c>
      <c r="AO23" s="50">
        <f>IF(AN23="","",AN23/100)</f>
        <v>0.09</v>
      </c>
      <c r="AP23" s="50">
        <f>IF($G24="","",$G24)</f>
        <v>3.1</v>
      </c>
      <c r="AQ23" s="50">
        <f>IF($K24="","",$K24)</f>
        <v>4</v>
      </c>
      <c r="AR23" s="50" t="str">
        <f>IF(J24="","",J24-1)</f>
        <v/>
      </c>
      <c r="AS23" s="50">
        <f>IF($L24="","",$L24)</f>
        <v>0</v>
      </c>
      <c r="AT23" s="50">
        <f>IF($M24="","",$M24)</f>
        <v>0</v>
      </c>
      <c r="AU23" s="50">
        <f>IF($H25="","",$H25)</f>
        <v>6.5</v>
      </c>
      <c r="AV23" s="50">
        <f>IF(AU23="","",AU23/100)</f>
        <v>6.5000000000000002E-2</v>
      </c>
      <c r="AW23" s="50">
        <f>IF($G25="","",$G25)</f>
        <v>3.1</v>
      </c>
      <c r="AX23" s="50">
        <f>IF($K25="","",$K25)</f>
        <v>0</v>
      </c>
      <c r="AY23" s="50" t="str">
        <f>IF(J25="","",J25-1)</f>
        <v/>
      </c>
      <c r="AZ23" s="50">
        <f>IF($L25="","",$L25)</f>
        <v>0</v>
      </c>
      <c r="BA23" s="50">
        <f>IF($M25="","",$M25)</f>
        <v>0</v>
      </c>
      <c r="BB23" s="50">
        <f>IF($H26="","",$H26)</f>
        <v>7</v>
      </c>
      <c r="BC23" s="50">
        <f>IF(BB23="","",BB23/100)</f>
        <v>7.0000000000000007E-2</v>
      </c>
      <c r="BD23" s="50">
        <f>IF($G26="","",$G26)</f>
        <v>2.8</v>
      </c>
      <c r="BE23" s="50">
        <f>IF($K26="","",$K26)</f>
        <v>2</v>
      </c>
      <c r="BF23" s="50" t="str">
        <f>IF(J26="","",J26-1)</f>
        <v/>
      </c>
      <c r="BG23" s="50">
        <f>IF($L26="","",$L26)</f>
        <v>2</v>
      </c>
      <c r="BH23" s="50">
        <f>IF($M26="","",$M26)</f>
        <v>0</v>
      </c>
      <c r="BI23" s="50">
        <f>IF($H27="","",$H27)</f>
        <v>4</v>
      </c>
      <c r="BJ23" s="50">
        <f>IF(BI23="","",BI23/100)</f>
        <v>0.04</v>
      </c>
      <c r="BK23" s="50">
        <f>IF($G27="","",$G27)</f>
        <v>2.7</v>
      </c>
      <c r="BL23" s="50">
        <f>IF($K27="","",$K27)</f>
        <v>0</v>
      </c>
      <c r="BM23" s="50" t="str">
        <f>IF(J27="","",J27-1)</f>
        <v/>
      </c>
      <c r="BN23" s="50">
        <f>IF($L27="","",$L27)</f>
        <v>0</v>
      </c>
      <c r="BO23" s="50">
        <f>IF($M27="","",$M27)</f>
        <v>0</v>
      </c>
      <c r="BP23" s="50">
        <f>IF($H28="","",$H28)</f>
        <v>4.5</v>
      </c>
      <c r="BQ23" s="50">
        <f>IF(BP23="","",BP23/100)</f>
        <v>4.4999999999999998E-2</v>
      </c>
      <c r="BR23" s="50">
        <f>IF($G28="","",$G28)</f>
        <v>2.5</v>
      </c>
      <c r="BS23" s="50">
        <f>IF($K28="","",$K28)</f>
        <v>0</v>
      </c>
      <c r="BT23" s="50" t="str">
        <f>IF(J28="","",J28-1)</f>
        <v/>
      </c>
      <c r="BU23" s="50">
        <f>IF($L28="","",$L28)</f>
        <v>0</v>
      </c>
      <c r="BV23" s="50">
        <f>IF($M28="","",$M28)</f>
        <v>0</v>
      </c>
      <c r="BW23" s="50">
        <f>SUM(O23:O28)/AF23</f>
        <v>0</v>
      </c>
      <c r="BX23" s="50">
        <f>SUM(P23:P28)/AF23</f>
        <v>0</v>
      </c>
      <c r="BY23" s="50">
        <f>SUM(Q23:Q28)/AF23</f>
        <v>0</v>
      </c>
      <c r="BZ23" s="50">
        <f>SUM(R23:R28)/AF23</f>
        <v>0</v>
      </c>
    </row>
    <row r="24" spans="2:78" ht="15.75" x14ac:dyDescent="0.2">
      <c r="B24" s="141"/>
      <c r="C24" s="70" t="s">
        <v>103</v>
      </c>
      <c r="D24" s="68"/>
      <c r="E24" s="68">
        <v>148</v>
      </c>
      <c r="F24" s="69"/>
      <c r="G24" s="68">
        <v>3.1</v>
      </c>
      <c r="H24" s="68">
        <v>9</v>
      </c>
      <c r="I24" s="68">
        <v>5.5</v>
      </c>
      <c r="J24" s="68"/>
      <c r="K24" s="68">
        <v>4</v>
      </c>
      <c r="L24" s="68">
        <v>0</v>
      </c>
      <c r="M24" s="68">
        <v>0</v>
      </c>
      <c r="N24" s="68">
        <v>0</v>
      </c>
      <c r="O24" s="68">
        <v>0</v>
      </c>
      <c r="P24" s="68">
        <v>0</v>
      </c>
      <c r="Q24" s="68">
        <v>0</v>
      </c>
      <c r="R24" s="68">
        <v>0</v>
      </c>
      <c r="S24" s="67"/>
      <c r="T24" s="66">
        <v>148</v>
      </c>
      <c r="U24" s="65">
        <v>150</v>
      </c>
      <c r="V24" s="65">
        <v>100</v>
      </c>
      <c r="W24" s="65"/>
      <c r="X24" s="65"/>
      <c r="Y24" s="65"/>
      <c r="Z24" s="65"/>
      <c r="AA24" s="65"/>
      <c r="AB24" s="65"/>
      <c r="AC24" s="65"/>
      <c r="AD24" s="65"/>
    </row>
    <row r="25" spans="2:78" ht="15.75" x14ac:dyDescent="0.2">
      <c r="B25" s="141"/>
      <c r="C25" s="70" t="s">
        <v>102</v>
      </c>
      <c r="D25" s="68">
        <f t="shared" ref="D25:E28" si="3">D24</f>
        <v>0</v>
      </c>
      <c r="E25" s="68">
        <f t="shared" si="3"/>
        <v>148</v>
      </c>
      <c r="F25" s="69"/>
      <c r="G25" s="68">
        <v>3.1</v>
      </c>
      <c r="H25" s="68">
        <v>6.5</v>
      </c>
      <c r="I25" s="68">
        <v>5</v>
      </c>
      <c r="J25" s="68"/>
      <c r="K25" s="68">
        <v>0</v>
      </c>
      <c r="L25" s="68">
        <v>0</v>
      </c>
      <c r="M25" s="68">
        <v>0</v>
      </c>
      <c r="N25" s="68">
        <v>0</v>
      </c>
      <c r="O25" s="68">
        <v>0</v>
      </c>
      <c r="P25" s="68">
        <v>0</v>
      </c>
      <c r="Q25" s="68">
        <v>0</v>
      </c>
      <c r="R25" s="68">
        <v>0</v>
      </c>
      <c r="S25" s="67"/>
      <c r="T25" s="66">
        <v>148</v>
      </c>
      <c r="U25" s="65">
        <v>150</v>
      </c>
      <c r="V25" s="65">
        <v>100</v>
      </c>
      <c r="W25" s="65"/>
      <c r="X25" s="65"/>
      <c r="Y25" s="65"/>
      <c r="Z25" s="65"/>
      <c r="AA25" s="65"/>
      <c r="AB25" s="65"/>
      <c r="AC25" s="65"/>
      <c r="AD25" s="65"/>
    </row>
    <row r="26" spans="2:78" ht="15.75" x14ac:dyDescent="0.2">
      <c r="B26" s="141"/>
      <c r="C26" s="70" t="s">
        <v>101</v>
      </c>
      <c r="D26" s="68">
        <f t="shared" si="3"/>
        <v>0</v>
      </c>
      <c r="E26" s="68">
        <f t="shared" si="3"/>
        <v>148</v>
      </c>
      <c r="F26" s="69"/>
      <c r="G26" s="68">
        <v>2.8</v>
      </c>
      <c r="H26" s="68">
        <v>7</v>
      </c>
      <c r="I26" s="68">
        <v>5</v>
      </c>
      <c r="J26" s="68"/>
      <c r="K26" s="68">
        <v>2</v>
      </c>
      <c r="L26" s="68">
        <v>2</v>
      </c>
      <c r="M26" s="68">
        <v>0</v>
      </c>
      <c r="N26" s="68">
        <v>0</v>
      </c>
      <c r="O26" s="68">
        <v>0</v>
      </c>
      <c r="P26" s="68">
        <v>0</v>
      </c>
      <c r="Q26" s="68">
        <v>0</v>
      </c>
      <c r="R26" s="68">
        <v>0</v>
      </c>
      <c r="S26" s="67"/>
      <c r="T26" s="66">
        <v>148</v>
      </c>
      <c r="U26" s="65">
        <v>150</v>
      </c>
      <c r="V26" s="65">
        <v>100</v>
      </c>
      <c r="W26" s="65"/>
      <c r="X26" s="65"/>
      <c r="Y26" s="65"/>
      <c r="Z26" s="65"/>
      <c r="AA26" s="65"/>
      <c r="AB26" s="65"/>
      <c r="AC26" s="65"/>
      <c r="AD26" s="65"/>
    </row>
    <row r="27" spans="2:78" ht="15.75" x14ac:dyDescent="0.2">
      <c r="B27" s="141"/>
      <c r="C27" s="70" t="s">
        <v>100</v>
      </c>
      <c r="D27" s="68">
        <f t="shared" si="3"/>
        <v>0</v>
      </c>
      <c r="E27" s="68">
        <f t="shared" si="3"/>
        <v>148</v>
      </c>
      <c r="F27" s="69"/>
      <c r="G27" s="68">
        <v>2.7</v>
      </c>
      <c r="H27" s="68">
        <v>4</v>
      </c>
      <c r="I27" s="68">
        <v>3</v>
      </c>
      <c r="J27" s="68"/>
      <c r="K27" s="68">
        <v>0</v>
      </c>
      <c r="L27" s="68">
        <v>0</v>
      </c>
      <c r="M27" s="68">
        <v>0</v>
      </c>
      <c r="N27" s="68">
        <v>0</v>
      </c>
      <c r="O27" s="68">
        <v>0</v>
      </c>
      <c r="P27" s="68">
        <v>0</v>
      </c>
      <c r="Q27" s="68">
        <v>0</v>
      </c>
      <c r="R27" s="68">
        <v>0</v>
      </c>
      <c r="S27" s="67" t="s">
        <v>106</v>
      </c>
      <c r="T27" s="66">
        <v>148</v>
      </c>
      <c r="U27" s="65">
        <v>150</v>
      </c>
      <c r="V27" s="65">
        <v>100</v>
      </c>
      <c r="W27" s="65"/>
      <c r="X27" s="65"/>
      <c r="Y27" s="65"/>
      <c r="Z27" s="65"/>
      <c r="AA27" s="65"/>
      <c r="AB27" s="65"/>
      <c r="AC27" s="65"/>
      <c r="AD27" s="65"/>
    </row>
    <row r="28" spans="2:78" ht="15.75" x14ac:dyDescent="0.2">
      <c r="B28" s="141"/>
      <c r="C28" s="70" t="s">
        <v>99</v>
      </c>
      <c r="D28" s="68">
        <f t="shared" si="3"/>
        <v>0</v>
      </c>
      <c r="E28" s="68">
        <f t="shared" si="3"/>
        <v>148</v>
      </c>
      <c r="F28" s="69"/>
      <c r="G28" s="68">
        <v>2.5</v>
      </c>
      <c r="H28" s="68">
        <v>4.5</v>
      </c>
      <c r="I28" s="68">
        <v>5</v>
      </c>
      <c r="J28" s="68"/>
      <c r="K28" s="68">
        <v>0</v>
      </c>
      <c r="L28" s="68">
        <v>0</v>
      </c>
      <c r="M28" s="68">
        <v>0</v>
      </c>
      <c r="N28" s="68">
        <v>0</v>
      </c>
      <c r="O28" s="68">
        <v>0</v>
      </c>
      <c r="P28" s="68">
        <v>0</v>
      </c>
      <c r="Q28" s="68">
        <v>0</v>
      </c>
      <c r="R28" s="68">
        <v>0</v>
      </c>
      <c r="S28" s="67" t="s">
        <v>106</v>
      </c>
      <c r="T28" s="66">
        <v>148</v>
      </c>
      <c r="U28" s="65">
        <v>150</v>
      </c>
      <c r="V28" s="65">
        <v>100</v>
      </c>
      <c r="W28" s="65"/>
      <c r="X28" s="65"/>
      <c r="Y28" s="65"/>
      <c r="Z28" s="65"/>
      <c r="AA28" s="65"/>
      <c r="AB28" s="65"/>
      <c r="AC28" s="65"/>
      <c r="AD28" s="65"/>
    </row>
    <row r="29" spans="2:78" ht="3.75" customHeight="1" x14ac:dyDescent="0.2">
      <c r="B29" s="56"/>
      <c r="C29" s="54"/>
      <c r="D29" s="54"/>
      <c r="E29" s="55"/>
      <c r="F29" s="55"/>
      <c r="G29" s="54"/>
      <c r="H29" s="54"/>
      <c r="I29" s="54"/>
      <c r="J29" s="54"/>
      <c r="K29" s="55"/>
      <c r="L29" s="55"/>
      <c r="M29" s="55"/>
      <c r="N29" s="55"/>
      <c r="O29" s="55"/>
      <c r="P29" s="55"/>
      <c r="Q29" s="54"/>
      <c r="R29" s="54"/>
      <c r="S29" s="53"/>
      <c r="T29" s="52"/>
      <c r="U29" s="52"/>
      <c r="V29" s="52"/>
      <c r="W29" s="52"/>
      <c r="X29" s="52"/>
      <c r="Y29" s="52"/>
      <c r="Z29" s="52"/>
      <c r="AA29" s="52"/>
      <c r="AB29" s="52"/>
      <c r="AC29" s="51"/>
      <c r="AD29" s="51"/>
    </row>
    <row r="30" spans="2:78" ht="15.75" x14ac:dyDescent="0.2">
      <c r="B30" s="64" t="s">
        <v>156</v>
      </c>
      <c r="C30" s="63" t="s">
        <v>98</v>
      </c>
      <c r="D30" s="62"/>
      <c r="E30" s="60">
        <f>AVERAGE(E24:E28)</f>
        <v>148</v>
      </c>
      <c r="F30" s="60">
        <f>F23</f>
        <v>52</v>
      </c>
      <c r="G30" s="60">
        <f t="shared" ref="G30:R30" si="4">AVERAGE(G23:G28)</f>
        <v>2.7833333333333332</v>
      </c>
      <c r="H30" s="60">
        <f t="shared" si="4"/>
        <v>6.333333333333333</v>
      </c>
      <c r="I30" s="60">
        <f t="shared" si="4"/>
        <v>5.416666666666667</v>
      </c>
      <c r="J30" s="60" t="e">
        <f t="shared" si="4"/>
        <v>#DIV/0!</v>
      </c>
      <c r="K30" s="60">
        <f t="shared" si="4"/>
        <v>1.3333333333333333</v>
      </c>
      <c r="L30" s="60">
        <f t="shared" si="4"/>
        <v>0.66666666666666663</v>
      </c>
      <c r="M30" s="60">
        <f t="shared" si="4"/>
        <v>0</v>
      </c>
      <c r="N30" s="60">
        <f t="shared" si="4"/>
        <v>0</v>
      </c>
      <c r="O30" s="60">
        <f t="shared" si="4"/>
        <v>0</v>
      </c>
      <c r="P30" s="60">
        <f t="shared" si="4"/>
        <v>0</v>
      </c>
      <c r="Q30" s="60">
        <f t="shared" si="4"/>
        <v>0</v>
      </c>
      <c r="R30" s="60">
        <f t="shared" si="4"/>
        <v>0</v>
      </c>
      <c r="S30" s="59"/>
      <c r="T30" s="57"/>
      <c r="U30" s="57"/>
      <c r="V30" s="57"/>
      <c r="W30" s="65"/>
      <c r="X30" s="57"/>
      <c r="Y30" s="57"/>
      <c r="Z30" s="57"/>
      <c r="AA30" s="57"/>
      <c r="AB30" s="57"/>
      <c r="AC30" s="57"/>
      <c r="AD30" s="57"/>
    </row>
    <row r="31" spans="2:78" ht="15.75" x14ac:dyDescent="0.2">
      <c r="B31" s="64"/>
      <c r="C31" s="63" t="s">
        <v>97</v>
      </c>
      <c r="D31" s="62"/>
      <c r="E31" s="61"/>
      <c r="F31" s="61"/>
      <c r="G31" s="60">
        <f t="shared" ref="G31:R31" si="5">STDEV(G23:G28)/SQRT(COUNT(G23:G28))</f>
        <v>0.11080513425729777</v>
      </c>
      <c r="H31" s="60">
        <f t="shared" si="5"/>
        <v>0.74907350180814136</v>
      </c>
      <c r="I31" s="60">
        <f t="shared" si="5"/>
        <v>0.80017359227718721</v>
      </c>
      <c r="J31" s="60" t="e">
        <f t="shared" si="5"/>
        <v>#DIV/0!</v>
      </c>
      <c r="K31" s="60">
        <f t="shared" si="5"/>
        <v>0.66666666666666674</v>
      </c>
      <c r="L31" s="60">
        <f t="shared" si="5"/>
        <v>0.42163702135578401</v>
      </c>
      <c r="M31" s="60">
        <f t="shared" si="5"/>
        <v>0</v>
      </c>
      <c r="N31" s="60">
        <f t="shared" si="5"/>
        <v>0</v>
      </c>
      <c r="O31" s="60">
        <f t="shared" si="5"/>
        <v>0</v>
      </c>
      <c r="P31" s="60">
        <f t="shared" si="5"/>
        <v>0</v>
      </c>
      <c r="Q31" s="60">
        <f t="shared" si="5"/>
        <v>0</v>
      </c>
      <c r="R31" s="60">
        <f t="shared" si="5"/>
        <v>0</v>
      </c>
      <c r="S31" s="59"/>
      <c r="T31" s="57"/>
      <c r="U31" s="57"/>
      <c r="V31" s="57"/>
      <c r="W31" s="58"/>
      <c r="X31" s="57"/>
      <c r="Y31" s="57"/>
      <c r="Z31" s="57"/>
      <c r="AA31" s="57"/>
      <c r="AB31" s="57"/>
      <c r="AC31" s="57"/>
      <c r="AD31" s="57"/>
    </row>
    <row r="32" spans="2:78" ht="3.75" customHeight="1" x14ac:dyDescent="0.2">
      <c r="B32" s="56"/>
      <c r="C32" s="54"/>
      <c r="D32" s="54"/>
      <c r="E32" s="55"/>
      <c r="F32" s="55"/>
      <c r="G32" s="54"/>
      <c r="H32" s="54"/>
      <c r="I32" s="54"/>
      <c r="J32" s="54"/>
      <c r="K32" s="55"/>
      <c r="L32" s="55"/>
      <c r="M32" s="55"/>
      <c r="N32" s="55"/>
      <c r="O32" s="55"/>
      <c r="P32" s="55"/>
      <c r="Q32" s="54"/>
      <c r="R32" s="54"/>
      <c r="S32" s="53"/>
      <c r="T32" s="52"/>
      <c r="U32" s="52"/>
      <c r="V32" s="52"/>
      <c r="W32" s="52"/>
      <c r="X32" s="52"/>
      <c r="Y32" s="52"/>
      <c r="Z32" s="52"/>
      <c r="AA32" s="52"/>
      <c r="AB32" s="52"/>
      <c r="AC32" s="51"/>
      <c r="AD32" s="51"/>
    </row>
    <row r="33" spans="2:78" ht="15.75" x14ac:dyDescent="0.2">
      <c r="B33" s="141">
        <v>103</v>
      </c>
      <c r="C33" s="70" t="s">
        <v>104</v>
      </c>
      <c r="D33" s="68"/>
      <c r="E33" s="68">
        <v>147</v>
      </c>
      <c r="F33" s="68">
        <v>60.6</v>
      </c>
      <c r="G33" s="68">
        <v>2.7</v>
      </c>
      <c r="H33" s="68">
        <v>10</v>
      </c>
      <c r="I33" s="68">
        <v>6</v>
      </c>
      <c r="J33" s="68"/>
      <c r="K33" s="68">
        <v>4</v>
      </c>
      <c r="L33" s="68">
        <v>0</v>
      </c>
      <c r="M33" s="68">
        <v>0</v>
      </c>
      <c r="N33" s="68">
        <v>0</v>
      </c>
      <c r="O33" s="68">
        <v>0</v>
      </c>
      <c r="P33" s="68">
        <v>0</v>
      </c>
      <c r="Q33" s="68">
        <v>0</v>
      </c>
      <c r="R33" s="68">
        <v>0</v>
      </c>
      <c r="S33" s="67"/>
      <c r="T33" s="66">
        <v>147</v>
      </c>
      <c r="U33" s="65">
        <v>150</v>
      </c>
      <c r="V33" s="65">
        <v>100</v>
      </c>
      <c r="W33" s="72">
        <v>0.41</v>
      </c>
      <c r="X33" s="65">
        <v>1.98</v>
      </c>
      <c r="Y33" s="65"/>
      <c r="Z33" s="65"/>
      <c r="AA33" s="65"/>
      <c r="AB33" s="65"/>
      <c r="AC33" s="65">
        <v>0.96</v>
      </c>
      <c r="AD33" s="65">
        <v>0.34</v>
      </c>
      <c r="AF33" s="50">
        <v>6</v>
      </c>
      <c r="AG33" s="50">
        <f>IF($H33="","",$H33)</f>
        <v>10</v>
      </c>
      <c r="AH33" s="50">
        <f>IF(AG33="","",AG33/100)</f>
        <v>0.1</v>
      </c>
      <c r="AI33" s="50">
        <f>IF($G33="","",$G33)</f>
        <v>2.7</v>
      </c>
      <c r="AJ33" s="50">
        <f>IF($K33="","",$K33)</f>
        <v>4</v>
      </c>
      <c r="AK33" s="50" t="str">
        <f>IF(J33="","",J33-1)</f>
        <v/>
      </c>
      <c r="AL33" s="71">
        <f>IF($L33="","",$L33)</f>
        <v>0</v>
      </c>
      <c r="AM33" s="50">
        <f>IF($M33="","",$M33)</f>
        <v>0</v>
      </c>
      <c r="AN33" s="50">
        <f>IF($H34="","",$H34)</f>
        <v>9.5</v>
      </c>
      <c r="AO33" s="50">
        <f>IF(AN33="","",AN33/100)</f>
        <v>9.5000000000000001E-2</v>
      </c>
      <c r="AP33" s="50">
        <f>IF($G34="","",$G34)</f>
        <v>2.8</v>
      </c>
      <c r="AQ33" s="50">
        <f>IF($K34="","",$K34)</f>
        <v>4</v>
      </c>
      <c r="AR33" s="50" t="str">
        <f>IF(J34="","",J34-1)</f>
        <v/>
      </c>
      <c r="AS33" s="50">
        <f>IF($L34="","",$L34)</f>
        <v>0</v>
      </c>
      <c r="AT33" s="50">
        <f>IF($M34="","",$M34)</f>
        <v>0</v>
      </c>
      <c r="AU33" s="50">
        <f>IF($H35="","",$H35)</f>
        <v>10</v>
      </c>
      <c r="AV33" s="50">
        <f>IF(AU33="","",AU33/100)</f>
        <v>0.1</v>
      </c>
      <c r="AW33" s="50">
        <f>IF($G35="","",$G35)</f>
        <v>3.1</v>
      </c>
      <c r="AX33" s="50">
        <f>IF($K35="","",$K35)</f>
        <v>2</v>
      </c>
      <c r="AY33" s="50" t="str">
        <f>IF(J35="","",J35-1)</f>
        <v/>
      </c>
      <c r="AZ33" s="50">
        <f>IF($L35="","",$L35)</f>
        <v>0</v>
      </c>
      <c r="BA33" s="50">
        <f>IF($M35="","",$M35)</f>
        <v>0</v>
      </c>
      <c r="BB33" s="50">
        <f>IF($H36="","",$H36)</f>
        <v>12</v>
      </c>
      <c r="BC33" s="50">
        <f>IF(BB33="","",BB33/100)</f>
        <v>0.12</v>
      </c>
      <c r="BD33" s="50">
        <f>IF($G36="","",$G36)</f>
        <v>3.3</v>
      </c>
      <c r="BE33" s="50">
        <f>IF($K36="","",$K36)</f>
        <v>5</v>
      </c>
      <c r="BF33" s="50" t="str">
        <f>IF(J36="","",J36-1)</f>
        <v/>
      </c>
      <c r="BG33" s="50">
        <f>IF($L36="","",$L36)</f>
        <v>0</v>
      </c>
      <c r="BH33" s="50">
        <f>IF($M36="","",$M36)</f>
        <v>0</v>
      </c>
      <c r="BI33" s="50">
        <f>IF($H37="","",$H37)</f>
        <v>10.5</v>
      </c>
      <c r="BJ33" s="50">
        <f>IF(BI33="","",BI33/100)</f>
        <v>0.105</v>
      </c>
      <c r="BK33" s="50">
        <f>IF($G37="","",$G37)</f>
        <v>3.1</v>
      </c>
      <c r="BL33" s="50">
        <f>IF($K37="","",$K37)</f>
        <v>4</v>
      </c>
      <c r="BM33" s="50" t="str">
        <f>IF(J37="","",J37-1)</f>
        <v/>
      </c>
      <c r="BN33" s="50">
        <f>IF($L37="","",$L37)</f>
        <v>0</v>
      </c>
      <c r="BO33" s="50">
        <f>IF($M37="","",$M37)</f>
        <v>0</v>
      </c>
      <c r="BP33" s="50">
        <f>IF($H38="","",$H38)</f>
        <v>11</v>
      </c>
      <c r="BQ33" s="50">
        <f>IF(BP33="","",BP33/100)</f>
        <v>0.11</v>
      </c>
      <c r="BR33" s="50">
        <f>IF($G38="","",$G38)</f>
        <v>3</v>
      </c>
      <c r="BS33" s="50">
        <f>IF($K38="","",$K38)</f>
        <v>3</v>
      </c>
      <c r="BT33" s="50" t="str">
        <f>IF(J38="","",J38-1)</f>
        <v/>
      </c>
      <c r="BU33" s="50">
        <f>IF($L38="","",$L38)</f>
        <v>0</v>
      </c>
      <c r="BV33" s="50">
        <f>IF($M38="","",$M38)</f>
        <v>0</v>
      </c>
      <c r="BW33" s="50">
        <f>SUM(O33:O38)/AF33</f>
        <v>0</v>
      </c>
      <c r="BX33" s="50">
        <f>SUM(P33:P38)/AF33</f>
        <v>0</v>
      </c>
      <c r="BY33" s="50">
        <f>SUM(Q33:Q38)/AF33</f>
        <v>0</v>
      </c>
      <c r="BZ33" s="50">
        <f>SUM(R33:R38)/AF33</f>
        <v>0</v>
      </c>
    </row>
    <row r="34" spans="2:78" ht="15.75" x14ac:dyDescent="0.2">
      <c r="B34" s="141"/>
      <c r="C34" s="70" t="s">
        <v>103</v>
      </c>
      <c r="D34" s="68"/>
      <c r="E34" s="68">
        <v>148</v>
      </c>
      <c r="F34" s="69"/>
      <c r="G34" s="68">
        <v>2.8</v>
      </c>
      <c r="H34" s="68">
        <v>9.5</v>
      </c>
      <c r="I34" s="68">
        <v>9</v>
      </c>
      <c r="J34" s="68"/>
      <c r="K34" s="68">
        <v>4</v>
      </c>
      <c r="L34" s="68">
        <v>0</v>
      </c>
      <c r="M34" s="68">
        <v>0</v>
      </c>
      <c r="N34" s="68">
        <v>0</v>
      </c>
      <c r="O34" s="68">
        <v>0</v>
      </c>
      <c r="P34" s="68">
        <v>0</v>
      </c>
      <c r="Q34" s="68">
        <v>0</v>
      </c>
      <c r="R34" s="68">
        <v>0</v>
      </c>
      <c r="S34" s="67"/>
      <c r="T34" s="66">
        <v>148</v>
      </c>
      <c r="U34" s="65">
        <v>150</v>
      </c>
      <c r="V34" s="65">
        <v>100</v>
      </c>
      <c r="W34" s="65"/>
      <c r="X34" s="65"/>
      <c r="Y34" s="65"/>
      <c r="Z34" s="65"/>
      <c r="AA34" s="65"/>
      <c r="AB34" s="65"/>
      <c r="AC34" s="65"/>
      <c r="AD34" s="65"/>
    </row>
    <row r="35" spans="2:78" ht="15.75" x14ac:dyDescent="0.2">
      <c r="B35" s="141"/>
      <c r="C35" s="70" t="s">
        <v>102</v>
      </c>
      <c r="D35" s="68">
        <f t="shared" ref="D35:E38" si="6">D34</f>
        <v>0</v>
      </c>
      <c r="E35" s="68">
        <f t="shared" si="6"/>
        <v>148</v>
      </c>
      <c r="F35" s="69"/>
      <c r="G35" s="68">
        <v>3.1</v>
      </c>
      <c r="H35" s="68">
        <v>10</v>
      </c>
      <c r="I35" s="68">
        <v>3.5</v>
      </c>
      <c r="J35" s="68"/>
      <c r="K35" s="68">
        <v>2</v>
      </c>
      <c r="L35" s="68">
        <v>0</v>
      </c>
      <c r="M35" s="68">
        <v>0</v>
      </c>
      <c r="N35" s="68">
        <v>0</v>
      </c>
      <c r="O35" s="68">
        <v>0</v>
      </c>
      <c r="P35" s="68">
        <v>0</v>
      </c>
      <c r="Q35" s="68">
        <v>0</v>
      </c>
      <c r="R35" s="68">
        <v>0</v>
      </c>
      <c r="S35" s="67"/>
      <c r="T35" s="66">
        <v>148</v>
      </c>
      <c r="U35" s="65">
        <v>150</v>
      </c>
      <c r="V35" s="65">
        <v>100</v>
      </c>
      <c r="W35" s="65"/>
      <c r="X35" s="65"/>
      <c r="Y35" s="65"/>
      <c r="Z35" s="65"/>
      <c r="AA35" s="65"/>
      <c r="AB35" s="65"/>
      <c r="AC35" s="65"/>
      <c r="AD35" s="65"/>
    </row>
    <row r="36" spans="2:78" ht="15.75" x14ac:dyDescent="0.2">
      <c r="B36" s="141"/>
      <c r="C36" s="70" t="s">
        <v>101</v>
      </c>
      <c r="D36" s="68">
        <f t="shared" si="6"/>
        <v>0</v>
      </c>
      <c r="E36" s="68">
        <f t="shared" si="6"/>
        <v>148</v>
      </c>
      <c r="F36" s="69"/>
      <c r="G36" s="68">
        <v>3.3</v>
      </c>
      <c r="H36" s="68">
        <v>12</v>
      </c>
      <c r="I36" s="68">
        <v>14</v>
      </c>
      <c r="J36" s="68"/>
      <c r="K36" s="68">
        <v>5</v>
      </c>
      <c r="L36" s="68">
        <v>0</v>
      </c>
      <c r="M36" s="68">
        <v>0</v>
      </c>
      <c r="N36" s="68">
        <v>0</v>
      </c>
      <c r="O36" s="68">
        <v>0</v>
      </c>
      <c r="P36" s="68">
        <v>0</v>
      </c>
      <c r="Q36" s="68">
        <v>0</v>
      </c>
      <c r="R36" s="68">
        <v>0</v>
      </c>
      <c r="S36" s="67"/>
      <c r="T36" s="66">
        <v>148</v>
      </c>
      <c r="U36" s="65">
        <v>150</v>
      </c>
      <c r="V36" s="65">
        <v>100</v>
      </c>
      <c r="W36" s="65"/>
      <c r="X36" s="65"/>
      <c r="Y36" s="65"/>
      <c r="Z36" s="65"/>
      <c r="AA36" s="65"/>
      <c r="AB36" s="65"/>
      <c r="AC36" s="65"/>
      <c r="AD36" s="65"/>
    </row>
    <row r="37" spans="2:78" ht="15.75" x14ac:dyDescent="0.2">
      <c r="B37" s="141"/>
      <c r="C37" s="70" t="s">
        <v>100</v>
      </c>
      <c r="D37" s="68">
        <f t="shared" si="6"/>
        <v>0</v>
      </c>
      <c r="E37" s="68">
        <f t="shared" si="6"/>
        <v>148</v>
      </c>
      <c r="F37" s="69"/>
      <c r="G37" s="68">
        <v>3.1</v>
      </c>
      <c r="H37" s="68">
        <v>10.5</v>
      </c>
      <c r="I37" s="68">
        <v>9</v>
      </c>
      <c r="J37" s="68"/>
      <c r="K37" s="68">
        <v>4</v>
      </c>
      <c r="L37" s="68">
        <v>0</v>
      </c>
      <c r="M37" s="68">
        <v>0</v>
      </c>
      <c r="N37" s="68">
        <v>0</v>
      </c>
      <c r="O37" s="68">
        <v>0</v>
      </c>
      <c r="P37" s="68">
        <v>0</v>
      </c>
      <c r="Q37" s="68">
        <v>0</v>
      </c>
      <c r="R37" s="68">
        <v>0</v>
      </c>
      <c r="S37" s="67"/>
      <c r="T37" s="66">
        <v>148</v>
      </c>
      <c r="U37" s="65">
        <v>150</v>
      </c>
      <c r="V37" s="65">
        <v>100</v>
      </c>
      <c r="W37" s="65"/>
      <c r="X37" s="65"/>
      <c r="Y37" s="65"/>
      <c r="Z37" s="65"/>
      <c r="AA37" s="65"/>
      <c r="AB37" s="65"/>
      <c r="AC37" s="65"/>
      <c r="AD37" s="65"/>
    </row>
    <row r="38" spans="2:78" ht="15.75" x14ac:dyDescent="0.2">
      <c r="B38" s="141"/>
      <c r="C38" s="70" t="s">
        <v>99</v>
      </c>
      <c r="D38" s="68">
        <f t="shared" si="6"/>
        <v>0</v>
      </c>
      <c r="E38" s="68">
        <f t="shared" si="6"/>
        <v>148</v>
      </c>
      <c r="F38" s="69"/>
      <c r="G38" s="68">
        <v>3</v>
      </c>
      <c r="H38" s="68">
        <v>11</v>
      </c>
      <c r="I38" s="68">
        <v>4</v>
      </c>
      <c r="J38" s="68"/>
      <c r="K38" s="68">
        <v>3</v>
      </c>
      <c r="L38" s="68">
        <v>0</v>
      </c>
      <c r="M38" s="68">
        <v>0</v>
      </c>
      <c r="N38" s="68">
        <v>0</v>
      </c>
      <c r="O38" s="68">
        <v>0</v>
      </c>
      <c r="P38" s="68">
        <v>0</v>
      </c>
      <c r="Q38" s="68">
        <v>0</v>
      </c>
      <c r="R38" s="68">
        <v>0</v>
      </c>
      <c r="S38" s="67"/>
      <c r="T38" s="66">
        <v>148</v>
      </c>
      <c r="U38" s="65">
        <v>150</v>
      </c>
      <c r="V38" s="65">
        <v>100</v>
      </c>
      <c r="W38" s="65"/>
      <c r="X38" s="65"/>
      <c r="Y38" s="65"/>
      <c r="Z38" s="65"/>
      <c r="AA38" s="65"/>
      <c r="AB38" s="65"/>
      <c r="AC38" s="65"/>
      <c r="AD38" s="65"/>
    </row>
    <row r="39" spans="2:78" ht="3.75" customHeight="1" x14ac:dyDescent="0.2">
      <c r="B39" s="56"/>
      <c r="C39" s="54"/>
      <c r="D39" s="54"/>
      <c r="E39" s="55"/>
      <c r="F39" s="55"/>
      <c r="G39" s="54"/>
      <c r="H39" s="54"/>
      <c r="I39" s="54"/>
      <c r="J39" s="54"/>
      <c r="K39" s="55"/>
      <c r="L39" s="55"/>
      <c r="M39" s="55"/>
      <c r="N39" s="55"/>
      <c r="O39" s="55"/>
      <c r="P39" s="55"/>
      <c r="Q39" s="54"/>
      <c r="R39" s="54"/>
      <c r="S39" s="53"/>
      <c r="T39" s="52"/>
      <c r="U39" s="52"/>
      <c r="V39" s="52"/>
      <c r="W39" s="52"/>
      <c r="X39" s="52"/>
      <c r="Y39" s="52"/>
      <c r="Z39" s="52"/>
      <c r="AA39" s="52"/>
      <c r="AB39" s="52"/>
      <c r="AC39" s="51"/>
      <c r="AD39" s="51"/>
    </row>
    <row r="40" spans="2:78" ht="15.75" x14ac:dyDescent="0.2">
      <c r="B40" s="64" t="s">
        <v>155</v>
      </c>
      <c r="C40" s="63" t="s">
        <v>98</v>
      </c>
      <c r="D40" s="62"/>
      <c r="E40" s="60">
        <f>AVERAGE(E34:E38)</f>
        <v>148</v>
      </c>
      <c r="F40" s="60">
        <f>F33</f>
        <v>60.6</v>
      </c>
      <c r="G40" s="60">
        <f t="shared" ref="G40:R40" si="7">AVERAGE(G33:G38)</f>
        <v>3</v>
      </c>
      <c r="H40" s="60">
        <f t="shared" si="7"/>
        <v>10.5</v>
      </c>
      <c r="I40" s="60">
        <f t="shared" si="7"/>
        <v>7.583333333333333</v>
      </c>
      <c r="J40" s="60" t="e">
        <f t="shared" si="7"/>
        <v>#DIV/0!</v>
      </c>
      <c r="K40" s="60">
        <f t="shared" si="7"/>
        <v>3.6666666666666665</v>
      </c>
      <c r="L40" s="60">
        <f t="shared" si="7"/>
        <v>0</v>
      </c>
      <c r="M40" s="60">
        <f t="shared" si="7"/>
        <v>0</v>
      </c>
      <c r="N40" s="60">
        <f t="shared" si="7"/>
        <v>0</v>
      </c>
      <c r="O40" s="60">
        <f t="shared" si="7"/>
        <v>0</v>
      </c>
      <c r="P40" s="60">
        <f t="shared" si="7"/>
        <v>0</v>
      </c>
      <c r="Q40" s="60">
        <f t="shared" si="7"/>
        <v>0</v>
      </c>
      <c r="R40" s="60">
        <f t="shared" si="7"/>
        <v>0</v>
      </c>
      <c r="S40" s="59"/>
      <c r="T40" s="57"/>
      <c r="U40" s="57"/>
      <c r="V40" s="57"/>
      <c r="W40" s="65"/>
      <c r="X40" s="57"/>
      <c r="Y40" s="57"/>
      <c r="Z40" s="57"/>
      <c r="AA40" s="57"/>
      <c r="AB40" s="57"/>
      <c r="AC40" s="57"/>
      <c r="AD40" s="57"/>
    </row>
    <row r="41" spans="2:78" ht="15.75" x14ac:dyDescent="0.2">
      <c r="B41" s="64"/>
      <c r="C41" s="63" t="s">
        <v>97</v>
      </c>
      <c r="D41" s="62"/>
      <c r="E41" s="61"/>
      <c r="F41" s="61"/>
      <c r="G41" s="60">
        <f t="shared" ref="G41:R41" si="8">STDEV(G33:G38)/SQRT(COUNT(G33:G38))</f>
        <v>8.9442719099991574E-2</v>
      </c>
      <c r="H41" s="60">
        <f t="shared" si="8"/>
        <v>0.36514837167011077</v>
      </c>
      <c r="I41" s="60">
        <f t="shared" si="8"/>
        <v>1.6042478334444186</v>
      </c>
      <c r="J41" s="60" t="e">
        <f t="shared" si="8"/>
        <v>#DIV/0!</v>
      </c>
      <c r="K41" s="60">
        <f t="shared" si="8"/>
        <v>0.42163702135578379</v>
      </c>
      <c r="L41" s="60">
        <f t="shared" si="8"/>
        <v>0</v>
      </c>
      <c r="M41" s="60">
        <f t="shared" si="8"/>
        <v>0</v>
      </c>
      <c r="N41" s="60">
        <f t="shared" si="8"/>
        <v>0</v>
      </c>
      <c r="O41" s="60">
        <f t="shared" si="8"/>
        <v>0</v>
      </c>
      <c r="P41" s="60">
        <f t="shared" si="8"/>
        <v>0</v>
      </c>
      <c r="Q41" s="60">
        <f t="shared" si="8"/>
        <v>0</v>
      </c>
      <c r="R41" s="60">
        <f t="shared" si="8"/>
        <v>0</v>
      </c>
      <c r="S41" s="59"/>
      <c r="T41" s="57"/>
      <c r="U41" s="57"/>
      <c r="V41" s="57"/>
      <c r="W41" s="58"/>
      <c r="X41" s="57"/>
      <c r="Y41" s="57"/>
      <c r="Z41" s="57"/>
      <c r="AA41" s="57"/>
      <c r="AB41" s="57"/>
      <c r="AC41" s="57"/>
      <c r="AD41" s="57"/>
    </row>
    <row r="42" spans="2:78" ht="3.75" customHeight="1" x14ac:dyDescent="0.2">
      <c r="B42" s="56"/>
      <c r="C42" s="54"/>
      <c r="D42" s="54"/>
      <c r="E42" s="55"/>
      <c r="F42" s="55"/>
      <c r="G42" s="54"/>
      <c r="H42" s="54"/>
      <c r="I42" s="54"/>
      <c r="J42" s="54"/>
      <c r="K42" s="55"/>
      <c r="L42" s="55"/>
      <c r="M42" s="55"/>
      <c r="N42" s="55"/>
      <c r="O42" s="55"/>
      <c r="P42" s="55"/>
      <c r="Q42" s="54"/>
      <c r="R42" s="54"/>
      <c r="S42" s="53"/>
      <c r="T42" s="52"/>
      <c r="U42" s="52"/>
      <c r="V42" s="52"/>
      <c r="W42" s="52"/>
      <c r="X42" s="52"/>
      <c r="Y42" s="52"/>
      <c r="Z42" s="52"/>
      <c r="AA42" s="52"/>
      <c r="AB42" s="52"/>
      <c r="AC42" s="51"/>
      <c r="AD42" s="51"/>
    </row>
    <row r="43" spans="2:78" ht="15.75" x14ac:dyDescent="0.2">
      <c r="B43" s="141">
        <v>104</v>
      </c>
      <c r="C43" s="70" t="s">
        <v>104</v>
      </c>
      <c r="D43" s="68"/>
      <c r="E43" s="68">
        <v>147</v>
      </c>
      <c r="F43" s="68">
        <v>66.349999999999994</v>
      </c>
      <c r="G43" s="68">
        <v>3.8</v>
      </c>
      <c r="H43" s="68">
        <v>9.6</v>
      </c>
      <c r="I43" s="68">
        <v>6.5</v>
      </c>
      <c r="J43" s="68"/>
      <c r="K43" s="68">
        <v>5</v>
      </c>
      <c r="L43" s="68">
        <v>1</v>
      </c>
      <c r="M43" s="68">
        <v>0</v>
      </c>
      <c r="N43" s="68">
        <v>0</v>
      </c>
      <c r="O43" s="68">
        <v>0</v>
      </c>
      <c r="P43" s="68">
        <v>0</v>
      </c>
      <c r="Q43" s="68">
        <v>0</v>
      </c>
      <c r="R43" s="68">
        <v>0</v>
      </c>
      <c r="S43" s="67"/>
      <c r="T43" s="66">
        <v>147</v>
      </c>
      <c r="U43" s="65">
        <v>150</v>
      </c>
      <c r="V43" s="65">
        <v>100</v>
      </c>
      <c r="W43" s="72">
        <v>0.5</v>
      </c>
      <c r="X43" s="65">
        <v>2.35</v>
      </c>
      <c r="Y43" s="65"/>
      <c r="Z43" s="65"/>
      <c r="AA43" s="65"/>
      <c r="AB43" s="65"/>
      <c r="AC43" s="65">
        <v>1.04</v>
      </c>
      <c r="AD43" s="65">
        <v>0.34</v>
      </c>
      <c r="AF43" s="50">
        <v>6</v>
      </c>
      <c r="AG43" s="50">
        <f>IF($H43="","",$H43)</f>
        <v>9.6</v>
      </c>
      <c r="AH43" s="50">
        <f>IF(AG43="","",AG43/100)</f>
        <v>9.6000000000000002E-2</v>
      </c>
      <c r="AI43" s="50">
        <f>IF($G43="","",$G43)</f>
        <v>3.8</v>
      </c>
      <c r="AJ43" s="50">
        <f>IF($K43="","",$K43)</f>
        <v>5</v>
      </c>
      <c r="AK43" s="50" t="str">
        <f>IF(J43="","",J43-1)</f>
        <v/>
      </c>
      <c r="AL43" s="71">
        <f>IF($L43="","",$L43)</f>
        <v>1</v>
      </c>
      <c r="AM43" s="50">
        <f>IF($M43="","",$M43)</f>
        <v>0</v>
      </c>
      <c r="AN43" s="50">
        <f>IF($H44="","",$H44)</f>
        <v>8.8000000000000007</v>
      </c>
      <c r="AO43" s="50">
        <f>IF(AN43="","",AN43/100)</f>
        <v>8.8000000000000009E-2</v>
      </c>
      <c r="AP43" s="50">
        <f>IF($G44="","",$G44)</f>
        <v>2.6</v>
      </c>
      <c r="AQ43" s="50">
        <f>IF($K44="","",$K44)</f>
        <v>5</v>
      </c>
      <c r="AR43" s="50" t="str">
        <f>IF(J44="","",J44-1)</f>
        <v/>
      </c>
      <c r="AS43" s="50">
        <f>IF($L44="","",$L44)</f>
        <v>0</v>
      </c>
      <c r="AT43" s="50">
        <f>IF($M44="","",$M44)</f>
        <v>0</v>
      </c>
      <c r="AU43" s="50">
        <f>IF($H45="","",$H45)</f>
        <v>10.4</v>
      </c>
      <c r="AV43" s="50">
        <f>IF(AU43="","",AU43/100)</f>
        <v>0.10400000000000001</v>
      </c>
      <c r="AW43" s="50">
        <f>IF($G45="","",$G45)</f>
        <v>3.4</v>
      </c>
      <c r="AX43" s="50">
        <f>IF($K45="","",$K45)</f>
        <v>6</v>
      </c>
      <c r="AY43" s="50" t="str">
        <f>IF(J45="","",J45-1)</f>
        <v/>
      </c>
      <c r="AZ43" s="50">
        <f>IF($L45="","",$L45)</f>
        <v>1</v>
      </c>
      <c r="BA43" s="50">
        <f>IF($M45="","",$M45)</f>
        <v>0</v>
      </c>
      <c r="BB43" s="50">
        <f>IF($H46="","",$H46)</f>
        <v>11.4</v>
      </c>
      <c r="BC43" s="50">
        <f>IF(BB43="","",BB43/100)</f>
        <v>0.114</v>
      </c>
      <c r="BD43" s="50">
        <f>IF($G46="","",$G46)</f>
        <v>3</v>
      </c>
      <c r="BE43" s="50">
        <f>IF($K46="","",$K46)</f>
        <v>6</v>
      </c>
      <c r="BF43" s="50" t="str">
        <f>IF(J46="","",J46-1)</f>
        <v/>
      </c>
      <c r="BG43" s="50">
        <f>IF($L46="","",$L46)</f>
        <v>0</v>
      </c>
      <c r="BH43" s="50">
        <f>IF($M46="","",$M46)</f>
        <v>0</v>
      </c>
      <c r="BI43" s="50">
        <f>IF($H47="","",$H47)</f>
        <v>9.8000000000000007</v>
      </c>
      <c r="BJ43" s="50">
        <f>IF(BI43="","",BI43/100)</f>
        <v>9.8000000000000004E-2</v>
      </c>
      <c r="BK43" s="50">
        <f>IF($G47="","",$G47)</f>
        <v>2.8</v>
      </c>
      <c r="BL43" s="50">
        <f>IF($K47="","",$K47)</f>
        <v>5</v>
      </c>
      <c r="BM43" s="50" t="str">
        <f>IF(J47="","",J47-1)</f>
        <v/>
      </c>
      <c r="BN43" s="50">
        <f>IF($L47="","",$L47)</f>
        <v>0</v>
      </c>
      <c r="BO43" s="50">
        <f>IF($M47="","",$M47)</f>
        <v>0</v>
      </c>
      <c r="BP43" s="50">
        <f>IF($H48="","",$H48)</f>
        <v>7.2</v>
      </c>
      <c r="BQ43" s="50">
        <f>IF(BP43="","",BP43/100)</f>
        <v>7.2000000000000008E-2</v>
      </c>
      <c r="BR43" s="50">
        <f>IF($G48="","",$G48)</f>
        <v>3</v>
      </c>
      <c r="BS43" s="50">
        <f>IF($K48="","",$K48)</f>
        <v>2</v>
      </c>
      <c r="BT43" s="50" t="str">
        <f>IF(J48="","",J48-1)</f>
        <v/>
      </c>
      <c r="BU43" s="50">
        <f>IF($L48="","",$L48)</f>
        <v>2</v>
      </c>
      <c r="BV43" s="50">
        <f>IF($M48="","",$M48)</f>
        <v>0</v>
      </c>
      <c r="BW43" s="50">
        <f>SUM(O43:O48)/AF43</f>
        <v>0</v>
      </c>
      <c r="BX43" s="50">
        <f>SUM(P43:P48)/AF43</f>
        <v>0</v>
      </c>
      <c r="BY43" s="50">
        <f>SUM(Q43:Q48)/AF43</f>
        <v>0</v>
      </c>
      <c r="BZ43" s="50">
        <f>SUM(R43:R48)/AF43</f>
        <v>0</v>
      </c>
    </row>
    <row r="44" spans="2:78" ht="15.75" x14ac:dyDescent="0.2">
      <c r="B44" s="141"/>
      <c r="C44" s="70" t="s">
        <v>103</v>
      </c>
      <c r="D44" s="68"/>
      <c r="E44" s="68">
        <v>148</v>
      </c>
      <c r="F44" s="69"/>
      <c r="G44" s="68">
        <v>2.6</v>
      </c>
      <c r="H44" s="68">
        <v>8.8000000000000007</v>
      </c>
      <c r="I44" s="68">
        <v>6.4</v>
      </c>
      <c r="J44" s="68"/>
      <c r="K44" s="68">
        <v>5</v>
      </c>
      <c r="L44" s="68">
        <v>0</v>
      </c>
      <c r="M44" s="68">
        <v>0</v>
      </c>
      <c r="N44" s="68">
        <v>0</v>
      </c>
      <c r="O44" s="68">
        <v>0</v>
      </c>
      <c r="P44" s="68">
        <v>0</v>
      </c>
      <c r="Q44" s="68">
        <v>0</v>
      </c>
      <c r="R44" s="68">
        <v>0</v>
      </c>
      <c r="S44" s="67"/>
      <c r="T44" s="66">
        <v>148</v>
      </c>
      <c r="U44" s="65">
        <v>150</v>
      </c>
      <c r="V44" s="65">
        <v>100</v>
      </c>
      <c r="W44" s="65"/>
      <c r="X44" s="65"/>
      <c r="Y44" s="65"/>
      <c r="Z44" s="65"/>
      <c r="AA44" s="65"/>
      <c r="AB44" s="65"/>
      <c r="AC44" s="65"/>
      <c r="AD44" s="65"/>
    </row>
    <row r="45" spans="2:78" ht="15.75" x14ac:dyDescent="0.2">
      <c r="B45" s="141"/>
      <c r="C45" s="70" t="s">
        <v>102</v>
      </c>
      <c r="D45" s="68">
        <f t="shared" ref="D45:E48" si="9">D44</f>
        <v>0</v>
      </c>
      <c r="E45" s="68">
        <f t="shared" si="9"/>
        <v>148</v>
      </c>
      <c r="F45" s="69"/>
      <c r="G45" s="68">
        <v>3.4</v>
      </c>
      <c r="H45" s="68">
        <v>10.4</v>
      </c>
      <c r="I45" s="68">
        <v>7.2</v>
      </c>
      <c r="J45" s="68"/>
      <c r="K45" s="68">
        <v>6</v>
      </c>
      <c r="L45" s="68">
        <v>1</v>
      </c>
      <c r="M45" s="68">
        <v>0</v>
      </c>
      <c r="N45" s="68">
        <v>0</v>
      </c>
      <c r="O45" s="68">
        <v>0</v>
      </c>
      <c r="P45" s="68">
        <v>0</v>
      </c>
      <c r="Q45" s="68">
        <v>0</v>
      </c>
      <c r="R45" s="68">
        <v>0</v>
      </c>
      <c r="S45" s="67"/>
      <c r="T45" s="66">
        <v>148</v>
      </c>
      <c r="U45" s="65">
        <v>150</v>
      </c>
      <c r="V45" s="65">
        <v>100</v>
      </c>
      <c r="W45" s="65"/>
      <c r="X45" s="65"/>
      <c r="Y45" s="65"/>
      <c r="Z45" s="65"/>
      <c r="AA45" s="65"/>
      <c r="AB45" s="65"/>
      <c r="AC45" s="65"/>
      <c r="AD45" s="65"/>
    </row>
    <row r="46" spans="2:78" ht="15.75" x14ac:dyDescent="0.2">
      <c r="B46" s="141"/>
      <c r="C46" s="70" t="s">
        <v>101</v>
      </c>
      <c r="D46" s="68">
        <f t="shared" si="9"/>
        <v>0</v>
      </c>
      <c r="E46" s="68">
        <f t="shared" si="9"/>
        <v>148</v>
      </c>
      <c r="F46" s="69"/>
      <c r="G46" s="68">
        <v>3</v>
      </c>
      <c r="H46" s="68">
        <v>11.4</v>
      </c>
      <c r="I46" s="68">
        <v>8.9</v>
      </c>
      <c r="J46" s="68"/>
      <c r="K46" s="68">
        <v>6</v>
      </c>
      <c r="L46" s="68">
        <v>0</v>
      </c>
      <c r="M46" s="68">
        <v>0</v>
      </c>
      <c r="N46" s="68">
        <v>0</v>
      </c>
      <c r="O46" s="68">
        <v>0</v>
      </c>
      <c r="P46" s="68">
        <v>0</v>
      </c>
      <c r="Q46" s="68">
        <v>0</v>
      </c>
      <c r="R46" s="68">
        <v>0</v>
      </c>
      <c r="S46" s="67"/>
      <c r="T46" s="66">
        <v>148</v>
      </c>
      <c r="U46" s="65">
        <v>150</v>
      </c>
      <c r="V46" s="65">
        <v>100</v>
      </c>
      <c r="W46" s="65"/>
      <c r="X46" s="65"/>
      <c r="Y46" s="65"/>
      <c r="Z46" s="65"/>
      <c r="AA46" s="65"/>
      <c r="AB46" s="65"/>
      <c r="AC46" s="65"/>
      <c r="AD46" s="65"/>
    </row>
    <row r="47" spans="2:78" ht="15.75" x14ac:dyDescent="0.2">
      <c r="B47" s="141"/>
      <c r="C47" s="70" t="s">
        <v>100</v>
      </c>
      <c r="D47" s="68">
        <f t="shared" si="9"/>
        <v>0</v>
      </c>
      <c r="E47" s="68">
        <f t="shared" si="9"/>
        <v>148</v>
      </c>
      <c r="F47" s="69"/>
      <c r="G47" s="68">
        <v>2.8</v>
      </c>
      <c r="H47" s="68">
        <v>9.8000000000000007</v>
      </c>
      <c r="I47" s="68">
        <v>7.2</v>
      </c>
      <c r="J47" s="68"/>
      <c r="K47" s="68">
        <v>5</v>
      </c>
      <c r="L47" s="68">
        <v>0</v>
      </c>
      <c r="M47" s="68">
        <v>0</v>
      </c>
      <c r="N47" s="68">
        <v>0</v>
      </c>
      <c r="O47" s="68">
        <v>0</v>
      </c>
      <c r="P47" s="68">
        <v>0</v>
      </c>
      <c r="Q47" s="68">
        <v>0</v>
      </c>
      <c r="R47" s="68">
        <v>0</v>
      </c>
      <c r="S47" s="67"/>
      <c r="T47" s="66">
        <v>148</v>
      </c>
      <c r="U47" s="65">
        <v>150</v>
      </c>
      <c r="V47" s="65">
        <v>100</v>
      </c>
      <c r="W47" s="65"/>
      <c r="X47" s="65"/>
      <c r="Y47" s="65"/>
      <c r="Z47" s="65"/>
      <c r="AA47" s="65"/>
      <c r="AB47" s="65"/>
      <c r="AC47" s="65"/>
      <c r="AD47" s="65"/>
    </row>
    <row r="48" spans="2:78" ht="15.75" x14ac:dyDescent="0.2">
      <c r="B48" s="141"/>
      <c r="C48" s="70" t="s">
        <v>99</v>
      </c>
      <c r="D48" s="68">
        <f t="shared" si="9"/>
        <v>0</v>
      </c>
      <c r="E48" s="68">
        <f t="shared" si="9"/>
        <v>148</v>
      </c>
      <c r="F48" s="69"/>
      <c r="G48" s="68">
        <v>3</v>
      </c>
      <c r="H48" s="68">
        <v>7.2</v>
      </c>
      <c r="I48" s="68">
        <v>10.7</v>
      </c>
      <c r="J48" s="68"/>
      <c r="K48" s="68">
        <v>2</v>
      </c>
      <c r="L48" s="68">
        <v>2</v>
      </c>
      <c r="M48" s="68">
        <v>0</v>
      </c>
      <c r="N48" s="68">
        <v>0</v>
      </c>
      <c r="O48" s="68">
        <v>0</v>
      </c>
      <c r="P48" s="68">
        <v>0</v>
      </c>
      <c r="Q48" s="68">
        <v>0</v>
      </c>
      <c r="R48" s="68">
        <v>0</v>
      </c>
      <c r="S48" s="67"/>
      <c r="T48" s="66">
        <v>148</v>
      </c>
      <c r="U48" s="65">
        <v>150</v>
      </c>
      <c r="V48" s="65">
        <v>100</v>
      </c>
      <c r="W48" s="65"/>
      <c r="X48" s="65"/>
      <c r="Y48" s="65"/>
      <c r="Z48" s="65"/>
      <c r="AA48" s="65"/>
      <c r="AB48" s="65"/>
      <c r="AC48" s="65"/>
      <c r="AD48" s="65"/>
    </row>
    <row r="49" spans="2:78" ht="3.75" customHeight="1" x14ac:dyDescent="0.2">
      <c r="B49" s="56"/>
      <c r="C49" s="54"/>
      <c r="D49" s="54"/>
      <c r="E49" s="55"/>
      <c r="F49" s="55"/>
      <c r="G49" s="54"/>
      <c r="H49" s="54"/>
      <c r="I49" s="54"/>
      <c r="J49" s="54"/>
      <c r="K49" s="55"/>
      <c r="L49" s="55"/>
      <c r="M49" s="55"/>
      <c r="N49" s="55"/>
      <c r="O49" s="55"/>
      <c r="P49" s="55"/>
      <c r="Q49" s="54"/>
      <c r="R49" s="54"/>
      <c r="S49" s="53"/>
      <c r="T49" s="52"/>
      <c r="U49" s="52"/>
      <c r="V49" s="52"/>
      <c r="W49" s="52"/>
      <c r="X49" s="52"/>
      <c r="Y49" s="52"/>
      <c r="Z49" s="52"/>
      <c r="AA49" s="52"/>
      <c r="AB49" s="52"/>
      <c r="AC49" s="51"/>
      <c r="AD49" s="51"/>
    </row>
    <row r="50" spans="2:78" ht="15.75" x14ac:dyDescent="0.2">
      <c r="B50" s="64" t="s">
        <v>885</v>
      </c>
      <c r="C50" s="63" t="s">
        <v>98</v>
      </c>
      <c r="D50" s="62"/>
      <c r="E50" s="60">
        <f>AVERAGE(E44:E48)</f>
        <v>148</v>
      </c>
      <c r="F50" s="60">
        <f>F43</f>
        <v>66.349999999999994</v>
      </c>
      <c r="G50" s="60">
        <f t="shared" ref="G50:R50" si="10">AVERAGE(G43:G48)</f>
        <v>3.1</v>
      </c>
      <c r="H50" s="60">
        <f t="shared" si="10"/>
        <v>9.5333333333333332</v>
      </c>
      <c r="I50" s="60">
        <f t="shared" si="10"/>
        <v>7.8166666666666673</v>
      </c>
      <c r="J50" s="60" t="e">
        <f t="shared" si="10"/>
        <v>#DIV/0!</v>
      </c>
      <c r="K50" s="60">
        <f t="shared" si="10"/>
        <v>4.833333333333333</v>
      </c>
      <c r="L50" s="60">
        <f t="shared" si="10"/>
        <v>0.66666666666666663</v>
      </c>
      <c r="M50" s="60">
        <f t="shared" si="10"/>
        <v>0</v>
      </c>
      <c r="N50" s="60">
        <f t="shared" si="10"/>
        <v>0</v>
      </c>
      <c r="O50" s="60">
        <f t="shared" si="10"/>
        <v>0</v>
      </c>
      <c r="P50" s="60">
        <f t="shared" si="10"/>
        <v>0</v>
      </c>
      <c r="Q50" s="60">
        <f t="shared" si="10"/>
        <v>0</v>
      </c>
      <c r="R50" s="60">
        <f t="shared" si="10"/>
        <v>0</v>
      </c>
      <c r="S50" s="59"/>
      <c r="T50" s="57"/>
      <c r="U50" s="57"/>
      <c r="V50" s="57"/>
      <c r="W50" s="65"/>
      <c r="X50" s="57"/>
      <c r="Y50" s="57"/>
      <c r="Z50" s="57"/>
      <c r="AA50" s="57"/>
      <c r="AB50" s="57"/>
      <c r="AC50" s="57"/>
      <c r="AD50" s="57"/>
    </row>
    <row r="51" spans="2:78" ht="15.75" x14ac:dyDescent="0.2">
      <c r="B51" s="64"/>
      <c r="C51" s="63" t="s">
        <v>97</v>
      </c>
      <c r="D51" s="62"/>
      <c r="E51" s="61"/>
      <c r="F51" s="61"/>
      <c r="G51" s="60">
        <f t="shared" ref="G51:R51" si="11">STDEV(G43:G48)/SQRT(COUNT(G43:G48))</f>
        <v>0.17701224063135584</v>
      </c>
      <c r="H51" s="60">
        <f t="shared" si="11"/>
        <v>0.58575687030636681</v>
      </c>
      <c r="I51" s="60">
        <f t="shared" si="11"/>
        <v>0.68284535421849091</v>
      </c>
      <c r="J51" s="60" t="e">
        <f t="shared" si="11"/>
        <v>#DIV/0!</v>
      </c>
      <c r="K51" s="60">
        <f t="shared" si="11"/>
        <v>0.60092521257733189</v>
      </c>
      <c r="L51" s="60">
        <f t="shared" si="11"/>
        <v>0.33333333333333337</v>
      </c>
      <c r="M51" s="60">
        <f t="shared" si="11"/>
        <v>0</v>
      </c>
      <c r="N51" s="60">
        <f t="shared" si="11"/>
        <v>0</v>
      </c>
      <c r="O51" s="60">
        <f t="shared" si="11"/>
        <v>0</v>
      </c>
      <c r="P51" s="60">
        <f t="shared" si="11"/>
        <v>0</v>
      </c>
      <c r="Q51" s="60">
        <f t="shared" si="11"/>
        <v>0</v>
      </c>
      <c r="R51" s="60">
        <f t="shared" si="11"/>
        <v>0</v>
      </c>
      <c r="S51" s="59"/>
      <c r="T51" s="57"/>
      <c r="U51" s="57"/>
      <c r="V51" s="57"/>
      <c r="W51" s="58"/>
      <c r="X51" s="57"/>
      <c r="Y51" s="57"/>
      <c r="Z51" s="57"/>
      <c r="AA51" s="57"/>
      <c r="AB51" s="57"/>
      <c r="AC51" s="57"/>
      <c r="AD51" s="57"/>
    </row>
    <row r="52" spans="2:78" ht="3.75" customHeight="1" x14ac:dyDescent="0.2">
      <c r="B52" s="56"/>
      <c r="C52" s="54"/>
      <c r="D52" s="54"/>
      <c r="E52" s="55"/>
      <c r="F52" s="55"/>
      <c r="G52" s="54"/>
      <c r="H52" s="54"/>
      <c r="I52" s="54"/>
      <c r="J52" s="54"/>
      <c r="K52" s="55"/>
      <c r="L52" s="55"/>
      <c r="M52" s="55"/>
      <c r="N52" s="55"/>
      <c r="O52" s="55"/>
      <c r="P52" s="55"/>
      <c r="Q52" s="54"/>
      <c r="R52" s="54"/>
      <c r="S52" s="53"/>
      <c r="T52" s="52"/>
      <c r="U52" s="52"/>
      <c r="V52" s="52"/>
      <c r="W52" s="52"/>
      <c r="X52" s="52"/>
      <c r="Y52" s="52"/>
      <c r="Z52" s="52"/>
      <c r="AA52" s="52"/>
      <c r="AB52" s="52"/>
      <c r="AC52" s="51"/>
      <c r="AD52" s="51"/>
    </row>
    <row r="53" spans="2:78" ht="15.75" x14ac:dyDescent="0.2">
      <c r="B53" s="141">
        <v>105</v>
      </c>
      <c r="C53" s="70" t="s">
        <v>104</v>
      </c>
      <c r="D53" s="68" t="s">
        <v>105</v>
      </c>
      <c r="E53" s="68">
        <v>147</v>
      </c>
      <c r="F53" s="68">
        <v>41.87</v>
      </c>
      <c r="G53" s="68">
        <v>3.3</v>
      </c>
      <c r="H53" s="68">
        <v>8.6</v>
      </c>
      <c r="I53" s="68">
        <v>13.4</v>
      </c>
      <c r="J53" s="68"/>
      <c r="K53" s="68">
        <v>2</v>
      </c>
      <c r="L53" s="68">
        <v>2</v>
      </c>
      <c r="M53" s="68">
        <v>0</v>
      </c>
      <c r="N53" s="68">
        <v>0</v>
      </c>
      <c r="O53" s="68">
        <v>0</v>
      </c>
      <c r="P53" s="68">
        <v>0</v>
      </c>
      <c r="Q53" s="68">
        <v>0</v>
      </c>
      <c r="R53" s="68">
        <v>0</v>
      </c>
      <c r="S53" s="67"/>
      <c r="T53" s="66">
        <v>147</v>
      </c>
      <c r="U53" s="65">
        <v>150</v>
      </c>
      <c r="V53" s="65">
        <v>100</v>
      </c>
      <c r="W53" s="72">
        <v>0.36</v>
      </c>
      <c r="X53" s="65">
        <v>2.62</v>
      </c>
      <c r="Y53" s="65"/>
      <c r="Z53" s="65"/>
      <c r="AA53" s="65"/>
      <c r="AB53" s="65"/>
      <c r="AC53" s="65">
        <v>1.18</v>
      </c>
      <c r="AD53" s="65">
        <v>0.45</v>
      </c>
      <c r="AF53" s="50">
        <v>6</v>
      </c>
      <c r="AG53" s="50">
        <f>IF($H53="","",$H53)</f>
        <v>8.6</v>
      </c>
      <c r="AH53" s="50">
        <f>IF(AG53="","",AG53/100)</f>
        <v>8.5999999999999993E-2</v>
      </c>
      <c r="AI53" s="50">
        <f>IF($G53="","",$G53)</f>
        <v>3.3</v>
      </c>
      <c r="AJ53" s="50">
        <f>IF($K53="","",$K53)</f>
        <v>2</v>
      </c>
      <c r="AK53" s="50" t="str">
        <f>IF(J53="","",J53-1)</f>
        <v/>
      </c>
      <c r="AL53" s="71">
        <f>IF($L53="","",$L53)</f>
        <v>2</v>
      </c>
      <c r="AM53" s="50">
        <f>IF($M53="","",$M53)</f>
        <v>0</v>
      </c>
      <c r="AN53" s="50">
        <f>IF($H54="","",$H54)</f>
        <v>10.6</v>
      </c>
      <c r="AO53" s="50">
        <f>IF(AN53="","",AN53/100)</f>
        <v>0.106</v>
      </c>
      <c r="AP53" s="50">
        <f>IF($G54="","",$G54)</f>
        <v>3.5</v>
      </c>
      <c r="AQ53" s="50">
        <f>IF($K54="","",$K54)</f>
        <v>4</v>
      </c>
      <c r="AR53" s="50" t="str">
        <f>IF(J54="","",J54-1)</f>
        <v/>
      </c>
      <c r="AS53" s="50">
        <f>IF($L54="","",$L54)</f>
        <v>1</v>
      </c>
      <c r="AT53" s="50">
        <f>IF($M54="","",$M54)</f>
        <v>0</v>
      </c>
      <c r="AU53" s="50">
        <f>IF($H55="","",$H55)</f>
        <v>13.3</v>
      </c>
      <c r="AV53" s="50">
        <f>IF(AU53="","",AU53/100)</f>
        <v>0.13300000000000001</v>
      </c>
      <c r="AW53" s="50">
        <f>IF($G55="","",$G55)</f>
        <v>3.4</v>
      </c>
      <c r="AX53" s="50">
        <f>IF($K55="","",$K55)</f>
        <v>5</v>
      </c>
      <c r="AY53" s="50" t="str">
        <f>IF(J55="","",J55-1)</f>
        <v/>
      </c>
      <c r="AZ53" s="50">
        <f>IF($L55="","",$L55)</f>
        <v>0</v>
      </c>
      <c r="BA53" s="50">
        <f>IF($M55="","",$M55)</f>
        <v>0</v>
      </c>
      <c r="BB53" s="50">
        <f>IF($H56="","",$H56)</f>
        <v>8.6</v>
      </c>
      <c r="BC53" s="50">
        <f>IF(BB53="","",BB53/100)</f>
        <v>8.5999999999999993E-2</v>
      </c>
      <c r="BD53" s="50">
        <f>IF($G56="","",$G56)</f>
        <v>3.1</v>
      </c>
      <c r="BE53" s="50">
        <f>IF($K56="","",$K56)</f>
        <v>4</v>
      </c>
      <c r="BF53" s="50" t="str">
        <f>IF(J56="","",J56-1)</f>
        <v/>
      </c>
      <c r="BG53" s="50">
        <f>IF($L56="","",$L56)</f>
        <v>1</v>
      </c>
      <c r="BH53" s="50">
        <f>IF($M56="","",$M56)</f>
        <v>0</v>
      </c>
      <c r="BI53" s="50">
        <f>IF($H57="","",$H57)</f>
        <v>9.6</v>
      </c>
      <c r="BJ53" s="50">
        <f>IF(BI53="","",BI53/100)</f>
        <v>9.6000000000000002E-2</v>
      </c>
      <c r="BK53" s="50">
        <f>IF($G57="","",$G57)</f>
        <v>3.3</v>
      </c>
      <c r="BL53" s="50">
        <f>IF($K57="","",$K57)</f>
        <v>4</v>
      </c>
      <c r="BM53" s="50" t="str">
        <f>IF(J57="","",J57-1)</f>
        <v/>
      </c>
      <c r="BN53" s="50">
        <f>IF($L57="","",$L57)</f>
        <v>2</v>
      </c>
      <c r="BO53" s="50">
        <f>IF($M57="","",$M57)</f>
        <v>0</v>
      </c>
      <c r="BP53" s="50">
        <f>IF($H58="","",$H58)</f>
        <v>10.3</v>
      </c>
      <c r="BQ53" s="50">
        <f>IF(BP53="","",BP53/100)</f>
        <v>0.10300000000000001</v>
      </c>
      <c r="BR53" s="50">
        <f>IF($G58="","",$G58)</f>
        <v>3.1</v>
      </c>
      <c r="BS53" s="50">
        <f>IF($K58="","",$K58)</f>
        <v>4</v>
      </c>
      <c r="BT53" s="50" t="str">
        <f>IF(J58="","",J58-1)</f>
        <v/>
      </c>
      <c r="BU53" s="50">
        <f>IF($L58="","",$L58)</f>
        <v>1</v>
      </c>
      <c r="BV53" s="50">
        <f>IF($M58="","",$M58)</f>
        <v>0</v>
      </c>
      <c r="BW53" s="50">
        <f>SUM(O53:O58)/AF53</f>
        <v>0</v>
      </c>
      <c r="BX53" s="50">
        <f>SUM(P53:P58)/AF53</f>
        <v>0</v>
      </c>
      <c r="BY53" s="50">
        <f>SUM(Q53:Q58)/AF53</f>
        <v>0</v>
      </c>
      <c r="BZ53" s="50">
        <f>SUM(R53:R58)/AF53</f>
        <v>0</v>
      </c>
    </row>
    <row r="54" spans="2:78" ht="15.75" x14ac:dyDescent="0.2">
      <c r="B54" s="141"/>
      <c r="C54" s="70" t="s">
        <v>103</v>
      </c>
      <c r="D54" s="68"/>
      <c r="E54" s="68">
        <v>148</v>
      </c>
      <c r="F54" s="69"/>
      <c r="G54" s="68">
        <v>3.5</v>
      </c>
      <c r="H54" s="68">
        <v>10.6</v>
      </c>
      <c r="I54" s="68">
        <v>18.899999999999999</v>
      </c>
      <c r="J54" s="68"/>
      <c r="K54" s="68">
        <v>4</v>
      </c>
      <c r="L54" s="68">
        <v>1</v>
      </c>
      <c r="M54" s="68">
        <v>0</v>
      </c>
      <c r="N54" s="68">
        <v>0</v>
      </c>
      <c r="O54" s="68">
        <v>0</v>
      </c>
      <c r="P54" s="68">
        <v>0</v>
      </c>
      <c r="Q54" s="68">
        <v>0</v>
      </c>
      <c r="R54" s="68">
        <v>0</v>
      </c>
      <c r="S54" s="67"/>
      <c r="T54" s="66">
        <v>148</v>
      </c>
      <c r="U54" s="65">
        <v>150</v>
      </c>
      <c r="V54" s="65">
        <v>100</v>
      </c>
      <c r="W54" s="65"/>
      <c r="X54" s="65"/>
      <c r="Y54" s="65"/>
      <c r="Z54" s="65"/>
      <c r="AA54" s="65"/>
      <c r="AB54" s="65"/>
      <c r="AC54" s="65"/>
      <c r="AD54" s="65"/>
    </row>
    <row r="55" spans="2:78" ht="15.75" x14ac:dyDescent="0.2">
      <c r="B55" s="141"/>
      <c r="C55" s="70" t="s">
        <v>102</v>
      </c>
      <c r="D55" s="68">
        <f t="shared" ref="D55:E58" si="12">D54</f>
        <v>0</v>
      </c>
      <c r="E55" s="68">
        <f t="shared" si="12"/>
        <v>148</v>
      </c>
      <c r="F55" s="69"/>
      <c r="G55" s="68">
        <v>3.4</v>
      </c>
      <c r="H55" s="68">
        <v>13.3</v>
      </c>
      <c r="I55" s="68">
        <v>13.9</v>
      </c>
      <c r="J55" s="68"/>
      <c r="K55" s="68">
        <v>5</v>
      </c>
      <c r="L55" s="68">
        <v>0</v>
      </c>
      <c r="M55" s="68">
        <v>0</v>
      </c>
      <c r="N55" s="68">
        <v>0</v>
      </c>
      <c r="O55" s="68">
        <v>0</v>
      </c>
      <c r="P55" s="68">
        <v>0</v>
      </c>
      <c r="Q55" s="68">
        <v>0</v>
      </c>
      <c r="R55" s="68">
        <v>0</v>
      </c>
      <c r="S55" s="67"/>
      <c r="T55" s="66">
        <v>148</v>
      </c>
      <c r="U55" s="65">
        <v>150</v>
      </c>
      <c r="V55" s="65">
        <v>100</v>
      </c>
      <c r="W55" s="65"/>
      <c r="X55" s="65"/>
      <c r="Y55" s="65"/>
      <c r="Z55" s="65"/>
      <c r="AA55" s="65"/>
      <c r="AB55" s="65"/>
      <c r="AC55" s="65"/>
      <c r="AD55" s="65"/>
    </row>
    <row r="56" spans="2:78" ht="15.75" x14ac:dyDescent="0.2">
      <c r="B56" s="141"/>
      <c r="C56" s="70" t="s">
        <v>101</v>
      </c>
      <c r="D56" s="68">
        <f t="shared" si="12"/>
        <v>0</v>
      </c>
      <c r="E56" s="68">
        <f t="shared" si="12"/>
        <v>148</v>
      </c>
      <c r="F56" s="69"/>
      <c r="G56" s="68">
        <v>3.1</v>
      </c>
      <c r="H56" s="68">
        <v>8.6</v>
      </c>
      <c r="I56" s="68">
        <v>11.4</v>
      </c>
      <c r="J56" s="68"/>
      <c r="K56" s="68">
        <v>4</v>
      </c>
      <c r="L56" s="68">
        <v>1</v>
      </c>
      <c r="M56" s="68">
        <v>0</v>
      </c>
      <c r="N56" s="68">
        <v>0</v>
      </c>
      <c r="O56" s="68">
        <v>0</v>
      </c>
      <c r="P56" s="68">
        <v>0</v>
      </c>
      <c r="Q56" s="68">
        <v>0</v>
      </c>
      <c r="R56" s="68">
        <v>0</v>
      </c>
      <c r="S56" s="67"/>
      <c r="T56" s="66">
        <v>148</v>
      </c>
      <c r="U56" s="65">
        <v>150</v>
      </c>
      <c r="V56" s="65">
        <v>100</v>
      </c>
      <c r="W56" s="65"/>
      <c r="X56" s="65"/>
      <c r="Y56" s="65"/>
      <c r="Z56" s="65"/>
      <c r="AA56" s="65"/>
      <c r="AB56" s="65"/>
      <c r="AC56" s="65"/>
      <c r="AD56" s="65"/>
    </row>
    <row r="57" spans="2:78" ht="15.75" x14ac:dyDescent="0.2">
      <c r="B57" s="141"/>
      <c r="C57" s="70" t="s">
        <v>100</v>
      </c>
      <c r="D57" s="68">
        <f t="shared" si="12"/>
        <v>0</v>
      </c>
      <c r="E57" s="68">
        <f t="shared" si="12"/>
        <v>148</v>
      </c>
      <c r="F57" s="69"/>
      <c r="G57" s="68">
        <v>3.3</v>
      </c>
      <c r="H57" s="68">
        <v>9.6</v>
      </c>
      <c r="I57" s="68">
        <v>12.6</v>
      </c>
      <c r="J57" s="68"/>
      <c r="K57" s="68">
        <v>4</v>
      </c>
      <c r="L57" s="68">
        <v>2</v>
      </c>
      <c r="M57" s="68">
        <v>0</v>
      </c>
      <c r="N57" s="68">
        <v>0</v>
      </c>
      <c r="O57" s="68">
        <v>0</v>
      </c>
      <c r="P57" s="68">
        <v>0</v>
      </c>
      <c r="Q57" s="68">
        <v>0</v>
      </c>
      <c r="R57" s="68">
        <v>0</v>
      </c>
      <c r="S57" s="67"/>
      <c r="T57" s="66">
        <v>148</v>
      </c>
      <c r="U57" s="65">
        <v>150</v>
      </c>
      <c r="V57" s="65">
        <v>100</v>
      </c>
      <c r="W57" s="65"/>
      <c r="X57" s="65"/>
      <c r="Y57" s="65"/>
      <c r="Z57" s="65"/>
      <c r="AA57" s="65"/>
      <c r="AB57" s="65"/>
      <c r="AC57" s="65"/>
      <c r="AD57" s="65"/>
    </row>
    <row r="58" spans="2:78" ht="15.75" x14ac:dyDescent="0.2">
      <c r="B58" s="141"/>
      <c r="C58" s="70" t="s">
        <v>99</v>
      </c>
      <c r="D58" s="68">
        <f t="shared" si="12"/>
        <v>0</v>
      </c>
      <c r="E58" s="68">
        <f t="shared" si="12"/>
        <v>148</v>
      </c>
      <c r="F58" s="69"/>
      <c r="G58" s="68">
        <v>3.1</v>
      </c>
      <c r="H58" s="68">
        <v>10.3</v>
      </c>
      <c r="I58" s="68">
        <v>10.1</v>
      </c>
      <c r="J58" s="68"/>
      <c r="K58" s="68">
        <v>4</v>
      </c>
      <c r="L58" s="68">
        <v>1</v>
      </c>
      <c r="M58" s="68">
        <v>0</v>
      </c>
      <c r="N58" s="68">
        <v>0</v>
      </c>
      <c r="O58" s="68">
        <v>0</v>
      </c>
      <c r="P58" s="68">
        <v>0</v>
      </c>
      <c r="Q58" s="68">
        <v>0</v>
      </c>
      <c r="R58" s="68">
        <v>0</v>
      </c>
      <c r="S58" s="67"/>
      <c r="T58" s="66">
        <v>148</v>
      </c>
      <c r="U58" s="65">
        <v>150</v>
      </c>
      <c r="V58" s="65">
        <v>100</v>
      </c>
      <c r="W58" s="65"/>
      <c r="X58" s="65"/>
      <c r="Y58" s="65"/>
      <c r="Z58" s="65"/>
      <c r="AA58" s="65"/>
      <c r="AB58" s="65"/>
      <c r="AC58" s="65"/>
      <c r="AD58" s="65"/>
    </row>
    <row r="59" spans="2:78" ht="3.75" customHeight="1" x14ac:dyDescent="0.2">
      <c r="B59" s="56"/>
      <c r="C59" s="54"/>
      <c r="D59" s="54"/>
      <c r="E59" s="55"/>
      <c r="F59" s="55"/>
      <c r="G59" s="54"/>
      <c r="H59" s="54"/>
      <c r="I59" s="54"/>
      <c r="J59" s="54"/>
      <c r="K59" s="55"/>
      <c r="L59" s="55"/>
      <c r="M59" s="55"/>
      <c r="N59" s="55"/>
      <c r="O59" s="55"/>
      <c r="P59" s="55"/>
      <c r="Q59" s="54"/>
      <c r="R59" s="54"/>
      <c r="S59" s="53"/>
      <c r="T59" s="52"/>
      <c r="U59" s="52"/>
      <c r="V59" s="52"/>
      <c r="W59" s="52"/>
      <c r="X59" s="52"/>
      <c r="Y59" s="52"/>
      <c r="Z59" s="52"/>
      <c r="AA59" s="52"/>
      <c r="AB59" s="52"/>
      <c r="AC59" s="51"/>
      <c r="AD59" s="51"/>
    </row>
    <row r="60" spans="2:78" ht="15.75" x14ac:dyDescent="0.2">
      <c r="B60" s="64" t="s">
        <v>886</v>
      </c>
      <c r="C60" s="63" t="s">
        <v>98</v>
      </c>
      <c r="D60" s="62"/>
      <c r="E60" s="60">
        <f>AVERAGE(E54:E58)</f>
        <v>148</v>
      </c>
      <c r="F60" s="60">
        <f>F53</f>
        <v>41.87</v>
      </c>
      <c r="G60" s="60">
        <f t="shared" ref="G60:R60" si="13">AVERAGE(G53:G58)</f>
        <v>3.2833333333333332</v>
      </c>
      <c r="H60" s="60">
        <f t="shared" si="13"/>
        <v>10.166666666666666</v>
      </c>
      <c r="I60" s="60">
        <f t="shared" si="13"/>
        <v>13.383333333333331</v>
      </c>
      <c r="J60" s="60" t="e">
        <f t="shared" si="13"/>
        <v>#DIV/0!</v>
      </c>
      <c r="K60" s="60">
        <f t="shared" si="13"/>
        <v>3.8333333333333335</v>
      </c>
      <c r="L60" s="60">
        <f t="shared" si="13"/>
        <v>1.1666666666666667</v>
      </c>
      <c r="M60" s="60">
        <f t="shared" si="13"/>
        <v>0</v>
      </c>
      <c r="N60" s="60">
        <f t="shared" si="13"/>
        <v>0</v>
      </c>
      <c r="O60" s="60">
        <f t="shared" si="13"/>
        <v>0</v>
      </c>
      <c r="P60" s="60">
        <f t="shared" si="13"/>
        <v>0</v>
      </c>
      <c r="Q60" s="60">
        <f t="shared" si="13"/>
        <v>0</v>
      </c>
      <c r="R60" s="60">
        <f t="shared" si="13"/>
        <v>0</v>
      </c>
      <c r="S60" s="59"/>
      <c r="T60" s="57"/>
      <c r="U60" s="57"/>
      <c r="V60" s="57"/>
      <c r="W60" s="65"/>
      <c r="X60" s="57"/>
      <c r="Y60" s="57"/>
      <c r="Z60" s="57"/>
      <c r="AA60" s="57"/>
      <c r="AB60" s="57"/>
      <c r="AC60" s="57"/>
      <c r="AD60" s="57"/>
    </row>
    <row r="61" spans="2:78" ht="15.75" x14ac:dyDescent="0.2">
      <c r="B61" s="64"/>
      <c r="C61" s="63" t="s">
        <v>97</v>
      </c>
      <c r="D61" s="62"/>
      <c r="E61" s="61"/>
      <c r="F61" s="61"/>
      <c r="G61" s="60">
        <f t="shared" ref="G61:R61" si="14">STDEV(G53:G58)/SQRT(COUNT(G53:G58))</f>
        <v>6.5404722901161921E-2</v>
      </c>
      <c r="H61" s="60">
        <f t="shared" si="14"/>
        <v>0.71305290437978597</v>
      </c>
      <c r="I61" s="60">
        <f t="shared" si="14"/>
        <v>1.2386596698761918</v>
      </c>
      <c r="J61" s="60" t="e">
        <f t="shared" si="14"/>
        <v>#DIV/0!</v>
      </c>
      <c r="K61" s="60">
        <f t="shared" si="14"/>
        <v>0.40138648595974302</v>
      </c>
      <c r="L61" s="60">
        <f t="shared" si="14"/>
        <v>0.30731814857642964</v>
      </c>
      <c r="M61" s="60">
        <f t="shared" si="14"/>
        <v>0</v>
      </c>
      <c r="N61" s="60">
        <f t="shared" si="14"/>
        <v>0</v>
      </c>
      <c r="O61" s="60">
        <f t="shared" si="14"/>
        <v>0</v>
      </c>
      <c r="P61" s="60">
        <f t="shared" si="14"/>
        <v>0</v>
      </c>
      <c r="Q61" s="60">
        <f t="shared" si="14"/>
        <v>0</v>
      </c>
      <c r="R61" s="60">
        <f t="shared" si="14"/>
        <v>0</v>
      </c>
      <c r="S61" s="59"/>
      <c r="T61" s="57"/>
      <c r="U61" s="57"/>
      <c r="V61" s="57"/>
      <c r="W61" s="58"/>
      <c r="X61" s="57"/>
      <c r="Y61" s="57"/>
      <c r="Z61" s="57"/>
      <c r="AA61" s="57"/>
      <c r="AB61" s="57"/>
      <c r="AC61" s="57"/>
      <c r="AD61" s="57"/>
    </row>
    <row r="62" spans="2:78" ht="3.75" customHeight="1" x14ac:dyDescent="0.2">
      <c r="B62" s="56"/>
      <c r="C62" s="54"/>
      <c r="D62" s="54"/>
      <c r="E62" s="55"/>
      <c r="F62" s="55"/>
      <c r="G62" s="54"/>
      <c r="H62" s="54"/>
      <c r="I62" s="54"/>
      <c r="J62" s="54"/>
      <c r="K62" s="55"/>
      <c r="L62" s="55"/>
      <c r="M62" s="55"/>
      <c r="N62" s="55"/>
      <c r="O62" s="55"/>
      <c r="P62" s="55"/>
      <c r="Q62" s="54"/>
      <c r="R62" s="54"/>
      <c r="S62" s="53"/>
      <c r="T62" s="52"/>
      <c r="U62" s="52"/>
      <c r="V62" s="52"/>
      <c r="W62" s="52"/>
      <c r="X62" s="52"/>
      <c r="Y62" s="52"/>
      <c r="Z62" s="52"/>
      <c r="AA62" s="52"/>
      <c r="AB62" s="52"/>
      <c r="AC62" s="51"/>
      <c r="AD62" s="51"/>
    </row>
    <row r="63" spans="2:78" ht="15.75" x14ac:dyDescent="0.2">
      <c r="B63" s="141">
        <v>106</v>
      </c>
      <c r="C63" s="70" t="s">
        <v>104</v>
      </c>
      <c r="D63" s="68"/>
      <c r="E63" s="68">
        <v>147</v>
      </c>
      <c r="F63" s="68">
        <v>42.35</v>
      </c>
      <c r="G63" s="68">
        <v>2.9</v>
      </c>
      <c r="H63" s="68">
        <v>8.5</v>
      </c>
      <c r="I63" s="68">
        <v>4.5</v>
      </c>
      <c r="J63" s="68"/>
      <c r="K63" s="68">
        <v>2</v>
      </c>
      <c r="L63" s="68">
        <v>1</v>
      </c>
      <c r="M63" s="68">
        <v>0</v>
      </c>
      <c r="N63" s="68">
        <v>0</v>
      </c>
      <c r="O63" s="68">
        <v>0</v>
      </c>
      <c r="P63" s="68">
        <v>0</v>
      </c>
      <c r="Q63" s="68">
        <v>0</v>
      </c>
      <c r="R63" s="68">
        <v>0</v>
      </c>
      <c r="S63" s="67"/>
      <c r="T63" s="66">
        <v>147</v>
      </c>
      <c r="U63" s="65">
        <v>150</v>
      </c>
      <c r="V63" s="65">
        <v>100</v>
      </c>
      <c r="W63" s="72">
        <v>0.3</v>
      </c>
      <c r="X63" s="65">
        <v>1.93</v>
      </c>
      <c r="Y63" s="65"/>
      <c r="Z63" s="65"/>
      <c r="AA63" s="65"/>
      <c r="AB63" s="65"/>
      <c r="AC63" s="65">
        <v>0.86</v>
      </c>
      <c r="AD63" s="65">
        <v>0.24</v>
      </c>
      <c r="AF63" s="50">
        <v>6</v>
      </c>
      <c r="AG63" s="50">
        <f>IF($H63="","",$H63)</f>
        <v>8.5</v>
      </c>
      <c r="AH63" s="50">
        <f>IF(AG63="","",AG63/100)</f>
        <v>8.5000000000000006E-2</v>
      </c>
      <c r="AI63" s="50">
        <f>IF($G63="","",$G63)</f>
        <v>2.9</v>
      </c>
      <c r="AJ63" s="50">
        <f>IF($K63="","",$K63)</f>
        <v>2</v>
      </c>
      <c r="AK63" s="50" t="str">
        <f>IF(J63="","",J63-1)</f>
        <v/>
      </c>
      <c r="AL63" s="71">
        <f>IF($L63="","",$L63)</f>
        <v>1</v>
      </c>
      <c r="AM63" s="50">
        <f>IF($M63="","",$M63)</f>
        <v>0</v>
      </c>
      <c r="AN63" s="50">
        <f>IF($H64="","",$H64)</f>
        <v>11</v>
      </c>
      <c r="AO63" s="50">
        <f>IF(AN63="","",AN63/100)</f>
        <v>0.11</v>
      </c>
      <c r="AP63" s="50">
        <f>IF($G64="","",$G64)</f>
        <v>3.2</v>
      </c>
      <c r="AQ63" s="50">
        <f>IF($K64="","",$K64)</f>
        <v>3</v>
      </c>
      <c r="AR63" s="50" t="str">
        <f>IF(J64="","",J64-1)</f>
        <v/>
      </c>
      <c r="AS63" s="50">
        <f>IF($L64="","",$L64)</f>
        <v>0</v>
      </c>
      <c r="AT63" s="50">
        <f>IF($M64="","",$M64)</f>
        <v>0</v>
      </c>
      <c r="AU63" s="50">
        <f>IF($H65="","",$H65)</f>
        <v>7</v>
      </c>
      <c r="AV63" s="50">
        <f>IF(AU63="","",AU63/100)</f>
        <v>7.0000000000000007E-2</v>
      </c>
      <c r="AW63" s="50">
        <f>IF($G65="","",$G65)</f>
        <v>3.2</v>
      </c>
      <c r="AX63" s="50">
        <f>IF($K65="","",$K65)</f>
        <v>2</v>
      </c>
      <c r="AY63" s="50" t="str">
        <f>IF(J65="","",J65-1)</f>
        <v/>
      </c>
      <c r="AZ63" s="50">
        <f>IF($L65="","",$L65)</f>
        <v>1</v>
      </c>
      <c r="BA63" s="50">
        <f>IF($M65="","",$M65)</f>
        <v>0</v>
      </c>
      <c r="BB63" s="50">
        <f>IF($H66="","",$H66)</f>
        <v>11</v>
      </c>
      <c r="BC63" s="50">
        <f>IF(BB63="","",BB63/100)</f>
        <v>0.11</v>
      </c>
      <c r="BD63" s="50">
        <f>IF($G66="","",$G66)</f>
        <v>2.6</v>
      </c>
      <c r="BE63" s="50">
        <f>IF($K66="","",$K66)</f>
        <v>4</v>
      </c>
      <c r="BF63" s="50" t="str">
        <f>IF(J66="","",J66-1)</f>
        <v/>
      </c>
      <c r="BG63" s="50">
        <f>IF($L66="","",$L66)</f>
        <v>0</v>
      </c>
      <c r="BH63" s="50">
        <f>IF($M66="","",$M66)</f>
        <v>0</v>
      </c>
      <c r="BI63" s="50">
        <f>IF($H67="","",$H67)</f>
        <v>10</v>
      </c>
      <c r="BJ63" s="50">
        <f>IF(BI63="","",BI63/100)</f>
        <v>0.1</v>
      </c>
      <c r="BK63" s="50">
        <f>IF($G67="","",$G67)</f>
        <v>2.5</v>
      </c>
      <c r="BL63" s="50">
        <f>IF($K67="","",$K67)</f>
        <v>5</v>
      </c>
      <c r="BM63" s="50" t="str">
        <f>IF(J67="","",J67-1)</f>
        <v/>
      </c>
      <c r="BN63" s="50">
        <f>IF($L67="","",$L67)</f>
        <v>0</v>
      </c>
      <c r="BO63" s="50">
        <f>IF($M67="","",$M67)</f>
        <v>0</v>
      </c>
      <c r="BP63" s="50">
        <f>IF($H68="","",$H68)</f>
        <v>5.5</v>
      </c>
      <c r="BQ63" s="50">
        <f>IF(BP63="","",BP63/100)</f>
        <v>5.5E-2</v>
      </c>
      <c r="BR63" s="50">
        <f>IF($G68="","",$G68)</f>
        <v>2.7</v>
      </c>
      <c r="BS63" s="50">
        <f>IF($K68="","",$K68)</f>
        <v>1</v>
      </c>
      <c r="BT63" s="50" t="str">
        <f>IF(J68="","",J68-1)</f>
        <v/>
      </c>
      <c r="BU63" s="50">
        <f>IF($L68="","",$L68)</f>
        <v>0</v>
      </c>
      <c r="BV63" s="50">
        <f>IF($M68="","",$M68)</f>
        <v>0</v>
      </c>
      <c r="BW63" s="50">
        <f>SUM(O63:O68)/AF63</f>
        <v>0</v>
      </c>
      <c r="BX63" s="50">
        <f>SUM(P63:P68)/AF63</f>
        <v>0</v>
      </c>
      <c r="BY63" s="50">
        <f>SUM(Q63:Q68)/AF63</f>
        <v>0</v>
      </c>
      <c r="BZ63" s="50">
        <f>SUM(R63:R68)/AF63</f>
        <v>0</v>
      </c>
    </row>
    <row r="64" spans="2:78" ht="15.75" x14ac:dyDescent="0.2">
      <c r="B64" s="141"/>
      <c r="C64" s="70" t="s">
        <v>103</v>
      </c>
      <c r="D64" s="68"/>
      <c r="E64" s="68">
        <v>148</v>
      </c>
      <c r="F64" s="69"/>
      <c r="G64" s="68">
        <v>3.2</v>
      </c>
      <c r="H64" s="68">
        <v>11</v>
      </c>
      <c r="I64" s="68">
        <v>8.5</v>
      </c>
      <c r="J64" s="68"/>
      <c r="K64" s="68">
        <v>3</v>
      </c>
      <c r="L64" s="68">
        <v>0</v>
      </c>
      <c r="M64" s="68">
        <v>0</v>
      </c>
      <c r="N64" s="68">
        <v>0</v>
      </c>
      <c r="O64" s="68">
        <v>0</v>
      </c>
      <c r="P64" s="68">
        <v>0</v>
      </c>
      <c r="Q64" s="68">
        <v>0</v>
      </c>
      <c r="R64" s="68">
        <v>0</v>
      </c>
      <c r="S64" s="67"/>
      <c r="T64" s="66">
        <v>148</v>
      </c>
      <c r="U64" s="65">
        <v>150</v>
      </c>
      <c r="V64" s="65">
        <v>100</v>
      </c>
      <c r="W64" s="65"/>
      <c r="X64" s="65"/>
      <c r="Y64" s="65"/>
      <c r="Z64" s="65"/>
      <c r="AA64" s="65"/>
      <c r="AB64" s="65"/>
      <c r="AC64" s="65">
        <v>0.43</v>
      </c>
      <c r="AD64" s="65"/>
    </row>
    <row r="65" spans="2:78" ht="15.75" x14ac:dyDescent="0.2">
      <c r="B65" s="141"/>
      <c r="C65" s="70" t="s">
        <v>102</v>
      </c>
      <c r="D65" s="68">
        <f t="shared" ref="D65:E68" si="15">D64</f>
        <v>0</v>
      </c>
      <c r="E65" s="68">
        <f t="shared" si="15"/>
        <v>148</v>
      </c>
      <c r="F65" s="69"/>
      <c r="G65" s="68">
        <v>3.2</v>
      </c>
      <c r="H65" s="68">
        <v>7</v>
      </c>
      <c r="I65" s="68">
        <v>5.5</v>
      </c>
      <c r="J65" s="68"/>
      <c r="K65" s="68">
        <v>2</v>
      </c>
      <c r="L65" s="68">
        <v>1</v>
      </c>
      <c r="M65" s="68">
        <v>0</v>
      </c>
      <c r="N65" s="68">
        <v>0</v>
      </c>
      <c r="O65" s="68">
        <v>0</v>
      </c>
      <c r="P65" s="68">
        <v>0</v>
      </c>
      <c r="Q65" s="68">
        <v>0</v>
      </c>
      <c r="R65" s="68">
        <v>0</v>
      </c>
      <c r="S65" s="67"/>
      <c r="T65" s="66">
        <v>148</v>
      </c>
      <c r="U65" s="65">
        <v>150</v>
      </c>
      <c r="V65" s="65">
        <v>100</v>
      </c>
      <c r="W65" s="65"/>
      <c r="X65" s="65"/>
      <c r="Y65" s="65"/>
      <c r="Z65" s="65"/>
      <c r="AA65" s="65"/>
      <c r="AB65" s="65"/>
      <c r="AC65" s="65"/>
      <c r="AD65" s="65"/>
    </row>
    <row r="66" spans="2:78" ht="15.75" x14ac:dyDescent="0.2">
      <c r="B66" s="141"/>
      <c r="C66" s="70" t="s">
        <v>101</v>
      </c>
      <c r="D66" s="68">
        <f t="shared" si="15"/>
        <v>0</v>
      </c>
      <c r="E66" s="68">
        <f t="shared" si="15"/>
        <v>148</v>
      </c>
      <c r="F66" s="69"/>
      <c r="G66" s="68">
        <v>2.6</v>
      </c>
      <c r="H66" s="68">
        <v>11</v>
      </c>
      <c r="I66" s="68">
        <v>8</v>
      </c>
      <c r="J66" s="68"/>
      <c r="K66" s="68">
        <v>4</v>
      </c>
      <c r="L66" s="68">
        <v>0</v>
      </c>
      <c r="M66" s="68">
        <v>0</v>
      </c>
      <c r="N66" s="68">
        <v>0</v>
      </c>
      <c r="O66" s="68">
        <v>0</v>
      </c>
      <c r="P66" s="68">
        <v>0</v>
      </c>
      <c r="Q66" s="68">
        <v>0</v>
      </c>
      <c r="R66" s="68">
        <v>0</v>
      </c>
      <c r="S66" s="67"/>
      <c r="T66" s="66">
        <v>148</v>
      </c>
      <c r="U66" s="65">
        <v>150</v>
      </c>
      <c r="V66" s="65">
        <v>100</v>
      </c>
      <c r="W66" s="65"/>
      <c r="X66" s="65"/>
      <c r="Y66" s="65"/>
      <c r="Z66" s="65"/>
      <c r="AA66" s="65"/>
      <c r="AB66" s="65"/>
      <c r="AC66" s="65"/>
      <c r="AD66" s="65"/>
    </row>
    <row r="67" spans="2:78" ht="15.75" x14ac:dyDescent="0.2">
      <c r="B67" s="141"/>
      <c r="C67" s="70" t="s">
        <v>100</v>
      </c>
      <c r="D67" s="68">
        <f t="shared" si="15"/>
        <v>0</v>
      </c>
      <c r="E67" s="68">
        <f t="shared" si="15"/>
        <v>148</v>
      </c>
      <c r="F67" s="69"/>
      <c r="G67" s="68">
        <v>2.5</v>
      </c>
      <c r="H67" s="68">
        <v>10</v>
      </c>
      <c r="I67" s="68">
        <v>12.5</v>
      </c>
      <c r="J67" s="68"/>
      <c r="K67" s="68">
        <v>5</v>
      </c>
      <c r="L67" s="68">
        <v>0</v>
      </c>
      <c r="M67" s="68">
        <v>0</v>
      </c>
      <c r="N67" s="68">
        <v>0</v>
      </c>
      <c r="O67" s="68">
        <v>0</v>
      </c>
      <c r="P67" s="68">
        <v>0</v>
      </c>
      <c r="Q67" s="68">
        <v>0</v>
      </c>
      <c r="R67" s="68">
        <v>0</v>
      </c>
      <c r="S67" s="67"/>
      <c r="T67" s="66">
        <v>148</v>
      </c>
      <c r="U67" s="65">
        <v>150</v>
      </c>
      <c r="V67" s="65">
        <v>100</v>
      </c>
      <c r="W67" s="65"/>
      <c r="X67" s="65"/>
      <c r="Y67" s="65"/>
      <c r="Z67" s="65"/>
      <c r="AA67" s="65"/>
      <c r="AB67" s="65"/>
      <c r="AC67" s="65"/>
      <c r="AD67" s="65"/>
    </row>
    <row r="68" spans="2:78" ht="15.75" x14ac:dyDescent="0.2">
      <c r="B68" s="141"/>
      <c r="C68" s="70" t="s">
        <v>99</v>
      </c>
      <c r="D68" s="68">
        <f t="shared" si="15"/>
        <v>0</v>
      </c>
      <c r="E68" s="68">
        <f t="shared" si="15"/>
        <v>148</v>
      </c>
      <c r="F68" s="69"/>
      <c r="G68" s="68">
        <v>2.7</v>
      </c>
      <c r="H68" s="68">
        <v>5.5</v>
      </c>
      <c r="I68" s="68">
        <v>3.5</v>
      </c>
      <c r="J68" s="68"/>
      <c r="K68" s="68">
        <v>1</v>
      </c>
      <c r="L68" s="68">
        <v>0</v>
      </c>
      <c r="M68" s="68">
        <v>0</v>
      </c>
      <c r="N68" s="68">
        <v>0</v>
      </c>
      <c r="O68" s="68">
        <v>0</v>
      </c>
      <c r="P68" s="68">
        <v>0</v>
      </c>
      <c r="Q68" s="68">
        <v>0</v>
      </c>
      <c r="R68" s="68">
        <v>0</v>
      </c>
      <c r="S68" s="67"/>
      <c r="T68" s="66">
        <v>148</v>
      </c>
      <c r="U68" s="65">
        <v>150</v>
      </c>
      <c r="V68" s="65">
        <v>100</v>
      </c>
      <c r="W68" s="65"/>
      <c r="X68" s="65"/>
      <c r="Y68" s="65"/>
      <c r="Z68" s="65"/>
      <c r="AA68" s="65"/>
      <c r="AB68" s="65"/>
      <c r="AC68" s="65"/>
      <c r="AD68" s="65"/>
    </row>
    <row r="69" spans="2:78" ht="3.75" customHeight="1" x14ac:dyDescent="0.2">
      <c r="B69" s="56"/>
      <c r="C69" s="54"/>
      <c r="D69" s="54"/>
      <c r="E69" s="55"/>
      <c r="F69" s="55"/>
      <c r="G69" s="54"/>
      <c r="H69" s="54"/>
      <c r="I69" s="54"/>
      <c r="J69" s="54"/>
      <c r="K69" s="55"/>
      <c r="L69" s="55"/>
      <c r="M69" s="55"/>
      <c r="N69" s="55"/>
      <c r="O69" s="55"/>
      <c r="P69" s="55"/>
      <c r="Q69" s="54"/>
      <c r="R69" s="54"/>
      <c r="S69" s="53"/>
      <c r="T69" s="52"/>
      <c r="U69" s="52"/>
      <c r="V69" s="52"/>
      <c r="W69" s="52"/>
      <c r="X69" s="52"/>
      <c r="Y69" s="52"/>
      <c r="Z69" s="52"/>
      <c r="AA69" s="52"/>
      <c r="AB69" s="52"/>
      <c r="AC69" s="51"/>
      <c r="AD69" s="51"/>
    </row>
    <row r="70" spans="2:78" ht="15.75" x14ac:dyDescent="0.2">
      <c r="B70" s="64" t="s">
        <v>887</v>
      </c>
      <c r="C70" s="63" t="s">
        <v>98</v>
      </c>
      <c r="D70" s="62"/>
      <c r="E70" s="60">
        <f>AVERAGE(E64:E68)</f>
        <v>148</v>
      </c>
      <c r="F70" s="60">
        <f>F63</f>
        <v>42.35</v>
      </c>
      <c r="G70" s="60">
        <f t="shared" ref="G70:R70" si="16">AVERAGE(G63:G68)</f>
        <v>2.85</v>
      </c>
      <c r="H70" s="60">
        <f t="shared" si="16"/>
        <v>8.8333333333333339</v>
      </c>
      <c r="I70" s="60">
        <f t="shared" si="16"/>
        <v>7.083333333333333</v>
      </c>
      <c r="J70" s="60" t="e">
        <f t="shared" si="16"/>
        <v>#DIV/0!</v>
      </c>
      <c r="K70" s="60">
        <f t="shared" si="16"/>
        <v>2.8333333333333335</v>
      </c>
      <c r="L70" s="60">
        <f t="shared" si="16"/>
        <v>0.33333333333333331</v>
      </c>
      <c r="M70" s="60">
        <f t="shared" si="16"/>
        <v>0</v>
      </c>
      <c r="N70" s="60">
        <f t="shared" si="16"/>
        <v>0</v>
      </c>
      <c r="O70" s="60">
        <f t="shared" si="16"/>
        <v>0</v>
      </c>
      <c r="P70" s="60">
        <f t="shared" si="16"/>
        <v>0</v>
      </c>
      <c r="Q70" s="60">
        <f t="shared" si="16"/>
        <v>0</v>
      </c>
      <c r="R70" s="60">
        <f t="shared" si="16"/>
        <v>0</v>
      </c>
      <c r="S70" s="59"/>
      <c r="T70" s="57"/>
      <c r="U70" s="57"/>
      <c r="V70" s="57"/>
      <c r="W70" s="65"/>
      <c r="X70" s="57"/>
      <c r="Y70" s="57"/>
      <c r="Z70" s="57"/>
      <c r="AA70" s="57"/>
      <c r="AB70" s="57"/>
      <c r="AC70" s="57"/>
      <c r="AD70" s="57"/>
    </row>
    <row r="71" spans="2:78" ht="15.75" x14ac:dyDescent="0.2">
      <c r="B71" s="64"/>
      <c r="C71" s="63" t="s">
        <v>97</v>
      </c>
      <c r="D71" s="62"/>
      <c r="E71" s="61"/>
      <c r="F71" s="61"/>
      <c r="G71" s="60">
        <f t="shared" ref="G71:R71" si="17">STDEV(G63:G68)/SQRT(COUNT(G63:G68))</f>
        <v>0.12315302134607446</v>
      </c>
      <c r="H71" s="60">
        <f t="shared" si="17"/>
        <v>0.91893658347268126</v>
      </c>
      <c r="I71" s="60">
        <f t="shared" si="17"/>
        <v>1.3442263367619474</v>
      </c>
      <c r="J71" s="60" t="e">
        <f t="shared" si="17"/>
        <v>#DIV/0!</v>
      </c>
      <c r="K71" s="60">
        <f t="shared" si="17"/>
        <v>0.60092521257733167</v>
      </c>
      <c r="L71" s="60">
        <f t="shared" si="17"/>
        <v>0.21081851067789201</v>
      </c>
      <c r="M71" s="60">
        <f t="shared" si="17"/>
        <v>0</v>
      </c>
      <c r="N71" s="60">
        <f t="shared" si="17"/>
        <v>0</v>
      </c>
      <c r="O71" s="60">
        <f t="shared" si="17"/>
        <v>0</v>
      </c>
      <c r="P71" s="60">
        <f t="shared" si="17"/>
        <v>0</v>
      </c>
      <c r="Q71" s="60">
        <f t="shared" si="17"/>
        <v>0</v>
      </c>
      <c r="R71" s="60">
        <f t="shared" si="17"/>
        <v>0</v>
      </c>
      <c r="S71" s="59"/>
      <c r="T71" s="57"/>
      <c r="U71" s="57"/>
      <c r="V71" s="57"/>
      <c r="W71" s="58"/>
      <c r="X71" s="57"/>
      <c r="Y71" s="57"/>
      <c r="Z71" s="57"/>
      <c r="AA71" s="57"/>
      <c r="AB71" s="57"/>
      <c r="AC71" s="57"/>
      <c r="AD71" s="57"/>
    </row>
    <row r="72" spans="2:78" ht="3.75" customHeight="1" x14ac:dyDescent="0.2">
      <c r="B72" s="56"/>
      <c r="C72" s="54"/>
      <c r="D72" s="54"/>
      <c r="E72" s="55"/>
      <c r="F72" s="55"/>
      <c r="G72" s="54"/>
      <c r="H72" s="54"/>
      <c r="I72" s="54"/>
      <c r="J72" s="54"/>
      <c r="K72" s="55"/>
      <c r="L72" s="55"/>
      <c r="M72" s="55"/>
      <c r="N72" s="55"/>
      <c r="O72" s="55"/>
      <c r="P72" s="55"/>
      <c r="Q72" s="54"/>
      <c r="R72" s="54"/>
      <c r="S72" s="53"/>
      <c r="T72" s="52"/>
      <c r="U72" s="52"/>
      <c r="V72" s="52"/>
      <c r="W72" s="52"/>
      <c r="X72" s="52"/>
      <c r="Y72" s="52"/>
      <c r="Z72" s="52"/>
      <c r="AA72" s="52"/>
      <c r="AB72" s="52"/>
      <c r="AC72" s="51"/>
      <c r="AD72" s="51"/>
    </row>
    <row r="73" spans="2:78" ht="15.75" x14ac:dyDescent="0.2">
      <c r="B73" s="141">
        <v>107</v>
      </c>
      <c r="C73" s="70" t="s">
        <v>104</v>
      </c>
      <c r="D73" s="68"/>
      <c r="E73" s="68">
        <v>147</v>
      </c>
      <c r="F73" s="68">
        <v>50.38</v>
      </c>
      <c r="G73" s="68">
        <v>2.7</v>
      </c>
      <c r="H73" s="68">
        <v>11</v>
      </c>
      <c r="I73" s="68">
        <v>8.1999999999999993</v>
      </c>
      <c r="J73" s="68"/>
      <c r="K73" s="68">
        <v>3</v>
      </c>
      <c r="L73" s="68">
        <v>0</v>
      </c>
      <c r="M73" s="68">
        <v>0</v>
      </c>
      <c r="N73" s="68">
        <v>0</v>
      </c>
      <c r="O73" s="68">
        <v>0</v>
      </c>
      <c r="P73" s="68">
        <v>0</v>
      </c>
      <c r="Q73" s="68">
        <v>0</v>
      </c>
      <c r="R73" s="68">
        <v>0</v>
      </c>
      <c r="S73" s="67"/>
      <c r="T73" s="66">
        <v>147</v>
      </c>
      <c r="U73" s="65">
        <v>150</v>
      </c>
      <c r="V73" s="65">
        <v>100</v>
      </c>
      <c r="W73" s="72">
        <v>0.43</v>
      </c>
      <c r="X73" s="65">
        <v>2.25</v>
      </c>
      <c r="Y73" s="65"/>
      <c r="Z73" s="65"/>
      <c r="AA73" s="65"/>
      <c r="AB73" s="65"/>
      <c r="AC73" s="65">
        <v>1.02</v>
      </c>
      <c r="AD73" s="65">
        <v>0.37</v>
      </c>
      <c r="AF73" s="50">
        <v>6</v>
      </c>
      <c r="AG73" s="50">
        <f>IF($H73="","",$H73)</f>
        <v>11</v>
      </c>
      <c r="AH73" s="50">
        <f>IF(AG73="","",AG73/100)</f>
        <v>0.11</v>
      </c>
      <c r="AI73" s="50">
        <f>IF($G73="","",$G73)</f>
        <v>2.7</v>
      </c>
      <c r="AJ73" s="50">
        <f>IF($K73="","",$K73)</f>
        <v>3</v>
      </c>
      <c r="AK73" s="50" t="str">
        <f>IF(J73="","",J73-1)</f>
        <v/>
      </c>
      <c r="AL73" s="71">
        <f>IF($L73="","",$L73)</f>
        <v>0</v>
      </c>
      <c r="AM73" s="50">
        <f>IF($M73="","",$M73)</f>
        <v>0</v>
      </c>
      <c r="AN73" s="50">
        <f>IF($H74="","",$H74)</f>
        <v>10.1</v>
      </c>
      <c r="AO73" s="50">
        <f>IF(AN73="","",AN73/100)</f>
        <v>0.10099999999999999</v>
      </c>
      <c r="AP73" s="50">
        <f>IF($G74="","",$G74)</f>
        <v>3.6</v>
      </c>
      <c r="AQ73" s="50">
        <f>IF($K74="","",$K74)</f>
        <v>4</v>
      </c>
      <c r="AR73" s="50" t="str">
        <f>IF(J74="","",J74-1)</f>
        <v/>
      </c>
      <c r="AS73" s="50">
        <f>IF($L74="","",$L74)</f>
        <v>1</v>
      </c>
      <c r="AT73" s="50">
        <f>IF($M74="","",$M74)</f>
        <v>0</v>
      </c>
      <c r="AU73" s="50">
        <f>IF($H75="","",$H75)</f>
        <v>11.9</v>
      </c>
      <c r="AV73" s="50">
        <f>IF(AU73="","",AU73/100)</f>
        <v>0.11900000000000001</v>
      </c>
      <c r="AW73" s="50">
        <f>IF($G75="","",$G75)</f>
        <v>3</v>
      </c>
      <c r="AX73" s="50">
        <f>IF($K75="","",$K75)</f>
        <v>5</v>
      </c>
      <c r="AY73" s="50" t="str">
        <f>IF(J75="","",J75-1)</f>
        <v/>
      </c>
      <c r="AZ73" s="50">
        <f>IF($L75="","",$L75)</f>
        <v>0</v>
      </c>
      <c r="BA73" s="50">
        <f>IF($M75="","",$M75)</f>
        <v>0</v>
      </c>
      <c r="BB73" s="50">
        <f>IF($H76="","",$H76)</f>
        <v>10.6</v>
      </c>
      <c r="BC73" s="50">
        <f>IF(BB73="","",BB73/100)</f>
        <v>0.106</v>
      </c>
      <c r="BD73" s="50">
        <f>IF($G76="","",$G76)</f>
        <v>3</v>
      </c>
      <c r="BE73" s="50">
        <f>IF($K76="","",$K76)</f>
        <v>5</v>
      </c>
      <c r="BF73" s="50" t="str">
        <f>IF(J76="","",J76-1)</f>
        <v/>
      </c>
      <c r="BG73" s="50">
        <f>IF($L76="","",$L76)</f>
        <v>1</v>
      </c>
      <c r="BH73" s="50">
        <f>IF($M76="","",$M76)</f>
        <v>0</v>
      </c>
      <c r="BI73" s="50">
        <f>IF($H77="","",$H77)</f>
        <v>5.0999999999999996</v>
      </c>
      <c r="BJ73" s="50">
        <f>IF(BI73="","",BI73/100)</f>
        <v>5.0999999999999997E-2</v>
      </c>
      <c r="BK73" s="50">
        <f>IF($G77="","",$G77)</f>
        <v>3</v>
      </c>
      <c r="BL73" s="50">
        <f>IF($K77="","",$K77)</f>
        <v>2</v>
      </c>
      <c r="BM73" s="50" t="str">
        <f>IF(J77="","",J77-1)</f>
        <v/>
      </c>
      <c r="BN73" s="50">
        <f>IF($L77="","",$L77)</f>
        <v>0</v>
      </c>
      <c r="BO73" s="50">
        <f>IF($M77="","",$M77)</f>
        <v>0</v>
      </c>
      <c r="BP73" s="50">
        <f>IF($H78="","",$H78)</f>
        <v>10.3</v>
      </c>
      <c r="BQ73" s="50">
        <f>IF(BP73="","",BP73/100)</f>
        <v>0.10300000000000001</v>
      </c>
      <c r="BR73" s="50">
        <f>IF($G78="","",$G78)</f>
        <v>2.9</v>
      </c>
      <c r="BS73" s="50">
        <f>IF($K78="","",$K78)</f>
        <v>4</v>
      </c>
      <c r="BT73" s="50" t="str">
        <f>IF(J78="","",J78-1)</f>
        <v/>
      </c>
      <c r="BU73" s="50">
        <f>IF($L78="","",$L78)</f>
        <v>2</v>
      </c>
      <c r="BV73" s="50">
        <f>IF($M78="","",$M78)</f>
        <v>0</v>
      </c>
      <c r="BW73" s="50">
        <f>SUM(O73:O78)/AF73</f>
        <v>0</v>
      </c>
      <c r="BX73" s="50">
        <f>SUM(P73:P78)/AF73</f>
        <v>0</v>
      </c>
      <c r="BY73" s="50">
        <f>SUM(Q73:Q78)/AF73</f>
        <v>0</v>
      </c>
      <c r="BZ73" s="50">
        <f>SUM(R73:R78)/AF73</f>
        <v>0</v>
      </c>
    </row>
    <row r="74" spans="2:78" ht="15.75" x14ac:dyDescent="0.2">
      <c r="B74" s="141"/>
      <c r="C74" s="70" t="s">
        <v>103</v>
      </c>
      <c r="D74" s="68"/>
      <c r="E74" s="68">
        <v>148</v>
      </c>
      <c r="F74" s="69"/>
      <c r="G74" s="68">
        <v>3.6</v>
      </c>
      <c r="H74" s="68">
        <v>10.1</v>
      </c>
      <c r="I74" s="68">
        <v>9.1</v>
      </c>
      <c r="J74" s="68"/>
      <c r="K74" s="68">
        <v>4</v>
      </c>
      <c r="L74" s="68">
        <v>1</v>
      </c>
      <c r="M74" s="68">
        <v>0</v>
      </c>
      <c r="N74" s="68">
        <v>0</v>
      </c>
      <c r="O74" s="68">
        <v>0</v>
      </c>
      <c r="P74" s="68">
        <v>0</v>
      </c>
      <c r="Q74" s="68">
        <v>0</v>
      </c>
      <c r="R74" s="68">
        <v>0</v>
      </c>
      <c r="S74" s="67"/>
      <c r="T74" s="66">
        <v>148</v>
      </c>
      <c r="U74" s="65">
        <v>150</v>
      </c>
      <c r="V74" s="65">
        <v>100</v>
      </c>
      <c r="W74" s="65"/>
      <c r="X74" s="65"/>
      <c r="Y74" s="65"/>
      <c r="Z74" s="65"/>
      <c r="AA74" s="65"/>
      <c r="AB74" s="65"/>
      <c r="AC74" s="65"/>
      <c r="AD74" s="65"/>
    </row>
    <row r="75" spans="2:78" ht="15.75" x14ac:dyDescent="0.2">
      <c r="B75" s="141"/>
      <c r="C75" s="70" t="s">
        <v>102</v>
      </c>
      <c r="D75" s="68">
        <f t="shared" ref="D75:E78" si="18">D74</f>
        <v>0</v>
      </c>
      <c r="E75" s="68">
        <f t="shared" si="18"/>
        <v>148</v>
      </c>
      <c r="F75" s="69"/>
      <c r="G75" s="68">
        <v>3</v>
      </c>
      <c r="H75" s="68">
        <v>11.9</v>
      </c>
      <c r="I75" s="68">
        <v>12.9</v>
      </c>
      <c r="J75" s="68"/>
      <c r="K75" s="68">
        <v>5</v>
      </c>
      <c r="L75" s="68">
        <v>0</v>
      </c>
      <c r="M75" s="68">
        <v>0</v>
      </c>
      <c r="N75" s="68">
        <v>0</v>
      </c>
      <c r="O75" s="68">
        <v>0</v>
      </c>
      <c r="P75" s="68">
        <v>0</v>
      </c>
      <c r="Q75" s="68">
        <v>0</v>
      </c>
      <c r="R75" s="68">
        <v>0</v>
      </c>
      <c r="S75" s="67"/>
      <c r="T75" s="66">
        <v>148</v>
      </c>
      <c r="U75" s="65">
        <v>150</v>
      </c>
      <c r="V75" s="65">
        <v>100</v>
      </c>
      <c r="W75" s="65"/>
      <c r="X75" s="65"/>
      <c r="Y75" s="65"/>
      <c r="Z75" s="65"/>
      <c r="AA75" s="65"/>
      <c r="AB75" s="65"/>
      <c r="AC75" s="65"/>
      <c r="AD75" s="65"/>
    </row>
    <row r="76" spans="2:78" ht="15.75" x14ac:dyDescent="0.2">
      <c r="B76" s="141"/>
      <c r="C76" s="70" t="s">
        <v>101</v>
      </c>
      <c r="D76" s="68">
        <f t="shared" si="18"/>
        <v>0</v>
      </c>
      <c r="E76" s="68">
        <f t="shared" si="18"/>
        <v>148</v>
      </c>
      <c r="F76" s="69"/>
      <c r="G76" s="68">
        <v>3</v>
      </c>
      <c r="H76" s="68">
        <v>10.6</v>
      </c>
      <c r="I76" s="68">
        <v>9.1</v>
      </c>
      <c r="J76" s="68"/>
      <c r="K76" s="68">
        <v>5</v>
      </c>
      <c r="L76" s="68">
        <v>1</v>
      </c>
      <c r="M76" s="68">
        <v>0</v>
      </c>
      <c r="N76" s="68">
        <v>0</v>
      </c>
      <c r="O76" s="68">
        <v>0</v>
      </c>
      <c r="P76" s="68">
        <v>0</v>
      </c>
      <c r="Q76" s="68">
        <v>0</v>
      </c>
      <c r="R76" s="68">
        <v>0</v>
      </c>
      <c r="S76" s="67"/>
      <c r="T76" s="66">
        <v>148</v>
      </c>
      <c r="U76" s="65">
        <v>150</v>
      </c>
      <c r="V76" s="65">
        <v>100</v>
      </c>
      <c r="W76" s="65"/>
      <c r="X76" s="65"/>
      <c r="Y76" s="65"/>
      <c r="Z76" s="65"/>
      <c r="AA76" s="65"/>
      <c r="AB76" s="65"/>
      <c r="AC76" s="65"/>
      <c r="AD76" s="65"/>
    </row>
    <row r="77" spans="2:78" ht="15.75" x14ac:dyDescent="0.2">
      <c r="B77" s="141"/>
      <c r="C77" s="70" t="s">
        <v>100</v>
      </c>
      <c r="D77" s="68">
        <f t="shared" si="18"/>
        <v>0</v>
      </c>
      <c r="E77" s="68">
        <f t="shared" si="18"/>
        <v>148</v>
      </c>
      <c r="F77" s="69"/>
      <c r="G77" s="68">
        <v>3</v>
      </c>
      <c r="H77" s="68">
        <v>5.0999999999999996</v>
      </c>
      <c r="I77" s="68">
        <v>3.9</v>
      </c>
      <c r="J77" s="68"/>
      <c r="K77" s="68">
        <v>2</v>
      </c>
      <c r="L77" s="68">
        <v>0</v>
      </c>
      <c r="M77" s="68">
        <v>0</v>
      </c>
      <c r="N77" s="68">
        <v>0</v>
      </c>
      <c r="O77" s="68">
        <v>0</v>
      </c>
      <c r="P77" s="68">
        <v>0</v>
      </c>
      <c r="Q77" s="68">
        <v>0</v>
      </c>
      <c r="R77" s="68">
        <v>0</v>
      </c>
      <c r="S77" s="67"/>
      <c r="T77" s="66">
        <v>148</v>
      </c>
      <c r="U77" s="65">
        <v>150</v>
      </c>
      <c r="V77" s="65">
        <v>100</v>
      </c>
      <c r="W77" s="65"/>
      <c r="X77" s="65"/>
      <c r="Y77" s="65"/>
      <c r="Z77" s="65"/>
      <c r="AA77" s="65"/>
      <c r="AB77" s="65"/>
      <c r="AC77" s="65"/>
      <c r="AD77" s="65"/>
    </row>
    <row r="78" spans="2:78" ht="15.75" x14ac:dyDescent="0.2">
      <c r="B78" s="141"/>
      <c r="C78" s="70" t="s">
        <v>99</v>
      </c>
      <c r="D78" s="68">
        <f t="shared" si="18"/>
        <v>0</v>
      </c>
      <c r="E78" s="68">
        <f t="shared" si="18"/>
        <v>148</v>
      </c>
      <c r="F78" s="69"/>
      <c r="G78" s="68">
        <v>2.9</v>
      </c>
      <c r="H78" s="68">
        <v>10.3</v>
      </c>
      <c r="I78" s="68">
        <v>7</v>
      </c>
      <c r="J78" s="68"/>
      <c r="K78" s="68">
        <v>4</v>
      </c>
      <c r="L78" s="68">
        <v>2</v>
      </c>
      <c r="M78" s="68">
        <v>0</v>
      </c>
      <c r="N78" s="68">
        <v>0</v>
      </c>
      <c r="O78" s="68">
        <v>0</v>
      </c>
      <c r="P78" s="68">
        <v>0</v>
      </c>
      <c r="Q78" s="68">
        <v>0</v>
      </c>
      <c r="R78" s="68">
        <v>0</v>
      </c>
      <c r="S78" s="67"/>
      <c r="T78" s="66">
        <v>148</v>
      </c>
      <c r="U78" s="65">
        <v>150</v>
      </c>
      <c r="V78" s="65">
        <v>100</v>
      </c>
      <c r="W78" s="65"/>
      <c r="X78" s="65"/>
      <c r="Y78" s="65"/>
      <c r="Z78" s="65"/>
      <c r="AA78" s="65"/>
      <c r="AB78" s="65"/>
      <c r="AC78" s="65"/>
      <c r="AD78" s="65"/>
    </row>
    <row r="79" spans="2:78" ht="3.75" customHeight="1" x14ac:dyDescent="0.2">
      <c r="B79" s="56"/>
      <c r="C79" s="54"/>
      <c r="D79" s="54"/>
      <c r="E79" s="55"/>
      <c r="F79" s="55"/>
      <c r="G79" s="54"/>
      <c r="H79" s="54"/>
      <c r="I79" s="54"/>
      <c r="J79" s="54"/>
      <c r="K79" s="55"/>
      <c r="L79" s="55"/>
      <c r="M79" s="55"/>
      <c r="N79" s="55"/>
      <c r="O79" s="55"/>
      <c r="P79" s="55"/>
      <c r="Q79" s="54"/>
      <c r="R79" s="54"/>
      <c r="S79" s="53"/>
      <c r="T79" s="52"/>
      <c r="U79" s="52"/>
      <c r="V79" s="52"/>
      <c r="W79" s="52"/>
      <c r="X79" s="52"/>
      <c r="Y79" s="52"/>
      <c r="Z79" s="52"/>
      <c r="AA79" s="52"/>
      <c r="AB79" s="52"/>
      <c r="AC79" s="51"/>
      <c r="AD79" s="51"/>
    </row>
    <row r="80" spans="2:78" ht="15.75" x14ac:dyDescent="0.2">
      <c r="B80" s="64" t="s">
        <v>885</v>
      </c>
      <c r="C80" s="63" t="s">
        <v>98</v>
      </c>
      <c r="D80" s="62"/>
      <c r="E80" s="60">
        <f>AVERAGE(E74:E78)</f>
        <v>148</v>
      </c>
      <c r="F80" s="60">
        <f>F73</f>
        <v>50.38</v>
      </c>
      <c r="G80" s="60">
        <f t="shared" ref="G80:R80" si="19">AVERAGE(G73:G78)</f>
        <v>3.0333333333333332</v>
      </c>
      <c r="H80" s="60">
        <f t="shared" si="19"/>
        <v>9.8333333333333339</v>
      </c>
      <c r="I80" s="60">
        <f t="shared" si="19"/>
        <v>8.3666666666666654</v>
      </c>
      <c r="J80" s="60" t="e">
        <f t="shared" si="19"/>
        <v>#DIV/0!</v>
      </c>
      <c r="K80" s="60">
        <f t="shared" si="19"/>
        <v>3.8333333333333335</v>
      </c>
      <c r="L80" s="60">
        <f t="shared" si="19"/>
        <v>0.66666666666666663</v>
      </c>
      <c r="M80" s="60">
        <f t="shared" si="19"/>
        <v>0</v>
      </c>
      <c r="N80" s="60">
        <f t="shared" si="19"/>
        <v>0</v>
      </c>
      <c r="O80" s="60">
        <f t="shared" si="19"/>
        <v>0</v>
      </c>
      <c r="P80" s="60">
        <f t="shared" si="19"/>
        <v>0</v>
      </c>
      <c r="Q80" s="60">
        <f t="shared" si="19"/>
        <v>0</v>
      </c>
      <c r="R80" s="60">
        <f t="shared" si="19"/>
        <v>0</v>
      </c>
      <c r="S80" s="59"/>
      <c r="T80" s="57"/>
      <c r="U80" s="57"/>
      <c r="V80" s="57"/>
      <c r="W80" s="65"/>
      <c r="X80" s="57"/>
      <c r="Y80" s="57"/>
      <c r="Z80" s="57"/>
      <c r="AA80" s="57"/>
      <c r="AB80" s="57"/>
      <c r="AC80" s="57"/>
      <c r="AD80" s="57"/>
    </row>
    <row r="81" spans="2:78" ht="15.75" x14ac:dyDescent="0.2">
      <c r="B81" s="64"/>
      <c r="C81" s="63" t="s">
        <v>97</v>
      </c>
      <c r="D81" s="62"/>
      <c r="E81" s="61"/>
      <c r="F81" s="61"/>
      <c r="G81" s="60">
        <f t="shared" ref="G81:R81" si="20">STDEV(G73:G78)/SQRT(COUNT(G73:G78))</f>
        <v>0.12292725943057187</v>
      </c>
      <c r="H81" s="60">
        <f t="shared" si="20"/>
        <v>0.98172184338425539</v>
      </c>
      <c r="I81" s="60">
        <f t="shared" si="20"/>
        <v>1.2037903102746392</v>
      </c>
      <c r="J81" s="60" t="e">
        <f t="shared" si="20"/>
        <v>#DIV/0!</v>
      </c>
      <c r="K81" s="60">
        <f t="shared" si="20"/>
        <v>0.47726070210921168</v>
      </c>
      <c r="L81" s="60">
        <f t="shared" si="20"/>
        <v>0.33333333333333337</v>
      </c>
      <c r="M81" s="60">
        <f t="shared" si="20"/>
        <v>0</v>
      </c>
      <c r="N81" s="60">
        <f t="shared" si="20"/>
        <v>0</v>
      </c>
      <c r="O81" s="60">
        <f t="shared" si="20"/>
        <v>0</v>
      </c>
      <c r="P81" s="60">
        <f t="shared" si="20"/>
        <v>0</v>
      </c>
      <c r="Q81" s="60">
        <f t="shared" si="20"/>
        <v>0</v>
      </c>
      <c r="R81" s="60">
        <f t="shared" si="20"/>
        <v>0</v>
      </c>
      <c r="S81" s="59"/>
      <c r="T81" s="57"/>
      <c r="U81" s="57"/>
      <c r="V81" s="57"/>
      <c r="W81" s="58"/>
      <c r="X81" s="57"/>
      <c r="Y81" s="57"/>
      <c r="Z81" s="57"/>
      <c r="AA81" s="57"/>
      <c r="AB81" s="57"/>
      <c r="AC81" s="57"/>
      <c r="AD81" s="57"/>
    </row>
    <row r="82" spans="2:78" ht="3.75" customHeight="1" x14ac:dyDescent="0.2">
      <c r="B82" s="56"/>
      <c r="C82" s="54"/>
      <c r="D82" s="54"/>
      <c r="E82" s="55"/>
      <c r="F82" s="55"/>
      <c r="G82" s="54"/>
      <c r="H82" s="54"/>
      <c r="I82" s="54"/>
      <c r="J82" s="54"/>
      <c r="K82" s="55"/>
      <c r="L82" s="55"/>
      <c r="M82" s="55"/>
      <c r="N82" s="55"/>
      <c r="O82" s="55"/>
      <c r="P82" s="55"/>
      <c r="Q82" s="54"/>
      <c r="R82" s="54"/>
      <c r="S82" s="53"/>
      <c r="T82" s="52"/>
      <c r="U82" s="52"/>
      <c r="V82" s="52"/>
      <c r="W82" s="52"/>
      <c r="X82" s="52"/>
      <c r="Y82" s="52"/>
      <c r="Z82" s="52"/>
      <c r="AA82" s="52"/>
      <c r="AB82" s="52"/>
      <c r="AC82" s="51"/>
      <c r="AD82" s="51"/>
    </row>
    <row r="83" spans="2:78" ht="15.75" x14ac:dyDescent="0.2">
      <c r="B83" s="141">
        <v>108</v>
      </c>
      <c r="C83" s="70" t="s">
        <v>104</v>
      </c>
      <c r="D83" s="68"/>
      <c r="E83" s="68">
        <v>147</v>
      </c>
      <c r="F83" s="68">
        <v>75.739999999999995</v>
      </c>
      <c r="G83" s="68">
        <v>3.2</v>
      </c>
      <c r="H83" s="68">
        <v>11.6</v>
      </c>
      <c r="I83" s="68">
        <v>6.9</v>
      </c>
      <c r="J83" s="68"/>
      <c r="K83" s="68">
        <v>5</v>
      </c>
      <c r="L83" s="68">
        <v>0</v>
      </c>
      <c r="M83" s="68">
        <v>0</v>
      </c>
      <c r="N83" s="68">
        <v>0</v>
      </c>
      <c r="O83" s="68">
        <v>0</v>
      </c>
      <c r="P83" s="68">
        <v>0</v>
      </c>
      <c r="Q83" s="68">
        <v>0</v>
      </c>
      <c r="R83" s="68">
        <v>0</v>
      </c>
      <c r="S83" s="67"/>
      <c r="T83" s="66">
        <v>147</v>
      </c>
      <c r="U83" s="65">
        <v>150</v>
      </c>
      <c r="V83" s="65">
        <v>100</v>
      </c>
      <c r="W83" s="72">
        <v>0.56000000000000005</v>
      </c>
      <c r="X83" s="65">
        <v>1.53</v>
      </c>
      <c r="Y83" s="65"/>
      <c r="Z83" s="65"/>
      <c r="AA83" s="65"/>
      <c r="AB83" s="65"/>
      <c r="AC83" s="65">
        <v>0.85</v>
      </c>
      <c r="AD83" s="65">
        <v>0.31</v>
      </c>
      <c r="AF83" s="50">
        <v>6</v>
      </c>
      <c r="AG83" s="50">
        <f>IF($H83="","",$H83)</f>
        <v>11.6</v>
      </c>
      <c r="AH83" s="50">
        <f>IF(AG83="","",AG83/100)</f>
        <v>0.11599999999999999</v>
      </c>
      <c r="AI83" s="50">
        <f>IF($G83="","",$G83)</f>
        <v>3.2</v>
      </c>
      <c r="AJ83" s="50">
        <f>IF($K83="","",$K83)</f>
        <v>5</v>
      </c>
      <c r="AK83" s="50" t="str">
        <f>IF(J83="","",J83-1)</f>
        <v/>
      </c>
      <c r="AL83" s="71">
        <f>IF($L83="","",$L83)</f>
        <v>0</v>
      </c>
      <c r="AM83" s="50">
        <f>IF($M83="","",$M83)</f>
        <v>0</v>
      </c>
      <c r="AN83" s="50">
        <f>IF($H84="","",$H84)</f>
        <v>11.6</v>
      </c>
      <c r="AO83" s="50">
        <f>IF(AN83="","",AN83/100)</f>
        <v>0.11599999999999999</v>
      </c>
      <c r="AP83" s="50">
        <f>IF($G84="","",$G84)</f>
        <v>2.9</v>
      </c>
      <c r="AQ83" s="50">
        <f>IF($K84="","",$K84)</f>
        <v>5</v>
      </c>
      <c r="AR83" s="50" t="str">
        <f>IF(J84="","",J84-1)</f>
        <v/>
      </c>
      <c r="AS83" s="50">
        <f>IF($L84="","",$L84)</f>
        <v>0</v>
      </c>
      <c r="AT83" s="50">
        <f>IF($M84="","",$M84)</f>
        <v>0</v>
      </c>
      <c r="AU83" s="50">
        <f>IF($H85="","",$H85)</f>
        <v>7.2</v>
      </c>
      <c r="AV83" s="50">
        <f>IF(AU83="","",AU83/100)</f>
        <v>7.2000000000000008E-2</v>
      </c>
      <c r="AW83" s="50">
        <f>IF($G85="","",$G85)</f>
        <v>3.3</v>
      </c>
      <c r="AX83" s="50">
        <f>IF($K85="","",$K85)</f>
        <v>2</v>
      </c>
      <c r="AY83" s="50" t="str">
        <f>IF(J85="","",J85-1)</f>
        <v/>
      </c>
      <c r="AZ83" s="50">
        <f>IF($L85="","",$L85)</f>
        <v>1</v>
      </c>
      <c r="BA83" s="50">
        <f>IF($M85="","",$M85)</f>
        <v>0</v>
      </c>
      <c r="BB83" s="50">
        <f>IF($H86="","",$H86)</f>
        <v>9</v>
      </c>
      <c r="BC83" s="50">
        <f>IF(BB83="","",BB83/100)</f>
        <v>0.09</v>
      </c>
      <c r="BD83" s="50">
        <f>IF($G86="","",$G86)</f>
        <v>3.1</v>
      </c>
      <c r="BE83" s="50">
        <f>IF($K86="","",$K86)</f>
        <v>2</v>
      </c>
      <c r="BF83" s="50" t="str">
        <f>IF(J86="","",J86-1)</f>
        <v/>
      </c>
      <c r="BG83" s="50">
        <f>IF($L86="","",$L86)</f>
        <v>2</v>
      </c>
      <c r="BH83" s="50">
        <f>IF($M86="","",$M86)</f>
        <v>0</v>
      </c>
      <c r="BI83" s="50">
        <f>IF($H87="","",$H87)</f>
        <v>7</v>
      </c>
      <c r="BJ83" s="50">
        <f>IF(BI83="","",BI83/100)</f>
        <v>7.0000000000000007E-2</v>
      </c>
      <c r="BK83" s="50">
        <f>IF($G87="","",$G87)</f>
        <v>2.6</v>
      </c>
      <c r="BL83" s="50">
        <f>IF($K87="","",$K87)</f>
        <v>3</v>
      </c>
      <c r="BM83" s="50" t="str">
        <f>IF(J87="","",J87-1)</f>
        <v/>
      </c>
      <c r="BN83" s="50">
        <f>IF($L87="","",$L87)</f>
        <v>1</v>
      </c>
      <c r="BO83" s="50">
        <f>IF($M87="","",$M87)</f>
        <v>0</v>
      </c>
      <c r="BP83" s="50">
        <f>IF($H88="","",$H88)</f>
        <v>7</v>
      </c>
      <c r="BQ83" s="50">
        <f>IF(BP83="","",BP83/100)</f>
        <v>7.0000000000000007E-2</v>
      </c>
      <c r="BR83" s="50">
        <f>IF($G88="","",$G88)</f>
        <v>2.7</v>
      </c>
      <c r="BS83" s="50">
        <f>IF($K88="","",$K88)</f>
        <v>3</v>
      </c>
      <c r="BT83" s="50" t="str">
        <f>IF(J88="","",J88-1)</f>
        <v/>
      </c>
      <c r="BU83" s="50">
        <f>IF($L88="","",$L88)</f>
        <v>2</v>
      </c>
      <c r="BV83" s="50">
        <f>IF($M88="","",$M88)</f>
        <v>0</v>
      </c>
      <c r="BW83" s="50">
        <f>SUM(O83:O88)/AF83</f>
        <v>0</v>
      </c>
      <c r="BX83" s="50">
        <f>SUM(P83:P88)/AF83</f>
        <v>0</v>
      </c>
      <c r="BY83" s="50">
        <f>SUM(Q83:Q88)/AF83</f>
        <v>0</v>
      </c>
      <c r="BZ83" s="50">
        <f>SUM(R83:R88)/AF83</f>
        <v>0</v>
      </c>
    </row>
    <row r="84" spans="2:78" ht="15.75" x14ac:dyDescent="0.2">
      <c r="B84" s="141"/>
      <c r="C84" s="70" t="s">
        <v>103</v>
      </c>
      <c r="D84" s="68"/>
      <c r="E84" s="68">
        <v>148</v>
      </c>
      <c r="F84" s="69"/>
      <c r="G84" s="68">
        <v>2.9</v>
      </c>
      <c r="H84" s="68">
        <v>11.6</v>
      </c>
      <c r="I84" s="68">
        <v>16.899999999999999</v>
      </c>
      <c r="J84" s="68"/>
      <c r="K84" s="68">
        <v>5</v>
      </c>
      <c r="L84" s="68">
        <v>0</v>
      </c>
      <c r="M84" s="68">
        <v>0</v>
      </c>
      <c r="N84" s="68">
        <v>0</v>
      </c>
      <c r="O84" s="68">
        <v>0</v>
      </c>
      <c r="P84" s="68">
        <v>0</v>
      </c>
      <c r="Q84" s="68">
        <v>0</v>
      </c>
      <c r="R84" s="68">
        <v>0</v>
      </c>
      <c r="S84" s="67"/>
      <c r="T84" s="66">
        <v>148</v>
      </c>
      <c r="U84" s="65">
        <v>150</v>
      </c>
      <c r="V84" s="65">
        <v>100</v>
      </c>
      <c r="W84" s="65"/>
      <c r="X84" s="65"/>
      <c r="Y84" s="65"/>
      <c r="Z84" s="65"/>
      <c r="AA84" s="65"/>
      <c r="AB84" s="65"/>
      <c r="AC84" s="65"/>
      <c r="AD84" s="65"/>
    </row>
    <row r="85" spans="2:78" ht="15.75" x14ac:dyDescent="0.2">
      <c r="B85" s="141"/>
      <c r="C85" s="70" t="s">
        <v>102</v>
      </c>
      <c r="D85" s="68">
        <f t="shared" ref="D85:E88" si="21">D84</f>
        <v>0</v>
      </c>
      <c r="E85" s="68">
        <f t="shared" si="21"/>
        <v>148</v>
      </c>
      <c r="F85" s="69"/>
      <c r="G85" s="68">
        <v>3.3</v>
      </c>
      <c r="H85" s="68">
        <v>7.2</v>
      </c>
      <c r="I85" s="68">
        <v>5.2</v>
      </c>
      <c r="J85" s="68"/>
      <c r="K85" s="68">
        <v>2</v>
      </c>
      <c r="L85" s="68">
        <v>1</v>
      </c>
      <c r="M85" s="68">
        <v>0</v>
      </c>
      <c r="N85" s="68">
        <v>0</v>
      </c>
      <c r="O85" s="68">
        <v>0</v>
      </c>
      <c r="P85" s="68">
        <v>0</v>
      </c>
      <c r="Q85" s="68">
        <v>0</v>
      </c>
      <c r="R85" s="68">
        <v>0</v>
      </c>
      <c r="S85" s="67"/>
      <c r="T85" s="66">
        <v>148</v>
      </c>
      <c r="U85" s="65">
        <v>150</v>
      </c>
      <c r="V85" s="65">
        <v>100</v>
      </c>
      <c r="W85" s="65"/>
      <c r="X85" s="65"/>
      <c r="Y85" s="65"/>
      <c r="Z85" s="65"/>
      <c r="AA85" s="65"/>
      <c r="AB85" s="65"/>
      <c r="AC85" s="65"/>
      <c r="AD85" s="65"/>
    </row>
    <row r="86" spans="2:78" ht="15.75" x14ac:dyDescent="0.2">
      <c r="B86" s="141"/>
      <c r="C86" s="70" t="s">
        <v>101</v>
      </c>
      <c r="D86" s="68">
        <f t="shared" si="21"/>
        <v>0</v>
      </c>
      <c r="E86" s="68">
        <f t="shared" si="21"/>
        <v>148</v>
      </c>
      <c r="F86" s="69"/>
      <c r="G86" s="68">
        <v>3.1</v>
      </c>
      <c r="H86" s="68">
        <v>9</v>
      </c>
      <c r="I86" s="68">
        <v>5.5</v>
      </c>
      <c r="J86" s="68"/>
      <c r="K86" s="68">
        <v>2</v>
      </c>
      <c r="L86" s="68">
        <v>2</v>
      </c>
      <c r="M86" s="68">
        <v>0</v>
      </c>
      <c r="N86" s="68">
        <v>0</v>
      </c>
      <c r="O86" s="68">
        <v>0</v>
      </c>
      <c r="P86" s="68">
        <v>0</v>
      </c>
      <c r="Q86" s="68">
        <v>0</v>
      </c>
      <c r="R86" s="68">
        <v>0</v>
      </c>
      <c r="S86" s="67"/>
      <c r="T86" s="66">
        <v>148</v>
      </c>
      <c r="U86" s="65">
        <v>150</v>
      </c>
      <c r="V86" s="65">
        <v>100</v>
      </c>
      <c r="W86" s="65"/>
      <c r="X86" s="65"/>
      <c r="Y86" s="65"/>
      <c r="Z86" s="65"/>
      <c r="AA86" s="65"/>
      <c r="AB86" s="65"/>
      <c r="AC86" s="65"/>
      <c r="AD86" s="65"/>
    </row>
    <row r="87" spans="2:78" ht="15.75" x14ac:dyDescent="0.2">
      <c r="B87" s="141"/>
      <c r="C87" s="70" t="s">
        <v>100</v>
      </c>
      <c r="D87" s="68">
        <f t="shared" si="21"/>
        <v>0</v>
      </c>
      <c r="E87" s="68">
        <f t="shared" si="21"/>
        <v>148</v>
      </c>
      <c r="F87" s="69"/>
      <c r="G87" s="68">
        <v>2.6</v>
      </c>
      <c r="H87" s="68">
        <v>7</v>
      </c>
      <c r="I87" s="68">
        <v>10.4</v>
      </c>
      <c r="J87" s="68"/>
      <c r="K87" s="68">
        <v>3</v>
      </c>
      <c r="L87" s="68">
        <v>1</v>
      </c>
      <c r="M87" s="68">
        <v>0</v>
      </c>
      <c r="N87" s="68">
        <v>0</v>
      </c>
      <c r="O87" s="68">
        <v>0</v>
      </c>
      <c r="P87" s="68">
        <v>0</v>
      </c>
      <c r="Q87" s="68">
        <v>0</v>
      </c>
      <c r="R87" s="68">
        <v>0</v>
      </c>
      <c r="S87" s="67"/>
      <c r="T87" s="66">
        <v>148</v>
      </c>
      <c r="U87" s="65">
        <v>150</v>
      </c>
      <c r="V87" s="65">
        <v>100</v>
      </c>
      <c r="W87" s="65"/>
      <c r="X87" s="65"/>
      <c r="Y87" s="65"/>
      <c r="Z87" s="65"/>
      <c r="AA87" s="65"/>
      <c r="AB87" s="65"/>
      <c r="AC87" s="65"/>
      <c r="AD87" s="65"/>
    </row>
    <row r="88" spans="2:78" ht="15.75" x14ac:dyDescent="0.2">
      <c r="B88" s="141"/>
      <c r="C88" s="70" t="s">
        <v>99</v>
      </c>
      <c r="D88" s="68">
        <f t="shared" si="21"/>
        <v>0</v>
      </c>
      <c r="E88" s="68">
        <f t="shared" si="21"/>
        <v>148</v>
      </c>
      <c r="F88" s="69"/>
      <c r="G88" s="68">
        <v>2.7</v>
      </c>
      <c r="H88" s="68">
        <v>7</v>
      </c>
      <c r="I88" s="68">
        <v>13.5</v>
      </c>
      <c r="J88" s="68"/>
      <c r="K88" s="68">
        <v>3</v>
      </c>
      <c r="L88" s="68">
        <v>2</v>
      </c>
      <c r="M88" s="68">
        <v>0</v>
      </c>
      <c r="N88" s="68">
        <v>0</v>
      </c>
      <c r="O88" s="68">
        <v>0</v>
      </c>
      <c r="P88" s="68">
        <v>0</v>
      </c>
      <c r="Q88" s="68">
        <v>0</v>
      </c>
      <c r="R88" s="68">
        <v>0</v>
      </c>
      <c r="S88" s="67"/>
      <c r="T88" s="66">
        <v>148</v>
      </c>
      <c r="U88" s="65">
        <v>150</v>
      </c>
      <c r="V88" s="65">
        <v>100</v>
      </c>
      <c r="W88" s="65"/>
      <c r="X88" s="65"/>
      <c r="Y88" s="65"/>
      <c r="Z88" s="65"/>
      <c r="AA88" s="65"/>
      <c r="AB88" s="65"/>
      <c r="AC88" s="65"/>
      <c r="AD88" s="65"/>
    </row>
    <row r="89" spans="2:78" ht="3.75" customHeight="1" x14ac:dyDescent="0.2">
      <c r="B89" s="56"/>
      <c r="C89" s="54"/>
      <c r="D89" s="54"/>
      <c r="E89" s="55"/>
      <c r="F89" s="55"/>
      <c r="G89" s="54"/>
      <c r="H89" s="54"/>
      <c r="I89" s="54"/>
      <c r="J89" s="54"/>
      <c r="K89" s="55"/>
      <c r="L89" s="55"/>
      <c r="M89" s="55"/>
      <c r="N89" s="55"/>
      <c r="O89" s="55"/>
      <c r="P89" s="55"/>
      <c r="Q89" s="54"/>
      <c r="R89" s="54"/>
      <c r="S89" s="53"/>
      <c r="T89" s="52"/>
      <c r="U89" s="52"/>
      <c r="V89" s="52"/>
      <c r="W89" s="52"/>
      <c r="X89" s="52"/>
      <c r="Y89" s="52"/>
      <c r="Z89" s="52"/>
      <c r="AA89" s="52"/>
      <c r="AB89" s="52"/>
      <c r="AC89" s="51"/>
      <c r="AD89" s="51"/>
    </row>
    <row r="90" spans="2:78" ht="15.75" x14ac:dyDescent="0.2">
      <c r="B90" s="64" t="s">
        <v>153</v>
      </c>
      <c r="C90" s="63" t="s">
        <v>98</v>
      </c>
      <c r="D90" s="62"/>
      <c r="E90" s="60">
        <f>AVERAGE(E84:E88)</f>
        <v>148</v>
      </c>
      <c r="F90" s="60">
        <f>F83</f>
        <v>75.739999999999995</v>
      </c>
      <c r="G90" s="60">
        <f t="shared" ref="G90:R90" si="22">AVERAGE(G83:G88)</f>
        <v>2.9666666666666663</v>
      </c>
      <c r="H90" s="60">
        <f t="shared" si="22"/>
        <v>8.9</v>
      </c>
      <c r="I90" s="60">
        <f t="shared" si="22"/>
        <v>9.7333333333333325</v>
      </c>
      <c r="J90" s="60" t="e">
        <f t="shared" si="22"/>
        <v>#DIV/0!</v>
      </c>
      <c r="K90" s="60">
        <f t="shared" si="22"/>
        <v>3.3333333333333335</v>
      </c>
      <c r="L90" s="60">
        <f t="shared" si="22"/>
        <v>1</v>
      </c>
      <c r="M90" s="60">
        <f t="shared" si="22"/>
        <v>0</v>
      </c>
      <c r="N90" s="60">
        <f t="shared" si="22"/>
        <v>0</v>
      </c>
      <c r="O90" s="60">
        <f t="shared" si="22"/>
        <v>0</v>
      </c>
      <c r="P90" s="60">
        <f t="shared" si="22"/>
        <v>0</v>
      </c>
      <c r="Q90" s="60">
        <f t="shared" si="22"/>
        <v>0</v>
      </c>
      <c r="R90" s="60">
        <f t="shared" si="22"/>
        <v>0</v>
      </c>
      <c r="S90" s="59"/>
      <c r="T90" s="57"/>
      <c r="U90" s="57"/>
      <c r="V90" s="57"/>
      <c r="W90" s="65"/>
      <c r="X90" s="57"/>
      <c r="Y90" s="57"/>
      <c r="Z90" s="57"/>
      <c r="AA90" s="57"/>
      <c r="AB90" s="57"/>
      <c r="AC90" s="57"/>
      <c r="AD90" s="57"/>
    </row>
    <row r="91" spans="2:78" ht="15.75" x14ac:dyDescent="0.2">
      <c r="B91" s="64"/>
      <c r="C91" s="63" t="s">
        <v>97</v>
      </c>
      <c r="D91" s="62"/>
      <c r="E91" s="61"/>
      <c r="F91" s="61"/>
      <c r="G91" s="60">
        <f t="shared" ref="G91:R91" si="23">STDEV(G83:G88)/SQRT(COUNT(G83:G88))</f>
        <v>0.11450376024878443</v>
      </c>
      <c r="H91" s="60">
        <f t="shared" si="23"/>
        <v>0.90737717258774753</v>
      </c>
      <c r="I91" s="60">
        <f t="shared" si="23"/>
        <v>1.9364342947225921</v>
      </c>
      <c r="J91" s="60" t="e">
        <f t="shared" si="23"/>
        <v>#DIV/0!</v>
      </c>
      <c r="K91" s="60">
        <f t="shared" si="23"/>
        <v>0.55777335102271697</v>
      </c>
      <c r="L91" s="60">
        <f t="shared" si="23"/>
        <v>0.36514837167011077</v>
      </c>
      <c r="M91" s="60">
        <f t="shared" si="23"/>
        <v>0</v>
      </c>
      <c r="N91" s="60">
        <f t="shared" si="23"/>
        <v>0</v>
      </c>
      <c r="O91" s="60">
        <f t="shared" si="23"/>
        <v>0</v>
      </c>
      <c r="P91" s="60">
        <f t="shared" si="23"/>
        <v>0</v>
      </c>
      <c r="Q91" s="60">
        <f t="shared" si="23"/>
        <v>0</v>
      </c>
      <c r="R91" s="60">
        <f t="shared" si="23"/>
        <v>0</v>
      </c>
      <c r="S91" s="59"/>
      <c r="T91" s="57"/>
      <c r="U91" s="57"/>
      <c r="V91" s="57"/>
      <c r="W91" s="58"/>
      <c r="X91" s="57"/>
      <c r="Y91" s="57"/>
      <c r="Z91" s="57"/>
      <c r="AA91" s="57"/>
      <c r="AB91" s="57"/>
      <c r="AC91" s="57"/>
      <c r="AD91" s="57"/>
    </row>
    <row r="92" spans="2:78" ht="3.75" customHeight="1" x14ac:dyDescent="0.2">
      <c r="B92" s="56"/>
      <c r="C92" s="54"/>
      <c r="D92" s="54"/>
      <c r="E92" s="55"/>
      <c r="F92" s="55"/>
      <c r="G92" s="54"/>
      <c r="H92" s="54"/>
      <c r="I92" s="54"/>
      <c r="J92" s="54"/>
      <c r="K92" s="55"/>
      <c r="L92" s="55"/>
      <c r="M92" s="55"/>
      <c r="N92" s="55"/>
      <c r="O92" s="55"/>
      <c r="P92" s="55"/>
      <c r="Q92" s="54"/>
      <c r="R92" s="54"/>
      <c r="S92" s="53"/>
      <c r="T92" s="52"/>
      <c r="U92" s="52"/>
      <c r="V92" s="52"/>
      <c r="W92" s="52"/>
      <c r="X92" s="52"/>
      <c r="Y92" s="52"/>
      <c r="Z92" s="52"/>
      <c r="AA92" s="52"/>
      <c r="AB92" s="52"/>
      <c r="AC92" s="51"/>
      <c r="AD92" s="51"/>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69"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875CC-B063-4AD5-890F-F525A16091DC}">
  <sheetPr>
    <pageSetUpPr fitToPage="1"/>
  </sheetPr>
  <dimension ref="B1:BZ92"/>
  <sheetViews>
    <sheetView defaultGridColor="0" colorId="8" zoomScale="85" workbookViewId="0">
      <selection activeCell="AF13" sqref="AF13:BZ83"/>
    </sheetView>
  </sheetViews>
  <sheetFormatPr defaultRowHeight="12.75" x14ac:dyDescent="0.2"/>
  <cols>
    <col min="1" max="2" width="9.140625" style="50"/>
    <col min="3" max="4" width="6.7109375" style="50" customWidth="1"/>
    <col min="5" max="5" width="7.7109375" style="50" customWidth="1"/>
    <col min="6" max="16384" width="9.140625" style="50"/>
  </cols>
  <sheetData>
    <row r="1" spans="2:78" ht="20.25" x14ac:dyDescent="0.3">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c r="BT1" s="84"/>
      <c r="BU1" s="84"/>
      <c r="BV1" s="84"/>
      <c r="BW1" s="84"/>
      <c r="BX1" s="84"/>
      <c r="BY1" s="84"/>
      <c r="BZ1" s="84"/>
    </row>
    <row r="10" spans="2:78" ht="13.5" thickBot="1" x14ac:dyDescent="0.25">
      <c r="B10" s="80"/>
      <c r="C10" s="80"/>
      <c r="D10" s="80"/>
      <c r="E10" s="80"/>
      <c r="F10" s="80"/>
      <c r="G10" s="80"/>
      <c r="H10" s="80"/>
      <c r="I10" s="80"/>
      <c r="J10" s="80"/>
      <c r="K10" s="80"/>
      <c r="L10" s="80"/>
      <c r="M10" s="80"/>
      <c r="N10" s="80"/>
      <c r="O10" s="80"/>
      <c r="P10" s="80"/>
      <c r="Q10" s="80"/>
      <c r="R10" s="80"/>
      <c r="S10" s="80"/>
    </row>
    <row r="11" spans="2:78" ht="36.75" thickTop="1" x14ac:dyDescent="0.2">
      <c r="B11" s="79" t="s">
        <v>136</v>
      </c>
      <c r="C11" s="78" t="s">
        <v>135</v>
      </c>
      <c r="D11" s="78" t="s">
        <v>134</v>
      </c>
      <c r="E11" s="76" t="s">
        <v>133</v>
      </c>
      <c r="F11" s="76" t="s">
        <v>132</v>
      </c>
      <c r="G11" s="76" t="s">
        <v>131</v>
      </c>
      <c r="H11" s="76" t="s">
        <v>130</v>
      </c>
      <c r="I11" s="76" t="s">
        <v>129</v>
      </c>
      <c r="J11" s="77" t="s">
        <v>128</v>
      </c>
      <c r="K11" s="76" t="s">
        <v>127</v>
      </c>
      <c r="L11" s="76" t="s">
        <v>126</v>
      </c>
      <c r="M11" s="77" t="s">
        <v>125</v>
      </c>
      <c r="N11" s="77" t="s">
        <v>124</v>
      </c>
      <c r="O11" s="76" t="s">
        <v>123</v>
      </c>
      <c r="P11" s="76" t="s">
        <v>122</v>
      </c>
      <c r="Q11" s="76" t="s">
        <v>121</v>
      </c>
      <c r="R11" s="76" t="s">
        <v>120</v>
      </c>
      <c r="S11" s="75" t="s">
        <v>119</v>
      </c>
      <c r="T11" s="74" t="s">
        <v>118</v>
      </c>
      <c r="U11" s="74" t="s">
        <v>117</v>
      </c>
      <c r="V11" s="74" t="s">
        <v>116</v>
      </c>
      <c r="W11" s="74" t="s">
        <v>115</v>
      </c>
      <c r="X11" s="74" t="s">
        <v>114</v>
      </c>
      <c r="Y11" s="74" t="s">
        <v>113</v>
      </c>
      <c r="Z11" s="74" t="s">
        <v>112</v>
      </c>
      <c r="AA11" s="74" t="s">
        <v>111</v>
      </c>
      <c r="AB11" s="74" t="s">
        <v>110</v>
      </c>
      <c r="AC11" s="73" t="s">
        <v>109</v>
      </c>
      <c r="AD11" s="73" t="s">
        <v>108</v>
      </c>
      <c r="AF11" s="71" t="s">
        <v>4</v>
      </c>
      <c r="AG11" s="71" t="s">
        <v>5</v>
      </c>
      <c r="AH11" s="50" t="s">
        <v>48</v>
      </c>
      <c r="AI11" s="71" t="s">
        <v>49</v>
      </c>
      <c r="AJ11" s="50" t="s">
        <v>50</v>
      </c>
      <c r="AK11" s="50" t="s">
        <v>51</v>
      </c>
      <c r="AL11" s="71" t="s">
        <v>52</v>
      </c>
      <c r="AM11" s="71" t="s">
        <v>53</v>
      </c>
      <c r="AN11" s="71" t="s">
        <v>5</v>
      </c>
      <c r="AO11" s="71" t="s">
        <v>54</v>
      </c>
      <c r="AP11" s="71" t="s">
        <v>55</v>
      </c>
      <c r="AQ11" s="71" t="s">
        <v>56</v>
      </c>
      <c r="AR11" s="71" t="s">
        <v>57</v>
      </c>
      <c r="AS11" s="71" t="s">
        <v>58</v>
      </c>
      <c r="AT11" s="71" t="s">
        <v>59</v>
      </c>
      <c r="AU11" s="71" t="s">
        <v>5</v>
      </c>
      <c r="AV11" s="71" t="s">
        <v>60</v>
      </c>
      <c r="AW11" s="71" t="s">
        <v>61</v>
      </c>
      <c r="AX11" s="71" t="s">
        <v>62</v>
      </c>
      <c r="AY11" s="71" t="s">
        <v>63</v>
      </c>
      <c r="AZ11" s="71" t="s">
        <v>64</v>
      </c>
      <c r="BA11" s="71" t="s">
        <v>65</v>
      </c>
      <c r="BB11" s="71" t="s">
        <v>5</v>
      </c>
      <c r="BC11" s="71" t="s">
        <v>66</v>
      </c>
      <c r="BD11" s="71" t="s">
        <v>67</v>
      </c>
      <c r="BE11" s="71" t="s">
        <v>68</v>
      </c>
      <c r="BF11" s="71" t="s">
        <v>69</v>
      </c>
      <c r="BG11" s="71" t="s">
        <v>70</v>
      </c>
      <c r="BH11" s="71" t="s">
        <v>71</v>
      </c>
      <c r="BI11" s="71" t="s">
        <v>5</v>
      </c>
      <c r="BJ11" s="71" t="s">
        <v>72</v>
      </c>
      <c r="BK11" s="71" t="s">
        <v>73</v>
      </c>
      <c r="BL11" s="71" t="s">
        <v>74</v>
      </c>
      <c r="BM11" s="71" t="s">
        <v>75</v>
      </c>
      <c r="BN11" s="71" t="s">
        <v>76</v>
      </c>
      <c r="BO11" s="71" t="s">
        <v>77</v>
      </c>
      <c r="BP11" s="71" t="s">
        <v>5</v>
      </c>
      <c r="BQ11" s="71" t="s">
        <v>78</v>
      </c>
      <c r="BR11" s="71" t="s">
        <v>79</v>
      </c>
      <c r="BS11" s="71" t="s">
        <v>80</v>
      </c>
      <c r="BT11" s="71" t="s">
        <v>81</v>
      </c>
      <c r="BU11" s="71" t="s">
        <v>82</v>
      </c>
      <c r="BV11" s="71" t="s">
        <v>83</v>
      </c>
      <c r="BW11" s="50" t="s">
        <v>84</v>
      </c>
      <c r="BX11" s="50" t="s">
        <v>85</v>
      </c>
      <c r="BY11" s="50" t="s">
        <v>86</v>
      </c>
      <c r="BZ11" s="50" t="s">
        <v>87</v>
      </c>
    </row>
    <row r="12" spans="2:78" ht="3.75" customHeight="1" x14ac:dyDescent="0.2">
      <c r="B12" s="56"/>
      <c r="C12" s="54"/>
      <c r="D12" s="54"/>
      <c r="E12" s="54"/>
      <c r="F12" s="55"/>
      <c r="G12" s="54"/>
      <c r="H12" s="54"/>
      <c r="I12" s="54"/>
      <c r="J12" s="54"/>
      <c r="K12" s="55"/>
      <c r="L12" s="55"/>
      <c r="M12" s="55"/>
      <c r="N12" s="55"/>
      <c r="O12" s="55"/>
      <c r="P12" s="55"/>
      <c r="Q12" s="54"/>
      <c r="R12" s="54"/>
      <c r="S12" s="53"/>
      <c r="T12" s="52"/>
      <c r="U12" s="52"/>
      <c r="V12" s="52"/>
      <c r="W12" s="52"/>
      <c r="X12" s="52"/>
      <c r="Y12" s="52"/>
      <c r="Z12" s="52"/>
      <c r="AA12" s="52"/>
      <c r="AB12" s="52"/>
      <c r="AC12" s="51"/>
      <c r="AD12" s="51"/>
    </row>
    <row r="13" spans="2:78" ht="15.75" x14ac:dyDescent="0.2">
      <c r="B13" s="141">
        <v>201</v>
      </c>
      <c r="C13" s="70" t="s">
        <v>104</v>
      </c>
      <c r="D13" s="68" t="s">
        <v>152</v>
      </c>
      <c r="E13" s="68">
        <v>147</v>
      </c>
      <c r="F13" s="68">
        <v>51.69</v>
      </c>
      <c r="G13" s="68">
        <v>2.7</v>
      </c>
      <c r="H13" s="68">
        <v>11</v>
      </c>
      <c r="I13" s="68">
        <v>8.5</v>
      </c>
      <c r="J13" s="68"/>
      <c r="K13" s="68">
        <v>3</v>
      </c>
      <c r="L13" s="68">
        <v>1</v>
      </c>
      <c r="M13" s="68">
        <v>0</v>
      </c>
      <c r="N13" s="68">
        <v>0</v>
      </c>
      <c r="O13" s="68">
        <v>0</v>
      </c>
      <c r="P13" s="68">
        <v>0</v>
      </c>
      <c r="Q13" s="68">
        <v>0</v>
      </c>
      <c r="R13" s="68">
        <v>0</v>
      </c>
      <c r="S13" s="67"/>
      <c r="T13" s="66">
        <v>148</v>
      </c>
      <c r="U13" s="65">
        <v>150</v>
      </c>
      <c r="V13" s="65">
        <v>100</v>
      </c>
      <c r="W13" s="72">
        <v>0.36</v>
      </c>
      <c r="X13" s="65">
        <v>1.72</v>
      </c>
      <c r="Y13" s="65"/>
      <c r="Z13" s="65"/>
      <c r="AA13" s="65"/>
      <c r="AB13" s="65"/>
      <c r="AC13" s="65">
        <v>0.82</v>
      </c>
      <c r="AD13" s="65">
        <v>0.28999999999999998</v>
      </c>
      <c r="AF13" s="50">
        <v>6</v>
      </c>
      <c r="AG13" s="50">
        <f>IF($H13="","",$H13)</f>
        <v>11</v>
      </c>
      <c r="AH13" s="50">
        <f>IF(AG13="","",AG13/100)</f>
        <v>0.11</v>
      </c>
      <c r="AI13" s="50">
        <f>IF($G13="","",$G13)</f>
        <v>2.7</v>
      </c>
      <c r="AJ13" s="50">
        <f>IF($K13="","",$K13)</f>
        <v>3</v>
      </c>
      <c r="AK13" s="50" t="str">
        <f>IF(J13="","",J13-1)</f>
        <v/>
      </c>
      <c r="AL13" s="71">
        <f>IF($L13="","",$L13)</f>
        <v>1</v>
      </c>
      <c r="AM13" s="50">
        <f>IF($M13="","",$M13)</f>
        <v>0</v>
      </c>
      <c r="AN13" s="50">
        <f>IF($H14="","",$H14)</f>
        <v>12</v>
      </c>
      <c r="AO13" s="50">
        <f>IF(AN13="","",AN13/100)</f>
        <v>0.12</v>
      </c>
      <c r="AP13" s="50">
        <f>IF($G14="","",$G14)</f>
        <v>3.6</v>
      </c>
      <c r="AQ13" s="50">
        <f>IF($K14="","",$K14)</f>
        <v>6</v>
      </c>
      <c r="AR13" s="50" t="str">
        <f>IF(J14="","",J14-1)</f>
        <v/>
      </c>
      <c r="AS13" s="50">
        <f>IF($L14="","",$L14)</f>
        <v>0</v>
      </c>
      <c r="AT13" s="50">
        <f>IF($M14="","",$M14)</f>
        <v>0</v>
      </c>
      <c r="AU13" s="50">
        <f>IF($H15="","",$H15)</f>
        <v>9</v>
      </c>
      <c r="AV13" s="50">
        <f>IF(AU13="","",AU13/100)</f>
        <v>0.09</v>
      </c>
      <c r="AW13" s="50">
        <f>IF($G15="","",$G15)</f>
        <v>2.6</v>
      </c>
      <c r="AX13" s="50">
        <f>IF($K15="","",$K15)</f>
        <v>4</v>
      </c>
      <c r="AY13" s="50" t="str">
        <f>IF(J15="","",J15-1)</f>
        <v/>
      </c>
      <c r="AZ13" s="50">
        <f>IF($L15="","",$L15)</f>
        <v>0</v>
      </c>
      <c r="BA13" s="50">
        <f>IF($M15="","",$M15)</f>
        <v>0</v>
      </c>
      <c r="BB13" s="50">
        <f>IF($H16="","",$H16)</f>
        <v>6.5</v>
      </c>
      <c r="BC13" s="50">
        <f>IF(BB13="","",BB13/100)</f>
        <v>6.5000000000000002E-2</v>
      </c>
      <c r="BD13" s="50">
        <f>IF($G16="","",$G16)</f>
        <v>2.2999999999999998</v>
      </c>
      <c r="BE13" s="50">
        <f>IF($K16="","",$K16)</f>
        <v>3</v>
      </c>
      <c r="BF13" s="50" t="str">
        <f>IF(J16="","",J16-1)</f>
        <v/>
      </c>
      <c r="BG13" s="50">
        <f>IF($L16="","",$L16)</f>
        <v>0</v>
      </c>
      <c r="BH13" s="50">
        <f>IF($M16="","",$M16)</f>
        <v>0</v>
      </c>
      <c r="BI13" s="50">
        <f>IF($H17="","",$H17)</f>
        <v>8.5</v>
      </c>
      <c r="BJ13" s="50">
        <f>IF(BI13="","",BI13/100)</f>
        <v>8.5000000000000006E-2</v>
      </c>
      <c r="BK13" s="50">
        <f>IF($G17="","",$G17)</f>
        <v>2.8</v>
      </c>
      <c r="BL13" s="50">
        <f>IF($K17="","",$K17)</f>
        <v>2</v>
      </c>
      <c r="BM13" s="50" t="str">
        <f>IF(J17="","",J17-1)</f>
        <v/>
      </c>
      <c r="BN13" s="50">
        <f>IF($L17="","",$L17)</f>
        <v>2</v>
      </c>
      <c r="BO13" s="50">
        <f>IF($M17="","",$M17)</f>
        <v>0</v>
      </c>
      <c r="BP13" s="50">
        <f>IF($H18="","",$H18)</f>
        <v>9</v>
      </c>
      <c r="BQ13" s="50">
        <f>IF(BP13="","",BP13/100)</f>
        <v>0.09</v>
      </c>
      <c r="BR13" s="50">
        <f>IF($G18="","",$G18)</f>
        <v>3</v>
      </c>
      <c r="BS13" s="50">
        <f>IF($K18="","",$K18)</f>
        <v>3</v>
      </c>
      <c r="BT13" s="50" t="str">
        <f>IF(J18="","",J18-1)</f>
        <v/>
      </c>
      <c r="BU13" s="50">
        <f>IF($L18="","",$L18)</f>
        <v>0</v>
      </c>
      <c r="BV13" s="50">
        <f>IF($M18="","",$M18)</f>
        <v>0</v>
      </c>
      <c r="BW13" s="50">
        <f>SUM(O13:O18)/AF13</f>
        <v>0</v>
      </c>
      <c r="BX13" s="50">
        <f>SUM(P13:P18)/AF13</f>
        <v>0</v>
      </c>
      <c r="BY13" s="50">
        <f>SUM(Q13:Q18)/AF13</f>
        <v>0</v>
      </c>
      <c r="BZ13" s="50">
        <f>SUM(R13:R18)/AF13</f>
        <v>0</v>
      </c>
    </row>
    <row r="14" spans="2:78" ht="15.75" x14ac:dyDescent="0.2">
      <c r="B14" s="141"/>
      <c r="C14" s="70" t="s">
        <v>103</v>
      </c>
      <c r="D14" s="68"/>
      <c r="E14" s="68"/>
      <c r="F14" s="69"/>
      <c r="G14" s="68">
        <v>3.6</v>
      </c>
      <c r="H14" s="68">
        <v>12</v>
      </c>
      <c r="I14" s="68">
        <v>9</v>
      </c>
      <c r="J14" s="68"/>
      <c r="K14" s="68">
        <v>6</v>
      </c>
      <c r="L14" s="68">
        <v>0</v>
      </c>
      <c r="M14" s="68">
        <v>0</v>
      </c>
      <c r="N14" s="68">
        <v>0</v>
      </c>
      <c r="O14" s="68">
        <v>0</v>
      </c>
      <c r="P14" s="68">
        <v>0</v>
      </c>
      <c r="Q14" s="68">
        <v>0</v>
      </c>
      <c r="R14" s="68">
        <v>0</v>
      </c>
      <c r="S14" s="67"/>
      <c r="T14" s="66"/>
      <c r="U14" s="65"/>
      <c r="V14" s="65"/>
      <c r="W14" s="65"/>
      <c r="X14" s="65"/>
      <c r="Y14" s="65"/>
      <c r="Z14" s="65"/>
      <c r="AA14" s="65"/>
      <c r="AB14" s="65"/>
      <c r="AC14" s="65"/>
      <c r="AD14" s="65"/>
    </row>
    <row r="15" spans="2:78" ht="15.75" x14ac:dyDescent="0.2">
      <c r="B15" s="141"/>
      <c r="C15" s="70" t="s">
        <v>102</v>
      </c>
      <c r="D15" s="68">
        <f t="shared" ref="D15:E18" si="0">D14</f>
        <v>0</v>
      </c>
      <c r="E15" s="68">
        <f t="shared" si="0"/>
        <v>0</v>
      </c>
      <c r="F15" s="69"/>
      <c r="G15" s="68">
        <v>2.6</v>
      </c>
      <c r="H15" s="68">
        <v>9</v>
      </c>
      <c r="I15" s="68">
        <v>9.5</v>
      </c>
      <c r="J15" s="68"/>
      <c r="K15" s="68">
        <v>4</v>
      </c>
      <c r="L15" s="68">
        <v>0</v>
      </c>
      <c r="M15" s="68">
        <v>0</v>
      </c>
      <c r="N15" s="68">
        <v>0</v>
      </c>
      <c r="O15" s="68">
        <v>0</v>
      </c>
      <c r="P15" s="68">
        <v>0</v>
      </c>
      <c r="Q15" s="68">
        <v>0</v>
      </c>
      <c r="R15" s="68">
        <v>0</v>
      </c>
      <c r="S15" s="67"/>
      <c r="T15" s="66"/>
      <c r="U15" s="65"/>
      <c r="V15" s="65"/>
      <c r="W15" s="65"/>
      <c r="X15" s="65"/>
      <c r="Y15" s="65"/>
      <c r="Z15" s="65"/>
      <c r="AA15" s="65"/>
      <c r="AB15" s="65"/>
      <c r="AC15" s="65"/>
      <c r="AD15" s="65"/>
    </row>
    <row r="16" spans="2:78" ht="15.75" x14ac:dyDescent="0.2">
      <c r="B16" s="141"/>
      <c r="C16" s="70" t="s">
        <v>101</v>
      </c>
      <c r="D16" s="68">
        <f t="shared" si="0"/>
        <v>0</v>
      </c>
      <c r="E16" s="68">
        <f t="shared" si="0"/>
        <v>0</v>
      </c>
      <c r="F16" s="69"/>
      <c r="G16" s="68">
        <v>2.2999999999999998</v>
      </c>
      <c r="H16" s="68">
        <v>6.5</v>
      </c>
      <c r="I16" s="68">
        <v>8</v>
      </c>
      <c r="J16" s="68"/>
      <c r="K16" s="68">
        <v>3</v>
      </c>
      <c r="L16" s="68">
        <v>0</v>
      </c>
      <c r="M16" s="68">
        <v>0</v>
      </c>
      <c r="N16" s="68">
        <v>0</v>
      </c>
      <c r="O16" s="68">
        <v>0</v>
      </c>
      <c r="P16" s="68">
        <v>0</v>
      </c>
      <c r="Q16" s="68">
        <v>0</v>
      </c>
      <c r="R16" s="68">
        <v>0</v>
      </c>
      <c r="S16" s="67"/>
      <c r="T16" s="66"/>
      <c r="U16" s="65"/>
      <c r="V16" s="65"/>
      <c r="W16" s="65"/>
      <c r="X16" s="65"/>
      <c r="Y16" s="65"/>
      <c r="Z16" s="65"/>
      <c r="AA16" s="65"/>
      <c r="AB16" s="65"/>
      <c r="AC16" s="65"/>
      <c r="AD16" s="65"/>
    </row>
    <row r="17" spans="2:78" ht="15.75" x14ac:dyDescent="0.2">
      <c r="B17" s="141"/>
      <c r="C17" s="70" t="s">
        <v>100</v>
      </c>
      <c r="D17" s="68">
        <f t="shared" si="0"/>
        <v>0</v>
      </c>
      <c r="E17" s="68">
        <f t="shared" si="0"/>
        <v>0</v>
      </c>
      <c r="F17" s="69"/>
      <c r="G17" s="68">
        <v>2.8</v>
      </c>
      <c r="H17" s="68">
        <v>8.5</v>
      </c>
      <c r="I17" s="68">
        <v>11</v>
      </c>
      <c r="J17" s="68"/>
      <c r="K17" s="68">
        <v>2</v>
      </c>
      <c r="L17" s="68">
        <v>2</v>
      </c>
      <c r="M17" s="68">
        <v>0</v>
      </c>
      <c r="N17" s="68">
        <v>0</v>
      </c>
      <c r="O17" s="68">
        <v>0</v>
      </c>
      <c r="P17" s="68">
        <v>0</v>
      </c>
      <c r="Q17" s="68">
        <v>0</v>
      </c>
      <c r="R17" s="68">
        <v>0</v>
      </c>
      <c r="S17" s="67"/>
      <c r="T17" s="66"/>
      <c r="U17" s="65"/>
      <c r="V17" s="65"/>
      <c r="W17" s="65"/>
      <c r="X17" s="65"/>
      <c r="Y17" s="65"/>
      <c r="Z17" s="65"/>
      <c r="AA17" s="65"/>
      <c r="AB17" s="65"/>
      <c r="AC17" s="65"/>
      <c r="AD17" s="65"/>
    </row>
    <row r="18" spans="2:78" ht="15.75" x14ac:dyDescent="0.2">
      <c r="B18" s="141"/>
      <c r="C18" s="70" t="s">
        <v>99</v>
      </c>
      <c r="D18" s="68">
        <f t="shared" si="0"/>
        <v>0</v>
      </c>
      <c r="E18" s="68">
        <f t="shared" si="0"/>
        <v>0</v>
      </c>
      <c r="F18" s="69"/>
      <c r="G18" s="68">
        <v>3</v>
      </c>
      <c r="H18" s="68">
        <v>9</v>
      </c>
      <c r="I18" s="68">
        <v>6.5</v>
      </c>
      <c r="J18" s="68"/>
      <c r="K18" s="68">
        <v>3</v>
      </c>
      <c r="L18" s="68">
        <v>0</v>
      </c>
      <c r="M18" s="68">
        <v>0</v>
      </c>
      <c r="N18" s="68">
        <v>0</v>
      </c>
      <c r="O18" s="68">
        <v>0</v>
      </c>
      <c r="P18" s="68">
        <v>0</v>
      </c>
      <c r="Q18" s="68">
        <v>0</v>
      </c>
      <c r="R18" s="68">
        <v>0</v>
      </c>
      <c r="S18" s="67"/>
      <c r="T18" s="66"/>
      <c r="U18" s="65"/>
      <c r="V18" s="65"/>
      <c r="W18" s="65"/>
      <c r="X18" s="65"/>
      <c r="Y18" s="65"/>
      <c r="Z18" s="65"/>
      <c r="AA18" s="65"/>
      <c r="AB18" s="65"/>
      <c r="AC18" s="65"/>
      <c r="AD18" s="65"/>
    </row>
    <row r="19" spans="2:78" ht="3.75" customHeight="1" x14ac:dyDescent="0.2">
      <c r="B19" s="56"/>
      <c r="C19" s="54"/>
      <c r="D19" s="54"/>
      <c r="E19" s="55"/>
      <c r="F19" s="55"/>
      <c r="G19" s="54"/>
      <c r="H19" s="54"/>
      <c r="I19" s="54"/>
      <c r="J19" s="54"/>
      <c r="K19" s="55"/>
      <c r="L19" s="55"/>
      <c r="M19" s="55"/>
      <c r="N19" s="55"/>
      <c r="O19" s="55"/>
      <c r="P19" s="55"/>
      <c r="Q19" s="54"/>
      <c r="R19" s="54"/>
      <c r="S19" s="53"/>
      <c r="T19" s="52"/>
      <c r="U19" s="52"/>
      <c r="V19" s="52"/>
      <c r="W19" s="52"/>
      <c r="X19" s="52"/>
      <c r="Y19" s="52"/>
      <c r="Z19" s="52"/>
      <c r="AA19" s="52"/>
      <c r="AB19" s="52"/>
      <c r="AC19" s="51"/>
      <c r="AD19" s="51"/>
    </row>
    <row r="20" spans="2:78" ht="15.75" x14ac:dyDescent="0.2">
      <c r="B20" s="64" t="s">
        <v>886</v>
      </c>
      <c r="C20" s="63" t="s">
        <v>98</v>
      </c>
      <c r="D20" s="62"/>
      <c r="E20" s="60">
        <f>AVERAGE(E14:E18)</f>
        <v>0</v>
      </c>
      <c r="F20" s="60">
        <f>F13</f>
        <v>51.69</v>
      </c>
      <c r="G20" s="60">
        <f t="shared" ref="G20:R20" si="1">AVERAGE(G13:G18)</f>
        <v>2.8333333333333335</v>
      </c>
      <c r="H20" s="60">
        <f t="shared" si="1"/>
        <v>9.3333333333333339</v>
      </c>
      <c r="I20" s="60">
        <f t="shared" si="1"/>
        <v>8.75</v>
      </c>
      <c r="J20" s="60" t="e">
        <f t="shared" si="1"/>
        <v>#DIV/0!</v>
      </c>
      <c r="K20" s="60">
        <f t="shared" si="1"/>
        <v>3.5</v>
      </c>
      <c r="L20" s="60">
        <f t="shared" si="1"/>
        <v>0.5</v>
      </c>
      <c r="M20" s="60">
        <f t="shared" si="1"/>
        <v>0</v>
      </c>
      <c r="N20" s="60">
        <f t="shared" si="1"/>
        <v>0</v>
      </c>
      <c r="O20" s="60">
        <f t="shared" si="1"/>
        <v>0</v>
      </c>
      <c r="P20" s="60">
        <f t="shared" si="1"/>
        <v>0</v>
      </c>
      <c r="Q20" s="60">
        <f t="shared" si="1"/>
        <v>0</v>
      </c>
      <c r="R20" s="60">
        <f t="shared" si="1"/>
        <v>0</v>
      </c>
      <c r="S20" s="59"/>
      <c r="T20" s="57"/>
      <c r="U20" s="57"/>
      <c r="V20" s="57"/>
      <c r="W20" s="65"/>
      <c r="X20" s="57"/>
      <c r="Y20" s="57"/>
      <c r="Z20" s="57"/>
      <c r="AA20" s="57"/>
      <c r="AB20" s="57"/>
      <c r="AC20" s="57"/>
      <c r="AD20" s="57"/>
    </row>
    <row r="21" spans="2:78" ht="15.75" x14ac:dyDescent="0.2">
      <c r="B21" s="64"/>
      <c r="C21" s="63" t="s">
        <v>97</v>
      </c>
      <c r="D21" s="62"/>
      <c r="E21" s="61"/>
      <c r="F21" s="61"/>
      <c r="G21" s="60">
        <f t="shared" ref="G21:R21" si="2">STDEV(G13:G18)/SQRT(COUNT(G13:G18))</f>
        <v>0.18012341448141692</v>
      </c>
      <c r="H21" s="60">
        <f t="shared" si="2"/>
        <v>0.79232428826698176</v>
      </c>
      <c r="I21" s="60">
        <f t="shared" si="2"/>
        <v>0.61576510673037221</v>
      </c>
      <c r="J21" s="60" t="e">
        <f t="shared" si="2"/>
        <v>#DIV/0!</v>
      </c>
      <c r="K21" s="60">
        <f t="shared" si="2"/>
        <v>0.56273143387113778</v>
      </c>
      <c r="L21" s="60">
        <f t="shared" si="2"/>
        <v>0.34156502553198664</v>
      </c>
      <c r="M21" s="60">
        <f t="shared" si="2"/>
        <v>0</v>
      </c>
      <c r="N21" s="60">
        <f t="shared" si="2"/>
        <v>0</v>
      </c>
      <c r="O21" s="60">
        <f t="shared" si="2"/>
        <v>0</v>
      </c>
      <c r="P21" s="60">
        <f t="shared" si="2"/>
        <v>0</v>
      </c>
      <c r="Q21" s="60">
        <f t="shared" si="2"/>
        <v>0</v>
      </c>
      <c r="R21" s="60">
        <f t="shared" si="2"/>
        <v>0</v>
      </c>
      <c r="S21" s="59"/>
      <c r="T21" s="57"/>
      <c r="U21" s="57"/>
      <c r="V21" s="57"/>
      <c r="W21" s="58"/>
      <c r="X21" s="57"/>
      <c r="Y21" s="57"/>
      <c r="Z21" s="57"/>
      <c r="AA21" s="57"/>
      <c r="AB21" s="57"/>
      <c r="AC21" s="57"/>
      <c r="AD21" s="57"/>
    </row>
    <row r="22" spans="2:78" ht="3.75" customHeight="1" x14ac:dyDescent="0.2">
      <c r="B22" s="56"/>
      <c r="C22" s="54"/>
      <c r="D22" s="54"/>
      <c r="E22" s="55"/>
      <c r="F22" s="55"/>
      <c r="G22" s="54"/>
      <c r="H22" s="54"/>
      <c r="I22" s="54"/>
      <c r="J22" s="54"/>
      <c r="K22" s="55"/>
      <c r="L22" s="55"/>
      <c r="M22" s="55"/>
      <c r="N22" s="55"/>
      <c r="O22" s="55"/>
      <c r="P22" s="55"/>
      <c r="Q22" s="54"/>
      <c r="R22" s="54"/>
      <c r="S22" s="53"/>
      <c r="T22" s="52"/>
      <c r="U22" s="52"/>
      <c r="V22" s="52"/>
      <c r="W22" s="52"/>
      <c r="X22" s="52"/>
      <c r="Y22" s="52"/>
      <c r="Z22" s="52"/>
      <c r="AA22" s="52"/>
      <c r="AB22" s="52"/>
      <c r="AC22" s="51"/>
      <c r="AD22" s="51"/>
    </row>
    <row r="23" spans="2:78" ht="15.75" x14ac:dyDescent="0.2">
      <c r="B23" s="141">
        <f>B13+1</f>
        <v>202</v>
      </c>
      <c r="C23" s="70" t="s">
        <v>104</v>
      </c>
      <c r="D23" s="68"/>
      <c r="E23" s="68">
        <v>147</v>
      </c>
      <c r="F23" s="68">
        <v>113.28</v>
      </c>
      <c r="G23" s="68">
        <v>3.7</v>
      </c>
      <c r="H23" s="68">
        <v>10.5</v>
      </c>
      <c r="I23" s="68">
        <v>14.5</v>
      </c>
      <c r="J23" s="68"/>
      <c r="K23" s="68">
        <v>3</v>
      </c>
      <c r="L23" s="68">
        <v>1</v>
      </c>
      <c r="M23" s="68">
        <v>0</v>
      </c>
      <c r="N23" s="68">
        <v>0</v>
      </c>
      <c r="O23" s="68">
        <v>0</v>
      </c>
      <c r="P23" s="68">
        <v>0</v>
      </c>
      <c r="Q23" s="68">
        <v>0</v>
      </c>
      <c r="R23" s="68">
        <v>0</v>
      </c>
      <c r="S23" s="67"/>
      <c r="T23" s="66">
        <v>148</v>
      </c>
      <c r="U23" s="65">
        <v>150</v>
      </c>
      <c r="V23" s="65">
        <v>100</v>
      </c>
      <c r="W23" s="72">
        <v>0.88</v>
      </c>
      <c r="X23" s="65">
        <v>1.75</v>
      </c>
      <c r="Y23" s="65"/>
      <c r="Z23" s="65"/>
      <c r="AA23" s="65"/>
      <c r="AB23" s="65"/>
      <c r="AC23" s="65">
        <v>1.01</v>
      </c>
      <c r="AD23" s="65">
        <v>0.41</v>
      </c>
      <c r="AF23" s="50">
        <v>6</v>
      </c>
      <c r="AG23" s="50">
        <f>IF($H23="","",$H23)</f>
        <v>10.5</v>
      </c>
      <c r="AH23" s="50">
        <f>IF(AG23="","",AG23/100)</f>
        <v>0.105</v>
      </c>
      <c r="AI23" s="50">
        <f>IF($G23="","",$G23)</f>
        <v>3.7</v>
      </c>
      <c r="AJ23" s="50">
        <f>IF($K23="","",$K23)</f>
        <v>3</v>
      </c>
      <c r="AK23" s="50" t="str">
        <f>IF(J23="","",J23-1)</f>
        <v/>
      </c>
      <c r="AL23" s="71">
        <f>IF($L23="","",$L23)</f>
        <v>1</v>
      </c>
      <c r="AM23" s="50">
        <f>IF($M23="","",$M23)</f>
        <v>0</v>
      </c>
      <c r="AN23" s="50">
        <f>IF($H24="","",$H24)</f>
        <v>11</v>
      </c>
      <c r="AO23" s="50">
        <f>IF(AN23="","",AN23/100)</f>
        <v>0.11</v>
      </c>
      <c r="AP23" s="50">
        <f>IF($G24="","",$G24)</f>
        <v>3.6</v>
      </c>
      <c r="AQ23" s="50">
        <f>IF($K24="","",$K24)</f>
        <v>5</v>
      </c>
      <c r="AR23" s="50" t="str">
        <f>IF(J24="","",J24-1)</f>
        <v/>
      </c>
      <c r="AS23" s="50">
        <f>IF($L24="","",$L24)</f>
        <v>0</v>
      </c>
      <c r="AT23" s="50">
        <f>IF($M24="","",$M24)</f>
        <v>0</v>
      </c>
      <c r="AU23" s="50">
        <f>IF($H25="","",$H25)</f>
        <v>11</v>
      </c>
      <c r="AV23" s="50">
        <f>IF(AU23="","",AU23/100)</f>
        <v>0.11</v>
      </c>
      <c r="AW23" s="50">
        <f>IF($G25="","",$G25)</f>
        <v>3</v>
      </c>
      <c r="AX23" s="50">
        <f>IF($K25="","",$K25)</f>
        <v>5</v>
      </c>
      <c r="AY23" s="50" t="str">
        <f>IF(J25="","",J25-1)</f>
        <v/>
      </c>
      <c r="AZ23" s="50">
        <f>IF($L25="","",$L25)</f>
        <v>0</v>
      </c>
      <c r="BA23" s="50">
        <f>IF($M25="","",$M25)</f>
        <v>0</v>
      </c>
      <c r="BB23" s="50">
        <f>IF($H26="","",$H26)</f>
        <v>8.5</v>
      </c>
      <c r="BC23" s="50">
        <f>IF(BB23="","",BB23/100)</f>
        <v>8.5000000000000006E-2</v>
      </c>
      <c r="BD23" s="50">
        <f>IF($G26="","",$G26)</f>
        <v>2.6</v>
      </c>
      <c r="BE23" s="50">
        <f>IF($K26="","",$K26)</f>
        <v>2</v>
      </c>
      <c r="BF23" s="50" t="str">
        <f>IF(J26="","",J26-1)</f>
        <v/>
      </c>
      <c r="BG23" s="50">
        <f>IF($L26="","",$L26)</f>
        <v>1</v>
      </c>
      <c r="BH23" s="50">
        <f>IF($M26="","",$M26)</f>
        <v>0</v>
      </c>
      <c r="BI23" s="50">
        <f>IF($H27="","",$H27)</f>
        <v>5</v>
      </c>
      <c r="BJ23" s="50">
        <f>IF(BI23="","",BI23/100)</f>
        <v>0.05</v>
      </c>
      <c r="BK23" s="50">
        <f>IF($G27="","",$G27)</f>
        <v>2.5</v>
      </c>
      <c r="BL23" s="50">
        <f>IF($K27="","",$K27)</f>
        <v>0</v>
      </c>
      <c r="BM23" s="50" t="str">
        <f>IF(J27="","",J27-1)</f>
        <v/>
      </c>
      <c r="BN23" s="50">
        <f>IF($L27="","",$L27)</f>
        <v>0</v>
      </c>
      <c r="BO23" s="50">
        <f>IF($M27="","",$M27)</f>
        <v>0</v>
      </c>
      <c r="BP23" s="50">
        <f>IF($H28="","",$H28)</f>
        <v>5</v>
      </c>
      <c r="BQ23" s="50">
        <f>IF(BP23="","",BP23/100)</f>
        <v>0.05</v>
      </c>
      <c r="BR23" s="50">
        <f>IF($G28="","",$G28)</f>
        <v>2.2000000000000002</v>
      </c>
      <c r="BS23" s="50">
        <f>IF($K28="","",$K28)</f>
        <v>0</v>
      </c>
      <c r="BT23" s="50" t="str">
        <f>IF(J28="","",J28-1)</f>
        <v/>
      </c>
      <c r="BU23" s="50">
        <f>IF($L28="","",$L28)</f>
        <v>0</v>
      </c>
      <c r="BV23" s="50">
        <f>IF($M28="","",$M28)</f>
        <v>0</v>
      </c>
      <c r="BW23" s="50">
        <f>SUM(O23:O28)/AF23</f>
        <v>0</v>
      </c>
      <c r="BX23" s="50">
        <f>SUM(P23:P28)/AF23</f>
        <v>0</v>
      </c>
      <c r="BY23" s="50">
        <f>SUM(Q23:Q28)/AF23</f>
        <v>0</v>
      </c>
      <c r="BZ23" s="50">
        <f>SUM(R23:R28)/AF23</f>
        <v>0</v>
      </c>
    </row>
    <row r="24" spans="2:78" ht="15.75" x14ac:dyDescent="0.2">
      <c r="B24" s="141"/>
      <c r="C24" s="70" t="s">
        <v>103</v>
      </c>
      <c r="D24" s="68"/>
      <c r="E24" s="68">
        <v>148</v>
      </c>
      <c r="F24" s="69"/>
      <c r="G24" s="68">
        <v>3.6</v>
      </c>
      <c r="H24" s="68">
        <v>11</v>
      </c>
      <c r="I24" s="68">
        <v>11</v>
      </c>
      <c r="J24" s="68"/>
      <c r="K24" s="68">
        <v>5</v>
      </c>
      <c r="L24" s="68">
        <v>0</v>
      </c>
      <c r="M24" s="68">
        <v>0</v>
      </c>
      <c r="N24" s="68">
        <v>0</v>
      </c>
      <c r="O24" s="68">
        <v>0</v>
      </c>
      <c r="P24" s="68">
        <v>0</v>
      </c>
      <c r="Q24" s="68">
        <v>0</v>
      </c>
      <c r="R24" s="68">
        <v>0</v>
      </c>
      <c r="S24" s="67"/>
      <c r="T24" s="66"/>
      <c r="U24" s="65"/>
      <c r="V24" s="65"/>
      <c r="W24" s="65"/>
      <c r="X24" s="65"/>
      <c r="Y24" s="65"/>
      <c r="Z24" s="65"/>
      <c r="AA24" s="65"/>
      <c r="AB24" s="65"/>
      <c r="AC24" s="65"/>
      <c r="AD24" s="65"/>
    </row>
    <row r="25" spans="2:78" ht="15.75" x14ac:dyDescent="0.2">
      <c r="B25" s="141"/>
      <c r="C25" s="70" t="s">
        <v>102</v>
      </c>
      <c r="D25" s="68">
        <f t="shared" ref="D25:E28" si="3">D24</f>
        <v>0</v>
      </c>
      <c r="E25" s="68">
        <f t="shared" si="3"/>
        <v>148</v>
      </c>
      <c r="F25" s="69"/>
      <c r="G25" s="68">
        <v>3</v>
      </c>
      <c r="H25" s="68">
        <v>11</v>
      </c>
      <c r="I25" s="68">
        <v>10</v>
      </c>
      <c r="J25" s="68"/>
      <c r="K25" s="68">
        <v>5</v>
      </c>
      <c r="L25" s="68">
        <v>0</v>
      </c>
      <c r="M25" s="68">
        <v>0</v>
      </c>
      <c r="N25" s="68">
        <v>0</v>
      </c>
      <c r="O25" s="68">
        <v>0</v>
      </c>
      <c r="P25" s="68">
        <v>0</v>
      </c>
      <c r="Q25" s="68">
        <v>0</v>
      </c>
      <c r="R25" s="68">
        <v>0</v>
      </c>
      <c r="S25" s="67"/>
      <c r="T25" s="66"/>
      <c r="U25" s="65"/>
      <c r="V25" s="65"/>
      <c r="W25" s="65"/>
      <c r="X25" s="65"/>
      <c r="Y25" s="65"/>
      <c r="Z25" s="65"/>
      <c r="AA25" s="65"/>
      <c r="AB25" s="65"/>
      <c r="AC25" s="65"/>
      <c r="AD25" s="65"/>
    </row>
    <row r="26" spans="2:78" ht="15.75" x14ac:dyDescent="0.2">
      <c r="B26" s="141"/>
      <c r="C26" s="70" t="s">
        <v>101</v>
      </c>
      <c r="D26" s="68">
        <f t="shared" si="3"/>
        <v>0</v>
      </c>
      <c r="E26" s="68">
        <f t="shared" si="3"/>
        <v>148</v>
      </c>
      <c r="F26" s="69"/>
      <c r="G26" s="68">
        <v>2.6</v>
      </c>
      <c r="H26" s="68">
        <v>8.5</v>
      </c>
      <c r="I26" s="68">
        <v>13</v>
      </c>
      <c r="J26" s="68"/>
      <c r="K26" s="68">
        <v>2</v>
      </c>
      <c r="L26" s="68">
        <v>1</v>
      </c>
      <c r="M26" s="68">
        <v>0</v>
      </c>
      <c r="N26" s="68">
        <v>0</v>
      </c>
      <c r="O26" s="68">
        <v>0</v>
      </c>
      <c r="P26" s="68">
        <v>0</v>
      </c>
      <c r="Q26" s="68">
        <v>0</v>
      </c>
      <c r="R26" s="68">
        <v>0</v>
      </c>
      <c r="S26" s="67"/>
      <c r="T26" s="66"/>
      <c r="U26" s="65"/>
      <c r="V26" s="65"/>
      <c r="W26" s="65"/>
      <c r="X26" s="65"/>
      <c r="Y26" s="65"/>
      <c r="Z26" s="65"/>
      <c r="AA26" s="65"/>
      <c r="AB26" s="65"/>
      <c r="AC26" s="65"/>
      <c r="AD26" s="65"/>
    </row>
    <row r="27" spans="2:78" ht="15.75" x14ac:dyDescent="0.2">
      <c r="B27" s="141"/>
      <c r="C27" s="70" t="s">
        <v>100</v>
      </c>
      <c r="D27" s="68">
        <f t="shared" si="3"/>
        <v>0</v>
      </c>
      <c r="E27" s="68">
        <f t="shared" si="3"/>
        <v>148</v>
      </c>
      <c r="F27" s="69"/>
      <c r="G27" s="68">
        <v>2.5</v>
      </c>
      <c r="H27" s="68">
        <v>5</v>
      </c>
      <c r="I27" s="68">
        <v>5.5</v>
      </c>
      <c r="J27" s="68"/>
      <c r="K27" s="68">
        <v>0</v>
      </c>
      <c r="L27" s="68">
        <v>0</v>
      </c>
      <c r="M27" s="68">
        <v>0</v>
      </c>
      <c r="N27" s="68">
        <v>0</v>
      </c>
      <c r="O27" s="68">
        <v>0</v>
      </c>
      <c r="P27" s="68">
        <v>0</v>
      </c>
      <c r="Q27" s="68">
        <v>0</v>
      </c>
      <c r="R27" s="68">
        <v>0</v>
      </c>
      <c r="S27" s="67"/>
      <c r="T27" s="66"/>
      <c r="U27" s="65"/>
      <c r="V27" s="65"/>
      <c r="W27" s="65"/>
      <c r="X27" s="65"/>
      <c r="Y27" s="65"/>
      <c r="Z27" s="65"/>
      <c r="AA27" s="65"/>
      <c r="AB27" s="65"/>
      <c r="AC27" s="65"/>
      <c r="AD27" s="65"/>
    </row>
    <row r="28" spans="2:78" ht="15.75" x14ac:dyDescent="0.2">
      <c r="B28" s="141"/>
      <c r="C28" s="70" t="s">
        <v>99</v>
      </c>
      <c r="D28" s="68">
        <f t="shared" si="3"/>
        <v>0</v>
      </c>
      <c r="E28" s="68">
        <f t="shared" si="3"/>
        <v>148</v>
      </c>
      <c r="F28" s="69"/>
      <c r="G28" s="68">
        <v>2.2000000000000002</v>
      </c>
      <c r="H28" s="68">
        <v>5</v>
      </c>
      <c r="I28" s="68">
        <v>3</v>
      </c>
      <c r="J28" s="68"/>
      <c r="K28" s="68">
        <v>0</v>
      </c>
      <c r="L28" s="68">
        <v>0</v>
      </c>
      <c r="M28" s="68">
        <v>0</v>
      </c>
      <c r="N28" s="68">
        <v>0</v>
      </c>
      <c r="O28" s="68">
        <v>0</v>
      </c>
      <c r="P28" s="68">
        <v>0</v>
      </c>
      <c r="Q28" s="68">
        <v>0</v>
      </c>
      <c r="R28" s="68">
        <v>0</v>
      </c>
      <c r="S28" s="67" t="s">
        <v>151</v>
      </c>
      <c r="T28" s="66"/>
      <c r="U28" s="65"/>
      <c r="V28" s="65"/>
      <c r="W28" s="65"/>
      <c r="X28" s="65"/>
      <c r="Y28" s="65"/>
      <c r="Z28" s="65"/>
      <c r="AA28" s="65"/>
      <c r="AB28" s="65"/>
      <c r="AC28" s="65"/>
      <c r="AD28" s="65"/>
    </row>
    <row r="29" spans="2:78" ht="3.75" customHeight="1" x14ac:dyDescent="0.2">
      <c r="B29" s="56"/>
      <c r="C29" s="54"/>
      <c r="D29" s="54"/>
      <c r="E29" s="55"/>
      <c r="F29" s="55"/>
      <c r="G29" s="54"/>
      <c r="H29" s="54"/>
      <c r="I29" s="54"/>
      <c r="J29" s="54"/>
      <c r="K29" s="55"/>
      <c r="L29" s="55"/>
      <c r="M29" s="55"/>
      <c r="N29" s="55"/>
      <c r="O29" s="55"/>
      <c r="P29" s="55"/>
      <c r="Q29" s="54"/>
      <c r="R29" s="54"/>
      <c r="S29" s="53"/>
      <c r="T29" s="52"/>
      <c r="U29" s="52"/>
      <c r="V29" s="52"/>
      <c r="W29" s="52"/>
      <c r="X29" s="52"/>
      <c r="Y29" s="52"/>
      <c r="Z29" s="52"/>
      <c r="AA29" s="52"/>
      <c r="AB29" s="52"/>
      <c r="AC29" s="51"/>
      <c r="AD29" s="51"/>
    </row>
    <row r="30" spans="2:78" ht="15.75" x14ac:dyDescent="0.2">
      <c r="B30" s="64" t="s">
        <v>887</v>
      </c>
      <c r="C30" s="63" t="s">
        <v>98</v>
      </c>
      <c r="D30" s="62"/>
      <c r="E30" s="60">
        <f>AVERAGE(E24:E28)</f>
        <v>148</v>
      </c>
      <c r="F30" s="60">
        <f>F23</f>
        <v>113.28</v>
      </c>
      <c r="G30" s="60">
        <f t="shared" ref="G30:R30" si="4">AVERAGE(G23:G28)</f>
        <v>2.9333333333333336</v>
      </c>
      <c r="H30" s="60">
        <f t="shared" si="4"/>
        <v>8.5</v>
      </c>
      <c r="I30" s="60">
        <f t="shared" si="4"/>
        <v>9.5</v>
      </c>
      <c r="J30" s="60" t="e">
        <f t="shared" si="4"/>
        <v>#DIV/0!</v>
      </c>
      <c r="K30" s="60">
        <f t="shared" si="4"/>
        <v>2.5</v>
      </c>
      <c r="L30" s="60">
        <f t="shared" si="4"/>
        <v>0.33333333333333331</v>
      </c>
      <c r="M30" s="60">
        <f t="shared" si="4"/>
        <v>0</v>
      </c>
      <c r="N30" s="60">
        <f t="shared" si="4"/>
        <v>0</v>
      </c>
      <c r="O30" s="60">
        <f t="shared" si="4"/>
        <v>0</v>
      </c>
      <c r="P30" s="60">
        <f t="shared" si="4"/>
        <v>0</v>
      </c>
      <c r="Q30" s="60">
        <f t="shared" si="4"/>
        <v>0</v>
      </c>
      <c r="R30" s="60">
        <f t="shared" si="4"/>
        <v>0</v>
      </c>
      <c r="S30" s="59"/>
      <c r="T30" s="57"/>
      <c r="U30" s="57"/>
      <c r="V30" s="57"/>
      <c r="W30" s="65"/>
      <c r="X30" s="57"/>
      <c r="Y30" s="57"/>
      <c r="Z30" s="57"/>
      <c r="AA30" s="57"/>
      <c r="AB30" s="57"/>
      <c r="AC30" s="57"/>
      <c r="AD30" s="57"/>
    </row>
    <row r="31" spans="2:78" ht="15.75" x14ac:dyDescent="0.2">
      <c r="B31" s="64"/>
      <c r="C31" s="63" t="s">
        <v>97</v>
      </c>
      <c r="D31" s="62"/>
      <c r="E31" s="61"/>
      <c r="F31" s="61"/>
      <c r="G31" s="60">
        <f t="shared" ref="G31:R31" si="5">STDEV(G23:G28)/SQRT(COUNT(G23:G28))</f>
        <v>0.24988886418655093</v>
      </c>
      <c r="H31" s="60">
        <f t="shared" si="5"/>
        <v>1.1690451944500122</v>
      </c>
      <c r="I31" s="60">
        <f t="shared" si="5"/>
        <v>1.807392228230128</v>
      </c>
      <c r="J31" s="60" t="e">
        <f t="shared" si="5"/>
        <v>#DIV/0!</v>
      </c>
      <c r="K31" s="60">
        <f t="shared" si="5"/>
        <v>0.92195444572928875</v>
      </c>
      <c r="L31" s="60">
        <f t="shared" si="5"/>
        <v>0.21081851067789201</v>
      </c>
      <c r="M31" s="60">
        <f t="shared" si="5"/>
        <v>0</v>
      </c>
      <c r="N31" s="60">
        <f t="shared" si="5"/>
        <v>0</v>
      </c>
      <c r="O31" s="60">
        <f t="shared" si="5"/>
        <v>0</v>
      </c>
      <c r="P31" s="60">
        <f t="shared" si="5"/>
        <v>0</v>
      </c>
      <c r="Q31" s="60">
        <f t="shared" si="5"/>
        <v>0</v>
      </c>
      <c r="R31" s="60">
        <f t="shared" si="5"/>
        <v>0</v>
      </c>
      <c r="S31" s="59"/>
      <c r="T31" s="57"/>
      <c r="U31" s="57"/>
      <c r="V31" s="57"/>
      <c r="W31" s="58"/>
      <c r="X31" s="57"/>
      <c r="Y31" s="57"/>
      <c r="Z31" s="57"/>
      <c r="AA31" s="57"/>
      <c r="AB31" s="57"/>
      <c r="AC31" s="57"/>
      <c r="AD31" s="57"/>
    </row>
    <row r="32" spans="2:78" ht="3.75" customHeight="1" x14ac:dyDescent="0.2">
      <c r="B32" s="56"/>
      <c r="C32" s="54"/>
      <c r="D32" s="54"/>
      <c r="E32" s="55"/>
      <c r="F32" s="55"/>
      <c r="G32" s="54"/>
      <c r="H32" s="54"/>
      <c r="I32" s="54"/>
      <c r="J32" s="54"/>
      <c r="K32" s="55"/>
      <c r="L32" s="55"/>
      <c r="M32" s="55"/>
      <c r="N32" s="55"/>
      <c r="O32" s="55"/>
      <c r="P32" s="55"/>
      <c r="Q32" s="54"/>
      <c r="R32" s="54"/>
      <c r="S32" s="53"/>
      <c r="T32" s="52"/>
      <c r="U32" s="52"/>
      <c r="V32" s="52"/>
      <c r="W32" s="52"/>
      <c r="X32" s="52"/>
      <c r="Y32" s="52"/>
      <c r="Z32" s="52"/>
      <c r="AA32" s="52"/>
      <c r="AB32" s="52"/>
      <c r="AC32" s="51"/>
      <c r="AD32" s="51"/>
    </row>
    <row r="33" spans="2:78" ht="15.75" x14ac:dyDescent="0.2">
      <c r="B33" s="141">
        <f>B23+1</f>
        <v>203</v>
      </c>
      <c r="C33" s="70" t="s">
        <v>104</v>
      </c>
      <c r="D33" s="68"/>
      <c r="E33" s="68">
        <v>147</v>
      </c>
      <c r="F33" s="68">
        <v>65.02</v>
      </c>
      <c r="G33" s="68">
        <v>2.9</v>
      </c>
      <c r="H33" s="68">
        <v>10</v>
      </c>
      <c r="I33" s="68">
        <v>11</v>
      </c>
      <c r="J33" s="68"/>
      <c r="K33" s="68">
        <v>5</v>
      </c>
      <c r="L33" s="68">
        <v>0</v>
      </c>
      <c r="M33" s="68">
        <v>0</v>
      </c>
      <c r="N33" s="68">
        <v>0</v>
      </c>
      <c r="O33" s="68">
        <v>0</v>
      </c>
      <c r="P33" s="68">
        <v>0</v>
      </c>
      <c r="Q33" s="68">
        <v>0</v>
      </c>
      <c r="R33" s="68">
        <v>0</v>
      </c>
      <c r="S33" s="67"/>
      <c r="T33" s="66">
        <v>148</v>
      </c>
      <c r="U33" s="65">
        <v>150</v>
      </c>
      <c r="V33" s="65">
        <v>100</v>
      </c>
      <c r="W33" s="72">
        <v>0.43</v>
      </c>
      <c r="X33" s="65">
        <v>2.12</v>
      </c>
      <c r="Y33" s="65"/>
      <c r="Z33" s="65"/>
      <c r="AA33" s="65"/>
      <c r="AB33" s="65"/>
      <c r="AC33" s="65">
        <v>0.97</v>
      </c>
      <c r="AD33" s="65">
        <v>0.35</v>
      </c>
      <c r="AF33" s="50">
        <v>6</v>
      </c>
      <c r="AG33" s="50">
        <f>IF($H33="","",$H33)</f>
        <v>10</v>
      </c>
      <c r="AH33" s="50">
        <f>IF(AG33="","",AG33/100)</f>
        <v>0.1</v>
      </c>
      <c r="AI33" s="50">
        <f>IF($G33="","",$G33)</f>
        <v>2.9</v>
      </c>
      <c r="AJ33" s="50">
        <f>IF($K33="","",$K33)</f>
        <v>5</v>
      </c>
      <c r="AK33" s="50" t="str">
        <f>IF(J33="","",J33-1)</f>
        <v/>
      </c>
      <c r="AL33" s="71">
        <f>IF($L33="","",$L33)</f>
        <v>0</v>
      </c>
      <c r="AM33" s="50">
        <f>IF($M33="","",$M33)</f>
        <v>0</v>
      </c>
      <c r="AN33" s="50">
        <f>IF($H34="","",$H34)</f>
        <v>10</v>
      </c>
      <c r="AO33" s="50">
        <f>IF(AN33="","",AN33/100)</f>
        <v>0.1</v>
      </c>
      <c r="AP33" s="50">
        <f>IF($G34="","",$G34)</f>
        <v>2.8</v>
      </c>
      <c r="AQ33" s="50">
        <f>IF($K34="","",$K34)</f>
        <v>4</v>
      </c>
      <c r="AR33" s="50" t="str">
        <f>IF(J34="","",J34-1)</f>
        <v/>
      </c>
      <c r="AS33" s="50">
        <f>IF($L34="","",$L34)</f>
        <v>0</v>
      </c>
      <c r="AT33" s="50">
        <f>IF($M34="","",$M34)</f>
        <v>0</v>
      </c>
      <c r="AU33" s="50">
        <f>IF($H35="","",$H35)</f>
        <v>9</v>
      </c>
      <c r="AV33" s="50">
        <f>IF(AU33="","",AU33/100)</f>
        <v>0.09</v>
      </c>
      <c r="AW33" s="50">
        <f>IF($G35="","",$G35)</f>
        <v>3.7</v>
      </c>
      <c r="AX33" s="50">
        <f>IF($K35="","",$K35)</f>
        <v>3</v>
      </c>
      <c r="AY33" s="50" t="str">
        <f>IF(J35="","",J35-1)</f>
        <v/>
      </c>
      <c r="AZ33" s="50">
        <f>IF($L35="","",$L35)</f>
        <v>3</v>
      </c>
      <c r="BA33" s="50">
        <f>IF($M35="","",$M35)</f>
        <v>0</v>
      </c>
      <c r="BB33" s="50">
        <f>IF($H36="","",$H36)</f>
        <v>9</v>
      </c>
      <c r="BC33" s="50">
        <f>IF(BB33="","",BB33/100)</f>
        <v>0.09</v>
      </c>
      <c r="BD33" s="50">
        <f>IF($G36="","",$G36)</f>
        <v>3</v>
      </c>
      <c r="BE33" s="50">
        <f>IF($K36="","",$K36)</f>
        <v>3</v>
      </c>
      <c r="BF33" s="50" t="str">
        <f>IF(J36="","",J36-1)</f>
        <v/>
      </c>
      <c r="BG33" s="50">
        <f>IF($L36="","",$L36)</f>
        <v>2</v>
      </c>
      <c r="BH33" s="50">
        <f>IF($M36="","",$M36)</f>
        <v>0</v>
      </c>
      <c r="BI33" s="50">
        <f>IF($H37="","",$H37)</f>
        <v>14</v>
      </c>
      <c r="BJ33" s="50">
        <f>IF(BI33="","",BI33/100)</f>
        <v>0.14000000000000001</v>
      </c>
      <c r="BK33" s="50">
        <f>IF($G37="","",$G37)</f>
        <v>3.3</v>
      </c>
      <c r="BL33" s="50">
        <f>IF($K37="","",$K37)</f>
        <v>6</v>
      </c>
      <c r="BM33" s="50" t="str">
        <f>IF(J37="","",J37-1)</f>
        <v/>
      </c>
      <c r="BN33" s="50">
        <f>IF($L37="","",$L37)</f>
        <v>0</v>
      </c>
      <c r="BO33" s="50">
        <f>IF($M37="","",$M37)</f>
        <v>0</v>
      </c>
      <c r="BP33" s="50">
        <f>IF($H38="","",$H38)</f>
        <v>4.2</v>
      </c>
      <c r="BQ33" s="50">
        <f>IF(BP33="","",BP33/100)</f>
        <v>4.2000000000000003E-2</v>
      </c>
      <c r="BR33" s="50">
        <f>IF($G38="","",$G38)</f>
        <v>1.6</v>
      </c>
      <c r="BS33" s="50">
        <f>IF($K38="","",$K38)</f>
        <v>3</v>
      </c>
      <c r="BT33" s="50" t="str">
        <f>IF(J38="","",J38-1)</f>
        <v/>
      </c>
      <c r="BU33" s="50">
        <f>IF($L38="","",$L38)</f>
        <v>0</v>
      </c>
      <c r="BV33" s="50">
        <f>IF($M38="","",$M38)</f>
        <v>0</v>
      </c>
      <c r="BW33" s="50">
        <f>SUM(O33:O38)/AF33</f>
        <v>0</v>
      </c>
      <c r="BX33" s="50">
        <f>SUM(P33:P38)/AF33</f>
        <v>0</v>
      </c>
      <c r="BY33" s="50">
        <f>SUM(Q33:Q38)/AF33</f>
        <v>0</v>
      </c>
      <c r="BZ33" s="50">
        <f>SUM(R33:R38)/AF33</f>
        <v>0</v>
      </c>
    </row>
    <row r="34" spans="2:78" ht="15.75" x14ac:dyDescent="0.2">
      <c r="B34" s="141"/>
      <c r="C34" s="70" t="s">
        <v>103</v>
      </c>
      <c r="D34" s="68"/>
      <c r="E34" s="68">
        <v>148</v>
      </c>
      <c r="F34" s="69"/>
      <c r="G34" s="68">
        <v>2.8</v>
      </c>
      <c r="H34" s="68">
        <v>10</v>
      </c>
      <c r="I34" s="68">
        <v>9</v>
      </c>
      <c r="J34" s="68"/>
      <c r="K34" s="68">
        <v>4</v>
      </c>
      <c r="L34" s="68">
        <v>0</v>
      </c>
      <c r="M34" s="68">
        <v>0</v>
      </c>
      <c r="N34" s="68">
        <v>0</v>
      </c>
      <c r="O34" s="68">
        <v>0</v>
      </c>
      <c r="P34" s="68">
        <v>0</v>
      </c>
      <c r="Q34" s="68">
        <v>0</v>
      </c>
      <c r="R34" s="68">
        <v>0</v>
      </c>
      <c r="S34" s="67"/>
      <c r="T34" s="66"/>
      <c r="U34" s="65"/>
      <c r="V34" s="65"/>
      <c r="W34" s="65"/>
      <c r="X34" s="65"/>
      <c r="Y34" s="65"/>
      <c r="Z34" s="65"/>
      <c r="AA34" s="65"/>
      <c r="AB34" s="65"/>
      <c r="AC34" s="65"/>
      <c r="AD34" s="65"/>
    </row>
    <row r="35" spans="2:78" ht="15.75" x14ac:dyDescent="0.2">
      <c r="B35" s="141"/>
      <c r="C35" s="70" t="s">
        <v>102</v>
      </c>
      <c r="D35" s="68">
        <f t="shared" ref="D35:E38" si="6">D34</f>
        <v>0</v>
      </c>
      <c r="E35" s="68">
        <f t="shared" si="6"/>
        <v>148</v>
      </c>
      <c r="F35" s="69"/>
      <c r="G35" s="68">
        <v>3.7</v>
      </c>
      <c r="H35" s="68">
        <v>9</v>
      </c>
      <c r="I35" s="68">
        <v>6.5</v>
      </c>
      <c r="J35" s="68"/>
      <c r="K35" s="68">
        <v>3</v>
      </c>
      <c r="L35" s="68">
        <v>3</v>
      </c>
      <c r="M35" s="68">
        <v>0</v>
      </c>
      <c r="N35" s="68">
        <v>0</v>
      </c>
      <c r="O35" s="68">
        <v>0</v>
      </c>
      <c r="P35" s="68">
        <v>0</v>
      </c>
      <c r="Q35" s="68">
        <v>0</v>
      </c>
      <c r="R35" s="68">
        <v>0</v>
      </c>
      <c r="S35" s="67"/>
      <c r="T35" s="66"/>
      <c r="U35" s="65"/>
      <c r="V35" s="65"/>
      <c r="W35" s="65"/>
      <c r="X35" s="65"/>
      <c r="Y35" s="65"/>
      <c r="Z35" s="65"/>
      <c r="AA35" s="65"/>
      <c r="AB35" s="65"/>
      <c r="AC35" s="65"/>
      <c r="AD35" s="65"/>
    </row>
    <row r="36" spans="2:78" ht="15.75" x14ac:dyDescent="0.2">
      <c r="B36" s="141"/>
      <c r="C36" s="70" t="s">
        <v>101</v>
      </c>
      <c r="D36" s="68">
        <f t="shared" si="6"/>
        <v>0</v>
      </c>
      <c r="E36" s="68">
        <f t="shared" si="6"/>
        <v>148</v>
      </c>
      <c r="F36" s="69"/>
      <c r="G36" s="68">
        <v>3</v>
      </c>
      <c r="H36" s="68">
        <v>9</v>
      </c>
      <c r="I36" s="68">
        <v>9.5</v>
      </c>
      <c r="J36" s="68"/>
      <c r="K36" s="68">
        <v>3</v>
      </c>
      <c r="L36" s="68">
        <v>2</v>
      </c>
      <c r="M36" s="68">
        <v>0</v>
      </c>
      <c r="N36" s="68">
        <v>0</v>
      </c>
      <c r="O36" s="68">
        <v>0</v>
      </c>
      <c r="P36" s="68">
        <v>0</v>
      </c>
      <c r="Q36" s="68">
        <v>0</v>
      </c>
      <c r="R36" s="68">
        <v>0</v>
      </c>
      <c r="S36" s="67"/>
      <c r="T36" s="66"/>
      <c r="U36" s="65"/>
      <c r="V36" s="65"/>
      <c r="W36" s="65"/>
      <c r="X36" s="65"/>
      <c r="Y36" s="65"/>
      <c r="Z36" s="65"/>
      <c r="AA36" s="65"/>
      <c r="AB36" s="65"/>
      <c r="AC36" s="65"/>
      <c r="AD36" s="65"/>
    </row>
    <row r="37" spans="2:78" ht="15.75" x14ac:dyDescent="0.2">
      <c r="B37" s="141"/>
      <c r="C37" s="70" t="s">
        <v>100</v>
      </c>
      <c r="D37" s="68">
        <f t="shared" si="6"/>
        <v>0</v>
      </c>
      <c r="E37" s="68">
        <f t="shared" si="6"/>
        <v>148</v>
      </c>
      <c r="F37" s="69"/>
      <c r="G37" s="68">
        <v>3.3</v>
      </c>
      <c r="H37" s="68">
        <v>14</v>
      </c>
      <c r="I37" s="68">
        <v>15</v>
      </c>
      <c r="J37" s="68"/>
      <c r="K37" s="68">
        <v>6</v>
      </c>
      <c r="L37" s="68">
        <v>0</v>
      </c>
      <c r="M37" s="68">
        <v>0</v>
      </c>
      <c r="N37" s="68">
        <v>0</v>
      </c>
      <c r="O37" s="68">
        <v>0</v>
      </c>
      <c r="P37" s="68">
        <v>0</v>
      </c>
      <c r="Q37" s="68">
        <v>0</v>
      </c>
      <c r="R37" s="68">
        <v>0</v>
      </c>
      <c r="S37" s="67"/>
      <c r="T37" s="66"/>
      <c r="U37" s="65"/>
      <c r="V37" s="65"/>
      <c r="W37" s="65"/>
      <c r="X37" s="65"/>
      <c r="Y37" s="65"/>
      <c r="Z37" s="65"/>
      <c r="AA37" s="65"/>
      <c r="AB37" s="65"/>
      <c r="AC37" s="65"/>
      <c r="AD37" s="65"/>
    </row>
    <row r="38" spans="2:78" ht="15.75" x14ac:dyDescent="0.2">
      <c r="B38" s="141"/>
      <c r="C38" s="70" t="s">
        <v>99</v>
      </c>
      <c r="D38" s="68">
        <f t="shared" si="6"/>
        <v>0</v>
      </c>
      <c r="E38" s="68">
        <f t="shared" si="6"/>
        <v>148</v>
      </c>
      <c r="F38" s="69"/>
      <c r="G38" s="68">
        <v>1.6</v>
      </c>
      <c r="H38" s="68">
        <v>4.2</v>
      </c>
      <c r="I38" s="68">
        <v>5.5</v>
      </c>
      <c r="J38" s="68"/>
      <c r="K38" s="68">
        <v>3</v>
      </c>
      <c r="L38" s="68">
        <v>0</v>
      </c>
      <c r="M38" s="68">
        <v>0</v>
      </c>
      <c r="N38" s="68">
        <v>0</v>
      </c>
      <c r="O38" s="68">
        <v>0</v>
      </c>
      <c r="P38" s="68">
        <v>0</v>
      </c>
      <c r="Q38" s="68">
        <v>0</v>
      </c>
      <c r="R38" s="68">
        <v>0</v>
      </c>
      <c r="S38" s="67"/>
      <c r="T38" s="66"/>
      <c r="U38" s="65"/>
      <c r="V38" s="65"/>
      <c r="W38" s="65"/>
      <c r="X38" s="65"/>
      <c r="Y38" s="65"/>
      <c r="Z38" s="65"/>
      <c r="AA38" s="65"/>
      <c r="AB38" s="65"/>
      <c r="AC38" s="65"/>
      <c r="AD38" s="65"/>
    </row>
    <row r="39" spans="2:78" ht="3.75" customHeight="1" x14ac:dyDescent="0.2">
      <c r="B39" s="56"/>
      <c r="C39" s="54"/>
      <c r="D39" s="54"/>
      <c r="E39" s="55"/>
      <c r="F39" s="55"/>
      <c r="G39" s="54"/>
      <c r="H39" s="54"/>
      <c r="I39" s="54"/>
      <c r="J39" s="54"/>
      <c r="K39" s="55"/>
      <c r="L39" s="55"/>
      <c r="M39" s="68">
        <v>0</v>
      </c>
      <c r="N39" s="68">
        <v>0</v>
      </c>
      <c r="O39" s="68">
        <v>0</v>
      </c>
      <c r="P39" s="68">
        <v>0</v>
      </c>
      <c r="Q39" s="68">
        <v>0</v>
      </c>
      <c r="R39" s="68">
        <v>0</v>
      </c>
      <c r="S39" s="53"/>
      <c r="T39" s="52"/>
      <c r="U39" s="52"/>
      <c r="V39" s="52"/>
      <c r="W39" s="52"/>
      <c r="X39" s="52"/>
      <c r="Y39" s="52"/>
      <c r="Z39" s="52"/>
      <c r="AA39" s="52"/>
      <c r="AB39" s="52"/>
      <c r="AC39" s="51"/>
      <c r="AD39" s="51"/>
    </row>
    <row r="40" spans="2:78" ht="15.75" x14ac:dyDescent="0.2">
      <c r="B40" s="64" t="s">
        <v>153</v>
      </c>
      <c r="C40" s="63" t="s">
        <v>98</v>
      </c>
      <c r="D40" s="62"/>
      <c r="E40" s="60">
        <f>AVERAGE(E34:E38)</f>
        <v>148</v>
      </c>
      <c r="F40" s="60">
        <f>F33</f>
        <v>65.02</v>
      </c>
      <c r="G40" s="60">
        <f t="shared" ref="G40:R40" si="7">AVERAGE(G33:G38)</f>
        <v>2.8833333333333333</v>
      </c>
      <c r="H40" s="60">
        <f t="shared" si="7"/>
        <v>9.3666666666666671</v>
      </c>
      <c r="I40" s="60">
        <f t="shared" si="7"/>
        <v>9.4166666666666661</v>
      </c>
      <c r="J40" s="60" t="e">
        <f t="shared" si="7"/>
        <v>#DIV/0!</v>
      </c>
      <c r="K40" s="60">
        <f t="shared" si="7"/>
        <v>4</v>
      </c>
      <c r="L40" s="60">
        <f t="shared" si="7"/>
        <v>0.83333333333333337</v>
      </c>
      <c r="M40" s="60">
        <f t="shared" si="7"/>
        <v>0</v>
      </c>
      <c r="N40" s="60">
        <f t="shared" si="7"/>
        <v>0</v>
      </c>
      <c r="O40" s="60">
        <f t="shared" si="7"/>
        <v>0</v>
      </c>
      <c r="P40" s="60">
        <f t="shared" si="7"/>
        <v>0</v>
      </c>
      <c r="Q40" s="60">
        <f t="shared" si="7"/>
        <v>0</v>
      </c>
      <c r="R40" s="60">
        <f t="shared" si="7"/>
        <v>0</v>
      </c>
      <c r="S40" s="59"/>
      <c r="T40" s="57"/>
      <c r="U40" s="57"/>
      <c r="V40" s="57"/>
      <c r="W40" s="65"/>
      <c r="X40" s="57"/>
      <c r="Y40" s="57"/>
      <c r="Z40" s="57"/>
      <c r="AA40" s="57"/>
      <c r="AB40" s="57"/>
      <c r="AC40" s="57"/>
      <c r="AD40" s="57"/>
    </row>
    <row r="41" spans="2:78" ht="15.75" x14ac:dyDescent="0.2">
      <c r="B41" s="64"/>
      <c r="C41" s="63" t="s">
        <v>97</v>
      </c>
      <c r="D41" s="62"/>
      <c r="E41" s="61"/>
      <c r="F41" s="61"/>
      <c r="G41" s="60">
        <f t="shared" ref="G41:R41" si="8">STDEV(G33:G38)/SQRT(COUNT(G33:G38))</f>
        <v>0.28915585954829121</v>
      </c>
      <c r="H41" s="60">
        <f t="shared" si="8"/>
        <v>1.2810585900383746</v>
      </c>
      <c r="I41" s="60">
        <f t="shared" si="8"/>
        <v>1.3869430814244372</v>
      </c>
      <c r="J41" s="60" t="e">
        <f t="shared" si="8"/>
        <v>#DIV/0!</v>
      </c>
      <c r="K41" s="60">
        <f t="shared" si="8"/>
        <v>0.51639777949432231</v>
      </c>
      <c r="L41" s="60">
        <f t="shared" si="8"/>
        <v>0.54262735320332356</v>
      </c>
      <c r="M41" s="60">
        <f t="shared" si="8"/>
        <v>0</v>
      </c>
      <c r="N41" s="60">
        <f t="shared" si="8"/>
        <v>0</v>
      </c>
      <c r="O41" s="60">
        <f t="shared" si="8"/>
        <v>0</v>
      </c>
      <c r="P41" s="60">
        <f t="shared" si="8"/>
        <v>0</v>
      </c>
      <c r="Q41" s="60">
        <f t="shared" si="8"/>
        <v>0</v>
      </c>
      <c r="R41" s="60">
        <f t="shared" si="8"/>
        <v>0</v>
      </c>
      <c r="S41" s="59"/>
      <c r="T41" s="57"/>
      <c r="U41" s="57"/>
      <c r="V41" s="57"/>
      <c r="W41" s="58"/>
      <c r="X41" s="57"/>
      <c r="Y41" s="57"/>
      <c r="Z41" s="57"/>
      <c r="AA41" s="57"/>
      <c r="AB41" s="57"/>
      <c r="AC41" s="57"/>
      <c r="AD41" s="57"/>
    </row>
    <row r="42" spans="2:78" ht="3.75" customHeight="1" x14ac:dyDescent="0.2">
      <c r="B42" s="56"/>
      <c r="C42" s="54"/>
      <c r="D42" s="54"/>
      <c r="E42" s="55"/>
      <c r="F42" s="55"/>
      <c r="G42" s="54"/>
      <c r="H42" s="54"/>
      <c r="I42" s="54"/>
      <c r="J42" s="54"/>
      <c r="K42" s="55"/>
      <c r="L42" s="55"/>
      <c r="M42" s="55"/>
      <c r="N42" s="55"/>
      <c r="O42" s="55"/>
      <c r="P42" s="55"/>
      <c r="Q42" s="54"/>
      <c r="R42" s="54"/>
      <c r="S42" s="53"/>
      <c r="T42" s="52"/>
      <c r="U42" s="52"/>
      <c r="V42" s="52"/>
      <c r="W42" s="52"/>
      <c r="X42" s="52"/>
      <c r="Y42" s="52"/>
      <c r="Z42" s="52"/>
      <c r="AA42" s="52"/>
      <c r="AB42" s="52"/>
      <c r="AC42" s="51"/>
      <c r="AD42" s="51"/>
    </row>
    <row r="43" spans="2:78" ht="15.75" x14ac:dyDescent="0.2">
      <c r="B43" s="141">
        <f>B33+1</f>
        <v>204</v>
      </c>
      <c r="C43" s="70" t="s">
        <v>104</v>
      </c>
      <c r="D43" s="68" t="s">
        <v>107</v>
      </c>
      <c r="E43" s="68">
        <v>147</v>
      </c>
      <c r="F43" s="68">
        <v>79.209999999999994</v>
      </c>
      <c r="G43" s="68">
        <v>3.6</v>
      </c>
      <c r="H43" s="68">
        <v>11</v>
      </c>
      <c r="I43" s="68">
        <v>14</v>
      </c>
      <c r="J43" s="68"/>
      <c r="K43" s="68">
        <v>3</v>
      </c>
      <c r="L43" s="68">
        <v>2</v>
      </c>
      <c r="M43" s="68">
        <v>0</v>
      </c>
      <c r="N43" s="68">
        <v>0</v>
      </c>
      <c r="O43" s="68">
        <v>0</v>
      </c>
      <c r="P43" s="68">
        <v>0</v>
      </c>
      <c r="Q43" s="68">
        <v>0</v>
      </c>
      <c r="R43" s="68">
        <v>0</v>
      </c>
      <c r="S43" s="67"/>
      <c r="T43" s="66">
        <v>148</v>
      </c>
      <c r="U43" s="65">
        <v>150</v>
      </c>
      <c r="V43" s="65">
        <v>100</v>
      </c>
      <c r="W43" s="72">
        <v>0.54</v>
      </c>
      <c r="X43" s="65">
        <v>1.62</v>
      </c>
      <c r="Y43" s="65"/>
      <c r="Z43" s="65"/>
      <c r="AA43" s="65"/>
      <c r="AB43" s="65"/>
      <c r="AC43" s="65">
        <v>0.84</v>
      </c>
      <c r="AD43" s="65">
        <v>0.37</v>
      </c>
      <c r="AF43" s="50">
        <v>6</v>
      </c>
      <c r="AG43" s="50">
        <f>IF($H43="","",$H43)</f>
        <v>11</v>
      </c>
      <c r="AH43" s="50">
        <f>IF(AG43="","",AG43/100)</f>
        <v>0.11</v>
      </c>
      <c r="AI43" s="50">
        <f>IF($G43="","",$G43)</f>
        <v>3.6</v>
      </c>
      <c r="AJ43" s="50">
        <f>IF($K43="","",$K43)</f>
        <v>3</v>
      </c>
      <c r="AK43" s="50" t="str">
        <f>IF(J43="","",J43-1)</f>
        <v/>
      </c>
      <c r="AL43" s="71">
        <f>IF($L43="","",$L43)</f>
        <v>2</v>
      </c>
      <c r="AM43" s="50">
        <f>IF($M43="","",$M43)</f>
        <v>0</v>
      </c>
      <c r="AN43" s="50">
        <f>IF($H44="","",$H44)</f>
        <v>10</v>
      </c>
      <c r="AO43" s="50">
        <f>IF(AN43="","",AN43/100)</f>
        <v>0.1</v>
      </c>
      <c r="AP43" s="50">
        <f>IF($G44="","",$G44)</f>
        <v>3.3</v>
      </c>
      <c r="AQ43" s="50">
        <f>IF($K44="","",$K44)</f>
        <v>5</v>
      </c>
      <c r="AR43" s="50" t="str">
        <f>IF(J44="","",J44-1)</f>
        <v/>
      </c>
      <c r="AS43" s="50">
        <f>IF($L44="","",$L44)</f>
        <v>0</v>
      </c>
      <c r="AT43" s="50">
        <f>IF($M44="","",$M44)</f>
        <v>0</v>
      </c>
      <c r="AU43" s="50">
        <f>IF($H45="","",$H45)</f>
        <v>9.5</v>
      </c>
      <c r="AV43" s="50">
        <f>IF(AU43="","",AU43/100)</f>
        <v>9.5000000000000001E-2</v>
      </c>
      <c r="AW43" s="50">
        <f>IF($G45="","",$G45)</f>
        <v>2.9</v>
      </c>
      <c r="AX43" s="50">
        <f>IF($K45="","",$K45)</f>
        <v>3</v>
      </c>
      <c r="AY43" s="50" t="str">
        <f>IF(J45="","",J45-1)</f>
        <v/>
      </c>
      <c r="AZ43" s="50">
        <f>IF($L45="","",$L45)</f>
        <v>2</v>
      </c>
      <c r="BA43" s="50">
        <f>IF($M45="","",$M45)</f>
        <v>0</v>
      </c>
      <c r="BB43" s="50">
        <f>IF($H46="","",$H46)</f>
        <v>8</v>
      </c>
      <c r="BC43" s="50">
        <f>IF(BB43="","",BB43/100)</f>
        <v>0.08</v>
      </c>
      <c r="BD43" s="50">
        <f>IF($G46="","",$G46)</f>
        <v>3</v>
      </c>
      <c r="BE43" s="50">
        <f>IF($K46="","",$K46)</f>
        <v>3</v>
      </c>
      <c r="BF43" s="50" t="str">
        <f>IF(J46="","",J46-1)</f>
        <v/>
      </c>
      <c r="BG43" s="50">
        <f>IF($L46="","",$L46)</f>
        <v>0</v>
      </c>
      <c r="BH43" s="50">
        <f>IF($M46="","",$M46)</f>
        <v>0</v>
      </c>
      <c r="BI43" s="50">
        <f>IF($H47="","",$H47)</f>
        <v>10</v>
      </c>
      <c r="BJ43" s="50">
        <f>IF(BI43="","",BI43/100)</f>
        <v>0.1</v>
      </c>
      <c r="BK43" s="50">
        <f>IF($G47="","",$G47)</f>
        <v>2.9</v>
      </c>
      <c r="BL43" s="50">
        <f>IF($K47="","",$K47)</f>
        <v>3</v>
      </c>
      <c r="BM43" s="50" t="str">
        <f>IF(J47="","",J47-1)</f>
        <v/>
      </c>
      <c r="BN43" s="50">
        <f>IF($L47="","",$L47)</f>
        <v>0</v>
      </c>
      <c r="BO43" s="50">
        <f>IF($M47="","",$M47)</f>
        <v>0</v>
      </c>
      <c r="BP43" s="50">
        <f>IF($H48="","",$H48)</f>
        <v>8.5</v>
      </c>
      <c r="BQ43" s="50">
        <f>IF(BP43="","",BP43/100)</f>
        <v>8.5000000000000006E-2</v>
      </c>
      <c r="BR43" s="50">
        <f>IF($G48="","",$G48)</f>
        <v>2.5</v>
      </c>
      <c r="BS43" s="50">
        <f>IF($K48="","",$K48)</f>
        <v>5</v>
      </c>
      <c r="BT43" s="50" t="str">
        <f>IF(J48="","",J48-1)</f>
        <v/>
      </c>
      <c r="BU43" s="50">
        <f>IF($L48="","",$L48)</f>
        <v>0</v>
      </c>
      <c r="BV43" s="50">
        <f>IF($M48="","",$M48)</f>
        <v>0</v>
      </c>
      <c r="BW43" s="50">
        <f>SUM(O43:O48)/AF43</f>
        <v>0</v>
      </c>
      <c r="BX43" s="50">
        <f>SUM(P43:P48)/AF43</f>
        <v>0</v>
      </c>
      <c r="BY43" s="50">
        <f>SUM(Q43:Q48)/AF43</f>
        <v>0</v>
      </c>
      <c r="BZ43" s="50">
        <f>SUM(R43:R48)/AF43</f>
        <v>0</v>
      </c>
    </row>
    <row r="44" spans="2:78" ht="15.75" x14ac:dyDescent="0.2">
      <c r="B44" s="141"/>
      <c r="C44" s="70" t="s">
        <v>103</v>
      </c>
      <c r="D44" s="68"/>
      <c r="E44" s="68">
        <v>148</v>
      </c>
      <c r="F44" s="69"/>
      <c r="G44" s="68">
        <v>3.3</v>
      </c>
      <c r="H44" s="68">
        <v>10</v>
      </c>
      <c r="I44" s="68">
        <v>18</v>
      </c>
      <c r="J44" s="68"/>
      <c r="K44" s="68">
        <v>5</v>
      </c>
      <c r="L44" s="68">
        <v>0</v>
      </c>
      <c r="M44" s="68">
        <v>0</v>
      </c>
      <c r="N44" s="68">
        <v>0</v>
      </c>
      <c r="O44" s="68">
        <v>0</v>
      </c>
      <c r="P44" s="68">
        <v>0</v>
      </c>
      <c r="Q44" s="68">
        <v>0</v>
      </c>
      <c r="R44" s="68">
        <v>0</v>
      </c>
      <c r="S44" s="67"/>
      <c r="T44" s="66"/>
      <c r="U44" s="65"/>
      <c r="V44" s="65"/>
      <c r="W44" s="65"/>
      <c r="X44" s="65"/>
      <c r="Y44" s="65"/>
      <c r="Z44" s="65"/>
      <c r="AA44" s="65"/>
      <c r="AB44" s="65"/>
      <c r="AC44" s="65"/>
      <c r="AD44" s="65"/>
    </row>
    <row r="45" spans="2:78" ht="15.75" x14ac:dyDescent="0.2">
      <c r="B45" s="141"/>
      <c r="C45" s="70" t="s">
        <v>102</v>
      </c>
      <c r="D45" s="68">
        <f t="shared" ref="D45:E48" si="9">D44</f>
        <v>0</v>
      </c>
      <c r="E45" s="68">
        <f t="shared" si="9"/>
        <v>148</v>
      </c>
      <c r="F45" s="69"/>
      <c r="G45" s="68">
        <v>2.9</v>
      </c>
      <c r="H45" s="68">
        <v>9.5</v>
      </c>
      <c r="I45" s="68">
        <v>9.5</v>
      </c>
      <c r="J45" s="68"/>
      <c r="K45" s="68">
        <v>3</v>
      </c>
      <c r="L45" s="68">
        <v>2</v>
      </c>
      <c r="M45" s="68">
        <v>0</v>
      </c>
      <c r="N45" s="68">
        <v>0</v>
      </c>
      <c r="O45" s="68">
        <v>0</v>
      </c>
      <c r="P45" s="68">
        <v>0</v>
      </c>
      <c r="Q45" s="68">
        <v>0</v>
      </c>
      <c r="R45" s="68">
        <v>0</v>
      </c>
      <c r="S45" s="67"/>
      <c r="T45" s="66"/>
      <c r="U45" s="65"/>
      <c r="V45" s="65"/>
      <c r="W45" s="65"/>
      <c r="X45" s="65"/>
      <c r="Y45" s="65"/>
      <c r="Z45" s="65"/>
      <c r="AA45" s="65"/>
      <c r="AB45" s="65"/>
      <c r="AC45" s="65"/>
      <c r="AD45" s="65"/>
    </row>
    <row r="46" spans="2:78" ht="15.75" x14ac:dyDescent="0.2">
      <c r="B46" s="141"/>
      <c r="C46" s="70" t="s">
        <v>101</v>
      </c>
      <c r="D46" s="68">
        <f t="shared" si="9"/>
        <v>0</v>
      </c>
      <c r="E46" s="68">
        <f t="shared" si="9"/>
        <v>148</v>
      </c>
      <c r="F46" s="69"/>
      <c r="G46" s="68">
        <v>3</v>
      </c>
      <c r="H46" s="68">
        <v>8</v>
      </c>
      <c r="I46" s="68">
        <v>15</v>
      </c>
      <c r="J46" s="68"/>
      <c r="K46" s="68">
        <v>3</v>
      </c>
      <c r="L46" s="68">
        <v>0</v>
      </c>
      <c r="M46" s="68">
        <v>0</v>
      </c>
      <c r="N46" s="68">
        <v>0</v>
      </c>
      <c r="O46" s="68">
        <v>0</v>
      </c>
      <c r="P46" s="68">
        <v>0</v>
      </c>
      <c r="Q46" s="68">
        <v>0</v>
      </c>
      <c r="R46" s="68">
        <v>0</v>
      </c>
      <c r="S46" s="67"/>
      <c r="T46" s="66"/>
      <c r="U46" s="65"/>
      <c r="V46" s="65"/>
      <c r="W46" s="65"/>
      <c r="X46" s="65"/>
      <c r="Y46" s="65"/>
      <c r="Z46" s="65"/>
      <c r="AA46" s="65"/>
      <c r="AB46" s="65"/>
      <c r="AC46" s="65"/>
      <c r="AD46" s="65"/>
    </row>
    <row r="47" spans="2:78" ht="15.75" x14ac:dyDescent="0.2">
      <c r="B47" s="141"/>
      <c r="C47" s="70" t="s">
        <v>100</v>
      </c>
      <c r="D47" s="68">
        <f t="shared" si="9"/>
        <v>0</v>
      </c>
      <c r="E47" s="68">
        <f t="shared" si="9"/>
        <v>148</v>
      </c>
      <c r="F47" s="69"/>
      <c r="G47" s="68">
        <v>2.9</v>
      </c>
      <c r="H47" s="68">
        <v>10</v>
      </c>
      <c r="I47" s="68">
        <v>10</v>
      </c>
      <c r="J47" s="68"/>
      <c r="K47" s="68">
        <v>3</v>
      </c>
      <c r="L47" s="68">
        <v>0</v>
      </c>
      <c r="M47" s="68">
        <v>0</v>
      </c>
      <c r="N47" s="68">
        <v>0</v>
      </c>
      <c r="O47" s="68">
        <v>0</v>
      </c>
      <c r="P47" s="68">
        <v>0</v>
      </c>
      <c r="Q47" s="68">
        <v>0</v>
      </c>
      <c r="R47" s="68">
        <v>0</v>
      </c>
      <c r="S47" s="67"/>
      <c r="T47" s="66"/>
      <c r="U47" s="65"/>
      <c r="V47" s="65"/>
      <c r="W47" s="65"/>
      <c r="X47" s="65"/>
      <c r="Y47" s="65"/>
      <c r="Z47" s="65"/>
      <c r="AA47" s="65"/>
      <c r="AB47" s="65"/>
      <c r="AC47" s="65"/>
      <c r="AD47" s="65"/>
    </row>
    <row r="48" spans="2:78" ht="15.75" x14ac:dyDescent="0.2">
      <c r="B48" s="141"/>
      <c r="C48" s="70" t="s">
        <v>99</v>
      </c>
      <c r="D48" s="68">
        <f t="shared" si="9"/>
        <v>0</v>
      </c>
      <c r="E48" s="68">
        <f t="shared" si="9"/>
        <v>148</v>
      </c>
      <c r="F48" s="69"/>
      <c r="G48" s="68">
        <v>2.5</v>
      </c>
      <c r="H48" s="68">
        <v>8.5</v>
      </c>
      <c r="I48" s="68">
        <v>7</v>
      </c>
      <c r="J48" s="68"/>
      <c r="K48" s="68">
        <v>5</v>
      </c>
      <c r="L48" s="68">
        <v>0</v>
      </c>
      <c r="M48" s="68">
        <v>0</v>
      </c>
      <c r="N48" s="68">
        <v>0</v>
      </c>
      <c r="O48" s="68">
        <v>0</v>
      </c>
      <c r="P48" s="68">
        <v>0</v>
      </c>
      <c r="Q48" s="68">
        <v>0</v>
      </c>
      <c r="R48" s="68">
        <v>0</v>
      </c>
      <c r="S48" s="67"/>
      <c r="T48" s="66"/>
      <c r="U48" s="65"/>
      <c r="V48" s="65"/>
      <c r="W48" s="65"/>
      <c r="X48" s="65"/>
      <c r="Y48" s="65"/>
      <c r="Z48" s="65"/>
      <c r="AA48" s="65"/>
      <c r="AB48" s="65"/>
      <c r="AC48" s="65"/>
      <c r="AD48" s="65"/>
    </row>
    <row r="49" spans="2:78" ht="3.75" customHeight="1" x14ac:dyDescent="0.2">
      <c r="B49" s="56"/>
      <c r="C49" s="54"/>
      <c r="D49" s="54"/>
      <c r="E49" s="55"/>
      <c r="F49" s="55"/>
      <c r="G49" s="54"/>
      <c r="H49" s="54"/>
      <c r="I49" s="54"/>
      <c r="J49" s="54"/>
      <c r="K49" s="55"/>
      <c r="L49" s="55"/>
      <c r="M49" s="55"/>
      <c r="N49" s="55"/>
      <c r="O49" s="55"/>
      <c r="P49" s="55"/>
      <c r="Q49" s="54"/>
      <c r="R49" s="54"/>
      <c r="S49" s="53"/>
      <c r="T49" s="52"/>
      <c r="U49" s="52"/>
      <c r="V49" s="52"/>
      <c r="W49" s="52"/>
      <c r="X49" s="52"/>
      <c r="Y49" s="52"/>
      <c r="Z49" s="52"/>
      <c r="AA49" s="52"/>
      <c r="AB49" s="52"/>
      <c r="AC49" s="51"/>
      <c r="AD49" s="51"/>
    </row>
    <row r="50" spans="2:78" ht="15.75" x14ac:dyDescent="0.2">
      <c r="B50" s="64" t="s">
        <v>888</v>
      </c>
      <c r="C50" s="63" t="s">
        <v>98</v>
      </c>
      <c r="D50" s="62"/>
      <c r="E50" s="60">
        <f>AVERAGE(E44:E48)</f>
        <v>148</v>
      </c>
      <c r="F50" s="60">
        <f>F43</f>
        <v>79.209999999999994</v>
      </c>
      <c r="G50" s="60">
        <f t="shared" ref="G50:R50" si="10">AVERAGE(G43:G48)</f>
        <v>3.0333333333333337</v>
      </c>
      <c r="H50" s="60">
        <f t="shared" si="10"/>
        <v>9.5</v>
      </c>
      <c r="I50" s="60">
        <f t="shared" si="10"/>
        <v>12.25</v>
      </c>
      <c r="J50" s="60" t="e">
        <f t="shared" si="10"/>
        <v>#DIV/0!</v>
      </c>
      <c r="K50" s="60">
        <f t="shared" si="10"/>
        <v>3.6666666666666665</v>
      </c>
      <c r="L50" s="60">
        <f t="shared" si="10"/>
        <v>0.66666666666666663</v>
      </c>
      <c r="M50" s="60">
        <f t="shared" si="10"/>
        <v>0</v>
      </c>
      <c r="N50" s="60">
        <f t="shared" si="10"/>
        <v>0</v>
      </c>
      <c r="O50" s="60">
        <f t="shared" si="10"/>
        <v>0</v>
      </c>
      <c r="P50" s="60">
        <f t="shared" si="10"/>
        <v>0</v>
      </c>
      <c r="Q50" s="60">
        <f t="shared" si="10"/>
        <v>0</v>
      </c>
      <c r="R50" s="60">
        <f t="shared" si="10"/>
        <v>0</v>
      </c>
      <c r="S50" s="59"/>
      <c r="T50" s="57"/>
      <c r="U50" s="57"/>
      <c r="V50" s="57"/>
      <c r="W50" s="65"/>
      <c r="X50" s="57"/>
      <c r="Y50" s="57"/>
      <c r="Z50" s="57"/>
      <c r="AA50" s="57"/>
      <c r="AB50" s="57"/>
      <c r="AC50" s="57"/>
      <c r="AD50" s="57"/>
    </row>
    <row r="51" spans="2:78" ht="15.75" x14ac:dyDescent="0.2">
      <c r="B51" s="64"/>
      <c r="C51" s="63" t="s">
        <v>97</v>
      </c>
      <c r="D51" s="62"/>
      <c r="E51" s="61"/>
      <c r="F51" s="61"/>
      <c r="G51" s="60">
        <f t="shared" ref="G51:R51" si="11">STDEV(G43:G48)/SQRT(COUNT(G43:G48))</f>
        <v>0.15420044674960329</v>
      </c>
      <c r="H51" s="60">
        <f t="shared" si="11"/>
        <v>0.44721359549995793</v>
      </c>
      <c r="I51" s="60">
        <f t="shared" si="11"/>
        <v>1.6720745597410822</v>
      </c>
      <c r="J51" s="60" t="e">
        <f t="shared" si="11"/>
        <v>#DIV/0!</v>
      </c>
      <c r="K51" s="60">
        <f t="shared" si="11"/>
        <v>0.42163702135578379</v>
      </c>
      <c r="L51" s="60">
        <f t="shared" si="11"/>
        <v>0.42163702135578401</v>
      </c>
      <c r="M51" s="60">
        <f t="shared" si="11"/>
        <v>0</v>
      </c>
      <c r="N51" s="60">
        <f t="shared" si="11"/>
        <v>0</v>
      </c>
      <c r="O51" s="60">
        <f t="shared" si="11"/>
        <v>0</v>
      </c>
      <c r="P51" s="60">
        <f t="shared" si="11"/>
        <v>0</v>
      </c>
      <c r="Q51" s="60">
        <f t="shared" si="11"/>
        <v>0</v>
      </c>
      <c r="R51" s="60">
        <f t="shared" si="11"/>
        <v>0</v>
      </c>
      <c r="S51" s="59"/>
      <c r="T51" s="57"/>
      <c r="U51" s="57"/>
      <c r="V51" s="57"/>
      <c r="W51" s="58"/>
      <c r="X51" s="57"/>
      <c r="Y51" s="57"/>
      <c r="Z51" s="57"/>
      <c r="AA51" s="57"/>
      <c r="AB51" s="57"/>
      <c r="AC51" s="57"/>
      <c r="AD51" s="57"/>
    </row>
    <row r="52" spans="2:78" ht="3.75" customHeight="1" x14ac:dyDescent="0.2">
      <c r="B52" s="56"/>
      <c r="C52" s="54"/>
      <c r="D52" s="54"/>
      <c r="E52" s="55"/>
      <c r="F52" s="55"/>
      <c r="G52" s="54"/>
      <c r="H52" s="54"/>
      <c r="I52" s="54"/>
      <c r="J52" s="54"/>
      <c r="K52" s="55"/>
      <c r="L52" s="55"/>
      <c r="M52" s="55"/>
      <c r="N52" s="55"/>
      <c r="O52" s="55"/>
      <c r="P52" s="55"/>
      <c r="Q52" s="54"/>
      <c r="R52" s="54"/>
      <c r="S52" s="53"/>
      <c r="T52" s="52"/>
      <c r="U52" s="52"/>
      <c r="V52" s="52"/>
      <c r="W52" s="52"/>
      <c r="X52" s="52"/>
      <c r="Y52" s="52"/>
      <c r="Z52" s="52"/>
      <c r="AA52" s="52"/>
      <c r="AB52" s="52"/>
      <c r="AC52" s="51"/>
      <c r="AD52" s="51"/>
    </row>
    <row r="53" spans="2:78" ht="15.75" x14ac:dyDescent="0.2">
      <c r="B53" s="141">
        <f>B43+1</f>
        <v>205</v>
      </c>
      <c r="C53" s="70" t="s">
        <v>104</v>
      </c>
      <c r="D53" s="68" t="s">
        <v>105</v>
      </c>
      <c r="E53" s="68">
        <v>147</v>
      </c>
      <c r="F53" s="68">
        <v>110.34</v>
      </c>
      <c r="G53" s="68">
        <v>3.8</v>
      </c>
      <c r="H53" s="68">
        <v>11</v>
      </c>
      <c r="I53" s="68">
        <v>9.9</v>
      </c>
      <c r="J53" s="68"/>
      <c r="K53" s="68">
        <v>4</v>
      </c>
      <c r="L53" s="68">
        <v>1</v>
      </c>
      <c r="M53" s="68">
        <v>0</v>
      </c>
      <c r="N53" s="68">
        <v>0</v>
      </c>
      <c r="O53" s="68">
        <v>0</v>
      </c>
      <c r="P53" s="68">
        <v>0</v>
      </c>
      <c r="Q53" s="68">
        <v>0</v>
      </c>
      <c r="R53" s="68">
        <v>0</v>
      </c>
      <c r="S53" s="67"/>
      <c r="T53" s="66">
        <v>148</v>
      </c>
      <c r="U53" s="65">
        <v>150</v>
      </c>
      <c r="V53" s="65">
        <v>100</v>
      </c>
      <c r="W53" s="72">
        <v>0.66</v>
      </c>
      <c r="X53" s="65">
        <v>1.35</v>
      </c>
      <c r="Y53" s="65"/>
      <c r="Z53" s="65"/>
      <c r="AA53" s="65"/>
      <c r="AB53" s="65"/>
      <c r="AC53" s="65">
        <v>0.75</v>
      </c>
      <c r="AD53" s="65">
        <v>0.3</v>
      </c>
      <c r="AF53" s="50">
        <v>6</v>
      </c>
      <c r="AG53" s="50">
        <f>IF($H53="","",$H53)</f>
        <v>11</v>
      </c>
      <c r="AH53" s="50">
        <f>IF(AG53="","",AG53/100)</f>
        <v>0.11</v>
      </c>
      <c r="AI53" s="50">
        <f>IF($G53="","",$G53)</f>
        <v>3.8</v>
      </c>
      <c r="AJ53" s="50">
        <f>IF($K53="","",$K53)</f>
        <v>4</v>
      </c>
      <c r="AK53" s="50" t="str">
        <f>IF(J53="","",J53-1)</f>
        <v/>
      </c>
      <c r="AL53" s="71">
        <f>IF($L53="","",$L53)</f>
        <v>1</v>
      </c>
      <c r="AM53" s="50">
        <f>IF($M53="","",$M53)</f>
        <v>0</v>
      </c>
      <c r="AN53" s="50">
        <f>IF($H54="","",$H54)</f>
        <v>11.9</v>
      </c>
      <c r="AO53" s="50">
        <f>IF(AN53="","",AN53/100)</f>
        <v>0.11900000000000001</v>
      </c>
      <c r="AP53" s="50">
        <f>IF($G54="","",$G54)</f>
        <v>3.5</v>
      </c>
      <c r="AQ53" s="50">
        <f>IF($K54="","",$K54)</f>
        <v>5</v>
      </c>
      <c r="AR53" s="50" t="str">
        <f>IF(J54="","",J54-1)</f>
        <v/>
      </c>
      <c r="AS53" s="50">
        <f>IF($L54="","",$L54)</f>
        <v>0</v>
      </c>
      <c r="AT53" s="50">
        <f>IF($M54="","",$M54)</f>
        <v>0</v>
      </c>
      <c r="AU53" s="50">
        <f>IF($H55="","",$H55)</f>
        <v>8.1</v>
      </c>
      <c r="AV53" s="50">
        <f>IF(AU53="","",AU53/100)</f>
        <v>8.1000000000000003E-2</v>
      </c>
      <c r="AW53" s="50">
        <f>IF($G55="","",$G55)</f>
        <v>2.8</v>
      </c>
      <c r="AX53" s="50">
        <f>IF($K55="","",$K55)</f>
        <v>3</v>
      </c>
      <c r="AY53" s="50" t="str">
        <f>IF(J55="","",J55-1)</f>
        <v/>
      </c>
      <c r="AZ53" s="50">
        <f>IF($L55="","",$L55)</f>
        <v>0</v>
      </c>
      <c r="BA53" s="50">
        <f>IF($M55="","",$M55)</f>
        <v>0</v>
      </c>
      <c r="BB53" s="50">
        <f>IF($H56="","",$H56)</f>
        <v>7.1</v>
      </c>
      <c r="BC53" s="50">
        <f>IF(BB53="","",BB53/100)</f>
        <v>7.0999999999999994E-2</v>
      </c>
      <c r="BD53" s="50">
        <f>IF($G56="","",$G56)</f>
        <v>2.9</v>
      </c>
      <c r="BE53" s="50">
        <f>IF($K56="","",$K56)</f>
        <v>4</v>
      </c>
      <c r="BF53" s="50" t="str">
        <f>IF(J56="","",J56-1)</f>
        <v/>
      </c>
      <c r="BG53" s="50">
        <f>IF($L56="","",$L56)</f>
        <v>0</v>
      </c>
      <c r="BH53" s="50">
        <f>IF($M56="","",$M56)</f>
        <v>0</v>
      </c>
      <c r="BI53" s="50">
        <f>IF($H57="","",$H57)</f>
        <v>6.3</v>
      </c>
      <c r="BJ53" s="50">
        <f>IF(BI53="","",BI53/100)</f>
        <v>6.3E-2</v>
      </c>
      <c r="BK53" s="50">
        <f>IF($G57="","",$G57)</f>
        <v>2.8</v>
      </c>
      <c r="BL53" s="50">
        <f>IF($K57="","",$K57)</f>
        <v>1</v>
      </c>
      <c r="BM53" s="50" t="str">
        <f>IF(J57="","",J57-1)</f>
        <v/>
      </c>
      <c r="BN53" s="50">
        <f>IF($L57="","",$L57)</f>
        <v>0</v>
      </c>
      <c r="BO53" s="50">
        <f>IF($M57="","",$M57)</f>
        <v>0</v>
      </c>
      <c r="BP53" s="50">
        <f>IF($H58="","",$H58)</f>
        <v>6.1</v>
      </c>
      <c r="BQ53" s="50">
        <f>IF(BP53="","",BP53/100)</f>
        <v>6.0999999999999999E-2</v>
      </c>
      <c r="BR53" s="50">
        <f>IF($G58="","",$G58)</f>
        <v>3</v>
      </c>
      <c r="BS53" s="50">
        <f>IF($K58="","",$K58)</f>
        <v>1</v>
      </c>
      <c r="BT53" s="50" t="str">
        <f>IF(J58="","",J58-1)</f>
        <v/>
      </c>
      <c r="BU53" s="50">
        <f>IF($L58="","",$L58)</f>
        <v>0</v>
      </c>
      <c r="BV53" s="50">
        <f>IF($M58="","",$M58)</f>
        <v>0</v>
      </c>
      <c r="BW53" s="50">
        <f>SUM(O53:O58)/AF53</f>
        <v>0</v>
      </c>
      <c r="BX53" s="50">
        <f>SUM(P53:P58)/AF53</f>
        <v>0</v>
      </c>
      <c r="BY53" s="50">
        <f>SUM(Q53:Q58)/AF53</f>
        <v>0</v>
      </c>
      <c r="BZ53" s="50">
        <f>SUM(R53:R58)/AF53</f>
        <v>0</v>
      </c>
    </row>
    <row r="54" spans="2:78" ht="15.75" x14ac:dyDescent="0.2">
      <c r="B54" s="141"/>
      <c r="C54" s="70" t="s">
        <v>103</v>
      </c>
      <c r="D54" s="68"/>
      <c r="E54" s="68">
        <v>148</v>
      </c>
      <c r="F54" s="69"/>
      <c r="G54" s="68">
        <v>3.5</v>
      </c>
      <c r="H54" s="68">
        <v>11.9</v>
      </c>
      <c r="I54" s="68">
        <v>14.5</v>
      </c>
      <c r="J54" s="68"/>
      <c r="K54" s="68">
        <v>5</v>
      </c>
      <c r="L54" s="68">
        <v>0</v>
      </c>
      <c r="M54" s="68">
        <v>0</v>
      </c>
      <c r="N54" s="68">
        <v>0</v>
      </c>
      <c r="O54" s="68">
        <v>0</v>
      </c>
      <c r="P54" s="68">
        <v>0</v>
      </c>
      <c r="Q54" s="68">
        <v>0</v>
      </c>
      <c r="R54" s="68">
        <v>0</v>
      </c>
      <c r="S54" s="67"/>
      <c r="T54" s="66"/>
      <c r="U54" s="65"/>
      <c r="V54" s="65"/>
      <c r="W54" s="65"/>
      <c r="X54" s="65"/>
      <c r="Y54" s="65"/>
      <c r="Z54" s="65"/>
      <c r="AA54" s="65"/>
      <c r="AB54" s="65"/>
      <c r="AC54" s="65"/>
      <c r="AD54" s="65"/>
    </row>
    <row r="55" spans="2:78" ht="15.75" x14ac:dyDescent="0.2">
      <c r="B55" s="141"/>
      <c r="C55" s="70" t="s">
        <v>102</v>
      </c>
      <c r="D55" s="68">
        <f t="shared" ref="D55:E58" si="12">D54</f>
        <v>0</v>
      </c>
      <c r="E55" s="68">
        <f t="shared" si="12"/>
        <v>148</v>
      </c>
      <c r="F55" s="69"/>
      <c r="G55" s="68">
        <v>2.8</v>
      </c>
      <c r="H55" s="68">
        <v>8.1</v>
      </c>
      <c r="I55" s="68">
        <v>6.7</v>
      </c>
      <c r="J55" s="68"/>
      <c r="K55" s="68">
        <v>3</v>
      </c>
      <c r="L55" s="68">
        <v>0</v>
      </c>
      <c r="M55" s="68">
        <v>0</v>
      </c>
      <c r="N55" s="68">
        <v>0</v>
      </c>
      <c r="O55" s="68">
        <v>0</v>
      </c>
      <c r="P55" s="68">
        <v>0</v>
      </c>
      <c r="Q55" s="68">
        <v>0</v>
      </c>
      <c r="R55" s="68">
        <v>0</v>
      </c>
      <c r="S55" s="67"/>
      <c r="T55" s="66"/>
      <c r="U55" s="65"/>
      <c r="V55" s="65"/>
      <c r="W55" s="65"/>
      <c r="X55" s="65"/>
      <c r="Y55" s="65"/>
      <c r="Z55" s="65"/>
      <c r="AA55" s="65"/>
      <c r="AB55" s="65"/>
      <c r="AC55" s="65"/>
      <c r="AD55" s="65"/>
    </row>
    <row r="56" spans="2:78" ht="15.75" x14ac:dyDescent="0.2">
      <c r="B56" s="141"/>
      <c r="C56" s="70" t="s">
        <v>101</v>
      </c>
      <c r="D56" s="68">
        <f t="shared" si="12"/>
        <v>0</v>
      </c>
      <c r="E56" s="68">
        <f t="shared" si="12"/>
        <v>148</v>
      </c>
      <c r="F56" s="69"/>
      <c r="G56" s="68">
        <v>2.9</v>
      </c>
      <c r="H56" s="68">
        <v>7.1</v>
      </c>
      <c r="I56" s="68">
        <v>7</v>
      </c>
      <c r="J56" s="68"/>
      <c r="K56" s="68">
        <v>4</v>
      </c>
      <c r="L56" s="68">
        <v>0</v>
      </c>
      <c r="M56" s="68">
        <v>0</v>
      </c>
      <c r="N56" s="68">
        <v>0</v>
      </c>
      <c r="O56" s="68">
        <v>0</v>
      </c>
      <c r="P56" s="68">
        <v>0</v>
      </c>
      <c r="Q56" s="68">
        <v>0</v>
      </c>
      <c r="R56" s="68">
        <v>0</v>
      </c>
      <c r="S56" s="67"/>
      <c r="T56" s="66"/>
      <c r="U56" s="65"/>
      <c r="V56" s="65"/>
      <c r="W56" s="65"/>
      <c r="X56" s="65"/>
      <c r="Y56" s="65"/>
      <c r="Z56" s="65"/>
      <c r="AA56" s="65"/>
      <c r="AB56" s="65"/>
      <c r="AC56" s="65"/>
      <c r="AD56" s="65"/>
    </row>
    <row r="57" spans="2:78" ht="15.75" x14ac:dyDescent="0.2">
      <c r="B57" s="141"/>
      <c r="C57" s="70" t="s">
        <v>100</v>
      </c>
      <c r="D57" s="68">
        <f t="shared" si="12"/>
        <v>0</v>
      </c>
      <c r="E57" s="68">
        <f t="shared" si="12"/>
        <v>148</v>
      </c>
      <c r="F57" s="69"/>
      <c r="G57" s="68">
        <v>2.8</v>
      </c>
      <c r="H57" s="68">
        <v>6.3</v>
      </c>
      <c r="I57" s="68">
        <v>4.9000000000000004</v>
      </c>
      <c r="J57" s="68"/>
      <c r="K57" s="68">
        <v>1</v>
      </c>
      <c r="L57" s="68">
        <v>0</v>
      </c>
      <c r="M57" s="68">
        <v>0</v>
      </c>
      <c r="N57" s="68">
        <v>0</v>
      </c>
      <c r="O57" s="68">
        <v>0</v>
      </c>
      <c r="P57" s="68">
        <v>0</v>
      </c>
      <c r="Q57" s="68">
        <v>0</v>
      </c>
      <c r="R57" s="68">
        <v>0</v>
      </c>
      <c r="S57" s="67"/>
      <c r="T57" s="66"/>
      <c r="U57" s="65"/>
      <c r="V57" s="65"/>
      <c r="W57" s="65"/>
      <c r="X57" s="65"/>
      <c r="Y57" s="65"/>
      <c r="Z57" s="65"/>
      <c r="AA57" s="65"/>
      <c r="AB57" s="65"/>
      <c r="AC57" s="65"/>
      <c r="AD57" s="65"/>
    </row>
    <row r="58" spans="2:78" ht="15.75" x14ac:dyDescent="0.2">
      <c r="B58" s="141"/>
      <c r="C58" s="70" t="s">
        <v>99</v>
      </c>
      <c r="D58" s="68">
        <f t="shared" si="12"/>
        <v>0</v>
      </c>
      <c r="E58" s="68">
        <f t="shared" si="12"/>
        <v>148</v>
      </c>
      <c r="F58" s="69"/>
      <c r="G58" s="68">
        <v>3</v>
      </c>
      <c r="H58" s="68">
        <v>6.1</v>
      </c>
      <c r="I58" s="68">
        <v>5.2</v>
      </c>
      <c r="J58" s="68"/>
      <c r="K58" s="68">
        <v>1</v>
      </c>
      <c r="L58" s="68">
        <v>0</v>
      </c>
      <c r="M58" s="68">
        <v>0</v>
      </c>
      <c r="N58" s="68">
        <v>0</v>
      </c>
      <c r="O58" s="68">
        <v>0</v>
      </c>
      <c r="P58" s="68">
        <v>0</v>
      </c>
      <c r="Q58" s="68">
        <v>0</v>
      </c>
      <c r="R58" s="68">
        <v>0</v>
      </c>
      <c r="S58" s="67"/>
      <c r="T58" s="66"/>
      <c r="U58" s="65"/>
      <c r="V58" s="65"/>
      <c r="W58" s="65"/>
      <c r="X58" s="65"/>
      <c r="Y58" s="65"/>
      <c r="Z58" s="65"/>
      <c r="AA58" s="65"/>
      <c r="AB58" s="65"/>
      <c r="AC58" s="65"/>
      <c r="AD58" s="65"/>
    </row>
    <row r="59" spans="2:78" ht="3.75" customHeight="1" x14ac:dyDescent="0.2">
      <c r="B59" s="56"/>
      <c r="C59" s="54"/>
      <c r="D59" s="54"/>
      <c r="E59" s="55"/>
      <c r="F59" s="55"/>
      <c r="G59" s="54"/>
      <c r="H59" s="54"/>
      <c r="I59" s="54"/>
      <c r="J59" s="54"/>
      <c r="K59" s="55"/>
      <c r="L59" s="55"/>
      <c r="M59" s="55"/>
      <c r="N59" s="55"/>
      <c r="O59" s="55"/>
      <c r="P59" s="55"/>
      <c r="Q59" s="54"/>
      <c r="R59" s="54"/>
      <c r="S59" s="53"/>
      <c r="T59" s="52"/>
      <c r="U59" s="52"/>
      <c r="V59" s="52"/>
      <c r="W59" s="52"/>
      <c r="X59" s="52"/>
      <c r="Y59" s="52"/>
      <c r="Z59" s="52"/>
      <c r="AA59" s="52"/>
      <c r="AB59" s="52"/>
      <c r="AC59" s="51"/>
      <c r="AD59" s="51"/>
    </row>
    <row r="60" spans="2:78" ht="15.75" x14ac:dyDescent="0.2">
      <c r="B60" s="64" t="s">
        <v>158</v>
      </c>
      <c r="C60" s="63" t="s">
        <v>98</v>
      </c>
      <c r="D60" s="62"/>
      <c r="E60" s="60">
        <f>AVERAGE(E54:E58)</f>
        <v>148</v>
      </c>
      <c r="F60" s="60">
        <f>F53</f>
        <v>110.34</v>
      </c>
      <c r="G60" s="60">
        <f t="shared" ref="G60:R60" si="13">AVERAGE(G53:G58)</f>
        <v>3.1333333333333333</v>
      </c>
      <c r="H60" s="60">
        <f t="shared" si="13"/>
        <v>8.4166666666666661</v>
      </c>
      <c r="I60" s="60">
        <f t="shared" si="13"/>
        <v>8.0333333333333332</v>
      </c>
      <c r="J60" s="60" t="e">
        <f t="shared" si="13"/>
        <v>#DIV/0!</v>
      </c>
      <c r="K60" s="60">
        <f t="shared" si="13"/>
        <v>3</v>
      </c>
      <c r="L60" s="60">
        <f t="shared" si="13"/>
        <v>0.16666666666666666</v>
      </c>
      <c r="M60" s="60">
        <f t="shared" si="13"/>
        <v>0</v>
      </c>
      <c r="N60" s="60">
        <f t="shared" si="13"/>
        <v>0</v>
      </c>
      <c r="O60" s="60">
        <f t="shared" si="13"/>
        <v>0</v>
      </c>
      <c r="P60" s="60">
        <f t="shared" si="13"/>
        <v>0</v>
      </c>
      <c r="Q60" s="60">
        <f t="shared" si="13"/>
        <v>0</v>
      </c>
      <c r="R60" s="60">
        <f t="shared" si="13"/>
        <v>0</v>
      </c>
      <c r="S60" s="59"/>
      <c r="T60" s="57"/>
      <c r="U60" s="57"/>
      <c r="V60" s="57"/>
      <c r="W60" s="65"/>
      <c r="X60" s="57"/>
      <c r="Y60" s="57"/>
      <c r="Z60" s="57"/>
      <c r="AA60" s="57"/>
      <c r="AB60" s="57"/>
      <c r="AC60" s="57"/>
      <c r="AD60" s="57"/>
    </row>
    <row r="61" spans="2:78" ht="15.75" x14ac:dyDescent="0.2">
      <c r="B61" s="64"/>
      <c r="C61" s="63" t="s">
        <v>97</v>
      </c>
      <c r="D61" s="62"/>
      <c r="E61" s="61"/>
      <c r="F61" s="61"/>
      <c r="G61" s="60">
        <f t="shared" ref="G61:R61" si="14">STDEV(G53:G58)/SQRT(COUNT(G53:G58))</f>
        <v>0.17061978522759513</v>
      </c>
      <c r="H61" s="60">
        <f t="shared" si="14"/>
        <v>1.0081060349872808</v>
      </c>
      <c r="I61" s="60">
        <f t="shared" si="14"/>
        <v>1.4831647844315137</v>
      </c>
      <c r="J61" s="60" t="e">
        <f t="shared" si="14"/>
        <v>#DIV/0!</v>
      </c>
      <c r="K61" s="60">
        <f t="shared" si="14"/>
        <v>0.68313005106397329</v>
      </c>
      <c r="L61" s="60">
        <f t="shared" si="14"/>
        <v>0.16666666666666669</v>
      </c>
      <c r="M61" s="60">
        <f t="shared" si="14"/>
        <v>0</v>
      </c>
      <c r="N61" s="60">
        <f t="shared" si="14"/>
        <v>0</v>
      </c>
      <c r="O61" s="60">
        <f t="shared" si="14"/>
        <v>0</v>
      </c>
      <c r="P61" s="60">
        <f t="shared" si="14"/>
        <v>0</v>
      </c>
      <c r="Q61" s="60">
        <f t="shared" si="14"/>
        <v>0</v>
      </c>
      <c r="R61" s="60">
        <f t="shared" si="14"/>
        <v>0</v>
      </c>
      <c r="S61" s="59"/>
      <c r="T61" s="57"/>
      <c r="U61" s="57"/>
      <c r="V61" s="57"/>
      <c r="W61" s="58"/>
      <c r="X61" s="57"/>
      <c r="Y61" s="57"/>
      <c r="Z61" s="57"/>
      <c r="AA61" s="57"/>
      <c r="AB61" s="57"/>
      <c r="AC61" s="57"/>
      <c r="AD61" s="57"/>
    </row>
    <row r="62" spans="2:78" ht="3.75" customHeight="1" x14ac:dyDescent="0.2">
      <c r="B62" s="56"/>
      <c r="C62" s="54"/>
      <c r="D62" s="54"/>
      <c r="E62" s="55"/>
      <c r="F62" s="55"/>
      <c r="G62" s="54"/>
      <c r="H62" s="54"/>
      <c r="I62" s="54"/>
      <c r="J62" s="54"/>
      <c r="K62" s="55"/>
      <c r="L62" s="55"/>
      <c r="M62" s="55"/>
      <c r="N62" s="55"/>
      <c r="O62" s="55"/>
      <c r="P62" s="55"/>
      <c r="Q62" s="54"/>
      <c r="R62" s="54"/>
      <c r="S62" s="53"/>
      <c r="T62" s="52"/>
      <c r="U62" s="52"/>
      <c r="V62" s="52"/>
      <c r="W62" s="52"/>
      <c r="X62" s="52"/>
      <c r="Y62" s="52"/>
      <c r="Z62" s="52"/>
      <c r="AA62" s="52"/>
      <c r="AB62" s="52"/>
      <c r="AC62" s="51"/>
      <c r="AD62" s="51"/>
    </row>
    <row r="63" spans="2:78" ht="15.75" x14ac:dyDescent="0.2">
      <c r="B63" s="141">
        <f>B53+1</f>
        <v>206</v>
      </c>
      <c r="C63" s="70" t="s">
        <v>104</v>
      </c>
      <c r="D63" s="68" t="s">
        <v>105</v>
      </c>
      <c r="E63" s="68">
        <v>147</v>
      </c>
      <c r="F63" s="68">
        <v>50.75</v>
      </c>
      <c r="G63" s="68">
        <v>3.4</v>
      </c>
      <c r="H63" s="68">
        <v>7.3</v>
      </c>
      <c r="I63" s="68">
        <v>7.8</v>
      </c>
      <c r="J63" s="68"/>
      <c r="K63" s="68">
        <v>3</v>
      </c>
      <c r="L63" s="68">
        <v>1</v>
      </c>
      <c r="M63" s="68">
        <v>0</v>
      </c>
      <c r="N63" s="68">
        <v>0</v>
      </c>
      <c r="O63" s="68">
        <v>0</v>
      </c>
      <c r="P63" s="68">
        <v>0</v>
      </c>
      <c r="Q63" s="68">
        <v>0</v>
      </c>
      <c r="R63" s="68">
        <v>0</v>
      </c>
      <c r="S63" s="67"/>
      <c r="T63" s="66">
        <v>148</v>
      </c>
      <c r="U63" s="65">
        <v>150</v>
      </c>
      <c r="V63" s="65">
        <v>100</v>
      </c>
      <c r="W63" s="72">
        <v>0.37</v>
      </c>
      <c r="X63" s="65">
        <v>1.58</v>
      </c>
      <c r="Y63" s="65"/>
      <c r="Z63" s="65"/>
      <c r="AA63" s="65"/>
      <c r="AB63" s="65"/>
      <c r="AC63" s="65">
        <v>0.69</v>
      </c>
      <c r="AD63" s="65">
        <v>0.26</v>
      </c>
      <c r="AF63" s="50">
        <v>6</v>
      </c>
      <c r="AG63" s="50">
        <f>IF($H63="","",$H63)</f>
        <v>7.3</v>
      </c>
      <c r="AH63" s="50">
        <f>IF(AG63="","",AG63/100)</f>
        <v>7.2999999999999995E-2</v>
      </c>
      <c r="AI63" s="50">
        <f>IF($G63="","",$G63)</f>
        <v>3.4</v>
      </c>
      <c r="AJ63" s="50">
        <f>IF($K63="","",$K63)</f>
        <v>3</v>
      </c>
      <c r="AK63" s="50" t="str">
        <f>IF(J63="","",J63-1)</f>
        <v/>
      </c>
      <c r="AL63" s="71">
        <f>IF($L63="","",$L63)</f>
        <v>1</v>
      </c>
      <c r="AM63" s="50">
        <f>IF($M63="","",$M63)</f>
        <v>0</v>
      </c>
      <c r="AN63" s="50">
        <f>IF($H64="","",$H64)</f>
        <v>9.3000000000000007</v>
      </c>
      <c r="AO63" s="50">
        <f>IF(AN63="","",AN63/100)</f>
        <v>9.3000000000000013E-2</v>
      </c>
      <c r="AP63" s="50">
        <f>IF($G64="","",$G64)</f>
        <v>2.5</v>
      </c>
      <c r="AQ63" s="50">
        <f>IF($K64="","",$K64)</f>
        <v>6</v>
      </c>
      <c r="AR63" s="50" t="str">
        <f>IF(J64="","",J64-1)</f>
        <v/>
      </c>
      <c r="AS63" s="50">
        <f>IF($L64="","",$L64)</f>
        <v>0</v>
      </c>
      <c r="AT63" s="50">
        <f>IF($M64="","",$M64)</f>
        <v>0</v>
      </c>
      <c r="AU63" s="50">
        <f>IF($H65="","",$H65)</f>
        <v>7.4</v>
      </c>
      <c r="AV63" s="50">
        <f>IF(AU63="","",AU63/100)</f>
        <v>7.400000000000001E-2</v>
      </c>
      <c r="AW63" s="50">
        <f>IF($G65="","",$G65)</f>
        <v>3.3</v>
      </c>
      <c r="AX63" s="50">
        <f>IF($K65="","",$K65)</f>
        <v>4</v>
      </c>
      <c r="AY63" s="50" t="str">
        <f>IF(J65="","",J65-1)</f>
        <v/>
      </c>
      <c r="AZ63" s="50">
        <f>IF($L65="","",$L65)</f>
        <v>1</v>
      </c>
      <c r="BA63" s="50">
        <f>IF($M65="","",$M65)</f>
        <v>0</v>
      </c>
      <c r="BB63" s="50">
        <f>IF($H66="","",$H66)</f>
        <v>11.3</v>
      </c>
      <c r="BC63" s="50">
        <f>IF(BB63="","",BB63/100)</f>
        <v>0.113</v>
      </c>
      <c r="BD63" s="50">
        <f>IF($G66="","",$G66)</f>
        <v>3.6</v>
      </c>
      <c r="BE63" s="50">
        <f>IF($K66="","",$K66)</f>
        <v>7</v>
      </c>
      <c r="BF63" s="50" t="str">
        <f>IF(J66="","",J66-1)</f>
        <v/>
      </c>
      <c r="BG63" s="50">
        <f>IF($L66="","",$L66)</f>
        <v>1</v>
      </c>
      <c r="BH63" s="50">
        <f>IF($M66="","",$M66)</f>
        <v>0</v>
      </c>
      <c r="BI63" s="50">
        <f>IF($H67="","",$H67)</f>
        <v>8.3000000000000007</v>
      </c>
      <c r="BJ63" s="50">
        <f>IF(BI63="","",BI63/100)</f>
        <v>8.3000000000000004E-2</v>
      </c>
      <c r="BK63" s="50">
        <f>IF($G67="","",$G67)</f>
        <v>2.8</v>
      </c>
      <c r="BL63" s="50">
        <f>IF($K67="","",$K67)</f>
        <v>5</v>
      </c>
      <c r="BM63" s="50" t="str">
        <f>IF(J67="","",J67-1)</f>
        <v/>
      </c>
      <c r="BN63" s="50">
        <f>IF($L67="","",$L67)</f>
        <v>0</v>
      </c>
      <c r="BO63" s="50">
        <f>IF($M67="","",$M67)</f>
        <v>0</v>
      </c>
      <c r="BP63" s="50">
        <f>IF($H68="","",$H68)</f>
        <v>4.5</v>
      </c>
      <c r="BQ63" s="50">
        <f>IF(BP63="","",BP63/100)</f>
        <v>4.4999999999999998E-2</v>
      </c>
      <c r="BR63" s="50">
        <f>IF($G68="","",$G68)</f>
        <v>3</v>
      </c>
      <c r="BS63" s="50">
        <f>IF($K68="","",$K68)</f>
        <v>2</v>
      </c>
      <c r="BT63" s="50" t="str">
        <f>IF(J68="","",J68-1)</f>
        <v/>
      </c>
      <c r="BU63" s="50">
        <f>IF($L68="","",$L68)</f>
        <v>0</v>
      </c>
      <c r="BV63" s="50">
        <f>IF($M68="","",$M68)</f>
        <v>0</v>
      </c>
      <c r="BW63" s="50">
        <f>SUM(O63:O68)/AF63</f>
        <v>0</v>
      </c>
      <c r="BX63" s="50">
        <f>SUM(P63:P68)/AF63</f>
        <v>0</v>
      </c>
      <c r="BY63" s="50">
        <f>SUM(Q63:Q68)/AF63</f>
        <v>0</v>
      </c>
      <c r="BZ63" s="50">
        <f>SUM(R63:R68)/AF63</f>
        <v>0</v>
      </c>
    </row>
    <row r="64" spans="2:78" ht="15.75" x14ac:dyDescent="0.2">
      <c r="B64" s="141"/>
      <c r="C64" s="70" t="s">
        <v>103</v>
      </c>
      <c r="D64" s="68"/>
      <c r="E64" s="68">
        <v>148</v>
      </c>
      <c r="F64" s="69"/>
      <c r="G64" s="68">
        <v>2.5</v>
      </c>
      <c r="H64" s="68">
        <v>9.3000000000000007</v>
      </c>
      <c r="I64" s="68">
        <v>6.7</v>
      </c>
      <c r="J64" s="68"/>
      <c r="K64" s="68">
        <v>6</v>
      </c>
      <c r="L64" s="68">
        <v>0</v>
      </c>
      <c r="M64" s="68">
        <v>0</v>
      </c>
      <c r="N64" s="68">
        <v>0</v>
      </c>
      <c r="O64" s="68">
        <v>0</v>
      </c>
      <c r="P64" s="68">
        <v>0</v>
      </c>
      <c r="Q64" s="68">
        <v>0</v>
      </c>
      <c r="R64" s="68">
        <v>0</v>
      </c>
      <c r="S64" s="67"/>
      <c r="T64" s="66"/>
      <c r="U64" s="65"/>
      <c r="V64" s="65"/>
      <c r="W64" s="65"/>
      <c r="X64" s="65"/>
      <c r="Y64" s="65"/>
      <c r="Z64" s="65"/>
      <c r="AA64" s="65"/>
      <c r="AB64" s="65"/>
      <c r="AC64" s="65"/>
      <c r="AD64" s="65"/>
    </row>
    <row r="65" spans="2:78" ht="15.75" x14ac:dyDescent="0.2">
      <c r="B65" s="141"/>
      <c r="C65" s="70" t="s">
        <v>102</v>
      </c>
      <c r="D65" s="68">
        <f t="shared" ref="D65:E68" si="15">D64</f>
        <v>0</v>
      </c>
      <c r="E65" s="68">
        <f t="shared" si="15"/>
        <v>148</v>
      </c>
      <c r="F65" s="69"/>
      <c r="G65" s="68">
        <v>3.3</v>
      </c>
      <c r="H65" s="68">
        <v>7.4</v>
      </c>
      <c r="I65" s="68">
        <v>10</v>
      </c>
      <c r="J65" s="68"/>
      <c r="K65" s="68">
        <v>4</v>
      </c>
      <c r="L65" s="68">
        <v>1</v>
      </c>
      <c r="M65" s="68">
        <v>0</v>
      </c>
      <c r="N65" s="68">
        <v>0</v>
      </c>
      <c r="O65" s="68">
        <v>0</v>
      </c>
      <c r="P65" s="68">
        <v>0</v>
      </c>
      <c r="Q65" s="68">
        <v>0</v>
      </c>
      <c r="R65" s="68">
        <v>0</v>
      </c>
      <c r="S65" s="67"/>
      <c r="T65" s="66"/>
      <c r="U65" s="65"/>
      <c r="V65" s="65"/>
      <c r="W65" s="65"/>
      <c r="X65" s="65"/>
      <c r="Y65" s="65"/>
      <c r="Z65" s="65"/>
      <c r="AA65" s="65"/>
      <c r="AB65" s="65"/>
      <c r="AC65" s="65"/>
      <c r="AD65" s="65"/>
    </row>
    <row r="66" spans="2:78" ht="15.75" x14ac:dyDescent="0.2">
      <c r="B66" s="141"/>
      <c r="C66" s="70" t="s">
        <v>101</v>
      </c>
      <c r="D66" s="68">
        <f t="shared" si="15"/>
        <v>0</v>
      </c>
      <c r="E66" s="68">
        <f t="shared" si="15"/>
        <v>148</v>
      </c>
      <c r="F66" s="69"/>
      <c r="G66" s="68">
        <v>3.6</v>
      </c>
      <c r="H66" s="68">
        <v>11.3</v>
      </c>
      <c r="I66" s="68">
        <v>16.100000000000001</v>
      </c>
      <c r="J66" s="68"/>
      <c r="K66" s="68">
        <v>7</v>
      </c>
      <c r="L66" s="68">
        <v>1</v>
      </c>
      <c r="M66" s="68">
        <v>0</v>
      </c>
      <c r="N66" s="68">
        <v>0</v>
      </c>
      <c r="O66" s="68">
        <v>0</v>
      </c>
      <c r="P66" s="68">
        <v>0</v>
      </c>
      <c r="Q66" s="68">
        <v>0</v>
      </c>
      <c r="R66" s="68">
        <v>0</v>
      </c>
      <c r="S66" s="67"/>
      <c r="T66" s="66"/>
      <c r="U66" s="65"/>
      <c r="V66" s="65"/>
      <c r="W66" s="65"/>
      <c r="X66" s="65"/>
      <c r="Y66" s="65"/>
      <c r="Z66" s="65"/>
      <c r="AA66" s="65"/>
      <c r="AB66" s="65"/>
      <c r="AC66" s="65"/>
      <c r="AD66" s="65"/>
    </row>
    <row r="67" spans="2:78" ht="15.75" x14ac:dyDescent="0.2">
      <c r="B67" s="141"/>
      <c r="C67" s="70" t="s">
        <v>100</v>
      </c>
      <c r="D67" s="68">
        <f t="shared" si="15"/>
        <v>0</v>
      </c>
      <c r="E67" s="68">
        <f t="shared" si="15"/>
        <v>148</v>
      </c>
      <c r="F67" s="69"/>
      <c r="G67" s="68">
        <v>2.8</v>
      </c>
      <c r="H67" s="68">
        <v>8.3000000000000007</v>
      </c>
      <c r="I67" s="68">
        <v>4.2</v>
      </c>
      <c r="J67" s="68"/>
      <c r="K67" s="68">
        <v>5</v>
      </c>
      <c r="L67" s="68">
        <v>0</v>
      </c>
      <c r="M67" s="68">
        <v>0</v>
      </c>
      <c r="N67" s="68">
        <v>0</v>
      </c>
      <c r="O67" s="68">
        <v>0</v>
      </c>
      <c r="P67" s="68">
        <v>0</v>
      </c>
      <c r="Q67" s="68">
        <v>0</v>
      </c>
      <c r="R67" s="68">
        <v>0</v>
      </c>
      <c r="S67" s="67"/>
      <c r="T67" s="66"/>
      <c r="U67" s="65"/>
      <c r="V67" s="65"/>
      <c r="W67" s="65"/>
      <c r="X67" s="65"/>
      <c r="Y67" s="65"/>
      <c r="Z67" s="65"/>
      <c r="AA67" s="65"/>
      <c r="AB67" s="65"/>
      <c r="AC67" s="65"/>
      <c r="AD67" s="65"/>
    </row>
    <row r="68" spans="2:78" ht="15.75" x14ac:dyDescent="0.2">
      <c r="B68" s="141"/>
      <c r="C68" s="70" t="s">
        <v>99</v>
      </c>
      <c r="D68" s="68">
        <f t="shared" si="15"/>
        <v>0</v>
      </c>
      <c r="E68" s="68">
        <f t="shared" si="15"/>
        <v>148</v>
      </c>
      <c r="F68" s="69"/>
      <c r="G68" s="68">
        <v>3</v>
      </c>
      <c r="H68" s="68">
        <v>4.5</v>
      </c>
      <c r="I68" s="68">
        <v>10.9</v>
      </c>
      <c r="J68" s="68"/>
      <c r="K68" s="68">
        <v>2</v>
      </c>
      <c r="L68" s="68">
        <v>0</v>
      </c>
      <c r="M68" s="68">
        <v>0</v>
      </c>
      <c r="N68" s="68">
        <v>0</v>
      </c>
      <c r="O68" s="68">
        <v>0</v>
      </c>
      <c r="P68" s="68">
        <v>0</v>
      </c>
      <c r="Q68" s="68">
        <v>0</v>
      </c>
      <c r="R68" s="68">
        <v>0</v>
      </c>
      <c r="S68" s="67"/>
      <c r="T68" s="66"/>
      <c r="U68" s="65"/>
      <c r="V68" s="65"/>
      <c r="W68" s="65"/>
      <c r="X68" s="65"/>
      <c r="Y68" s="65"/>
      <c r="Z68" s="65"/>
      <c r="AA68" s="65"/>
      <c r="AB68" s="65"/>
      <c r="AC68" s="65"/>
      <c r="AD68" s="65"/>
    </row>
    <row r="69" spans="2:78" ht="3.75" customHeight="1" x14ac:dyDescent="0.2">
      <c r="B69" s="56"/>
      <c r="C69" s="54"/>
      <c r="D69" s="54"/>
      <c r="E69" s="55"/>
      <c r="F69" s="55"/>
      <c r="G69" s="54"/>
      <c r="H69" s="54"/>
      <c r="I69" s="54"/>
      <c r="J69" s="54"/>
      <c r="K69" s="55">
        <v>0</v>
      </c>
      <c r="L69" s="55"/>
      <c r="M69" s="55"/>
      <c r="N69" s="55"/>
      <c r="O69" s="55"/>
      <c r="P69" s="55"/>
      <c r="Q69" s="54"/>
      <c r="R69" s="54"/>
      <c r="S69" s="53"/>
      <c r="T69" s="52"/>
      <c r="U69" s="52"/>
      <c r="V69" s="52"/>
      <c r="W69" s="52"/>
      <c r="X69" s="52"/>
      <c r="Y69" s="52"/>
      <c r="Z69" s="52"/>
      <c r="AA69" s="52"/>
      <c r="AB69" s="52"/>
      <c r="AC69" s="51"/>
      <c r="AD69" s="51"/>
    </row>
    <row r="70" spans="2:78" ht="15.75" x14ac:dyDescent="0.2">
      <c r="B70" s="64" t="s">
        <v>889</v>
      </c>
      <c r="C70" s="63" t="s">
        <v>98</v>
      </c>
      <c r="D70" s="62"/>
      <c r="E70" s="60">
        <f>AVERAGE(E64:E68)</f>
        <v>148</v>
      </c>
      <c r="F70" s="60">
        <f>F63</f>
        <v>50.75</v>
      </c>
      <c r="G70" s="60">
        <f>AVERAGE(G63:G68)</f>
        <v>3.0999999999999996</v>
      </c>
      <c r="H70" s="60">
        <f>AVERAGE(H63:H68)</f>
        <v>8.0166666666666657</v>
      </c>
      <c r="I70" s="60">
        <f>AVERAGE(I63:I68)</f>
        <v>9.2833333333333332</v>
      </c>
      <c r="J70" s="60" t="e">
        <f>AVERAGE(J63:J68)</f>
        <v>#DIV/0!</v>
      </c>
      <c r="K70" s="60">
        <f>AVERAGE(K63:K69)</f>
        <v>3.8571428571428572</v>
      </c>
      <c r="L70" s="60">
        <f t="shared" ref="L70:R70" si="16">AVERAGE(L63:L68)</f>
        <v>0.5</v>
      </c>
      <c r="M70" s="60">
        <f t="shared" si="16"/>
        <v>0</v>
      </c>
      <c r="N70" s="60">
        <f t="shared" si="16"/>
        <v>0</v>
      </c>
      <c r="O70" s="60">
        <f t="shared" si="16"/>
        <v>0</v>
      </c>
      <c r="P70" s="60">
        <f t="shared" si="16"/>
        <v>0</v>
      </c>
      <c r="Q70" s="60">
        <f t="shared" si="16"/>
        <v>0</v>
      </c>
      <c r="R70" s="60">
        <f t="shared" si="16"/>
        <v>0</v>
      </c>
      <c r="S70" s="59"/>
      <c r="T70" s="57"/>
      <c r="U70" s="57"/>
      <c r="V70" s="57"/>
      <c r="W70" s="65"/>
      <c r="X70" s="57"/>
      <c r="Y70" s="57"/>
      <c r="Z70" s="57"/>
      <c r="AA70" s="57"/>
      <c r="AB70" s="57"/>
      <c r="AC70" s="57"/>
      <c r="AD70" s="57"/>
    </row>
    <row r="71" spans="2:78" ht="15.75" x14ac:dyDescent="0.2">
      <c r="B71" s="64"/>
      <c r="C71" s="63" t="s">
        <v>97</v>
      </c>
      <c r="D71" s="62"/>
      <c r="E71" s="61"/>
      <c r="F71" s="61"/>
      <c r="G71" s="60">
        <f>STDEV(G63:G68)/SQRT(COUNT(G63:G68))</f>
        <v>0.16733200530681544</v>
      </c>
      <c r="H71" s="60">
        <f>STDEV(H63:H68)/SQRT(COUNT(H63:H68))</f>
        <v>0.92679255739590727</v>
      </c>
      <c r="I71" s="60">
        <f>STDEV(I63:I68)/SQRT(COUNT(I63:I68))</f>
        <v>1.6763883135412811</v>
      </c>
      <c r="J71" s="60" t="e">
        <f>STDEV(J63:J68)/SQRT(COUNT(J63:J68))</f>
        <v>#DIV/0!</v>
      </c>
      <c r="K71" s="60">
        <f>STDEV(K63:K69)/SQRT(COUNT(K63:K69))</f>
        <v>0.91100602236709483</v>
      </c>
      <c r="L71" s="60">
        <f t="shared" ref="L71:R71" si="17">STDEV(L63:L68)/SQRT(COUNT(L63:L68))</f>
        <v>0.22360679774997896</v>
      </c>
      <c r="M71" s="60">
        <f t="shared" si="17"/>
        <v>0</v>
      </c>
      <c r="N71" s="60">
        <f t="shared" si="17"/>
        <v>0</v>
      </c>
      <c r="O71" s="60">
        <f t="shared" si="17"/>
        <v>0</v>
      </c>
      <c r="P71" s="60">
        <f t="shared" si="17"/>
        <v>0</v>
      </c>
      <c r="Q71" s="60">
        <f t="shared" si="17"/>
        <v>0</v>
      </c>
      <c r="R71" s="60">
        <f t="shared" si="17"/>
        <v>0</v>
      </c>
      <c r="S71" s="59"/>
      <c r="T71" s="57"/>
      <c r="U71" s="57"/>
      <c r="V71" s="57"/>
      <c r="W71" s="58"/>
      <c r="X71" s="57"/>
      <c r="Y71" s="57"/>
      <c r="Z71" s="57"/>
      <c r="AA71" s="57"/>
      <c r="AB71" s="57"/>
      <c r="AC71" s="57"/>
      <c r="AD71" s="57"/>
    </row>
    <row r="72" spans="2:78" ht="3.75" customHeight="1" x14ac:dyDescent="0.2">
      <c r="B72" s="56"/>
      <c r="C72" s="54"/>
      <c r="D72" s="54"/>
      <c r="E72" s="55"/>
      <c r="F72" s="55"/>
      <c r="G72" s="54"/>
      <c r="H72" s="54"/>
      <c r="I72" s="54"/>
      <c r="J72" s="54"/>
      <c r="K72" s="55"/>
      <c r="L72" s="55"/>
      <c r="M72" s="55"/>
      <c r="N72" s="55"/>
      <c r="O72" s="55"/>
      <c r="P72" s="55"/>
      <c r="Q72" s="54"/>
      <c r="R72" s="54"/>
      <c r="S72" s="53"/>
      <c r="T72" s="52"/>
      <c r="U72" s="52"/>
      <c r="V72" s="52"/>
      <c r="W72" s="52"/>
      <c r="X72" s="52"/>
      <c r="Y72" s="52"/>
      <c r="Z72" s="52"/>
      <c r="AA72" s="52"/>
      <c r="AB72" s="52"/>
      <c r="AC72" s="51"/>
      <c r="AD72" s="51"/>
    </row>
    <row r="73" spans="2:78" ht="15.75" x14ac:dyDescent="0.2">
      <c r="B73" s="141">
        <f>B63+1</f>
        <v>207</v>
      </c>
      <c r="C73" s="70" t="s">
        <v>104</v>
      </c>
      <c r="D73" s="68" t="s">
        <v>105</v>
      </c>
      <c r="E73" s="68">
        <v>147</v>
      </c>
      <c r="F73" s="68">
        <v>58.27</v>
      </c>
      <c r="G73" s="68">
        <v>2.9</v>
      </c>
      <c r="H73" s="68">
        <v>12.3</v>
      </c>
      <c r="I73" s="68">
        <v>14.9</v>
      </c>
      <c r="J73" s="68"/>
      <c r="K73" s="68">
        <v>5</v>
      </c>
      <c r="L73" s="68">
        <v>0</v>
      </c>
      <c r="M73" s="68">
        <v>0</v>
      </c>
      <c r="N73" s="68">
        <v>0</v>
      </c>
      <c r="O73" s="68">
        <v>0</v>
      </c>
      <c r="P73" s="68">
        <v>0</v>
      </c>
      <c r="Q73" s="68">
        <v>0</v>
      </c>
      <c r="R73" s="68">
        <v>0</v>
      </c>
      <c r="S73" s="67"/>
      <c r="T73" s="66">
        <v>148</v>
      </c>
      <c r="U73" s="65">
        <v>150</v>
      </c>
      <c r="V73" s="65">
        <v>100</v>
      </c>
      <c r="W73" s="72">
        <v>0.48</v>
      </c>
      <c r="X73" s="65">
        <v>1</v>
      </c>
      <c r="Y73" s="65"/>
      <c r="Z73" s="65"/>
      <c r="AA73" s="65"/>
      <c r="AB73" s="65"/>
      <c r="AC73" s="65">
        <v>0.51</v>
      </c>
      <c r="AD73" s="65">
        <v>0.22</v>
      </c>
      <c r="AF73" s="50">
        <v>6</v>
      </c>
      <c r="AG73" s="50">
        <f>IF($H73="","",$H73)</f>
        <v>12.3</v>
      </c>
      <c r="AH73" s="50">
        <f>IF(AG73="","",AG73/100)</f>
        <v>0.12300000000000001</v>
      </c>
      <c r="AI73" s="50">
        <f>IF($G73="","",$G73)</f>
        <v>2.9</v>
      </c>
      <c r="AJ73" s="50">
        <f>IF($K73="","",$K73)</f>
        <v>5</v>
      </c>
      <c r="AK73" s="50" t="str">
        <f>IF(J73="","",J73-1)</f>
        <v/>
      </c>
      <c r="AL73" s="71">
        <f>IF($L73="","",$L73)</f>
        <v>0</v>
      </c>
      <c r="AM73" s="50">
        <f>IF($M73="","",$M73)</f>
        <v>0</v>
      </c>
      <c r="AN73" s="50">
        <f>IF($H74="","",$H74)</f>
        <v>7.6</v>
      </c>
      <c r="AO73" s="50">
        <f>IF(AN73="","",AN73/100)</f>
        <v>7.5999999999999998E-2</v>
      </c>
      <c r="AP73" s="50">
        <f>IF($G74="","",$G74)</f>
        <v>2.6</v>
      </c>
      <c r="AQ73" s="50">
        <f>IF($K74="","",$K74)</f>
        <v>3</v>
      </c>
      <c r="AR73" s="50" t="str">
        <f>IF(J74="","",J74-1)</f>
        <v/>
      </c>
      <c r="AS73" s="50">
        <f>IF($L74="","",$L74)</f>
        <v>0</v>
      </c>
      <c r="AT73" s="50">
        <f>IF($M74="","",$M74)</f>
        <v>0</v>
      </c>
      <c r="AU73" s="50">
        <f>IF($H75="","",$H75)</f>
        <v>2.9</v>
      </c>
      <c r="AV73" s="50">
        <f>IF(AU73="","",AU73/100)</f>
        <v>2.8999999999999998E-2</v>
      </c>
      <c r="AW73" s="50">
        <f>IF($G75="","",$G75)</f>
        <v>2.8</v>
      </c>
      <c r="AX73" s="50">
        <f>IF($K75="","",$K75)</f>
        <v>1</v>
      </c>
      <c r="AY73" s="50" t="str">
        <f>IF(J75="","",J75-1)</f>
        <v/>
      </c>
      <c r="AZ73" s="50">
        <f>IF($L75="","",$L75)</f>
        <v>0</v>
      </c>
      <c r="BA73" s="50">
        <f>IF($M75="","",$M75)</f>
        <v>0</v>
      </c>
      <c r="BB73" s="50">
        <f>IF($H76="","",$H76)</f>
        <v>8.5</v>
      </c>
      <c r="BC73" s="50">
        <f>IF(BB73="","",BB73/100)</f>
        <v>8.5000000000000006E-2</v>
      </c>
      <c r="BD73" s="50">
        <f>IF($G76="","",$G76)</f>
        <v>2.4</v>
      </c>
      <c r="BE73" s="50">
        <f>IF($K76="","",$K76)</f>
        <v>3</v>
      </c>
      <c r="BF73" s="50" t="str">
        <f>IF(J76="","",J76-1)</f>
        <v/>
      </c>
      <c r="BG73" s="50">
        <f>IF($L76="","",$L76)</f>
        <v>1</v>
      </c>
      <c r="BH73" s="50">
        <f>IF($M76="","",$M76)</f>
        <v>0</v>
      </c>
      <c r="BI73" s="50">
        <f>IF($H77="","",$H77)</f>
        <v>7.9</v>
      </c>
      <c r="BJ73" s="50">
        <f>IF(BI73="","",BI73/100)</f>
        <v>7.9000000000000001E-2</v>
      </c>
      <c r="BK73" s="50">
        <f>IF($G77="","",$G77)</f>
        <v>2.4</v>
      </c>
      <c r="BL73" s="50">
        <f>IF($K77="","",$K77)</f>
        <v>2</v>
      </c>
      <c r="BM73" s="50" t="str">
        <f>IF(J77="","",J77-1)</f>
        <v/>
      </c>
      <c r="BN73" s="50">
        <f>IF($L77="","",$L77)</f>
        <v>0</v>
      </c>
      <c r="BO73" s="50">
        <f>IF($M77="","",$M77)</f>
        <v>0</v>
      </c>
      <c r="BP73" s="50">
        <f>IF($H78="","",$H78)</f>
        <v>9.9</v>
      </c>
      <c r="BQ73" s="50">
        <f>IF(BP73="","",BP73/100)</f>
        <v>9.9000000000000005E-2</v>
      </c>
      <c r="BR73" s="50">
        <f>IF($G78="","",$G78)</f>
        <v>2.5</v>
      </c>
      <c r="BS73" s="50">
        <f>IF($K78="","",$K78)</f>
        <v>6</v>
      </c>
      <c r="BT73" s="50" t="str">
        <f>IF(J78="","",J78-1)</f>
        <v/>
      </c>
      <c r="BU73" s="50">
        <f>IF($L78="","",$L78)</f>
        <v>0</v>
      </c>
      <c r="BV73" s="50">
        <f>IF($M78="","",$M78)</f>
        <v>0</v>
      </c>
      <c r="BW73" s="50">
        <f>SUM(O73:O78)/AF73</f>
        <v>0</v>
      </c>
      <c r="BX73" s="50">
        <f>SUM(P73:P78)/AF73</f>
        <v>0</v>
      </c>
      <c r="BY73" s="50">
        <f>SUM(Q73:Q78)/AF73</f>
        <v>0</v>
      </c>
      <c r="BZ73" s="50">
        <f>SUM(R73:R78)/AF73</f>
        <v>0</v>
      </c>
    </row>
    <row r="74" spans="2:78" ht="15.75" x14ac:dyDescent="0.2">
      <c r="B74" s="141"/>
      <c r="C74" s="70" t="s">
        <v>103</v>
      </c>
      <c r="D74" s="68"/>
      <c r="E74" s="68">
        <v>148</v>
      </c>
      <c r="F74" s="69"/>
      <c r="G74" s="68">
        <v>2.6</v>
      </c>
      <c r="H74" s="68">
        <v>7.6</v>
      </c>
      <c r="I74" s="68">
        <v>5.5</v>
      </c>
      <c r="J74" s="68"/>
      <c r="K74" s="68">
        <v>3</v>
      </c>
      <c r="L74" s="68">
        <v>0</v>
      </c>
      <c r="M74" s="68">
        <v>0</v>
      </c>
      <c r="N74" s="68">
        <v>0</v>
      </c>
      <c r="O74" s="68">
        <v>0</v>
      </c>
      <c r="P74" s="68">
        <v>0</v>
      </c>
      <c r="Q74" s="68">
        <v>0</v>
      </c>
      <c r="R74" s="68">
        <v>0</v>
      </c>
      <c r="S74" s="67"/>
      <c r="T74" s="66"/>
      <c r="U74" s="65"/>
      <c r="V74" s="65"/>
      <c r="W74" s="65"/>
      <c r="X74" s="65"/>
      <c r="Y74" s="65"/>
      <c r="Z74" s="65"/>
      <c r="AA74" s="65"/>
      <c r="AB74" s="65"/>
      <c r="AC74" s="65"/>
      <c r="AD74" s="65"/>
    </row>
    <row r="75" spans="2:78" ht="15.75" x14ac:dyDescent="0.2">
      <c r="B75" s="141"/>
      <c r="C75" s="70" t="s">
        <v>102</v>
      </c>
      <c r="D75" s="68">
        <f t="shared" ref="D75:E78" si="18">D74</f>
        <v>0</v>
      </c>
      <c r="E75" s="68">
        <f t="shared" si="18"/>
        <v>148</v>
      </c>
      <c r="F75" s="69"/>
      <c r="G75" s="68">
        <v>2.8</v>
      </c>
      <c r="H75" s="68">
        <v>2.9</v>
      </c>
      <c r="I75" s="68">
        <v>5.3</v>
      </c>
      <c r="J75" s="68"/>
      <c r="K75" s="68">
        <v>1</v>
      </c>
      <c r="L75" s="68">
        <v>0</v>
      </c>
      <c r="M75" s="68">
        <v>0</v>
      </c>
      <c r="N75" s="68">
        <v>0</v>
      </c>
      <c r="O75" s="68">
        <v>0</v>
      </c>
      <c r="P75" s="68">
        <v>0</v>
      </c>
      <c r="Q75" s="68">
        <v>0</v>
      </c>
      <c r="R75" s="68">
        <v>0</v>
      </c>
      <c r="S75" s="67"/>
      <c r="T75" s="66"/>
      <c r="U75" s="65"/>
      <c r="V75" s="65"/>
      <c r="W75" s="65"/>
      <c r="X75" s="65"/>
      <c r="Y75" s="65"/>
      <c r="Z75" s="65"/>
      <c r="AA75" s="65"/>
      <c r="AB75" s="65"/>
      <c r="AC75" s="65"/>
      <c r="AD75" s="65"/>
    </row>
    <row r="76" spans="2:78" ht="15.75" x14ac:dyDescent="0.2">
      <c r="B76" s="141"/>
      <c r="C76" s="70" t="s">
        <v>101</v>
      </c>
      <c r="D76" s="68">
        <f t="shared" si="18"/>
        <v>0</v>
      </c>
      <c r="E76" s="68">
        <f t="shared" si="18"/>
        <v>148</v>
      </c>
      <c r="F76" s="69"/>
      <c r="G76" s="68">
        <v>2.4</v>
      </c>
      <c r="H76" s="68">
        <v>8.5</v>
      </c>
      <c r="I76" s="68">
        <v>6</v>
      </c>
      <c r="J76" s="68"/>
      <c r="K76" s="68">
        <v>3</v>
      </c>
      <c r="L76" s="68">
        <v>1</v>
      </c>
      <c r="M76" s="68">
        <v>0</v>
      </c>
      <c r="N76" s="68">
        <v>0</v>
      </c>
      <c r="O76" s="68">
        <v>0</v>
      </c>
      <c r="P76" s="68">
        <v>0</v>
      </c>
      <c r="Q76" s="68">
        <v>0</v>
      </c>
      <c r="R76" s="68">
        <v>0</v>
      </c>
      <c r="S76" s="67"/>
      <c r="T76" s="66"/>
      <c r="U76" s="65"/>
      <c r="V76" s="65"/>
      <c r="W76" s="65"/>
      <c r="X76" s="65"/>
      <c r="Y76" s="65"/>
      <c r="Z76" s="65"/>
      <c r="AA76" s="65"/>
      <c r="AB76" s="65"/>
      <c r="AC76" s="65"/>
      <c r="AD76" s="65"/>
    </row>
    <row r="77" spans="2:78" ht="15.75" x14ac:dyDescent="0.2">
      <c r="B77" s="141"/>
      <c r="C77" s="70" t="s">
        <v>100</v>
      </c>
      <c r="D77" s="68">
        <f t="shared" si="18"/>
        <v>0</v>
      </c>
      <c r="E77" s="68">
        <f t="shared" si="18"/>
        <v>148</v>
      </c>
      <c r="F77" s="69"/>
      <c r="G77" s="68">
        <v>2.4</v>
      </c>
      <c r="H77" s="68">
        <v>7.9</v>
      </c>
      <c r="I77" s="68">
        <v>4.7</v>
      </c>
      <c r="J77" s="68"/>
      <c r="K77" s="68">
        <v>2</v>
      </c>
      <c r="L77" s="68">
        <v>0</v>
      </c>
      <c r="M77" s="68">
        <v>0</v>
      </c>
      <c r="N77" s="68">
        <v>0</v>
      </c>
      <c r="O77" s="68">
        <v>0</v>
      </c>
      <c r="P77" s="68">
        <v>0</v>
      </c>
      <c r="Q77" s="68">
        <v>0</v>
      </c>
      <c r="R77" s="68">
        <v>0</v>
      </c>
      <c r="S77" s="67"/>
      <c r="T77" s="66"/>
      <c r="U77" s="65"/>
      <c r="V77" s="65"/>
      <c r="W77" s="65"/>
      <c r="X77" s="65"/>
      <c r="Y77" s="65"/>
      <c r="Z77" s="65"/>
      <c r="AA77" s="65"/>
      <c r="AB77" s="65"/>
      <c r="AC77" s="65"/>
      <c r="AD77" s="65"/>
    </row>
    <row r="78" spans="2:78" ht="15.75" x14ac:dyDescent="0.2">
      <c r="B78" s="141"/>
      <c r="C78" s="70" t="s">
        <v>99</v>
      </c>
      <c r="D78" s="68">
        <f t="shared" si="18"/>
        <v>0</v>
      </c>
      <c r="E78" s="68">
        <f t="shared" si="18"/>
        <v>148</v>
      </c>
      <c r="F78" s="69"/>
      <c r="G78" s="68">
        <v>2.5</v>
      </c>
      <c r="H78" s="68">
        <v>9.9</v>
      </c>
      <c r="I78" s="68">
        <v>8.4</v>
      </c>
      <c r="J78" s="68"/>
      <c r="K78" s="68">
        <v>6</v>
      </c>
      <c r="L78" s="68">
        <v>0</v>
      </c>
      <c r="M78" s="68">
        <v>0</v>
      </c>
      <c r="N78" s="68">
        <v>0</v>
      </c>
      <c r="O78" s="68">
        <v>0</v>
      </c>
      <c r="P78" s="68">
        <v>0</v>
      </c>
      <c r="Q78" s="68">
        <v>0</v>
      </c>
      <c r="R78" s="68">
        <v>0</v>
      </c>
      <c r="S78" s="67"/>
      <c r="T78" s="66"/>
      <c r="U78" s="65"/>
      <c r="V78" s="65"/>
      <c r="W78" s="65"/>
      <c r="X78" s="65"/>
      <c r="Y78" s="65"/>
      <c r="Z78" s="65"/>
      <c r="AA78" s="65"/>
      <c r="AB78" s="65"/>
      <c r="AC78" s="65"/>
      <c r="AD78" s="65"/>
    </row>
    <row r="79" spans="2:78" ht="3.75" customHeight="1" x14ac:dyDescent="0.2">
      <c r="B79" s="56"/>
      <c r="C79" s="54"/>
      <c r="D79" s="54"/>
      <c r="E79" s="55"/>
      <c r="F79" s="55"/>
      <c r="G79" s="54"/>
      <c r="H79" s="54"/>
      <c r="I79" s="54"/>
      <c r="J79" s="54"/>
      <c r="K79" s="55"/>
      <c r="L79" s="55"/>
      <c r="M79" s="68">
        <v>0</v>
      </c>
      <c r="N79" s="68">
        <v>0</v>
      </c>
      <c r="O79" s="68">
        <v>0</v>
      </c>
      <c r="P79" s="68">
        <v>0</v>
      </c>
      <c r="Q79" s="68">
        <v>0</v>
      </c>
      <c r="R79" s="68">
        <v>0</v>
      </c>
      <c r="S79" s="53"/>
      <c r="T79" s="52"/>
      <c r="U79" s="52"/>
      <c r="V79" s="52"/>
      <c r="W79" s="52"/>
      <c r="X79" s="52"/>
      <c r="Y79" s="52"/>
      <c r="Z79" s="52"/>
      <c r="AA79" s="52"/>
      <c r="AB79" s="52"/>
      <c r="AC79" s="51"/>
      <c r="AD79" s="51"/>
    </row>
    <row r="80" spans="2:78" ht="15.75" x14ac:dyDescent="0.2">
      <c r="B80" s="64" t="s">
        <v>156</v>
      </c>
      <c r="C80" s="63" t="s">
        <v>98</v>
      </c>
      <c r="D80" s="62"/>
      <c r="E80" s="60">
        <f>AVERAGE(E74:E78)</f>
        <v>148</v>
      </c>
      <c r="F80" s="60">
        <f>F73</f>
        <v>58.27</v>
      </c>
      <c r="G80" s="60">
        <f t="shared" ref="G80:R80" si="19">AVERAGE(G73:G78)</f>
        <v>2.6</v>
      </c>
      <c r="H80" s="60">
        <f t="shared" si="19"/>
        <v>8.1833333333333318</v>
      </c>
      <c r="I80" s="60">
        <f t="shared" si="19"/>
        <v>7.4666666666666659</v>
      </c>
      <c r="J80" s="60" t="e">
        <f t="shared" si="19"/>
        <v>#DIV/0!</v>
      </c>
      <c r="K80" s="60">
        <f t="shared" si="19"/>
        <v>3.3333333333333335</v>
      </c>
      <c r="L80" s="60">
        <f t="shared" si="19"/>
        <v>0.16666666666666666</v>
      </c>
      <c r="M80" s="60">
        <f t="shared" si="19"/>
        <v>0</v>
      </c>
      <c r="N80" s="60">
        <f t="shared" si="19"/>
        <v>0</v>
      </c>
      <c r="O80" s="60">
        <f t="shared" si="19"/>
        <v>0</v>
      </c>
      <c r="P80" s="60">
        <f t="shared" si="19"/>
        <v>0</v>
      </c>
      <c r="Q80" s="60">
        <f t="shared" si="19"/>
        <v>0</v>
      </c>
      <c r="R80" s="60">
        <f t="shared" si="19"/>
        <v>0</v>
      </c>
      <c r="S80" s="59"/>
      <c r="T80" s="57"/>
      <c r="U80" s="57"/>
      <c r="V80" s="57"/>
      <c r="W80" s="65"/>
      <c r="X80" s="57"/>
      <c r="Y80" s="57"/>
      <c r="Z80" s="57"/>
      <c r="AA80" s="57"/>
      <c r="AB80" s="57"/>
      <c r="AC80" s="57"/>
      <c r="AD80" s="57"/>
    </row>
    <row r="81" spans="2:78" ht="15.75" x14ac:dyDescent="0.2">
      <c r="B81" s="64"/>
      <c r="C81" s="63" t="s">
        <v>97</v>
      </c>
      <c r="D81" s="62"/>
      <c r="E81" s="61"/>
      <c r="F81" s="61"/>
      <c r="G81" s="60">
        <f t="shared" ref="G81:R81" si="20">STDEV(G73:G78)/SQRT(COUNT(G73:G78))</f>
        <v>8.5634883857767519E-2</v>
      </c>
      <c r="H81" s="60">
        <f t="shared" si="20"/>
        <v>1.2692298627295413</v>
      </c>
      <c r="I81" s="60">
        <f t="shared" si="20"/>
        <v>1.5757890439748321</v>
      </c>
      <c r="J81" s="60" t="e">
        <f t="shared" si="20"/>
        <v>#DIV/0!</v>
      </c>
      <c r="K81" s="60">
        <f t="shared" si="20"/>
        <v>0.76011695006609192</v>
      </c>
      <c r="L81" s="60">
        <f t="shared" si="20"/>
        <v>0.16666666666666669</v>
      </c>
      <c r="M81" s="60">
        <f t="shared" si="20"/>
        <v>0</v>
      </c>
      <c r="N81" s="60">
        <f t="shared" si="20"/>
        <v>0</v>
      </c>
      <c r="O81" s="60">
        <f t="shared" si="20"/>
        <v>0</v>
      </c>
      <c r="P81" s="60">
        <f t="shared" si="20"/>
        <v>0</v>
      </c>
      <c r="Q81" s="60">
        <f t="shared" si="20"/>
        <v>0</v>
      </c>
      <c r="R81" s="60">
        <f t="shared" si="20"/>
        <v>0</v>
      </c>
      <c r="S81" s="59"/>
      <c r="T81" s="57"/>
      <c r="U81" s="57"/>
      <c r="V81" s="57"/>
      <c r="W81" s="58"/>
      <c r="X81" s="57"/>
      <c r="Y81" s="57"/>
      <c r="Z81" s="57"/>
      <c r="AA81" s="57"/>
      <c r="AB81" s="57"/>
      <c r="AC81" s="57"/>
      <c r="AD81" s="57"/>
    </row>
    <row r="82" spans="2:78" ht="3.75" customHeight="1" x14ac:dyDescent="0.2">
      <c r="B82" s="56"/>
      <c r="C82" s="54"/>
      <c r="D82" s="54"/>
      <c r="E82" s="55"/>
      <c r="F82" s="55"/>
      <c r="G82" s="54"/>
      <c r="H82" s="54"/>
      <c r="I82" s="54"/>
      <c r="J82" s="54"/>
      <c r="K82" s="55"/>
      <c r="L82" s="55"/>
      <c r="M82" s="55"/>
      <c r="N82" s="55"/>
      <c r="O82" s="55"/>
      <c r="P82" s="55"/>
      <c r="Q82" s="54"/>
      <c r="R82" s="54"/>
      <c r="S82" s="53"/>
      <c r="T82" s="52"/>
      <c r="U82" s="52"/>
      <c r="V82" s="52"/>
      <c r="W82" s="52"/>
      <c r="X82" s="52"/>
      <c r="Y82" s="52"/>
      <c r="Z82" s="52"/>
      <c r="AA82" s="52"/>
      <c r="AB82" s="52"/>
      <c r="AC82" s="51"/>
      <c r="AD82" s="51"/>
    </row>
    <row r="83" spans="2:78" ht="15.75" x14ac:dyDescent="0.2">
      <c r="B83" s="141">
        <f>B73+1</f>
        <v>208</v>
      </c>
      <c r="C83" s="70" t="s">
        <v>104</v>
      </c>
      <c r="D83" s="68" t="s">
        <v>105</v>
      </c>
      <c r="E83" s="68">
        <v>147</v>
      </c>
      <c r="F83" s="68">
        <v>68.05</v>
      </c>
      <c r="G83" s="68">
        <v>3.6</v>
      </c>
      <c r="H83" s="68">
        <v>10.4</v>
      </c>
      <c r="I83" s="68">
        <v>14.2</v>
      </c>
      <c r="J83" s="68"/>
      <c r="K83" s="68">
        <v>4</v>
      </c>
      <c r="L83" s="68">
        <v>1</v>
      </c>
      <c r="M83" s="68">
        <v>0</v>
      </c>
      <c r="N83" s="68">
        <v>0</v>
      </c>
      <c r="O83" s="68">
        <v>0</v>
      </c>
      <c r="P83" s="68">
        <v>0</v>
      </c>
      <c r="Q83" s="68">
        <v>0</v>
      </c>
      <c r="R83" s="68">
        <v>0</v>
      </c>
      <c r="S83" s="67"/>
      <c r="T83" s="66">
        <v>148</v>
      </c>
      <c r="U83" s="65">
        <v>150</v>
      </c>
      <c r="V83" s="65">
        <v>100</v>
      </c>
      <c r="W83" s="72">
        <v>0.55000000000000004</v>
      </c>
      <c r="X83" s="65">
        <v>1.47</v>
      </c>
      <c r="Y83" s="65"/>
      <c r="Z83" s="65"/>
      <c r="AA83" s="65"/>
      <c r="AB83" s="65"/>
      <c r="AC83" s="65">
        <v>0.68</v>
      </c>
      <c r="AD83" s="65">
        <v>0.22</v>
      </c>
      <c r="AF83" s="50">
        <v>6</v>
      </c>
      <c r="AG83" s="50">
        <f>IF($H83="","",$H83)</f>
        <v>10.4</v>
      </c>
      <c r="AH83" s="50">
        <f>IF(AG83="","",AG83/100)</f>
        <v>0.10400000000000001</v>
      </c>
      <c r="AI83" s="50">
        <f>IF($G83="","",$G83)</f>
        <v>3.6</v>
      </c>
      <c r="AJ83" s="50">
        <f>IF($K83="","",$K83)</f>
        <v>4</v>
      </c>
      <c r="AK83" s="50" t="str">
        <f>IF(J83="","",J83-1)</f>
        <v/>
      </c>
      <c r="AL83" s="71">
        <f>IF($L83="","",$L83)</f>
        <v>1</v>
      </c>
      <c r="AM83" s="50">
        <f>IF($M83="","",$M83)</f>
        <v>0</v>
      </c>
      <c r="AN83" s="50">
        <f>IF($H84="","",$H84)</f>
        <v>7</v>
      </c>
      <c r="AO83" s="50">
        <f>IF(AN83="","",AN83/100)</f>
        <v>7.0000000000000007E-2</v>
      </c>
      <c r="AP83" s="50">
        <f>IF($G84="","",$G84)</f>
        <v>3.4</v>
      </c>
      <c r="AQ83" s="50">
        <f>IF($K84="","",$K84)</f>
        <v>2</v>
      </c>
      <c r="AR83" s="50" t="str">
        <f>IF(J84="","",J84-1)</f>
        <v/>
      </c>
      <c r="AS83" s="50">
        <f>IF($L84="","",$L84)</f>
        <v>2</v>
      </c>
      <c r="AT83" s="50">
        <f>IF($M84="","",$M84)</f>
        <v>0</v>
      </c>
      <c r="AU83" s="50">
        <f>IF($H85="","",$H85)</f>
        <v>8.9</v>
      </c>
      <c r="AV83" s="50">
        <f>IF(AU83="","",AU83/100)</f>
        <v>8.900000000000001E-2</v>
      </c>
      <c r="AW83" s="50">
        <f>IF($G85="","",$G85)</f>
        <v>2.6</v>
      </c>
      <c r="AX83" s="50">
        <f>IF($K85="","",$K85)</f>
        <v>5</v>
      </c>
      <c r="AY83" s="50" t="str">
        <f>IF(J85="","",J85-1)</f>
        <v/>
      </c>
      <c r="AZ83" s="50">
        <f>IF($L85="","",$L85)</f>
        <v>0</v>
      </c>
      <c r="BA83" s="50">
        <f>IF($M85="","",$M85)</f>
        <v>0</v>
      </c>
      <c r="BB83" s="50">
        <f>IF($H86="","",$H86)</f>
        <v>9</v>
      </c>
      <c r="BC83" s="50">
        <f>IF(BB83="","",BB83/100)</f>
        <v>0.09</v>
      </c>
      <c r="BD83" s="50">
        <f>IF($G86="","",$G86)</f>
        <v>2.2000000000000002</v>
      </c>
      <c r="BE83" s="50">
        <f>IF($K86="","",$K86)</f>
        <v>4</v>
      </c>
      <c r="BF83" s="50" t="str">
        <f>IF(J86="","",J86-1)</f>
        <v/>
      </c>
      <c r="BG83" s="50">
        <f>IF($L86="","",$L86)</f>
        <v>0</v>
      </c>
      <c r="BH83" s="50">
        <f>IF($M86="","",$M86)</f>
        <v>0</v>
      </c>
      <c r="BI83" s="50">
        <f>IF($H87="","",$H87)</f>
        <v>7.4</v>
      </c>
      <c r="BJ83" s="50">
        <f>IF(BI83="","",BI83/100)</f>
        <v>7.400000000000001E-2</v>
      </c>
      <c r="BK83" s="50">
        <f>IF($G87="","",$G87)</f>
        <v>2.7</v>
      </c>
      <c r="BL83" s="50">
        <f>IF($K87="","",$K87)</f>
        <v>2</v>
      </c>
      <c r="BM83" s="50" t="str">
        <f>IF(J87="","",J87-1)</f>
        <v/>
      </c>
      <c r="BN83" s="50">
        <f>IF($L87="","",$L87)</f>
        <v>1</v>
      </c>
      <c r="BO83" s="50">
        <f>IF($M87="","",$M87)</f>
        <v>0</v>
      </c>
      <c r="BP83" s="50">
        <f>IF($H88="","",$H88)</f>
        <v>5.3</v>
      </c>
      <c r="BQ83" s="50">
        <f>IF(BP83="","",BP83/100)</f>
        <v>5.2999999999999999E-2</v>
      </c>
      <c r="BR83" s="50">
        <f>IF($G88="","",$G88)</f>
        <v>3</v>
      </c>
      <c r="BS83" s="50">
        <f>IF($K88="","",$K88)</f>
        <v>2</v>
      </c>
      <c r="BT83" s="50" t="str">
        <f>IF(J88="","",J88-1)</f>
        <v/>
      </c>
      <c r="BU83" s="50">
        <f>IF($L88="","",$L88)</f>
        <v>1</v>
      </c>
      <c r="BV83" s="50">
        <f>IF($M88="","",$M88)</f>
        <v>0</v>
      </c>
      <c r="BW83" s="50">
        <f>SUM(O83:O88)/AF83</f>
        <v>0</v>
      </c>
      <c r="BX83" s="50">
        <f>SUM(P83:P88)/AF83</f>
        <v>0</v>
      </c>
      <c r="BY83" s="50">
        <f>SUM(Q83:Q88)/AF83</f>
        <v>0</v>
      </c>
      <c r="BZ83" s="50">
        <f>SUM(R83:R88)/AF83</f>
        <v>0</v>
      </c>
    </row>
    <row r="84" spans="2:78" ht="15.75" x14ac:dyDescent="0.2">
      <c r="B84" s="141"/>
      <c r="C84" s="70" t="s">
        <v>103</v>
      </c>
      <c r="D84" s="68"/>
      <c r="E84" s="68">
        <v>148</v>
      </c>
      <c r="F84" s="69"/>
      <c r="G84" s="68">
        <v>3.4</v>
      </c>
      <c r="H84" s="68">
        <v>7</v>
      </c>
      <c r="I84" s="68">
        <v>14.6</v>
      </c>
      <c r="J84" s="68"/>
      <c r="K84" s="68">
        <v>2</v>
      </c>
      <c r="L84" s="68">
        <v>2</v>
      </c>
      <c r="M84" s="68">
        <v>0</v>
      </c>
      <c r="N84" s="68">
        <v>0</v>
      </c>
      <c r="O84" s="68">
        <v>0</v>
      </c>
      <c r="P84" s="68">
        <v>0</v>
      </c>
      <c r="Q84" s="68">
        <v>0</v>
      </c>
      <c r="R84" s="68">
        <v>0</v>
      </c>
      <c r="S84" s="67"/>
      <c r="T84" s="66"/>
      <c r="U84" s="65"/>
      <c r="V84" s="65"/>
      <c r="W84" s="65"/>
      <c r="X84" s="65"/>
      <c r="Y84" s="65"/>
      <c r="Z84" s="65"/>
      <c r="AA84" s="65"/>
      <c r="AB84" s="65"/>
      <c r="AC84" s="65"/>
      <c r="AD84" s="65"/>
    </row>
    <row r="85" spans="2:78" ht="15.75" x14ac:dyDescent="0.2">
      <c r="B85" s="141"/>
      <c r="C85" s="70" t="s">
        <v>102</v>
      </c>
      <c r="D85" s="68">
        <f t="shared" ref="D85:E88" si="21">D84</f>
        <v>0</v>
      </c>
      <c r="E85" s="68">
        <f t="shared" si="21"/>
        <v>148</v>
      </c>
      <c r="F85" s="69"/>
      <c r="G85" s="68">
        <v>2.6</v>
      </c>
      <c r="H85" s="68">
        <v>8.9</v>
      </c>
      <c r="I85" s="68">
        <v>4.9000000000000004</v>
      </c>
      <c r="J85" s="68"/>
      <c r="K85" s="68">
        <v>5</v>
      </c>
      <c r="L85" s="68">
        <v>0</v>
      </c>
      <c r="M85" s="68">
        <v>0</v>
      </c>
      <c r="N85" s="68">
        <v>0</v>
      </c>
      <c r="O85" s="68">
        <v>0</v>
      </c>
      <c r="P85" s="68">
        <v>0</v>
      </c>
      <c r="Q85" s="68">
        <v>0</v>
      </c>
      <c r="R85" s="68">
        <v>0</v>
      </c>
      <c r="S85" s="67"/>
      <c r="T85" s="66"/>
      <c r="U85" s="65"/>
      <c r="V85" s="65"/>
      <c r="W85" s="65"/>
      <c r="X85" s="65"/>
      <c r="Y85" s="65"/>
      <c r="Z85" s="65"/>
      <c r="AA85" s="65"/>
      <c r="AB85" s="65"/>
      <c r="AC85" s="65"/>
      <c r="AD85" s="65"/>
    </row>
    <row r="86" spans="2:78" ht="15.75" x14ac:dyDescent="0.2">
      <c r="B86" s="141"/>
      <c r="C86" s="70" t="s">
        <v>101</v>
      </c>
      <c r="D86" s="68">
        <f t="shared" si="21"/>
        <v>0</v>
      </c>
      <c r="E86" s="68">
        <f t="shared" si="21"/>
        <v>148</v>
      </c>
      <c r="F86" s="69"/>
      <c r="G86" s="68">
        <v>2.2000000000000002</v>
      </c>
      <c r="H86" s="68">
        <v>9</v>
      </c>
      <c r="I86" s="68">
        <v>6.3</v>
      </c>
      <c r="J86" s="68"/>
      <c r="K86" s="68">
        <v>4</v>
      </c>
      <c r="L86" s="68">
        <v>0</v>
      </c>
      <c r="M86" s="68">
        <v>0</v>
      </c>
      <c r="N86" s="68">
        <v>0</v>
      </c>
      <c r="O86" s="68">
        <v>0</v>
      </c>
      <c r="P86" s="68">
        <v>0</v>
      </c>
      <c r="Q86" s="68">
        <v>0</v>
      </c>
      <c r="R86" s="68">
        <v>0</v>
      </c>
      <c r="S86" s="67"/>
      <c r="T86" s="66"/>
      <c r="U86" s="65"/>
      <c r="V86" s="65"/>
      <c r="W86" s="65"/>
      <c r="X86" s="65"/>
      <c r="Y86" s="65"/>
      <c r="Z86" s="65"/>
      <c r="AA86" s="65"/>
      <c r="AB86" s="65"/>
      <c r="AC86" s="65"/>
      <c r="AD86" s="65"/>
    </row>
    <row r="87" spans="2:78" ht="15.75" x14ac:dyDescent="0.2">
      <c r="B87" s="141"/>
      <c r="C87" s="70" t="s">
        <v>100</v>
      </c>
      <c r="D87" s="68">
        <f t="shared" si="21"/>
        <v>0</v>
      </c>
      <c r="E87" s="68">
        <f t="shared" si="21"/>
        <v>148</v>
      </c>
      <c r="F87" s="69"/>
      <c r="G87" s="68">
        <v>2.7</v>
      </c>
      <c r="H87" s="68">
        <v>7.4</v>
      </c>
      <c r="I87" s="68">
        <v>8.4</v>
      </c>
      <c r="J87" s="68"/>
      <c r="K87" s="68">
        <v>2</v>
      </c>
      <c r="L87" s="68">
        <v>1</v>
      </c>
      <c r="M87" s="68">
        <v>0</v>
      </c>
      <c r="N87" s="68">
        <v>0</v>
      </c>
      <c r="O87" s="68">
        <v>0</v>
      </c>
      <c r="P87" s="68">
        <v>0</v>
      </c>
      <c r="Q87" s="68">
        <v>0</v>
      </c>
      <c r="R87" s="68">
        <v>0</v>
      </c>
      <c r="S87" s="67"/>
      <c r="T87" s="66"/>
      <c r="U87" s="65"/>
      <c r="V87" s="65"/>
      <c r="W87" s="65"/>
      <c r="X87" s="65"/>
      <c r="Y87" s="65"/>
      <c r="Z87" s="65"/>
      <c r="AA87" s="65"/>
      <c r="AB87" s="65"/>
      <c r="AC87" s="65"/>
      <c r="AD87" s="65"/>
    </row>
    <row r="88" spans="2:78" ht="15.75" x14ac:dyDescent="0.2">
      <c r="B88" s="141"/>
      <c r="C88" s="70" t="s">
        <v>99</v>
      </c>
      <c r="D88" s="68">
        <f t="shared" si="21"/>
        <v>0</v>
      </c>
      <c r="E88" s="68">
        <f t="shared" si="21"/>
        <v>148</v>
      </c>
      <c r="F88" s="69"/>
      <c r="G88" s="68">
        <v>3</v>
      </c>
      <c r="H88" s="68">
        <v>5.3</v>
      </c>
      <c r="I88" s="68">
        <v>11.4</v>
      </c>
      <c r="J88" s="68"/>
      <c r="K88" s="68">
        <v>2</v>
      </c>
      <c r="L88" s="68">
        <v>1</v>
      </c>
      <c r="M88" s="68">
        <v>0</v>
      </c>
      <c r="N88" s="68">
        <v>0</v>
      </c>
      <c r="O88" s="68">
        <v>0</v>
      </c>
      <c r="P88" s="68">
        <v>0</v>
      </c>
      <c r="Q88" s="68">
        <v>0</v>
      </c>
      <c r="R88" s="68">
        <v>0</v>
      </c>
      <c r="S88" s="67"/>
      <c r="T88" s="66"/>
      <c r="U88" s="65"/>
      <c r="V88" s="65"/>
      <c r="W88" s="65"/>
      <c r="X88" s="65"/>
      <c r="Y88" s="65"/>
      <c r="Z88" s="65"/>
      <c r="AA88" s="65"/>
      <c r="AB88" s="65"/>
      <c r="AC88" s="65"/>
      <c r="AD88" s="65"/>
    </row>
    <row r="89" spans="2:78" ht="3.75" customHeight="1" x14ac:dyDescent="0.2">
      <c r="B89" s="56"/>
      <c r="C89" s="54"/>
      <c r="D89" s="54"/>
      <c r="E89" s="55"/>
      <c r="F89" s="55"/>
      <c r="G89" s="54"/>
      <c r="H89" s="54"/>
      <c r="I89" s="54"/>
      <c r="J89" s="54"/>
      <c r="K89" s="55"/>
      <c r="L89" s="55"/>
      <c r="M89" s="55"/>
      <c r="N89" s="55"/>
      <c r="O89" s="55"/>
      <c r="P89" s="55"/>
      <c r="Q89" s="54"/>
      <c r="R89" s="54"/>
      <c r="S89" s="53"/>
      <c r="T89" s="52"/>
      <c r="U89" s="52"/>
      <c r="V89" s="52"/>
      <c r="W89" s="52"/>
      <c r="X89" s="52"/>
      <c r="Y89" s="52"/>
      <c r="Z89" s="52"/>
      <c r="AA89" s="52"/>
      <c r="AB89" s="52"/>
      <c r="AC89" s="51"/>
      <c r="AD89" s="51"/>
    </row>
    <row r="90" spans="2:78" ht="15.75" x14ac:dyDescent="0.2">
      <c r="B90" s="64" t="s">
        <v>157</v>
      </c>
      <c r="C90" s="63" t="s">
        <v>98</v>
      </c>
      <c r="D90" s="62"/>
      <c r="E90" s="60">
        <f>AVERAGE(E84:E88)</f>
        <v>148</v>
      </c>
      <c r="F90" s="60">
        <f>F83</f>
        <v>68.05</v>
      </c>
      <c r="G90" s="60">
        <f t="shared" ref="G90:R90" si="22">AVERAGE(G83:G88)</f>
        <v>2.9166666666666665</v>
      </c>
      <c r="H90" s="60">
        <f t="shared" si="22"/>
        <v>7.9999999999999991</v>
      </c>
      <c r="I90" s="60">
        <f t="shared" si="22"/>
        <v>9.966666666666665</v>
      </c>
      <c r="J90" s="60" t="e">
        <f t="shared" si="22"/>
        <v>#DIV/0!</v>
      </c>
      <c r="K90" s="60">
        <f t="shared" si="22"/>
        <v>3.1666666666666665</v>
      </c>
      <c r="L90" s="60">
        <f t="shared" si="22"/>
        <v>0.83333333333333337</v>
      </c>
      <c r="M90" s="60">
        <f t="shared" si="22"/>
        <v>0</v>
      </c>
      <c r="N90" s="60">
        <f t="shared" si="22"/>
        <v>0</v>
      </c>
      <c r="O90" s="60">
        <f t="shared" si="22"/>
        <v>0</v>
      </c>
      <c r="P90" s="60">
        <f t="shared" si="22"/>
        <v>0</v>
      </c>
      <c r="Q90" s="60">
        <f t="shared" si="22"/>
        <v>0</v>
      </c>
      <c r="R90" s="60">
        <f t="shared" si="22"/>
        <v>0</v>
      </c>
      <c r="S90" s="59"/>
      <c r="T90" s="57"/>
      <c r="U90" s="57"/>
      <c r="V90" s="57"/>
      <c r="W90" s="65"/>
      <c r="X90" s="57"/>
      <c r="Y90" s="57"/>
      <c r="Z90" s="57"/>
      <c r="AA90" s="57"/>
      <c r="AB90" s="57"/>
      <c r="AC90" s="57"/>
      <c r="AD90" s="57"/>
    </row>
    <row r="91" spans="2:78" ht="15.75" x14ac:dyDescent="0.2">
      <c r="B91" s="64"/>
      <c r="C91" s="63" t="s">
        <v>97</v>
      </c>
      <c r="D91" s="62"/>
      <c r="E91" s="61"/>
      <c r="F91" s="61"/>
      <c r="G91" s="60">
        <f t="shared" ref="G91:R91" si="23">STDEV(G83:G88)/SQRT(COUNT(G83:G88))</f>
        <v>0.21356757972855178</v>
      </c>
      <c r="H91" s="60">
        <f t="shared" si="23"/>
        <v>0.73530039213009502</v>
      </c>
      <c r="I91" s="60">
        <f t="shared" si="23"/>
        <v>1.6634635887542353</v>
      </c>
      <c r="J91" s="60" t="e">
        <f t="shared" si="23"/>
        <v>#DIV/0!</v>
      </c>
      <c r="K91" s="60">
        <f t="shared" si="23"/>
        <v>0.54262735320332367</v>
      </c>
      <c r="L91" s="60">
        <f t="shared" si="23"/>
        <v>0.30731814857642958</v>
      </c>
      <c r="M91" s="60">
        <f t="shared" si="23"/>
        <v>0</v>
      </c>
      <c r="N91" s="60">
        <f t="shared" si="23"/>
        <v>0</v>
      </c>
      <c r="O91" s="60">
        <f t="shared" si="23"/>
        <v>0</v>
      </c>
      <c r="P91" s="60">
        <f t="shared" si="23"/>
        <v>0</v>
      </c>
      <c r="Q91" s="60">
        <f t="shared" si="23"/>
        <v>0</v>
      </c>
      <c r="R91" s="60">
        <f t="shared" si="23"/>
        <v>0</v>
      </c>
      <c r="S91" s="59"/>
      <c r="T91" s="57"/>
      <c r="U91" s="57"/>
      <c r="V91" s="57"/>
      <c r="W91" s="58"/>
      <c r="X91" s="57"/>
      <c r="Y91" s="57"/>
      <c r="Z91" s="57"/>
      <c r="AA91" s="57"/>
      <c r="AB91" s="57"/>
      <c r="AC91" s="57"/>
      <c r="AD91" s="57"/>
    </row>
    <row r="92" spans="2:78" ht="3.75" customHeight="1" x14ac:dyDescent="0.2">
      <c r="B92" s="56"/>
      <c r="C92" s="54"/>
      <c r="D92" s="54"/>
      <c r="E92" s="55"/>
      <c r="F92" s="55"/>
      <c r="G92" s="54"/>
      <c r="H92" s="54"/>
      <c r="I92" s="54"/>
      <c r="J92" s="54"/>
      <c r="K92" s="55"/>
      <c r="L92" s="55"/>
      <c r="M92" s="55"/>
      <c r="N92" s="55"/>
      <c r="O92" s="55"/>
      <c r="P92" s="55"/>
      <c r="Q92" s="54"/>
      <c r="R92" s="54"/>
      <c r="S92" s="53"/>
      <c r="T92" s="52"/>
      <c r="U92" s="52"/>
      <c r="V92" s="52"/>
      <c r="W92" s="52"/>
      <c r="X92" s="52"/>
      <c r="Y92" s="52"/>
      <c r="Z92" s="52"/>
      <c r="AA92" s="52"/>
      <c r="AB92" s="52"/>
      <c r="AC92" s="51"/>
      <c r="AD92" s="51"/>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69"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3A94E-76E7-4FE8-9789-658EBC2246B2}">
  <sheetPr>
    <pageSetUpPr fitToPage="1"/>
  </sheetPr>
  <dimension ref="B1:BZ92"/>
  <sheetViews>
    <sheetView defaultGridColor="0" colorId="8" zoomScale="85" workbookViewId="0">
      <selection activeCell="AF13" sqref="AF13:BZ83"/>
    </sheetView>
  </sheetViews>
  <sheetFormatPr defaultRowHeight="12.75" x14ac:dyDescent="0.2"/>
  <cols>
    <col min="1" max="2" width="9.140625" style="50"/>
    <col min="3" max="4" width="6.7109375" style="50" customWidth="1"/>
    <col min="5" max="5" width="7.7109375" style="50" customWidth="1"/>
    <col min="6" max="16384" width="9.140625" style="50"/>
  </cols>
  <sheetData>
    <row r="1" spans="2:78" ht="20.25" x14ac:dyDescent="0.3">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c r="BT1" s="84"/>
      <c r="BU1" s="84"/>
      <c r="BV1" s="84"/>
      <c r="BW1" s="84"/>
      <c r="BX1" s="84"/>
      <c r="BY1" s="84"/>
      <c r="BZ1" s="84"/>
    </row>
    <row r="10" spans="2:78" ht="13.5" thickBot="1" x14ac:dyDescent="0.25">
      <c r="B10" s="80"/>
      <c r="C10" s="80"/>
      <c r="D10" s="80"/>
      <c r="E10" s="80"/>
      <c r="F10" s="80"/>
      <c r="G10" s="80"/>
      <c r="H10" s="80"/>
      <c r="I10" s="80"/>
      <c r="J10" s="80"/>
      <c r="K10" s="80"/>
      <c r="L10" s="80"/>
      <c r="M10" s="80"/>
      <c r="N10" s="80"/>
      <c r="O10" s="80"/>
      <c r="P10" s="80"/>
      <c r="Q10" s="80"/>
      <c r="R10" s="80"/>
      <c r="S10" s="80"/>
    </row>
    <row r="11" spans="2:78" ht="36.75" thickTop="1" x14ac:dyDescent="0.2">
      <c r="B11" s="79" t="s">
        <v>136</v>
      </c>
      <c r="C11" s="78" t="s">
        <v>135</v>
      </c>
      <c r="D11" s="78" t="s">
        <v>134</v>
      </c>
      <c r="E11" s="76" t="s">
        <v>133</v>
      </c>
      <c r="F11" s="76" t="s">
        <v>132</v>
      </c>
      <c r="G11" s="76" t="s">
        <v>131</v>
      </c>
      <c r="H11" s="76" t="s">
        <v>130</v>
      </c>
      <c r="I11" s="76" t="s">
        <v>129</v>
      </c>
      <c r="J11" s="77" t="s">
        <v>128</v>
      </c>
      <c r="K11" s="76" t="s">
        <v>127</v>
      </c>
      <c r="L11" s="76" t="s">
        <v>126</v>
      </c>
      <c r="M11" s="77" t="s">
        <v>125</v>
      </c>
      <c r="N11" s="77" t="s">
        <v>124</v>
      </c>
      <c r="O11" s="76" t="s">
        <v>123</v>
      </c>
      <c r="P11" s="76" t="s">
        <v>122</v>
      </c>
      <c r="Q11" s="76" t="s">
        <v>121</v>
      </c>
      <c r="R11" s="76" t="s">
        <v>120</v>
      </c>
      <c r="S11" s="75" t="s">
        <v>119</v>
      </c>
      <c r="T11" s="74" t="s">
        <v>118</v>
      </c>
      <c r="U11" s="74" t="s">
        <v>117</v>
      </c>
      <c r="V11" s="74" t="s">
        <v>116</v>
      </c>
      <c r="W11" s="74" t="s">
        <v>115</v>
      </c>
      <c r="X11" s="74" t="s">
        <v>114</v>
      </c>
      <c r="Y11" s="74" t="s">
        <v>113</v>
      </c>
      <c r="Z11" s="74" t="s">
        <v>112</v>
      </c>
      <c r="AA11" s="74" t="s">
        <v>111</v>
      </c>
      <c r="AB11" s="74" t="s">
        <v>110</v>
      </c>
      <c r="AC11" s="73" t="s">
        <v>109</v>
      </c>
      <c r="AD11" s="73" t="s">
        <v>108</v>
      </c>
      <c r="AF11" s="71" t="s">
        <v>4</v>
      </c>
      <c r="AG11" s="71" t="s">
        <v>5</v>
      </c>
      <c r="AH11" s="50" t="s">
        <v>48</v>
      </c>
      <c r="AI11" s="71" t="s">
        <v>49</v>
      </c>
      <c r="AJ11" s="50" t="s">
        <v>50</v>
      </c>
      <c r="AK11" s="50" t="s">
        <v>51</v>
      </c>
      <c r="AL11" s="71" t="s">
        <v>52</v>
      </c>
      <c r="AM11" s="71" t="s">
        <v>53</v>
      </c>
      <c r="AN11" s="71" t="s">
        <v>5</v>
      </c>
      <c r="AO11" s="71" t="s">
        <v>54</v>
      </c>
      <c r="AP11" s="71" t="s">
        <v>55</v>
      </c>
      <c r="AQ11" s="71" t="s">
        <v>56</v>
      </c>
      <c r="AR11" s="71" t="s">
        <v>57</v>
      </c>
      <c r="AS11" s="71" t="s">
        <v>58</v>
      </c>
      <c r="AT11" s="71" t="s">
        <v>59</v>
      </c>
      <c r="AU11" s="71" t="s">
        <v>5</v>
      </c>
      <c r="AV11" s="71" t="s">
        <v>60</v>
      </c>
      <c r="AW11" s="71" t="s">
        <v>61</v>
      </c>
      <c r="AX11" s="71" t="s">
        <v>62</v>
      </c>
      <c r="AY11" s="71" t="s">
        <v>63</v>
      </c>
      <c r="AZ11" s="71" t="s">
        <v>64</v>
      </c>
      <c r="BA11" s="71" t="s">
        <v>65</v>
      </c>
      <c r="BB11" s="71" t="s">
        <v>5</v>
      </c>
      <c r="BC11" s="71" t="s">
        <v>66</v>
      </c>
      <c r="BD11" s="71" t="s">
        <v>67</v>
      </c>
      <c r="BE11" s="71" t="s">
        <v>68</v>
      </c>
      <c r="BF11" s="71" t="s">
        <v>69</v>
      </c>
      <c r="BG11" s="71" t="s">
        <v>70</v>
      </c>
      <c r="BH11" s="71" t="s">
        <v>71</v>
      </c>
      <c r="BI11" s="71" t="s">
        <v>5</v>
      </c>
      <c r="BJ11" s="71" t="s">
        <v>72</v>
      </c>
      <c r="BK11" s="71" t="s">
        <v>73</v>
      </c>
      <c r="BL11" s="71" t="s">
        <v>74</v>
      </c>
      <c r="BM11" s="71" t="s">
        <v>75</v>
      </c>
      <c r="BN11" s="71" t="s">
        <v>76</v>
      </c>
      <c r="BO11" s="71" t="s">
        <v>77</v>
      </c>
      <c r="BP11" s="71" t="s">
        <v>5</v>
      </c>
      <c r="BQ11" s="71" t="s">
        <v>78</v>
      </c>
      <c r="BR11" s="71" t="s">
        <v>79</v>
      </c>
      <c r="BS11" s="71" t="s">
        <v>80</v>
      </c>
      <c r="BT11" s="71" t="s">
        <v>81</v>
      </c>
      <c r="BU11" s="71" t="s">
        <v>82</v>
      </c>
      <c r="BV11" s="71" t="s">
        <v>83</v>
      </c>
      <c r="BW11" s="50" t="s">
        <v>84</v>
      </c>
      <c r="BX11" s="50" t="s">
        <v>85</v>
      </c>
      <c r="BY11" s="50" t="s">
        <v>86</v>
      </c>
      <c r="BZ11" s="50" t="s">
        <v>87</v>
      </c>
    </row>
    <row r="12" spans="2:78" ht="3.75" customHeight="1" x14ac:dyDescent="0.2">
      <c r="B12" s="56"/>
      <c r="C12" s="54"/>
      <c r="D12" s="54"/>
      <c r="E12" s="54"/>
      <c r="F12" s="55"/>
      <c r="G12" s="54"/>
      <c r="H12" s="54"/>
      <c r="I12" s="54"/>
      <c r="J12" s="54"/>
      <c r="K12" s="55"/>
      <c r="L12" s="55"/>
      <c r="M12" s="55"/>
      <c r="N12" s="55"/>
      <c r="O12" s="55"/>
      <c r="P12" s="55"/>
      <c r="Q12" s="54"/>
      <c r="R12" s="54"/>
      <c r="S12" s="53"/>
      <c r="T12" s="52"/>
      <c r="U12" s="52"/>
      <c r="V12" s="52"/>
      <c r="W12" s="52"/>
      <c r="X12" s="52"/>
      <c r="Y12" s="52"/>
      <c r="Z12" s="52"/>
      <c r="AA12" s="52"/>
      <c r="AB12" s="52"/>
      <c r="AC12" s="51"/>
      <c r="AD12" s="51"/>
    </row>
    <row r="13" spans="2:78" ht="15.75" x14ac:dyDescent="0.2">
      <c r="B13" s="141">
        <v>301</v>
      </c>
      <c r="C13" s="70" t="s">
        <v>104</v>
      </c>
      <c r="D13" s="68" t="s">
        <v>107</v>
      </c>
      <c r="E13" s="68">
        <v>147</v>
      </c>
      <c r="F13" s="68">
        <v>76.42</v>
      </c>
      <c r="G13" s="68">
        <v>3.5</v>
      </c>
      <c r="H13" s="68">
        <v>8.5</v>
      </c>
      <c r="I13" s="68">
        <v>8</v>
      </c>
      <c r="J13" s="68"/>
      <c r="K13" s="68">
        <v>2</v>
      </c>
      <c r="L13" s="68">
        <v>1</v>
      </c>
      <c r="M13" s="68">
        <v>0</v>
      </c>
      <c r="N13" s="68">
        <v>0</v>
      </c>
      <c r="O13" s="68">
        <v>0</v>
      </c>
      <c r="P13" s="68">
        <v>0</v>
      </c>
      <c r="Q13" s="68">
        <v>0</v>
      </c>
      <c r="R13" s="68">
        <v>0</v>
      </c>
      <c r="S13" s="67"/>
      <c r="T13" s="66"/>
      <c r="U13" s="65"/>
      <c r="V13" s="65"/>
      <c r="W13" s="72"/>
      <c r="X13" s="65"/>
      <c r="Y13" s="65"/>
      <c r="Z13" s="65"/>
      <c r="AA13" s="65"/>
      <c r="AB13" s="65"/>
      <c r="AC13" s="65"/>
      <c r="AD13" s="65"/>
      <c r="AF13" s="50">
        <v>6</v>
      </c>
      <c r="AG13" s="50">
        <f>IF($H13="","",$H13)</f>
        <v>8.5</v>
      </c>
      <c r="AH13" s="50">
        <f>IF(AG13="","",AG13/100)</f>
        <v>8.5000000000000006E-2</v>
      </c>
      <c r="AI13" s="50">
        <f>IF($G13="","",$G13)</f>
        <v>3.5</v>
      </c>
      <c r="AJ13" s="50">
        <f>IF($K13="","",$K13)</f>
        <v>2</v>
      </c>
      <c r="AK13" s="50" t="str">
        <f>IF(J13="","",J13-1)</f>
        <v/>
      </c>
      <c r="AL13" s="71">
        <f>IF($L13="","",$L13)</f>
        <v>1</v>
      </c>
      <c r="AM13" s="50">
        <f>IF($M13="","",$M13)</f>
        <v>0</v>
      </c>
      <c r="AN13" s="50">
        <f>IF($H14="","",$H14)</f>
        <v>8.1999999999999993</v>
      </c>
      <c r="AO13" s="50">
        <f>IF(AN13="","",AN13/100)</f>
        <v>8.199999999999999E-2</v>
      </c>
      <c r="AP13" s="50">
        <f>IF($G14="","",$G14)</f>
        <v>2.2999999999999998</v>
      </c>
      <c r="AQ13" s="50">
        <f>IF($K14="","",$K14)</f>
        <v>5</v>
      </c>
      <c r="AR13" s="50" t="str">
        <f>IF(J14="","",J14-1)</f>
        <v/>
      </c>
      <c r="AS13" s="50">
        <f>IF($L14="","",$L14)</f>
        <v>0</v>
      </c>
      <c r="AT13" s="50">
        <f>IF($M14="","",$M14)</f>
        <v>0</v>
      </c>
      <c r="AU13" s="50">
        <f>IF($H15="","",$H15)</f>
        <v>9</v>
      </c>
      <c r="AV13" s="50">
        <f>IF(AU13="","",AU13/100)</f>
        <v>0.09</v>
      </c>
      <c r="AW13" s="50">
        <f>IF($G15="","",$G15)</f>
        <v>3.2</v>
      </c>
      <c r="AX13" s="50">
        <f>IF($K15="","",$K15)</f>
        <v>3</v>
      </c>
      <c r="AY13" s="50" t="str">
        <f>IF(J15="","",J15-1)</f>
        <v/>
      </c>
      <c r="AZ13" s="50">
        <f>IF($L15="","",$L15)</f>
        <v>1</v>
      </c>
      <c r="BA13" s="50">
        <f>IF($M15="","",$M15)</f>
        <v>0</v>
      </c>
      <c r="BB13" s="50">
        <f>IF($H16="","",$H16)</f>
        <v>9</v>
      </c>
      <c r="BC13" s="50">
        <f>IF(BB13="","",BB13/100)</f>
        <v>0.09</v>
      </c>
      <c r="BD13" s="50">
        <f>IF($G16="","",$G16)</f>
        <v>3.5</v>
      </c>
      <c r="BE13" s="50">
        <f>IF($K16="","",$K16)</f>
        <v>2</v>
      </c>
      <c r="BF13" s="50" t="str">
        <f>IF(J16="","",J16-1)</f>
        <v/>
      </c>
      <c r="BG13" s="50">
        <f>IF($L16="","",$L16)</f>
        <v>1</v>
      </c>
      <c r="BH13" s="50">
        <f>IF($M16="","",$M16)</f>
        <v>0</v>
      </c>
      <c r="BI13" s="50">
        <f>IF($H17="","",$H17)</f>
        <v>5.5</v>
      </c>
      <c r="BJ13" s="50">
        <f>IF(BI13="","",BI13/100)</f>
        <v>5.5E-2</v>
      </c>
      <c r="BK13" s="50">
        <f>IF($G17="","",$G17)</f>
        <v>2.4</v>
      </c>
      <c r="BL13" s="50">
        <f>IF($K17="","",$K17)</f>
        <v>1</v>
      </c>
      <c r="BM13" s="50" t="str">
        <f>IF(J17="","",J17-1)</f>
        <v/>
      </c>
      <c r="BN13" s="50">
        <f>IF($L17="","",$L17)</f>
        <v>1</v>
      </c>
      <c r="BO13" s="50">
        <f>IF($M17="","",$M17)</f>
        <v>0</v>
      </c>
      <c r="BP13" s="50">
        <f>IF($H18="","",$H18)</f>
        <v>9</v>
      </c>
      <c r="BQ13" s="50">
        <f>IF(BP13="","",BP13/100)</f>
        <v>0.09</v>
      </c>
      <c r="BR13" s="50">
        <f>IF($G18="","",$G18)</f>
        <v>2.6</v>
      </c>
      <c r="BS13" s="50">
        <f>IF($K18="","",$K18)</f>
        <v>3</v>
      </c>
      <c r="BT13" s="50" t="str">
        <f>IF(J18="","",J18-1)</f>
        <v/>
      </c>
      <c r="BU13" s="50">
        <f>IF($L18="","",$L18)</f>
        <v>0</v>
      </c>
      <c r="BV13" s="50">
        <f>IF($M18="","",$M18)</f>
        <v>0</v>
      </c>
      <c r="BW13" s="50">
        <f>SUM(O13:O18)/AF13</f>
        <v>0</v>
      </c>
      <c r="BX13" s="50">
        <f>SUM(P13:P18)/AF13</f>
        <v>0</v>
      </c>
      <c r="BY13" s="50">
        <f>SUM(Q13:Q18)/AF13</f>
        <v>0</v>
      </c>
      <c r="BZ13" s="50">
        <f>SUM(R13:R18)/AF13</f>
        <v>0</v>
      </c>
    </row>
    <row r="14" spans="2:78" ht="15.75" x14ac:dyDescent="0.2">
      <c r="B14" s="141"/>
      <c r="C14" s="70" t="s">
        <v>103</v>
      </c>
      <c r="D14" s="68"/>
      <c r="E14" s="68">
        <v>148</v>
      </c>
      <c r="F14" s="69"/>
      <c r="G14" s="68">
        <v>2.2999999999999998</v>
      </c>
      <c r="H14" s="68">
        <v>8.1999999999999993</v>
      </c>
      <c r="I14" s="68">
        <v>7.5</v>
      </c>
      <c r="J14" s="68"/>
      <c r="K14" s="68">
        <v>5</v>
      </c>
      <c r="L14" s="68">
        <v>0</v>
      </c>
      <c r="M14" s="68">
        <v>0</v>
      </c>
      <c r="N14" s="68">
        <v>0</v>
      </c>
      <c r="O14" s="68">
        <v>0</v>
      </c>
      <c r="P14" s="68">
        <v>0</v>
      </c>
      <c r="Q14" s="68">
        <v>0</v>
      </c>
      <c r="R14" s="68">
        <v>0</v>
      </c>
      <c r="S14" s="67"/>
      <c r="T14" s="66"/>
      <c r="U14" s="65"/>
      <c r="V14" s="65"/>
      <c r="W14" s="65"/>
      <c r="X14" s="65"/>
      <c r="Y14" s="65"/>
      <c r="Z14" s="65"/>
      <c r="AA14" s="65"/>
      <c r="AB14" s="65"/>
      <c r="AC14" s="65"/>
      <c r="AD14" s="65"/>
    </row>
    <row r="15" spans="2:78" ht="15.75" x14ac:dyDescent="0.2">
      <c r="B15" s="141"/>
      <c r="C15" s="70" t="s">
        <v>102</v>
      </c>
      <c r="D15" s="68">
        <f t="shared" ref="D15:E18" si="0">D14</f>
        <v>0</v>
      </c>
      <c r="E15" s="68">
        <f t="shared" si="0"/>
        <v>148</v>
      </c>
      <c r="F15" s="69"/>
      <c r="G15" s="68">
        <v>3.2</v>
      </c>
      <c r="H15" s="68">
        <v>9</v>
      </c>
      <c r="I15" s="68">
        <v>16</v>
      </c>
      <c r="J15" s="68"/>
      <c r="K15" s="68">
        <v>3</v>
      </c>
      <c r="L15" s="68">
        <v>1</v>
      </c>
      <c r="M15" s="68">
        <v>0</v>
      </c>
      <c r="N15" s="68">
        <v>0</v>
      </c>
      <c r="O15" s="68">
        <v>0</v>
      </c>
      <c r="P15" s="68">
        <v>0</v>
      </c>
      <c r="Q15" s="68">
        <v>0</v>
      </c>
      <c r="R15" s="68">
        <v>0</v>
      </c>
      <c r="S15" s="67"/>
      <c r="T15" s="66"/>
      <c r="U15" s="65"/>
      <c r="V15" s="65"/>
      <c r="W15" s="65"/>
      <c r="X15" s="65"/>
      <c r="Y15" s="65"/>
      <c r="Z15" s="65"/>
      <c r="AA15" s="65"/>
      <c r="AB15" s="65"/>
      <c r="AC15" s="65"/>
      <c r="AD15" s="65"/>
    </row>
    <row r="16" spans="2:78" ht="15.75" x14ac:dyDescent="0.2">
      <c r="B16" s="141"/>
      <c r="C16" s="70" t="s">
        <v>101</v>
      </c>
      <c r="D16" s="68">
        <f t="shared" si="0"/>
        <v>0</v>
      </c>
      <c r="E16" s="68">
        <f t="shared" si="0"/>
        <v>148</v>
      </c>
      <c r="F16" s="69"/>
      <c r="G16" s="68">
        <v>3.5</v>
      </c>
      <c r="H16" s="68">
        <v>9</v>
      </c>
      <c r="I16" s="68">
        <v>10.5</v>
      </c>
      <c r="J16" s="68"/>
      <c r="K16" s="68">
        <v>2</v>
      </c>
      <c r="L16" s="68">
        <v>1</v>
      </c>
      <c r="M16" s="68">
        <v>0</v>
      </c>
      <c r="N16" s="68">
        <v>0</v>
      </c>
      <c r="O16" s="68">
        <v>0</v>
      </c>
      <c r="P16" s="68">
        <v>0</v>
      </c>
      <c r="Q16" s="68">
        <v>0</v>
      </c>
      <c r="R16" s="68">
        <v>0</v>
      </c>
      <c r="S16" s="67"/>
      <c r="T16" s="66"/>
      <c r="U16" s="65"/>
      <c r="V16" s="65"/>
      <c r="W16" s="65"/>
      <c r="X16" s="65"/>
      <c r="Y16" s="65"/>
      <c r="Z16" s="65"/>
      <c r="AA16" s="65"/>
      <c r="AB16" s="65"/>
      <c r="AC16" s="65"/>
      <c r="AD16" s="65"/>
    </row>
    <row r="17" spans="2:78" ht="15.75" x14ac:dyDescent="0.2">
      <c r="B17" s="141"/>
      <c r="C17" s="70" t="s">
        <v>100</v>
      </c>
      <c r="D17" s="68">
        <f t="shared" si="0"/>
        <v>0</v>
      </c>
      <c r="E17" s="68">
        <f t="shared" si="0"/>
        <v>148</v>
      </c>
      <c r="F17" s="69"/>
      <c r="G17" s="68">
        <v>2.4</v>
      </c>
      <c r="H17" s="68">
        <v>5.5</v>
      </c>
      <c r="I17" s="68">
        <v>4</v>
      </c>
      <c r="J17" s="68"/>
      <c r="K17" s="68">
        <v>1</v>
      </c>
      <c r="L17" s="68">
        <v>1</v>
      </c>
      <c r="M17" s="68">
        <v>0</v>
      </c>
      <c r="N17" s="68">
        <v>0</v>
      </c>
      <c r="O17" s="68">
        <v>0</v>
      </c>
      <c r="P17" s="68">
        <v>0</v>
      </c>
      <c r="Q17" s="68">
        <v>0</v>
      </c>
      <c r="R17" s="68">
        <v>0</v>
      </c>
      <c r="S17" s="67"/>
      <c r="T17" s="66"/>
      <c r="U17" s="65"/>
      <c r="V17" s="65"/>
      <c r="W17" s="65"/>
      <c r="X17" s="65"/>
      <c r="Y17" s="65"/>
      <c r="Z17" s="65"/>
      <c r="AA17" s="65"/>
      <c r="AB17" s="65"/>
      <c r="AC17" s="65"/>
      <c r="AD17" s="65"/>
    </row>
    <row r="18" spans="2:78" ht="15.75" x14ac:dyDescent="0.2">
      <c r="B18" s="141"/>
      <c r="C18" s="70" t="s">
        <v>99</v>
      </c>
      <c r="D18" s="68">
        <f t="shared" si="0"/>
        <v>0</v>
      </c>
      <c r="E18" s="68">
        <f t="shared" si="0"/>
        <v>148</v>
      </c>
      <c r="F18" s="69"/>
      <c r="G18" s="68">
        <v>2.6</v>
      </c>
      <c r="H18" s="68">
        <v>9</v>
      </c>
      <c r="I18" s="68">
        <v>9</v>
      </c>
      <c r="J18" s="68"/>
      <c r="K18" s="68">
        <v>3</v>
      </c>
      <c r="L18" s="68">
        <v>0</v>
      </c>
      <c r="M18" s="68">
        <v>0</v>
      </c>
      <c r="N18" s="68">
        <v>0</v>
      </c>
      <c r="O18" s="68">
        <v>0</v>
      </c>
      <c r="P18" s="68">
        <v>0</v>
      </c>
      <c r="Q18" s="68">
        <v>0</v>
      </c>
      <c r="R18" s="68">
        <v>0</v>
      </c>
      <c r="S18" s="67"/>
      <c r="T18" s="66"/>
      <c r="U18" s="65"/>
      <c r="V18" s="65"/>
      <c r="W18" s="65"/>
      <c r="X18" s="65"/>
      <c r="Y18" s="65"/>
      <c r="Z18" s="65"/>
      <c r="AA18" s="65"/>
      <c r="AB18" s="65"/>
      <c r="AC18" s="65"/>
      <c r="AD18" s="65"/>
    </row>
    <row r="19" spans="2:78" ht="3.75" customHeight="1" x14ac:dyDescent="0.2">
      <c r="B19" s="56"/>
      <c r="C19" s="54"/>
      <c r="D19" s="54"/>
      <c r="E19" s="55"/>
      <c r="F19" s="55"/>
      <c r="G19" s="54"/>
      <c r="H19" s="54"/>
      <c r="I19" s="54"/>
      <c r="J19" s="54"/>
      <c r="K19" s="55"/>
      <c r="L19" s="55"/>
      <c r="M19" s="55"/>
      <c r="N19" s="55"/>
      <c r="O19" s="55"/>
      <c r="P19" s="55"/>
      <c r="Q19" s="54"/>
      <c r="R19" s="54"/>
      <c r="S19" s="53"/>
      <c r="T19" s="52"/>
      <c r="U19" s="52"/>
      <c r="V19" s="52"/>
      <c r="W19" s="52"/>
      <c r="X19" s="52"/>
      <c r="Y19" s="52"/>
      <c r="Z19" s="52"/>
      <c r="AA19" s="52"/>
      <c r="AB19" s="52"/>
      <c r="AC19" s="51"/>
      <c r="AD19" s="51"/>
    </row>
    <row r="20" spans="2:78" ht="15.75" x14ac:dyDescent="0.2">
      <c r="B20" s="64" t="s">
        <v>885</v>
      </c>
      <c r="C20" s="63" t="s">
        <v>98</v>
      </c>
      <c r="D20" s="62"/>
      <c r="E20" s="60">
        <f>AVERAGE(E14:E18)</f>
        <v>148</v>
      </c>
      <c r="F20" s="60">
        <f>F13</f>
        <v>76.42</v>
      </c>
      <c r="G20" s="60">
        <f t="shared" ref="G20:R20" si="1">AVERAGE(G13:G18)</f>
        <v>2.9166666666666665</v>
      </c>
      <c r="H20" s="60">
        <f t="shared" si="1"/>
        <v>8.2000000000000011</v>
      </c>
      <c r="I20" s="60">
        <f t="shared" si="1"/>
        <v>9.1666666666666661</v>
      </c>
      <c r="J20" s="60" t="e">
        <f t="shared" si="1"/>
        <v>#DIV/0!</v>
      </c>
      <c r="K20" s="60">
        <f t="shared" si="1"/>
        <v>2.6666666666666665</v>
      </c>
      <c r="L20" s="60">
        <f t="shared" si="1"/>
        <v>0.66666666666666663</v>
      </c>
      <c r="M20" s="60">
        <f t="shared" si="1"/>
        <v>0</v>
      </c>
      <c r="N20" s="60">
        <f t="shared" si="1"/>
        <v>0</v>
      </c>
      <c r="O20" s="60">
        <f t="shared" si="1"/>
        <v>0</v>
      </c>
      <c r="P20" s="60">
        <f t="shared" si="1"/>
        <v>0</v>
      </c>
      <c r="Q20" s="60">
        <f t="shared" si="1"/>
        <v>0</v>
      </c>
      <c r="R20" s="60">
        <f t="shared" si="1"/>
        <v>0</v>
      </c>
      <c r="S20" s="59"/>
      <c r="T20" s="57"/>
      <c r="U20" s="57"/>
      <c r="V20" s="57"/>
      <c r="W20" s="65"/>
      <c r="X20" s="57"/>
      <c r="Y20" s="57"/>
      <c r="Z20" s="57"/>
      <c r="AA20" s="57"/>
      <c r="AB20" s="57"/>
      <c r="AC20" s="57"/>
      <c r="AD20" s="57"/>
    </row>
    <row r="21" spans="2:78" ht="15.75" x14ac:dyDescent="0.2">
      <c r="B21" s="64"/>
      <c r="C21" s="63" t="s">
        <v>97</v>
      </c>
      <c r="D21" s="62"/>
      <c r="E21" s="61"/>
      <c r="F21" s="61"/>
      <c r="G21" s="60">
        <f t="shared" ref="G21:R21" si="2">STDEV(G13:G18)/SQRT(COUNT(G13:G18))</f>
        <v>0.2242270674512285</v>
      </c>
      <c r="H21" s="60">
        <f t="shared" si="2"/>
        <v>0.55677643628300089</v>
      </c>
      <c r="I21" s="60">
        <f t="shared" si="2"/>
        <v>1.6261747890200624</v>
      </c>
      <c r="J21" s="60" t="e">
        <f t="shared" si="2"/>
        <v>#DIV/0!</v>
      </c>
      <c r="K21" s="60">
        <f t="shared" si="2"/>
        <v>0.55777335102271708</v>
      </c>
      <c r="L21" s="60">
        <f t="shared" si="2"/>
        <v>0.21081851067789201</v>
      </c>
      <c r="M21" s="60">
        <f t="shared" si="2"/>
        <v>0</v>
      </c>
      <c r="N21" s="60">
        <f t="shared" si="2"/>
        <v>0</v>
      </c>
      <c r="O21" s="60">
        <f t="shared" si="2"/>
        <v>0</v>
      </c>
      <c r="P21" s="60">
        <f t="shared" si="2"/>
        <v>0</v>
      </c>
      <c r="Q21" s="60">
        <f t="shared" si="2"/>
        <v>0</v>
      </c>
      <c r="R21" s="60">
        <f t="shared" si="2"/>
        <v>0</v>
      </c>
      <c r="S21" s="59"/>
      <c r="T21" s="57"/>
      <c r="U21" s="57"/>
      <c r="V21" s="57"/>
      <c r="W21" s="58"/>
      <c r="X21" s="57"/>
      <c r="Y21" s="57"/>
      <c r="Z21" s="57"/>
      <c r="AA21" s="57"/>
      <c r="AB21" s="57"/>
      <c r="AC21" s="57"/>
      <c r="AD21" s="57"/>
    </row>
    <row r="22" spans="2:78" ht="3.75" customHeight="1" x14ac:dyDescent="0.2">
      <c r="B22" s="56"/>
      <c r="C22" s="54"/>
      <c r="D22" s="54"/>
      <c r="E22" s="55"/>
      <c r="F22" s="55"/>
      <c r="G22" s="54"/>
      <c r="H22" s="54"/>
      <c r="I22" s="54"/>
      <c r="J22" s="54"/>
      <c r="K22" s="55"/>
      <c r="L22" s="55"/>
      <c r="M22" s="55"/>
      <c r="N22" s="55"/>
      <c r="O22" s="55"/>
      <c r="P22" s="55"/>
      <c r="Q22" s="54"/>
      <c r="R22" s="54"/>
      <c r="S22" s="53"/>
      <c r="T22" s="52"/>
      <c r="U22" s="52"/>
      <c r="V22" s="52"/>
      <c r="W22" s="52"/>
      <c r="X22" s="52"/>
      <c r="Y22" s="52"/>
      <c r="Z22" s="52"/>
      <c r="AA22" s="52"/>
      <c r="AB22" s="52"/>
      <c r="AC22" s="51"/>
      <c r="AD22" s="51"/>
    </row>
    <row r="23" spans="2:78" ht="15.75" x14ac:dyDescent="0.2">
      <c r="B23" s="141">
        <f>B13+1</f>
        <v>302</v>
      </c>
      <c r="C23" s="70" t="s">
        <v>104</v>
      </c>
      <c r="D23" s="68" t="s">
        <v>107</v>
      </c>
      <c r="E23" s="68">
        <v>147</v>
      </c>
      <c r="F23" s="68">
        <v>63.52</v>
      </c>
      <c r="G23" s="68">
        <v>2.9</v>
      </c>
      <c r="H23" s="68">
        <v>6.5</v>
      </c>
      <c r="I23" s="68">
        <v>6</v>
      </c>
      <c r="J23" s="68"/>
      <c r="K23" s="68">
        <v>3</v>
      </c>
      <c r="L23" s="68">
        <v>1</v>
      </c>
      <c r="M23" s="68">
        <v>0</v>
      </c>
      <c r="N23" s="68">
        <v>0</v>
      </c>
      <c r="O23" s="68">
        <v>0</v>
      </c>
      <c r="P23" s="68">
        <v>0</v>
      </c>
      <c r="Q23" s="68">
        <v>0</v>
      </c>
      <c r="R23" s="68">
        <v>0</v>
      </c>
      <c r="S23" s="68"/>
      <c r="T23" s="66"/>
      <c r="U23" s="65"/>
      <c r="V23" s="65"/>
      <c r="W23" s="72"/>
      <c r="X23" s="65"/>
      <c r="Y23" s="65"/>
      <c r="Z23" s="65"/>
      <c r="AA23" s="65"/>
      <c r="AB23" s="65"/>
      <c r="AC23" s="65"/>
      <c r="AD23" s="65"/>
      <c r="AF23" s="50">
        <v>6</v>
      </c>
      <c r="AG23" s="50">
        <f>IF($H23="","",$H23)</f>
        <v>6.5</v>
      </c>
      <c r="AH23" s="50">
        <f>IF(AG23="","",AG23/100)</f>
        <v>6.5000000000000002E-2</v>
      </c>
      <c r="AI23" s="50">
        <f>IF($G23="","",$G23)</f>
        <v>2.9</v>
      </c>
      <c r="AJ23" s="50">
        <f>IF($K23="","",$K23)</f>
        <v>3</v>
      </c>
      <c r="AK23" s="50" t="str">
        <f>IF(J23="","",J23-1)</f>
        <v/>
      </c>
      <c r="AL23" s="71">
        <f>IF($L23="","",$L23)</f>
        <v>1</v>
      </c>
      <c r="AM23" s="50">
        <f>IF($M23="","",$M23)</f>
        <v>0</v>
      </c>
      <c r="AN23" s="50">
        <f>IF($H24="","",$H24)</f>
        <v>9.5</v>
      </c>
      <c r="AO23" s="50">
        <f>IF(AN23="","",AN23/100)</f>
        <v>9.5000000000000001E-2</v>
      </c>
      <c r="AP23" s="50">
        <f>IF($G24="","",$G24)</f>
        <v>3.1</v>
      </c>
      <c r="AQ23" s="50">
        <f>IF($K24="","",$K24)</f>
        <v>3</v>
      </c>
      <c r="AR23" s="50" t="str">
        <f>IF(J24="","",J24-1)</f>
        <v/>
      </c>
      <c r="AS23" s="50">
        <f>IF($L24="","",$L24)</f>
        <v>1</v>
      </c>
      <c r="AT23" s="50">
        <f>IF($M24="","",$M24)</f>
        <v>0</v>
      </c>
      <c r="AU23" s="50">
        <f>IF($H25="","",$H25)</f>
        <v>5.5</v>
      </c>
      <c r="AV23" s="50">
        <f>IF(AU23="","",AU23/100)</f>
        <v>5.5E-2</v>
      </c>
      <c r="AW23" s="50">
        <f>IF($G25="","",$G25)</f>
        <v>2.4</v>
      </c>
      <c r="AX23" s="50">
        <f>IF($K25="","",$K25)</f>
        <v>1</v>
      </c>
      <c r="AY23" s="50" t="str">
        <f>IF(J25="","",J25-1)</f>
        <v/>
      </c>
      <c r="AZ23" s="50">
        <f>IF($L25="","",$L25)</f>
        <v>0</v>
      </c>
      <c r="BA23" s="50">
        <f>IF($M25="","",$M25)</f>
        <v>0</v>
      </c>
      <c r="BB23" s="50">
        <f>IF($H26="","",$H26)</f>
        <v>5</v>
      </c>
      <c r="BC23" s="50">
        <f>IF(BB23="","",BB23/100)</f>
        <v>0.05</v>
      </c>
      <c r="BD23" s="50">
        <f>IF($G26="","",$G26)</f>
        <v>3</v>
      </c>
      <c r="BE23" s="50">
        <f>IF($K26="","",$K26)</f>
        <v>2</v>
      </c>
      <c r="BF23" s="50" t="str">
        <f>IF(J26="","",J26-1)</f>
        <v/>
      </c>
      <c r="BG23" s="50">
        <f>IF($L26="","",$L26)</f>
        <v>0</v>
      </c>
      <c r="BH23" s="50">
        <f>IF($M26="","",$M26)</f>
        <v>0</v>
      </c>
      <c r="BI23" s="50">
        <f>IF($H27="","",$H27)</f>
        <v>6</v>
      </c>
      <c r="BJ23" s="50">
        <f>IF(BI23="","",BI23/100)</f>
        <v>0.06</v>
      </c>
      <c r="BK23" s="50">
        <f>IF($G27="","",$G27)</f>
        <v>1.6</v>
      </c>
      <c r="BL23" s="50">
        <f>IF($K27="","",$K27)</f>
        <v>4</v>
      </c>
      <c r="BM23" s="50" t="str">
        <f>IF(J27="","",J27-1)</f>
        <v/>
      </c>
      <c r="BN23" s="50">
        <f>IF($L27="","",$L27)</f>
        <v>0</v>
      </c>
      <c r="BO23" s="50">
        <f>IF($M27="","",$M27)</f>
        <v>0</v>
      </c>
      <c r="BP23" s="50">
        <f>IF($H28="","",$H28)</f>
        <v>4.5</v>
      </c>
      <c r="BQ23" s="50">
        <f>IF(BP23="","",BP23/100)</f>
        <v>4.4999999999999998E-2</v>
      </c>
      <c r="BR23" s="50">
        <f>IF($G28="","",$G28)</f>
        <v>1.9</v>
      </c>
      <c r="BS23" s="50">
        <f>IF($K28="","",$K28)</f>
        <v>2</v>
      </c>
      <c r="BT23" s="50" t="str">
        <f>IF(J28="","",J28-1)</f>
        <v/>
      </c>
      <c r="BU23" s="50">
        <f>IF($L28="","",$L28)</f>
        <v>0</v>
      </c>
      <c r="BV23" s="50">
        <f>IF($M28="","",$M28)</f>
        <v>0</v>
      </c>
      <c r="BW23" s="50">
        <f>SUM(O23:O28)/AF23</f>
        <v>0</v>
      </c>
      <c r="BX23" s="50">
        <f>SUM(P23:P28)/AF23</f>
        <v>0</v>
      </c>
      <c r="BY23" s="50">
        <f>SUM(Q23:Q28)/AF23</f>
        <v>0</v>
      </c>
      <c r="BZ23" s="50">
        <f>SUM(R23:R28)/AF23</f>
        <v>0</v>
      </c>
    </row>
    <row r="24" spans="2:78" ht="15.75" x14ac:dyDescent="0.2">
      <c r="B24" s="141"/>
      <c r="C24" s="70" t="s">
        <v>103</v>
      </c>
      <c r="D24" s="68"/>
      <c r="E24" s="68">
        <v>148</v>
      </c>
      <c r="F24" s="69"/>
      <c r="G24" s="68">
        <v>3.1</v>
      </c>
      <c r="H24" s="68">
        <v>9.5</v>
      </c>
      <c r="I24" s="68">
        <v>4.5</v>
      </c>
      <c r="J24" s="68"/>
      <c r="K24" s="68">
        <v>3</v>
      </c>
      <c r="L24" s="68">
        <v>1</v>
      </c>
      <c r="M24" s="68">
        <v>0</v>
      </c>
      <c r="N24" s="68">
        <v>0</v>
      </c>
      <c r="O24" s="68">
        <v>0</v>
      </c>
      <c r="P24" s="68">
        <v>0</v>
      </c>
      <c r="Q24" s="68">
        <v>0</v>
      </c>
      <c r="R24" s="68">
        <v>0</v>
      </c>
      <c r="S24" s="68"/>
      <c r="T24" s="66"/>
      <c r="U24" s="65"/>
      <c r="V24" s="65"/>
      <c r="W24" s="65"/>
      <c r="X24" s="65"/>
      <c r="Y24" s="65"/>
      <c r="Z24" s="65"/>
      <c r="AA24" s="65"/>
      <c r="AB24" s="65"/>
      <c r="AC24" s="65"/>
      <c r="AD24" s="65"/>
    </row>
    <row r="25" spans="2:78" ht="15.75" x14ac:dyDescent="0.2">
      <c r="B25" s="141"/>
      <c r="C25" s="70" t="s">
        <v>102</v>
      </c>
      <c r="D25" s="68">
        <f t="shared" ref="D25:E28" si="3">D24</f>
        <v>0</v>
      </c>
      <c r="E25" s="68">
        <f t="shared" si="3"/>
        <v>148</v>
      </c>
      <c r="F25" s="69"/>
      <c r="G25" s="68">
        <v>2.4</v>
      </c>
      <c r="H25" s="68">
        <v>5.5</v>
      </c>
      <c r="I25" s="68">
        <v>7.5</v>
      </c>
      <c r="J25" s="68"/>
      <c r="K25" s="68">
        <v>1</v>
      </c>
      <c r="L25" s="68">
        <v>0</v>
      </c>
      <c r="M25" s="68">
        <v>0</v>
      </c>
      <c r="N25" s="68">
        <v>0</v>
      </c>
      <c r="O25" s="68">
        <v>0</v>
      </c>
      <c r="P25" s="68">
        <v>0</v>
      </c>
      <c r="Q25" s="68">
        <v>0</v>
      </c>
      <c r="R25" s="68">
        <v>0</v>
      </c>
      <c r="S25" s="68"/>
      <c r="T25" s="66"/>
      <c r="U25" s="65"/>
      <c r="V25" s="65"/>
      <c r="W25" s="65"/>
      <c r="X25" s="65"/>
      <c r="Y25" s="65"/>
      <c r="Z25" s="65"/>
      <c r="AA25" s="65"/>
      <c r="AB25" s="65"/>
      <c r="AC25" s="65"/>
      <c r="AD25" s="65"/>
    </row>
    <row r="26" spans="2:78" ht="15.75" x14ac:dyDescent="0.2">
      <c r="B26" s="141"/>
      <c r="C26" s="70" t="s">
        <v>101</v>
      </c>
      <c r="D26" s="68">
        <f t="shared" si="3"/>
        <v>0</v>
      </c>
      <c r="E26" s="68">
        <f t="shared" si="3"/>
        <v>148</v>
      </c>
      <c r="F26" s="69"/>
      <c r="G26" s="68">
        <v>3</v>
      </c>
      <c r="H26" s="68">
        <v>5</v>
      </c>
      <c r="I26" s="68">
        <v>4.5</v>
      </c>
      <c r="J26" s="68"/>
      <c r="K26" s="68">
        <v>2</v>
      </c>
      <c r="L26" s="68">
        <v>0</v>
      </c>
      <c r="M26" s="68">
        <v>0</v>
      </c>
      <c r="N26" s="68">
        <v>0</v>
      </c>
      <c r="O26" s="68">
        <v>0</v>
      </c>
      <c r="P26" s="68">
        <v>0</v>
      </c>
      <c r="Q26" s="68">
        <v>0</v>
      </c>
      <c r="R26" s="68">
        <v>0</v>
      </c>
      <c r="S26" s="68"/>
      <c r="T26" s="66"/>
      <c r="U26" s="65"/>
      <c r="V26" s="65"/>
      <c r="W26" s="65"/>
      <c r="X26" s="65"/>
      <c r="Y26" s="65"/>
      <c r="Z26" s="65"/>
      <c r="AA26" s="65"/>
      <c r="AB26" s="65"/>
      <c r="AC26" s="65"/>
      <c r="AD26" s="65"/>
    </row>
    <row r="27" spans="2:78" ht="15.75" x14ac:dyDescent="0.2">
      <c r="B27" s="141"/>
      <c r="C27" s="70" t="s">
        <v>100</v>
      </c>
      <c r="D27" s="68">
        <f t="shared" si="3"/>
        <v>0</v>
      </c>
      <c r="E27" s="68">
        <f t="shared" si="3"/>
        <v>148</v>
      </c>
      <c r="F27" s="69"/>
      <c r="G27" s="68">
        <v>1.6</v>
      </c>
      <c r="H27" s="68">
        <v>6</v>
      </c>
      <c r="I27" s="68">
        <v>5</v>
      </c>
      <c r="J27" s="68"/>
      <c r="K27" s="68">
        <v>4</v>
      </c>
      <c r="L27" s="68">
        <v>0</v>
      </c>
      <c r="M27" s="68">
        <v>0</v>
      </c>
      <c r="N27" s="68">
        <v>0</v>
      </c>
      <c r="O27" s="68">
        <v>0</v>
      </c>
      <c r="P27" s="68">
        <v>0</v>
      </c>
      <c r="Q27" s="68">
        <v>0</v>
      </c>
      <c r="R27" s="68">
        <v>0</v>
      </c>
      <c r="S27" s="68"/>
      <c r="T27" s="66"/>
      <c r="U27" s="65"/>
      <c r="V27" s="65"/>
      <c r="W27" s="65"/>
      <c r="X27" s="65"/>
      <c r="Y27" s="65"/>
      <c r="Z27" s="65"/>
      <c r="AA27" s="65"/>
      <c r="AB27" s="65"/>
      <c r="AC27" s="65"/>
      <c r="AD27" s="65"/>
    </row>
    <row r="28" spans="2:78" ht="15.75" x14ac:dyDescent="0.2">
      <c r="B28" s="141"/>
      <c r="C28" s="70" t="s">
        <v>99</v>
      </c>
      <c r="D28" s="68">
        <f t="shared" si="3"/>
        <v>0</v>
      </c>
      <c r="E28" s="68">
        <f t="shared" si="3"/>
        <v>148</v>
      </c>
      <c r="F28" s="69"/>
      <c r="G28" s="68">
        <v>1.9</v>
      </c>
      <c r="H28" s="68">
        <v>4.5</v>
      </c>
      <c r="I28" s="68">
        <v>2.5</v>
      </c>
      <c r="J28" s="68"/>
      <c r="K28" s="68">
        <v>2</v>
      </c>
      <c r="L28" s="68">
        <v>0</v>
      </c>
      <c r="M28" s="68">
        <v>0</v>
      </c>
      <c r="N28" s="68">
        <v>0</v>
      </c>
      <c r="O28" s="68">
        <v>0</v>
      </c>
      <c r="P28" s="68">
        <v>0</v>
      </c>
      <c r="Q28" s="68">
        <v>0</v>
      </c>
      <c r="R28" s="68">
        <v>0</v>
      </c>
      <c r="S28" s="68"/>
      <c r="T28" s="66"/>
      <c r="U28" s="65"/>
      <c r="V28" s="65"/>
      <c r="W28" s="65"/>
      <c r="X28" s="65"/>
      <c r="Y28" s="65"/>
      <c r="Z28" s="65"/>
      <c r="AA28" s="65"/>
      <c r="AB28" s="65"/>
      <c r="AC28" s="65"/>
      <c r="AD28" s="65"/>
    </row>
    <row r="29" spans="2:78" ht="3.75" customHeight="1" x14ac:dyDescent="0.2">
      <c r="B29" s="56"/>
      <c r="C29" s="54"/>
      <c r="D29" s="54"/>
      <c r="E29" s="55"/>
      <c r="F29" s="55"/>
      <c r="G29" s="54"/>
      <c r="H29" s="54"/>
      <c r="I29" s="54"/>
      <c r="J29" s="54"/>
      <c r="K29" s="55"/>
      <c r="L29" s="55"/>
      <c r="M29" s="55"/>
      <c r="N29" s="55"/>
      <c r="O29" s="55"/>
      <c r="P29" s="55"/>
      <c r="Q29" s="54"/>
      <c r="R29" s="54"/>
      <c r="S29" s="53"/>
      <c r="T29" s="52"/>
      <c r="U29" s="52"/>
      <c r="V29" s="52"/>
      <c r="W29" s="52"/>
      <c r="X29" s="52"/>
      <c r="Y29" s="52"/>
      <c r="Z29" s="52"/>
      <c r="AA29" s="52"/>
      <c r="AB29" s="52"/>
      <c r="AC29" s="51"/>
      <c r="AD29" s="51"/>
    </row>
    <row r="30" spans="2:78" ht="15.75" x14ac:dyDescent="0.2">
      <c r="B30" s="64" t="s">
        <v>156</v>
      </c>
      <c r="C30" s="63" t="s">
        <v>98</v>
      </c>
      <c r="D30" s="62"/>
      <c r="E30" s="60">
        <f>AVERAGE(E24:E28)</f>
        <v>148</v>
      </c>
      <c r="F30" s="60">
        <f>F23</f>
        <v>63.52</v>
      </c>
      <c r="G30" s="60">
        <f t="shared" ref="G30:R30" si="4">AVERAGE(G23:G28)</f>
        <v>2.4833333333333334</v>
      </c>
      <c r="H30" s="60">
        <f t="shared" si="4"/>
        <v>6.166666666666667</v>
      </c>
      <c r="I30" s="60">
        <f t="shared" si="4"/>
        <v>5</v>
      </c>
      <c r="J30" s="60" t="e">
        <f t="shared" si="4"/>
        <v>#DIV/0!</v>
      </c>
      <c r="K30" s="60">
        <f t="shared" si="4"/>
        <v>2.5</v>
      </c>
      <c r="L30" s="60">
        <f t="shared" si="4"/>
        <v>0.33333333333333331</v>
      </c>
      <c r="M30" s="60">
        <f t="shared" si="4"/>
        <v>0</v>
      </c>
      <c r="N30" s="60">
        <f t="shared" si="4"/>
        <v>0</v>
      </c>
      <c r="O30" s="60">
        <f t="shared" si="4"/>
        <v>0</v>
      </c>
      <c r="P30" s="60">
        <f t="shared" si="4"/>
        <v>0</v>
      </c>
      <c r="Q30" s="60">
        <f t="shared" si="4"/>
        <v>0</v>
      </c>
      <c r="R30" s="60">
        <f t="shared" si="4"/>
        <v>0</v>
      </c>
      <c r="S30" s="59"/>
      <c r="T30" s="57"/>
      <c r="U30" s="57"/>
      <c r="V30" s="57"/>
      <c r="W30" s="65"/>
      <c r="X30" s="57"/>
      <c r="Y30" s="57"/>
      <c r="Z30" s="57"/>
      <c r="AA30" s="57"/>
      <c r="AB30" s="57"/>
      <c r="AC30" s="57"/>
      <c r="AD30" s="57"/>
    </row>
    <row r="31" spans="2:78" ht="15.75" x14ac:dyDescent="0.2">
      <c r="B31" s="64"/>
      <c r="C31" s="63" t="s">
        <v>97</v>
      </c>
      <c r="D31" s="62"/>
      <c r="E31" s="61"/>
      <c r="F31" s="61"/>
      <c r="G31" s="60">
        <f t="shared" ref="G31:R31" si="5">STDEV(G23:G28)/SQRT(COUNT(G23:G28))</f>
        <v>0.25484199898063187</v>
      </c>
      <c r="H31" s="60">
        <f t="shared" si="5"/>
        <v>0.72648315725677926</v>
      </c>
      <c r="I31" s="60">
        <f t="shared" si="5"/>
        <v>0.68313005106397329</v>
      </c>
      <c r="J31" s="60" t="e">
        <f t="shared" si="5"/>
        <v>#DIV/0!</v>
      </c>
      <c r="K31" s="60">
        <f t="shared" si="5"/>
        <v>0.4281744192888377</v>
      </c>
      <c r="L31" s="60">
        <f t="shared" si="5"/>
        <v>0.21081851067789201</v>
      </c>
      <c r="M31" s="60">
        <f t="shared" si="5"/>
        <v>0</v>
      </c>
      <c r="N31" s="60">
        <f t="shared" si="5"/>
        <v>0</v>
      </c>
      <c r="O31" s="60">
        <f t="shared" si="5"/>
        <v>0</v>
      </c>
      <c r="P31" s="60">
        <f t="shared" si="5"/>
        <v>0</v>
      </c>
      <c r="Q31" s="60">
        <f t="shared" si="5"/>
        <v>0</v>
      </c>
      <c r="R31" s="60">
        <f t="shared" si="5"/>
        <v>0</v>
      </c>
      <c r="S31" s="59"/>
      <c r="T31" s="57"/>
      <c r="U31" s="57"/>
      <c r="V31" s="57"/>
      <c r="W31" s="58"/>
      <c r="X31" s="57"/>
      <c r="Y31" s="57"/>
      <c r="Z31" s="57"/>
      <c r="AA31" s="57"/>
      <c r="AB31" s="57"/>
      <c r="AC31" s="57"/>
      <c r="AD31" s="57"/>
    </row>
    <row r="32" spans="2:78" ht="3.75" customHeight="1" x14ac:dyDescent="0.2">
      <c r="B32" s="56"/>
      <c r="C32" s="54"/>
      <c r="D32" s="54"/>
      <c r="E32" s="55"/>
      <c r="F32" s="55"/>
      <c r="G32" s="54"/>
      <c r="H32" s="54"/>
      <c r="I32" s="54"/>
      <c r="J32" s="54"/>
      <c r="K32" s="55"/>
      <c r="L32" s="55"/>
      <c r="M32" s="55"/>
      <c r="N32" s="55"/>
      <c r="O32" s="55"/>
      <c r="P32" s="55"/>
      <c r="Q32" s="54"/>
      <c r="R32" s="54"/>
      <c r="S32" s="53"/>
      <c r="T32" s="52"/>
      <c r="U32" s="52"/>
      <c r="V32" s="52"/>
      <c r="W32" s="52"/>
      <c r="X32" s="52"/>
      <c r="Y32" s="52"/>
      <c r="Z32" s="52"/>
      <c r="AA32" s="52"/>
      <c r="AB32" s="52"/>
      <c r="AC32" s="51"/>
      <c r="AD32" s="51"/>
    </row>
    <row r="33" spans="2:78" ht="15.75" x14ac:dyDescent="0.2">
      <c r="B33" s="141">
        <f>B23+1</f>
        <v>303</v>
      </c>
      <c r="C33" s="70" t="s">
        <v>104</v>
      </c>
      <c r="D33" s="68" t="s">
        <v>107</v>
      </c>
      <c r="E33" s="68">
        <v>147</v>
      </c>
      <c r="F33" s="68">
        <v>67.11</v>
      </c>
      <c r="G33" s="68">
        <v>3.1</v>
      </c>
      <c r="H33" s="68">
        <v>12</v>
      </c>
      <c r="I33" s="68">
        <v>8.5</v>
      </c>
      <c r="J33" s="68"/>
      <c r="K33" s="68">
        <v>5</v>
      </c>
      <c r="L33" s="68">
        <v>0</v>
      </c>
      <c r="M33" s="68">
        <v>0</v>
      </c>
      <c r="N33" s="68">
        <v>0</v>
      </c>
      <c r="O33" s="68">
        <v>0</v>
      </c>
      <c r="P33" s="68">
        <v>0</v>
      </c>
      <c r="Q33" s="68">
        <v>0</v>
      </c>
      <c r="R33" s="68">
        <v>0</v>
      </c>
      <c r="S33" s="67"/>
      <c r="T33" s="66"/>
      <c r="U33" s="65"/>
      <c r="V33" s="65"/>
      <c r="W33" s="72"/>
      <c r="X33" s="65"/>
      <c r="Y33" s="65"/>
      <c r="Z33" s="65"/>
      <c r="AA33" s="65"/>
      <c r="AB33" s="65"/>
      <c r="AC33" s="65"/>
      <c r="AD33" s="65"/>
      <c r="AF33" s="50">
        <v>6</v>
      </c>
      <c r="AG33" s="50">
        <f>IF($H33="","",$H33)</f>
        <v>12</v>
      </c>
      <c r="AH33" s="50">
        <f>IF(AG33="","",AG33/100)</f>
        <v>0.12</v>
      </c>
      <c r="AI33" s="50">
        <f>IF($G33="","",$G33)</f>
        <v>3.1</v>
      </c>
      <c r="AJ33" s="50">
        <f>IF($K33="","",$K33)</f>
        <v>5</v>
      </c>
      <c r="AK33" s="50" t="str">
        <f>IF(J33="","",J33-1)</f>
        <v/>
      </c>
      <c r="AL33" s="71">
        <f>IF($L33="","",$L33)</f>
        <v>0</v>
      </c>
      <c r="AM33" s="50">
        <f>IF($M33="","",$M33)</f>
        <v>0</v>
      </c>
      <c r="AN33" s="50">
        <f>IF($H34="","",$H34)</f>
        <v>8.5</v>
      </c>
      <c r="AO33" s="50">
        <f>IF(AN33="","",AN33/100)</f>
        <v>8.5000000000000006E-2</v>
      </c>
      <c r="AP33" s="50">
        <f>IF($G34="","",$G34)</f>
        <v>2.4</v>
      </c>
      <c r="AQ33" s="50">
        <f>IF($K34="","",$K34)</f>
        <v>2</v>
      </c>
      <c r="AR33" s="50" t="str">
        <f>IF(J34="","",J34-1)</f>
        <v/>
      </c>
      <c r="AS33" s="50">
        <f>IF($L34="","",$L34)</f>
        <v>0</v>
      </c>
      <c r="AT33" s="50">
        <f>IF($M34="","",$M34)</f>
        <v>0</v>
      </c>
      <c r="AU33" s="50">
        <f>IF($H35="","",$H35)</f>
        <v>11</v>
      </c>
      <c r="AV33" s="50">
        <f>IF(AU33="","",AU33/100)</f>
        <v>0.11</v>
      </c>
      <c r="AW33" s="50">
        <f>IF($G35="","",$G35)</f>
        <v>2.7</v>
      </c>
      <c r="AX33" s="50">
        <f>IF($K35="","",$K35)</f>
        <v>4</v>
      </c>
      <c r="AY33" s="50" t="str">
        <f>IF(J35="","",J35-1)</f>
        <v/>
      </c>
      <c r="AZ33" s="50">
        <f>IF($L35="","",$L35)</f>
        <v>0</v>
      </c>
      <c r="BA33" s="50">
        <f>IF($M35="","",$M35)</f>
        <v>0</v>
      </c>
      <c r="BB33" s="50">
        <f>IF($H36="","",$H36)</f>
        <v>9</v>
      </c>
      <c r="BC33" s="50">
        <f>IF(BB33="","",BB33/100)</f>
        <v>0.09</v>
      </c>
      <c r="BD33" s="50">
        <f>IF($G36="","",$G36)</f>
        <v>3.1</v>
      </c>
      <c r="BE33" s="50">
        <f>IF($K36="","",$K36)</f>
        <v>2</v>
      </c>
      <c r="BF33" s="50" t="str">
        <f>IF(J36="","",J36-1)</f>
        <v/>
      </c>
      <c r="BG33" s="50">
        <f>IF($L36="","",$L36)</f>
        <v>0</v>
      </c>
      <c r="BH33" s="50">
        <f>IF($M36="","",$M36)</f>
        <v>0</v>
      </c>
      <c r="BI33" s="50">
        <f>IF($H37="","",$H37)</f>
        <v>7</v>
      </c>
      <c r="BJ33" s="50">
        <f>IF(BI33="","",BI33/100)</f>
        <v>7.0000000000000007E-2</v>
      </c>
      <c r="BK33" s="50">
        <f>IF($G37="","",$G37)</f>
        <v>3</v>
      </c>
      <c r="BL33" s="50">
        <f>IF($K37="","",$K37)</f>
        <v>0</v>
      </c>
      <c r="BM33" s="50" t="str">
        <f>IF(J37="","",J37-1)</f>
        <v/>
      </c>
      <c r="BN33" s="50">
        <f>IF($L37="","",$L37)</f>
        <v>0</v>
      </c>
      <c r="BO33" s="50">
        <f>IF($M37="","",$M37)</f>
        <v>0</v>
      </c>
      <c r="BP33" s="50">
        <f>IF($H38="","",$H38)</f>
        <v>7.5</v>
      </c>
      <c r="BQ33" s="50">
        <f>IF(BP33="","",BP33/100)</f>
        <v>7.4999999999999997E-2</v>
      </c>
      <c r="BR33" s="50">
        <f>IF($G38="","",$G38)</f>
        <v>2.2999999999999998</v>
      </c>
      <c r="BS33" s="50">
        <f>IF($K38="","",$K38)</f>
        <v>1</v>
      </c>
      <c r="BT33" s="50" t="str">
        <f>IF(J38="","",J38-1)</f>
        <v/>
      </c>
      <c r="BU33" s="50">
        <f>IF($L38="","",$L38)</f>
        <v>3</v>
      </c>
      <c r="BV33" s="50">
        <f>IF($M38="","",$M38)</f>
        <v>0</v>
      </c>
      <c r="BW33" s="50">
        <f>SUM(O33:O38)/AF33</f>
        <v>0</v>
      </c>
      <c r="BX33" s="50">
        <f>SUM(P33:P38)/AF33</f>
        <v>0</v>
      </c>
      <c r="BY33" s="50">
        <f>SUM(Q33:Q38)/AF33</f>
        <v>0</v>
      </c>
      <c r="BZ33" s="50">
        <f>SUM(R33:R38)/AF33</f>
        <v>0</v>
      </c>
    </row>
    <row r="34" spans="2:78" ht="15.75" x14ac:dyDescent="0.2">
      <c r="B34" s="141"/>
      <c r="C34" s="70" t="s">
        <v>103</v>
      </c>
      <c r="D34" s="68"/>
      <c r="E34" s="68">
        <v>148</v>
      </c>
      <c r="F34" s="69"/>
      <c r="G34" s="68">
        <v>2.4</v>
      </c>
      <c r="H34" s="68">
        <v>8.5</v>
      </c>
      <c r="I34" s="68">
        <v>11</v>
      </c>
      <c r="J34" s="68"/>
      <c r="K34" s="68">
        <v>2</v>
      </c>
      <c r="L34" s="68">
        <v>0</v>
      </c>
      <c r="M34" s="68">
        <v>0</v>
      </c>
      <c r="N34" s="68">
        <v>0</v>
      </c>
      <c r="O34" s="68">
        <v>0</v>
      </c>
      <c r="P34" s="68">
        <v>0</v>
      </c>
      <c r="Q34" s="68">
        <v>0</v>
      </c>
      <c r="R34" s="68">
        <v>0</v>
      </c>
      <c r="S34" s="67"/>
      <c r="T34" s="66"/>
      <c r="U34" s="65"/>
      <c r="V34" s="65"/>
      <c r="W34" s="65"/>
      <c r="X34" s="65"/>
      <c r="Y34" s="65"/>
      <c r="Z34" s="65"/>
      <c r="AA34" s="65"/>
      <c r="AB34" s="65"/>
      <c r="AC34" s="65"/>
      <c r="AD34" s="65"/>
    </row>
    <row r="35" spans="2:78" ht="15.75" x14ac:dyDescent="0.2">
      <c r="B35" s="141"/>
      <c r="C35" s="70" t="s">
        <v>102</v>
      </c>
      <c r="D35" s="68">
        <f t="shared" ref="D35:E38" si="6">D34</f>
        <v>0</v>
      </c>
      <c r="E35" s="68">
        <f t="shared" si="6"/>
        <v>148</v>
      </c>
      <c r="F35" s="69"/>
      <c r="G35" s="68">
        <v>2.7</v>
      </c>
      <c r="H35" s="68">
        <v>11</v>
      </c>
      <c r="I35" s="68">
        <v>15</v>
      </c>
      <c r="J35" s="68"/>
      <c r="K35" s="68">
        <v>4</v>
      </c>
      <c r="L35" s="68">
        <v>0</v>
      </c>
      <c r="M35" s="68">
        <v>0</v>
      </c>
      <c r="N35" s="68">
        <v>0</v>
      </c>
      <c r="O35" s="68">
        <v>0</v>
      </c>
      <c r="P35" s="68">
        <v>0</v>
      </c>
      <c r="Q35" s="68">
        <v>0</v>
      </c>
      <c r="R35" s="68">
        <v>0</v>
      </c>
      <c r="S35" s="67"/>
      <c r="T35" s="66"/>
      <c r="U35" s="65"/>
      <c r="V35" s="65"/>
      <c r="W35" s="65"/>
      <c r="X35" s="65"/>
      <c r="Y35" s="65"/>
      <c r="Z35" s="65"/>
      <c r="AA35" s="65"/>
      <c r="AB35" s="65"/>
      <c r="AC35" s="65"/>
      <c r="AD35" s="65"/>
    </row>
    <row r="36" spans="2:78" ht="15.75" x14ac:dyDescent="0.2">
      <c r="B36" s="141"/>
      <c r="C36" s="70" t="s">
        <v>101</v>
      </c>
      <c r="D36" s="68">
        <f t="shared" si="6"/>
        <v>0</v>
      </c>
      <c r="E36" s="68">
        <f t="shared" si="6"/>
        <v>148</v>
      </c>
      <c r="F36" s="69"/>
      <c r="G36" s="68">
        <v>3.1</v>
      </c>
      <c r="H36" s="68">
        <v>9</v>
      </c>
      <c r="I36" s="68">
        <v>12</v>
      </c>
      <c r="J36" s="68"/>
      <c r="K36" s="68">
        <v>2</v>
      </c>
      <c r="L36" s="68">
        <v>0</v>
      </c>
      <c r="M36" s="68">
        <v>0</v>
      </c>
      <c r="N36" s="68">
        <v>0</v>
      </c>
      <c r="O36" s="68">
        <v>0</v>
      </c>
      <c r="P36" s="68">
        <v>0</v>
      </c>
      <c r="Q36" s="68">
        <v>0</v>
      </c>
      <c r="R36" s="68">
        <v>0</v>
      </c>
      <c r="S36" s="67"/>
      <c r="T36" s="66"/>
      <c r="U36" s="65"/>
      <c r="V36" s="65"/>
      <c r="W36" s="65"/>
      <c r="X36" s="65"/>
      <c r="Y36" s="65"/>
      <c r="Z36" s="65"/>
      <c r="AA36" s="65"/>
      <c r="AB36" s="65"/>
      <c r="AC36" s="65"/>
      <c r="AD36" s="65"/>
    </row>
    <row r="37" spans="2:78" ht="15.75" x14ac:dyDescent="0.2">
      <c r="B37" s="141"/>
      <c r="C37" s="70" t="s">
        <v>100</v>
      </c>
      <c r="D37" s="68">
        <f t="shared" si="6"/>
        <v>0</v>
      </c>
      <c r="E37" s="68">
        <f t="shared" si="6"/>
        <v>148</v>
      </c>
      <c r="F37" s="69"/>
      <c r="G37" s="68">
        <v>3</v>
      </c>
      <c r="H37" s="68">
        <v>7</v>
      </c>
      <c r="I37" s="68">
        <v>7</v>
      </c>
      <c r="J37" s="68"/>
      <c r="K37" s="68">
        <v>0</v>
      </c>
      <c r="L37" s="68">
        <v>0</v>
      </c>
      <c r="M37" s="68">
        <v>0</v>
      </c>
      <c r="N37" s="68">
        <v>0</v>
      </c>
      <c r="O37" s="68">
        <v>0</v>
      </c>
      <c r="P37" s="68">
        <v>0</v>
      </c>
      <c r="Q37" s="68">
        <v>0</v>
      </c>
      <c r="R37" s="68">
        <v>0</v>
      </c>
      <c r="S37" s="67" t="s">
        <v>106</v>
      </c>
      <c r="T37" s="66"/>
      <c r="U37" s="65"/>
      <c r="V37" s="65"/>
      <c r="W37" s="65"/>
      <c r="X37" s="65"/>
      <c r="Y37" s="65"/>
      <c r="Z37" s="65"/>
      <c r="AA37" s="65"/>
      <c r="AB37" s="65"/>
      <c r="AC37" s="65"/>
      <c r="AD37" s="65"/>
    </row>
    <row r="38" spans="2:78" ht="15.75" x14ac:dyDescent="0.2">
      <c r="B38" s="141"/>
      <c r="C38" s="70" t="s">
        <v>99</v>
      </c>
      <c r="D38" s="68">
        <f t="shared" si="6"/>
        <v>0</v>
      </c>
      <c r="E38" s="68">
        <f t="shared" si="6"/>
        <v>148</v>
      </c>
      <c r="F38" s="69"/>
      <c r="G38" s="68">
        <v>2.2999999999999998</v>
      </c>
      <c r="H38" s="68">
        <v>7.5</v>
      </c>
      <c r="I38" s="68">
        <v>10</v>
      </c>
      <c r="J38" s="68"/>
      <c r="K38" s="68">
        <v>1</v>
      </c>
      <c r="L38" s="68">
        <v>3</v>
      </c>
      <c r="M38" s="68">
        <v>0</v>
      </c>
      <c r="N38" s="68">
        <v>0</v>
      </c>
      <c r="O38" s="68">
        <v>0</v>
      </c>
      <c r="P38" s="68">
        <v>0</v>
      </c>
      <c r="Q38" s="68">
        <v>0</v>
      </c>
      <c r="R38" s="68">
        <v>0</v>
      </c>
      <c r="S38" s="67"/>
      <c r="T38" s="66"/>
      <c r="U38" s="65"/>
      <c r="V38" s="65"/>
      <c r="W38" s="65"/>
      <c r="X38" s="65"/>
      <c r="Y38" s="65"/>
      <c r="Z38" s="65"/>
      <c r="AA38" s="65"/>
      <c r="AB38" s="65"/>
      <c r="AC38" s="65"/>
      <c r="AD38" s="65"/>
    </row>
    <row r="39" spans="2:78" ht="3.75" customHeight="1" x14ac:dyDescent="0.2">
      <c r="B39" s="56"/>
      <c r="C39" s="54"/>
      <c r="D39" s="54"/>
      <c r="E39" s="55"/>
      <c r="F39" s="55"/>
      <c r="G39" s="54"/>
      <c r="H39" s="54"/>
      <c r="I39" s="54"/>
      <c r="J39" s="54"/>
      <c r="K39" s="55"/>
      <c r="L39" s="55"/>
      <c r="M39" s="55"/>
      <c r="N39" s="55"/>
      <c r="O39" s="55"/>
      <c r="P39" s="55"/>
      <c r="Q39" s="54"/>
      <c r="R39" s="54"/>
      <c r="S39" s="53"/>
      <c r="T39" s="52"/>
      <c r="U39" s="52"/>
      <c r="V39" s="52"/>
      <c r="W39" s="52"/>
      <c r="X39" s="52"/>
      <c r="Y39" s="52"/>
      <c r="Z39" s="52"/>
      <c r="AA39" s="52"/>
      <c r="AB39" s="52"/>
      <c r="AC39" s="51"/>
      <c r="AD39" s="51"/>
    </row>
    <row r="40" spans="2:78" ht="15.75" x14ac:dyDescent="0.2">
      <c r="B40" s="64" t="s">
        <v>889</v>
      </c>
      <c r="C40" s="63" t="s">
        <v>98</v>
      </c>
      <c r="D40" s="62"/>
      <c r="E40" s="60">
        <f>AVERAGE(E34:E38)</f>
        <v>148</v>
      </c>
      <c r="F40" s="60">
        <f>F33</f>
        <v>67.11</v>
      </c>
      <c r="G40" s="60">
        <f t="shared" ref="G40:R40" si="7">AVERAGE(G33:G38)</f>
        <v>2.7666666666666662</v>
      </c>
      <c r="H40" s="60">
        <f t="shared" si="7"/>
        <v>9.1666666666666661</v>
      </c>
      <c r="I40" s="60">
        <f t="shared" si="7"/>
        <v>10.583333333333334</v>
      </c>
      <c r="J40" s="60" t="e">
        <f t="shared" si="7"/>
        <v>#DIV/0!</v>
      </c>
      <c r="K40" s="60">
        <f t="shared" si="7"/>
        <v>2.3333333333333335</v>
      </c>
      <c r="L40" s="60">
        <f t="shared" si="7"/>
        <v>0.5</v>
      </c>
      <c r="M40" s="60">
        <f t="shared" si="7"/>
        <v>0</v>
      </c>
      <c r="N40" s="60">
        <f t="shared" si="7"/>
        <v>0</v>
      </c>
      <c r="O40" s="60">
        <f t="shared" si="7"/>
        <v>0</v>
      </c>
      <c r="P40" s="60">
        <f t="shared" si="7"/>
        <v>0</v>
      </c>
      <c r="Q40" s="60">
        <f t="shared" si="7"/>
        <v>0</v>
      </c>
      <c r="R40" s="60">
        <f t="shared" si="7"/>
        <v>0</v>
      </c>
      <c r="S40" s="59"/>
      <c r="T40" s="57"/>
      <c r="U40" s="57"/>
      <c r="V40" s="57"/>
      <c r="W40" s="65"/>
      <c r="X40" s="57"/>
      <c r="Y40" s="57"/>
      <c r="Z40" s="57"/>
      <c r="AA40" s="57"/>
      <c r="AB40" s="57"/>
      <c r="AC40" s="57"/>
      <c r="AD40" s="57"/>
    </row>
    <row r="41" spans="2:78" ht="15.75" x14ac:dyDescent="0.2">
      <c r="B41" s="64"/>
      <c r="C41" s="63" t="s">
        <v>97</v>
      </c>
      <c r="D41" s="62"/>
      <c r="E41" s="61"/>
      <c r="F41" s="61"/>
      <c r="G41" s="60">
        <f t="shared" ref="G41:R41" si="8">STDEV(G33:G38)/SQRT(COUNT(G33:G38))</f>
        <v>0.14529663145135738</v>
      </c>
      <c r="H41" s="60">
        <f t="shared" si="8"/>
        <v>0.80277297191948604</v>
      </c>
      <c r="I41" s="60">
        <f t="shared" si="8"/>
        <v>1.1432167093095018</v>
      </c>
      <c r="J41" s="60" t="e">
        <f t="shared" si="8"/>
        <v>#DIV/0!</v>
      </c>
      <c r="K41" s="60">
        <f t="shared" si="8"/>
        <v>0.76011695006609215</v>
      </c>
      <c r="L41" s="60">
        <f t="shared" si="8"/>
        <v>0.5</v>
      </c>
      <c r="M41" s="60">
        <f t="shared" si="8"/>
        <v>0</v>
      </c>
      <c r="N41" s="60">
        <f t="shared" si="8"/>
        <v>0</v>
      </c>
      <c r="O41" s="60">
        <f t="shared" si="8"/>
        <v>0</v>
      </c>
      <c r="P41" s="60">
        <f t="shared" si="8"/>
        <v>0</v>
      </c>
      <c r="Q41" s="60">
        <f t="shared" si="8"/>
        <v>0</v>
      </c>
      <c r="R41" s="60">
        <f t="shared" si="8"/>
        <v>0</v>
      </c>
      <c r="S41" s="59"/>
      <c r="T41" s="57"/>
      <c r="U41" s="57"/>
      <c r="V41" s="57"/>
      <c r="W41" s="58"/>
      <c r="X41" s="57"/>
      <c r="Y41" s="57"/>
      <c r="Z41" s="57"/>
      <c r="AA41" s="57"/>
      <c r="AB41" s="57"/>
      <c r="AC41" s="57"/>
      <c r="AD41" s="57"/>
    </row>
    <row r="42" spans="2:78" ht="3.75" customHeight="1" x14ac:dyDescent="0.2">
      <c r="B42" s="56"/>
      <c r="C42" s="54"/>
      <c r="D42" s="54"/>
      <c r="E42" s="55"/>
      <c r="F42" s="55"/>
      <c r="G42" s="54"/>
      <c r="H42" s="54"/>
      <c r="I42" s="54"/>
      <c r="J42" s="54"/>
      <c r="K42" s="55"/>
      <c r="L42" s="55"/>
      <c r="M42" s="55"/>
      <c r="N42" s="55"/>
      <c r="O42" s="55"/>
      <c r="P42" s="55"/>
      <c r="Q42" s="54"/>
      <c r="R42" s="54"/>
      <c r="S42" s="53"/>
      <c r="T42" s="52"/>
      <c r="U42" s="52"/>
      <c r="V42" s="52"/>
      <c r="W42" s="52"/>
      <c r="X42" s="52"/>
      <c r="Y42" s="52"/>
      <c r="Z42" s="52"/>
      <c r="AA42" s="52"/>
      <c r="AB42" s="52"/>
      <c r="AC42" s="51"/>
      <c r="AD42" s="51"/>
    </row>
    <row r="43" spans="2:78" ht="15.75" x14ac:dyDescent="0.2">
      <c r="B43" s="141">
        <f>B33+1</f>
        <v>304</v>
      </c>
      <c r="C43" s="70" t="s">
        <v>104</v>
      </c>
      <c r="D43" s="68" t="s">
        <v>107</v>
      </c>
      <c r="E43" s="68">
        <v>147</v>
      </c>
      <c r="F43" s="68">
        <v>51.43</v>
      </c>
      <c r="G43" s="68">
        <v>3.1</v>
      </c>
      <c r="H43" s="68">
        <v>7.5</v>
      </c>
      <c r="I43" s="68">
        <v>5.2</v>
      </c>
      <c r="J43" s="68"/>
      <c r="K43" s="68">
        <v>3</v>
      </c>
      <c r="L43" s="68">
        <v>1</v>
      </c>
      <c r="M43" s="68">
        <v>0</v>
      </c>
      <c r="N43" s="68">
        <v>0</v>
      </c>
      <c r="O43" s="68">
        <v>0</v>
      </c>
      <c r="P43" s="68">
        <v>0</v>
      </c>
      <c r="Q43" s="68">
        <v>0</v>
      </c>
      <c r="R43" s="68">
        <v>0</v>
      </c>
      <c r="S43" s="67"/>
      <c r="T43" s="66"/>
      <c r="U43" s="65"/>
      <c r="V43" s="65"/>
      <c r="W43" s="72"/>
      <c r="X43" s="65"/>
      <c r="Y43" s="65"/>
      <c r="Z43" s="65"/>
      <c r="AA43" s="65"/>
      <c r="AB43" s="65"/>
      <c r="AC43" s="65"/>
      <c r="AD43" s="65"/>
      <c r="AF43" s="50">
        <v>6</v>
      </c>
      <c r="AG43" s="50">
        <f>IF($H43="","",$H43)</f>
        <v>7.5</v>
      </c>
      <c r="AH43" s="50">
        <f>IF(AG43="","",AG43/100)</f>
        <v>7.4999999999999997E-2</v>
      </c>
      <c r="AI43" s="50">
        <f>IF($G43="","",$G43)</f>
        <v>3.1</v>
      </c>
      <c r="AJ43" s="50">
        <f>IF($K43="","",$K43)</f>
        <v>3</v>
      </c>
      <c r="AK43" s="50" t="str">
        <f>IF(J43="","",J43-1)</f>
        <v/>
      </c>
      <c r="AL43" s="71">
        <f>IF($L43="","",$L43)</f>
        <v>1</v>
      </c>
      <c r="AM43" s="50">
        <f>IF($M43="","",$M43)</f>
        <v>0</v>
      </c>
      <c r="AN43" s="50">
        <f>IF($H44="","",$H44)</f>
        <v>7.5</v>
      </c>
      <c r="AO43" s="50">
        <f>IF(AN43="","",AN43/100)</f>
        <v>7.4999999999999997E-2</v>
      </c>
      <c r="AP43" s="50">
        <f>IF($G44="","",$G44)</f>
        <v>3.2</v>
      </c>
      <c r="AQ43" s="50">
        <f>IF($K44="","",$K44)</f>
        <v>2</v>
      </c>
      <c r="AR43" s="50" t="str">
        <f>IF(J44="","",J44-1)</f>
        <v/>
      </c>
      <c r="AS43" s="50">
        <f>IF($L44="","",$L44)</f>
        <v>1</v>
      </c>
      <c r="AT43" s="50">
        <f>IF($M44="","",$M44)</f>
        <v>0</v>
      </c>
      <c r="AU43" s="50">
        <f>IF($H45="","",$H45)</f>
        <v>7</v>
      </c>
      <c r="AV43" s="50">
        <f>IF(AU43="","",AU43/100)</f>
        <v>7.0000000000000007E-2</v>
      </c>
      <c r="AW43" s="50">
        <f>IF($G45="","",$G45)</f>
        <v>2.8</v>
      </c>
      <c r="AX43" s="50">
        <f>IF($K45="","",$K45)</f>
        <v>3</v>
      </c>
      <c r="AY43" s="50" t="str">
        <f>IF(J45="","",J45-1)</f>
        <v/>
      </c>
      <c r="AZ43" s="50">
        <f>IF($L45="","",$L45)</f>
        <v>1</v>
      </c>
      <c r="BA43" s="50">
        <f>IF($M45="","",$M45)</f>
        <v>0</v>
      </c>
      <c r="BB43" s="50">
        <f>IF($H46="","",$H46)</f>
        <v>7</v>
      </c>
      <c r="BC43" s="50">
        <f>IF(BB43="","",BB43/100)</f>
        <v>7.0000000000000007E-2</v>
      </c>
      <c r="BD43" s="50">
        <f>IF($G46="","",$G46)</f>
        <v>3</v>
      </c>
      <c r="BE43" s="50">
        <f>IF($K46="","",$K46)</f>
        <v>3</v>
      </c>
      <c r="BF43" s="50" t="str">
        <f>IF(J46="","",J46-1)</f>
        <v/>
      </c>
      <c r="BG43" s="50">
        <f>IF($L46="","",$L46)</f>
        <v>1</v>
      </c>
      <c r="BH43" s="50">
        <f>IF($M46="","",$M46)</f>
        <v>0</v>
      </c>
      <c r="BI43" s="50">
        <f>IF($H47="","",$H47)</f>
        <v>7.5</v>
      </c>
      <c r="BJ43" s="50">
        <f>IF(BI43="","",BI43/100)</f>
        <v>7.4999999999999997E-2</v>
      </c>
      <c r="BK43" s="50">
        <f>IF($G47="","",$G47)</f>
        <v>3.3</v>
      </c>
      <c r="BL43" s="50">
        <f>IF($K47="","",$K47)</f>
        <v>2</v>
      </c>
      <c r="BM43" s="50" t="str">
        <f>IF(J47="","",J47-1)</f>
        <v/>
      </c>
      <c r="BN43" s="50">
        <f>IF($L47="","",$L47)</f>
        <v>1</v>
      </c>
      <c r="BO43" s="50">
        <f>IF($M47="","",$M47)</f>
        <v>0</v>
      </c>
      <c r="BP43" s="50">
        <f>IF($H48="","",$H48)</f>
        <v>5.3</v>
      </c>
      <c r="BQ43" s="50">
        <f>IF(BP43="","",BP43/100)</f>
        <v>5.2999999999999999E-2</v>
      </c>
      <c r="BR43" s="50">
        <f>IF($G48="","",$G48)</f>
        <v>2.5</v>
      </c>
      <c r="BS43" s="50">
        <f>IF($K48="","",$K48)</f>
        <v>0</v>
      </c>
      <c r="BT43" s="50" t="str">
        <f>IF(J48="","",J48-1)</f>
        <v/>
      </c>
      <c r="BU43" s="50">
        <f>IF($L48="","",$L48)</f>
        <v>0</v>
      </c>
      <c r="BV43" s="50">
        <f>IF($M48="","",$M48)</f>
        <v>0</v>
      </c>
      <c r="BW43" s="50">
        <f>SUM(O43:O48)/AF43</f>
        <v>0</v>
      </c>
      <c r="BX43" s="50">
        <f>SUM(P43:P48)/AF43</f>
        <v>0</v>
      </c>
      <c r="BY43" s="50">
        <f>SUM(Q43:Q48)/AF43</f>
        <v>0</v>
      </c>
      <c r="BZ43" s="50">
        <f>SUM(R43:R48)/AF43</f>
        <v>0</v>
      </c>
    </row>
    <row r="44" spans="2:78" ht="15.75" x14ac:dyDescent="0.2">
      <c r="B44" s="141"/>
      <c r="C44" s="70" t="s">
        <v>103</v>
      </c>
      <c r="D44" s="68"/>
      <c r="E44" s="68">
        <v>148</v>
      </c>
      <c r="F44" s="69"/>
      <c r="G44" s="68">
        <v>3.2</v>
      </c>
      <c r="H44" s="68">
        <v>7.5</v>
      </c>
      <c r="I44" s="68">
        <v>5</v>
      </c>
      <c r="J44" s="68"/>
      <c r="K44" s="68">
        <v>2</v>
      </c>
      <c r="L44" s="68">
        <v>1</v>
      </c>
      <c r="M44" s="68">
        <v>0</v>
      </c>
      <c r="N44" s="68">
        <v>0</v>
      </c>
      <c r="O44" s="68">
        <v>0</v>
      </c>
      <c r="P44" s="68">
        <v>0</v>
      </c>
      <c r="Q44" s="68">
        <v>0</v>
      </c>
      <c r="R44" s="68">
        <v>0</v>
      </c>
      <c r="S44" s="67"/>
      <c r="T44" s="66"/>
      <c r="U44" s="65"/>
      <c r="V44" s="65"/>
      <c r="W44" s="65"/>
      <c r="X44" s="65"/>
      <c r="Y44" s="65"/>
      <c r="Z44" s="65"/>
      <c r="AA44" s="65"/>
      <c r="AB44" s="65"/>
      <c r="AC44" s="65"/>
      <c r="AD44" s="65"/>
    </row>
    <row r="45" spans="2:78" ht="15.75" x14ac:dyDescent="0.2">
      <c r="B45" s="141"/>
      <c r="C45" s="70" t="s">
        <v>102</v>
      </c>
      <c r="D45" s="68">
        <f t="shared" ref="D45:E48" si="9">D44</f>
        <v>0</v>
      </c>
      <c r="E45" s="68">
        <f t="shared" si="9"/>
        <v>148</v>
      </c>
      <c r="F45" s="69"/>
      <c r="G45" s="68">
        <v>2.8</v>
      </c>
      <c r="H45" s="68">
        <v>7</v>
      </c>
      <c r="I45" s="68">
        <v>9.5</v>
      </c>
      <c r="J45" s="68"/>
      <c r="K45" s="68">
        <v>3</v>
      </c>
      <c r="L45" s="68">
        <v>1</v>
      </c>
      <c r="M45" s="68">
        <v>0</v>
      </c>
      <c r="N45" s="68">
        <v>0</v>
      </c>
      <c r="O45" s="68">
        <v>0</v>
      </c>
      <c r="P45" s="68">
        <v>0</v>
      </c>
      <c r="Q45" s="68">
        <v>0</v>
      </c>
      <c r="R45" s="68">
        <v>0</v>
      </c>
      <c r="S45" s="67"/>
      <c r="T45" s="66"/>
      <c r="U45" s="65"/>
      <c r="V45" s="65"/>
      <c r="W45" s="65"/>
      <c r="X45" s="65"/>
      <c r="Y45" s="65"/>
      <c r="Z45" s="65"/>
      <c r="AA45" s="65"/>
      <c r="AB45" s="65"/>
      <c r="AC45" s="65"/>
      <c r="AD45" s="65"/>
    </row>
    <row r="46" spans="2:78" ht="15.75" x14ac:dyDescent="0.2">
      <c r="B46" s="141"/>
      <c r="C46" s="70" t="s">
        <v>101</v>
      </c>
      <c r="D46" s="68">
        <f t="shared" si="9"/>
        <v>0</v>
      </c>
      <c r="E46" s="68">
        <f t="shared" si="9"/>
        <v>148</v>
      </c>
      <c r="F46" s="69"/>
      <c r="G46" s="68">
        <v>3</v>
      </c>
      <c r="H46" s="68">
        <v>7</v>
      </c>
      <c r="I46" s="68">
        <v>13</v>
      </c>
      <c r="J46" s="68"/>
      <c r="K46" s="68">
        <v>3</v>
      </c>
      <c r="L46" s="68">
        <v>1</v>
      </c>
      <c r="M46" s="68">
        <v>0</v>
      </c>
      <c r="N46" s="68">
        <v>0</v>
      </c>
      <c r="O46" s="68">
        <v>0</v>
      </c>
      <c r="P46" s="68">
        <v>0</v>
      </c>
      <c r="Q46" s="68">
        <v>0</v>
      </c>
      <c r="R46" s="68">
        <v>0</v>
      </c>
      <c r="S46" s="67"/>
      <c r="T46" s="66"/>
      <c r="U46" s="65"/>
      <c r="V46" s="65"/>
      <c r="W46" s="65"/>
      <c r="X46" s="65"/>
      <c r="Y46" s="65"/>
      <c r="Z46" s="65"/>
      <c r="AA46" s="65"/>
      <c r="AB46" s="65"/>
      <c r="AC46" s="65"/>
      <c r="AD46" s="65"/>
    </row>
    <row r="47" spans="2:78" ht="15.75" x14ac:dyDescent="0.2">
      <c r="B47" s="141"/>
      <c r="C47" s="70" t="s">
        <v>100</v>
      </c>
      <c r="D47" s="68">
        <f t="shared" si="9"/>
        <v>0</v>
      </c>
      <c r="E47" s="68">
        <f t="shared" si="9"/>
        <v>148</v>
      </c>
      <c r="F47" s="69"/>
      <c r="G47" s="68">
        <v>3.3</v>
      </c>
      <c r="H47" s="68">
        <v>7.5</v>
      </c>
      <c r="I47" s="68">
        <v>8</v>
      </c>
      <c r="J47" s="68"/>
      <c r="K47" s="68">
        <v>2</v>
      </c>
      <c r="L47" s="68">
        <v>1</v>
      </c>
      <c r="M47" s="68">
        <v>0</v>
      </c>
      <c r="N47" s="68">
        <v>0</v>
      </c>
      <c r="O47" s="68">
        <v>0</v>
      </c>
      <c r="P47" s="68">
        <v>0</v>
      </c>
      <c r="Q47" s="68">
        <v>0</v>
      </c>
      <c r="R47" s="68">
        <v>0</v>
      </c>
      <c r="S47" s="67"/>
      <c r="T47" s="66"/>
      <c r="U47" s="65"/>
      <c r="V47" s="65"/>
      <c r="W47" s="65"/>
      <c r="X47" s="65"/>
      <c r="Y47" s="65"/>
      <c r="Z47" s="65"/>
      <c r="AA47" s="65"/>
      <c r="AB47" s="65"/>
      <c r="AC47" s="65"/>
      <c r="AD47" s="65"/>
    </row>
    <row r="48" spans="2:78" ht="15.75" x14ac:dyDescent="0.2">
      <c r="B48" s="141"/>
      <c r="C48" s="70" t="s">
        <v>99</v>
      </c>
      <c r="D48" s="68">
        <f t="shared" si="9"/>
        <v>0</v>
      </c>
      <c r="E48" s="68">
        <f t="shared" si="9"/>
        <v>148</v>
      </c>
      <c r="F48" s="69"/>
      <c r="G48" s="68">
        <v>2.5</v>
      </c>
      <c r="H48" s="68">
        <v>5.3</v>
      </c>
      <c r="I48" s="68">
        <v>4.5</v>
      </c>
      <c r="J48" s="68"/>
      <c r="K48" s="68">
        <v>0</v>
      </c>
      <c r="L48" s="68">
        <v>0</v>
      </c>
      <c r="M48" s="68">
        <v>0</v>
      </c>
      <c r="N48" s="68">
        <v>0</v>
      </c>
      <c r="O48" s="68">
        <v>0</v>
      </c>
      <c r="P48" s="68">
        <v>0</v>
      </c>
      <c r="Q48" s="68">
        <v>0</v>
      </c>
      <c r="R48" s="68">
        <v>0</v>
      </c>
      <c r="S48" s="67"/>
      <c r="T48" s="66"/>
      <c r="U48" s="65"/>
      <c r="V48" s="65"/>
      <c r="W48" s="65"/>
      <c r="X48" s="65"/>
      <c r="Y48" s="65"/>
      <c r="Z48" s="65"/>
      <c r="AA48" s="65"/>
      <c r="AB48" s="65"/>
      <c r="AC48" s="65"/>
      <c r="AD48" s="65"/>
    </row>
    <row r="49" spans="2:78" ht="3.75" customHeight="1" x14ac:dyDescent="0.2">
      <c r="B49" s="56"/>
      <c r="C49" s="54"/>
      <c r="D49" s="54"/>
      <c r="E49" s="55"/>
      <c r="F49" s="55"/>
      <c r="G49" s="54"/>
      <c r="H49" s="54"/>
      <c r="I49" s="54"/>
      <c r="J49" s="54"/>
      <c r="K49" s="55"/>
      <c r="L49" s="55"/>
      <c r="M49" s="55"/>
      <c r="N49" s="55"/>
      <c r="O49" s="55"/>
      <c r="P49" s="55"/>
      <c r="Q49" s="54"/>
      <c r="R49" s="54"/>
      <c r="S49" s="53"/>
      <c r="T49" s="52"/>
      <c r="U49" s="52"/>
      <c r="V49" s="52"/>
      <c r="W49" s="52"/>
      <c r="X49" s="52"/>
      <c r="Y49" s="52"/>
      <c r="Z49" s="52"/>
      <c r="AA49" s="52"/>
      <c r="AB49" s="52"/>
      <c r="AC49" s="51"/>
      <c r="AD49" s="51"/>
    </row>
    <row r="50" spans="2:78" ht="15.75" x14ac:dyDescent="0.2">
      <c r="B50" s="64" t="s">
        <v>157</v>
      </c>
      <c r="C50" s="63" t="s">
        <v>98</v>
      </c>
      <c r="D50" s="62"/>
      <c r="E50" s="60">
        <f>AVERAGE(E44:E48)</f>
        <v>148</v>
      </c>
      <c r="F50" s="60">
        <f>F43</f>
        <v>51.43</v>
      </c>
      <c r="G50" s="60">
        <f t="shared" ref="G50:R50" si="10">AVERAGE(G43:G48)</f>
        <v>2.9833333333333338</v>
      </c>
      <c r="H50" s="60">
        <f t="shared" si="10"/>
        <v>6.9666666666666659</v>
      </c>
      <c r="I50" s="60">
        <f t="shared" si="10"/>
        <v>7.5333333333333341</v>
      </c>
      <c r="J50" s="60" t="e">
        <f t="shared" si="10"/>
        <v>#DIV/0!</v>
      </c>
      <c r="K50" s="60">
        <f t="shared" si="10"/>
        <v>2.1666666666666665</v>
      </c>
      <c r="L50" s="60">
        <f t="shared" si="10"/>
        <v>0.83333333333333337</v>
      </c>
      <c r="M50" s="60">
        <f t="shared" si="10"/>
        <v>0</v>
      </c>
      <c r="N50" s="60">
        <f t="shared" si="10"/>
        <v>0</v>
      </c>
      <c r="O50" s="60">
        <f t="shared" si="10"/>
        <v>0</v>
      </c>
      <c r="P50" s="60">
        <f t="shared" si="10"/>
        <v>0</v>
      </c>
      <c r="Q50" s="60">
        <f t="shared" si="10"/>
        <v>0</v>
      </c>
      <c r="R50" s="60">
        <f t="shared" si="10"/>
        <v>0</v>
      </c>
      <c r="S50" s="59"/>
      <c r="T50" s="57"/>
      <c r="U50" s="57"/>
      <c r="V50" s="57"/>
      <c r="W50" s="65"/>
      <c r="X50" s="57"/>
      <c r="Y50" s="57"/>
      <c r="Z50" s="57"/>
      <c r="AA50" s="57"/>
      <c r="AB50" s="57"/>
      <c r="AC50" s="57"/>
      <c r="AD50" s="57"/>
    </row>
    <row r="51" spans="2:78" ht="15.75" x14ac:dyDescent="0.2">
      <c r="B51" s="64"/>
      <c r="C51" s="63" t="s">
        <v>97</v>
      </c>
      <c r="D51" s="62"/>
      <c r="E51" s="61"/>
      <c r="F51" s="61"/>
      <c r="G51" s="60">
        <f t="shared" ref="G51:R51" si="11">STDEV(G43:G48)/SQRT(COUNT(G43:G48))</f>
        <v>0.11948965552623282</v>
      </c>
      <c r="H51" s="60">
        <f t="shared" si="11"/>
        <v>0.34801021696368467</v>
      </c>
      <c r="I51" s="60">
        <f t="shared" si="11"/>
        <v>1.3544166435940028</v>
      </c>
      <c r="J51" s="60" t="e">
        <f t="shared" si="11"/>
        <v>#DIV/0!</v>
      </c>
      <c r="K51" s="60">
        <f t="shared" si="11"/>
        <v>0.47726070210921173</v>
      </c>
      <c r="L51" s="60">
        <f t="shared" si="11"/>
        <v>0.16666666666666666</v>
      </c>
      <c r="M51" s="60">
        <f t="shared" si="11"/>
        <v>0</v>
      </c>
      <c r="N51" s="60">
        <f t="shared" si="11"/>
        <v>0</v>
      </c>
      <c r="O51" s="60">
        <f t="shared" si="11"/>
        <v>0</v>
      </c>
      <c r="P51" s="60">
        <f t="shared" si="11"/>
        <v>0</v>
      </c>
      <c r="Q51" s="60">
        <f t="shared" si="11"/>
        <v>0</v>
      </c>
      <c r="R51" s="60">
        <f t="shared" si="11"/>
        <v>0</v>
      </c>
      <c r="S51" s="59"/>
      <c r="T51" s="57"/>
      <c r="U51" s="57"/>
      <c r="V51" s="57"/>
      <c r="W51" s="58"/>
      <c r="X51" s="57"/>
      <c r="Y51" s="57"/>
      <c r="Z51" s="57"/>
      <c r="AA51" s="57"/>
      <c r="AB51" s="57"/>
      <c r="AC51" s="57"/>
      <c r="AD51" s="57"/>
    </row>
    <row r="52" spans="2:78" ht="3.75" customHeight="1" x14ac:dyDescent="0.2">
      <c r="B52" s="56"/>
      <c r="C52" s="54"/>
      <c r="D52" s="54"/>
      <c r="E52" s="55"/>
      <c r="F52" s="55"/>
      <c r="G52" s="54"/>
      <c r="H52" s="54"/>
      <c r="I52" s="54"/>
      <c r="J52" s="54"/>
      <c r="K52" s="55"/>
      <c r="L52" s="55"/>
      <c r="M52" s="55"/>
      <c r="N52" s="55"/>
      <c r="O52" s="55"/>
      <c r="P52" s="55"/>
      <c r="Q52" s="54"/>
      <c r="R52" s="54"/>
      <c r="S52" s="53"/>
      <c r="T52" s="52"/>
      <c r="U52" s="52"/>
      <c r="V52" s="52"/>
      <c r="W52" s="52"/>
      <c r="X52" s="52"/>
      <c r="Y52" s="52"/>
      <c r="Z52" s="52"/>
      <c r="AA52" s="52"/>
      <c r="AB52" s="52"/>
      <c r="AC52" s="51"/>
      <c r="AD52" s="51"/>
    </row>
    <row r="53" spans="2:78" ht="15.75" x14ac:dyDescent="0.2">
      <c r="B53" s="141">
        <f>B43+1</f>
        <v>305</v>
      </c>
      <c r="C53" s="70" t="s">
        <v>104</v>
      </c>
      <c r="D53" s="68" t="s">
        <v>107</v>
      </c>
      <c r="E53" s="68">
        <v>147</v>
      </c>
      <c r="F53" s="68">
        <v>102.42</v>
      </c>
      <c r="G53" s="68">
        <v>4.0999999999999996</v>
      </c>
      <c r="H53" s="68">
        <v>15</v>
      </c>
      <c r="I53" s="68">
        <v>16.3</v>
      </c>
      <c r="J53" s="68"/>
      <c r="K53" s="68">
        <v>5</v>
      </c>
      <c r="L53" s="68">
        <v>2</v>
      </c>
      <c r="M53" s="68">
        <v>0</v>
      </c>
      <c r="N53" s="68">
        <v>0</v>
      </c>
      <c r="O53" s="68">
        <v>0</v>
      </c>
      <c r="P53" s="68">
        <v>0</v>
      </c>
      <c r="Q53" s="68">
        <v>0</v>
      </c>
      <c r="R53" s="68">
        <v>0</v>
      </c>
      <c r="S53" s="67"/>
      <c r="T53" s="66"/>
      <c r="U53" s="65"/>
      <c r="V53" s="65"/>
      <c r="W53" s="72"/>
      <c r="X53" s="65"/>
      <c r="Y53" s="65"/>
      <c r="Z53" s="65"/>
      <c r="AA53" s="65"/>
      <c r="AB53" s="65"/>
      <c r="AC53" s="65"/>
      <c r="AD53" s="65"/>
      <c r="AF53" s="50">
        <v>6</v>
      </c>
      <c r="AG53" s="50">
        <f>IF($H53="","",$H53)</f>
        <v>15</v>
      </c>
      <c r="AH53" s="50">
        <f>IF(AG53="","",AG53/100)</f>
        <v>0.15</v>
      </c>
      <c r="AI53" s="50">
        <f>IF($G53="","",$G53)</f>
        <v>4.0999999999999996</v>
      </c>
      <c r="AJ53" s="50">
        <f>IF($K53="","",$K53)</f>
        <v>5</v>
      </c>
      <c r="AK53" s="50" t="str">
        <f>IF(J53="","",J53-1)</f>
        <v/>
      </c>
      <c r="AL53" s="71">
        <f>IF($L53="","",$L53)</f>
        <v>2</v>
      </c>
      <c r="AM53" s="50">
        <f>IF($M53="","",$M53)</f>
        <v>0</v>
      </c>
      <c r="AN53" s="50">
        <f>IF($H54="","",$H54)</f>
        <v>7.5</v>
      </c>
      <c r="AO53" s="50">
        <f>IF(AN53="","",AN53/100)</f>
        <v>7.4999999999999997E-2</v>
      </c>
      <c r="AP53" s="50">
        <f>IF($G54="","",$G54)</f>
        <v>3.3</v>
      </c>
      <c r="AQ53" s="50">
        <f>IF($K54="","",$K54)</f>
        <v>3</v>
      </c>
      <c r="AR53" s="50" t="str">
        <f>IF(J54="","",J54-1)</f>
        <v/>
      </c>
      <c r="AS53" s="50">
        <f>IF($L54="","",$L54)</f>
        <v>1</v>
      </c>
      <c r="AT53" s="50">
        <f>IF($M54="","",$M54)</f>
        <v>0</v>
      </c>
      <c r="AU53" s="50">
        <f>IF($H55="","",$H55)</f>
        <v>9</v>
      </c>
      <c r="AV53" s="50">
        <f>IF(AU53="","",AU53/100)</f>
        <v>0.09</v>
      </c>
      <c r="AW53" s="50">
        <f>IF($G55="","",$G55)</f>
        <v>3.5</v>
      </c>
      <c r="AX53" s="50">
        <f>IF($K55="","",$K55)</f>
        <v>4</v>
      </c>
      <c r="AY53" s="50" t="str">
        <f>IF(J55="","",J55-1)</f>
        <v/>
      </c>
      <c r="AZ53" s="50">
        <f>IF($L55="","",$L55)</f>
        <v>2</v>
      </c>
      <c r="BA53" s="50">
        <f>IF($M55="","",$M55)</f>
        <v>0</v>
      </c>
      <c r="BB53" s="50">
        <f>IF($H56="","",$H56)</f>
        <v>7</v>
      </c>
      <c r="BC53" s="50">
        <f>IF(BB53="","",BB53/100)</f>
        <v>7.0000000000000007E-2</v>
      </c>
      <c r="BD53" s="50">
        <f>IF($G56="","",$G56)</f>
        <v>2.9</v>
      </c>
      <c r="BE53" s="50">
        <f>IF($K56="","",$K56)</f>
        <v>3</v>
      </c>
      <c r="BF53" s="50" t="str">
        <f>IF(J56="","",J56-1)</f>
        <v/>
      </c>
      <c r="BG53" s="50">
        <f>IF($L56="","",$L56)</f>
        <v>1</v>
      </c>
      <c r="BH53" s="50">
        <f>IF($M56="","",$M56)</f>
        <v>0</v>
      </c>
      <c r="BI53" s="50">
        <f>IF($H57="","",$H57)</f>
        <v>13</v>
      </c>
      <c r="BJ53" s="50">
        <f>IF(BI53="","",BI53/100)</f>
        <v>0.13</v>
      </c>
      <c r="BK53" s="50">
        <f>IF($G57="","",$G57)</f>
        <v>3.5</v>
      </c>
      <c r="BL53" s="50">
        <f>IF($K57="","",$K57)</f>
        <v>6</v>
      </c>
      <c r="BM53" s="50" t="str">
        <f>IF(J57="","",J57-1)</f>
        <v/>
      </c>
      <c r="BN53" s="50">
        <f>IF($L57="","",$L57)</f>
        <v>0</v>
      </c>
      <c r="BO53" s="50">
        <f>IF($M57="","",$M57)</f>
        <v>0</v>
      </c>
      <c r="BP53" s="50">
        <f>IF($H58="","",$H58)</f>
        <v>11</v>
      </c>
      <c r="BQ53" s="50">
        <f>IF(BP53="","",BP53/100)</f>
        <v>0.11</v>
      </c>
      <c r="BR53" s="50">
        <f>IF($G58="","",$G58)</f>
        <v>3.6</v>
      </c>
      <c r="BS53" s="50">
        <f>IF($K58="","",$K58)</f>
        <v>2</v>
      </c>
      <c r="BT53" s="50" t="str">
        <f>IF(J58="","",J58-1)</f>
        <v/>
      </c>
      <c r="BU53" s="50">
        <f>IF($L58="","",$L58)</f>
        <v>2</v>
      </c>
      <c r="BV53" s="50">
        <f>IF($M58="","",$M58)</f>
        <v>0</v>
      </c>
      <c r="BW53" s="50">
        <f>SUM(O53:O58)/AF53</f>
        <v>0</v>
      </c>
      <c r="BX53" s="50">
        <f>SUM(P53:P58)/AF53</f>
        <v>0</v>
      </c>
      <c r="BY53" s="50">
        <f>SUM(Q53:Q58)/AF53</f>
        <v>0</v>
      </c>
      <c r="BZ53" s="50">
        <f>SUM(R53:R58)/AF53</f>
        <v>0</v>
      </c>
    </row>
    <row r="54" spans="2:78" ht="15.75" x14ac:dyDescent="0.2">
      <c r="B54" s="141"/>
      <c r="C54" s="70" t="s">
        <v>103</v>
      </c>
      <c r="D54" s="68"/>
      <c r="E54" s="68">
        <v>148</v>
      </c>
      <c r="F54" s="69"/>
      <c r="G54" s="68">
        <v>3.3</v>
      </c>
      <c r="H54" s="68">
        <v>7.5</v>
      </c>
      <c r="I54" s="68">
        <v>8</v>
      </c>
      <c r="J54" s="68"/>
      <c r="K54" s="68">
        <v>3</v>
      </c>
      <c r="L54" s="68">
        <v>1</v>
      </c>
      <c r="M54" s="68">
        <v>0</v>
      </c>
      <c r="N54" s="68">
        <v>0</v>
      </c>
      <c r="O54" s="68">
        <v>0</v>
      </c>
      <c r="P54" s="68">
        <v>0</v>
      </c>
      <c r="Q54" s="68">
        <v>0</v>
      </c>
      <c r="R54" s="68">
        <v>0</v>
      </c>
      <c r="S54" s="67"/>
      <c r="T54" s="66"/>
      <c r="U54" s="65"/>
      <c r="V54" s="65"/>
      <c r="W54" s="65"/>
      <c r="X54" s="65"/>
      <c r="Y54" s="65"/>
      <c r="Z54" s="65"/>
      <c r="AA54" s="65"/>
      <c r="AB54" s="65"/>
      <c r="AC54" s="65"/>
      <c r="AD54" s="65"/>
    </row>
    <row r="55" spans="2:78" ht="15.75" x14ac:dyDescent="0.2">
      <c r="B55" s="141"/>
      <c r="C55" s="70" t="s">
        <v>102</v>
      </c>
      <c r="D55" s="68">
        <f t="shared" ref="D55:E58" si="12">D54</f>
        <v>0</v>
      </c>
      <c r="E55" s="68">
        <f t="shared" si="12"/>
        <v>148</v>
      </c>
      <c r="F55" s="69"/>
      <c r="G55" s="68">
        <v>3.5</v>
      </c>
      <c r="H55" s="68">
        <v>9</v>
      </c>
      <c r="I55" s="68">
        <v>9.5</v>
      </c>
      <c r="J55" s="68"/>
      <c r="K55" s="68">
        <v>4</v>
      </c>
      <c r="L55" s="68">
        <v>2</v>
      </c>
      <c r="M55" s="68">
        <v>0</v>
      </c>
      <c r="N55" s="68">
        <v>0</v>
      </c>
      <c r="O55" s="68">
        <v>0</v>
      </c>
      <c r="P55" s="68">
        <v>0</v>
      </c>
      <c r="Q55" s="68">
        <v>0</v>
      </c>
      <c r="R55" s="68">
        <v>0</v>
      </c>
      <c r="S55" s="67"/>
      <c r="T55" s="66"/>
      <c r="U55" s="65"/>
      <c r="V55" s="65"/>
      <c r="W55" s="65"/>
      <c r="X55" s="65"/>
      <c r="Y55" s="65"/>
      <c r="Z55" s="65"/>
      <c r="AA55" s="65"/>
      <c r="AB55" s="65"/>
      <c r="AC55" s="65"/>
      <c r="AD55" s="65"/>
    </row>
    <row r="56" spans="2:78" ht="15.75" x14ac:dyDescent="0.2">
      <c r="B56" s="141"/>
      <c r="C56" s="70" t="s">
        <v>101</v>
      </c>
      <c r="D56" s="68">
        <f t="shared" si="12"/>
        <v>0</v>
      </c>
      <c r="E56" s="68">
        <f t="shared" si="12"/>
        <v>148</v>
      </c>
      <c r="F56" s="69"/>
      <c r="G56" s="68">
        <v>2.9</v>
      </c>
      <c r="H56" s="68">
        <v>7</v>
      </c>
      <c r="I56" s="68">
        <v>9</v>
      </c>
      <c r="J56" s="68"/>
      <c r="K56" s="68">
        <v>3</v>
      </c>
      <c r="L56" s="68">
        <v>1</v>
      </c>
      <c r="M56" s="68">
        <v>0</v>
      </c>
      <c r="N56" s="68">
        <v>0</v>
      </c>
      <c r="O56" s="68">
        <v>0</v>
      </c>
      <c r="P56" s="68">
        <v>0</v>
      </c>
      <c r="Q56" s="68">
        <v>0</v>
      </c>
      <c r="R56" s="68">
        <v>0</v>
      </c>
      <c r="S56" s="67"/>
      <c r="T56" s="66"/>
      <c r="U56" s="65"/>
      <c r="V56" s="65"/>
      <c r="W56" s="65"/>
      <c r="X56" s="65"/>
      <c r="Y56" s="65"/>
      <c r="Z56" s="65"/>
      <c r="AA56" s="65"/>
      <c r="AB56" s="65"/>
      <c r="AC56" s="65"/>
      <c r="AD56" s="65"/>
    </row>
    <row r="57" spans="2:78" ht="15.75" x14ac:dyDescent="0.2">
      <c r="B57" s="141"/>
      <c r="C57" s="70" t="s">
        <v>100</v>
      </c>
      <c r="D57" s="68">
        <f t="shared" si="12"/>
        <v>0</v>
      </c>
      <c r="E57" s="68">
        <f t="shared" si="12"/>
        <v>148</v>
      </c>
      <c r="F57" s="69"/>
      <c r="G57" s="68">
        <v>3.5</v>
      </c>
      <c r="H57" s="68">
        <v>13</v>
      </c>
      <c r="I57" s="68">
        <v>14</v>
      </c>
      <c r="J57" s="68"/>
      <c r="K57" s="68">
        <v>6</v>
      </c>
      <c r="L57" s="68">
        <v>0</v>
      </c>
      <c r="M57" s="68">
        <v>0</v>
      </c>
      <c r="N57" s="68">
        <v>0</v>
      </c>
      <c r="O57" s="68">
        <v>0</v>
      </c>
      <c r="P57" s="68">
        <v>0</v>
      </c>
      <c r="Q57" s="68">
        <v>0</v>
      </c>
      <c r="R57" s="68">
        <v>0</v>
      </c>
      <c r="S57" s="67"/>
      <c r="T57" s="66"/>
      <c r="U57" s="65"/>
      <c r="V57" s="65"/>
      <c r="W57" s="65"/>
      <c r="X57" s="65"/>
      <c r="Y57" s="65"/>
      <c r="Z57" s="65"/>
      <c r="AA57" s="65"/>
      <c r="AB57" s="65"/>
      <c r="AC57" s="65"/>
      <c r="AD57" s="65"/>
    </row>
    <row r="58" spans="2:78" ht="15.75" x14ac:dyDescent="0.2">
      <c r="B58" s="141"/>
      <c r="C58" s="70" t="s">
        <v>99</v>
      </c>
      <c r="D58" s="68">
        <f t="shared" si="12"/>
        <v>0</v>
      </c>
      <c r="E58" s="68">
        <f t="shared" si="12"/>
        <v>148</v>
      </c>
      <c r="F58" s="69"/>
      <c r="G58" s="68">
        <v>3.6</v>
      </c>
      <c r="H58" s="68">
        <v>11</v>
      </c>
      <c r="I58" s="68">
        <v>12</v>
      </c>
      <c r="J58" s="68"/>
      <c r="K58" s="68">
        <v>2</v>
      </c>
      <c r="L58" s="68">
        <v>2</v>
      </c>
      <c r="M58" s="68">
        <v>0</v>
      </c>
      <c r="N58" s="68">
        <v>0</v>
      </c>
      <c r="O58" s="68">
        <v>0</v>
      </c>
      <c r="P58" s="68">
        <v>0</v>
      </c>
      <c r="Q58" s="68">
        <v>0</v>
      </c>
      <c r="R58" s="68">
        <v>0</v>
      </c>
      <c r="S58" s="67"/>
      <c r="T58" s="66"/>
      <c r="U58" s="65"/>
      <c r="V58" s="65"/>
      <c r="W58" s="65"/>
      <c r="X58" s="65"/>
      <c r="Y58" s="65"/>
      <c r="Z58" s="65"/>
      <c r="AA58" s="65"/>
      <c r="AB58" s="65"/>
      <c r="AC58" s="65"/>
      <c r="AD58" s="65"/>
    </row>
    <row r="59" spans="2:78" ht="3.75" customHeight="1" x14ac:dyDescent="0.2">
      <c r="B59" s="56"/>
      <c r="C59" s="54"/>
      <c r="D59" s="54"/>
      <c r="E59" s="55"/>
      <c r="F59" s="55"/>
      <c r="G59" s="54"/>
      <c r="H59" s="54"/>
      <c r="I59" s="54"/>
      <c r="J59" s="54"/>
      <c r="K59" s="55"/>
      <c r="L59" s="55"/>
      <c r="M59" s="55"/>
      <c r="N59" s="55"/>
      <c r="O59" s="55"/>
      <c r="P59" s="55"/>
      <c r="Q59" s="54"/>
      <c r="R59" s="54"/>
      <c r="S59" s="53"/>
      <c r="T59" s="52"/>
      <c r="U59" s="52"/>
      <c r="V59" s="52"/>
      <c r="W59" s="52"/>
      <c r="X59" s="52"/>
      <c r="Y59" s="52"/>
      <c r="Z59" s="52"/>
      <c r="AA59" s="52"/>
      <c r="AB59" s="52"/>
      <c r="AC59" s="51"/>
      <c r="AD59" s="51"/>
    </row>
    <row r="60" spans="2:78" ht="15.75" x14ac:dyDescent="0.2">
      <c r="B60" s="64" t="s">
        <v>888</v>
      </c>
      <c r="C60" s="63" t="s">
        <v>98</v>
      </c>
      <c r="D60" s="62"/>
      <c r="E60" s="60">
        <f>AVERAGE(E54:E58)</f>
        <v>148</v>
      </c>
      <c r="F60" s="60">
        <f>F53</f>
        <v>102.42</v>
      </c>
      <c r="G60" s="60">
        <f t="shared" ref="G60:R60" si="13">AVERAGE(G53:G58)</f>
        <v>3.4833333333333329</v>
      </c>
      <c r="H60" s="60">
        <f t="shared" si="13"/>
        <v>10.416666666666666</v>
      </c>
      <c r="I60" s="60">
        <f t="shared" si="13"/>
        <v>11.466666666666667</v>
      </c>
      <c r="J60" s="60" t="e">
        <f t="shared" si="13"/>
        <v>#DIV/0!</v>
      </c>
      <c r="K60" s="60">
        <f t="shared" si="13"/>
        <v>3.8333333333333335</v>
      </c>
      <c r="L60" s="60">
        <f t="shared" si="13"/>
        <v>1.3333333333333333</v>
      </c>
      <c r="M60" s="60">
        <f t="shared" si="13"/>
        <v>0</v>
      </c>
      <c r="N60" s="60">
        <f t="shared" si="13"/>
        <v>0</v>
      </c>
      <c r="O60" s="60">
        <f t="shared" si="13"/>
        <v>0</v>
      </c>
      <c r="P60" s="60">
        <f t="shared" si="13"/>
        <v>0</v>
      </c>
      <c r="Q60" s="60">
        <f t="shared" si="13"/>
        <v>0</v>
      </c>
      <c r="R60" s="60">
        <f t="shared" si="13"/>
        <v>0</v>
      </c>
      <c r="S60" s="59"/>
      <c r="T60" s="57"/>
      <c r="U60" s="57"/>
      <c r="V60" s="57"/>
      <c r="W60" s="65"/>
      <c r="X60" s="57"/>
      <c r="Y60" s="57"/>
      <c r="Z60" s="57"/>
      <c r="AA60" s="57"/>
      <c r="AB60" s="57"/>
      <c r="AC60" s="57"/>
      <c r="AD60" s="57"/>
    </row>
    <row r="61" spans="2:78" ht="15.75" x14ac:dyDescent="0.2">
      <c r="B61" s="64"/>
      <c r="C61" s="63" t="s">
        <v>97</v>
      </c>
      <c r="D61" s="62"/>
      <c r="E61" s="61"/>
      <c r="F61" s="61"/>
      <c r="G61" s="60">
        <f t="shared" ref="G61:R61" si="14">STDEV(G53:G58)/SQRT(COUNT(G53:G58))</f>
        <v>0.16003471845543715</v>
      </c>
      <c r="H61" s="60">
        <f t="shared" si="14"/>
        <v>1.293681224688336</v>
      </c>
      <c r="I61" s="60">
        <f t="shared" si="14"/>
        <v>1.3169830843425621</v>
      </c>
      <c r="J61" s="60" t="e">
        <f t="shared" si="14"/>
        <v>#DIV/0!</v>
      </c>
      <c r="K61" s="60">
        <f t="shared" si="14"/>
        <v>0.60092521257733145</v>
      </c>
      <c r="L61" s="60">
        <f t="shared" si="14"/>
        <v>0.33333333333333337</v>
      </c>
      <c r="M61" s="60">
        <f t="shared" si="14"/>
        <v>0</v>
      </c>
      <c r="N61" s="60">
        <f t="shared" si="14"/>
        <v>0</v>
      </c>
      <c r="O61" s="60">
        <f t="shared" si="14"/>
        <v>0</v>
      </c>
      <c r="P61" s="60">
        <f t="shared" si="14"/>
        <v>0</v>
      </c>
      <c r="Q61" s="60">
        <f t="shared" si="14"/>
        <v>0</v>
      </c>
      <c r="R61" s="60">
        <f t="shared" si="14"/>
        <v>0</v>
      </c>
      <c r="S61" s="59"/>
      <c r="T61" s="57"/>
      <c r="U61" s="57"/>
      <c r="V61" s="57"/>
      <c r="W61" s="58"/>
      <c r="X61" s="57"/>
      <c r="Y61" s="57"/>
      <c r="Z61" s="57"/>
      <c r="AA61" s="57"/>
      <c r="AB61" s="57"/>
      <c r="AC61" s="57"/>
      <c r="AD61" s="57"/>
    </row>
    <row r="62" spans="2:78" ht="3.75" customHeight="1" x14ac:dyDescent="0.2">
      <c r="B62" s="56"/>
      <c r="C62" s="54"/>
      <c r="D62" s="54"/>
      <c r="E62" s="55"/>
      <c r="F62" s="55">
        <v>34.11</v>
      </c>
      <c r="G62" s="54"/>
      <c r="H62" s="54"/>
      <c r="I62" s="54"/>
      <c r="J62" s="54"/>
      <c r="K62" s="55"/>
      <c r="L62" s="55"/>
      <c r="M62" s="55"/>
      <c r="N62" s="55"/>
      <c r="O62" s="55"/>
      <c r="P62" s="55"/>
      <c r="Q62" s="54"/>
      <c r="R62" s="54"/>
      <c r="S62" s="53"/>
      <c r="T62" s="52"/>
      <c r="U62" s="52"/>
      <c r="V62" s="52"/>
      <c r="W62" s="52"/>
      <c r="X62" s="52"/>
      <c r="Y62" s="52"/>
      <c r="Z62" s="52"/>
      <c r="AA62" s="52"/>
      <c r="AB62" s="52"/>
      <c r="AC62" s="51"/>
      <c r="AD62" s="51"/>
    </row>
    <row r="63" spans="2:78" ht="15.75" x14ac:dyDescent="0.2">
      <c r="B63" s="141">
        <f>B53+1</f>
        <v>306</v>
      </c>
      <c r="C63" s="70" t="s">
        <v>104</v>
      </c>
      <c r="D63" s="68" t="s">
        <v>107</v>
      </c>
      <c r="E63" s="68">
        <v>147</v>
      </c>
      <c r="F63" s="68">
        <v>34.11</v>
      </c>
      <c r="G63" s="68">
        <v>3.3</v>
      </c>
      <c r="H63" s="68">
        <v>9.5</v>
      </c>
      <c r="I63" s="68">
        <v>6</v>
      </c>
      <c r="J63" s="68"/>
      <c r="K63" s="68">
        <v>4</v>
      </c>
      <c r="L63" s="68">
        <v>0</v>
      </c>
      <c r="M63" s="68">
        <v>0</v>
      </c>
      <c r="N63" s="68">
        <v>0</v>
      </c>
      <c r="O63" s="68">
        <v>0</v>
      </c>
      <c r="P63" s="68">
        <v>0</v>
      </c>
      <c r="Q63" s="68">
        <v>0</v>
      </c>
      <c r="R63" s="68">
        <v>0</v>
      </c>
      <c r="S63" s="67"/>
      <c r="T63" s="66"/>
      <c r="U63" s="65"/>
      <c r="V63" s="65"/>
      <c r="W63" s="72"/>
      <c r="X63" s="65"/>
      <c r="Y63" s="65"/>
      <c r="Z63" s="65"/>
      <c r="AA63" s="65"/>
      <c r="AB63" s="65"/>
      <c r="AC63" s="65"/>
      <c r="AD63" s="65"/>
      <c r="AF63" s="50">
        <v>6</v>
      </c>
      <c r="AG63" s="50">
        <f>IF($H63="","",$H63)</f>
        <v>9.5</v>
      </c>
      <c r="AH63" s="50">
        <f>IF(AG63="","",AG63/100)</f>
        <v>9.5000000000000001E-2</v>
      </c>
      <c r="AI63" s="50">
        <f>IF($G63="","",$G63)</f>
        <v>3.3</v>
      </c>
      <c r="AJ63" s="50">
        <f>IF($K63="","",$K63)</f>
        <v>4</v>
      </c>
      <c r="AK63" s="50" t="str">
        <f>IF(J63="","",J63-1)</f>
        <v/>
      </c>
      <c r="AL63" s="71">
        <f>IF($L63="","",$L63)</f>
        <v>0</v>
      </c>
      <c r="AM63" s="50">
        <f>IF($M63="","",$M63)</f>
        <v>0</v>
      </c>
      <c r="AN63" s="50">
        <f>IF($H64="","",$H64)</f>
        <v>5.5</v>
      </c>
      <c r="AO63" s="50">
        <f>IF(AN63="","",AN63/100)</f>
        <v>5.5E-2</v>
      </c>
      <c r="AP63" s="50">
        <f>IF($G64="","",$G64)</f>
        <v>3</v>
      </c>
      <c r="AQ63" s="50">
        <f>IF($K64="","",$K64)</f>
        <v>2</v>
      </c>
      <c r="AR63" s="50" t="str">
        <f>IF(J64="","",J64-1)</f>
        <v/>
      </c>
      <c r="AS63" s="50">
        <f>IF($L64="","",$L64)</f>
        <v>0</v>
      </c>
      <c r="AT63" s="50">
        <f>IF($M64="","",$M64)</f>
        <v>0</v>
      </c>
      <c r="AU63" s="50">
        <f>IF($H65="","",$H65)</f>
        <v>6</v>
      </c>
      <c r="AV63" s="50">
        <f>IF(AU63="","",AU63/100)</f>
        <v>0.06</v>
      </c>
      <c r="AW63" s="50">
        <f>IF($G65="","",$G65)</f>
        <v>2.4</v>
      </c>
      <c r="AX63" s="50">
        <f>IF($K65="","",$K65)</f>
        <v>2</v>
      </c>
      <c r="AY63" s="50" t="str">
        <f>IF(J65="","",J65-1)</f>
        <v/>
      </c>
      <c r="AZ63" s="50">
        <f>IF($L65="","",$L65)</f>
        <v>1</v>
      </c>
      <c r="BA63" s="50">
        <f>IF($M65="","",$M65)</f>
        <v>0</v>
      </c>
      <c r="BB63" s="50">
        <f>IF($H66="","",$H66)</f>
        <v>5.8</v>
      </c>
      <c r="BC63" s="50">
        <f>IF(BB63="","",BB63/100)</f>
        <v>5.7999999999999996E-2</v>
      </c>
      <c r="BD63" s="50">
        <f>IF($G66="","",$G66)</f>
        <v>2.4</v>
      </c>
      <c r="BE63" s="50">
        <f>IF($K66="","",$K66)</f>
        <v>2</v>
      </c>
      <c r="BF63" s="50" t="str">
        <f>IF(J66="","",J66-1)</f>
        <v/>
      </c>
      <c r="BG63" s="50">
        <f>IF($L66="","",$L66)</f>
        <v>2</v>
      </c>
      <c r="BH63" s="50">
        <f>IF($M66="","",$M66)</f>
        <v>0</v>
      </c>
      <c r="BI63" s="50">
        <f>IF($H67="","",$H67)</f>
        <v>9.5</v>
      </c>
      <c r="BJ63" s="50">
        <f>IF(BI63="","",BI63/100)</f>
        <v>9.5000000000000001E-2</v>
      </c>
      <c r="BK63" s="50">
        <f>IF($G67="","",$G67)</f>
        <v>3.3</v>
      </c>
      <c r="BL63" s="50">
        <f>IF($K67="","",$K67)</f>
        <v>4</v>
      </c>
      <c r="BM63" s="50" t="str">
        <f>IF(J67="","",J67-1)</f>
        <v/>
      </c>
      <c r="BN63" s="50">
        <f>IF($L67="","",$L67)</f>
        <v>0</v>
      </c>
      <c r="BO63" s="50">
        <f>IF($M67="","",$M67)</f>
        <v>0</v>
      </c>
      <c r="BP63" s="50">
        <f>IF($H68="","",$H68)</f>
        <v>8.5</v>
      </c>
      <c r="BQ63" s="50">
        <f>IF(BP63="","",BP63/100)</f>
        <v>8.5000000000000006E-2</v>
      </c>
      <c r="BR63" s="50">
        <f>IF($G68="","",$G68)</f>
        <v>2.7</v>
      </c>
      <c r="BS63" s="50">
        <f>IF($K68="","",$K68)</f>
        <v>3</v>
      </c>
      <c r="BT63" s="50" t="str">
        <f>IF(J68="","",J68-1)</f>
        <v/>
      </c>
      <c r="BU63" s="50">
        <f>IF($L68="","",$L68)</f>
        <v>1</v>
      </c>
      <c r="BV63" s="50">
        <f>IF($M68="","",$M68)</f>
        <v>0</v>
      </c>
      <c r="BW63" s="50">
        <f>SUM(O63:O68)/AF63</f>
        <v>0</v>
      </c>
      <c r="BX63" s="50">
        <f>SUM(P63:P68)/AF63</f>
        <v>0</v>
      </c>
      <c r="BY63" s="50">
        <f>SUM(Q63:Q68)/AF63</f>
        <v>0</v>
      </c>
      <c r="BZ63" s="50">
        <f>SUM(R63:R68)/AF63</f>
        <v>0</v>
      </c>
    </row>
    <row r="64" spans="2:78" ht="15.75" x14ac:dyDescent="0.2">
      <c r="B64" s="141"/>
      <c r="C64" s="70" t="s">
        <v>103</v>
      </c>
      <c r="D64" s="68"/>
      <c r="E64" s="68">
        <v>148</v>
      </c>
      <c r="F64" s="69"/>
      <c r="G64" s="68">
        <v>3</v>
      </c>
      <c r="H64" s="68">
        <v>5.5</v>
      </c>
      <c r="I64" s="68">
        <v>4</v>
      </c>
      <c r="J64" s="68"/>
      <c r="K64" s="68">
        <v>2</v>
      </c>
      <c r="L64" s="68">
        <v>0</v>
      </c>
      <c r="M64" s="68">
        <v>0</v>
      </c>
      <c r="N64" s="68">
        <v>0</v>
      </c>
      <c r="O64" s="68">
        <v>0</v>
      </c>
      <c r="P64" s="68">
        <v>0</v>
      </c>
      <c r="Q64" s="68">
        <v>0</v>
      </c>
      <c r="R64" s="68">
        <v>0</v>
      </c>
      <c r="S64" s="67"/>
      <c r="T64" s="66"/>
      <c r="U64" s="65"/>
      <c r="V64" s="65"/>
      <c r="W64" s="65"/>
      <c r="X64" s="65"/>
      <c r="Y64" s="65"/>
      <c r="Z64" s="65"/>
      <c r="AA64" s="65"/>
      <c r="AB64" s="65"/>
      <c r="AC64" s="65"/>
      <c r="AD64" s="65"/>
    </row>
    <row r="65" spans="2:78" ht="15.75" x14ac:dyDescent="0.2">
      <c r="B65" s="141"/>
      <c r="C65" s="70" t="s">
        <v>102</v>
      </c>
      <c r="D65" s="68">
        <f t="shared" ref="D65:E68" si="15">D64</f>
        <v>0</v>
      </c>
      <c r="E65" s="68">
        <f t="shared" si="15"/>
        <v>148</v>
      </c>
      <c r="F65" s="69"/>
      <c r="G65" s="68">
        <v>2.4</v>
      </c>
      <c r="H65" s="68">
        <v>6</v>
      </c>
      <c r="I65" s="68">
        <v>3.5</v>
      </c>
      <c r="J65" s="68"/>
      <c r="K65" s="68">
        <v>2</v>
      </c>
      <c r="L65" s="68">
        <v>1</v>
      </c>
      <c r="M65" s="68">
        <v>0</v>
      </c>
      <c r="N65" s="68">
        <v>0</v>
      </c>
      <c r="O65" s="68">
        <v>0</v>
      </c>
      <c r="P65" s="68">
        <v>0</v>
      </c>
      <c r="Q65" s="68">
        <v>0</v>
      </c>
      <c r="R65" s="68">
        <v>0</v>
      </c>
      <c r="S65" s="67"/>
      <c r="T65" s="66"/>
      <c r="U65" s="65"/>
      <c r="V65" s="65"/>
      <c r="W65" s="65"/>
      <c r="X65" s="65"/>
      <c r="Y65" s="65"/>
      <c r="Z65" s="65"/>
      <c r="AA65" s="65"/>
      <c r="AB65" s="65"/>
      <c r="AC65" s="65"/>
      <c r="AD65" s="65"/>
    </row>
    <row r="66" spans="2:78" ht="15.75" x14ac:dyDescent="0.2">
      <c r="B66" s="141"/>
      <c r="C66" s="70" t="s">
        <v>101</v>
      </c>
      <c r="D66" s="68">
        <f t="shared" si="15"/>
        <v>0</v>
      </c>
      <c r="E66" s="68">
        <f t="shared" si="15"/>
        <v>148</v>
      </c>
      <c r="F66" s="69"/>
      <c r="G66" s="68">
        <v>2.4</v>
      </c>
      <c r="H66" s="68">
        <v>5.8</v>
      </c>
      <c r="I66" s="68">
        <v>9.5</v>
      </c>
      <c r="J66" s="68"/>
      <c r="K66" s="68">
        <v>2</v>
      </c>
      <c r="L66" s="68">
        <v>2</v>
      </c>
      <c r="M66" s="68">
        <v>0</v>
      </c>
      <c r="N66" s="68">
        <v>0</v>
      </c>
      <c r="O66" s="68">
        <v>0</v>
      </c>
      <c r="P66" s="68">
        <v>0</v>
      </c>
      <c r="Q66" s="68">
        <v>0</v>
      </c>
      <c r="R66" s="68">
        <v>0</v>
      </c>
      <c r="S66" s="67"/>
      <c r="T66" s="66"/>
      <c r="U66" s="65"/>
      <c r="V66" s="65"/>
      <c r="W66" s="65"/>
      <c r="X66" s="65"/>
      <c r="Y66" s="65"/>
      <c r="Z66" s="65"/>
      <c r="AA66" s="65"/>
      <c r="AB66" s="65"/>
      <c r="AC66" s="65"/>
      <c r="AD66" s="65"/>
    </row>
    <row r="67" spans="2:78" ht="15.75" x14ac:dyDescent="0.2">
      <c r="B67" s="141"/>
      <c r="C67" s="70" t="s">
        <v>100</v>
      </c>
      <c r="D67" s="68">
        <f t="shared" si="15"/>
        <v>0</v>
      </c>
      <c r="E67" s="68">
        <f t="shared" si="15"/>
        <v>148</v>
      </c>
      <c r="F67" s="69"/>
      <c r="G67" s="68">
        <v>3.3</v>
      </c>
      <c r="H67" s="68">
        <v>9.5</v>
      </c>
      <c r="I67" s="68">
        <v>17</v>
      </c>
      <c r="J67" s="68"/>
      <c r="K67" s="68">
        <v>4</v>
      </c>
      <c r="L67" s="68">
        <v>0</v>
      </c>
      <c r="M67" s="68">
        <v>0</v>
      </c>
      <c r="N67" s="68">
        <v>0</v>
      </c>
      <c r="O67" s="68">
        <v>0</v>
      </c>
      <c r="P67" s="68">
        <v>0</v>
      </c>
      <c r="Q67" s="68">
        <v>0</v>
      </c>
      <c r="R67" s="68">
        <v>0</v>
      </c>
      <c r="S67" s="67"/>
      <c r="T67" s="66"/>
      <c r="U67" s="65"/>
      <c r="V67" s="65"/>
      <c r="W67" s="65"/>
      <c r="X67" s="65"/>
      <c r="Y67" s="65"/>
      <c r="Z67" s="65"/>
      <c r="AA67" s="65"/>
      <c r="AB67" s="65"/>
      <c r="AC67" s="65"/>
      <c r="AD67" s="65"/>
    </row>
    <row r="68" spans="2:78" ht="15.75" x14ac:dyDescent="0.2">
      <c r="B68" s="141"/>
      <c r="C68" s="70" t="s">
        <v>99</v>
      </c>
      <c r="D68" s="68">
        <f t="shared" si="15"/>
        <v>0</v>
      </c>
      <c r="E68" s="68">
        <f t="shared" si="15"/>
        <v>148</v>
      </c>
      <c r="F68" s="69"/>
      <c r="G68" s="68">
        <v>2.7</v>
      </c>
      <c r="H68" s="68">
        <v>8.5</v>
      </c>
      <c r="I68" s="68">
        <v>9.5</v>
      </c>
      <c r="J68" s="68"/>
      <c r="K68" s="68">
        <v>3</v>
      </c>
      <c r="L68" s="68">
        <v>1</v>
      </c>
      <c r="M68" s="68">
        <v>0</v>
      </c>
      <c r="N68" s="68">
        <v>0</v>
      </c>
      <c r="O68" s="68">
        <v>0</v>
      </c>
      <c r="P68" s="68">
        <v>0</v>
      </c>
      <c r="Q68" s="68">
        <v>0</v>
      </c>
      <c r="R68" s="68">
        <v>0</v>
      </c>
      <c r="S68" s="67"/>
      <c r="T68" s="66"/>
      <c r="U68" s="65"/>
      <c r="V68" s="65"/>
      <c r="W68" s="65"/>
      <c r="X68" s="65"/>
      <c r="Y68" s="65"/>
      <c r="Z68" s="65"/>
      <c r="AA68" s="65"/>
      <c r="AB68" s="65"/>
      <c r="AC68" s="65"/>
      <c r="AD68" s="65"/>
    </row>
    <row r="69" spans="2:78" ht="3.75" customHeight="1" x14ac:dyDescent="0.2">
      <c r="B69" s="56"/>
      <c r="C69" s="54"/>
      <c r="D69" s="54"/>
      <c r="E69" s="55"/>
      <c r="F69" s="55"/>
      <c r="G69" s="54"/>
      <c r="H69" s="54"/>
      <c r="I69" s="54"/>
      <c r="J69" s="54"/>
      <c r="K69" s="55"/>
      <c r="L69" s="55"/>
      <c r="M69" s="55"/>
      <c r="N69" s="55"/>
      <c r="O69" s="55"/>
      <c r="P69" s="55"/>
      <c r="Q69" s="54"/>
      <c r="R69" s="54"/>
      <c r="S69" s="53"/>
      <c r="T69" s="52"/>
      <c r="U69" s="52"/>
      <c r="V69" s="52"/>
      <c r="W69" s="52"/>
      <c r="X69" s="52"/>
      <c r="Y69" s="52"/>
      <c r="Z69" s="52"/>
      <c r="AA69" s="52"/>
      <c r="AB69" s="52"/>
      <c r="AC69" s="51"/>
      <c r="AD69" s="51"/>
    </row>
    <row r="70" spans="2:78" ht="15.75" x14ac:dyDescent="0.2">
      <c r="B70" s="64" t="s">
        <v>156</v>
      </c>
      <c r="C70" s="63" t="s">
        <v>98</v>
      </c>
      <c r="D70" s="62"/>
      <c r="E70" s="60">
        <f>AVERAGE(E64:E68)</f>
        <v>148</v>
      </c>
      <c r="F70" s="60">
        <f>F63</f>
        <v>34.11</v>
      </c>
      <c r="G70" s="60">
        <f t="shared" ref="G70:R70" si="16">AVERAGE(G63:G68)</f>
        <v>2.8499999999999996</v>
      </c>
      <c r="H70" s="60">
        <f t="shared" si="16"/>
        <v>7.4666666666666659</v>
      </c>
      <c r="I70" s="60">
        <f t="shared" si="16"/>
        <v>8.25</v>
      </c>
      <c r="J70" s="60" t="e">
        <f t="shared" si="16"/>
        <v>#DIV/0!</v>
      </c>
      <c r="K70" s="60">
        <f t="shared" si="16"/>
        <v>2.8333333333333335</v>
      </c>
      <c r="L70" s="60">
        <f t="shared" si="16"/>
        <v>0.66666666666666663</v>
      </c>
      <c r="M70" s="60">
        <f t="shared" si="16"/>
        <v>0</v>
      </c>
      <c r="N70" s="60">
        <f t="shared" si="16"/>
        <v>0</v>
      </c>
      <c r="O70" s="60">
        <f t="shared" si="16"/>
        <v>0</v>
      </c>
      <c r="P70" s="60">
        <f t="shared" si="16"/>
        <v>0</v>
      </c>
      <c r="Q70" s="60">
        <f t="shared" si="16"/>
        <v>0</v>
      </c>
      <c r="R70" s="60">
        <f t="shared" si="16"/>
        <v>0</v>
      </c>
      <c r="S70" s="59"/>
      <c r="T70" s="57"/>
      <c r="U70" s="57"/>
      <c r="V70" s="57"/>
      <c r="W70" s="65"/>
      <c r="X70" s="57"/>
      <c r="Y70" s="57"/>
      <c r="Z70" s="57"/>
      <c r="AA70" s="57"/>
      <c r="AB70" s="57"/>
      <c r="AC70" s="57"/>
      <c r="AD70" s="57"/>
    </row>
    <row r="71" spans="2:78" ht="15.75" x14ac:dyDescent="0.2">
      <c r="B71" s="64"/>
      <c r="C71" s="63" t="s">
        <v>97</v>
      </c>
      <c r="D71" s="62"/>
      <c r="E71" s="61"/>
      <c r="F71" s="61"/>
      <c r="G71" s="60">
        <f t="shared" ref="G71:R71" si="17">STDEV(G63:G68)/SQRT(COUNT(G63:G68))</f>
        <v>0.16881943016134243</v>
      </c>
      <c r="H71" s="60">
        <f t="shared" si="17"/>
        <v>0.77746025264604113</v>
      </c>
      <c r="I71" s="60">
        <f t="shared" si="17"/>
        <v>2.0443010215393103</v>
      </c>
      <c r="J71" s="60" t="e">
        <f t="shared" si="17"/>
        <v>#DIV/0!</v>
      </c>
      <c r="K71" s="60">
        <f t="shared" si="17"/>
        <v>0.4013864859597433</v>
      </c>
      <c r="L71" s="60">
        <f t="shared" si="17"/>
        <v>0.33333333333333337</v>
      </c>
      <c r="M71" s="60">
        <f t="shared" si="17"/>
        <v>0</v>
      </c>
      <c r="N71" s="60">
        <f t="shared" si="17"/>
        <v>0</v>
      </c>
      <c r="O71" s="60">
        <f t="shared" si="17"/>
        <v>0</v>
      </c>
      <c r="P71" s="60">
        <f t="shared" si="17"/>
        <v>0</v>
      </c>
      <c r="Q71" s="60">
        <f t="shared" si="17"/>
        <v>0</v>
      </c>
      <c r="R71" s="60">
        <f t="shared" si="17"/>
        <v>0</v>
      </c>
      <c r="S71" s="59"/>
      <c r="T71" s="57"/>
      <c r="U71" s="57"/>
      <c r="V71" s="57"/>
      <c r="W71" s="58"/>
      <c r="X71" s="57"/>
      <c r="Y71" s="57"/>
      <c r="Z71" s="57"/>
      <c r="AA71" s="57"/>
      <c r="AB71" s="57"/>
      <c r="AC71" s="57"/>
      <c r="AD71" s="57"/>
    </row>
    <row r="72" spans="2:78" ht="3.75" customHeight="1" x14ac:dyDescent="0.2">
      <c r="B72" s="56"/>
      <c r="C72" s="54"/>
      <c r="D72" s="54"/>
      <c r="E72" s="55"/>
      <c r="F72" s="55"/>
      <c r="G72" s="54"/>
      <c r="H72" s="54"/>
      <c r="I72" s="54"/>
      <c r="J72" s="54"/>
      <c r="K72" s="55"/>
      <c r="L72" s="55"/>
      <c r="M72" s="55"/>
      <c r="N72" s="55"/>
      <c r="O72" s="55"/>
      <c r="P72" s="55"/>
      <c r="Q72" s="54"/>
      <c r="R72" s="54"/>
      <c r="S72" s="53"/>
      <c r="T72" s="52"/>
      <c r="U72" s="52"/>
      <c r="V72" s="52"/>
      <c r="W72" s="52"/>
      <c r="X72" s="52"/>
      <c r="Y72" s="52"/>
      <c r="Z72" s="52"/>
      <c r="AA72" s="52"/>
      <c r="AB72" s="52"/>
      <c r="AC72" s="51"/>
      <c r="AD72" s="51"/>
    </row>
    <row r="73" spans="2:78" ht="15.75" x14ac:dyDescent="0.2">
      <c r="B73" s="141">
        <f>B63+1</f>
        <v>307</v>
      </c>
      <c r="C73" s="70" t="s">
        <v>104</v>
      </c>
      <c r="D73" s="68" t="s">
        <v>107</v>
      </c>
      <c r="E73" s="68">
        <v>147</v>
      </c>
      <c r="F73" s="68">
        <v>95.6</v>
      </c>
      <c r="G73" s="68">
        <v>3</v>
      </c>
      <c r="H73" s="68">
        <v>10.5</v>
      </c>
      <c r="I73" s="68">
        <v>3.5</v>
      </c>
      <c r="J73" s="68"/>
      <c r="K73" s="68">
        <v>3</v>
      </c>
      <c r="L73" s="68">
        <v>1</v>
      </c>
      <c r="M73" s="68">
        <v>0</v>
      </c>
      <c r="N73" s="68">
        <v>0</v>
      </c>
      <c r="O73" s="68">
        <v>0</v>
      </c>
      <c r="P73" s="68">
        <v>0</v>
      </c>
      <c r="Q73" s="68">
        <v>0</v>
      </c>
      <c r="R73" s="68">
        <v>0</v>
      </c>
      <c r="S73" s="67"/>
      <c r="T73" s="66"/>
      <c r="U73" s="65"/>
      <c r="V73" s="65"/>
      <c r="W73" s="72"/>
      <c r="X73" s="65"/>
      <c r="Y73" s="65"/>
      <c r="Z73" s="65"/>
      <c r="AA73" s="65"/>
      <c r="AB73" s="65"/>
      <c r="AC73" s="65"/>
      <c r="AD73" s="65"/>
      <c r="AF73" s="50">
        <v>6</v>
      </c>
      <c r="AG73" s="50">
        <f>IF($H73="","",$H73)</f>
        <v>10.5</v>
      </c>
      <c r="AH73" s="50">
        <f>IF(AG73="","",AG73/100)</f>
        <v>0.105</v>
      </c>
      <c r="AI73" s="50">
        <f>IF($G73="","",$G73)</f>
        <v>3</v>
      </c>
      <c r="AJ73" s="50">
        <f>IF($K73="","",$K73)</f>
        <v>3</v>
      </c>
      <c r="AK73" s="50" t="str">
        <f>IF(J73="","",J73-1)</f>
        <v/>
      </c>
      <c r="AL73" s="71">
        <f>IF($L73="","",$L73)</f>
        <v>1</v>
      </c>
      <c r="AM73" s="50">
        <f>IF($M73="","",$M73)</f>
        <v>0</v>
      </c>
      <c r="AN73" s="50">
        <f>IF($H74="","",$H74)</f>
        <v>9</v>
      </c>
      <c r="AO73" s="50">
        <f>IF(AN73="","",AN73/100)</f>
        <v>0.09</v>
      </c>
      <c r="AP73" s="50">
        <f>IF($G74="","",$G74)</f>
        <v>2.4</v>
      </c>
      <c r="AQ73" s="50">
        <f>IF($K74="","",$K74)</f>
        <v>2</v>
      </c>
      <c r="AR73" s="50" t="str">
        <f>IF(J74="","",J74-1)</f>
        <v/>
      </c>
      <c r="AS73" s="50">
        <f>IF($L74="","",$L74)</f>
        <v>1</v>
      </c>
      <c r="AT73" s="50">
        <f>IF($M74="","",$M74)</f>
        <v>0</v>
      </c>
      <c r="AU73" s="50">
        <f>IF($H75="","",$H75)</f>
        <v>8.5</v>
      </c>
      <c r="AV73" s="50">
        <f>IF(AU73="","",AU73/100)</f>
        <v>8.5000000000000006E-2</v>
      </c>
      <c r="AW73" s="50">
        <f>IF($G75="","",$G75)</f>
        <v>3</v>
      </c>
      <c r="AX73" s="50">
        <f>IF($K75="","",$K75)</f>
        <v>4</v>
      </c>
      <c r="AY73" s="50" t="str">
        <f>IF(J75="","",J75-1)</f>
        <v/>
      </c>
      <c r="AZ73" s="50">
        <f>IF($L75="","",$L75)</f>
        <v>0</v>
      </c>
      <c r="BA73" s="50">
        <f>IF($M75="","",$M75)</f>
        <v>0</v>
      </c>
      <c r="BB73" s="50">
        <f>IF($H76="","",$H76)</f>
        <v>9</v>
      </c>
      <c r="BC73" s="50">
        <f>IF(BB73="","",BB73/100)</f>
        <v>0.09</v>
      </c>
      <c r="BD73" s="50">
        <f>IF($G76="","",$G76)</f>
        <v>3.3</v>
      </c>
      <c r="BE73" s="50">
        <f>IF($K76="","",$K76)</f>
        <v>3</v>
      </c>
      <c r="BF73" s="50" t="str">
        <f>IF(J76="","",J76-1)</f>
        <v/>
      </c>
      <c r="BG73" s="50">
        <f>IF($L76="","",$L76)</f>
        <v>1</v>
      </c>
      <c r="BH73" s="50">
        <f>IF($M76="","",$M76)</f>
        <v>0</v>
      </c>
      <c r="BI73" s="50">
        <f>IF($H77="","",$H77)</f>
        <v>9</v>
      </c>
      <c r="BJ73" s="50">
        <f>IF(BI73="","",BI73/100)</f>
        <v>0.09</v>
      </c>
      <c r="BK73" s="50">
        <f>IF($G77="","",$G77)</f>
        <v>3</v>
      </c>
      <c r="BL73" s="50">
        <f>IF($K77="","",$K77)</f>
        <v>3</v>
      </c>
      <c r="BM73" s="50" t="str">
        <f>IF(J77="","",J77-1)</f>
        <v/>
      </c>
      <c r="BN73" s="50">
        <f>IF($L77="","",$L77)</f>
        <v>1</v>
      </c>
      <c r="BO73" s="50">
        <f>IF($M77="","",$M77)</f>
        <v>0</v>
      </c>
      <c r="BP73" s="50">
        <f>IF($H78="","",$H78)</f>
        <v>10</v>
      </c>
      <c r="BQ73" s="50">
        <f>IF(BP73="","",BP73/100)</f>
        <v>0.1</v>
      </c>
      <c r="BR73" s="50">
        <f>IF($G78="","",$G78)</f>
        <v>3.4</v>
      </c>
      <c r="BS73" s="50">
        <f>IF($K78="","",$K78)</f>
        <v>3</v>
      </c>
      <c r="BT73" s="50" t="str">
        <f>IF(J78="","",J78-1)</f>
        <v/>
      </c>
      <c r="BU73" s="50">
        <f>IF($L78="","",$L78)</f>
        <v>2</v>
      </c>
      <c r="BV73" s="50">
        <f>IF($M78="","",$M78)</f>
        <v>0</v>
      </c>
      <c r="BW73" s="50">
        <f>SUM(O73:O78)/AF73</f>
        <v>0</v>
      </c>
      <c r="BX73" s="50">
        <f>SUM(P73:P78)/AF73</f>
        <v>0</v>
      </c>
      <c r="BY73" s="50">
        <f>SUM(Q73:Q78)/AF73</f>
        <v>0</v>
      </c>
      <c r="BZ73" s="50">
        <f>SUM(R73:R78)/AF73</f>
        <v>0</v>
      </c>
    </row>
    <row r="74" spans="2:78" ht="15.75" x14ac:dyDescent="0.2">
      <c r="B74" s="141"/>
      <c r="C74" s="70" t="s">
        <v>103</v>
      </c>
      <c r="D74" s="68"/>
      <c r="E74" s="68">
        <v>148</v>
      </c>
      <c r="F74" s="69"/>
      <c r="G74" s="68">
        <v>2.4</v>
      </c>
      <c r="H74" s="68">
        <v>9</v>
      </c>
      <c r="I74" s="68">
        <v>7</v>
      </c>
      <c r="J74" s="68"/>
      <c r="K74" s="68">
        <v>2</v>
      </c>
      <c r="L74" s="68">
        <v>1</v>
      </c>
      <c r="M74" s="68">
        <v>0</v>
      </c>
      <c r="N74" s="68">
        <v>0</v>
      </c>
      <c r="O74" s="68">
        <v>0</v>
      </c>
      <c r="P74" s="68">
        <v>0</v>
      </c>
      <c r="Q74" s="68">
        <v>0</v>
      </c>
      <c r="R74" s="68">
        <v>0</v>
      </c>
      <c r="S74" s="67"/>
      <c r="T74" s="66"/>
      <c r="U74" s="65"/>
      <c r="V74" s="65"/>
      <c r="W74" s="65"/>
      <c r="X74" s="65"/>
      <c r="Y74" s="65"/>
      <c r="Z74" s="65"/>
      <c r="AA74" s="65"/>
      <c r="AB74" s="65"/>
      <c r="AC74" s="65"/>
      <c r="AD74" s="65"/>
    </row>
    <row r="75" spans="2:78" ht="15.75" x14ac:dyDescent="0.2">
      <c r="B75" s="141"/>
      <c r="C75" s="70" t="s">
        <v>102</v>
      </c>
      <c r="D75" s="68">
        <f t="shared" ref="D75:E78" si="18">D74</f>
        <v>0</v>
      </c>
      <c r="E75" s="68">
        <f t="shared" si="18"/>
        <v>148</v>
      </c>
      <c r="F75" s="69"/>
      <c r="G75" s="68">
        <v>3</v>
      </c>
      <c r="H75" s="68">
        <v>8.5</v>
      </c>
      <c r="I75" s="68">
        <v>4</v>
      </c>
      <c r="J75" s="68"/>
      <c r="K75" s="68">
        <v>4</v>
      </c>
      <c r="L75" s="68">
        <v>0</v>
      </c>
      <c r="M75" s="68">
        <v>0</v>
      </c>
      <c r="N75" s="68">
        <v>0</v>
      </c>
      <c r="O75" s="68">
        <v>0</v>
      </c>
      <c r="P75" s="68">
        <v>0</v>
      </c>
      <c r="Q75" s="68">
        <v>0</v>
      </c>
      <c r="R75" s="68">
        <v>0</v>
      </c>
      <c r="S75" s="67"/>
      <c r="T75" s="66"/>
      <c r="U75" s="65"/>
      <c r="V75" s="65"/>
      <c r="W75" s="65"/>
      <c r="X75" s="65"/>
      <c r="Y75" s="65"/>
      <c r="Z75" s="65"/>
      <c r="AA75" s="65"/>
      <c r="AB75" s="65"/>
      <c r="AC75" s="65"/>
      <c r="AD75" s="65"/>
    </row>
    <row r="76" spans="2:78" ht="15.75" x14ac:dyDescent="0.2">
      <c r="B76" s="141"/>
      <c r="C76" s="70" t="s">
        <v>101</v>
      </c>
      <c r="D76" s="68">
        <f t="shared" si="18"/>
        <v>0</v>
      </c>
      <c r="E76" s="68">
        <f t="shared" si="18"/>
        <v>148</v>
      </c>
      <c r="F76" s="69"/>
      <c r="G76" s="68">
        <v>3.3</v>
      </c>
      <c r="H76" s="68">
        <v>9</v>
      </c>
      <c r="I76" s="68">
        <v>6</v>
      </c>
      <c r="J76" s="68"/>
      <c r="K76" s="68">
        <v>3</v>
      </c>
      <c r="L76" s="68">
        <v>1</v>
      </c>
      <c r="M76" s="68">
        <v>0</v>
      </c>
      <c r="N76" s="68">
        <v>0</v>
      </c>
      <c r="O76" s="68">
        <v>0</v>
      </c>
      <c r="P76" s="68">
        <v>0</v>
      </c>
      <c r="Q76" s="68">
        <v>0</v>
      </c>
      <c r="R76" s="68">
        <v>0</v>
      </c>
      <c r="S76" s="67"/>
      <c r="T76" s="66"/>
      <c r="U76" s="65"/>
      <c r="V76" s="65"/>
      <c r="W76" s="65"/>
      <c r="X76" s="65"/>
      <c r="Y76" s="65"/>
      <c r="Z76" s="65"/>
      <c r="AA76" s="65"/>
      <c r="AB76" s="65"/>
      <c r="AC76" s="65"/>
      <c r="AD76" s="65"/>
    </row>
    <row r="77" spans="2:78" ht="15.75" x14ac:dyDescent="0.2">
      <c r="B77" s="141"/>
      <c r="C77" s="70" t="s">
        <v>100</v>
      </c>
      <c r="D77" s="68">
        <f t="shared" si="18"/>
        <v>0</v>
      </c>
      <c r="E77" s="68">
        <f t="shared" si="18"/>
        <v>148</v>
      </c>
      <c r="F77" s="69"/>
      <c r="G77" s="68">
        <v>3</v>
      </c>
      <c r="H77" s="68">
        <v>9</v>
      </c>
      <c r="I77" s="68">
        <v>6</v>
      </c>
      <c r="J77" s="68"/>
      <c r="K77" s="68">
        <v>3</v>
      </c>
      <c r="L77" s="68">
        <v>1</v>
      </c>
      <c r="M77" s="68">
        <v>0</v>
      </c>
      <c r="N77" s="68">
        <v>0</v>
      </c>
      <c r="O77" s="68">
        <v>0</v>
      </c>
      <c r="P77" s="68">
        <v>0</v>
      </c>
      <c r="Q77" s="68">
        <v>0</v>
      </c>
      <c r="R77" s="68">
        <v>0</v>
      </c>
      <c r="S77" s="67"/>
      <c r="T77" s="66"/>
      <c r="U77" s="65"/>
      <c r="V77" s="65"/>
      <c r="W77" s="65"/>
      <c r="X77" s="65"/>
      <c r="Y77" s="65"/>
      <c r="Z77" s="65"/>
      <c r="AA77" s="65"/>
      <c r="AB77" s="65"/>
      <c r="AC77" s="65"/>
      <c r="AD77" s="65"/>
    </row>
    <row r="78" spans="2:78" ht="15.75" x14ac:dyDescent="0.2">
      <c r="B78" s="141"/>
      <c r="C78" s="70" t="s">
        <v>99</v>
      </c>
      <c r="D78" s="68">
        <f t="shared" si="18"/>
        <v>0</v>
      </c>
      <c r="E78" s="68">
        <f t="shared" si="18"/>
        <v>148</v>
      </c>
      <c r="F78" s="69"/>
      <c r="G78" s="68">
        <v>3.4</v>
      </c>
      <c r="H78" s="68">
        <v>10</v>
      </c>
      <c r="I78" s="68">
        <v>10.5</v>
      </c>
      <c r="J78" s="68"/>
      <c r="K78" s="68">
        <v>3</v>
      </c>
      <c r="L78" s="68">
        <v>2</v>
      </c>
      <c r="M78" s="68">
        <v>0</v>
      </c>
      <c r="N78" s="68">
        <v>0</v>
      </c>
      <c r="O78" s="68">
        <v>0</v>
      </c>
      <c r="P78" s="68">
        <v>0</v>
      </c>
      <c r="Q78" s="68">
        <v>0</v>
      </c>
      <c r="R78" s="68">
        <v>0</v>
      </c>
      <c r="S78" s="67"/>
      <c r="T78" s="66"/>
      <c r="U78" s="65"/>
      <c r="V78" s="65"/>
      <c r="W78" s="65"/>
      <c r="X78" s="65"/>
      <c r="Y78" s="65"/>
      <c r="Z78" s="65"/>
      <c r="AA78" s="65"/>
      <c r="AB78" s="65"/>
      <c r="AC78" s="65"/>
      <c r="AD78" s="65"/>
    </row>
    <row r="79" spans="2:78" ht="3.75" customHeight="1" x14ac:dyDescent="0.2">
      <c r="B79" s="56"/>
      <c r="C79" s="54"/>
      <c r="D79" s="54"/>
      <c r="E79" s="55"/>
      <c r="F79" s="55"/>
      <c r="G79" s="54"/>
      <c r="H79" s="54"/>
      <c r="I79" s="54"/>
      <c r="J79" s="54"/>
      <c r="K79" s="55"/>
      <c r="L79" s="55"/>
      <c r="M79" s="55"/>
      <c r="N79" s="55"/>
      <c r="O79" s="55"/>
      <c r="P79" s="55"/>
      <c r="Q79" s="54"/>
      <c r="R79" s="54"/>
      <c r="S79" s="53"/>
      <c r="T79" s="52"/>
      <c r="U79" s="52"/>
      <c r="V79" s="52"/>
      <c r="W79" s="52"/>
      <c r="X79" s="52"/>
      <c r="Y79" s="52"/>
      <c r="Z79" s="52"/>
      <c r="AA79" s="52"/>
      <c r="AB79" s="52"/>
      <c r="AC79" s="51"/>
      <c r="AD79" s="51"/>
    </row>
    <row r="80" spans="2:78" ht="15.75" x14ac:dyDescent="0.2">
      <c r="B80" s="64" t="s">
        <v>887</v>
      </c>
      <c r="C80" s="63" t="s">
        <v>98</v>
      </c>
      <c r="D80" s="62"/>
      <c r="E80" s="60">
        <f>AVERAGE(E74:E78)</f>
        <v>148</v>
      </c>
      <c r="F80" s="60">
        <f>F73</f>
        <v>95.6</v>
      </c>
      <c r="G80" s="60">
        <f t="shared" ref="G80:R80" si="19">AVERAGE(G73:G78)</f>
        <v>3.0166666666666662</v>
      </c>
      <c r="H80" s="60">
        <f t="shared" si="19"/>
        <v>9.3333333333333339</v>
      </c>
      <c r="I80" s="60">
        <f t="shared" si="19"/>
        <v>6.166666666666667</v>
      </c>
      <c r="J80" s="60" t="e">
        <f t="shared" si="19"/>
        <v>#DIV/0!</v>
      </c>
      <c r="K80" s="60">
        <f t="shared" si="19"/>
        <v>3</v>
      </c>
      <c r="L80" s="60">
        <f t="shared" si="19"/>
        <v>1</v>
      </c>
      <c r="M80" s="60">
        <f t="shared" si="19"/>
        <v>0</v>
      </c>
      <c r="N80" s="60">
        <f t="shared" si="19"/>
        <v>0</v>
      </c>
      <c r="O80" s="60">
        <f t="shared" si="19"/>
        <v>0</v>
      </c>
      <c r="P80" s="60">
        <f t="shared" si="19"/>
        <v>0</v>
      </c>
      <c r="Q80" s="60">
        <f t="shared" si="19"/>
        <v>0</v>
      </c>
      <c r="R80" s="60">
        <f t="shared" si="19"/>
        <v>0</v>
      </c>
      <c r="S80" s="59"/>
      <c r="T80" s="57"/>
      <c r="U80" s="57"/>
      <c r="V80" s="57"/>
      <c r="W80" s="65"/>
      <c r="X80" s="57"/>
      <c r="Y80" s="57"/>
      <c r="Z80" s="57"/>
      <c r="AA80" s="57"/>
      <c r="AB80" s="57"/>
      <c r="AC80" s="57"/>
      <c r="AD80" s="57"/>
    </row>
    <row r="81" spans="2:78" ht="15.75" x14ac:dyDescent="0.2">
      <c r="B81" s="64"/>
      <c r="C81" s="63" t="s">
        <v>97</v>
      </c>
      <c r="D81" s="62"/>
      <c r="E81" s="61"/>
      <c r="F81" s="61"/>
      <c r="G81" s="60">
        <f t="shared" ref="G81:R81" si="20">STDEV(G73:G78)/SQRT(COUNT(G73:G78))</f>
        <v>0.14240006242195982</v>
      </c>
      <c r="H81" s="60">
        <f t="shared" si="20"/>
        <v>0.30731814857642964</v>
      </c>
      <c r="I81" s="60">
        <f t="shared" si="20"/>
        <v>1.0219806477837263</v>
      </c>
      <c r="J81" s="60" t="e">
        <f t="shared" si="20"/>
        <v>#DIV/0!</v>
      </c>
      <c r="K81" s="60">
        <f t="shared" si="20"/>
        <v>0.25819888974716115</v>
      </c>
      <c r="L81" s="60">
        <f t="shared" si="20"/>
        <v>0.25819888974716115</v>
      </c>
      <c r="M81" s="60">
        <f t="shared" si="20"/>
        <v>0</v>
      </c>
      <c r="N81" s="60">
        <f t="shared" si="20"/>
        <v>0</v>
      </c>
      <c r="O81" s="60">
        <f t="shared" si="20"/>
        <v>0</v>
      </c>
      <c r="P81" s="60">
        <f t="shared" si="20"/>
        <v>0</v>
      </c>
      <c r="Q81" s="60">
        <f t="shared" si="20"/>
        <v>0</v>
      </c>
      <c r="R81" s="60">
        <f t="shared" si="20"/>
        <v>0</v>
      </c>
      <c r="S81" s="59"/>
      <c r="T81" s="57"/>
      <c r="U81" s="57"/>
      <c r="V81" s="57"/>
      <c r="W81" s="58"/>
      <c r="X81" s="57"/>
      <c r="Y81" s="57"/>
      <c r="Z81" s="57"/>
      <c r="AA81" s="57"/>
      <c r="AB81" s="57"/>
      <c r="AC81" s="57"/>
      <c r="AD81" s="57"/>
    </row>
    <row r="82" spans="2:78" ht="3.75" customHeight="1" x14ac:dyDescent="0.2">
      <c r="B82" s="56"/>
      <c r="C82" s="54"/>
      <c r="D82" s="54"/>
      <c r="E82" s="55"/>
      <c r="F82" s="55"/>
      <c r="G82" s="54"/>
      <c r="H82" s="54"/>
      <c r="I82" s="54"/>
      <c r="J82" s="54"/>
      <c r="K82" s="55"/>
      <c r="L82" s="55"/>
      <c r="M82" s="55"/>
      <c r="N82" s="55"/>
      <c r="O82" s="55"/>
      <c r="P82" s="55"/>
      <c r="Q82" s="54"/>
      <c r="R82" s="54"/>
      <c r="S82" s="53"/>
      <c r="T82" s="52"/>
      <c r="U82" s="52"/>
      <c r="V82" s="52"/>
      <c r="W82" s="52"/>
      <c r="X82" s="52"/>
      <c r="Y82" s="52"/>
      <c r="Z82" s="52"/>
      <c r="AA82" s="52"/>
      <c r="AB82" s="52"/>
      <c r="AC82" s="51"/>
      <c r="AD82" s="51"/>
    </row>
    <row r="83" spans="2:78" ht="15.75" x14ac:dyDescent="0.2">
      <c r="B83" s="141">
        <f>B73+1</f>
        <v>308</v>
      </c>
      <c r="C83" s="70" t="s">
        <v>104</v>
      </c>
      <c r="D83" s="68" t="s">
        <v>107</v>
      </c>
      <c r="E83" s="68">
        <v>147</v>
      </c>
      <c r="F83" s="68">
        <v>84.27</v>
      </c>
      <c r="G83" s="68">
        <v>3.4</v>
      </c>
      <c r="H83" s="68">
        <v>8</v>
      </c>
      <c r="I83" s="68">
        <v>10.5</v>
      </c>
      <c r="J83" s="68"/>
      <c r="K83" s="68">
        <v>2</v>
      </c>
      <c r="L83" s="68">
        <v>2</v>
      </c>
      <c r="M83" s="68">
        <v>0</v>
      </c>
      <c r="N83" s="68">
        <v>0</v>
      </c>
      <c r="O83" s="68">
        <v>0</v>
      </c>
      <c r="P83" s="68">
        <v>0</v>
      </c>
      <c r="Q83" s="68">
        <v>0</v>
      </c>
      <c r="R83" s="68">
        <v>0</v>
      </c>
      <c r="S83" s="67"/>
      <c r="T83" s="66"/>
      <c r="U83" s="65"/>
      <c r="V83" s="65"/>
      <c r="W83" s="72"/>
      <c r="X83" s="65"/>
      <c r="Y83" s="65"/>
      <c r="Z83" s="65"/>
      <c r="AA83" s="65"/>
      <c r="AB83" s="65"/>
      <c r="AC83" s="65"/>
      <c r="AD83" s="65"/>
      <c r="AF83" s="50">
        <v>6</v>
      </c>
      <c r="AG83" s="50">
        <f>IF($H83="","",$H83)</f>
        <v>8</v>
      </c>
      <c r="AH83" s="50">
        <f>IF(AG83="","",AG83/100)</f>
        <v>0.08</v>
      </c>
      <c r="AI83" s="50">
        <f>IF($G83="","",$G83)</f>
        <v>3.4</v>
      </c>
      <c r="AJ83" s="50">
        <f>IF($K83="","",$K83)</f>
        <v>2</v>
      </c>
      <c r="AK83" s="50" t="str">
        <f>IF(J83="","",J83-1)</f>
        <v/>
      </c>
      <c r="AL83" s="71">
        <f>IF($L83="","",$L83)</f>
        <v>2</v>
      </c>
      <c r="AM83" s="50">
        <f>IF($M83="","",$M83)</f>
        <v>0</v>
      </c>
      <c r="AN83" s="50">
        <f>IF($H84="","",$H84)</f>
        <v>9</v>
      </c>
      <c r="AO83" s="50">
        <f>IF(AN83="","",AN83/100)</f>
        <v>0.09</v>
      </c>
      <c r="AP83" s="50">
        <f>IF($G84="","",$G84)</f>
        <v>3</v>
      </c>
      <c r="AQ83" s="50">
        <f>IF($K84="","",$K84)</f>
        <v>3</v>
      </c>
      <c r="AR83" s="50" t="str">
        <f>IF(J84="","",J84-1)</f>
        <v/>
      </c>
      <c r="AS83" s="50">
        <f>IF($L84="","",$L84)</f>
        <v>1</v>
      </c>
      <c r="AT83" s="50">
        <f>IF($M84="","",$M84)</f>
        <v>0</v>
      </c>
      <c r="AU83" s="50">
        <f>IF($H85="","",$H85)</f>
        <v>10.5</v>
      </c>
      <c r="AV83" s="50">
        <f>IF(AU83="","",AU83/100)</f>
        <v>0.105</v>
      </c>
      <c r="AW83" s="50">
        <f>IF($G85="","",$G85)</f>
        <v>2.9</v>
      </c>
      <c r="AX83" s="50">
        <f>IF($K85="","",$K85)</f>
        <v>3</v>
      </c>
      <c r="AY83" s="50" t="str">
        <f>IF(J85="","",J85-1)</f>
        <v/>
      </c>
      <c r="AZ83" s="50">
        <f>IF($L85="","",$L85)</f>
        <v>2</v>
      </c>
      <c r="BA83" s="50">
        <f>IF($M85="","",$M85)</f>
        <v>0</v>
      </c>
      <c r="BB83" s="50">
        <f>IF($H86="","",$H86)</f>
        <v>8</v>
      </c>
      <c r="BC83" s="50">
        <f>IF(BB83="","",BB83/100)</f>
        <v>0.08</v>
      </c>
      <c r="BD83" s="50">
        <f>IF($G86="","",$G86)</f>
        <v>2.4</v>
      </c>
      <c r="BE83" s="50">
        <f>IF($K86="","",$K86)</f>
        <v>2</v>
      </c>
      <c r="BF83" s="50" t="str">
        <f>IF(J86="","",J86-1)</f>
        <v/>
      </c>
      <c r="BG83" s="50">
        <f>IF($L86="","",$L86)</f>
        <v>1</v>
      </c>
      <c r="BH83" s="50">
        <f>IF($M86="","",$M86)</f>
        <v>0</v>
      </c>
      <c r="BI83" s="50">
        <f>IF($H87="","",$H87)</f>
        <v>10.5</v>
      </c>
      <c r="BJ83" s="50">
        <f>IF(BI83="","",BI83/100)</f>
        <v>0.105</v>
      </c>
      <c r="BK83" s="50">
        <f>IF($G87="","",$G87)</f>
        <v>2.8</v>
      </c>
      <c r="BL83" s="50">
        <f>IF($K87="","",$K87)</f>
        <v>3</v>
      </c>
      <c r="BM83" s="50" t="str">
        <f>IF(J87="","",J87-1)</f>
        <v/>
      </c>
      <c r="BN83" s="50">
        <f>IF($L87="","",$L87)</f>
        <v>1</v>
      </c>
      <c r="BO83" s="50">
        <f>IF($M87="","",$M87)</f>
        <v>0</v>
      </c>
      <c r="BP83" s="50">
        <f>IF($H88="","",$H88)</f>
        <v>9.5</v>
      </c>
      <c r="BQ83" s="50">
        <f>IF(BP83="","",BP83/100)</f>
        <v>9.5000000000000001E-2</v>
      </c>
      <c r="BR83" s="50">
        <f>IF($G88="","",$G88)</f>
        <v>3</v>
      </c>
      <c r="BS83" s="50">
        <f>IF($K88="","",$K88)</f>
        <v>5</v>
      </c>
      <c r="BT83" s="50" t="str">
        <f>IF(J88="","",J88-1)</f>
        <v/>
      </c>
      <c r="BU83" s="50">
        <f>IF($L88="","",$L88)</f>
        <v>0</v>
      </c>
      <c r="BV83" s="50">
        <f>IF($M88="","",$M88)</f>
        <v>0</v>
      </c>
      <c r="BW83" s="50">
        <f>SUM(O83:O88)/AF83</f>
        <v>0</v>
      </c>
      <c r="BX83" s="50">
        <f>SUM(P83:P88)/AF83</f>
        <v>0</v>
      </c>
      <c r="BY83" s="50">
        <f>SUM(Q83:Q88)/AF83</f>
        <v>0</v>
      </c>
      <c r="BZ83" s="50">
        <f>SUM(R83:R88)/AF83</f>
        <v>0</v>
      </c>
    </row>
    <row r="84" spans="2:78" ht="15.75" x14ac:dyDescent="0.2">
      <c r="B84" s="141"/>
      <c r="C84" s="70" t="s">
        <v>103</v>
      </c>
      <c r="D84" s="68"/>
      <c r="E84" s="68">
        <v>148</v>
      </c>
      <c r="F84" s="69"/>
      <c r="G84" s="68">
        <v>3</v>
      </c>
      <c r="H84" s="68">
        <v>9</v>
      </c>
      <c r="I84" s="68">
        <v>10</v>
      </c>
      <c r="J84" s="68"/>
      <c r="K84" s="68">
        <v>3</v>
      </c>
      <c r="L84" s="68">
        <v>1</v>
      </c>
      <c r="M84" s="68">
        <v>0</v>
      </c>
      <c r="N84" s="68">
        <v>0</v>
      </c>
      <c r="O84" s="68">
        <v>0</v>
      </c>
      <c r="P84" s="68">
        <v>0</v>
      </c>
      <c r="Q84" s="68">
        <v>0</v>
      </c>
      <c r="R84" s="68">
        <v>0</v>
      </c>
      <c r="S84" s="67"/>
      <c r="T84" s="66"/>
      <c r="U84" s="65"/>
      <c r="V84" s="65"/>
      <c r="W84" s="65"/>
      <c r="X84" s="65"/>
      <c r="Y84" s="65"/>
      <c r="Z84" s="65"/>
      <c r="AA84" s="65"/>
      <c r="AB84" s="65"/>
      <c r="AC84" s="65"/>
      <c r="AD84" s="65"/>
    </row>
    <row r="85" spans="2:78" ht="15.75" x14ac:dyDescent="0.2">
      <c r="B85" s="141"/>
      <c r="C85" s="70" t="s">
        <v>102</v>
      </c>
      <c r="D85" s="68">
        <f t="shared" ref="D85:E88" si="21">D84</f>
        <v>0</v>
      </c>
      <c r="E85" s="68">
        <f t="shared" si="21"/>
        <v>148</v>
      </c>
      <c r="F85" s="69"/>
      <c r="G85" s="68">
        <v>2.9</v>
      </c>
      <c r="H85" s="68">
        <v>10.5</v>
      </c>
      <c r="I85" s="68">
        <v>9</v>
      </c>
      <c r="J85" s="68"/>
      <c r="K85" s="68">
        <v>3</v>
      </c>
      <c r="L85" s="68">
        <v>2</v>
      </c>
      <c r="M85" s="68">
        <v>0</v>
      </c>
      <c r="N85" s="68">
        <v>0</v>
      </c>
      <c r="O85" s="68">
        <v>0</v>
      </c>
      <c r="P85" s="68">
        <v>0</v>
      </c>
      <c r="Q85" s="68">
        <v>0</v>
      </c>
      <c r="R85" s="68">
        <v>0</v>
      </c>
      <c r="S85" s="67"/>
      <c r="T85" s="66"/>
      <c r="U85" s="65"/>
      <c r="V85" s="65"/>
      <c r="W85" s="65"/>
      <c r="X85" s="65"/>
      <c r="Y85" s="65"/>
      <c r="Z85" s="65"/>
      <c r="AA85" s="65"/>
      <c r="AB85" s="65"/>
      <c r="AC85" s="65"/>
      <c r="AD85" s="65"/>
    </row>
    <row r="86" spans="2:78" ht="15.75" x14ac:dyDescent="0.2">
      <c r="B86" s="141"/>
      <c r="C86" s="70" t="s">
        <v>101</v>
      </c>
      <c r="D86" s="68">
        <f t="shared" si="21"/>
        <v>0</v>
      </c>
      <c r="E86" s="68">
        <f t="shared" si="21"/>
        <v>148</v>
      </c>
      <c r="F86" s="69"/>
      <c r="G86" s="68">
        <v>2.4</v>
      </c>
      <c r="H86" s="68">
        <v>8</v>
      </c>
      <c r="I86" s="68">
        <v>5.5</v>
      </c>
      <c r="J86" s="68"/>
      <c r="K86" s="68">
        <v>2</v>
      </c>
      <c r="L86" s="68">
        <v>1</v>
      </c>
      <c r="M86" s="68">
        <v>0</v>
      </c>
      <c r="N86" s="68">
        <v>0</v>
      </c>
      <c r="O86" s="68">
        <v>0</v>
      </c>
      <c r="P86" s="68">
        <v>0</v>
      </c>
      <c r="Q86" s="68">
        <v>0</v>
      </c>
      <c r="R86" s="68">
        <v>0</v>
      </c>
      <c r="S86" s="67"/>
      <c r="T86" s="66"/>
      <c r="U86" s="65"/>
      <c r="V86" s="65"/>
      <c r="W86" s="65"/>
      <c r="X86" s="65"/>
      <c r="Y86" s="65"/>
      <c r="Z86" s="65"/>
      <c r="AA86" s="65"/>
      <c r="AB86" s="65"/>
      <c r="AC86" s="65"/>
      <c r="AD86" s="65"/>
    </row>
    <row r="87" spans="2:78" ht="15.75" x14ac:dyDescent="0.2">
      <c r="B87" s="141"/>
      <c r="C87" s="70" t="s">
        <v>100</v>
      </c>
      <c r="D87" s="68">
        <f t="shared" si="21"/>
        <v>0</v>
      </c>
      <c r="E87" s="68">
        <f t="shared" si="21"/>
        <v>148</v>
      </c>
      <c r="F87" s="69"/>
      <c r="G87" s="68">
        <v>2.8</v>
      </c>
      <c r="H87" s="68">
        <v>10.5</v>
      </c>
      <c r="I87" s="68">
        <v>7.5</v>
      </c>
      <c r="J87" s="68"/>
      <c r="K87" s="68">
        <v>3</v>
      </c>
      <c r="L87" s="68">
        <v>1</v>
      </c>
      <c r="M87" s="68">
        <v>0</v>
      </c>
      <c r="N87" s="68">
        <v>0</v>
      </c>
      <c r="O87" s="68">
        <v>0</v>
      </c>
      <c r="P87" s="68">
        <v>0</v>
      </c>
      <c r="Q87" s="68">
        <v>0</v>
      </c>
      <c r="R87" s="68">
        <v>0</v>
      </c>
      <c r="S87" s="67"/>
      <c r="T87" s="66"/>
      <c r="U87" s="65"/>
      <c r="V87" s="65"/>
      <c r="W87" s="65"/>
      <c r="X87" s="65"/>
      <c r="Y87" s="65"/>
      <c r="Z87" s="65"/>
      <c r="AA87" s="65"/>
      <c r="AB87" s="65"/>
      <c r="AC87" s="65"/>
      <c r="AD87" s="65"/>
    </row>
    <row r="88" spans="2:78" ht="15.75" x14ac:dyDescent="0.2">
      <c r="B88" s="141"/>
      <c r="C88" s="70" t="s">
        <v>99</v>
      </c>
      <c r="D88" s="68">
        <f t="shared" si="21"/>
        <v>0</v>
      </c>
      <c r="E88" s="68">
        <f t="shared" si="21"/>
        <v>148</v>
      </c>
      <c r="F88" s="69"/>
      <c r="G88" s="68">
        <v>3</v>
      </c>
      <c r="H88" s="68">
        <v>9.5</v>
      </c>
      <c r="I88" s="68">
        <v>9</v>
      </c>
      <c r="J88" s="68"/>
      <c r="K88" s="68">
        <v>5</v>
      </c>
      <c r="L88" s="68">
        <v>0</v>
      </c>
      <c r="M88" s="68">
        <v>0</v>
      </c>
      <c r="N88" s="68">
        <v>0</v>
      </c>
      <c r="O88" s="68">
        <v>0</v>
      </c>
      <c r="P88" s="68">
        <v>0</v>
      </c>
      <c r="Q88" s="68">
        <v>0</v>
      </c>
      <c r="R88" s="68">
        <v>0</v>
      </c>
      <c r="S88" s="67"/>
      <c r="T88" s="66"/>
      <c r="U88" s="65"/>
      <c r="V88" s="65"/>
      <c r="W88" s="65"/>
      <c r="X88" s="65"/>
      <c r="Y88" s="65"/>
      <c r="Z88" s="65"/>
      <c r="AA88" s="65"/>
      <c r="AB88" s="65"/>
      <c r="AC88" s="65"/>
      <c r="AD88" s="65"/>
    </row>
    <row r="89" spans="2:78" ht="3.75" customHeight="1" x14ac:dyDescent="0.2">
      <c r="B89" s="56"/>
      <c r="C89" s="54"/>
      <c r="D89" s="54"/>
      <c r="E89" s="55"/>
      <c r="F89" s="55"/>
      <c r="G89" s="54"/>
      <c r="H89" s="54"/>
      <c r="I89" s="54"/>
      <c r="J89" s="54"/>
      <c r="K89" s="55"/>
      <c r="L89" s="55"/>
      <c r="M89" s="55"/>
      <c r="N89" s="55"/>
      <c r="O89" s="55"/>
      <c r="P89" s="55"/>
      <c r="Q89" s="54"/>
      <c r="R89" s="54"/>
      <c r="S89" s="53"/>
      <c r="T89" s="52"/>
      <c r="U89" s="52"/>
      <c r="V89" s="52"/>
      <c r="W89" s="52"/>
      <c r="X89" s="52"/>
      <c r="Y89" s="52"/>
      <c r="Z89" s="52"/>
      <c r="AA89" s="52"/>
      <c r="AB89" s="52"/>
      <c r="AC89" s="51"/>
      <c r="AD89" s="51"/>
    </row>
    <row r="90" spans="2:78" ht="15.75" x14ac:dyDescent="0.2">
      <c r="B90" s="64" t="s">
        <v>155</v>
      </c>
      <c r="C90" s="63" t="s">
        <v>98</v>
      </c>
      <c r="D90" s="62"/>
      <c r="E90" s="60">
        <f>AVERAGE(E84:E88)</f>
        <v>148</v>
      </c>
      <c r="F90" s="60">
        <f>F83</f>
        <v>84.27</v>
      </c>
      <c r="G90" s="60">
        <f t="shared" ref="G90:R90" si="22">AVERAGE(G83:G88)</f>
        <v>2.9166666666666665</v>
      </c>
      <c r="H90" s="60">
        <f t="shared" si="22"/>
        <v>9.25</v>
      </c>
      <c r="I90" s="60">
        <f t="shared" si="22"/>
        <v>8.5833333333333339</v>
      </c>
      <c r="J90" s="60" t="e">
        <f t="shared" si="22"/>
        <v>#DIV/0!</v>
      </c>
      <c r="K90" s="60">
        <f t="shared" si="22"/>
        <v>3</v>
      </c>
      <c r="L90" s="60">
        <f t="shared" si="22"/>
        <v>1.1666666666666667</v>
      </c>
      <c r="M90" s="60">
        <f t="shared" si="22"/>
        <v>0</v>
      </c>
      <c r="N90" s="60">
        <f t="shared" si="22"/>
        <v>0</v>
      </c>
      <c r="O90" s="60">
        <f t="shared" si="22"/>
        <v>0</v>
      </c>
      <c r="P90" s="60">
        <f t="shared" si="22"/>
        <v>0</v>
      </c>
      <c r="Q90" s="60">
        <f t="shared" si="22"/>
        <v>0</v>
      </c>
      <c r="R90" s="60">
        <f t="shared" si="22"/>
        <v>0</v>
      </c>
      <c r="S90" s="59"/>
      <c r="T90" s="57"/>
      <c r="U90" s="57"/>
      <c r="V90" s="57"/>
      <c r="W90" s="65"/>
      <c r="X90" s="57"/>
      <c r="Y90" s="57"/>
      <c r="Z90" s="57"/>
      <c r="AA90" s="57"/>
      <c r="AB90" s="57"/>
      <c r="AC90" s="57"/>
      <c r="AD90" s="57"/>
    </row>
    <row r="91" spans="2:78" ht="15.75" x14ac:dyDescent="0.2">
      <c r="B91" s="64"/>
      <c r="C91" s="63" t="s">
        <v>97</v>
      </c>
      <c r="D91" s="62"/>
      <c r="E91" s="61"/>
      <c r="F91" s="61"/>
      <c r="G91" s="60">
        <f t="shared" ref="G91:R91" si="23">STDEV(G83:G88)/SQRT(COUNT(G83:G88))</f>
        <v>0.13270686158262868</v>
      </c>
      <c r="H91" s="60">
        <f t="shared" si="23"/>
        <v>0.46097722286464438</v>
      </c>
      <c r="I91" s="60">
        <f t="shared" si="23"/>
        <v>0.74628710590793668</v>
      </c>
      <c r="J91" s="60" t="e">
        <f t="shared" si="23"/>
        <v>#DIV/0!</v>
      </c>
      <c r="K91" s="60">
        <f t="shared" si="23"/>
        <v>0.44721359549995793</v>
      </c>
      <c r="L91" s="60">
        <f t="shared" si="23"/>
        <v>0.30731814857642964</v>
      </c>
      <c r="M91" s="60">
        <f t="shared" si="23"/>
        <v>0</v>
      </c>
      <c r="N91" s="60">
        <f t="shared" si="23"/>
        <v>0</v>
      </c>
      <c r="O91" s="60">
        <f t="shared" si="23"/>
        <v>0</v>
      </c>
      <c r="P91" s="60">
        <f t="shared" si="23"/>
        <v>0</v>
      </c>
      <c r="Q91" s="60">
        <f t="shared" si="23"/>
        <v>0</v>
      </c>
      <c r="R91" s="60">
        <f t="shared" si="23"/>
        <v>0</v>
      </c>
      <c r="S91" s="59"/>
      <c r="T91" s="57"/>
      <c r="U91" s="57"/>
      <c r="V91" s="57"/>
      <c r="W91" s="58"/>
      <c r="X91" s="57"/>
      <c r="Y91" s="57"/>
      <c r="Z91" s="57"/>
      <c r="AA91" s="57"/>
      <c r="AB91" s="57"/>
      <c r="AC91" s="57"/>
      <c r="AD91" s="57"/>
    </row>
    <row r="92" spans="2:78" ht="3.75" customHeight="1" x14ac:dyDescent="0.2">
      <c r="B92" s="56"/>
      <c r="C92" s="54"/>
      <c r="D92" s="54"/>
      <c r="E92" s="55"/>
      <c r="F92" s="55"/>
      <c r="G92" s="54"/>
      <c r="H92" s="54"/>
      <c r="I92" s="54"/>
      <c r="J92" s="54"/>
      <c r="K92" s="55"/>
      <c r="L92" s="55"/>
      <c r="M92" s="55"/>
      <c r="N92" s="55"/>
      <c r="O92" s="55"/>
      <c r="P92" s="55"/>
      <c r="Q92" s="54"/>
      <c r="R92" s="54"/>
      <c r="S92" s="53"/>
      <c r="T92" s="52"/>
      <c r="U92" s="52"/>
      <c r="V92" s="52"/>
      <c r="W92" s="52"/>
      <c r="X92" s="52"/>
      <c r="Y92" s="52"/>
      <c r="Z92" s="52"/>
      <c r="AA92" s="52"/>
      <c r="AB92" s="52"/>
      <c r="AC92" s="51"/>
      <c r="AD92" s="51"/>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69"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D5342-9414-4C8E-8B12-141BAFAACA1B}">
  <sheetPr>
    <pageSetUpPr fitToPage="1"/>
  </sheetPr>
  <dimension ref="B1:BZ92"/>
  <sheetViews>
    <sheetView defaultGridColor="0" colorId="8" zoomScale="85" workbookViewId="0">
      <selection activeCell="AF13" sqref="AF13:BZ83"/>
    </sheetView>
  </sheetViews>
  <sheetFormatPr defaultRowHeight="12.75" x14ac:dyDescent="0.2"/>
  <cols>
    <col min="1" max="2" width="9.140625" style="50"/>
    <col min="3" max="4" width="6.7109375" style="50" customWidth="1"/>
    <col min="5" max="5" width="7.7109375" style="50" customWidth="1"/>
    <col min="6" max="16384" width="9.140625" style="50"/>
  </cols>
  <sheetData>
    <row r="1" spans="2:78" ht="20.25" x14ac:dyDescent="0.3">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c r="BT1" s="84"/>
      <c r="BU1" s="84"/>
      <c r="BV1" s="84"/>
      <c r="BW1" s="84"/>
      <c r="BX1" s="84"/>
      <c r="BY1" s="84"/>
      <c r="BZ1" s="84"/>
    </row>
    <row r="10" spans="2:78" ht="13.5" thickBot="1" x14ac:dyDescent="0.25">
      <c r="B10" s="80"/>
      <c r="C10" s="80"/>
      <c r="D10" s="80"/>
      <c r="E10" s="80"/>
      <c r="F10" s="80"/>
      <c r="G10" s="80"/>
      <c r="H10" s="80"/>
      <c r="I10" s="80"/>
      <c r="J10" s="80"/>
      <c r="K10" s="80"/>
      <c r="L10" s="80"/>
      <c r="M10" s="80"/>
      <c r="N10" s="80"/>
      <c r="O10" s="80"/>
      <c r="P10" s="80"/>
      <c r="Q10" s="80"/>
      <c r="R10" s="80"/>
      <c r="S10" s="80"/>
    </row>
    <row r="11" spans="2:78" ht="36.75" thickTop="1" x14ac:dyDescent="0.2">
      <c r="B11" s="79" t="s">
        <v>136</v>
      </c>
      <c r="C11" s="78" t="s">
        <v>135</v>
      </c>
      <c r="D11" s="78" t="s">
        <v>134</v>
      </c>
      <c r="E11" s="76" t="s">
        <v>133</v>
      </c>
      <c r="F11" s="76" t="s">
        <v>132</v>
      </c>
      <c r="G11" s="76" t="s">
        <v>131</v>
      </c>
      <c r="H11" s="76" t="s">
        <v>130</v>
      </c>
      <c r="I11" s="76" t="s">
        <v>129</v>
      </c>
      <c r="J11" s="77" t="s">
        <v>128</v>
      </c>
      <c r="K11" s="76" t="s">
        <v>127</v>
      </c>
      <c r="L11" s="76" t="s">
        <v>126</v>
      </c>
      <c r="M11" s="77" t="s">
        <v>125</v>
      </c>
      <c r="N11" s="77" t="s">
        <v>124</v>
      </c>
      <c r="O11" s="76" t="s">
        <v>123</v>
      </c>
      <c r="P11" s="76" t="s">
        <v>122</v>
      </c>
      <c r="Q11" s="76" t="s">
        <v>121</v>
      </c>
      <c r="R11" s="76" t="s">
        <v>120</v>
      </c>
      <c r="S11" s="75" t="s">
        <v>119</v>
      </c>
      <c r="T11" s="74" t="s">
        <v>118</v>
      </c>
      <c r="U11" s="74" t="s">
        <v>117</v>
      </c>
      <c r="V11" s="74" t="s">
        <v>116</v>
      </c>
      <c r="W11" s="74" t="s">
        <v>115</v>
      </c>
      <c r="X11" s="74" t="s">
        <v>114</v>
      </c>
      <c r="Y11" s="74" t="s">
        <v>113</v>
      </c>
      <c r="Z11" s="74" t="s">
        <v>112</v>
      </c>
      <c r="AA11" s="74" t="s">
        <v>111</v>
      </c>
      <c r="AB11" s="74" t="s">
        <v>110</v>
      </c>
      <c r="AC11" s="73" t="s">
        <v>109</v>
      </c>
      <c r="AD11" s="73" t="s">
        <v>108</v>
      </c>
      <c r="AF11" s="71" t="s">
        <v>4</v>
      </c>
      <c r="AG11" s="71" t="s">
        <v>5</v>
      </c>
      <c r="AH11" s="50" t="s">
        <v>48</v>
      </c>
      <c r="AI11" s="71" t="s">
        <v>49</v>
      </c>
      <c r="AJ11" s="50" t="s">
        <v>50</v>
      </c>
      <c r="AK11" s="50" t="s">
        <v>51</v>
      </c>
      <c r="AL11" s="71" t="s">
        <v>52</v>
      </c>
      <c r="AM11" s="71" t="s">
        <v>53</v>
      </c>
      <c r="AN11" s="71" t="s">
        <v>5</v>
      </c>
      <c r="AO11" s="71" t="s">
        <v>54</v>
      </c>
      <c r="AP11" s="71" t="s">
        <v>55</v>
      </c>
      <c r="AQ11" s="71" t="s">
        <v>56</v>
      </c>
      <c r="AR11" s="71" t="s">
        <v>57</v>
      </c>
      <c r="AS11" s="71" t="s">
        <v>58</v>
      </c>
      <c r="AT11" s="71" t="s">
        <v>59</v>
      </c>
      <c r="AU11" s="71" t="s">
        <v>5</v>
      </c>
      <c r="AV11" s="71" t="s">
        <v>60</v>
      </c>
      <c r="AW11" s="71" t="s">
        <v>61</v>
      </c>
      <c r="AX11" s="71" t="s">
        <v>62</v>
      </c>
      <c r="AY11" s="71" t="s">
        <v>63</v>
      </c>
      <c r="AZ11" s="71" t="s">
        <v>64</v>
      </c>
      <c r="BA11" s="71" t="s">
        <v>65</v>
      </c>
      <c r="BB11" s="71" t="s">
        <v>5</v>
      </c>
      <c r="BC11" s="71" t="s">
        <v>66</v>
      </c>
      <c r="BD11" s="71" t="s">
        <v>67</v>
      </c>
      <c r="BE11" s="71" t="s">
        <v>68</v>
      </c>
      <c r="BF11" s="71" t="s">
        <v>69</v>
      </c>
      <c r="BG11" s="71" t="s">
        <v>70</v>
      </c>
      <c r="BH11" s="71" t="s">
        <v>71</v>
      </c>
      <c r="BI11" s="71" t="s">
        <v>5</v>
      </c>
      <c r="BJ11" s="71" t="s">
        <v>72</v>
      </c>
      <c r="BK11" s="71" t="s">
        <v>73</v>
      </c>
      <c r="BL11" s="71" t="s">
        <v>74</v>
      </c>
      <c r="BM11" s="71" t="s">
        <v>75</v>
      </c>
      <c r="BN11" s="71" t="s">
        <v>76</v>
      </c>
      <c r="BO11" s="71" t="s">
        <v>77</v>
      </c>
      <c r="BP11" s="71" t="s">
        <v>5</v>
      </c>
      <c r="BQ11" s="71" t="s">
        <v>78</v>
      </c>
      <c r="BR11" s="71" t="s">
        <v>79</v>
      </c>
      <c r="BS11" s="71" t="s">
        <v>80</v>
      </c>
      <c r="BT11" s="71" t="s">
        <v>81</v>
      </c>
      <c r="BU11" s="71" t="s">
        <v>82</v>
      </c>
      <c r="BV11" s="71" t="s">
        <v>83</v>
      </c>
      <c r="BW11" s="50" t="s">
        <v>84</v>
      </c>
      <c r="BX11" s="50" t="s">
        <v>85</v>
      </c>
      <c r="BY11" s="50" t="s">
        <v>86</v>
      </c>
      <c r="BZ11" s="50" t="s">
        <v>87</v>
      </c>
    </row>
    <row r="12" spans="2:78" ht="3.75" customHeight="1" x14ac:dyDescent="0.2">
      <c r="B12" s="56"/>
      <c r="C12" s="54"/>
      <c r="D12" s="54"/>
      <c r="E12" s="54"/>
      <c r="F12" s="55"/>
      <c r="G12" s="54"/>
      <c r="H12" s="54"/>
      <c r="I12" s="54"/>
      <c r="J12" s="54"/>
      <c r="K12" s="55"/>
      <c r="L12" s="55"/>
      <c r="M12" s="55"/>
      <c r="N12" s="55"/>
      <c r="O12" s="55"/>
      <c r="P12" s="55"/>
      <c r="Q12" s="54"/>
      <c r="R12" s="54"/>
      <c r="S12" s="53"/>
      <c r="T12" s="52"/>
      <c r="U12" s="52"/>
      <c r="V12" s="52"/>
      <c r="W12" s="52"/>
      <c r="X12" s="52"/>
      <c r="Y12" s="52"/>
      <c r="Z12" s="52"/>
      <c r="AA12" s="52"/>
      <c r="AB12" s="52"/>
      <c r="AC12" s="51"/>
      <c r="AD12" s="51"/>
    </row>
    <row r="13" spans="2:78" ht="15.75" x14ac:dyDescent="0.2">
      <c r="B13" s="141">
        <v>401</v>
      </c>
      <c r="C13" s="70" t="s">
        <v>104</v>
      </c>
      <c r="D13" s="68" t="s">
        <v>107</v>
      </c>
      <c r="E13" s="68">
        <v>147</v>
      </c>
      <c r="F13" s="68">
        <v>53.17</v>
      </c>
      <c r="G13" s="68">
        <v>2.8</v>
      </c>
      <c r="H13" s="68">
        <v>10</v>
      </c>
      <c r="I13" s="68">
        <v>5</v>
      </c>
      <c r="J13" s="68"/>
      <c r="K13" s="68">
        <v>5</v>
      </c>
      <c r="L13" s="68">
        <v>1</v>
      </c>
      <c r="M13" s="68">
        <v>0</v>
      </c>
      <c r="N13" s="68">
        <v>0</v>
      </c>
      <c r="O13" s="68">
        <v>0</v>
      </c>
      <c r="P13" s="68">
        <v>0</v>
      </c>
      <c r="Q13" s="68">
        <v>0</v>
      </c>
      <c r="R13" s="68">
        <v>0</v>
      </c>
      <c r="S13" s="67"/>
      <c r="T13" s="66"/>
      <c r="U13" s="65"/>
      <c r="V13" s="65"/>
      <c r="W13" s="72"/>
      <c r="X13" s="65"/>
      <c r="Y13" s="65"/>
      <c r="Z13" s="65"/>
      <c r="AA13" s="65"/>
      <c r="AB13" s="65"/>
      <c r="AC13" s="65"/>
      <c r="AD13" s="65"/>
      <c r="AF13" s="50">
        <v>6</v>
      </c>
      <c r="AG13" s="50">
        <f>IF($H13="","",$H13)</f>
        <v>10</v>
      </c>
      <c r="AH13" s="50">
        <f>IF(AG13="","",AG13/100)</f>
        <v>0.1</v>
      </c>
      <c r="AI13" s="50">
        <f>IF($G13="","",$G13)</f>
        <v>2.8</v>
      </c>
      <c r="AJ13" s="50">
        <f>IF($K13="","",$K13)</f>
        <v>5</v>
      </c>
      <c r="AK13" s="50" t="str">
        <f>IF(J13="","",J13-1)</f>
        <v/>
      </c>
      <c r="AL13" s="71">
        <f>IF($L13="","",$L13)</f>
        <v>1</v>
      </c>
      <c r="AM13" s="50">
        <f>IF($M13="","",$M13)</f>
        <v>0</v>
      </c>
      <c r="AN13" s="50">
        <f>IF($H14="","",$H14)</f>
        <v>7</v>
      </c>
      <c r="AO13" s="50">
        <f>IF(AN13="","",AN13/100)</f>
        <v>7.0000000000000007E-2</v>
      </c>
      <c r="AP13" s="50">
        <f>IF($G14="","",$G14)</f>
        <v>2.6</v>
      </c>
      <c r="AQ13" s="50">
        <f>IF($K14="","",$K14)</f>
        <v>3</v>
      </c>
      <c r="AR13" s="50" t="str">
        <f>IF(J14="","",J14-1)</f>
        <v/>
      </c>
      <c r="AS13" s="50">
        <f>IF($L14="","",$L14)</f>
        <v>0</v>
      </c>
      <c r="AT13" s="50">
        <f>IF($M14="","",$M14)</f>
        <v>0</v>
      </c>
      <c r="AU13" s="50">
        <f>IF($H15="","",$H15)</f>
        <v>8</v>
      </c>
      <c r="AV13" s="50">
        <f>IF(AU13="","",AU13/100)</f>
        <v>0.08</v>
      </c>
      <c r="AW13" s="50">
        <f>IF($G15="","",$G15)</f>
        <v>3</v>
      </c>
      <c r="AX13" s="50">
        <f>IF($K15="","",$K15)</f>
        <v>4</v>
      </c>
      <c r="AY13" s="50" t="str">
        <f>IF(J15="","",J15-1)</f>
        <v/>
      </c>
      <c r="AZ13" s="50">
        <f>IF($L15="","",$L15)</f>
        <v>0</v>
      </c>
      <c r="BA13" s="50">
        <f>IF($M15="","",$M15)</f>
        <v>0</v>
      </c>
      <c r="BB13" s="50">
        <f>IF($H16="","",$H16)</f>
        <v>5</v>
      </c>
      <c r="BC13" s="50">
        <f>IF(BB13="","",BB13/100)</f>
        <v>0.05</v>
      </c>
      <c r="BD13" s="50">
        <f>IF($G16="","",$G16)</f>
        <v>1.8</v>
      </c>
      <c r="BE13" s="50">
        <f>IF($K16="","",$K16)</f>
        <v>2</v>
      </c>
      <c r="BF13" s="50" t="str">
        <f>IF(J16="","",J16-1)</f>
        <v/>
      </c>
      <c r="BG13" s="50">
        <f>IF($L16="","",$L16)</f>
        <v>0</v>
      </c>
      <c r="BH13" s="50">
        <f>IF($M16="","",$M16)</f>
        <v>0</v>
      </c>
      <c r="BI13" s="50">
        <f>IF($H17="","",$H17)</f>
        <v>8.5</v>
      </c>
      <c r="BJ13" s="50">
        <f>IF(BI13="","",BI13/100)</f>
        <v>8.5000000000000006E-2</v>
      </c>
      <c r="BK13" s="50">
        <f>IF($G17="","",$G17)</f>
        <v>2.6</v>
      </c>
      <c r="BL13" s="50">
        <f>IF($K17="","",$K17)</f>
        <v>3</v>
      </c>
      <c r="BM13" s="50" t="str">
        <f>IF(J17="","",J17-1)</f>
        <v/>
      </c>
      <c r="BN13" s="50">
        <f>IF($L17="","",$L17)</f>
        <v>0</v>
      </c>
      <c r="BO13" s="50">
        <f>IF($M17="","",$M17)</f>
        <v>0</v>
      </c>
      <c r="BP13" s="50">
        <f>IF($H18="","",$H18)</f>
        <v>7</v>
      </c>
      <c r="BQ13" s="50">
        <f>IF(BP13="","",BP13/100)</f>
        <v>7.0000000000000007E-2</v>
      </c>
      <c r="BR13" s="50">
        <f>IF($G18="","",$G18)</f>
        <v>2.7</v>
      </c>
      <c r="BS13" s="50">
        <f>IF($K18="","",$K18)</f>
        <v>1</v>
      </c>
      <c r="BT13" s="50" t="str">
        <f>IF(J18="","",J18-1)</f>
        <v/>
      </c>
      <c r="BU13" s="50">
        <f>IF($L18="","",$L18)</f>
        <v>0</v>
      </c>
      <c r="BV13" s="50">
        <f>IF($M18="","",$M18)</f>
        <v>0</v>
      </c>
      <c r="BW13" s="50">
        <f>SUM(O13:O18)/AF13</f>
        <v>0</v>
      </c>
      <c r="BX13" s="50">
        <f>SUM(P13:P18)/AF13</f>
        <v>0</v>
      </c>
      <c r="BY13" s="50">
        <f>SUM(Q13:Q18)/AF13</f>
        <v>0</v>
      </c>
      <c r="BZ13" s="50">
        <f>SUM(R13:R18)/AF13</f>
        <v>0</v>
      </c>
    </row>
    <row r="14" spans="2:78" ht="15.75" x14ac:dyDescent="0.2">
      <c r="B14" s="141"/>
      <c r="C14" s="70" t="s">
        <v>103</v>
      </c>
      <c r="D14" s="68"/>
      <c r="E14" s="68">
        <v>148</v>
      </c>
      <c r="F14" s="69"/>
      <c r="G14" s="68">
        <v>2.6</v>
      </c>
      <c r="H14" s="68">
        <v>7</v>
      </c>
      <c r="I14" s="68">
        <v>8</v>
      </c>
      <c r="J14" s="68"/>
      <c r="K14" s="68">
        <v>3</v>
      </c>
      <c r="L14" s="68">
        <v>0</v>
      </c>
      <c r="M14" s="68">
        <v>0</v>
      </c>
      <c r="N14" s="68">
        <v>0</v>
      </c>
      <c r="O14" s="68">
        <v>0</v>
      </c>
      <c r="P14" s="68">
        <v>0</v>
      </c>
      <c r="Q14" s="68">
        <v>0</v>
      </c>
      <c r="R14" s="68">
        <v>0</v>
      </c>
      <c r="S14" s="67"/>
      <c r="T14" s="66"/>
      <c r="U14" s="65"/>
      <c r="V14" s="65"/>
      <c r="W14" s="65"/>
      <c r="X14" s="65"/>
      <c r="Y14" s="65"/>
      <c r="Z14" s="65"/>
      <c r="AA14" s="65"/>
      <c r="AB14" s="65"/>
      <c r="AC14" s="65"/>
      <c r="AD14" s="65"/>
    </row>
    <row r="15" spans="2:78" ht="15.75" x14ac:dyDescent="0.2">
      <c r="B15" s="141"/>
      <c r="C15" s="70" t="s">
        <v>102</v>
      </c>
      <c r="D15" s="68">
        <f t="shared" ref="D15:E18" si="0">D14</f>
        <v>0</v>
      </c>
      <c r="E15" s="68">
        <f t="shared" si="0"/>
        <v>148</v>
      </c>
      <c r="F15" s="69"/>
      <c r="G15" s="68">
        <v>3</v>
      </c>
      <c r="H15" s="68">
        <v>8</v>
      </c>
      <c r="I15" s="68">
        <v>4.5</v>
      </c>
      <c r="J15" s="68"/>
      <c r="K15" s="68">
        <v>4</v>
      </c>
      <c r="L15" s="68">
        <v>0</v>
      </c>
      <c r="M15" s="68">
        <v>0</v>
      </c>
      <c r="N15" s="68">
        <v>0</v>
      </c>
      <c r="O15" s="68">
        <v>0</v>
      </c>
      <c r="P15" s="68">
        <v>0</v>
      </c>
      <c r="Q15" s="68">
        <v>0</v>
      </c>
      <c r="R15" s="68">
        <v>0</v>
      </c>
      <c r="S15" s="67"/>
      <c r="T15" s="66"/>
      <c r="U15" s="65"/>
      <c r="V15" s="65"/>
      <c r="W15" s="65"/>
      <c r="X15" s="65"/>
      <c r="Y15" s="65"/>
      <c r="Z15" s="65"/>
      <c r="AA15" s="65"/>
      <c r="AB15" s="65"/>
      <c r="AC15" s="65"/>
      <c r="AD15" s="65"/>
    </row>
    <row r="16" spans="2:78" ht="15.75" x14ac:dyDescent="0.2">
      <c r="B16" s="141"/>
      <c r="C16" s="70" t="s">
        <v>101</v>
      </c>
      <c r="D16" s="68">
        <f t="shared" si="0"/>
        <v>0</v>
      </c>
      <c r="E16" s="68">
        <f t="shared" si="0"/>
        <v>148</v>
      </c>
      <c r="F16" s="69"/>
      <c r="G16" s="68">
        <v>1.8</v>
      </c>
      <c r="H16" s="68">
        <v>5</v>
      </c>
      <c r="I16" s="68">
        <v>7.5</v>
      </c>
      <c r="J16" s="68"/>
      <c r="K16" s="68">
        <v>2</v>
      </c>
      <c r="L16" s="68">
        <v>0</v>
      </c>
      <c r="M16" s="68">
        <v>0</v>
      </c>
      <c r="N16" s="68">
        <v>0</v>
      </c>
      <c r="O16" s="68">
        <v>0</v>
      </c>
      <c r="P16" s="68">
        <v>0</v>
      </c>
      <c r="Q16" s="68">
        <v>0</v>
      </c>
      <c r="R16" s="68">
        <v>0</v>
      </c>
      <c r="S16" s="67"/>
      <c r="T16" s="66"/>
      <c r="U16" s="65"/>
      <c r="V16" s="65"/>
      <c r="W16" s="65"/>
      <c r="X16" s="65"/>
      <c r="Y16" s="65"/>
      <c r="Z16" s="65"/>
      <c r="AA16" s="65"/>
      <c r="AB16" s="65"/>
      <c r="AC16" s="65"/>
      <c r="AD16" s="65"/>
    </row>
    <row r="17" spans="2:78" ht="15.75" x14ac:dyDescent="0.2">
      <c r="B17" s="141"/>
      <c r="C17" s="70" t="s">
        <v>100</v>
      </c>
      <c r="D17" s="68">
        <f t="shared" si="0"/>
        <v>0</v>
      </c>
      <c r="E17" s="68">
        <f t="shared" si="0"/>
        <v>148</v>
      </c>
      <c r="F17" s="69"/>
      <c r="G17" s="68">
        <v>2.6</v>
      </c>
      <c r="H17" s="68">
        <v>8.5</v>
      </c>
      <c r="I17" s="68">
        <v>6</v>
      </c>
      <c r="J17" s="68"/>
      <c r="K17" s="68">
        <v>3</v>
      </c>
      <c r="L17" s="68">
        <v>0</v>
      </c>
      <c r="M17" s="68">
        <v>0</v>
      </c>
      <c r="N17" s="68">
        <v>0</v>
      </c>
      <c r="O17" s="68">
        <v>0</v>
      </c>
      <c r="P17" s="68">
        <v>0</v>
      </c>
      <c r="Q17" s="68">
        <v>0</v>
      </c>
      <c r="R17" s="68">
        <v>0</v>
      </c>
      <c r="S17" s="67"/>
      <c r="T17" s="66"/>
      <c r="U17" s="65"/>
      <c r="V17" s="65"/>
      <c r="W17" s="65"/>
      <c r="X17" s="65"/>
      <c r="Y17" s="65"/>
      <c r="Z17" s="65"/>
      <c r="AA17" s="65"/>
      <c r="AB17" s="65"/>
      <c r="AC17" s="65"/>
      <c r="AD17" s="65"/>
    </row>
    <row r="18" spans="2:78" ht="15.75" x14ac:dyDescent="0.2">
      <c r="B18" s="141"/>
      <c r="C18" s="70" t="s">
        <v>99</v>
      </c>
      <c r="D18" s="68">
        <f t="shared" si="0"/>
        <v>0</v>
      </c>
      <c r="E18" s="68">
        <f t="shared" si="0"/>
        <v>148</v>
      </c>
      <c r="F18" s="69"/>
      <c r="G18" s="68">
        <v>2.7</v>
      </c>
      <c r="H18" s="68">
        <v>7</v>
      </c>
      <c r="I18" s="68">
        <v>8</v>
      </c>
      <c r="J18" s="68"/>
      <c r="K18" s="68">
        <v>1</v>
      </c>
      <c r="L18" s="68">
        <v>0</v>
      </c>
      <c r="M18" s="68">
        <v>0</v>
      </c>
      <c r="N18" s="68">
        <v>0</v>
      </c>
      <c r="O18" s="68">
        <v>0</v>
      </c>
      <c r="P18" s="68">
        <v>0</v>
      </c>
      <c r="Q18" s="68">
        <v>0</v>
      </c>
      <c r="R18" s="68">
        <v>0</v>
      </c>
      <c r="S18" s="67"/>
      <c r="T18" s="66"/>
      <c r="U18" s="65"/>
      <c r="V18" s="65"/>
      <c r="W18" s="65"/>
      <c r="X18" s="65"/>
      <c r="Y18" s="65"/>
      <c r="Z18" s="65"/>
      <c r="AA18" s="65"/>
      <c r="AB18" s="65"/>
      <c r="AC18" s="65"/>
      <c r="AD18" s="65"/>
    </row>
    <row r="19" spans="2:78" ht="3.75" customHeight="1" x14ac:dyDescent="0.2">
      <c r="B19" s="56"/>
      <c r="C19" s="54"/>
      <c r="D19" s="54"/>
      <c r="E19" s="55"/>
      <c r="F19" s="55"/>
      <c r="G19" s="54"/>
      <c r="H19" s="54"/>
      <c r="I19" s="54"/>
      <c r="J19" s="54"/>
      <c r="K19" s="55"/>
      <c r="L19" s="55"/>
      <c r="M19" s="55"/>
      <c r="N19" s="55"/>
      <c r="O19" s="55"/>
      <c r="P19" s="55"/>
      <c r="Q19" s="54"/>
      <c r="R19" s="54"/>
      <c r="S19" s="53"/>
      <c r="T19" s="52"/>
      <c r="U19" s="52"/>
      <c r="V19" s="52"/>
      <c r="W19" s="52"/>
      <c r="X19" s="52"/>
      <c r="Y19" s="52"/>
      <c r="Z19" s="52"/>
      <c r="AA19" s="52"/>
      <c r="AB19" s="52"/>
      <c r="AC19" s="51"/>
      <c r="AD19" s="51"/>
    </row>
    <row r="20" spans="2:78" ht="15.75" x14ac:dyDescent="0.2">
      <c r="B20" s="64" t="s">
        <v>890</v>
      </c>
      <c r="C20" s="63" t="s">
        <v>98</v>
      </c>
      <c r="D20" s="62"/>
      <c r="E20" s="60">
        <f>AVERAGE(E14:E18)</f>
        <v>148</v>
      </c>
      <c r="F20" s="60">
        <f>F13</f>
        <v>53.17</v>
      </c>
      <c r="G20" s="60">
        <f>AVERAGE(G13:G18)</f>
        <v>2.5833333333333335</v>
      </c>
      <c r="H20" s="60">
        <f>AVERAGE(H13:H18)</f>
        <v>7.583333333333333</v>
      </c>
      <c r="I20" s="60">
        <f>AVERAGE(I13:I18)</f>
        <v>6.5</v>
      </c>
      <c r="J20" s="60" t="e">
        <f>AVERAGE(J14:J18)</f>
        <v>#DIV/0!</v>
      </c>
      <c r="K20" s="60">
        <f t="shared" ref="K20:R20" si="1">AVERAGE(K13:K18)</f>
        <v>3</v>
      </c>
      <c r="L20" s="60">
        <f t="shared" si="1"/>
        <v>0.16666666666666666</v>
      </c>
      <c r="M20" s="60">
        <f t="shared" si="1"/>
        <v>0</v>
      </c>
      <c r="N20" s="60">
        <f t="shared" si="1"/>
        <v>0</v>
      </c>
      <c r="O20" s="60">
        <f t="shared" si="1"/>
        <v>0</v>
      </c>
      <c r="P20" s="60">
        <f t="shared" si="1"/>
        <v>0</v>
      </c>
      <c r="Q20" s="60">
        <f t="shared" si="1"/>
        <v>0</v>
      </c>
      <c r="R20" s="60">
        <f t="shared" si="1"/>
        <v>0</v>
      </c>
      <c r="S20" s="59"/>
      <c r="T20" s="57"/>
      <c r="U20" s="57"/>
      <c r="V20" s="57"/>
      <c r="W20" s="65"/>
      <c r="X20" s="57"/>
      <c r="Y20" s="57"/>
      <c r="Z20" s="57"/>
      <c r="AA20" s="57"/>
      <c r="AB20" s="57"/>
      <c r="AC20" s="57"/>
      <c r="AD20" s="57"/>
    </row>
    <row r="21" spans="2:78" ht="15.75" x14ac:dyDescent="0.2">
      <c r="B21" s="64"/>
      <c r="C21" s="63" t="s">
        <v>97</v>
      </c>
      <c r="D21" s="62"/>
      <c r="E21" s="61"/>
      <c r="F21" s="61"/>
      <c r="G21" s="60">
        <f>STDEV(G13:G18)/SQRT(COUNT(G13:G18))</f>
        <v>0.16815997674172614</v>
      </c>
      <c r="H21" s="60">
        <f>STDEV(H13:H18)/SQRT(COUNT(H13:H18))</f>
        <v>0.6881940940687522</v>
      </c>
      <c r="I21" s="60">
        <f>STDEV(I13:I18)/SQRT(COUNT(I13:I18))</f>
        <v>0.63245553203367599</v>
      </c>
      <c r="J21" s="60" t="e">
        <f>STDEV(J14:J18)/SQRT(COUNT(J14:J18))</f>
        <v>#DIV/0!</v>
      </c>
      <c r="K21" s="60">
        <f t="shared" ref="K21:R21" si="2">STDEV(K13:K18)/SQRT(COUNT(K13:K18))</f>
        <v>0.57735026918962584</v>
      </c>
      <c r="L21" s="60">
        <f t="shared" si="2"/>
        <v>0.16666666666666669</v>
      </c>
      <c r="M21" s="60">
        <f t="shared" si="2"/>
        <v>0</v>
      </c>
      <c r="N21" s="60">
        <f t="shared" si="2"/>
        <v>0</v>
      </c>
      <c r="O21" s="60">
        <f t="shared" si="2"/>
        <v>0</v>
      </c>
      <c r="P21" s="60">
        <f t="shared" si="2"/>
        <v>0</v>
      </c>
      <c r="Q21" s="60">
        <f t="shared" si="2"/>
        <v>0</v>
      </c>
      <c r="R21" s="60">
        <f t="shared" si="2"/>
        <v>0</v>
      </c>
      <c r="S21" s="59"/>
      <c r="T21" s="57"/>
      <c r="U21" s="57"/>
      <c r="V21" s="57"/>
      <c r="W21" s="58"/>
      <c r="X21" s="57"/>
      <c r="Y21" s="57"/>
      <c r="Z21" s="57"/>
      <c r="AA21" s="57"/>
      <c r="AB21" s="57"/>
      <c r="AC21" s="57"/>
      <c r="AD21" s="57"/>
    </row>
    <row r="22" spans="2:78" ht="3.75" customHeight="1" x14ac:dyDescent="0.2">
      <c r="B22" s="56"/>
      <c r="C22" s="54"/>
      <c r="D22" s="54"/>
      <c r="E22" s="55"/>
      <c r="F22" s="55"/>
      <c r="G22" s="54"/>
      <c r="H22" s="54"/>
      <c r="I22" s="54"/>
      <c r="J22" s="54"/>
      <c r="K22" s="55"/>
      <c r="L22" s="55"/>
      <c r="M22" s="55"/>
      <c r="N22" s="55"/>
      <c r="O22" s="55"/>
      <c r="P22" s="55"/>
      <c r="Q22" s="54"/>
      <c r="R22" s="54"/>
      <c r="S22" s="53"/>
      <c r="T22" s="52"/>
      <c r="U22" s="52"/>
      <c r="V22" s="52"/>
      <c r="W22" s="52"/>
      <c r="X22" s="52"/>
      <c r="Y22" s="52"/>
      <c r="Z22" s="52"/>
      <c r="AA22" s="52"/>
      <c r="AB22" s="52"/>
      <c r="AC22" s="51"/>
      <c r="AD22" s="51"/>
    </row>
    <row r="23" spans="2:78" ht="15.75" x14ac:dyDescent="0.2">
      <c r="B23" s="141">
        <f>B13+1</f>
        <v>402</v>
      </c>
      <c r="C23" s="70" t="s">
        <v>104</v>
      </c>
      <c r="D23" s="68" t="s">
        <v>107</v>
      </c>
      <c r="E23" s="68">
        <v>147</v>
      </c>
      <c r="F23" s="68">
        <v>36.17</v>
      </c>
      <c r="G23" s="68">
        <v>3</v>
      </c>
      <c r="H23" s="68">
        <v>9</v>
      </c>
      <c r="I23" s="68">
        <v>11</v>
      </c>
      <c r="J23" s="68"/>
      <c r="K23" s="68">
        <v>4</v>
      </c>
      <c r="L23" s="68">
        <v>0</v>
      </c>
      <c r="M23" s="68">
        <v>0</v>
      </c>
      <c r="N23" s="68">
        <v>0</v>
      </c>
      <c r="O23" s="68">
        <v>0</v>
      </c>
      <c r="P23" s="68">
        <v>0</v>
      </c>
      <c r="Q23" s="68">
        <v>0</v>
      </c>
      <c r="R23" s="68">
        <v>0</v>
      </c>
      <c r="S23" s="67"/>
      <c r="T23" s="66"/>
      <c r="U23" s="65"/>
      <c r="V23" s="65"/>
      <c r="W23" s="72"/>
      <c r="X23" s="65"/>
      <c r="Y23" s="65"/>
      <c r="Z23" s="65"/>
      <c r="AA23" s="65"/>
      <c r="AB23" s="65"/>
      <c r="AC23" s="65"/>
      <c r="AD23" s="65"/>
      <c r="AF23" s="50">
        <v>6</v>
      </c>
      <c r="AG23" s="50">
        <f>IF($H23="","",$H23)</f>
        <v>9</v>
      </c>
      <c r="AH23" s="50">
        <f>IF(AG23="","",AG23/100)</f>
        <v>0.09</v>
      </c>
      <c r="AI23" s="50">
        <f>IF($G23="","",$G23)</f>
        <v>3</v>
      </c>
      <c r="AJ23" s="50">
        <f>IF($K23="","",$K23)</f>
        <v>4</v>
      </c>
      <c r="AK23" s="50" t="str">
        <f>IF(J23="","",J23-1)</f>
        <v/>
      </c>
      <c r="AL23" s="71">
        <f>IF($L23="","",$L23)</f>
        <v>0</v>
      </c>
      <c r="AM23" s="50">
        <f>IF($M23="","",$M23)</f>
        <v>0</v>
      </c>
      <c r="AN23" s="50">
        <f>IF($H24="","",$H24)</f>
        <v>8</v>
      </c>
      <c r="AO23" s="50">
        <f>IF(AN23="","",AN23/100)</f>
        <v>0.08</v>
      </c>
      <c r="AP23" s="50">
        <f>IF($G24="","",$G24)</f>
        <v>3.1</v>
      </c>
      <c r="AQ23" s="50">
        <f>IF($K24="","",$K24)</f>
        <v>2</v>
      </c>
      <c r="AR23" s="50" t="str">
        <f>IF(J24="","",J24-1)</f>
        <v/>
      </c>
      <c r="AS23" s="50">
        <f>IF($L24="","",$L24)</f>
        <v>0</v>
      </c>
      <c r="AT23" s="50">
        <f>IF($M24="","",$M24)</f>
        <v>0</v>
      </c>
      <c r="AU23" s="50">
        <f>IF($H25="","",$H25)</f>
        <v>8.5</v>
      </c>
      <c r="AV23" s="50">
        <f>IF(AU23="","",AU23/100)</f>
        <v>8.5000000000000006E-2</v>
      </c>
      <c r="AW23" s="50">
        <f>IF($G25="","",$G25)</f>
        <v>3</v>
      </c>
      <c r="AX23" s="50">
        <f>IF($K25="","",$K25)</f>
        <v>4</v>
      </c>
      <c r="AY23" s="50" t="str">
        <f>IF(J25="","",J25-1)</f>
        <v/>
      </c>
      <c r="AZ23" s="50">
        <f>IF($L25="","",$L25)</f>
        <v>0</v>
      </c>
      <c r="BA23" s="50">
        <f>IF($M25="","",$M25)</f>
        <v>0</v>
      </c>
      <c r="BB23" s="50">
        <f>IF($H26="","",$H26)</f>
        <v>7.5</v>
      </c>
      <c r="BC23" s="50">
        <f>IF(BB23="","",BB23/100)</f>
        <v>7.4999999999999997E-2</v>
      </c>
      <c r="BD23" s="50">
        <f>IF($G26="","",$G26)</f>
        <v>3</v>
      </c>
      <c r="BE23" s="50">
        <f>IF($K26="","",$K26)</f>
        <v>2</v>
      </c>
      <c r="BF23" s="50" t="str">
        <f>IF(J26="","",J26-1)</f>
        <v/>
      </c>
      <c r="BG23" s="50">
        <f>IF($L26="","",$L26)</f>
        <v>0</v>
      </c>
      <c r="BH23" s="50">
        <f>IF($M26="","",$M26)</f>
        <v>0</v>
      </c>
      <c r="BI23" s="50">
        <f>IF($H27="","",$H27)</f>
        <v>8</v>
      </c>
      <c r="BJ23" s="50">
        <f>IF(BI23="","",BI23/100)</f>
        <v>0.08</v>
      </c>
      <c r="BK23" s="50">
        <f>IF($G27="","",$G27)</f>
        <v>2.7</v>
      </c>
      <c r="BL23" s="50">
        <f>IF($K27="","",$K27)</f>
        <v>3</v>
      </c>
      <c r="BM23" s="50" t="str">
        <f>IF(J27="","",J27-1)</f>
        <v/>
      </c>
      <c r="BN23" s="50">
        <f>IF($L27="","",$L27)</f>
        <v>0</v>
      </c>
      <c r="BO23" s="50">
        <f>IF($M27="","",$M27)</f>
        <v>0</v>
      </c>
      <c r="BP23" s="50">
        <f>IF($H28="","",$H28)</f>
        <v>6</v>
      </c>
      <c r="BQ23" s="50">
        <f>IF(BP23="","",BP23/100)</f>
        <v>0.06</v>
      </c>
      <c r="BR23" s="50">
        <f>IF($G28="","",$G28)</f>
        <v>2.2999999999999998</v>
      </c>
      <c r="BS23" s="50">
        <f>IF($K28="","",$K28)</f>
        <v>5</v>
      </c>
      <c r="BT23" s="50" t="str">
        <f>IF(J28="","",J28-1)</f>
        <v/>
      </c>
      <c r="BU23" s="50">
        <f>IF($L28="","",$L28)</f>
        <v>0</v>
      </c>
      <c r="BV23" s="50">
        <f>IF($M28="","",$M28)</f>
        <v>0</v>
      </c>
      <c r="BW23" s="50">
        <f>SUM(O23:O28)/AF23</f>
        <v>0</v>
      </c>
      <c r="BX23" s="50">
        <f>SUM(P23:P28)/AF23</f>
        <v>0</v>
      </c>
      <c r="BY23" s="50">
        <f>SUM(Q23:Q28)/AF23</f>
        <v>0</v>
      </c>
      <c r="BZ23" s="50">
        <f>SUM(R23:R28)/AF23</f>
        <v>0</v>
      </c>
    </row>
    <row r="24" spans="2:78" ht="15.75" x14ac:dyDescent="0.2">
      <c r="B24" s="141"/>
      <c r="C24" s="70" t="s">
        <v>103</v>
      </c>
      <c r="D24" s="68"/>
      <c r="E24" s="68">
        <v>148</v>
      </c>
      <c r="F24" s="69"/>
      <c r="G24" s="68">
        <v>3.1</v>
      </c>
      <c r="H24" s="68">
        <v>8</v>
      </c>
      <c r="I24" s="68">
        <v>2.5</v>
      </c>
      <c r="J24" s="68"/>
      <c r="K24" s="68">
        <v>2</v>
      </c>
      <c r="L24" s="68">
        <v>0</v>
      </c>
      <c r="M24" s="68">
        <v>0</v>
      </c>
      <c r="N24" s="68">
        <v>0</v>
      </c>
      <c r="O24" s="68">
        <v>0</v>
      </c>
      <c r="P24" s="68">
        <v>0</v>
      </c>
      <c r="Q24" s="68">
        <v>0</v>
      </c>
      <c r="R24" s="68">
        <v>0</v>
      </c>
      <c r="S24" s="67"/>
      <c r="T24" s="66"/>
      <c r="U24" s="65"/>
      <c r="V24" s="65"/>
      <c r="W24" s="65"/>
      <c r="X24" s="65"/>
      <c r="Y24" s="65"/>
      <c r="Z24" s="65"/>
      <c r="AA24" s="65"/>
      <c r="AB24" s="65"/>
      <c r="AC24" s="65"/>
      <c r="AD24" s="65"/>
    </row>
    <row r="25" spans="2:78" ht="15.75" x14ac:dyDescent="0.2">
      <c r="B25" s="141"/>
      <c r="C25" s="70" t="s">
        <v>102</v>
      </c>
      <c r="D25" s="68">
        <f t="shared" ref="D25:E28" si="3">D24</f>
        <v>0</v>
      </c>
      <c r="E25" s="68">
        <f t="shared" si="3"/>
        <v>148</v>
      </c>
      <c r="F25" s="69"/>
      <c r="G25" s="68">
        <v>3</v>
      </c>
      <c r="H25" s="68">
        <v>8.5</v>
      </c>
      <c r="I25" s="68">
        <v>4.5</v>
      </c>
      <c r="J25" s="68"/>
      <c r="K25" s="68">
        <v>4</v>
      </c>
      <c r="L25" s="68">
        <v>0</v>
      </c>
      <c r="M25" s="68">
        <v>0</v>
      </c>
      <c r="N25" s="68">
        <v>0</v>
      </c>
      <c r="O25" s="68">
        <v>0</v>
      </c>
      <c r="P25" s="68">
        <v>0</v>
      </c>
      <c r="Q25" s="68">
        <v>0</v>
      </c>
      <c r="R25" s="68">
        <v>0</v>
      </c>
      <c r="S25" s="67"/>
      <c r="T25" s="66"/>
      <c r="U25" s="65"/>
      <c r="V25" s="65"/>
      <c r="W25" s="65"/>
      <c r="X25" s="65"/>
      <c r="Y25" s="65"/>
      <c r="Z25" s="65"/>
      <c r="AA25" s="65"/>
      <c r="AB25" s="65"/>
      <c r="AC25" s="65"/>
      <c r="AD25" s="65"/>
    </row>
    <row r="26" spans="2:78" ht="15.75" x14ac:dyDescent="0.2">
      <c r="B26" s="141"/>
      <c r="C26" s="70" t="s">
        <v>101</v>
      </c>
      <c r="D26" s="68">
        <f t="shared" si="3"/>
        <v>0</v>
      </c>
      <c r="E26" s="68">
        <f t="shared" si="3"/>
        <v>148</v>
      </c>
      <c r="F26" s="69"/>
      <c r="G26" s="68">
        <v>3</v>
      </c>
      <c r="H26" s="68">
        <v>7.5</v>
      </c>
      <c r="I26" s="68">
        <v>5</v>
      </c>
      <c r="J26" s="68"/>
      <c r="K26" s="68">
        <v>2</v>
      </c>
      <c r="L26" s="68">
        <v>0</v>
      </c>
      <c r="M26" s="68">
        <v>0</v>
      </c>
      <c r="N26" s="68">
        <v>0</v>
      </c>
      <c r="O26" s="68">
        <v>0</v>
      </c>
      <c r="P26" s="68">
        <v>0</v>
      </c>
      <c r="Q26" s="68">
        <v>0</v>
      </c>
      <c r="R26" s="68">
        <v>0</v>
      </c>
      <c r="S26" s="67"/>
      <c r="T26" s="66"/>
      <c r="U26" s="65"/>
      <c r="V26" s="65"/>
      <c r="W26" s="65"/>
      <c r="X26" s="65"/>
      <c r="Y26" s="65"/>
      <c r="Z26" s="65"/>
      <c r="AA26" s="65"/>
      <c r="AB26" s="65"/>
      <c r="AC26" s="65"/>
      <c r="AD26" s="65"/>
    </row>
    <row r="27" spans="2:78" ht="15.75" x14ac:dyDescent="0.2">
      <c r="B27" s="141"/>
      <c r="C27" s="70" t="s">
        <v>100</v>
      </c>
      <c r="D27" s="68">
        <f t="shared" si="3"/>
        <v>0</v>
      </c>
      <c r="E27" s="68">
        <f t="shared" si="3"/>
        <v>148</v>
      </c>
      <c r="F27" s="69"/>
      <c r="G27" s="68">
        <v>2.7</v>
      </c>
      <c r="H27" s="68">
        <v>8</v>
      </c>
      <c r="I27" s="68">
        <v>15</v>
      </c>
      <c r="J27" s="68"/>
      <c r="K27" s="68">
        <v>3</v>
      </c>
      <c r="L27" s="68">
        <v>0</v>
      </c>
      <c r="M27" s="68">
        <v>0</v>
      </c>
      <c r="N27" s="68">
        <v>0</v>
      </c>
      <c r="O27" s="68">
        <v>0</v>
      </c>
      <c r="P27" s="68">
        <v>0</v>
      </c>
      <c r="Q27" s="68">
        <v>0</v>
      </c>
      <c r="R27" s="68">
        <v>0</v>
      </c>
      <c r="S27" s="67"/>
      <c r="T27" s="66"/>
      <c r="U27" s="65"/>
      <c r="V27" s="65"/>
      <c r="W27" s="65"/>
      <c r="X27" s="65"/>
      <c r="Y27" s="65"/>
      <c r="Z27" s="65"/>
      <c r="AA27" s="65"/>
      <c r="AB27" s="65"/>
      <c r="AC27" s="65"/>
      <c r="AD27" s="65"/>
    </row>
    <row r="28" spans="2:78" ht="15.75" x14ac:dyDescent="0.2">
      <c r="B28" s="141"/>
      <c r="C28" s="70" t="s">
        <v>99</v>
      </c>
      <c r="D28" s="68">
        <f t="shared" si="3"/>
        <v>0</v>
      </c>
      <c r="E28" s="68">
        <f t="shared" si="3"/>
        <v>148</v>
      </c>
      <c r="F28" s="69"/>
      <c r="G28" s="68">
        <v>2.2999999999999998</v>
      </c>
      <c r="H28" s="68">
        <v>6</v>
      </c>
      <c r="I28" s="68">
        <v>3.2</v>
      </c>
      <c r="J28" s="68"/>
      <c r="K28" s="68">
        <v>5</v>
      </c>
      <c r="L28" s="68">
        <v>0</v>
      </c>
      <c r="M28" s="68">
        <v>0</v>
      </c>
      <c r="N28" s="68">
        <v>0</v>
      </c>
      <c r="O28" s="68">
        <v>0</v>
      </c>
      <c r="P28" s="68">
        <v>0</v>
      </c>
      <c r="Q28" s="68">
        <v>0</v>
      </c>
      <c r="R28" s="68">
        <v>0</v>
      </c>
      <c r="S28" s="67"/>
      <c r="T28" s="66"/>
      <c r="U28" s="65"/>
      <c r="V28" s="65"/>
      <c r="W28" s="65"/>
      <c r="X28" s="65"/>
      <c r="Y28" s="65"/>
      <c r="Z28" s="65"/>
      <c r="AA28" s="65"/>
      <c r="AB28" s="65"/>
      <c r="AC28" s="65"/>
      <c r="AD28" s="65"/>
    </row>
    <row r="29" spans="2:78" ht="3.75" customHeight="1" x14ac:dyDescent="0.2">
      <c r="B29" s="56"/>
      <c r="C29" s="54"/>
      <c r="D29" s="54"/>
      <c r="E29" s="55"/>
      <c r="F29" s="55"/>
      <c r="G29" s="54"/>
      <c r="H29" s="54"/>
      <c r="I29" s="54"/>
      <c r="J29" s="54"/>
      <c r="K29" s="55"/>
      <c r="L29" s="55"/>
      <c r="M29" s="68">
        <v>0</v>
      </c>
      <c r="N29" s="68">
        <v>0</v>
      </c>
      <c r="O29" s="68">
        <v>0</v>
      </c>
      <c r="P29" s="68">
        <v>0</v>
      </c>
      <c r="Q29" s="68">
        <v>0</v>
      </c>
      <c r="R29" s="68">
        <v>0</v>
      </c>
      <c r="S29" s="53"/>
      <c r="T29" s="52"/>
      <c r="U29" s="52"/>
      <c r="V29" s="52"/>
      <c r="W29" s="52"/>
      <c r="X29" s="52"/>
      <c r="Y29" s="52"/>
      <c r="Z29" s="52"/>
      <c r="AA29" s="52"/>
      <c r="AB29" s="52"/>
      <c r="AC29" s="51"/>
      <c r="AD29" s="51"/>
    </row>
    <row r="30" spans="2:78" ht="15.75" x14ac:dyDescent="0.2">
      <c r="B30" s="64" t="s">
        <v>887</v>
      </c>
      <c r="C30" s="63" t="s">
        <v>98</v>
      </c>
      <c r="D30" s="62"/>
      <c r="E30" s="60">
        <f>AVERAGE(E24:E28)</f>
        <v>148</v>
      </c>
      <c r="F30" s="60">
        <f>F23</f>
        <v>36.17</v>
      </c>
      <c r="G30" s="60">
        <f t="shared" ref="G30:R30" si="4">AVERAGE(G23:G28)</f>
        <v>2.85</v>
      </c>
      <c r="H30" s="60">
        <f t="shared" si="4"/>
        <v>7.833333333333333</v>
      </c>
      <c r="I30" s="60">
        <f t="shared" si="4"/>
        <v>6.8666666666666671</v>
      </c>
      <c r="J30" s="60" t="e">
        <f t="shared" si="4"/>
        <v>#DIV/0!</v>
      </c>
      <c r="K30" s="60">
        <f t="shared" si="4"/>
        <v>3.3333333333333335</v>
      </c>
      <c r="L30" s="60">
        <f t="shared" si="4"/>
        <v>0</v>
      </c>
      <c r="M30" s="60">
        <f t="shared" si="4"/>
        <v>0</v>
      </c>
      <c r="N30" s="60">
        <f t="shared" si="4"/>
        <v>0</v>
      </c>
      <c r="O30" s="60">
        <f t="shared" si="4"/>
        <v>0</v>
      </c>
      <c r="P30" s="60">
        <f t="shared" si="4"/>
        <v>0</v>
      </c>
      <c r="Q30" s="60">
        <f t="shared" si="4"/>
        <v>0</v>
      </c>
      <c r="R30" s="60">
        <f t="shared" si="4"/>
        <v>0</v>
      </c>
      <c r="S30" s="59"/>
      <c r="T30" s="57"/>
      <c r="U30" s="57"/>
      <c r="V30" s="57"/>
      <c r="W30" s="65"/>
      <c r="X30" s="57"/>
      <c r="Y30" s="57"/>
      <c r="Z30" s="57"/>
      <c r="AA30" s="57"/>
      <c r="AB30" s="57"/>
      <c r="AC30" s="57"/>
      <c r="AD30" s="57"/>
    </row>
    <row r="31" spans="2:78" ht="15.75" x14ac:dyDescent="0.2">
      <c r="B31" s="64"/>
      <c r="C31" s="63" t="s">
        <v>97</v>
      </c>
      <c r="D31" s="62"/>
      <c r="E31" s="61"/>
      <c r="F31" s="61"/>
      <c r="G31" s="60">
        <f t="shared" ref="G31:R31" si="5">STDEV(G23:G28)/SQRT(COUNT(G23:G28))</f>
        <v>0.12315302134607448</v>
      </c>
      <c r="H31" s="60">
        <f t="shared" si="5"/>
        <v>0.42163702135578318</v>
      </c>
      <c r="I31" s="60">
        <f t="shared" si="5"/>
        <v>2.0398801707725656</v>
      </c>
      <c r="J31" s="60" t="e">
        <f t="shared" si="5"/>
        <v>#DIV/0!</v>
      </c>
      <c r="K31" s="60">
        <f t="shared" si="5"/>
        <v>0.49441323247304408</v>
      </c>
      <c r="L31" s="60">
        <f t="shared" si="5"/>
        <v>0</v>
      </c>
      <c r="M31" s="60">
        <f t="shared" si="5"/>
        <v>0</v>
      </c>
      <c r="N31" s="60">
        <f t="shared" si="5"/>
        <v>0</v>
      </c>
      <c r="O31" s="60">
        <f t="shared" si="5"/>
        <v>0</v>
      </c>
      <c r="P31" s="60">
        <f t="shared" si="5"/>
        <v>0</v>
      </c>
      <c r="Q31" s="60">
        <f t="shared" si="5"/>
        <v>0</v>
      </c>
      <c r="R31" s="60">
        <f t="shared" si="5"/>
        <v>0</v>
      </c>
      <c r="S31" s="59"/>
      <c r="T31" s="57"/>
      <c r="U31" s="57"/>
      <c r="V31" s="57"/>
      <c r="W31" s="58"/>
      <c r="X31" s="57"/>
      <c r="Y31" s="57"/>
      <c r="Z31" s="57"/>
      <c r="AA31" s="57"/>
      <c r="AB31" s="57"/>
      <c r="AC31" s="57"/>
      <c r="AD31" s="57"/>
    </row>
    <row r="32" spans="2:78" ht="3.75" customHeight="1" x14ac:dyDescent="0.2">
      <c r="B32" s="56"/>
      <c r="C32" s="54"/>
      <c r="D32" s="54"/>
      <c r="E32" s="55"/>
      <c r="F32" s="55"/>
      <c r="G32" s="54"/>
      <c r="H32" s="54"/>
      <c r="I32" s="54"/>
      <c r="J32" s="54"/>
      <c r="K32" s="55"/>
      <c r="L32" s="55"/>
      <c r="M32" s="55"/>
      <c r="N32" s="55"/>
      <c r="O32" s="55"/>
      <c r="P32" s="55"/>
      <c r="Q32" s="54"/>
      <c r="R32" s="54"/>
      <c r="S32" s="53"/>
      <c r="T32" s="52"/>
      <c r="U32" s="52"/>
      <c r="V32" s="52"/>
      <c r="W32" s="52"/>
      <c r="X32" s="52"/>
      <c r="Y32" s="52"/>
      <c r="Z32" s="52"/>
      <c r="AA32" s="52"/>
      <c r="AB32" s="52"/>
      <c r="AC32" s="51"/>
      <c r="AD32" s="51"/>
    </row>
    <row r="33" spans="2:78" ht="15.75" x14ac:dyDescent="0.2">
      <c r="B33" s="141">
        <f>B23+1</f>
        <v>403</v>
      </c>
      <c r="C33" s="70" t="s">
        <v>104</v>
      </c>
      <c r="D33" s="68" t="s">
        <v>107</v>
      </c>
      <c r="E33" s="68">
        <v>147</v>
      </c>
      <c r="F33" s="68">
        <v>113.86</v>
      </c>
      <c r="G33" s="68">
        <v>3.7</v>
      </c>
      <c r="H33" s="68">
        <v>12</v>
      </c>
      <c r="I33" s="68">
        <v>10</v>
      </c>
      <c r="J33" s="68"/>
      <c r="K33" s="68">
        <v>6</v>
      </c>
      <c r="L33" s="68">
        <v>0</v>
      </c>
      <c r="M33" s="68">
        <v>0</v>
      </c>
      <c r="N33" s="68">
        <v>0</v>
      </c>
      <c r="O33" s="68">
        <v>0</v>
      </c>
      <c r="P33" s="68">
        <v>0</v>
      </c>
      <c r="Q33" s="68">
        <v>0</v>
      </c>
      <c r="R33" s="68">
        <v>0</v>
      </c>
      <c r="S33" s="67"/>
      <c r="T33" s="66"/>
      <c r="U33" s="65"/>
      <c r="V33" s="65"/>
      <c r="W33" s="72"/>
      <c r="X33" s="65"/>
      <c r="Y33" s="65"/>
      <c r="Z33" s="65"/>
      <c r="AA33" s="65"/>
      <c r="AB33" s="65"/>
      <c r="AC33" s="65"/>
      <c r="AD33" s="65"/>
      <c r="AF33" s="50">
        <v>6</v>
      </c>
      <c r="AG33" s="50">
        <f>IF($H33="","",$H33)</f>
        <v>12</v>
      </c>
      <c r="AH33" s="50">
        <f>IF(AG33="","",AG33/100)</f>
        <v>0.12</v>
      </c>
      <c r="AI33" s="50">
        <f>IF($G33="","",$G33)</f>
        <v>3.7</v>
      </c>
      <c r="AJ33" s="50">
        <f>IF($K33="","",$K33)</f>
        <v>6</v>
      </c>
      <c r="AK33" s="50" t="str">
        <f>IF(J33="","",J33-1)</f>
        <v/>
      </c>
      <c r="AL33" s="71">
        <f>IF($L33="","",$L33)</f>
        <v>0</v>
      </c>
      <c r="AM33" s="50">
        <f>IF($M33="","",$M33)</f>
        <v>0</v>
      </c>
      <c r="AN33" s="50">
        <f>IF($H34="","",$H34)</f>
        <v>7.5</v>
      </c>
      <c r="AO33" s="50">
        <f>IF(AN33="","",AN33/100)</f>
        <v>7.4999999999999997E-2</v>
      </c>
      <c r="AP33" s="50">
        <f>IF($G34="","",$G34)</f>
        <v>2.7</v>
      </c>
      <c r="AQ33" s="50">
        <f>IF($K34="","",$K34)</f>
        <v>1</v>
      </c>
      <c r="AR33" s="50" t="str">
        <f>IF(J34="","",J34-1)</f>
        <v/>
      </c>
      <c r="AS33" s="50">
        <f>IF($L34="","",$L34)</f>
        <v>0</v>
      </c>
      <c r="AT33" s="50">
        <f>IF($M34="","",$M34)</f>
        <v>0</v>
      </c>
      <c r="AU33" s="50">
        <f>IF($H35="","",$H35)</f>
        <v>12.5</v>
      </c>
      <c r="AV33" s="50">
        <f>IF(AU33="","",AU33/100)</f>
        <v>0.125</v>
      </c>
      <c r="AW33" s="50">
        <f>IF($G35="","",$G35)</f>
        <v>3.3</v>
      </c>
      <c r="AX33" s="50">
        <f>IF($K35="","",$K35)</f>
        <v>7</v>
      </c>
      <c r="AY33" s="50" t="str">
        <f>IF(J35="","",J35-1)</f>
        <v/>
      </c>
      <c r="AZ33" s="50">
        <f>IF($L35="","",$L35)</f>
        <v>0</v>
      </c>
      <c r="BA33" s="50">
        <f>IF($M35="","",$M35)</f>
        <v>0</v>
      </c>
      <c r="BB33" s="50">
        <f>IF($H36="","",$H36)</f>
        <v>10</v>
      </c>
      <c r="BC33" s="50">
        <f>IF(BB33="","",BB33/100)</f>
        <v>0.1</v>
      </c>
      <c r="BD33" s="50">
        <f>IF($G36="","",$G36)</f>
        <v>3.2</v>
      </c>
      <c r="BE33" s="50">
        <f>IF($K36="","",$K36)</f>
        <v>8</v>
      </c>
      <c r="BF33" s="50" t="str">
        <f>IF(J36="","",J36-1)</f>
        <v/>
      </c>
      <c r="BG33" s="50">
        <f>IF($L36="","",$L36)</f>
        <v>0</v>
      </c>
      <c r="BH33" s="50">
        <f>IF($M36="","",$M36)</f>
        <v>0</v>
      </c>
      <c r="BI33" s="50">
        <f>IF($H37="","",$H37)</f>
        <v>9.1999999999999993</v>
      </c>
      <c r="BJ33" s="50">
        <f>IF(BI33="","",BI33/100)</f>
        <v>9.1999999999999998E-2</v>
      </c>
      <c r="BK33" s="50">
        <f>IF($G37="","",$G37)</f>
        <v>3.2</v>
      </c>
      <c r="BL33" s="50">
        <f>IF($K37="","",$K37)</f>
        <v>1</v>
      </c>
      <c r="BM33" s="50" t="str">
        <f>IF(J37="","",J37-1)</f>
        <v/>
      </c>
      <c r="BN33" s="50">
        <f>IF($L37="","",$L37)</f>
        <v>0</v>
      </c>
      <c r="BO33" s="50">
        <f>IF($M37="","",$M37)</f>
        <v>0</v>
      </c>
      <c r="BP33" s="50">
        <f>IF($H38="","",$H38)</f>
        <v>8</v>
      </c>
      <c r="BQ33" s="50">
        <f>IF(BP33="","",BP33/100)</f>
        <v>0.08</v>
      </c>
      <c r="BR33" s="50">
        <f>IF($G38="","",$G38)</f>
        <v>2.6</v>
      </c>
      <c r="BS33" s="50">
        <f>IF($K38="","",$K38)</f>
        <v>6</v>
      </c>
      <c r="BT33" s="50" t="str">
        <f>IF(J38="","",J38-1)</f>
        <v/>
      </c>
      <c r="BU33" s="50">
        <f>IF($L38="","",$L38)</f>
        <v>0</v>
      </c>
      <c r="BV33" s="50">
        <f>IF($M38="","",$M38)</f>
        <v>0</v>
      </c>
      <c r="BW33" s="50">
        <f>SUM(O33:O38)/AF33</f>
        <v>0</v>
      </c>
      <c r="BX33" s="50">
        <f>SUM(P33:P38)/AF33</f>
        <v>0</v>
      </c>
      <c r="BY33" s="50">
        <f>SUM(Q33:Q38)/AF33</f>
        <v>0</v>
      </c>
      <c r="BZ33" s="50">
        <f>SUM(R33:R38)/AF33</f>
        <v>0</v>
      </c>
    </row>
    <row r="34" spans="2:78" ht="15.75" x14ac:dyDescent="0.2">
      <c r="B34" s="141"/>
      <c r="C34" s="70" t="s">
        <v>103</v>
      </c>
      <c r="D34" s="68"/>
      <c r="E34" s="68">
        <v>148</v>
      </c>
      <c r="F34" s="69"/>
      <c r="G34" s="68">
        <v>2.7</v>
      </c>
      <c r="H34" s="68">
        <v>7.5</v>
      </c>
      <c r="I34" s="68">
        <v>10.5</v>
      </c>
      <c r="J34" s="68"/>
      <c r="K34" s="68">
        <v>1</v>
      </c>
      <c r="L34" s="68">
        <v>0</v>
      </c>
      <c r="M34" s="68">
        <v>0</v>
      </c>
      <c r="N34" s="68">
        <v>0</v>
      </c>
      <c r="O34" s="68">
        <v>0</v>
      </c>
      <c r="P34" s="68">
        <v>0</v>
      </c>
      <c r="Q34" s="68">
        <v>0</v>
      </c>
      <c r="R34" s="68">
        <v>0</v>
      </c>
      <c r="S34" s="67"/>
      <c r="T34" s="66"/>
      <c r="U34" s="65"/>
      <c r="V34" s="65"/>
      <c r="W34" s="65"/>
      <c r="X34" s="65"/>
      <c r="Y34" s="65"/>
      <c r="Z34" s="65"/>
      <c r="AA34" s="65"/>
      <c r="AB34" s="65"/>
      <c r="AC34" s="65"/>
      <c r="AD34" s="65"/>
    </row>
    <row r="35" spans="2:78" ht="15.75" x14ac:dyDescent="0.2">
      <c r="B35" s="141"/>
      <c r="C35" s="70" t="s">
        <v>102</v>
      </c>
      <c r="D35" s="68">
        <f t="shared" ref="D35:E38" si="6">D34</f>
        <v>0</v>
      </c>
      <c r="E35" s="68">
        <f t="shared" si="6"/>
        <v>148</v>
      </c>
      <c r="F35" s="69"/>
      <c r="G35" s="68">
        <v>3.3</v>
      </c>
      <c r="H35" s="68">
        <v>12.5</v>
      </c>
      <c r="I35" s="68">
        <v>10.5</v>
      </c>
      <c r="J35" s="68"/>
      <c r="K35" s="68">
        <v>7</v>
      </c>
      <c r="L35" s="68">
        <v>0</v>
      </c>
      <c r="M35" s="68">
        <v>0</v>
      </c>
      <c r="N35" s="68">
        <v>0</v>
      </c>
      <c r="O35" s="68">
        <v>0</v>
      </c>
      <c r="P35" s="68">
        <v>0</v>
      </c>
      <c r="Q35" s="68">
        <v>0</v>
      </c>
      <c r="R35" s="68">
        <v>0</v>
      </c>
      <c r="S35" s="67"/>
      <c r="T35" s="66"/>
      <c r="U35" s="65"/>
      <c r="V35" s="65"/>
      <c r="W35" s="65"/>
      <c r="X35" s="65"/>
      <c r="Y35" s="65"/>
      <c r="Z35" s="65"/>
      <c r="AA35" s="65"/>
      <c r="AB35" s="65"/>
      <c r="AC35" s="65"/>
      <c r="AD35" s="65"/>
    </row>
    <row r="36" spans="2:78" ht="15.75" x14ac:dyDescent="0.2">
      <c r="B36" s="141"/>
      <c r="C36" s="70" t="s">
        <v>101</v>
      </c>
      <c r="D36" s="68">
        <f t="shared" si="6"/>
        <v>0</v>
      </c>
      <c r="E36" s="68">
        <f t="shared" si="6"/>
        <v>148</v>
      </c>
      <c r="F36" s="69"/>
      <c r="G36" s="68">
        <v>3.2</v>
      </c>
      <c r="H36" s="68">
        <v>10</v>
      </c>
      <c r="I36" s="68">
        <v>8</v>
      </c>
      <c r="J36" s="68"/>
      <c r="K36" s="68">
        <v>8</v>
      </c>
      <c r="L36" s="68">
        <v>0</v>
      </c>
      <c r="M36" s="68">
        <v>0</v>
      </c>
      <c r="N36" s="68">
        <v>0</v>
      </c>
      <c r="O36" s="68">
        <v>0</v>
      </c>
      <c r="P36" s="68">
        <v>0</v>
      </c>
      <c r="Q36" s="68">
        <v>0</v>
      </c>
      <c r="R36" s="68">
        <v>0</v>
      </c>
      <c r="S36" s="67"/>
      <c r="T36" s="66"/>
      <c r="U36" s="65"/>
      <c r="V36" s="65"/>
      <c r="W36" s="65"/>
      <c r="X36" s="65"/>
      <c r="Y36" s="65"/>
      <c r="Z36" s="65"/>
      <c r="AA36" s="65"/>
      <c r="AB36" s="65"/>
      <c r="AC36" s="65"/>
      <c r="AD36" s="65"/>
    </row>
    <row r="37" spans="2:78" ht="15.75" x14ac:dyDescent="0.2">
      <c r="B37" s="141"/>
      <c r="C37" s="70" t="s">
        <v>100</v>
      </c>
      <c r="D37" s="68">
        <f t="shared" si="6"/>
        <v>0</v>
      </c>
      <c r="E37" s="68">
        <f t="shared" si="6"/>
        <v>148</v>
      </c>
      <c r="F37" s="69"/>
      <c r="G37" s="68">
        <v>3.2</v>
      </c>
      <c r="H37" s="68">
        <v>9.1999999999999993</v>
      </c>
      <c r="I37" s="68">
        <v>8</v>
      </c>
      <c r="J37" s="68"/>
      <c r="K37" s="68">
        <v>1</v>
      </c>
      <c r="L37" s="68">
        <v>0</v>
      </c>
      <c r="M37" s="68">
        <v>0</v>
      </c>
      <c r="N37" s="68">
        <v>0</v>
      </c>
      <c r="O37" s="68">
        <v>0</v>
      </c>
      <c r="P37" s="68">
        <v>0</v>
      </c>
      <c r="Q37" s="68">
        <v>0</v>
      </c>
      <c r="R37" s="68">
        <v>0</v>
      </c>
      <c r="S37" s="67"/>
      <c r="T37" s="66"/>
      <c r="U37" s="65"/>
      <c r="V37" s="65"/>
      <c r="W37" s="65"/>
      <c r="X37" s="65"/>
      <c r="Y37" s="65"/>
      <c r="Z37" s="65"/>
      <c r="AA37" s="65"/>
      <c r="AB37" s="65"/>
      <c r="AC37" s="65"/>
      <c r="AD37" s="65"/>
    </row>
    <row r="38" spans="2:78" ht="15.75" x14ac:dyDescent="0.2">
      <c r="B38" s="141"/>
      <c r="C38" s="70" t="s">
        <v>99</v>
      </c>
      <c r="D38" s="68">
        <f t="shared" si="6"/>
        <v>0</v>
      </c>
      <c r="E38" s="68">
        <f t="shared" si="6"/>
        <v>148</v>
      </c>
      <c r="F38" s="69"/>
      <c r="G38" s="68">
        <v>2.6</v>
      </c>
      <c r="H38" s="68">
        <v>8</v>
      </c>
      <c r="I38" s="68">
        <v>6</v>
      </c>
      <c r="J38" s="68"/>
      <c r="K38" s="68">
        <v>6</v>
      </c>
      <c r="L38" s="68">
        <v>0</v>
      </c>
      <c r="M38" s="68">
        <v>0</v>
      </c>
      <c r="N38" s="68">
        <v>0</v>
      </c>
      <c r="O38" s="68">
        <v>0</v>
      </c>
      <c r="P38" s="68">
        <v>0</v>
      </c>
      <c r="Q38" s="68">
        <v>0</v>
      </c>
      <c r="R38" s="68">
        <v>0</v>
      </c>
      <c r="S38" s="67"/>
      <c r="T38" s="66"/>
      <c r="U38" s="65"/>
      <c r="V38" s="65"/>
      <c r="W38" s="65"/>
      <c r="X38" s="65"/>
      <c r="Y38" s="65"/>
      <c r="Z38" s="65"/>
      <c r="AA38" s="65"/>
      <c r="AB38" s="65"/>
      <c r="AC38" s="65"/>
      <c r="AD38" s="65"/>
    </row>
    <row r="39" spans="2:78" ht="3.75" customHeight="1" x14ac:dyDescent="0.2">
      <c r="B39" s="56"/>
      <c r="C39" s="54"/>
      <c r="D39" s="54"/>
      <c r="E39" s="55"/>
      <c r="F39" s="55"/>
      <c r="G39" s="54"/>
      <c r="H39" s="54"/>
      <c r="I39" s="54"/>
      <c r="J39" s="54"/>
      <c r="K39" s="55"/>
      <c r="L39" s="55"/>
      <c r="M39" s="55"/>
      <c r="N39" s="55"/>
      <c r="O39" s="55"/>
      <c r="P39" s="55"/>
      <c r="Q39" s="54"/>
      <c r="R39" s="54"/>
      <c r="S39" s="53"/>
      <c r="T39" s="52"/>
      <c r="U39" s="52"/>
      <c r="V39" s="52"/>
      <c r="W39" s="52"/>
      <c r="X39" s="52"/>
      <c r="Y39" s="52"/>
      <c r="Z39" s="52"/>
      <c r="AA39" s="52"/>
      <c r="AB39" s="52"/>
      <c r="AC39" s="51"/>
      <c r="AD39" s="51"/>
    </row>
    <row r="40" spans="2:78" ht="15.75" x14ac:dyDescent="0.2">
      <c r="B40" s="64" t="s">
        <v>154</v>
      </c>
      <c r="C40" s="63" t="s">
        <v>98</v>
      </c>
      <c r="D40" s="62"/>
      <c r="E40" s="60">
        <f>AVERAGE(E34:E38)</f>
        <v>148</v>
      </c>
      <c r="F40" s="60">
        <f>F33</f>
        <v>113.86</v>
      </c>
      <c r="G40" s="60">
        <f t="shared" ref="G40:R40" si="7">AVERAGE(G33:G38)</f>
        <v>3.1166666666666667</v>
      </c>
      <c r="H40" s="60">
        <f t="shared" si="7"/>
        <v>9.8666666666666671</v>
      </c>
      <c r="I40" s="60">
        <f t="shared" si="7"/>
        <v>8.8333333333333339</v>
      </c>
      <c r="J40" s="60" t="e">
        <f t="shared" si="7"/>
        <v>#DIV/0!</v>
      </c>
      <c r="K40" s="60">
        <f t="shared" si="7"/>
        <v>4.833333333333333</v>
      </c>
      <c r="L40" s="60">
        <f t="shared" si="7"/>
        <v>0</v>
      </c>
      <c r="M40" s="60">
        <f t="shared" si="7"/>
        <v>0</v>
      </c>
      <c r="N40" s="60">
        <f t="shared" si="7"/>
        <v>0</v>
      </c>
      <c r="O40" s="60">
        <f t="shared" si="7"/>
        <v>0</v>
      </c>
      <c r="P40" s="60">
        <f t="shared" si="7"/>
        <v>0</v>
      </c>
      <c r="Q40" s="60">
        <f t="shared" si="7"/>
        <v>0</v>
      </c>
      <c r="R40" s="60">
        <f t="shared" si="7"/>
        <v>0</v>
      </c>
      <c r="S40" s="59"/>
      <c r="T40" s="57"/>
      <c r="U40" s="57"/>
      <c r="V40" s="57"/>
      <c r="W40" s="65"/>
      <c r="X40" s="57"/>
      <c r="Y40" s="57"/>
      <c r="Z40" s="57"/>
      <c r="AA40" s="57"/>
      <c r="AB40" s="57"/>
      <c r="AC40" s="57"/>
      <c r="AD40" s="57"/>
    </row>
    <row r="41" spans="2:78" ht="15.75" x14ac:dyDescent="0.2">
      <c r="B41" s="64"/>
      <c r="C41" s="63" t="s">
        <v>97</v>
      </c>
      <c r="D41" s="62"/>
      <c r="E41" s="61"/>
      <c r="F41" s="61"/>
      <c r="G41" s="60">
        <f t="shared" ref="G41:R41" si="8">STDEV(G33:G38)/SQRT(COUNT(G33:G38))</f>
        <v>0.16616591440819428</v>
      </c>
      <c r="H41" s="60">
        <f t="shared" si="8"/>
        <v>0.83732377913869738</v>
      </c>
      <c r="I41" s="60">
        <f t="shared" si="8"/>
        <v>0.73786478737262151</v>
      </c>
      <c r="J41" s="60" t="e">
        <f t="shared" si="8"/>
        <v>#DIV/0!</v>
      </c>
      <c r="K41" s="60">
        <f t="shared" si="8"/>
        <v>1.2494443209327544</v>
      </c>
      <c r="L41" s="60">
        <f t="shared" si="8"/>
        <v>0</v>
      </c>
      <c r="M41" s="60">
        <f t="shared" si="8"/>
        <v>0</v>
      </c>
      <c r="N41" s="60">
        <f t="shared" si="8"/>
        <v>0</v>
      </c>
      <c r="O41" s="60">
        <f t="shared" si="8"/>
        <v>0</v>
      </c>
      <c r="P41" s="60">
        <f t="shared" si="8"/>
        <v>0</v>
      </c>
      <c r="Q41" s="60">
        <f t="shared" si="8"/>
        <v>0</v>
      </c>
      <c r="R41" s="60">
        <f t="shared" si="8"/>
        <v>0</v>
      </c>
      <c r="S41" s="59"/>
      <c r="T41" s="57"/>
      <c r="U41" s="57"/>
      <c r="V41" s="57"/>
      <c r="W41" s="58"/>
      <c r="X41" s="57"/>
      <c r="Y41" s="57"/>
      <c r="Z41" s="57"/>
      <c r="AA41" s="57"/>
      <c r="AB41" s="57"/>
      <c r="AC41" s="57"/>
      <c r="AD41" s="57"/>
    </row>
    <row r="42" spans="2:78" ht="3.75" customHeight="1" x14ac:dyDescent="0.2">
      <c r="B42" s="56"/>
      <c r="C42" s="54"/>
      <c r="D42" s="54"/>
      <c r="E42" s="55"/>
      <c r="F42" s="55"/>
      <c r="G42" s="54"/>
      <c r="H42" s="54"/>
      <c r="I42" s="54"/>
      <c r="J42" s="54"/>
      <c r="K42" s="55"/>
      <c r="L42" s="55"/>
      <c r="M42" s="55"/>
      <c r="N42" s="55"/>
      <c r="O42" s="55"/>
      <c r="P42" s="55"/>
      <c r="Q42" s="54"/>
      <c r="R42" s="54"/>
      <c r="S42" s="53"/>
      <c r="T42" s="52"/>
      <c r="U42" s="52"/>
      <c r="V42" s="52"/>
      <c r="W42" s="52"/>
      <c r="X42" s="52"/>
      <c r="Y42" s="52"/>
      <c r="Z42" s="52"/>
      <c r="AA42" s="52"/>
      <c r="AB42" s="52"/>
      <c r="AC42" s="51"/>
      <c r="AD42" s="51"/>
    </row>
    <row r="43" spans="2:78" ht="15.75" x14ac:dyDescent="0.2">
      <c r="B43" s="141">
        <f>B33+1</f>
        <v>404</v>
      </c>
      <c r="C43" s="70" t="s">
        <v>104</v>
      </c>
      <c r="D43" s="68" t="s">
        <v>107</v>
      </c>
      <c r="E43" s="68">
        <v>147</v>
      </c>
      <c r="F43" s="68">
        <v>66.650000000000006</v>
      </c>
      <c r="G43" s="68">
        <v>3.1</v>
      </c>
      <c r="H43" s="68">
        <v>10</v>
      </c>
      <c r="I43" s="68">
        <v>5</v>
      </c>
      <c r="J43" s="68"/>
      <c r="K43" s="68">
        <v>6</v>
      </c>
      <c r="L43" s="68">
        <v>0</v>
      </c>
      <c r="M43" s="68">
        <v>0</v>
      </c>
      <c r="N43" s="68">
        <v>0</v>
      </c>
      <c r="O43" s="68">
        <v>0</v>
      </c>
      <c r="P43" s="68">
        <v>0</v>
      </c>
      <c r="Q43" s="68">
        <v>0</v>
      </c>
      <c r="R43" s="68">
        <v>0</v>
      </c>
      <c r="S43" s="67"/>
      <c r="T43" s="66"/>
      <c r="U43" s="65"/>
      <c r="V43" s="65"/>
      <c r="W43" s="72"/>
      <c r="X43" s="65"/>
      <c r="Y43" s="65"/>
      <c r="Z43" s="65"/>
      <c r="AA43" s="65"/>
      <c r="AB43" s="65"/>
      <c r="AC43" s="65"/>
      <c r="AD43" s="65"/>
      <c r="AF43" s="50">
        <v>6</v>
      </c>
      <c r="AG43" s="50">
        <f>IF($H43="","",$H43)</f>
        <v>10</v>
      </c>
      <c r="AH43" s="50">
        <f>IF(AG43="","",AG43/100)</f>
        <v>0.1</v>
      </c>
      <c r="AI43" s="50">
        <f>IF($G43="","",$G43)</f>
        <v>3.1</v>
      </c>
      <c r="AJ43" s="50">
        <f>IF($K43="","",$K43)</f>
        <v>6</v>
      </c>
      <c r="AK43" s="50" t="str">
        <f>IF(J43="","",J43-1)</f>
        <v/>
      </c>
      <c r="AL43" s="71">
        <f>IF($L43="","",$L43)</f>
        <v>0</v>
      </c>
      <c r="AM43" s="50">
        <f>IF($M43="","",$M43)</f>
        <v>0</v>
      </c>
      <c r="AN43" s="50">
        <f>IF($H44="","",$H44)</f>
        <v>10.5</v>
      </c>
      <c r="AO43" s="50">
        <f>IF(AN43="","",AN43/100)</f>
        <v>0.105</v>
      </c>
      <c r="AP43" s="50">
        <f>IF($G44="","",$G44)</f>
        <v>3.7</v>
      </c>
      <c r="AQ43" s="50">
        <f>IF($K44="","",$K44)</f>
        <v>4</v>
      </c>
      <c r="AR43" s="50" t="str">
        <f>IF(J44="","",J44-1)</f>
        <v/>
      </c>
      <c r="AS43" s="50">
        <f>IF($L44="","",$L44)</f>
        <v>0</v>
      </c>
      <c r="AT43" s="50">
        <f>IF($M44="","",$M44)</f>
        <v>0</v>
      </c>
      <c r="AU43" s="50">
        <f>IF($H45="","",$H45)</f>
        <v>11</v>
      </c>
      <c r="AV43" s="50">
        <f>IF(AU43="","",AU43/100)</f>
        <v>0.11</v>
      </c>
      <c r="AW43" s="50">
        <f>IF($G45="","",$G45)</f>
        <v>3.1</v>
      </c>
      <c r="AX43" s="50">
        <f>IF($K45="","",$K45)</f>
        <v>3</v>
      </c>
      <c r="AY43" s="50" t="str">
        <f>IF(J45="","",J45-1)</f>
        <v/>
      </c>
      <c r="AZ43" s="50">
        <f>IF($L45="","",$L45)</f>
        <v>0</v>
      </c>
      <c r="BA43" s="50">
        <f>IF($M45="","",$M45)</f>
        <v>0</v>
      </c>
      <c r="BB43" s="50">
        <f>IF($H46="","",$H46)</f>
        <v>10</v>
      </c>
      <c r="BC43" s="50">
        <f>IF(BB43="","",BB43/100)</f>
        <v>0.1</v>
      </c>
      <c r="BD43" s="50">
        <f>IF($G46="","",$G46)</f>
        <v>2.8</v>
      </c>
      <c r="BE43" s="50">
        <f>IF($K46="","",$K46)</f>
        <v>5</v>
      </c>
      <c r="BF43" s="50" t="str">
        <f>IF(J46="","",J46-1)</f>
        <v/>
      </c>
      <c r="BG43" s="50">
        <f>IF($L46="","",$L46)</f>
        <v>0</v>
      </c>
      <c r="BH43" s="50">
        <f>IF($M46="","",$M46)</f>
        <v>0</v>
      </c>
      <c r="BI43" s="50">
        <f>IF($H47="","",$H47)</f>
        <v>12</v>
      </c>
      <c r="BJ43" s="50">
        <f>IF(BI43="","",BI43/100)</f>
        <v>0.12</v>
      </c>
      <c r="BK43" s="50">
        <f>IF($G47="","",$G47)</f>
        <v>2.6</v>
      </c>
      <c r="BL43" s="50">
        <f>IF($K47="","",$K47)</f>
        <v>6</v>
      </c>
      <c r="BM43" s="50" t="str">
        <f>IF(J47="","",J47-1)</f>
        <v/>
      </c>
      <c r="BN43" s="50">
        <f>IF($L47="","",$L47)</f>
        <v>0</v>
      </c>
      <c r="BO43" s="50">
        <f>IF($M47="","",$M47)</f>
        <v>0</v>
      </c>
      <c r="BP43" s="50">
        <f>IF($H48="","",$H48)</f>
        <v>7</v>
      </c>
      <c r="BQ43" s="50">
        <f>IF(BP43="","",BP43/100)</f>
        <v>7.0000000000000007E-2</v>
      </c>
      <c r="BR43" s="50">
        <f>IF($G48="","",$G48)</f>
        <v>2.2000000000000002</v>
      </c>
      <c r="BS43" s="50">
        <f>IF($K48="","",$K48)</f>
        <v>2</v>
      </c>
      <c r="BT43" s="50" t="str">
        <f>IF(J48="","",J48-1)</f>
        <v/>
      </c>
      <c r="BU43" s="50">
        <f>IF($L48="","",$L48)</f>
        <v>0</v>
      </c>
      <c r="BV43" s="50">
        <f>IF($M48="","",$M48)</f>
        <v>0</v>
      </c>
      <c r="BW43" s="50">
        <f>SUM(O43:O48)/AF43</f>
        <v>0</v>
      </c>
      <c r="BX43" s="50">
        <f>SUM(P43:P48)/AF43</f>
        <v>0</v>
      </c>
      <c r="BY43" s="50">
        <f>SUM(Q43:Q48)/AF43</f>
        <v>0</v>
      </c>
      <c r="BZ43" s="50">
        <f>SUM(R43:R48)/AF43</f>
        <v>0</v>
      </c>
    </row>
    <row r="44" spans="2:78" ht="15.75" x14ac:dyDescent="0.2">
      <c r="B44" s="141"/>
      <c r="C44" s="70" t="s">
        <v>103</v>
      </c>
      <c r="D44" s="68"/>
      <c r="E44" s="68">
        <v>148</v>
      </c>
      <c r="F44" s="69"/>
      <c r="G44" s="68">
        <v>3.7</v>
      </c>
      <c r="H44" s="68">
        <v>10.5</v>
      </c>
      <c r="I44" s="68">
        <v>7.6</v>
      </c>
      <c r="J44" s="68"/>
      <c r="K44" s="68">
        <v>4</v>
      </c>
      <c r="L44" s="68">
        <v>0</v>
      </c>
      <c r="M44" s="68">
        <v>0</v>
      </c>
      <c r="N44" s="68">
        <v>0</v>
      </c>
      <c r="O44" s="68">
        <v>0</v>
      </c>
      <c r="P44" s="68">
        <v>0</v>
      </c>
      <c r="Q44" s="68">
        <v>0</v>
      </c>
      <c r="R44" s="68">
        <v>0</v>
      </c>
      <c r="S44" s="67"/>
      <c r="T44" s="66"/>
      <c r="U44" s="65"/>
      <c r="V44" s="65"/>
      <c r="W44" s="65"/>
      <c r="X44" s="65"/>
      <c r="Y44" s="65"/>
      <c r="Z44" s="65"/>
      <c r="AA44" s="65"/>
      <c r="AB44" s="65"/>
      <c r="AC44" s="65"/>
      <c r="AD44" s="65"/>
    </row>
    <row r="45" spans="2:78" ht="15.75" x14ac:dyDescent="0.2">
      <c r="B45" s="141"/>
      <c r="C45" s="70" t="s">
        <v>102</v>
      </c>
      <c r="D45" s="68">
        <f t="shared" ref="D45:E48" si="9">D44</f>
        <v>0</v>
      </c>
      <c r="E45" s="68">
        <f t="shared" si="9"/>
        <v>148</v>
      </c>
      <c r="F45" s="69"/>
      <c r="G45" s="68">
        <v>3.1</v>
      </c>
      <c r="H45" s="68">
        <v>11</v>
      </c>
      <c r="I45" s="68">
        <v>5</v>
      </c>
      <c r="J45" s="68"/>
      <c r="K45" s="68">
        <v>3</v>
      </c>
      <c r="L45" s="68">
        <v>0</v>
      </c>
      <c r="M45" s="68">
        <v>0</v>
      </c>
      <c r="N45" s="68">
        <v>0</v>
      </c>
      <c r="O45" s="68">
        <v>0</v>
      </c>
      <c r="P45" s="68">
        <v>0</v>
      </c>
      <c r="Q45" s="68">
        <v>0</v>
      </c>
      <c r="R45" s="68">
        <v>0</v>
      </c>
      <c r="S45" s="67"/>
      <c r="T45" s="66"/>
      <c r="U45" s="65"/>
      <c r="V45" s="65"/>
      <c r="W45" s="65"/>
      <c r="X45" s="65"/>
      <c r="Y45" s="65"/>
      <c r="Z45" s="65"/>
      <c r="AA45" s="65"/>
      <c r="AB45" s="65"/>
      <c r="AC45" s="65"/>
      <c r="AD45" s="65"/>
    </row>
    <row r="46" spans="2:78" ht="15.75" x14ac:dyDescent="0.2">
      <c r="B46" s="141"/>
      <c r="C46" s="70" t="s">
        <v>101</v>
      </c>
      <c r="D46" s="68">
        <f t="shared" si="9"/>
        <v>0</v>
      </c>
      <c r="E46" s="68">
        <f t="shared" si="9"/>
        <v>148</v>
      </c>
      <c r="F46" s="69"/>
      <c r="G46" s="68">
        <v>2.8</v>
      </c>
      <c r="H46" s="68">
        <v>10</v>
      </c>
      <c r="I46" s="68">
        <v>8</v>
      </c>
      <c r="J46" s="68"/>
      <c r="K46" s="68">
        <v>5</v>
      </c>
      <c r="L46" s="68">
        <v>0</v>
      </c>
      <c r="M46" s="68">
        <v>0</v>
      </c>
      <c r="N46" s="68">
        <v>0</v>
      </c>
      <c r="O46" s="68">
        <v>0</v>
      </c>
      <c r="P46" s="68">
        <v>0</v>
      </c>
      <c r="Q46" s="68">
        <v>0</v>
      </c>
      <c r="R46" s="68">
        <v>0</v>
      </c>
      <c r="S46" s="67"/>
      <c r="T46" s="66"/>
      <c r="U46" s="65"/>
      <c r="V46" s="65"/>
      <c r="W46" s="65"/>
      <c r="X46" s="65"/>
      <c r="Y46" s="65"/>
      <c r="Z46" s="65"/>
      <c r="AA46" s="65"/>
      <c r="AB46" s="65"/>
      <c r="AC46" s="65"/>
      <c r="AD46" s="65"/>
    </row>
    <row r="47" spans="2:78" ht="15.75" x14ac:dyDescent="0.2">
      <c r="B47" s="141"/>
      <c r="C47" s="70" t="s">
        <v>100</v>
      </c>
      <c r="D47" s="68">
        <f t="shared" si="9"/>
        <v>0</v>
      </c>
      <c r="E47" s="68">
        <f t="shared" si="9"/>
        <v>148</v>
      </c>
      <c r="F47" s="69"/>
      <c r="G47" s="68">
        <v>2.6</v>
      </c>
      <c r="H47" s="68">
        <v>12</v>
      </c>
      <c r="I47" s="68">
        <v>8</v>
      </c>
      <c r="J47" s="68"/>
      <c r="K47" s="68">
        <v>6</v>
      </c>
      <c r="L47" s="68">
        <v>0</v>
      </c>
      <c r="M47" s="68">
        <v>0</v>
      </c>
      <c r="N47" s="68">
        <v>0</v>
      </c>
      <c r="O47" s="68">
        <v>0</v>
      </c>
      <c r="P47" s="68">
        <v>0</v>
      </c>
      <c r="Q47" s="68">
        <v>0</v>
      </c>
      <c r="R47" s="68">
        <v>0</v>
      </c>
      <c r="S47" s="67"/>
      <c r="T47" s="66"/>
      <c r="U47" s="65"/>
      <c r="V47" s="65"/>
      <c r="W47" s="65"/>
      <c r="X47" s="65"/>
      <c r="Y47" s="65"/>
      <c r="Z47" s="65"/>
      <c r="AA47" s="65"/>
      <c r="AB47" s="65"/>
      <c r="AC47" s="65"/>
      <c r="AD47" s="65"/>
    </row>
    <row r="48" spans="2:78" ht="15.75" x14ac:dyDescent="0.2">
      <c r="B48" s="141"/>
      <c r="C48" s="70" t="s">
        <v>99</v>
      </c>
      <c r="D48" s="68">
        <f t="shared" si="9"/>
        <v>0</v>
      </c>
      <c r="E48" s="68">
        <f t="shared" si="9"/>
        <v>148</v>
      </c>
      <c r="F48" s="69"/>
      <c r="G48" s="68">
        <v>2.2000000000000002</v>
      </c>
      <c r="H48" s="68">
        <v>7</v>
      </c>
      <c r="I48" s="68">
        <v>3</v>
      </c>
      <c r="J48" s="68"/>
      <c r="K48" s="68">
        <v>2</v>
      </c>
      <c r="L48" s="68">
        <v>0</v>
      </c>
      <c r="M48" s="68">
        <v>0</v>
      </c>
      <c r="N48" s="68">
        <v>0</v>
      </c>
      <c r="O48" s="68">
        <v>0</v>
      </c>
      <c r="P48" s="68">
        <v>0</v>
      </c>
      <c r="Q48" s="68">
        <v>0</v>
      </c>
      <c r="R48" s="68">
        <v>0</v>
      </c>
      <c r="S48" s="67"/>
      <c r="T48" s="66"/>
      <c r="U48" s="65"/>
      <c r="V48" s="65"/>
      <c r="W48" s="65"/>
      <c r="X48" s="65"/>
      <c r="Y48" s="65"/>
      <c r="Z48" s="65"/>
      <c r="AA48" s="65"/>
      <c r="AB48" s="65"/>
      <c r="AC48" s="65"/>
      <c r="AD48" s="65"/>
    </row>
    <row r="49" spans="2:78" ht="3.75" customHeight="1" x14ac:dyDescent="0.2">
      <c r="B49" s="56"/>
      <c r="C49" s="54"/>
      <c r="D49" s="54"/>
      <c r="E49" s="55"/>
      <c r="F49" s="55"/>
      <c r="G49" s="54"/>
      <c r="H49" s="54"/>
      <c r="I49" s="54"/>
      <c r="J49" s="54"/>
      <c r="K49" s="55"/>
      <c r="L49" s="55"/>
      <c r="M49" s="55"/>
      <c r="N49" s="55"/>
      <c r="O49" s="55"/>
      <c r="P49" s="55"/>
      <c r="Q49" s="54"/>
      <c r="R49" s="54"/>
      <c r="S49" s="53"/>
      <c r="T49" s="52"/>
      <c r="U49" s="52"/>
      <c r="V49" s="52"/>
      <c r="W49" s="52"/>
      <c r="X49" s="52"/>
      <c r="Y49" s="52"/>
      <c r="Z49" s="52"/>
      <c r="AA49" s="52"/>
      <c r="AB49" s="52"/>
      <c r="AC49" s="51"/>
      <c r="AD49" s="51"/>
    </row>
    <row r="50" spans="2:78" ht="15.75" x14ac:dyDescent="0.2">
      <c r="B50" s="64" t="s">
        <v>153</v>
      </c>
      <c r="C50" s="63" t="s">
        <v>98</v>
      </c>
      <c r="D50" s="62"/>
      <c r="E50" s="60">
        <f>AVERAGE(E44:E48)</f>
        <v>148</v>
      </c>
      <c r="F50" s="60">
        <f>F43</f>
        <v>66.650000000000006</v>
      </c>
      <c r="G50" s="60">
        <f t="shared" ref="G50:R50" si="10">AVERAGE(G43:G48)</f>
        <v>2.9166666666666665</v>
      </c>
      <c r="H50" s="60">
        <f t="shared" si="10"/>
        <v>10.083333333333334</v>
      </c>
      <c r="I50" s="60">
        <f t="shared" si="10"/>
        <v>6.1000000000000005</v>
      </c>
      <c r="J50" s="60" t="e">
        <f t="shared" si="10"/>
        <v>#DIV/0!</v>
      </c>
      <c r="K50" s="60">
        <f t="shared" si="10"/>
        <v>4.333333333333333</v>
      </c>
      <c r="L50" s="60">
        <f t="shared" si="10"/>
        <v>0</v>
      </c>
      <c r="M50" s="60">
        <f t="shared" si="10"/>
        <v>0</v>
      </c>
      <c r="N50" s="60">
        <f t="shared" si="10"/>
        <v>0</v>
      </c>
      <c r="O50" s="60">
        <f t="shared" si="10"/>
        <v>0</v>
      </c>
      <c r="P50" s="60">
        <f t="shared" si="10"/>
        <v>0</v>
      </c>
      <c r="Q50" s="60">
        <f t="shared" si="10"/>
        <v>0</v>
      </c>
      <c r="R50" s="60">
        <f t="shared" si="10"/>
        <v>0</v>
      </c>
      <c r="S50" s="59"/>
      <c r="T50" s="57"/>
      <c r="U50" s="57"/>
      <c r="V50" s="57"/>
      <c r="W50" s="65"/>
      <c r="X50" s="57"/>
      <c r="Y50" s="57"/>
      <c r="Z50" s="57"/>
      <c r="AA50" s="57"/>
      <c r="AB50" s="57"/>
      <c r="AC50" s="57"/>
      <c r="AD50" s="57"/>
    </row>
    <row r="51" spans="2:78" ht="15.75" x14ac:dyDescent="0.2">
      <c r="B51" s="64"/>
      <c r="C51" s="63" t="s">
        <v>97</v>
      </c>
      <c r="D51" s="62"/>
      <c r="E51" s="61"/>
      <c r="F51" s="61"/>
      <c r="G51" s="60">
        <f t="shared" ref="G51:R51" si="11">STDEV(G43:G48)/SQRT(COUNT(G43:G48))</f>
        <v>0.20883273476902814</v>
      </c>
      <c r="H51" s="60">
        <f t="shared" si="11"/>
        <v>0.68819409406875365</v>
      </c>
      <c r="I51" s="60">
        <f t="shared" si="11"/>
        <v>0.84656167328001908</v>
      </c>
      <c r="J51" s="60" t="e">
        <f t="shared" si="11"/>
        <v>#DIV/0!</v>
      </c>
      <c r="K51" s="60">
        <f t="shared" si="11"/>
        <v>0.66666666666666663</v>
      </c>
      <c r="L51" s="60">
        <f t="shared" si="11"/>
        <v>0</v>
      </c>
      <c r="M51" s="60">
        <f t="shared" si="11"/>
        <v>0</v>
      </c>
      <c r="N51" s="60">
        <f t="shared" si="11"/>
        <v>0</v>
      </c>
      <c r="O51" s="60">
        <f t="shared" si="11"/>
        <v>0</v>
      </c>
      <c r="P51" s="60">
        <f t="shared" si="11"/>
        <v>0</v>
      </c>
      <c r="Q51" s="60">
        <f t="shared" si="11"/>
        <v>0</v>
      </c>
      <c r="R51" s="60">
        <f t="shared" si="11"/>
        <v>0</v>
      </c>
      <c r="S51" s="59"/>
      <c r="T51" s="57"/>
      <c r="U51" s="57"/>
      <c r="V51" s="57"/>
      <c r="W51" s="58"/>
      <c r="X51" s="57"/>
      <c r="Y51" s="57"/>
      <c r="Z51" s="57"/>
      <c r="AA51" s="57"/>
      <c r="AB51" s="57"/>
      <c r="AC51" s="57"/>
      <c r="AD51" s="57"/>
    </row>
    <row r="52" spans="2:78" ht="3.75" customHeight="1" x14ac:dyDescent="0.2">
      <c r="B52" s="56"/>
      <c r="C52" s="54"/>
      <c r="D52" s="54"/>
      <c r="E52" s="55"/>
      <c r="F52" s="55"/>
      <c r="G52" s="54"/>
      <c r="H52" s="54"/>
      <c r="I52" s="54"/>
      <c r="J52" s="54"/>
      <c r="K52" s="55"/>
      <c r="L52" s="55"/>
      <c r="M52" s="55"/>
      <c r="N52" s="55"/>
      <c r="O52" s="55"/>
      <c r="P52" s="55"/>
      <c r="Q52" s="54"/>
      <c r="R52" s="54"/>
      <c r="S52" s="53"/>
      <c r="T52" s="52"/>
      <c r="U52" s="52"/>
      <c r="V52" s="52"/>
      <c r="W52" s="52"/>
      <c r="X52" s="52"/>
      <c r="Y52" s="52"/>
      <c r="Z52" s="52"/>
      <c r="AA52" s="52"/>
      <c r="AB52" s="52"/>
      <c r="AC52" s="51"/>
      <c r="AD52" s="51"/>
    </row>
    <row r="53" spans="2:78" ht="15.75" x14ac:dyDescent="0.2">
      <c r="B53" s="141">
        <f>B43+1</f>
        <v>405</v>
      </c>
      <c r="C53" s="70" t="s">
        <v>104</v>
      </c>
      <c r="D53" s="68" t="s">
        <v>107</v>
      </c>
      <c r="E53" s="68">
        <v>147</v>
      </c>
      <c r="F53" s="68">
        <v>53.91</v>
      </c>
      <c r="G53" s="68">
        <v>3</v>
      </c>
      <c r="H53" s="68">
        <v>8.3000000000000007</v>
      </c>
      <c r="I53" s="68">
        <v>9.1999999999999993</v>
      </c>
      <c r="J53" s="68"/>
      <c r="K53" s="68">
        <v>2</v>
      </c>
      <c r="L53" s="68">
        <v>1</v>
      </c>
      <c r="M53" s="68">
        <v>0</v>
      </c>
      <c r="N53" s="68">
        <v>0</v>
      </c>
      <c r="O53" s="68">
        <v>0</v>
      </c>
      <c r="P53" s="68">
        <v>0</v>
      </c>
      <c r="Q53" s="68">
        <v>0</v>
      </c>
      <c r="R53" s="68">
        <v>0</v>
      </c>
      <c r="S53" s="67"/>
      <c r="T53" s="66"/>
      <c r="U53" s="65"/>
      <c r="V53" s="65"/>
      <c r="W53" s="72"/>
      <c r="X53" s="65"/>
      <c r="Y53" s="65"/>
      <c r="Z53" s="65"/>
      <c r="AA53" s="65"/>
      <c r="AB53" s="65"/>
      <c r="AC53" s="65"/>
      <c r="AD53" s="65"/>
      <c r="AF53" s="50">
        <v>6</v>
      </c>
      <c r="AG53" s="50">
        <f>IF($H53="","",$H53)</f>
        <v>8.3000000000000007</v>
      </c>
      <c r="AH53" s="50">
        <f>IF(AG53="","",AG53/100)</f>
        <v>8.3000000000000004E-2</v>
      </c>
      <c r="AI53" s="50">
        <f>IF($G53="","",$G53)</f>
        <v>3</v>
      </c>
      <c r="AJ53" s="50">
        <f>IF($K53="","",$K53)</f>
        <v>2</v>
      </c>
      <c r="AK53" s="50" t="str">
        <f>IF(J53="","",J53-1)</f>
        <v/>
      </c>
      <c r="AL53" s="71">
        <f>IF($L53="","",$L53)</f>
        <v>1</v>
      </c>
      <c r="AM53" s="50">
        <f>IF($M53="","",$M53)</f>
        <v>0</v>
      </c>
      <c r="AN53" s="50">
        <f>IF($H54="","",$H54)</f>
        <v>11.1</v>
      </c>
      <c r="AO53" s="50">
        <f>IF(AN53="","",AN53/100)</f>
        <v>0.111</v>
      </c>
      <c r="AP53" s="50">
        <f>IF($G54="","",$G54)</f>
        <v>3.2</v>
      </c>
      <c r="AQ53" s="50">
        <f>IF($K54="","",$K54)</f>
        <v>4</v>
      </c>
      <c r="AR53" s="50" t="str">
        <f>IF(J54="","",J54-1)</f>
        <v/>
      </c>
      <c r="AS53" s="50">
        <f>IF($L54="","",$L54)</f>
        <v>0</v>
      </c>
      <c r="AT53" s="50">
        <f>IF($M54="","",$M54)</f>
        <v>0</v>
      </c>
      <c r="AU53" s="50">
        <f>IF($H55="","",$H55)</f>
        <v>9.8000000000000007</v>
      </c>
      <c r="AV53" s="50">
        <f>IF(AU53="","",AU53/100)</f>
        <v>9.8000000000000004E-2</v>
      </c>
      <c r="AW53" s="50">
        <f>IF($G55="","",$G55)</f>
        <v>2.9</v>
      </c>
      <c r="AX53" s="50">
        <f>IF($K55="","",$K55)</f>
        <v>5</v>
      </c>
      <c r="AY53" s="50" t="str">
        <f>IF(J55="","",J55-1)</f>
        <v/>
      </c>
      <c r="AZ53" s="50">
        <f>IF($L55="","",$L55)</f>
        <v>0</v>
      </c>
      <c r="BA53" s="50">
        <f>IF($M55="","",$M55)</f>
        <v>0</v>
      </c>
      <c r="BB53" s="50">
        <f>IF($H56="","",$H56)</f>
        <v>9.6999999999999993</v>
      </c>
      <c r="BC53" s="50">
        <f>IF(BB53="","",BB53/100)</f>
        <v>9.6999999999999989E-2</v>
      </c>
      <c r="BD53" s="50">
        <f>IF($G56="","",$G56)</f>
        <v>3</v>
      </c>
      <c r="BE53" s="50">
        <f>IF($K56="","",$K56)</f>
        <v>6</v>
      </c>
      <c r="BF53" s="50" t="str">
        <f>IF(J56="","",J56-1)</f>
        <v/>
      </c>
      <c r="BG53" s="50">
        <f>IF($L56="","",$L56)</f>
        <v>0</v>
      </c>
      <c r="BH53" s="50">
        <f>IF($M56="","",$M56)</f>
        <v>0</v>
      </c>
      <c r="BI53" s="50">
        <f>IF($H57="","",$H57)</f>
        <v>9.9</v>
      </c>
      <c r="BJ53" s="50">
        <f>IF(BI53="","",BI53/100)</f>
        <v>9.9000000000000005E-2</v>
      </c>
      <c r="BK53" s="50">
        <f>IF($G57="","",$G57)</f>
        <v>2.8</v>
      </c>
      <c r="BL53" s="50">
        <f>IF($K57="","",$K57)</f>
        <v>5</v>
      </c>
      <c r="BM53" s="50" t="str">
        <f>IF(J57="","",J57-1)</f>
        <v/>
      </c>
      <c r="BN53" s="50">
        <f>IF($L57="","",$L57)</f>
        <v>0</v>
      </c>
      <c r="BO53" s="50">
        <f>IF($M57="","",$M57)</f>
        <v>0</v>
      </c>
      <c r="BP53" s="50">
        <f>IF($H58="","",$H58)</f>
        <v>6.8</v>
      </c>
      <c r="BQ53" s="50">
        <f>IF(BP53="","",BP53/100)</f>
        <v>6.8000000000000005E-2</v>
      </c>
      <c r="BR53" s="50">
        <f>IF($G58="","",$G58)</f>
        <v>3.6</v>
      </c>
      <c r="BS53" s="50">
        <f>IF($K58="","",$K58)</f>
        <v>2</v>
      </c>
      <c r="BT53" s="50" t="str">
        <f>IF(J58="","",J58-1)</f>
        <v/>
      </c>
      <c r="BU53" s="50">
        <f>IF($L58="","",$L58)</f>
        <v>0</v>
      </c>
      <c r="BV53" s="50">
        <f>IF($M58="","",$M58)</f>
        <v>0</v>
      </c>
      <c r="BW53" s="50">
        <f>SUM(O53:O58)/AF53</f>
        <v>0</v>
      </c>
      <c r="BX53" s="50">
        <f>SUM(P53:P58)/AF53</f>
        <v>0</v>
      </c>
      <c r="BY53" s="50">
        <f>SUM(Q53:Q58)/AF53</f>
        <v>0</v>
      </c>
      <c r="BZ53" s="50">
        <f>SUM(R53:R58)/AF53</f>
        <v>0</v>
      </c>
    </row>
    <row r="54" spans="2:78" ht="15.75" x14ac:dyDescent="0.2">
      <c r="B54" s="141"/>
      <c r="C54" s="70" t="s">
        <v>103</v>
      </c>
      <c r="D54" s="68"/>
      <c r="E54" s="68">
        <v>148</v>
      </c>
      <c r="F54" s="69"/>
      <c r="G54" s="68">
        <v>3.2</v>
      </c>
      <c r="H54" s="68">
        <v>11.1</v>
      </c>
      <c r="I54" s="68">
        <v>7.9</v>
      </c>
      <c r="J54" s="68"/>
      <c r="K54" s="68">
        <v>4</v>
      </c>
      <c r="L54" s="68">
        <v>0</v>
      </c>
      <c r="M54" s="68">
        <v>0</v>
      </c>
      <c r="N54" s="68">
        <v>0</v>
      </c>
      <c r="O54" s="68">
        <v>0</v>
      </c>
      <c r="P54" s="68">
        <v>0</v>
      </c>
      <c r="Q54" s="68">
        <v>0</v>
      </c>
      <c r="R54" s="68">
        <v>0</v>
      </c>
      <c r="S54" s="67"/>
      <c r="T54" s="66"/>
      <c r="U54" s="65"/>
      <c r="V54" s="65"/>
      <c r="W54" s="65"/>
      <c r="X54" s="65"/>
      <c r="Y54" s="65"/>
      <c r="Z54" s="65"/>
      <c r="AA54" s="65"/>
      <c r="AB54" s="65"/>
      <c r="AC54" s="65"/>
      <c r="AD54" s="65"/>
    </row>
    <row r="55" spans="2:78" ht="15.75" x14ac:dyDescent="0.2">
      <c r="B55" s="141"/>
      <c r="C55" s="70" t="s">
        <v>102</v>
      </c>
      <c r="D55" s="68">
        <f t="shared" ref="D55:E58" si="12">D54</f>
        <v>0</v>
      </c>
      <c r="E55" s="68">
        <f t="shared" si="12"/>
        <v>148</v>
      </c>
      <c r="F55" s="69"/>
      <c r="G55" s="68">
        <v>2.9</v>
      </c>
      <c r="H55" s="68">
        <v>9.8000000000000007</v>
      </c>
      <c r="I55" s="68">
        <v>4.9000000000000004</v>
      </c>
      <c r="J55" s="68"/>
      <c r="K55" s="68">
        <v>5</v>
      </c>
      <c r="L55" s="68">
        <v>0</v>
      </c>
      <c r="M55" s="68">
        <v>0</v>
      </c>
      <c r="N55" s="68">
        <v>0</v>
      </c>
      <c r="O55" s="68">
        <v>0</v>
      </c>
      <c r="P55" s="68">
        <v>0</v>
      </c>
      <c r="Q55" s="68">
        <v>0</v>
      </c>
      <c r="R55" s="68">
        <v>0</v>
      </c>
      <c r="S55" s="67"/>
      <c r="T55" s="66"/>
      <c r="U55" s="65"/>
      <c r="V55" s="65"/>
      <c r="W55" s="65"/>
      <c r="X55" s="65"/>
      <c r="Y55" s="65"/>
      <c r="Z55" s="65"/>
      <c r="AA55" s="65"/>
      <c r="AB55" s="65"/>
      <c r="AC55" s="65"/>
      <c r="AD55" s="65"/>
    </row>
    <row r="56" spans="2:78" ht="15.75" x14ac:dyDescent="0.2">
      <c r="B56" s="141"/>
      <c r="C56" s="70" t="s">
        <v>101</v>
      </c>
      <c r="D56" s="68">
        <f t="shared" si="12"/>
        <v>0</v>
      </c>
      <c r="E56" s="68">
        <f t="shared" si="12"/>
        <v>148</v>
      </c>
      <c r="F56" s="69"/>
      <c r="G56" s="68">
        <v>3</v>
      </c>
      <c r="H56" s="68">
        <v>9.6999999999999993</v>
      </c>
      <c r="I56" s="68">
        <v>7.1</v>
      </c>
      <c r="J56" s="68"/>
      <c r="K56" s="68">
        <v>6</v>
      </c>
      <c r="L56" s="68">
        <v>0</v>
      </c>
      <c r="M56" s="68">
        <v>0</v>
      </c>
      <c r="N56" s="68">
        <v>0</v>
      </c>
      <c r="O56" s="68">
        <v>0</v>
      </c>
      <c r="P56" s="68">
        <v>0</v>
      </c>
      <c r="Q56" s="68">
        <v>0</v>
      </c>
      <c r="R56" s="68">
        <v>0</v>
      </c>
      <c r="S56" s="67"/>
      <c r="T56" s="66"/>
      <c r="U56" s="65"/>
      <c r="V56" s="65"/>
      <c r="W56" s="65"/>
      <c r="X56" s="65"/>
      <c r="Y56" s="65"/>
      <c r="Z56" s="65"/>
      <c r="AA56" s="65"/>
      <c r="AB56" s="65"/>
      <c r="AC56" s="65"/>
      <c r="AD56" s="65"/>
    </row>
    <row r="57" spans="2:78" ht="15.75" x14ac:dyDescent="0.2">
      <c r="B57" s="141"/>
      <c r="C57" s="70" t="s">
        <v>100</v>
      </c>
      <c r="D57" s="68">
        <f t="shared" si="12"/>
        <v>0</v>
      </c>
      <c r="E57" s="68">
        <f t="shared" si="12"/>
        <v>148</v>
      </c>
      <c r="F57" s="69"/>
      <c r="G57" s="68">
        <v>2.8</v>
      </c>
      <c r="H57" s="68">
        <v>9.9</v>
      </c>
      <c r="I57" s="68">
        <v>6</v>
      </c>
      <c r="J57" s="68"/>
      <c r="K57" s="68">
        <v>5</v>
      </c>
      <c r="L57" s="68">
        <v>0</v>
      </c>
      <c r="M57" s="68">
        <v>0</v>
      </c>
      <c r="N57" s="68">
        <v>0</v>
      </c>
      <c r="O57" s="68">
        <v>0</v>
      </c>
      <c r="P57" s="68">
        <v>0</v>
      </c>
      <c r="Q57" s="68">
        <v>0</v>
      </c>
      <c r="R57" s="68">
        <v>0</v>
      </c>
      <c r="S57" s="67"/>
      <c r="T57" s="66"/>
      <c r="U57" s="65"/>
      <c r="V57" s="65"/>
      <c r="W57" s="65"/>
      <c r="X57" s="65"/>
      <c r="Y57" s="65"/>
      <c r="Z57" s="65"/>
      <c r="AA57" s="65"/>
      <c r="AB57" s="65"/>
      <c r="AC57" s="65"/>
      <c r="AD57" s="65"/>
    </row>
    <row r="58" spans="2:78" ht="15.75" x14ac:dyDescent="0.2">
      <c r="B58" s="141"/>
      <c r="C58" s="70" t="s">
        <v>99</v>
      </c>
      <c r="D58" s="68">
        <f t="shared" si="12"/>
        <v>0</v>
      </c>
      <c r="E58" s="68">
        <f t="shared" si="12"/>
        <v>148</v>
      </c>
      <c r="F58" s="69"/>
      <c r="G58" s="68">
        <v>3.6</v>
      </c>
      <c r="H58" s="68">
        <v>6.8</v>
      </c>
      <c r="I58" s="68">
        <v>4.8</v>
      </c>
      <c r="J58" s="68"/>
      <c r="K58" s="68">
        <v>2</v>
      </c>
      <c r="L58" s="68">
        <v>0</v>
      </c>
      <c r="M58" s="68">
        <v>0</v>
      </c>
      <c r="N58" s="68">
        <v>0</v>
      </c>
      <c r="O58" s="68">
        <v>0</v>
      </c>
      <c r="P58" s="68">
        <v>0</v>
      </c>
      <c r="Q58" s="68">
        <v>0</v>
      </c>
      <c r="R58" s="68">
        <v>0</v>
      </c>
      <c r="S58" s="67"/>
      <c r="T58" s="66"/>
      <c r="U58" s="65"/>
      <c r="V58" s="65"/>
      <c r="W58" s="65"/>
      <c r="X58" s="65"/>
      <c r="Y58" s="65"/>
      <c r="Z58" s="65"/>
      <c r="AA58" s="65"/>
      <c r="AB58" s="65"/>
      <c r="AC58" s="65"/>
      <c r="AD58" s="65"/>
    </row>
    <row r="59" spans="2:78" ht="3.75" customHeight="1" x14ac:dyDescent="0.2">
      <c r="B59" s="56"/>
      <c r="C59" s="54"/>
      <c r="D59" s="54"/>
      <c r="E59" s="55"/>
      <c r="F59" s="55"/>
      <c r="G59" s="54"/>
      <c r="H59" s="54"/>
      <c r="I59" s="54"/>
      <c r="J59" s="54"/>
      <c r="K59" s="55"/>
      <c r="L59" s="55"/>
      <c r="M59" s="55"/>
      <c r="N59" s="55"/>
      <c r="O59" s="55"/>
      <c r="P59" s="55"/>
      <c r="Q59" s="54"/>
      <c r="R59" s="54"/>
      <c r="S59" s="53"/>
      <c r="T59" s="52"/>
      <c r="U59" s="52"/>
      <c r="V59" s="52"/>
      <c r="W59" s="52"/>
      <c r="X59" s="52"/>
      <c r="Y59" s="52"/>
      <c r="Z59" s="52"/>
      <c r="AA59" s="52"/>
      <c r="AB59" s="52"/>
      <c r="AC59" s="51"/>
      <c r="AD59" s="51"/>
    </row>
    <row r="60" spans="2:78" ht="15.75" x14ac:dyDescent="0.2">
      <c r="B60" s="64" t="s">
        <v>154</v>
      </c>
      <c r="C60" s="63" t="s">
        <v>98</v>
      </c>
      <c r="D60" s="62"/>
      <c r="E60" s="60">
        <f>AVERAGE(E54:E58)</f>
        <v>148</v>
      </c>
      <c r="F60" s="60">
        <f>F53</f>
        <v>53.91</v>
      </c>
      <c r="G60" s="60">
        <f t="shared" ref="G60:R60" si="13">AVERAGE(G53:G58)</f>
        <v>3.0833333333333335</v>
      </c>
      <c r="H60" s="60">
        <f t="shared" si="13"/>
        <v>9.2666666666666657</v>
      </c>
      <c r="I60" s="60">
        <f t="shared" si="13"/>
        <v>6.6499999999999995</v>
      </c>
      <c r="J60" s="60" t="e">
        <f t="shared" si="13"/>
        <v>#DIV/0!</v>
      </c>
      <c r="K60" s="60">
        <f t="shared" si="13"/>
        <v>4</v>
      </c>
      <c r="L60" s="60">
        <f t="shared" si="13"/>
        <v>0.16666666666666666</v>
      </c>
      <c r="M60" s="60">
        <f t="shared" si="13"/>
        <v>0</v>
      </c>
      <c r="N60" s="60">
        <f t="shared" si="13"/>
        <v>0</v>
      </c>
      <c r="O60" s="60">
        <f t="shared" si="13"/>
        <v>0</v>
      </c>
      <c r="P60" s="60">
        <f t="shared" si="13"/>
        <v>0</v>
      </c>
      <c r="Q60" s="60">
        <f t="shared" si="13"/>
        <v>0</v>
      </c>
      <c r="R60" s="60">
        <f t="shared" si="13"/>
        <v>0</v>
      </c>
      <c r="S60" s="59"/>
      <c r="T60" s="57"/>
      <c r="U60" s="57"/>
      <c r="V60" s="57"/>
      <c r="W60" s="65"/>
      <c r="X60" s="57"/>
      <c r="Y60" s="57"/>
      <c r="Z60" s="57"/>
      <c r="AA60" s="57"/>
      <c r="AB60" s="57"/>
      <c r="AC60" s="57"/>
      <c r="AD60" s="57"/>
    </row>
    <row r="61" spans="2:78" ht="15.75" x14ac:dyDescent="0.2">
      <c r="B61" s="64"/>
      <c r="C61" s="63" t="s">
        <v>97</v>
      </c>
      <c r="D61" s="62"/>
      <c r="E61" s="61"/>
      <c r="F61" s="61"/>
      <c r="G61" s="60">
        <f t="shared" ref="G61:R61" si="14">STDEV(G53:G58)/SQRT(COUNT(G53:G58))</f>
        <v>0.11666666666666671</v>
      </c>
      <c r="H61" s="60">
        <f t="shared" si="14"/>
        <v>0.61246315081898184</v>
      </c>
      <c r="I61" s="60">
        <f t="shared" si="14"/>
        <v>0.71121960977839727</v>
      </c>
      <c r="J61" s="60" t="e">
        <f t="shared" si="14"/>
        <v>#DIV/0!</v>
      </c>
      <c r="K61" s="60">
        <f t="shared" si="14"/>
        <v>0.68313005106397329</v>
      </c>
      <c r="L61" s="60">
        <f t="shared" si="14"/>
        <v>0.16666666666666669</v>
      </c>
      <c r="M61" s="60">
        <f t="shared" si="14"/>
        <v>0</v>
      </c>
      <c r="N61" s="60">
        <f t="shared" si="14"/>
        <v>0</v>
      </c>
      <c r="O61" s="60">
        <f t="shared" si="14"/>
        <v>0</v>
      </c>
      <c r="P61" s="60">
        <f t="shared" si="14"/>
        <v>0</v>
      </c>
      <c r="Q61" s="60">
        <f t="shared" si="14"/>
        <v>0</v>
      </c>
      <c r="R61" s="60">
        <f t="shared" si="14"/>
        <v>0</v>
      </c>
      <c r="S61" s="59"/>
      <c r="T61" s="57"/>
      <c r="U61" s="57"/>
      <c r="V61" s="57"/>
      <c r="W61" s="58"/>
      <c r="X61" s="57"/>
      <c r="Y61" s="57"/>
      <c r="Z61" s="57"/>
      <c r="AA61" s="57"/>
      <c r="AB61" s="57"/>
      <c r="AC61" s="57"/>
      <c r="AD61" s="57"/>
    </row>
    <row r="62" spans="2:78" ht="3.75" customHeight="1" x14ac:dyDescent="0.2">
      <c r="B62" s="56"/>
      <c r="C62" s="54"/>
      <c r="D62" s="54"/>
      <c r="E62" s="55"/>
      <c r="F62" s="55"/>
      <c r="G62" s="54"/>
      <c r="H62" s="54"/>
      <c r="I62" s="54"/>
      <c r="J62" s="54"/>
      <c r="K62" s="55"/>
      <c r="L62" s="55"/>
      <c r="M62" s="55"/>
      <c r="N62" s="55"/>
      <c r="O62" s="55"/>
      <c r="P62" s="55"/>
      <c r="Q62" s="54"/>
      <c r="R62" s="54"/>
      <c r="S62" s="53"/>
      <c r="T62" s="52"/>
      <c r="U62" s="52"/>
      <c r="V62" s="52"/>
      <c r="W62" s="52"/>
      <c r="X62" s="52"/>
      <c r="Y62" s="52"/>
      <c r="Z62" s="52"/>
      <c r="AA62" s="52"/>
      <c r="AB62" s="52"/>
      <c r="AC62" s="51"/>
      <c r="AD62" s="51"/>
    </row>
    <row r="63" spans="2:78" ht="15.75" x14ac:dyDescent="0.2">
      <c r="B63" s="141">
        <f>B53+1</f>
        <v>406</v>
      </c>
      <c r="C63" s="70" t="s">
        <v>104</v>
      </c>
      <c r="D63" s="68" t="s">
        <v>107</v>
      </c>
      <c r="E63" s="68">
        <v>147</v>
      </c>
      <c r="F63" s="68">
        <v>45.33</v>
      </c>
      <c r="G63" s="68">
        <v>3.2</v>
      </c>
      <c r="H63" s="68">
        <v>9.4</v>
      </c>
      <c r="I63" s="68">
        <v>6.1</v>
      </c>
      <c r="J63" s="68"/>
      <c r="K63" s="68">
        <v>6</v>
      </c>
      <c r="L63" s="68">
        <v>0</v>
      </c>
      <c r="M63" s="68">
        <v>0</v>
      </c>
      <c r="N63" s="68">
        <v>0</v>
      </c>
      <c r="O63" s="68">
        <v>0</v>
      </c>
      <c r="P63" s="68">
        <v>0</v>
      </c>
      <c r="Q63" s="68">
        <v>0</v>
      </c>
      <c r="R63" s="68">
        <v>0</v>
      </c>
      <c r="S63" s="67"/>
      <c r="T63" s="66"/>
      <c r="U63" s="65"/>
      <c r="V63" s="65"/>
      <c r="W63" s="72"/>
      <c r="X63" s="65"/>
      <c r="Y63" s="65"/>
      <c r="Z63" s="65"/>
      <c r="AA63" s="65"/>
      <c r="AB63" s="65"/>
      <c r="AC63" s="65"/>
      <c r="AD63" s="65"/>
      <c r="AF63" s="50">
        <v>6</v>
      </c>
      <c r="AG63" s="50">
        <f>IF($H63="","",$H63)</f>
        <v>9.4</v>
      </c>
      <c r="AH63" s="50">
        <f>IF(AG63="","",AG63/100)</f>
        <v>9.4E-2</v>
      </c>
      <c r="AI63" s="50">
        <f>IF($G63="","",$G63)</f>
        <v>3.2</v>
      </c>
      <c r="AJ63" s="50">
        <f>IF($K63="","",$K63)</f>
        <v>6</v>
      </c>
      <c r="AK63" s="50" t="str">
        <f>IF(J63="","",J63-1)</f>
        <v/>
      </c>
      <c r="AL63" s="71">
        <f>IF($L63="","",$L63)</f>
        <v>0</v>
      </c>
      <c r="AM63" s="50">
        <f>IF($M63="","",$M63)</f>
        <v>0</v>
      </c>
      <c r="AN63" s="50">
        <f>IF($H64="","",$H64)</f>
        <v>8.5</v>
      </c>
      <c r="AO63" s="50">
        <f>IF(AN63="","",AN63/100)</f>
        <v>8.5000000000000006E-2</v>
      </c>
      <c r="AP63" s="50">
        <f>IF($G64="","",$G64)</f>
        <v>2.8</v>
      </c>
      <c r="AQ63" s="50">
        <f>IF($K64="","",$K64)</f>
        <v>3</v>
      </c>
      <c r="AR63" s="50" t="str">
        <f>IF(J64="","",J64-1)</f>
        <v/>
      </c>
      <c r="AS63" s="50">
        <f>IF($L64="","",$L64)</f>
        <v>0</v>
      </c>
      <c r="AT63" s="50">
        <f>IF($M64="","",$M64)</f>
        <v>0</v>
      </c>
      <c r="AU63" s="50">
        <f>IF($H65="","",$H65)</f>
        <v>11.1</v>
      </c>
      <c r="AV63" s="50">
        <f>IF(AU63="","",AU63/100)</f>
        <v>0.111</v>
      </c>
      <c r="AW63" s="50">
        <f>IF($G65="","",$G65)</f>
        <v>3.9</v>
      </c>
      <c r="AX63" s="50">
        <f>IF($K65="","",$K65)</f>
        <v>3</v>
      </c>
      <c r="AY63" s="50" t="str">
        <f>IF(J65="","",J65-1)</f>
        <v/>
      </c>
      <c r="AZ63" s="50">
        <f>IF($L65="","",$L65)</f>
        <v>0</v>
      </c>
      <c r="BA63" s="50">
        <f>IF($M65="","",$M65)</f>
        <v>0</v>
      </c>
      <c r="BB63" s="50">
        <f>IF($H66="","",$H66)</f>
        <v>12.5</v>
      </c>
      <c r="BC63" s="50">
        <f>IF(BB63="","",BB63/100)</f>
        <v>0.125</v>
      </c>
      <c r="BD63" s="50">
        <f>IF($G66="","",$G66)</f>
        <v>3.6</v>
      </c>
      <c r="BE63" s="50">
        <f>IF($K66="","",$K66)</f>
        <v>6</v>
      </c>
      <c r="BF63" s="50" t="str">
        <f>IF(J66="","",J66-1)</f>
        <v/>
      </c>
      <c r="BG63" s="50">
        <f>IF($L66="","",$L66)</f>
        <v>0</v>
      </c>
      <c r="BH63" s="50">
        <f>IF($M66="","",$M66)</f>
        <v>0</v>
      </c>
      <c r="BI63" s="50">
        <f>IF($H67="","",$H67)</f>
        <v>5.9</v>
      </c>
      <c r="BJ63" s="50">
        <f>IF(BI63="","",BI63/100)</f>
        <v>5.9000000000000004E-2</v>
      </c>
      <c r="BK63" s="50">
        <f>IF($G67="","",$G67)</f>
        <v>2.7</v>
      </c>
      <c r="BL63" s="50">
        <f>IF($K67="","",$K67)</f>
        <v>1</v>
      </c>
      <c r="BM63" s="50" t="str">
        <f>IF(J67="","",J67-1)</f>
        <v/>
      </c>
      <c r="BN63" s="50">
        <f>IF($L67="","",$L67)</f>
        <v>0</v>
      </c>
      <c r="BO63" s="50">
        <f>IF($M67="","",$M67)</f>
        <v>0</v>
      </c>
      <c r="BP63" s="50">
        <f>IF($H68="","",$H68)</f>
        <v>11.1</v>
      </c>
      <c r="BQ63" s="50">
        <f>IF(BP63="","",BP63/100)</f>
        <v>0.111</v>
      </c>
      <c r="BR63" s="50">
        <f>IF($G68="","",$G68)</f>
        <v>3.1</v>
      </c>
      <c r="BS63" s="50">
        <f>IF($K68="","",$K68)</f>
        <v>3</v>
      </c>
      <c r="BT63" s="50" t="str">
        <f>IF(J68="","",J68-1)</f>
        <v/>
      </c>
      <c r="BU63" s="50">
        <f>IF($L68="","",$L68)</f>
        <v>1</v>
      </c>
      <c r="BV63" s="50">
        <f>IF($M68="","",$M68)</f>
        <v>0</v>
      </c>
      <c r="BW63" s="50">
        <f>SUM(O63:O68)/AF63</f>
        <v>0</v>
      </c>
      <c r="BX63" s="50">
        <f>SUM(P63:P68)/AF63</f>
        <v>0</v>
      </c>
      <c r="BY63" s="50">
        <f>SUM(Q63:Q68)/AF63</f>
        <v>0</v>
      </c>
      <c r="BZ63" s="50">
        <f>SUM(R63:R68)/AF63</f>
        <v>0</v>
      </c>
    </row>
    <row r="64" spans="2:78" ht="15.75" x14ac:dyDescent="0.2">
      <c r="B64" s="141"/>
      <c r="C64" s="70" t="s">
        <v>103</v>
      </c>
      <c r="D64" s="68"/>
      <c r="E64" s="68">
        <v>148</v>
      </c>
      <c r="F64" s="69"/>
      <c r="G64" s="68">
        <v>2.8</v>
      </c>
      <c r="H64" s="68">
        <v>8.5</v>
      </c>
      <c r="I64" s="68">
        <v>7</v>
      </c>
      <c r="J64" s="68"/>
      <c r="K64" s="68">
        <v>3</v>
      </c>
      <c r="L64" s="68">
        <v>0</v>
      </c>
      <c r="M64" s="68">
        <v>0</v>
      </c>
      <c r="N64" s="68">
        <v>0</v>
      </c>
      <c r="O64" s="68">
        <v>0</v>
      </c>
      <c r="P64" s="68">
        <v>0</v>
      </c>
      <c r="Q64" s="68">
        <v>0</v>
      </c>
      <c r="R64" s="68">
        <v>0</v>
      </c>
      <c r="S64" s="67"/>
      <c r="T64" s="66"/>
      <c r="U64" s="65"/>
      <c r="V64" s="65"/>
      <c r="W64" s="65"/>
      <c r="X64" s="65"/>
      <c r="Y64" s="65"/>
      <c r="Z64" s="65"/>
      <c r="AA64" s="65"/>
      <c r="AB64" s="65"/>
      <c r="AC64" s="65"/>
      <c r="AD64" s="65"/>
    </row>
    <row r="65" spans="2:78" ht="15.75" x14ac:dyDescent="0.2">
      <c r="B65" s="141"/>
      <c r="C65" s="70" t="s">
        <v>102</v>
      </c>
      <c r="D65" s="68">
        <f t="shared" ref="D65:E68" si="15">D64</f>
        <v>0</v>
      </c>
      <c r="E65" s="68">
        <f t="shared" si="15"/>
        <v>148</v>
      </c>
      <c r="F65" s="69"/>
      <c r="G65" s="68">
        <v>3.9</v>
      </c>
      <c r="H65" s="68">
        <v>11.1</v>
      </c>
      <c r="I65" s="68">
        <v>12.3</v>
      </c>
      <c r="J65" s="68"/>
      <c r="K65" s="68">
        <v>3</v>
      </c>
      <c r="L65" s="68">
        <v>0</v>
      </c>
      <c r="M65" s="68">
        <v>0</v>
      </c>
      <c r="N65" s="68">
        <v>0</v>
      </c>
      <c r="O65" s="68">
        <v>0</v>
      </c>
      <c r="P65" s="68">
        <v>0</v>
      </c>
      <c r="Q65" s="68">
        <v>0</v>
      </c>
      <c r="R65" s="68">
        <v>0</v>
      </c>
      <c r="S65" s="67"/>
      <c r="T65" s="66"/>
      <c r="U65" s="65"/>
      <c r="V65" s="65"/>
      <c r="W65" s="65"/>
      <c r="X65" s="65"/>
      <c r="Y65" s="65"/>
      <c r="Z65" s="65"/>
      <c r="AA65" s="65"/>
      <c r="AB65" s="65"/>
      <c r="AC65" s="65"/>
      <c r="AD65" s="65"/>
    </row>
    <row r="66" spans="2:78" ht="15.75" x14ac:dyDescent="0.2">
      <c r="B66" s="141"/>
      <c r="C66" s="70" t="s">
        <v>101</v>
      </c>
      <c r="D66" s="68">
        <f t="shared" si="15"/>
        <v>0</v>
      </c>
      <c r="E66" s="68">
        <f t="shared" si="15"/>
        <v>148</v>
      </c>
      <c r="F66" s="69"/>
      <c r="G66" s="68">
        <v>3.6</v>
      </c>
      <c r="H66" s="68">
        <v>12.5</v>
      </c>
      <c r="I66" s="68">
        <v>9.3000000000000007</v>
      </c>
      <c r="J66" s="68"/>
      <c r="K66" s="68">
        <v>6</v>
      </c>
      <c r="L66" s="68">
        <v>0</v>
      </c>
      <c r="M66" s="68">
        <v>0</v>
      </c>
      <c r="N66" s="68">
        <v>0</v>
      </c>
      <c r="O66" s="68">
        <v>0</v>
      </c>
      <c r="P66" s="68">
        <v>0</v>
      </c>
      <c r="Q66" s="68">
        <v>0</v>
      </c>
      <c r="R66" s="68">
        <v>0</v>
      </c>
      <c r="S66" s="67"/>
      <c r="T66" s="66"/>
      <c r="U66" s="65"/>
      <c r="V66" s="65"/>
      <c r="W66" s="65"/>
      <c r="X66" s="65"/>
      <c r="Y66" s="65"/>
      <c r="Z66" s="65"/>
      <c r="AA66" s="65"/>
      <c r="AB66" s="65"/>
      <c r="AC66" s="65"/>
      <c r="AD66" s="65"/>
    </row>
    <row r="67" spans="2:78" ht="15.75" x14ac:dyDescent="0.2">
      <c r="B67" s="141"/>
      <c r="C67" s="70" t="s">
        <v>100</v>
      </c>
      <c r="D67" s="68">
        <f t="shared" si="15"/>
        <v>0</v>
      </c>
      <c r="E67" s="68">
        <f t="shared" si="15"/>
        <v>148</v>
      </c>
      <c r="F67" s="69"/>
      <c r="G67" s="68">
        <v>2.7</v>
      </c>
      <c r="H67" s="68">
        <v>5.9</v>
      </c>
      <c r="I67" s="68">
        <v>3.2</v>
      </c>
      <c r="J67" s="68"/>
      <c r="K67" s="68">
        <v>1</v>
      </c>
      <c r="L67" s="68">
        <v>0</v>
      </c>
      <c r="M67" s="68">
        <v>0</v>
      </c>
      <c r="N67" s="68">
        <v>0</v>
      </c>
      <c r="O67" s="68">
        <v>0</v>
      </c>
      <c r="P67" s="68">
        <v>0</v>
      </c>
      <c r="Q67" s="68">
        <v>0</v>
      </c>
      <c r="R67" s="68">
        <v>0</v>
      </c>
      <c r="S67" s="67"/>
      <c r="T67" s="66"/>
      <c r="U67" s="65"/>
      <c r="V67" s="65"/>
      <c r="W67" s="65"/>
      <c r="X67" s="65"/>
      <c r="Y67" s="65"/>
      <c r="Z67" s="65"/>
      <c r="AA67" s="65"/>
      <c r="AB67" s="65"/>
      <c r="AC67" s="65"/>
      <c r="AD67" s="65"/>
    </row>
    <row r="68" spans="2:78" ht="15.75" x14ac:dyDescent="0.2">
      <c r="B68" s="141"/>
      <c r="C68" s="70" t="s">
        <v>99</v>
      </c>
      <c r="D68" s="68">
        <f t="shared" si="15"/>
        <v>0</v>
      </c>
      <c r="E68" s="68">
        <f t="shared" si="15"/>
        <v>148</v>
      </c>
      <c r="F68" s="69"/>
      <c r="G68" s="68">
        <v>3.1</v>
      </c>
      <c r="H68" s="68">
        <v>11.1</v>
      </c>
      <c r="I68" s="68">
        <v>13.8</v>
      </c>
      <c r="J68" s="68"/>
      <c r="K68" s="68">
        <v>3</v>
      </c>
      <c r="L68" s="68">
        <v>1</v>
      </c>
      <c r="M68" s="68">
        <v>0</v>
      </c>
      <c r="N68" s="68">
        <v>0</v>
      </c>
      <c r="O68" s="68">
        <v>0</v>
      </c>
      <c r="P68" s="68">
        <v>0</v>
      </c>
      <c r="Q68" s="68">
        <v>0</v>
      </c>
      <c r="R68" s="68">
        <v>0</v>
      </c>
      <c r="S68" s="67"/>
      <c r="T68" s="66"/>
      <c r="U68" s="65"/>
      <c r="V68" s="65"/>
      <c r="W68" s="65"/>
      <c r="X68" s="65"/>
      <c r="Y68" s="65"/>
      <c r="Z68" s="65"/>
      <c r="AA68" s="65"/>
      <c r="AB68" s="65"/>
      <c r="AC68" s="65"/>
      <c r="AD68" s="65"/>
    </row>
    <row r="69" spans="2:78" ht="3.75" customHeight="1" x14ac:dyDescent="0.2">
      <c r="B69" s="56"/>
      <c r="C69" s="54"/>
      <c r="D69" s="54"/>
      <c r="E69" s="55"/>
      <c r="F69" s="55"/>
      <c r="G69" s="54"/>
      <c r="H69" s="54"/>
      <c r="I69" s="54"/>
      <c r="J69" s="68">
        <v>0</v>
      </c>
      <c r="K69" s="55"/>
      <c r="L69" s="55"/>
      <c r="M69" s="55"/>
      <c r="N69" s="55"/>
      <c r="O69" s="55"/>
      <c r="P69" s="55"/>
      <c r="Q69" s="54"/>
      <c r="R69" s="54"/>
      <c r="S69" s="53"/>
      <c r="T69" s="52"/>
      <c r="U69" s="52"/>
      <c r="V69" s="52"/>
      <c r="W69" s="52"/>
      <c r="X69" s="52"/>
      <c r="Y69" s="52"/>
      <c r="Z69" s="52"/>
      <c r="AA69" s="52"/>
      <c r="AB69" s="52"/>
      <c r="AC69" s="51"/>
      <c r="AD69" s="51"/>
    </row>
    <row r="70" spans="2:78" ht="15.75" x14ac:dyDescent="0.2">
      <c r="B70" s="64" t="s">
        <v>153</v>
      </c>
      <c r="C70" s="63" t="s">
        <v>98</v>
      </c>
      <c r="D70" s="62"/>
      <c r="E70" s="60">
        <f>AVERAGE(E64:E68)</f>
        <v>148</v>
      </c>
      <c r="F70" s="60">
        <f>F63</f>
        <v>45.33</v>
      </c>
      <c r="G70" s="60">
        <f t="shared" ref="G70:R70" si="16">AVERAGE(G63:G68)</f>
        <v>3.2166666666666668</v>
      </c>
      <c r="H70" s="60">
        <f t="shared" si="16"/>
        <v>9.75</v>
      </c>
      <c r="I70" s="60">
        <f t="shared" si="16"/>
        <v>8.6166666666666671</v>
      </c>
      <c r="J70" s="60" t="e">
        <f t="shared" si="16"/>
        <v>#DIV/0!</v>
      </c>
      <c r="K70" s="60">
        <f t="shared" si="16"/>
        <v>3.6666666666666665</v>
      </c>
      <c r="L70" s="60">
        <f t="shared" si="16"/>
        <v>0.16666666666666666</v>
      </c>
      <c r="M70" s="60">
        <f t="shared" si="16"/>
        <v>0</v>
      </c>
      <c r="N70" s="60">
        <f t="shared" si="16"/>
        <v>0</v>
      </c>
      <c r="O70" s="60">
        <f t="shared" si="16"/>
        <v>0</v>
      </c>
      <c r="P70" s="60">
        <f t="shared" si="16"/>
        <v>0</v>
      </c>
      <c r="Q70" s="60">
        <f t="shared" si="16"/>
        <v>0</v>
      </c>
      <c r="R70" s="60">
        <f t="shared" si="16"/>
        <v>0</v>
      </c>
      <c r="S70" s="59"/>
      <c r="T70" s="57"/>
      <c r="U70" s="57"/>
      <c r="V70" s="57"/>
      <c r="W70" s="65"/>
      <c r="X70" s="57"/>
      <c r="Y70" s="57"/>
      <c r="Z70" s="57"/>
      <c r="AA70" s="57"/>
      <c r="AB70" s="57"/>
      <c r="AC70" s="57"/>
      <c r="AD70" s="57"/>
    </row>
    <row r="71" spans="2:78" ht="15.75" x14ac:dyDescent="0.2">
      <c r="B71" s="64"/>
      <c r="C71" s="63" t="s">
        <v>97</v>
      </c>
      <c r="D71" s="62"/>
      <c r="E71" s="61"/>
      <c r="F71" s="61"/>
      <c r="G71" s="60">
        <f t="shared" ref="G71:R71" si="17">STDEV(G63:G68)/SQRT(COUNT(G63:G68))</f>
        <v>0.18870906472957505</v>
      </c>
      <c r="H71" s="60">
        <f t="shared" si="17"/>
        <v>0.96116249059840797</v>
      </c>
      <c r="I71" s="60">
        <f t="shared" si="17"/>
        <v>1.6246880042368479</v>
      </c>
      <c r="J71" s="60" t="e">
        <f t="shared" si="17"/>
        <v>#DIV/0!</v>
      </c>
      <c r="K71" s="60">
        <f t="shared" si="17"/>
        <v>0.80277297191948627</v>
      </c>
      <c r="L71" s="60">
        <f t="shared" si="17"/>
        <v>0.16666666666666669</v>
      </c>
      <c r="M71" s="60">
        <f t="shared" si="17"/>
        <v>0</v>
      </c>
      <c r="N71" s="60">
        <f t="shared" si="17"/>
        <v>0</v>
      </c>
      <c r="O71" s="60">
        <f t="shared" si="17"/>
        <v>0</v>
      </c>
      <c r="P71" s="60">
        <f t="shared" si="17"/>
        <v>0</v>
      </c>
      <c r="Q71" s="60">
        <f t="shared" si="17"/>
        <v>0</v>
      </c>
      <c r="R71" s="60">
        <f t="shared" si="17"/>
        <v>0</v>
      </c>
      <c r="S71" s="59"/>
      <c r="T71" s="57"/>
      <c r="U71" s="57"/>
      <c r="V71" s="57"/>
      <c r="W71" s="58"/>
      <c r="X71" s="57"/>
      <c r="Y71" s="57"/>
      <c r="Z71" s="57"/>
      <c r="AA71" s="57"/>
      <c r="AB71" s="57"/>
      <c r="AC71" s="57"/>
      <c r="AD71" s="57"/>
    </row>
    <row r="72" spans="2:78" ht="3.75" customHeight="1" x14ac:dyDescent="0.2">
      <c r="B72" s="56"/>
      <c r="C72" s="54"/>
      <c r="D72" s="54"/>
      <c r="E72" s="55"/>
      <c r="F72" s="55"/>
      <c r="G72" s="54"/>
      <c r="H72" s="54"/>
      <c r="I72" s="54"/>
      <c r="J72" s="54"/>
      <c r="K72" s="55"/>
      <c r="L72" s="55"/>
      <c r="M72" s="55"/>
      <c r="N72" s="55"/>
      <c r="O72" s="55"/>
      <c r="P72" s="55"/>
      <c r="Q72" s="54"/>
      <c r="R72" s="54"/>
      <c r="S72" s="53"/>
      <c r="T72" s="52"/>
      <c r="U72" s="52"/>
      <c r="V72" s="52"/>
      <c r="W72" s="52"/>
      <c r="X72" s="52"/>
      <c r="Y72" s="52"/>
      <c r="Z72" s="52"/>
      <c r="AA72" s="52"/>
      <c r="AB72" s="52"/>
      <c r="AC72" s="51"/>
      <c r="AD72" s="51"/>
    </row>
    <row r="73" spans="2:78" ht="15.75" x14ac:dyDescent="0.2">
      <c r="B73" s="141">
        <f>B63+1</f>
        <v>407</v>
      </c>
      <c r="C73" s="70" t="s">
        <v>104</v>
      </c>
      <c r="D73" s="68" t="s">
        <v>107</v>
      </c>
      <c r="E73" s="68">
        <v>147</v>
      </c>
      <c r="F73" s="68">
        <v>66.760000000000005</v>
      </c>
      <c r="G73" s="68">
        <v>3.2</v>
      </c>
      <c r="H73" s="68">
        <v>10.7</v>
      </c>
      <c r="I73" s="68">
        <v>7.4</v>
      </c>
      <c r="J73" s="68"/>
      <c r="K73" s="68">
        <v>4</v>
      </c>
      <c r="L73" s="68">
        <v>0</v>
      </c>
      <c r="M73" s="68">
        <v>0</v>
      </c>
      <c r="N73" s="68">
        <v>0</v>
      </c>
      <c r="O73" s="68">
        <v>0</v>
      </c>
      <c r="P73" s="68">
        <v>0</v>
      </c>
      <c r="Q73" s="68">
        <v>0</v>
      </c>
      <c r="R73" s="68">
        <v>0</v>
      </c>
      <c r="S73" s="67"/>
      <c r="T73" s="66"/>
      <c r="U73" s="65"/>
      <c r="V73" s="65"/>
      <c r="W73" s="72"/>
      <c r="X73" s="65"/>
      <c r="Y73" s="65"/>
      <c r="Z73" s="65"/>
      <c r="AA73" s="65"/>
      <c r="AB73" s="65"/>
      <c r="AC73" s="65"/>
      <c r="AD73" s="65"/>
      <c r="AF73" s="50">
        <v>6</v>
      </c>
      <c r="AG73" s="50">
        <f>IF($H73="","",$H73)</f>
        <v>10.7</v>
      </c>
      <c r="AH73" s="50">
        <f>IF(AG73="","",AG73/100)</f>
        <v>0.107</v>
      </c>
      <c r="AI73" s="50">
        <f>IF($G73="","",$G73)</f>
        <v>3.2</v>
      </c>
      <c r="AJ73" s="50">
        <f>IF($K73="","",$K73)</f>
        <v>4</v>
      </c>
      <c r="AK73" s="50" t="str">
        <f>IF(J73="","",J73-1)</f>
        <v/>
      </c>
      <c r="AL73" s="71">
        <f>IF($L73="","",$L73)</f>
        <v>0</v>
      </c>
      <c r="AM73" s="50">
        <f>IF($M73="","",$M73)</f>
        <v>0</v>
      </c>
      <c r="AN73" s="50">
        <f>IF($H74="","",$H74)</f>
        <v>7.1</v>
      </c>
      <c r="AO73" s="50">
        <f>IF(AN73="","",AN73/100)</f>
        <v>7.0999999999999994E-2</v>
      </c>
      <c r="AP73" s="50">
        <f>IF($G74="","",$G74)</f>
        <v>2.8</v>
      </c>
      <c r="AQ73" s="50">
        <f>IF($K74="","",$K74)</f>
        <v>4</v>
      </c>
      <c r="AR73" s="50" t="str">
        <f>IF(J74="","",J74-1)</f>
        <v/>
      </c>
      <c r="AS73" s="50">
        <f>IF($L74="","",$L74)</f>
        <v>0</v>
      </c>
      <c r="AT73" s="50">
        <f>IF($M74="","",$M74)</f>
        <v>0</v>
      </c>
      <c r="AU73" s="50">
        <f>IF($H75="","",$H75)</f>
        <v>11.6</v>
      </c>
      <c r="AV73" s="50">
        <f>IF(AU73="","",AU73/100)</f>
        <v>0.11599999999999999</v>
      </c>
      <c r="AW73" s="50">
        <f>IF($G75="","",$G75)</f>
        <v>3.1</v>
      </c>
      <c r="AX73" s="50">
        <f>IF($K75="","",$K75)</f>
        <v>6</v>
      </c>
      <c r="AY73" s="50" t="str">
        <f>IF(J75="","",J75-1)</f>
        <v/>
      </c>
      <c r="AZ73" s="50">
        <f>IF($L75="","",$L75)</f>
        <v>0</v>
      </c>
      <c r="BA73" s="50">
        <f>IF($M75="","",$M75)</f>
        <v>0</v>
      </c>
      <c r="BB73" s="50">
        <f>IF($H76="","",$H76)</f>
        <v>10.6</v>
      </c>
      <c r="BC73" s="50">
        <f>IF(BB73="","",BB73/100)</f>
        <v>0.106</v>
      </c>
      <c r="BD73" s="50">
        <f>IF($G76="","",$G76)</f>
        <v>2.7</v>
      </c>
      <c r="BE73" s="50">
        <f>IF($K76="","",$K76)</f>
        <v>6</v>
      </c>
      <c r="BF73" s="50" t="str">
        <f>IF(J76="","",J76-1)</f>
        <v/>
      </c>
      <c r="BG73" s="50">
        <f>IF($L76="","",$L76)</f>
        <v>0</v>
      </c>
      <c r="BH73" s="50">
        <f>IF($M76="","",$M76)</f>
        <v>0</v>
      </c>
      <c r="BI73" s="50">
        <f>IF($H77="","",$H77)</f>
        <v>10.7</v>
      </c>
      <c r="BJ73" s="50">
        <f>IF(BI73="","",BI73/100)</f>
        <v>0.107</v>
      </c>
      <c r="BK73" s="50">
        <f>IF($G77="","",$G77)</f>
        <v>2.9</v>
      </c>
      <c r="BL73" s="50">
        <f>IF($K77="","",$K77)</f>
        <v>5</v>
      </c>
      <c r="BM73" s="50" t="str">
        <f>IF(J77="","",J77-1)</f>
        <v/>
      </c>
      <c r="BN73" s="50">
        <f>IF($L77="","",$L77)</f>
        <v>0</v>
      </c>
      <c r="BO73" s="50">
        <f>IF($M77="","",$M77)</f>
        <v>0</v>
      </c>
      <c r="BP73" s="50">
        <f>IF($H78="","",$H78)</f>
        <v>5.0999999999999996</v>
      </c>
      <c r="BQ73" s="50">
        <f>IF(BP73="","",BP73/100)</f>
        <v>5.0999999999999997E-2</v>
      </c>
      <c r="BR73" s="50">
        <f>IF($G78="","",$G78)</f>
        <v>2.7</v>
      </c>
      <c r="BS73" s="50">
        <f>IF($K78="","",$K78)</f>
        <v>0</v>
      </c>
      <c r="BT73" s="50" t="str">
        <f>IF(J78="","",J78-1)</f>
        <v/>
      </c>
      <c r="BU73" s="50">
        <f>IF($L78="","",$L78)</f>
        <v>0</v>
      </c>
      <c r="BV73" s="50">
        <f>IF($M78="","",$M78)</f>
        <v>0</v>
      </c>
      <c r="BW73" s="50">
        <f>SUM(O73:O78)/AF73</f>
        <v>0</v>
      </c>
      <c r="BX73" s="50">
        <f>SUM(P73:P78)/AF73</f>
        <v>0</v>
      </c>
      <c r="BY73" s="50">
        <f>SUM(Q73:Q78)/AF73</f>
        <v>0</v>
      </c>
      <c r="BZ73" s="50">
        <f>SUM(R73:R78)/AF73</f>
        <v>0</v>
      </c>
    </row>
    <row r="74" spans="2:78" ht="15.75" x14ac:dyDescent="0.2">
      <c r="B74" s="141"/>
      <c r="C74" s="70" t="s">
        <v>103</v>
      </c>
      <c r="D74" s="68"/>
      <c r="E74" s="68">
        <v>148</v>
      </c>
      <c r="F74" s="69"/>
      <c r="G74" s="68">
        <v>2.8</v>
      </c>
      <c r="H74" s="68">
        <v>7.1</v>
      </c>
      <c r="I74" s="68">
        <v>4.5</v>
      </c>
      <c r="J74" s="68"/>
      <c r="K74" s="68">
        <v>4</v>
      </c>
      <c r="L74" s="68">
        <v>0</v>
      </c>
      <c r="M74" s="68">
        <v>0</v>
      </c>
      <c r="N74" s="68">
        <v>0</v>
      </c>
      <c r="O74" s="68">
        <v>0</v>
      </c>
      <c r="P74" s="68">
        <v>0</v>
      </c>
      <c r="Q74" s="68">
        <v>0</v>
      </c>
      <c r="R74" s="68">
        <v>0</v>
      </c>
      <c r="S74" s="67"/>
      <c r="T74" s="66"/>
      <c r="U74" s="65"/>
      <c r="V74" s="65"/>
      <c r="W74" s="65"/>
      <c r="X74" s="65"/>
      <c r="Y74" s="65"/>
      <c r="Z74" s="65"/>
      <c r="AA74" s="65"/>
      <c r="AB74" s="65"/>
      <c r="AC74" s="65"/>
      <c r="AD74" s="65"/>
    </row>
    <row r="75" spans="2:78" ht="15.75" x14ac:dyDescent="0.2">
      <c r="B75" s="141"/>
      <c r="C75" s="70" t="s">
        <v>102</v>
      </c>
      <c r="D75" s="68">
        <f t="shared" ref="D75:E78" si="18">D74</f>
        <v>0</v>
      </c>
      <c r="E75" s="68">
        <f t="shared" si="18"/>
        <v>148</v>
      </c>
      <c r="F75" s="69"/>
      <c r="G75" s="68">
        <v>3.1</v>
      </c>
      <c r="H75" s="68">
        <v>11.6</v>
      </c>
      <c r="I75" s="68">
        <v>8.4</v>
      </c>
      <c r="J75" s="68"/>
      <c r="K75" s="68">
        <v>6</v>
      </c>
      <c r="L75" s="68">
        <v>0</v>
      </c>
      <c r="M75" s="68">
        <v>0</v>
      </c>
      <c r="N75" s="68">
        <v>0</v>
      </c>
      <c r="O75" s="68">
        <v>0</v>
      </c>
      <c r="P75" s="68">
        <v>0</v>
      </c>
      <c r="Q75" s="68">
        <v>0</v>
      </c>
      <c r="R75" s="68">
        <v>0</v>
      </c>
      <c r="S75" s="67"/>
      <c r="T75" s="66"/>
      <c r="U75" s="65"/>
      <c r="V75" s="65"/>
      <c r="W75" s="65"/>
      <c r="X75" s="65"/>
      <c r="Y75" s="65"/>
      <c r="Z75" s="65"/>
      <c r="AA75" s="65"/>
      <c r="AB75" s="65"/>
      <c r="AC75" s="65"/>
      <c r="AD75" s="65"/>
    </row>
    <row r="76" spans="2:78" ht="15.75" x14ac:dyDescent="0.2">
      <c r="B76" s="141"/>
      <c r="C76" s="70" t="s">
        <v>101</v>
      </c>
      <c r="D76" s="68">
        <f t="shared" si="18"/>
        <v>0</v>
      </c>
      <c r="E76" s="68">
        <f t="shared" si="18"/>
        <v>148</v>
      </c>
      <c r="F76" s="69"/>
      <c r="G76" s="68">
        <v>2.7</v>
      </c>
      <c r="H76" s="68">
        <v>10.6</v>
      </c>
      <c r="I76" s="68">
        <v>10.199999999999999</v>
      </c>
      <c r="J76" s="68"/>
      <c r="K76" s="68">
        <v>6</v>
      </c>
      <c r="L76" s="68">
        <v>0</v>
      </c>
      <c r="M76" s="68">
        <v>0</v>
      </c>
      <c r="N76" s="68">
        <v>0</v>
      </c>
      <c r="O76" s="68">
        <v>0</v>
      </c>
      <c r="P76" s="68">
        <v>0</v>
      </c>
      <c r="Q76" s="68">
        <v>0</v>
      </c>
      <c r="R76" s="68">
        <v>0</v>
      </c>
      <c r="S76" s="67"/>
      <c r="T76" s="66"/>
      <c r="U76" s="65"/>
      <c r="V76" s="65"/>
      <c r="W76" s="65"/>
      <c r="X76" s="65"/>
      <c r="Y76" s="65"/>
      <c r="Z76" s="65"/>
      <c r="AA76" s="65"/>
      <c r="AB76" s="65"/>
      <c r="AC76" s="65"/>
      <c r="AD76" s="65"/>
    </row>
    <row r="77" spans="2:78" ht="15.75" x14ac:dyDescent="0.2">
      <c r="B77" s="141"/>
      <c r="C77" s="70" t="s">
        <v>100</v>
      </c>
      <c r="D77" s="68">
        <f t="shared" si="18"/>
        <v>0</v>
      </c>
      <c r="E77" s="68">
        <f t="shared" si="18"/>
        <v>148</v>
      </c>
      <c r="F77" s="69"/>
      <c r="G77" s="68">
        <v>2.9</v>
      </c>
      <c r="H77" s="68">
        <v>10.7</v>
      </c>
      <c r="I77" s="68">
        <v>10.4</v>
      </c>
      <c r="J77" s="68"/>
      <c r="K77" s="68">
        <v>5</v>
      </c>
      <c r="L77" s="68">
        <v>0</v>
      </c>
      <c r="M77" s="68">
        <v>0</v>
      </c>
      <c r="N77" s="68">
        <v>0</v>
      </c>
      <c r="O77" s="68">
        <v>0</v>
      </c>
      <c r="P77" s="68">
        <v>0</v>
      </c>
      <c r="Q77" s="68">
        <v>0</v>
      </c>
      <c r="R77" s="68">
        <v>0</v>
      </c>
      <c r="S77" s="67"/>
      <c r="T77" s="66"/>
      <c r="U77" s="65"/>
      <c r="V77" s="65"/>
      <c r="W77" s="65"/>
      <c r="X77" s="65"/>
      <c r="Y77" s="65"/>
      <c r="Z77" s="65"/>
      <c r="AA77" s="65"/>
      <c r="AB77" s="65"/>
      <c r="AC77" s="65"/>
      <c r="AD77" s="65"/>
    </row>
    <row r="78" spans="2:78" ht="15.75" x14ac:dyDescent="0.2">
      <c r="B78" s="141"/>
      <c r="C78" s="70" t="s">
        <v>99</v>
      </c>
      <c r="D78" s="68">
        <f t="shared" si="18"/>
        <v>0</v>
      </c>
      <c r="E78" s="68">
        <f t="shared" si="18"/>
        <v>148</v>
      </c>
      <c r="F78" s="69"/>
      <c r="G78" s="68">
        <v>2.7</v>
      </c>
      <c r="H78" s="68">
        <v>5.0999999999999996</v>
      </c>
      <c r="I78" s="68">
        <v>3</v>
      </c>
      <c r="J78" s="68"/>
      <c r="K78" s="68">
        <v>0</v>
      </c>
      <c r="L78" s="68">
        <v>0</v>
      </c>
      <c r="M78" s="68">
        <v>0</v>
      </c>
      <c r="N78" s="68">
        <v>0</v>
      </c>
      <c r="O78" s="68">
        <v>0</v>
      </c>
      <c r="P78" s="68">
        <v>0</v>
      </c>
      <c r="Q78" s="68">
        <v>0</v>
      </c>
      <c r="R78" s="68">
        <v>0</v>
      </c>
      <c r="S78" s="67"/>
      <c r="T78" s="66"/>
      <c r="U78" s="65"/>
      <c r="V78" s="65"/>
      <c r="W78" s="65"/>
      <c r="X78" s="65"/>
      <c r="Y78" s="65"/>
      <c r="Z78" s="65"/>
      <c r="AA78" s="65"/>
      <c r="AB78" s="65"/>
      <c r="AC78" s="65"/>
      <c r="AD78" s="65"/>
    </row>
    <row r="79" spans="2:78" ht="3.75" customHeight="1" x14ac:dyDescent="0.2">
      <c r="B79" s="56"/>
      <c r="C79" s="54"/>
      <c r="D79" s="54"/>
      <c r="E79" s="55"/>
      <c r="F79" s="55"/>
      <c r="G79" s="54"/>
      <c r="H79" s="54"/>
      <c r="I79" s="54"/>
      <c r="J79" s="54"/>
      <c r="K79" s="55"/>
      <c r="L79" s="55"/>
      <c r="M79" s="55"/>
      <c r="N79" s="55"/>
      <c r="O79" s="55"/>
      <c r="P79" s="55"/>
      <c r="Q79" s="54"/>
      <c r="R79" s="54"/>
      <c r="S79" s="53"/>
      <c r="T79" s="52"/>
      <c r="U79" s="52"/>
      <c r="V79" s="52"/>
      <c r="W79" s="52"/>
      <c r="X79" s="52"/>
      <c r="Y79" s="52"/>
      <c r="Z79" s="52"/>
      <c r="AA79" s="52"/>
      <c r="AB79" s="52"/>
      <c r="AC79" s="51"/>
      <c r="AD79" s="51"/>
    </row>
    <row r="80" spans="2:78" ht="15.75" x14ac:dyDescent="0.2">
      <c r="B80" s="64" t="s">
        <v>890</v>
      </c>
      <c r="C80" s="63" t="s">
        <v>98</v>
      </c>
      <c r="D80" s="62"/>
      <c r="E80" s="60">
        <f>AVERAGE(E74:E78)</f>
        <v>148</v>
      </c>
      <c r="F80" s="60">
        <f>F73</f>
        <v>66.760000000000005</v>
      </c>
      <c r="G80" s="60">
        <f t="shared" ref="G80:R80" si="19">AVERAGE(G73:G78)</f>
        <v>2.9000000000000004</v>
      </c>
      <c r="H80" s="60">
        <f t="shared" si="19"/>
        <v>9.3000000000000007</v>
      </c>
      <c r="I80" s="60">
        <f t="shared" si="19"/>
        <v>7.3166666666666664</v>
      </c>
      <c r="J80" s="60" t="e">
        <f t="shared" si="19"/>
        <v>#DIV/0!</v>
      </c>
      <c r="K80" s="60">
        <f t="shared" si="19"/>
        <v>4.166666666666667</v>
      </c>
      <c r="L80" s="60">
        <f t="shared" si="19"/>
        <v>0</v>
      </c>
      <c r="M80" s="60">
        <f t="shared" si="19"/>
        <v>0</v>
      </c>
      <c r="N80" s="60">
        <f t="shared" si="19"/>
        <v>0</v>
      </c>
      <c r="O80" s="60">
        <f t="shared" si="19"/>
        <v>0</v>
      </c>
      <c r="P80" s="60">
        <f t="shared" si="19"/>
        <v>0</v>
      </c>
      <c r="Q80" s="60">
        <f t="shared" si="19"/>
        <v>0</v>
      </c>
      <c r="R80" s="60">
        <f t="shared" si="19"/>
        <v>0</v>
      </c>
      <c r="S80" s="59"/>
      <c r="T80" s="57"/>
      <c r="U80" s="57"/>
      <c r="V80" s="57"/>
      <c r="W80" s="65"/>
      <c r="X80" s="57"/>
      <c r="Y80" s="57"/>
      <c r="Z80" s="57"/>
      <c r="AA80" s="57"/>
      <c r="AB80" s="57"/>
      <c r="AC80" s="57"/>
      <c r="AD80" s="57"/>
    </row>
    <row r="81" spans="2:78" ht="15.75" x14ac:dyDescent="0.2">
      <c r="B81" s="64"/>
      <c r="C81" s="63" t="s">
        <v>97</v>
      </c>
      <c r="D81" s="62"/>
      <c r="E81" s="61"/>
      <c r="F81" s="61"/>
      <c r="G81" s="60">
        <f t="shared" ref="G81:R81" si="20">STDEV(G73:G78)/SQRT(COUNT(G73:G78))</f>
        <v>8.5634883857767533E-2</v>
      </c>
      <c r="H81" s="60">
        <f t="shared" si="20"/>
        <v>1.0548301601047738</v>
      </c>
      <c r="I81" s="60">
        <f t="shared" si="20"/>
        <v>1.2324546419420248</v>
      </c>
      <c r="J81" s="60" t="e">
        <f t="shared" si="20"/>
        <v>#DIV/0!</v>
      </c>
      <c r="K81" s="60">
        <f t="shared" si="20"/>
        <v>0.90982293759707866</v>
      </c>
      <c r="L81" s="60">
        <f t="shared" si="20"/>
        <v>0</v>
      </c>
      <c r="M81" s="60">
        <f t="shared" si="20"/>
        <v>0</v>
      </c>
      <c r="N81" s="60">
        <f t="shared" si="20"/>
        <v>0</v>
      </c>
      <c r="O81" s="60">
        <f t="shared" si="20"/>
        <v>0</v>
      </c>
      <c r="P81" s="60">
        <f t="shared" si="20"/>
        <v>0</v>
      </c>
      <c r="Q81" s="60">
        <f t="shared" si="20"/>
        <v>0</v>
      </c>
      <c r="R81" s="60">
        <f t="shared" si="20"/>
        <v>0</v>
      </c>
      <c r="S81" s="59"/>
      <c r="T81" s="57"/>
      <c r="U81" s="57"/>
      <c r="V81" s="57"/>
      <c r="W81" s="58"/>
      <c r="X81" s="57"/>
      <c r="Y81" s="57"/>
      <c r="Z81" s="57"/>
      <c r="AA81" s="57"/>
      <c r="AB81" s="57"/>
      <c r="AC81" s="57"/>
      <c r="AD81" s="57"/>
    </row>
    <row r="82" spans="2:78" ht="3.75" customHeight="1" x14ac:dyDescent="0.2">
      <c r="B82" s="56"/>
      <c r="C82" s="54"/>
      <c r="D82" s="54"/>
      <c r="E82" s="55"/>
      <c r="F82" s="55"/>
      <c r="G82" s="54"/>
      <c r="H82" s="54"/>
      <c r="I82" s="54"/>
      <c r="J82" s="54"/>
      <c r="K82" s="55"/>
      <c r="L82" s="55"/>
      <c r="M82" s="55"/>
      <c r="N82" s="55"/>
      <c r="O82" s="55"/>
      <c r="P82" s="55"/>
      <c r="Q82" s="54"/>
      <c r="R82" s="54"/>
      <c r="S82" s="53"/>
      <c r="T82" s="52"/>
      <c r="U82" s="52"/>
      <c r="V82" s="52"/>
      <c r="W82" s="52"/>
      <c r="X82" s="52"/>
      <c r="Y82" s="52"/>
      <c r="Z82" s="52"/>
      <c r="AA82" s="52"/>
      <c r="AB82" s="52"/>
      <c r="AC82" s="51"/>
      <c r="AD82" s="51"/>
    </row>
    <row r="83" spans="2:78" ht="15.75" x14ac:dyDescent="0.2">
      <c r="B83" s="141">
        <f>B73+1</f>
        <v>408</v>
      </c>
      <c r="C83" s="70" t="s">
        <v>104</v>
      </c>
      <c r="D83" s="68" t="s">
        <v>107</v>
      </c>
      <c r="E83" s="68">
        <v>147</v>
      </c>
      <c r="F83" s="68">
        <v>49.7</v>
      </c>
      <c r="G83" s="68">
        <v>3.2</v>
      </c>
      <c r="H83" s="68">
        <v>10.4</v>
      </c>
      <c r="I83" s="68">
        <v>10.3</v>
      </c>
      <c r="J83" s="68"/>
      <c r="K83" s="68">
        <v>6</v>
      </c>
      <c r="L83" s="68">
        <v>0</v>
      </c>
      <c r="M83" s="68">
        <v>0</v>
      </c>
      <c r="N83" s="68">
        <v>0</v>
      </c>
      <c r="O83" s="68">
        <v>0</v>
      </c>
      <c r="P83" s="68">
        <v>0</v>
      </c>
      <c r="Q83" s="68">
        <v>0</v>
      </c>
      <c r="R83" s="68">
        <v>0</v>
      </c>
      <c r="S83" s="67"/>
      <c r="T83" s="66"/>
      <c r="U83" s="65"/>
      <c r="V83" s="65"/>
      <c r="W83" s="72"/>
      <c r="X83" s="65"/>
      <c r="Y83" s="65"/>
      <c r="Z83" s="65"/>
      <c r="AA83" s="65"/>
      <c r="AB83" s="65"/>
      <c r="AC83" s="65"/>
      <c r="AD83" s="65"/>
      <c r="AF83" s="50">
        <v>6</v>
      </c>
      <c r="AG83" s="50">
        <f>IF($H83="","",$H83)</f>
        <v>10.4</v>
      </c>
      <c r="AH83" s="50">
        <f>IF(AG83="","",AG83/100)</f>
        <v>0.10400000000000001</v>
      </c>
      <c r="AI83" s="50">
        <f>IF($G83="","",$G83)</f>
        <v>3.2</v>
      </c>
      <c r="AJ83" s="50">
        <f>IF($K83="","",$K83)</f>
        <v>6</v>
      </c>
      <c r="AK83" s="50" t="str">
        <f>IF(J83="","",J83-1)</f>
        <v/>
      </c>
      <c r="AL83" s="71">
        <f>IF($L83="","",$L83)</f>
        <v>0</v>
      </c>
      <c r="AM83" s="50">
        <f>IF($M83="","",$M83)</f>
        <v>0</v>
      </c>
      <c r="AN83" s="50">
        <f>IF($H84="","",$H84)</f>
        <v>9.4</v>
      </c>
      <c r="AO83" s="50">
        <f>IF(AN83="","",AN83/100)</f>
        <v>9.4E-2</v>
      </c>
      <c r="AP83" s="50">
        <f>IF($G84="","",$G84)</f>
        <v>2.8</v>
      </c>
      <c r="AQ83" s="50">
        <f>IF($K84="","",$K84)</f>
        <v>5</v>
      </c>
      <c r="AR83" s="50" t="str">
        <f>IF(J84="","",J84-1)</f>
        <v/>
      </c>
      <c r="AS83" s="50">
        <f>IF($L84="","",$L84)</f>
        <v>0</v>
      </c>
      <c r="AT83" s="50">
        <f>IF($M84="","",$M84)</f>
        <v>0</v>
      </c>
      <c r="AU83" s="50">
        <f>IF($H85="","",$H85)</f>
        <v>8.3000000000000007</v>
      </c>
      <c r="AV83" s="50">
        <f>IF(AU83="","",AU83/100)</f>
        <v>8.3000000000000004E-2</v>
      </c>
      <c r="AW83" s="50">
        <f>IF($G85="","",$G85)</f>
        <v>3.3</v>
      </c>
      <c r="AX83" s="50">
        <f>IF($K85="","",$K85)</f>
        <v>5</v>
      </c>
      <c r="AY83" s="50" t="str">
        <f>IF(J85="","",J85-1)</f>
        <v/>
      </c>
      <c r="AZ83" s="50">
        <f>IF($L85="","",$L85)</f>
        <v>0</v>
      </c>
      <c r="BA83" s="50">
        <f>IF($M85="","",$M85)</f>
        <v>0</v>
      </c>
      <c r="BB83" s="50">
        <f>IF($H86="","",$H86)</f>
        <v>7.4</v>
      </c>
      <c r="BC83" s="50">
        <f>IF(BB83="","",BB83/100)</f>
        <v>7.400000000000001E-2</v>
      </c>
      <c r="BD83" s="50">
        <f>IF($G86="","",$G86)</f>
        <v>2.7</v>
      </c>
      <c r="BE83" s="50">
        <f>IF($K86="","",$K86)</f>
        <v>5</v>
      </c>
      <c r="BF83" s="50" t="str">
        <f>IF(J86="","",J86-1)</f>
        <v/>
      </c>
      <c r="BG83" s="50">
        <f>IF($L86="","",$L86)</f>
        <v>0</v>
      </c>
      <c r="BH83" s="50">
        <f>IF($M86="","",$M86)</f>
        <v>0</v>
      </c>
      <c r="BI83" s="50">
        <f>IF($H87="","",$H87)</f>
        <v>7.3</v>
      </c>
      <c r="BJ83" s="50">
        <f>IF(BI83="","",BI83/100)</f>
        <v>7.2999999999999995E-2</v>
      </c>
      <c r="BK83" s="50">
        <f>IF($G87="","",$G87)</f>
        <v>2.8</v>
      </c>
      <c r="BL83" s="50">
        <f>IF($K87="","",$K87)</f>
        <v>4</v>
      </c>
      <c r="BM83" s="50" t="str">
        <f>IF(J87="","",J87-1)</f>
        <v/>
      </c>
      <c r="BN83" s="50">
        <f>IF($L87="","",$L87)</f>
        <v>0</v>
      </c>
      <c r="BO83" s="50">
        <f>IF($M87="","",$M87)</f>
        <v>0</v>
      </c>
      <c r="BP83" s="50">
        <f>IF($H88="","",$H88)</f>
        <v>10.8</v>
      </c>
      <c r="BQ83" s="50">
        <f>IF(BP83="","",BP83/100)</f>
        <v>0.10800000000000001</v>
      </c>
      <c r="BR83" s="50">
        <f>IF($G88="","",$G88)</f>
        <v>3</v>
      </c>
      <c r="BS83" s="50">
        <f>IF($K88="","",$K88)</f>
        <v>5</v>
      </c>
      <c r="BT83" s="50" t="str">
        <f>IF(J88="","",J88-1)</f>
        <v/>
      </c>
      <c r="BU83" s="50">
        <f>IF($L88="","",$L88)</f>
        <v>0</v>
      </c>
      <c r="BV83" s="50">
        <f>IF($M88="","",$M88)</f>
        <v>0</v>
      </c>
      <c r="BW83" s="50">
        <f>SUM(O83:O88)/AF83</f>
        <v>0</v>
      </c>
      <c r="BX83" s="50">
        <f>SUM(P83:P88)/AF83</f>
        <v>0</v>
      </c>
      <c r="BY83" s="50">
        <f>SUM(Q83:Q88)/AF83</f>
        <v>0</v>
      </c>
      <c r="BZ83" s="50">
        <f>SUM(R83:R88)/AF83</f>
        <v>0</v>
      </c>
    </row>
    <row r="84" spans="2:78" ht="15.75" x14ac:dyDescent="0.2">
      <c r="B84" s="141"/>
      <c r="C84" s="70" t="s">
        <v>103</v>
      </c>
      <c r="D84" s="68"/>
      <c r="E84" s="68">
        <v>148</v>
      </c>
      <c r="F84" s="69"/>
      <c r="G84" s="68">
        <v>2.8</v>
      </c>
      <c r="H84" s="68">
        <v>9.4</v>
      </c>
      <c r="I84" s="68">
        <v>5.6</v>
      </c>
      <c r="J84" s="68"/>
      <c r="K84" s="68">
        <v>5</v>
      </c>
      <c r="L84" s="68">
        <v>0</v>
      </c>
      <c r="M84" s="68">
        <v>0</v>
      </c>
      <c r="N84" s="68">
        <v>0</v>
      </c>
      <c r="O84" s="68">
        <v>0</v>
      </c>
      <c r="P84" s="68">
        <v>0</v>
      </c>
      <c r="Q84" s="68">
        <v>0</v>
      </c>
      <c r="R84" s="68">
        <v>0</v>
      </c>
      <c r="S84" s="67"/>
      <c r="T84" s="66"/>
      <c r="U84" s="65"/>
      <c r="V84" s="65"/>
      <c r="W84" s="65"/>
      <c r="X84" s="65"/>
      <c r="Y84" s="65"/>
      <c r="Z84" s="65"/>
      <c r="AA84" s="65"/>
      <c r="AB84" s="65"/>
      <c r="AC84" s="65"/>
      <c r="AD84" s="65"/>
    </row>
    <row r="85" spans="2:78" ht="15.75" x14ac:dyDescent="0.2">
      <c r="B85" s="141"/>
      <c r="C85" s="70" t="s">
        <v>102</v>
      </c>
      <c r="D85" s="68">
        <f t="shared" ref="D85:E88" si="21">D84</f>
        <v>0</v>
      </c>
      <c r="E85" s="68">
        <f t="shared" si="21"/>
        <v>148</v>
      </c>
      <c r="F85" s="69"/>
      <c r="G85" s="68">
        <v>3.3</v>
      </c>
      <c r="H85" s="68">
        <v>8.3000000000000007</v>
      </c>
      <c r="I85" s="68">
        <v>4.4000000000000004</v>
      </c>
      <c r="J85" s="68"/>
      <c r="K85" s="68">
        <v>5</v>
      </c>
      <c r="L85" s="68">
        <v>0</v>
      </c>
      <c r="M85" s="68">
        <v>0</v>
      </c>
      <c r="N85" s="68">
        <v>0</v>
      </c>
      <c r="O85" s="68">
        <v>0</v>
      </c>
      <c r="P85" s="68">
        <v>0</v>
      </c>
      <c r="Q85" s="68">
        <v>0</v>
      </c>
      <c r="R85" s="68">
        <v>0</v>
      </c>
      <c r="S85" s="67"/>
      <c r="T85" s="66"/>
      <c r="U85" s="65"/>
      <c r="V85" s="65"/>
      <c r="W85" s="65"/>
      <c r="X85" s="65"/>
      <c r="Y85" s="65"/>
      <c r="Z85" s="65"/>
      <c r="AA85" s="65"/>
      <c r="AB85" s="65"/>
      <c r="AC85" s="65"/>
      <c r="AD85" s="65"/>
    </row>
    <row r="86" spans="2:78" ht="15.75" x14ac:dyDescent="0.2">
      <c r="B86" s="141"/>
      <c r="C86" s="70" t="s">
        <v>101</v>
      </c>
      <c r="D86" s="68">
        <f t="shared" si="21"/>
        <v>0</v>
      </c>
      <c r="E86" s="68">
        <f t="shared" si="21"/>
        <v>148</v>
      </c>
      <c r="F86" s="69"/>
      <c r="G86" s="68">
        <v>2.7</v>
      </c>
      <c r="H86" s="68">
        <v>7.4</v>
      </c>
      <c r="I86" s="68">
        <v>5.6</v>
      </c>
      <c r="J86" s="68"/>
      <c r="K86" s="68">
        <v>5</v>
      </c>
      <c r="L86" s="68">
        <v>0</v>
      </c>
      <c r="M86" s="68">
        <v>0</v>
      </c>
      <c r="N86" s="68">
        <v>0</v>
      </c>
      <c r="O86" s="68">
        <v>0</v>
      </c>
      <c r="P86" s="68">
        <v>0</v>
      </c>
      <c r="Q86" s="68">
        <v>0</v>
      </c>
      <c r="R86" s="68">
        <v>0</v>
      </c>
      <c r="S86" s="67"/>
      <c r="T86" s="66"/>
      <c r="U86" s="65"/>
      <c r="V86" s="65"/>
      <c r="W86" s="65"/>
      <c r="X86" s="65"/>
      <c r="Y86" s="65"/>
      <c r="Z86" s="65"/>
      <c r="AA86" s="65"/>
      <c r="AB86" s="65"/>
      <c r="AC86" s="65"/>
      <c r="AD86" s="65"/>
    </row>
    <row r="87" spans="2:78" ht="15.75" x14ac:dyDescent="0.2">
      <c r="B87" s="141"/>
      <c r="C87" s="70" t="s">
        <v>100</v>
      </c>
      <c r="D87" s="68">
        <f t="shared" si="21"/>
        <v>0</v>
      </c>
      <c r="E87" s="68">
        <f t="shared" si="21"/>
        <v>148</v>
      </c>
      <c r="F87" s="69"/>
      <c r="G87" s="68">
        <v>2.8</v>
      </c>
      <c r="H87" s="68">
        <v>7.3</v>
      </c>
      <c r="I87" s="68">
        <v>3.3</v>
      </c>
      <c r="J87" s="68"/>
      <c r="K87" s="68">
        <v>4</v>
      </c>
      <c r="L87" s="68">
        <v>0</v>
      </c>
      <c r="M87" s="68">
        <v>0</v>
      </c>
      <c r="N87" s="68">
        <v>0</v>
      </c>
      <c r="O87" s="68">
        <v>0</v>
      </c>
      <c r="P87" s="68">
        <v>0</v>
      </c>
      <c r="Q87" s="68">
        <v>0</v>
      </c>
      <c r="R87" s="68">
        <v>0</v>
      </c>
      <c r="S87" s="67"/>
      <c r="T87" s="66"/>
      <c r="U87" s="65"/>
      <c r="V87" s="65"/>
      <c r="W87" s="65"/>
      <c r="X87" s="65"/>
      <c r="Y87" s="65"/>
      <c r="Z87" s="65"/>
      <c r="AA87" s="65"/>
      <c r="AB87" s="65"/>
      <c r="AC87" s="65"/>
      <c r="AD87" s="65"/>
    </row>
    <row r="88" spans="2:78" ht="15.75" x14ac:dyDescent="0.2">
      <c r="B88" s="141"/>
      <c r="C88" s="70" t="s">
        <v>99</v>
      </c>
      <c r="D88" s="68">
        <f t="shared" si="21"/>
        <v>0</v>
      </c>
      <c r="E88" s="68">
        <f t="shared" si="21"/>
        <v>148</v>
      </c>
      <c r="F88" s="69"/>
      <c r="G88" s="68">
        <v>3</v>
      </c>
      <c r="H88" s="68">
        <v>10.8</v>
      </c>
      <c r="I88" s="68">
        <v>13.2</v>
      </c>
      <c r="J88" s="68"/>
      <c r="K88" s="68">
        <v>5</v>
      </c>
      <c r="L88" s="68">
        <v>0</v>
      </c>
      <c r="M88" s="68">
        <v>0</v>
      </c>
      <c r="N88" s="68">
        <v>0</v>
      </c>
      <c r="O88" s="68">
        <v>0</v>
      </c>
      <c r="P88" s="68">
        <v>0</v>
      </c>
      <c r="Q88" s="68">
        <v>0</v>
      </c>
      <c r="R88" s="68">
        <v>0</v>
      </c>
      <c r="S88" s="67"/>
      <c r="T88" s="66"/>
      <c r="U88" s="65"/>
      <c r="V88" s="65"/>
      <c r="W88" s="65"/>
      <c r="X88" s="65"/>
      <c r="Y88" s="65"/>
      <c r="Z88" s="65"/>
      <c r="AA88" s="65"/>
      <c r="AB88" s="65"/>
      <c r="AC88" s="65"/>
      <c r="AD88" s="65"/>
    </row>
    <row r="89" spans="2:78" ht="3.75" customHeight="1" x14ac:dyDescent="0.2">
      <c r="B89" s="56"/>
      <c r="C89" s="54"/>
      <c r="D89" s="54"/>
      <c r="E89" s="55"/>
      <c r="F89" s="55"/>
      <c r="G89" s="54"/>
      <c r="H89" s="54"/>
      <c r="I89" s="54"/>
      <c r="J89" s="54"/>
      <c r="K89" s="55"/>
      <c r="L89" s="55"/>
      <c r="M89" s="55"/>
      <c r="N89" s="55"/>
      <c r="O89" s="55"/>
      <c r="P89" s="55"/>
      <c r="Q89" s="54"/>
      <c r="R89" s="54"/>
      <c r="S89" s="53"/>
      <c r="T89" s="52"/>
      <c r="U89" s="52"/>
      <c r="V89" s="52"/>
      <c r="W89" s="52"/>
      <c r="X89" s="52"/>
      <c r="Y89" s="52"/>
      <c r="Z89" s="52"/>
      <c r="AA89" s="52"/>
      <c r="AB89" s="52"/>
      <c r="AC89" s="51"/>
      <c r="AD89" s="51"/>
    </row>
    <row r="90" spans="2:78" ht="15.75" x14ac:dyDescent="0.2">
      <c r="B90" s="64" t="s">
        <v>885</v>
      </c>
      <c r="C90" s="63" t="s">
        <v>98</v>
      </c>
      <c r="D90" s="62"/>
      <c r="E90" s="60">
        <f>AVERAGE(E84:E88)</f>
        <v>148</v>
      </c>
      <c r="F90" s="60">
        <f>F83</f>
        <v>49.7</v>
      </c>
      <c r="G90" s="60">
        <f t="shared" ref="G90:R90" si="22">AVERAGE(G83:G88)</f>
        <v>2.9666666666666668</v>
      </c>
      <c r="H90" s="60">
        <f t="shared" si="22"/>
        <v>8.9333333333333318</v>
      </c>
      <c r="I90" s="60">
        <f t="shared" si="22"/>
        <v>7.0666666666666664</v>
      </c>
      <c r="J90" s="60" t="e">
        <f t="shared" si="22"/>
        <v>#DIV/0!</v>
      </c>
      <c r="K90" s="60">
        <f t="shared" si="22"/>
        <v>5</v>
      </c>
      <c r="L90" s="60">
        <f t="shared" si="22"/>
        <v>0</v>
      </c>
      <c r="M90" s="60">
        <f t="shared" si="22"/>
        <v>0</v>
      </c>
      <c r="N90" s="60">
        <f t="shared" si="22"/>
        <v>0</v>
      </c>
      <c r="O90" s="60">
        <f t="shared" si="22"/>
        <v>0</v>
      </c>
      <c r="P90" s="60">
        <f t="shared" si="22"/>
        <v>0</v>
      </c>
      <c r="Q90" s="60">
        <f t="shared" si="22"/>
        <v>0</v>
      </c>
      <c r="R90" s="60">
        <f t="shared" si="22"/>
        <v>0</v>
      </c>
      <c r="S90" s="59"/>
      <c r="T90" s="57"/>
      <c r="U90" s="57"/>
      <c r="V90" s="57"/>
      <c r="W90" s="65"/>
      <c r="X90" s="57"/>
      <c r="Y90" s="57"/>
      <c r="Z90" s="57"/>
      <c r="AA90" s="57"/>
      <c r="AB90" s="57"/>
      <c r="AC90" s="57"/>
      <c r="AD90" s="57"/>
    </row>
    <row r="91" spans="2:78" ht="15.75" x14ac:dyDescent="0.2">
      <c r="B91" s="64"/>
      <c r="C91" s="63" t="s">
        <v>97</v>
      </c>
      <c r="D91" s="62"/>
      <c r="E91" s="61"/>
      <c r="F91" s="61"/>
      <c r="G91" s="60">
        <f t="shared" ref="G91:R91" si="23">STDEV(G83:G88)/SQRT(COUNT(G83:G88))</f>
        <v>9.8882646494608845E-2</v>
      </c>
      <c r="H91" s="60">
        <f t="shared" si="23"/>
        <v>0.61300715964643082</v>
      </c>
      <c r="I91" s="60">
        <f t="shared" si="23"/>
        <v>1.5670921408065885</v>
      </c>
      <c r="J91" s="60" t="e">
        <f t="shared" si="23"/>
        <v>#DIV/0!</v>
      </c>
      <c r="K91" s="60">
        <f t="shared" si="23"/>
        <v>0.25819888974716115</v>
      </c>
      <c r="L91" s="60">
        <f t="shared" si="23"/>
        <v>0</v>
      </c>
      <c r="M91" s="60">
        <f t="shared" si="23"/>
        <v>0</v>
      </c>
      <c r="N91" s="60">
        <f t="shared" si="23"/>
        <v>0</v>
      </c>
      <c r="O91" s="60">
        <f t="shared" si="23"/>
        <v>0</v>
      </c>
      <c r="P91" s="60">
        <f t="shared" si="23"/>
        <v>0</v>
      </c>
      <c r="Q91" s="60">
        <f t="shared" si="23"/>
        <v>0</v>
      </c>
      <c r="R91" s="60">
        <f t="shared" si="23"/>
        <v>0</v>
      </c>
      <c r="S91" s="59"/>
      <c r="T91" s="57"/>
      <c r="U91" s="57"/>
      <c r="V91" s="57"/>
      <c r="W91" s="58"/>
      <c r="X91" s="57"/>
      <c r="Y91" s="57"/>
      <c r="Z91" s="57"/>
      <c r="AA91" s="57"/>
      <c r="AB91" s="57"/>
      <c r="AC91" s="57"/>
      <c r="AD91" s="57"/>
    </row>
    <row r="92" spans="2:78" ht="3.75" customHeight="1" x14ac:dyDescent="0.2">
      <c r="B92" s="56"/>
      <c r="C92" s="54"/>
      <c r="D92" s="54"/>
      <c r="E92" s="55"/>
      <c r="F92" s="55"/>
      <c r="G92" s="54"/>
      <c r="H92" s="54"/>
      <c r="I92" s="54"/>
      <c r="J92" s="54"/>
      <c r="K92" s="55"/>
      <c r="L92" s="55"/>
      <c r="M92" s="55"/>
      <c r="N92" s="55"/>
      <c r="O92" s="55"/>
      <c r="P92" s="55"/>
      <c r="Q92" s="54"/>
      <c r="R92" s="54"/>
      <c r="S92" s="53"/>
      <c r="T92" s="52"/>
      <c r="U92" s="52"/>
      <c r="V92" s="52"/>
      <c r="W92" s="52"/>
      <c r="X92" s="52"/>
      <c r="Y92" s="52"/>
      <c r="Z92" s="52"/>
      <c r="AA92" s="52"/>
      <c r="AB92" s="52"/>
      <c r="AC92" s="51"/>
      <c r="AD92" s="51"/>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69"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E1FD0-F8E4-4919-8EA4-441159377B5C}">
  <dimension ref="A8:AP56"/>
  <sheetViews>
    <sheetView workbookViewId="0">
      <pane xSplit="1" topLeftCell="B1" activePane="topRight" state="frozen"/>
      <selection activeCell="AF13" sqref="AF13:BZ83"/>
      <selection pane="topRight" activeCell="AE11" sqref="AE11:AF42"/>
    </sheetView>
  </sheetViews>
  <sheetFormatPr defaultRowHeight="12.75" x14ac:dyDescent="0.2"/>
  <cols>
    <col min="1" max="4" width="9.140625" style="50"/>
    <col min="5" max="5" width="10" style="50" customWidth="1"/>
    <col min="6" max="16384" width="9.140625" style="50"/>
  </cols>
  <sheetData>
    <row r="8" spans="1:42" x14ac:dyDescent="0.2">
      <c r="AI8" s="71"/>
    </row>
    <row r="9" spans="1:42" ht="13.5" thickBot="1" x14ac:dyDescent="0.25">
      <c r="R9" s="71"/>
    </row>
    <row r="10" spans="1:42" ht="47.25" customHeight="1" thickTop="1" thickBot="1" x14ac:dyDescent="0.25">
      <c r="A10" s="101" t="s">
        <v>136</v>
      </c>
      <c r="B10" s="100" t="s">
        <v>117</v>
      </c>
      <c r="C10" s="100" t="s">
        <v>116</v>
      </c>
      <c r="D10" s="100" t="s">
        <v>134</v>
      </c>
      <c r="E10" s="100" t="s">
        <v>193</v>
      </c>
      <c r="F10" s="100" t="s">
        <v>192</v>
      </c>
      <c r="G10" s="100" t="s">
        <v>191</v>
      </c>
      <c r="H10" s="100" t="s">
        <v>190</v>
      </c>
      <c r="I10" s="100" t="s">
        <v>189</v>
      </c>
      <c r="J10" s="100" t="s">
        <v>188</v>
      </c>
      <c r="K10" s="99" t="s">
        <v>187</v>
      </c>
      <c r="L10" s="99" t="s">
        <v>186</v>
      </c>
      <c r="M10" s="98" t="s">
        <v>119</v>
      </c>
      <c r="O10" s="73" t="s">
        <v>185</v>
      </c>
      <c r="P10" s="73" t="s">
        <v>184</v>
      </c>
      <c r="Q10" s="73" t="s">
        <v>183</v>
      </c>
      <c r="R10" s="73" t="s">
        <v>182</v>
      </c>
      <c r="S10" s="73" t="s">
        <v>181</v>
      </c>
      <c r="T10" s="73" t="s">
        <v>180</v>
      </c>
      <c r="U10" s="73" t="s">
        <v>179</v>
      </c>
      <c r="V10" s="73" t="s">
        <v>178</v>
      </c>
      <c r="W10" s="73" t="s">
        <v>177</v>
      </c>
      <c r="X10" s="73" t="s">
        <v>176</v>
      </c>
      <c r="Y10" s="73" t="s">
        <v>175</v>
      </c>
      <c r="Z10" s="73" t="s">
        <v>174</v>
      </c>
      <c r="AA10" s="73" t="s">
        <v>173</v>
      </c>
      <c r="AB10" s="73" t="s">
        <v>172</v>
      </c>
      <c r="AC10" s="73" t="s">
        <v>171</v>
      </c>
      <c r="AD10" s="73" t="s">
        <v>170</v>
      </c>
      <c r="AE10" s="73" t="s">
        <v>729</v>
      </c>
      <c r="AF10" s="73" t="s">
        <v>159</v>
      </c>
      <c r="AH10" s="50" t="s">
        <v>88</v>
      </c>
      <c r="AI10" s="50" t="s">
        <v>89</v>
      </c>
      <c r="AJ10" s="50" t="s">
        <v>90</v>
      </c>
      <c r="AK10" s="50" t="s">
        <v>91</v>
      </c>
      <c r="AL10" s="50" t="s">
        <v>92</v>
      </c>
      <c r="AM10" s="50" t="s">
        <v>93</v>
      </c>
      <c r="AN10" s="50" t="s">
        <v>94</v>
      </c>
      <c r="AO10" s="50" t="s">
        <v>95</v>
      </c>
      <c r="AP10" s="50" t="s">
        <v>96</v>
      </c>
    </row>
    <row r="11" spans="1:42" ht="20.100000000000001" customHeight="1" thickTop="1" x14ac:dyDescent="0.25">
      <c r="A11" s="92">
        <v>101</v>
      </c>
      <c r="B11" s="91">
        <v>150</v>
      </c>
      <c r="C11" s="91">
        <v>100</v>
      </c>
      <c r="D11" s="91" t="s">
        <v>107</v>
      </c>
      <c r="E11" s="91">
        <v>0.33</v>
      </c>
      <c r="F11" s="91">
        <v>1.82</v>
      </c>
      <c r="G11" s="91"/>
      <c r="H11" s="91"/>
      <c r="I11" s="91"/>
      <c r="J11" s="91"/>
      <c r="K11" s="91">
        <v>0.7</v>
      </c>
      <c r="L11" s="91">
        <v>0.24</v>
      </c>
      <c r="M11" s="95"/>
      <c r="O11" s="88">
        <v>5.2708333333333304</v>
      </c>
      <c r="P11" s="88">
        <f t="shared" ref="P11:P42" si="0">SUM(E11:K11)</f>
        <v>2.8499999999999996</v>
      </c>
      <c r="Q11" s="88">
        <v>6</v>
      </c>
      <c r="R11" s="88">
        <f t="shared" ref="R11:R42" si="1">P11/Q11</f>
        <v>0.47499999999999992</v>
      </c>
      <c r="S11" s="88">
        <f t="shared" ref="S11:S42" si="2">O11*R11/1.02</f>
        <v>2.4545547385620896</v>
      </c>
      <c r="T11" s="87">
        <f t="shared" ref="T11:T42" si="3">S11*10000/1000</f>
        <v>24.545547385620896</v>
      </c>
      <c r="U11" s="87">
        <f t="shared" ref="U11:U42" si="4">SUM(E11:F11)/Q11*O11/1.02*10000/1000</f>
        <v>18.51681644880173</v>
      </c>
      <c r="V11" s="87">
        <f t="shared" ref="V11:V42" si="5">K11/Q11*O11/1.02*10000/1000</f>
        <v>6.0287309368191684</v>
      </c>
      <c r="W11" s="87">
        <f t="shared" ref="W11:W42" si="6">G11/Q11*O11/1.02*10000/1000</f>
        <v>0</v>
      </c>
      <c r="X11" s="87">
        <f t="shared" ref="X11:X42" si="7">H11/Q11*O11/1.02*10000/1000</f>
        <v>0</v>
      </c>
      <c r="Y11" s="87">
        <f t="shared" ref="Y11:Y42" si="8">SUM(I11:J11)/Q11*O11/1.02*10000/1000</f>
        <v>0</v>
      </c>
      <c r="Z11" s="87">
        <f>(SUM(d147Data100!K13:K18)+Q11)/Q11</f>
        <v>3.3333333333333335</v>
      </c>
      <c r="AA11" s="87">
        <f>(SUM(d147Data100!O13:O18))/$Q11*$O11/1.02</f>
        <v>0</v>
      </c>
      <c r="AB11" s="87">
        <f>(SUM(d147Data100!Q13:Q18))/$Q11*$O11/1.02</f>
        <v>0</v>
      </c>
      <c r="AC11" s="87">
        <f>(SUM(d147Data100!R13:R18))/$Q11*$O11/1.02</f>
        <v>0</v>
      </c>
      <c r="AD11" s="86">
        <f>d147Data100!F13</f>
        <v>46.96</v>
      </c>
      <c r="AE11" s="86"/>
      <c r="AF11" s="86"/>
      <c r="AH11" s="50">
        <f t="shared" ref="AH11:AH42" si="9">SUM(E11:F11)/Q11</f>
        <v>0.35833333333333334</v>
      </c>
      <c r="AI11" s="50">
        <f t="shared" ref="AI11:AI42" si="10">K11/Q11</f>
        <v>0.11666666666666665</v>
      </c>
      <c r="AJ11" s="50">
        <f t="shared" ref="AJ11:AJ42" si="11">SUM(E11:I11,K11)/Q11</f>
        <v>0.47499999999999992</v>
      </c>
      <c r="AK11" s="50">
        <f t="shared" ref="AK11:AK42" si="12">SUM(E11:F11)/Q11/1000*(O11/1.016)*10000</f>
        <v>18.58971730096237</v>
      </c>
      <c r="AL11" s="50">
        <f t="shared" ref="AL11:AL42" si="13">SUM(K11)/Q11/1000*(O11/1.016)*10000</f>
        <v>6.0524660979877476</v>
      </c>
      <c r="AM11" s="50">
        <f t="shared" ref="AM11:AM42" si="14">SUM(I11)/Q11/1000*(O11/1.016)*10000</f>
        <v>0</v>
      </c>
      <c r="AN11" s="50">
        <f t="shared" ref="AN11:AN42" si="15">SUM(G11:I11)/Q11/1000*(O11/1.016)*10000</f>
        <v>0</v>
      </c>
      <c r="AO11" s="50">
        <f t="shared" ref="AO11:AO42" si="16">SUM(AK11:AL11,AN11)</f>
        <v>24.642183398950117</v>
      </c>
      <c r="AP11" s="50">
        <f t="shared" ref="AP11:AP42" si="17">(AD11*SUM(E11:F11)/E11/Q11)/(100*100)*(O11/1.016)</f>
        <v>2.6453731044036147E-2</v>
      </c>
    </row>
    <row r="12" spans="1:42" ht="20.100000000000001" customHeight="1" x14ac:dyDescent="0.25">
      <c r="A12" s="97">
        <v>102</v>
      </c>
      <c r="B12" s="91">
        <v>150</v>
      </c>
      <c r="C12" s="91">
        <v>100</v>
      </c>
      <c r="D12" s="91" t="s">
        <v>107</v>
      </c>
      <c r="E12" s="94">
        <v>0.37</v>
      </c>
      <c r="F12" s="94">
        <v>0.86</v>
      </c>
      <c r="G12" s="94"/>
      <c r="H12" s="94"/>
      <c r="I12" s="94"/>
      <c r="J12" s="94"/>
      <c r="K12" s="94">
        <v>0.55000000000000004</v>
      </c>
      <c r="L12" s="94">
        <v>0.16</v>
      </c>
      <c r="M12" s="93"/>
      <c r="O12" s="88">
        <v>9.6111111111111125</v>
      </c>
      <c r="P12" s="88">
        <f t="shared" si="0"/>
        <v>1.78</v>
      </c>
      <c r="Q12" s="88">
        <v>6</v>
      </c>
      <c r="R12" s="88">
        <f t="shared" si="1"/>
        <v>0.29666666666666669</v>
      </c>
      <c r="S12" s="88">
        <f t="shared" si="2"/>
        <v>2.795388525780683</v>
      </c>
      <c r="T12" s="87">
        <f t="shared" si="3"/>
        <v>27.953885257806828</v>
      </c>
      <c r="U12" s="87">
        <f t="shared" si="4"/>
        <v>19.316448801742922</v>
      </c>
      <c r="V12" s="87">
        <f t="shared" si="5"/>
        <v>8.6374364560639094</v>
      </c>
      <c r="W12" s="87">
        <f t="shared" si="6"/>
        <v>0</v>
      </c>
      <c r="X12" s="87">
        <f t="shared" si="7"/>
        <v>0</v>
      </c>
      <c r="Y12" s="87">
        <f t="shared" si="8"/>
        <v>0</v>
      </c>
      <c r="Z12" s="87">
        <f>(SUM(d147Data100!K23:K28)+Q12)/Q12</f>
        <v>2.3333333333333335</v>
      </c>
      <c r="AA12" s="87">
        <f>(SUM(d147Data100!O23:O28))/$Q12*$O12/1.02</f>
        <v>0</v>
      </c>
      <c r="AB12" s="87">
        <f>(SUM(d147Data100!Q23:Q28))/$Q12*$O12/1.02</f>
        <v>0</v>
      </c>
      <c r="AC12" s="87">
        <f>(SUM(d147Data100!R23:R28))/$Q12*$O12/1.02</f>
        <v>0</v>
      </c>
      <c r="AD12" s="86">
        <f>d147Data100!F23</f>
        <v>52</v>
      </c>
      <c r="AE12" s="86"/>
      <c r="AF12" s="86"/>
      <c r="AH12" s="50">
        <f t="shared" si="9"/>
        <v>0.20499999999999999</v>
      </c>
      <c r="AI12" s="50">
        <f t="shared" si="10"/>
        <v>9.1666666666666674E-2</v>
      </c>
      <c r="AJ12" s="50">
        <f t="shared" si="11"/>
        <v>0.29666666666666669</v>
      </c>
      <c r="AK12" s="50">
        <f t="shared" si="12"/>
        <v>19.392497812773406</v>
      </c>
      <c r="AL12" s="50">
        <f t="shared" si="13"/>
        <v>8.6714421114027438</v>
      </c>
      <c r="AM12" s="50">
        <f t="shared" si="14"/>
        <v>0</v>
      </c>
      <c r="AN12" s="50">
        <f t="shared" si="15"/>
        <v>0</v>
      </c>
      <c r="AO12" s="50">
        <f t="shared" si="16"/>
        <v>28.06393992417615</v>
      </c>
      <c r="AP12" s="50">
        <f t="shared" si="17"/>
        <v>2.725432125038425E-2</v>
      </c>
    </row>
    <row r="13" spans="1:42" ht="20.100000000000001" customHeight="1" x14ac:dyDescent="0.25">
      <c r="A13" s="97">
        <v>103</v>
      </c>
      <c r="B13" s="91">
        <v>150</v>
      </c>
      <c r="C13" s="91">
        <v>100</v>
      </c>
      <c r="D13" s="91" t="s">
        <v>107</v>
      </c>
      <c r="E13" s="94">
        <v>0.41</v>
      </c>
      <c r="F13" s="94">
        <v>1.98</v>
      </c>
      <c r="G13" s="94"/>
      <c r="H13" s="94"/>
      <c r="I13" s="94"/>
      <c r="J13" s="94"/>
      <c r="K13" s="94">
        <v>0.96</v>
      </c>
      <c r="L13" s="94">
        <v>0.34</v>
      </c>
      <c r="M13" s="93"/>
      <c r="O13" s="88">
        <v>22.916666666666668</v>
      </c>
      <c r="P13" s="88">
        <f t="shared" si="0"/>
        <v>3.35</v>
      </c>
      <c r="Q13" s="88">
        <v>6</v>
      </c>
      <c r="R13" s="88">
        <f t="shared" si="1"/>
        <v>0.55833333333333335</v>
      </c>
      <c r="S13" s="88">
        <f t="shared" si="2"/>
        <v>12.544253812636166</v>
      </c>
      <c r="T13" s="87">
        <f t="shared" si="3"/>
        <v>125.44253812636165</v>
      </c>
      <c r="U13" s="87">
        <f t="shared" si="4"/>
        <v>89.494825708061001</v>
      </c>
      <c r="V13" s="87">
        <f t="shared" si="5"/>
        <v>35.947712418300654</v>
      </c>
      <c r="W13" s="87">
        <f t="shared" si="6"/>
        <v>0</v>
      </c>
      <c r="X13" s="87">
        <f t="shared" si="7"/>
        <v>0</v>
      </c>
      <c r="Y13" s="87">
        <f t="shared" si="8"/>
        <v>0</v>
      </c>
      <c r="Z13" s="87">
        <f>(SUM(d147Data100!K33:K38)+Q13)/Q13</f>
        <v>4.666666666666667</v>
      </c>
      <c r="AA13" s="87">
        <f>(SUM(d147Data100!O33:O38))/$Q13*$O13/1.02</f>
        <v>0</v>
      </c>
      <c r="AB13" s="87">
        <f>(SUM(d147Data100!Q33:Q38))/$Q13*$O13/1.02</f>
        <v>0</v>
      </c>
      <c r="AC13" s="87">
        <f>(SUM(d147Data100!R33:R38))/$Q13*$O13/1.02</f>
        <v>0</v>
      </c>
      <c r="AD13" s="86">
        <f>d147Data100!F33</f>
        <v>60.6</v>
      </c>
      <c r="AE13" s="86"/>
      <c r="AF13" s="86"/>
      <c r="AH13" s="50">
        <f t="shared" si="9"/>
        <v>0.39833333333333337</v>
      </c>
      <c r="AI13" s="50">
        <f t="shared" si="10"/>
        <v>0.16</v>
      </c>
      <c r="AJ13" s="50">
        <f t="shared" si="11"/>
        <v>0.55833333333333335</v>
      </c>
      <c r="AK13" s="50">
        <f t="shared" si="12"/>
        <v>89.847167541557326</v>
      </c>
      <c r="AL13" s="50">
        <f t="shared" si="13"/>
        <v>36.089238845144358</v>
      </c>
      <c r="AM13" s="50">
        <f t="shared" si="14"/>
        <v>0</v>
      </c>
      <c r="AN13" s="50">
        <f t="shared" si="15"/>
        <v>0</v>
      </c>
      <c r="AO13" s="50">
        <f t="shared" si="16"/>
        <v>125.93640638670169</v>
      </c>
      <c r="AP13" s="50">
        <f t="shared" si="17"/>
        <v>0.13279849641508229</v>
      </c>
    </row>
    <row r="14" spans="1:42" ht="20.100000000000001" customHeight="1" x14ac:dyDescent="0.25">
      <c r="A14" s="97">
        <v>104</v>
      </c>
      <c r="B14" s="91">
        <v>150</v>
      </c>
      <c r="C14" s="91">
        <v>100</v>
      </c>
      <c r="D14" s="91" t="s">
        <v>107</v>
      </c>
      <c r="E14" s="94">
        <v>0.5</v>
      </c>
      <c r="F14" s="94">
        <v>2.35</v>
      </c>
      <c r="G14" s="94"/>
      <c r="H14" s="94"/>
      <c r="I14" s="94"/>
      <c r="J14" s="94"/>
      <c r="K14" s="94">
        <v>1.04</v>
      </c>
      <c r="L14" s="94">
        <v>0.34</v>
      </c>
      <c r="M14" s="93"/>
      <c r="O14" s="88">
        <v>12.314814814814815</v>
      </c>
      <c r="P14" s="88">
        <f t="shared" si="0"/>
        <v>3.89</v>
      </c>
      <c r="Q14" s="88">
        <v>6</v>
      </c>
      <c r="R14" s="88">
        <f t="shared" si="1"/>
        <v>0.64833333333333332</v>
      </c>
      <c r="S14" s="88">
        <f t="shared" si="2"/>
        <v>7.8275538610505926</v>
      </c>
      <c r="T14" s="87">
        <f t="shared" si="3"/>
        <v>78.275538610505933</v>
      </c>
      <c r="U14" s="87">
        <f t="shared" si="4"/>
        <v>57.348402323892522</v>
      </c>
      <c r="V14" s="87">
        <f t="shared" si="5"/>
        <v>20.927136286613411</v>
      </c>
      <c r="W14" s="87">
        <f t="shared" si="6"/>
        <v>0</v>
      </c>
      <c r="X14" s="87">
        <f t="shared" si="7"/>
        <v>0</v>
      </c>
      <c r="Y14" s="87">
        <f t="shared" si="8"/>
        <v>0</v>
      </c>
      <c r="Z14" s="87">
        <f>(SUM(d147Data100!K43:K48)+Q14)/Q14</f>
        <v>5.833333333333333</v>
      </c>
      <c r="AA14" s="87">
        <f>(SUM(d147Data100!O43:O48))/$Q14*$O14/1.02</f>
        <v>0</v>
      </c>
      <c r="AB14" s="87">
        <f>(SUM(d147Data100!Q43:Q48))/$Q14*$O14/1.02</f>
        <v>0</v>
      </c>
      <c r="AC14" s="87">
        <f>(SUM(d147Data100!R43:R48))/$Q14*$O14/1.02</f>
        <v>0</v>
      </c>
      <c r="AD14" s="86">
        <f>d147Data100!F43</f>
        <v>66.349999999999994</v>
      </c>
      <c r="AE14" s="86"/>
      <c r="AF14" s="86"/>
      <c r="AH14" s="50">
        <f t="shared" si="9"/>
        <v>0.47500000000000003</v>
      </c>
      <c r="AI14" s="50">
        <f t="shared" si="10"/>
        <v>0.17333333333333334</v>
      </c>
      <c r="AJ14" s="50">
        <f t="shared" si="11"/>
        <v>0.64833333333333332</v>
      </c>
      <c r="AK14" s="50">
        <f t="shared" si="12"/>
        <v>57.574183435403917</v>
      </c>
      <c r="AL14" s="50">
        <f t="shared" si="13"/>
        <v>21.009526586954408</v>
      </c>
      <c r="AM14" s="50">
        <f t="shared" si="14"/>
        <v>0</v>
      </c>
      <c r="AN14" s="50">
        <f t="shared" si="15"/>
        <v>0</v>
      </c>
      <c r="AO14" s="50">
        <f t="shared" si="16"/>
        <v>78.583710022358332</v>
      </c>
      <c r="AP14" s="50">
        <f t="shared" si="17"/>
        <v>7.6400941418780982E-2</v>
      </c>
    </row>
    <row r="15" spans="1:42" ht="20.100000000000001" customHeight="1" x14ac:dyDescent="0.25">
      <c r="A15" s="97">
        <v>105</v>
      </c>
      <c r="B15" s="91">
        <v>150</v>
      </c>
      <c r="C15" s="91">
        <v>100</v>
      </c>
      <c r="D15" s="91" t="s">
        <v>107</v>
      </c>
      <c r="E15" s="94">
        <v>0.36</v>
      </c>
      <c r="F15" s="94">
        <v>2.62</v>
      </c>
      <c r="G15" s="94"/>
      <c r="H15" s="94"/>
      <c r="I15" s="94"/>
      <c r="J15" s="94"/>
      <c r="K15" s="94">
        <v>1.18</v>
      </c>
      <c r="L15" s="94">
        <v>0.45</v>
      </c>
      <c r="M15" s="93"/>
      <c r="O15" s="88">
        <v>23.87037037037037</v>
      </c>
      <c r="P15" s="88">
        <f t="shared" si="0"/>
        <v>4.16</v>
      </c>
      <c r="Q15" s="88">
        <v>6</v>
      </c>
      <c r="R15" s="88">
        <f t="shared" si="1"/>
        <v>0.69333333333333336</v>
      </c>
      <c r="S15" s="88">
        <f t="shared" si="2"/>
        <v>16.22561123214718</v>
      </c>
      <c r="T15" s="87">
        <f t="shared" si="3"/>
        <v>162.25611232147179</v>
      </c>
      <c r="U15" s="87">
        <f t="shared" si="4"/>
        <v>116.23154199951583</v>
      </c>
      <c r="V15" s="87">
        <f t="shared" si="5"/>
        <v>46.024570321955935</v>
      </c>
      <c r="W15" s="87">
        <f t="shared" si="6"/>
        <v>0</v>
      </c>
      <c r="X15" s="87">
        <f t="shared" si="7"/>
        <v>0</v>
      </c>
      <c r="Y15" s="87">
        <f t="shared" si="8"/>
        <v>0</v>
      </c>
      <c r="Z15" s="87">
        <f>(SUM(d147Data100!K53:K58)+Q15)/Q15</f>
        <v>4.833333333333333</v>
      </c>
      <c r="AA15" s="87">
        <f>(SUM(d147Data100!O53:O58))/$Q15*$O15/1.02</f>
        <v>0</v>
      </c>
      <c r="AB15" s="87">
        <f>(SUM(d147Data100!Q53:Q58))/$Q15*$O15/1.02</f>
        <v>0</v>
      </c>
      <c r="AC15" s="87">
        <f>(SUM(d147Data100!R53:R58))/$Q15*$O15/1.02</f>
        <v>0</v>
      </c>
      <c r="AD15" s="86">
        <f>d147Data100!F53</f>
        <v>41.87</v>
      </c>
      <c r="AE15" s="86"/>
      <c r="AF15" s="86"/>
      <c r="AH15" s="50">
        <f t="shared" si="9"/>
        <v>0.49666666666666665</v>
      </c>
      <c r="AI15" s="50">
        <f t="shared" si="10"/>
        <v>0.19666666666666666</v>
      </c>
      <c r="AJ15" s="50">
        <f t="shared" si="11"/>
        <v>0.69333333333333336</v>
      </c>
      <c r="AK15" s="50">
        <f t="shared" si="12"/>
        <v>116.68914649557694</v>
      </c>
      <c r="AL15" s="50">
        <f t="shared" si="13"/>
        <v>46.205769417711672</v>
      </c>
      <c r="AM15" s="50">
        <f t="shared" si="14"/>
        <v>0</v>
      </c>
      <c r="AN15" s="50">
        <f t="shared" si="15"/>
        <v>0</v>
      </c>
      <c r="AO15" s="50">
        <f t="shared" si="16"/>
        <v>162.8949159132886</v>
      </c>
      <c r="AP15" s="50">
        <f t="shared" si="17"/>
        <v>0.13571596010471687</v>
      </c>
    </row>
    <row r="16" spans="1:42" ht="20.100000000000001" customHeight="1" x14ac:dyDescent="0.25">
      <c r="A16" s="97">
        <v>106</v>
      </c>
      <c r="B16" s="91">
        <v>150</v>
      </c>
      <c r="C16" s="91">
        <v>100</v>
      </c>
      <c r="D16" s="91" t="s">
        <v>107</v>
      </c>
      <c r="E16" s="94">
        <v>0.3</v>
      </c>
      <c r="F16" s="94">
        <v>1.93</v>
      </c>
      <c r="G16" s="94"/>
      <c r="H16" s="94"/>
      <c r="I16" s="94"/>
      <c r="J16" s="94"/>
      <c r="K16" s="94">
        <v>0.86</v>
      </c>
      <c r="L16" s="94">
        <v>0.24</v>
      </c>
      <c r="M16" s="93"/>
      <c r="O16" s="88">
        <v>12.416666666666666</v>
      </c>
      <c r="P16" s="88">
        <f t="shared" si="0"/>
        <v>3.09</v>
      </c>
      <c r="Q16" s="88">
        <v>6</v>
      </c>
      <c r="R16" s="88">
        <f t="shared" si="1"/>
        <v>0.51500000000000001</v>
      </c>
      <c r="S16" s="88">
        <f t="shared" si="2"/>
        <v>6.2691993464052285</v>
      </c>
      <c r="T16" s="87">
        <f t="shared" si="3"/>
        <v>62.691993464052281</v>
      </c>
      <c r="U16" s="87">
        <f t="shared" si="4"/>
        <v>45.243736383442254</v>
      </c>
      <c r="V16" s="87">
        <f t="shared" si="5"/>
        <v>17.448257080610023</v>
      </c>
      <c r="W16" s="87">
        <f t="shared" si="6"/>
        <v>0</v>
      </c>
      <c r="X16" s="87">
        <f t="shared" si="7"/>
        <v>0</v>
      </c>
      <c r="Y16" s="87">
        <f t="shared" si="8"/>
        <v>0</v>
      </c>
      <c r="Z16" s="87">
        <f>(SUM(d147Data100!K63:K68)+Q16)/Q16</f>
        <v>3.8333333333333335</v>
      </c>
      <c r="AA16" s="87">
        <f>(SUM(d147Data100!O63:O68))/$Q16*$O16/1.02</f>
        <v>0</v>
      </c>
      <c r="AB16" s="87">
        <f>(SUM(d147Data100!Q63:Q68))/$Q16*$O16/1.02</f>
        <v>0</v>
      </c>
      <c r="AC16" s="87">
        <f>(SUM(d147Data100!R63:R68))/$Q16*$O16/1.02</f>
        <v>0</v>
      </c>
      <c r="AD16" s="86">
        <f>d147Data100!F63</f>
        <v>42.35</v>
      </c>
      <c r="AE16" s="86"/>
      <c r="AF16" s="86"/>
      <c r="AH16" s="50">
        <f t="shared" si="9"/>
        <v>0.37166666666666665</v>
      </c>
      <c r="AI16" s="50">
        <f t="shared" si="10"/>
        <v>0.14333333333333334</v>
      </c>
      <c r="AJ16" s="50">
        <f t="shared" si="11"/>
        <v>0.51500000000000001</v>
      </c>
      <c r="AK16" s="50">
        <f t="shared" si="12"/>
        <v>45.42186132983376</v>
      </c>
      <c r="AL16" s="50">
        <f t="shared" si="13"/>
        <v>17.516951006124234</v>
      </c>
      <c r="AM16" s="50">
        <f t="shared" si="14"/>
        <v>0</v>
      </c>
      <c r="AN16" s="50">
        <f t="shared" si="15"/>
        <v>0</v>
      </c>
      <c r="AO16" s="50">
        <f t="shared" si="16"/>
        <v>62.938812335957991</v>
      </c>
      <c r="AP16" s="50">
        <f t="shared" si="17"/>
        <v>6.412052757728201E-2</v>
      </c>
    </row>
    <row r="17" spans="1:42" ht="20.100000000000001" customHeight="1" x14ac:dyDescent="0.25">
      <c r="A17" s="97">
        <v>107</v>
      </c>
      <c r="B17" s="91">
        <v>150</v>
      </c>
      <c r="C17" s="91">
        <v>100</v>
      </c>
      <c r="D17" s="91" t="s">
        <v>107</v>
      </c>
      <c r="E17" s="94">
        <v>0.43</v>
      </c>
      <c r="F17" s="94">
        <v>2.25</v>
      </c>
      <c r="G17" s="94"/>
      <c r="H17" s="94"/>
      <c r="I17" s="94"/>
      <c r="J17" s="94"/>
      <c r="K17" s="94">
        <v>1.02</v>
      </c>
      <c r="L17" s="94">
        <v>0.37</v>
      </c>
      <c r="M17" s="93"/>
      <c r="O17" s="88">
        <v>11.657407407407407</v>
      </c>
      <c r="P17" s="88">
        <f t="shared" si="0"/>
        <v>3.7</v>
      </c>
      <c r="Q17" s="88">
        <v>6</v>
      </c>
      <c r="R17" s="88">
        <f t="shared" si="1"/>
        <v>0.6166666666666667</v>
      </c>
      <c r="S17" s="88">
        <f t="shared" si="2"/>
        <v>7.0477789881384654</v>
      </c>
      <c r="T17" s="87">
        <f t="shared" si="3"/>
        <v>70.477789881384652</v>
      </c>
      <c r="U17" s="87">
        <f t="shared" si="4"/>
        <v>51.048777535705646</v>
      </c>
      <c r="V17" s="87">
        <f t="shared" si="5"/>
        <v>19.429012345679009</v>
      </c>
      <c r="W17" s="87">
        <f t="shared" si="6"/>
        <v>0</v>
      </c>
      <c r="X17" s="87">
        <f t="shared" si="7"/>
        <v>0</v>
      </c>
      <c r="Y17" s="87">
        <f t="shared" si="8"/>
        <v>0</v>
      </c>
      <c r="Z17" s="87">
        <f>(SUM(d147Data100!K73:K78)+Q17)/Q17</f>
        <v>4.833333333333333</v>
      </c>
      <c r="AA17" s="87">
        <f>(SUM(d147Data100!O73:O78))/$Q17*$O17/1.02</f>
        <v>0</v>
      </c>
      <c r="AB17" s="87">
        <f>(SUM(d147Data100!Q73:Q78))/$Q17*$O17/1.02</f>
        <v>0</v>
      </c>
      <c r="AC17" s="87">
        <f>(SUM(d147Data100!R73:R78))/$Q17*$O17/1.02</f>
        <v>0</v>
      </c>
      <c r="AD17" s="86">
        <f>d147Data100!F73</f>
        <v>50.38</v>
      </c>
      <c r="AE17" s="86"/>
      <c r="AF17" s="86"/>
      <c r="AH17" s="50">
        <f t="shared" si="9"/>
        <v>0.44666666666666671</v>
      </c>
      <c r="AI17" s="50">
        <f t="shared" si="10"/>
        <v>0.17</v>
      </c>
      <c r="AJ17" s="50">
        <f t="shared" si="11"/>
        <v>0.6166666666666667</v>
      </c>
      <c r="AK17" s="50">
        <f t="shared" si="12"/>
        <v>51.249756974822596</v>
      </c>
      <c r="AL17" s="50">
        <f t="shared" si="13"/>
        <v>19.5055045202683</v>
      </c>
      <c r="AM17" s="50">
        <f t="shared" si="14"/>
        <v>0</v>
      </c>
      <c r="AN17" s="50">
        <f t="shared" si="15"/>
        <v>0</v>
      </c>
      <c r="AO17" s="50">
        <f t="shared" si="16"/>
        <v>70.755261495090892</v>
      </c>
      <c r="AP17" s="50">
        <f t="shared" si="17"/>
        <v>6.0045645497478185E-2</v>
      </c>
    </row>
    <row r="18" spans="1:42" ht="20.100000000000001" customHeight="1" thickBot="1" x14ac:dyDescent="0.3">
      <c r="A18" s="96">
        <v>108</v>
      </c>
      <c r="B18" s="91">
        <v>150</v>
      </c>
      <c r="C18" s="91">
        <v>100</v>
      </c>
      <c r="D18" s="91" t="s">
        <v>107</v>
      </c>
      <c r="E18" s="90">
        <v>0.56000000000000005</v>
      </c>
      <c r="F18" s="90">
        <v>1.53</v>
      </c>
      <c r="G18" s="90"/>
      <c r="H18" s="90"/>
      <c r="I18" s="90"/>
      <c r="J18" s="90"/>
      <c r="K18" s="90">
        <v>0.85</v>
      </c>
      <c r="L18" s="90">
        <v>0.31</v>
      </c>
      <c r="M18" s="89"/>
      <c r="O18" s="88">
        <v>12.138888888888888</v>
      </c>
      <c r="P18" s="88">
        <f t="shared" si="0"/>
        <v>2.94</v>
      </c>
      <c r="Q18" s="88">
        <v>6</v>
      </c>
      <c r="R18" s="88">
        <f t="shared" si="1"/>
        <v>0.49</v>
      </c>
      <c r="S18" s="88">
        <f t="shared" si="2"/>
        <v>5.8314270152505436</v>
      </c>
      <c r="T18" s="87">
        <f t="shared" si="3"/>
        <v>58.314270152505436</v>
      </c>
      <c r="U18" s="87">
        <f t="shared" si="4"/>
        <v>41.454702251270874</v>
      </c>
      <c r="V18" s="87">
        <f t="shared" si="5"/>
        <v>16.85956790123457</v>
      </c>
      <c r="W18" s="87">
        <f t="shared" si="6"/>
        <v>0</v>
      </c>
      <c r="X18" s="87">
        <f t="shared" si="7"/>
        <v>0</v>
      </c>
      <c r="Y18" s="87">
        <f t="shared" si="8"/>
        <v>0</v>
      </c>
      <c r="Z18" s="87">
        <f>(SUM(d147Data100!K83:K88)+Q18)/Q18</f>
        <v>4.333333333333333</v>
      </c>
      <c r="AA18" s="87">
        <f>(SUM(d147Data100!O83:O88))/$Q18*$O18/1.02</f>
        <v>0</v>
      </c>
      <c r="AB18" s="87">
        <f>(SUM(d147Data100!Q83:Q88))/$Q18*$O18/1.02</f>
        <v>0</v>
      </c>
      <c r="AC18" s="87">
        <f>(SUM(d147Data100!R83:R88))/$Q18*$O18/1.02</f>
        <v>0</v>
      </c>
      <c r="AD18" s="86">
        <f>d147Data100!F83</f>
        <v>75.739999999999995</v>
      </c>
      <c r="AE18" s="86"/>
      <c r="AF18" s="86"/>
      <c r="AH18" s="50">
        <f t="shared" si="9"/>
        <v>0.34833333333333333</v>
      </c>
      <c r="AI18" s="50">
        <f t="shared" si="10"/>
        <v>0.14166666666666666</v>
      </c>
      <c r="AJ18" s="50">
        <f t="shared" si="11"/>
        <v>0.49</v>
      </c>
      <c r="AK18" s="50">
        <f t="shared" si="12"/>
        <v>41.6179097404491</v>
      </c>
      <c r="AL18" s="50">
        <f t="shared" si="13"/>
        <v>16.925944152814228</v>
      </c>
      <c r="AM18" s="50">
        <f t="shared" si="14"/>
        <v>0</v>
      </c>
      <c r="AN18" s="50">
        <f t="shared" si="15"/>
        <v>0</v>
      </c>
      <c r="AO18" s="50">
        <f t="shared" si="16"/>
        <v>58.543853893263332</v>
      </c>
      <c r="AP18" s="50">
        <f t="shared" si="17"/>
        <v>5.6288222923957396E-2</v>
      </c>
    </row>
    <row r="19" spans="1:42" ht="18.75" thickTop="1" x14ac:dyDescent="0.25">
      <c r="A19" s="92">
        <v>201</v>
      </c>
      <c r="B19" s="91">
        <v>150</v>
      </c>
      <c r="C19" s="91">
        <v>100</v>
      </c>
      <c r="D19" s="91" t="s">
        <v>107</v>
      </c>
      <c r="E19" s="91">
        <v>0.36</v>
      </c>
      <c r="F19" s="91">
        <v>1.72</v>
      </c>
      <c r="G19" s="91"/>
      <c r="H19" s="91"/>
      <c r="I19" s="91"/>
      <c r="J19" s="91"/>
      <c r="K19" s="91">
        <v>0.82</v>
      </c>
      <c r="L19" s="91">
        <v>0.28999999999999998</v>
      </c>
      <c r="M19" s="95"/>
      <c r="O19" s="88">
        <v>22.370370370370367</v>
      </c>
      <c r="P19" s="88">
        <f t="shared" si="0"/>
        <v>2.9</v>
      </c>
      <c r="Q19" s="88">
        <v>6</v>
      </c>
      <c r="R19" s="88">
        <f t="shared" si="1"/>
        <v>0.48333333333333334</v>
      </c>
      <c r="S19" s="88">
        <f t="shared" si="2"/>
        <v>10.600338900992494</v>
      </c>
      <c r="T19" s="87">
        <f t="shared" si="3"/>
        <v>106.00338900992494</v>
      </c>
      <c r="U19" s="87">
        <f t="shared" si="4"/>
        <v>76.030016945049624</v>
      </c>
      <c r="V19" s="87">
        <f t="shared" si="5"/>
        <v>29.973372064875324</v>
      </c>
      <c r="W19" s="87">
        <f t="shared" si="6"/>
        <v>0</v>
      </c>
      <c r="X19" s="87">
        <f t="shared" si="7"/>
        <v>0</v>
      </c>
      <c r="Y19" s="87">
        <f t="shared" si="8"/>
        <v>0</v>
      </c>
      <c r="Z19" s="87">
        <f>(SUM(d147Data200!K13:K18)+Q19)/Q19</f>
        <v>4.5</v>
      </c>
      <c r="AA19" s="87">
        <f>(SUM(d147Data200!O13:O18))/$Q19*$O19/1.02</f>
        <v>0</v>
      </c>
      <c r="AB19" s="87">
        <f>(SUM(d147Data200!Q13:Q18))/$Q19*$O19/1.02</f>
        <v>0</v>
      </c>
      <c r="AC19" s="87">
        <f>(SUM(d147Data200!R13:R18))/$Q19*$O19/1.02</f>
        <v>0</v>
      </c>
      <c r="AD19" s="86">
        <f>d147Data200!F13</f>
        <v>51.69</v>
      </c>
      <c r="AE19" s="86"/>
      <c r="AF19" s="86"/>
      <c r="AH19" s="50">
        <f t="shared" si="9"/>
        <v>0.34666666666666668</v>
      </c>
      <c r="AI19" s="50">
        <f t="shared" si="10"/>
        <v>0.13666666666666666</v>
      </c>
      <c r="AJ19" s="50">
        <f t="shared" si="11"/>
        <v>0.48333333333333334</v>
      </c>
      <c r="AK19" s="50">
        <f t="shared" si="12"/>
        <v>76.329347720423826</v>
      </c>
      <c r="AL19" s="50">
        <f t="shared" si="13"/>
        <v>30.091377466705545</v>
      </c>
      <c r="AM19" s="50">
        <f t="shared" si="14"/>
        <v>0</v>
      </c>
      <c r="AN19" s="50">
        <f t="shared" si="15"/>
        <v>0</v>
      </c>
      <c r="AO19" s="50">
        <f t="shared" si="16"/>
        <v>106.42072518712936</v>
      </c>
      <c r="AP19" s="50">
        <f t="shared" si="17"/>
        <v>0.10959622176857518</v>
      </c>
    </row>
    <row r="20" spans="1:42" ht="18" x14ac:dyDescent="0.25">
      <c r="A20" s="92">
        <v>202</v>
      </c>
      <c r="B20" s="91">
        <v>150</v>
      </c>
      <c r="C20" s="91">
        <v>100</v>
      </c>
      <c r="D20" s="91" t="s">
        <v>107</v>
      </c>
      <c r="E20" s="94">
        <v>0.88</v>
      </c>
      <c r="F20" s="94">
        <v>1.75</v>
      </c>
      <c r="G20" s="94"/>
      <c r="H20" s="94"/>
      <c r="I20" s="94"/>
      <c r="J20" s="94"/>
      <c r="K20" s="94">
        <v>1.01</v>
      </c>
      <c r="L20" s="94">
        <v>0.41</v>
      </c>
      <c r="M20" s="93"/>
      <c r="O20" s="88">
        <v>12.731481481481481</v>
      </c>
      <c r="P20" s="88">
        <f t="shared" si="0"/>
        <v>3.6399999999999997</v>
      </c>
      <c r="Q20" s="88">
        <v>6</v>
      </c>
      <c r="R20" s="88">
        <f t="shared" si="1"/>
        <v>0.60666666666666658</v>
      </c>
      <c r="S20" s="88">
        <f t="shared" si="2"/>
        <v>7.5723190510772191</v>
      </c>
      <c r="T20" s="87">
        <f t="shared" si="3"/>
        <v>75.723190510772199</v>
      </c>
      <c r="U20" s="87">
        <f t="shared" si="4"/>
        <v>54.712085451464532</v>
      </c>
      <c r="V20" s="87">
        <f t="shared" si="5"/>
        <v>21.011105059307674</v>
      </c>
      <c r="W20" s="87">
        <f t="shared" si="6"/>
        <v>0</v>
      </c>
      <c r="X20" s="87">
        <f t="shared" si="7"/>
        <v>0</v>
      </c>
      <c r="Y20" s="87">
        <f t="shared" si="8"/>
        <v>0</v>
      </c>
      <c r="Z20" s="87">
        <f>(SUM(d147Data200!K23:K28)+Q20)/Q20</f>
        <v>3.5</v>
      </c>
      <c r="AA20" s="87">
        <f>(SUM(d147Data200!O23:O28))/$Q20*$O20/1.02</f>
        <v>0</v>
      </c>
      <c r="AB20" s="87">
        <f>(SUM(d147Data200!Q23:Q28))/$Q20*$O20/1.02</f>
        <v>0</v>
      </c>
      <c r="AC20" s="87">
        <f>(SUM(d147Data200!R23:R28))/$Q20*$O20/1.02</f>
        <v>0</v>
      </c>
      <c r="AD20" s="86">
        <f>d147Data200!F23</f>
        <v>113.28</v>
      </c>
      <c r="AE20" s="86"/>
      <c r="AF20" s="86"/>
      <c r="AH20" s="50">
        <f t="shared" si="9"/>
        <v>0.4383333333333333</v>
      </c>
      <c r="AI20" s="50">
        <f t="shared" si="10"/>
        <v>0.16833333333333333</v>
      </c>
      <c r="AJ20" s="50">
        <f t="shared" si="11"/>
        <v>0.60666666666666658</v>
      </c>
      <c r="AK20" s="50">
        <f t="shared" si="12"/>
        <v>54.927487362690762</v>
      </c>
      <c r="AL20" s="50">
        <f t="shared" si="13"/>
        <v>21.093825945367939</v>
      </c>
      <c r="AM20" s="50">
        <f t="shared" si="14"/>
        <v>0</v>
      </c>
      <c r="AN20" s="50">
        <f t="shared" si="15"/>
        <v>0</v>
      </c>
      <c r="AO20" s="50">
        <f t="shared" si="16"/>
        <v>76.021313308058694</v>
      </c>
      <c r="AP20" s="50">
        <f t="shared" si="17"/>
        <v>7.0706656459609218E-2</v>
      </c>
    </row>
    <row r="21" spans="1:42" ht="18" x14ac:dyDescent="0.25">
      <c r="A21" s="92">
        <v>203</v>
      </c>
      <c r="B21" s="91">
        <v>150</v>
      </c>
      <c r="C21" s="91">
        <v>100</v>
      </c>
      <c r="D21" s="91" t="s">
        <v>107</v>
      </c>
      <c r="E21" s="94">
        <v>0.43</v>
      </c>
      <c r="F21" s="94">
        <v>2.12</v>
      </c>
      <c r="G21" s="94"/>
      <c r="H21" s="94"/>
      <c r="I21" s="94"/>
      <c r="J21" s="94"/>
      <c r="K21" s="94">
        <v>0.97</v>
      </c>
      <c r="L21" s="94">
        <v>0.35</v>
      </c>
      <c r="M21" s="93"/>
      <c r="O21" s="88">
        <v>11</v>
      </c>
      <c r="P21" s="88">
        <f t="shared" si="0"/>
        <v>3.5200000000000005</v>
      </c>
      <c r="Q21" s="88">
        <v>6</v>
      </c>
      <c r="R21" s="88">
        <f t="shared" si="1"/>
        <v>0.58666666666666678</v>
      </c>
      <c r="S21" s="88">
        <f t="shared" si="2"/>
        <v>6.3267973856209165</v>
      </c>
      <c r="T21" s="87">
        <f t="shared" si="3"/>
        <v>63.267973856209167</v>
      </c>
      <c r="U21" s="87">
        <f t="shared" si="4"/>
        <v>45.833333333333336</v>
      </c>
      <c r="V21" s="87">
        <f t="shared" si="5"/>
        <v>17.434640522875817</v>
      </c>
      <c r="W21" s="87">
        <f t="shared" si="6"/>
        <v>0</v>
      </c>
      <c r="X21" s="87">
        <f t="shared" si="7"/>
        <v>0</v>
      </c>
      <c r="Y21" s="87">
        <f t="shared" si="8"/>
        <v>0</v>
      </c>
      <c r="Z21" s="87">
        <f>(SUM(d147Data200!K33:K38)+Q21)/Q21</f>
        <v>5</v>
      </c>
      <c r="AA21" s="87">
        <f>(SUM(d147Data200!O33:O38))/$Q21*$O21/1.02</f>
        <v>0</v>
      </c>
      <c r="AB21" s="87">
        <f>(SUM(d147Data200!Q33:Q38))/$Q21*$O21/1.02</f>
        <v>0</v>
      </c>
      <c r="AC21" s="87">
        <f>(SUM(d147Data200!R33:R38))/$Q21*$O21/1.02</f>
        <v>0</v>
      </c>
      <c r="AD21" s="86">
        <f>d147Data200!F33</f>
        <v>65.02</v>
      </c>
      <c r="AE21" s="86"/>
      <c r="AF21" s="86"/>
      <c r="AH21" s="50">
        <f t="shared" si="9"/>
        <v>0.42500000000000004</v>
      </c>
      <c r="AI21" s="50">
        <f t="shared" si="10"/>
        <v>0.16166666666666665</v>
      </c>
      <c r="AJ21" s="50">
        <f t="shared" si="11"/>
        <v>0.58666666666666678</v>
      </c>
      <c r="AK21" s="50">
        <f t="shared" si="12"/>
        <v>46.013779527559059</v>
      </c>
      <c r="AL21" s="50">
        <f t="shared" si="13"/>
        <v>17.503280839895012</v>
      </c>
      <c r="AM21" s="50">
        <f t="shared" si="14"/>
        <v>0</v>
      </c>
      <c r="AN21" s="50">
        <f t="shared" si="15"/>
        <v>0</v>
      </c>
      <c r="AO21" s="50">
        <f t="shared" si="16"/>
        <v>63.517060367454071</v>
      </c>
      <c r="AP21" s="50">
        <f t="shared" si="17"/>
        <v>6.9577114997253275E-2</v>
      </c>
    </row>
    <row r="22" spans="1:42" ht="18" x14ac:dyDescent="0.25">
      <c r="A22" s="92">
        <v>204</v>
      </c>
      <c r="B22" s="91">
        <v>150</v>
      </c>
      <c r="C22" s="91">
        <v>100</v>
      </c>
      <c r="D22" s="91" t="s">
        <v>107</v>
      </c>
      <c r="E22" s="94">
        <v>0.54</v>
      </c>
      <c r="F22" s="94">
        <v>1.62</v>
      </c>
      <c r="G22" s="94"/>
      <c r="H22" s="94"/>
      <c r="I22" s="94"/>
      <c r="J22" s="94"/>
      <c r="K22" s="94">
        <v>0.84</v>
      </c>
      <c r="L22" s="94">
        <v>0.37</v>
      </c>
      <c r="M22" s="93"/>
      <c r="O22" s="88">
        <v>24.564814814814813</v>
      </c>
      <c r="P22" s="88">
        <f t="shared" si="0"/>
        <v>3</v>
      </c>
      <c r="Q22" s="88">
        <v>6</v>
      </c>
      <c r="R22" s="88">
        <f t="shared" si="1"/>
        <v>0.5</v>
      </c>
      <c r="S22" s="88">
        <f t="shared" si="2"/>
        <v>12.041575889615105</v>
      </c>
      <c r="T22" s="87">
        <f t="shared" si="3"/>
        <v>120.41575889615105</v>
      </c>
      <c r="U22" s="87">
        <f t="shared" si="4"/>
        <v>86.699346405228752</v>
      </c>
      <c r="V22" s="87">
        <f t="shared" si="5"/>
        <v>33.716412490922288</v>
      </c>
      <c r="W22" s="87">
        <f t="shared" si="6"/>
        <v>0</v>
      </c>
      <c r="X22" s="87">
        <f t="shared" si="7"/>
        <v>0</v>
      </c>
      <c r="Y22" s="87">
        <f t="shared" si="8"/>
        <v>0</v>
      </c>
      <c r="Z22" s="87">
        <f>(SUM(d147Data200!K43:K48)+Q22)/Q22</f>
        <v>4.666666666666667</v>
      </c>
      <c r="AA22" s="87">
        <f>(SUM(d147Data200!O43:O48))/$Q22*$O22/1.02</f>
        <v>0</v>
      </c>
      <c r="AB22" s="87">
        <f>(SUM(d147Data200!Q43:Q48))/$Q22*$O22/1.02</f>
        <v>0</v>
      </c>
      <c r="AC22" s="87">
        <f>(SUM(d147Data200!R43:R48))/$Q22*$O22/1.02</f>
        <v>0</v>
      </c>
      <c r="AD22" s="86">
        <f>d147Data200!F43</f>
        <v>79.209999999999994</v>
      </c>
      <c r="AE22" s="86"/>
      <c r="AF22" s="86"/>
      <c r="AH22" s="50">
        <f t="shared" si="9"/>
        <v>0.36000000000000004</v>
      </c>
      <c r="AI22" s="50">
        <f t="shared" si="10"/>
        <v>0.13999999999999999</v>
      </c>
      <c r="AJ22" s="50">
        <f t="shared" si="11"/>
        <v>0.5</v>
      </c>
      <c r="AK22" s="50">
        <f t="shared" si="12"/>
        <v>87.040682414698153</v>
      </c>
      <c r="AL22" s="50">
        <f t="shared" si="13"/>
        <v>33.849154272382606</v>
      </c>
      <c r="AM22" s="50">
        <f t="shared" si="14"/>
        <v>0</v>
      </c>
      <c r="AN22" s="50">
        <f t="shared" si="15"/>
        <v>0</v>
      </c>
      <c r="AO22" s="50">
        <f t="shared" si="16"/>
        <v>120.88983668708076</v>
      </c>
      <c r="AP22" s="50">
        <f t="shared" si="17"/>
        <v>0.1276757861864489</v>
      </c>
    </row>
    <row r="23" spans="1:42" ht="18" x14ac:dyDescent="0.25">
      <c r="A23" s="92">
        <v>205</v>
      </c>
      <c r="B23" s="91">
        <v>150</v>
      </c>
      <c r="C23" s="91">
        <v>100</v>
      </c>
      <c r="D23" s="91" t="s">
        <v>107</v>
      </c>
      <c r="E23" s="94">
        <v>0.66</v>
      </c>
      <c r="F23" s="94">
        <v>1.35</v>
      </c>
      <c r="G23" s="94"/>
      <c r="H23" s="94"/>
      <c r="I23" s="94"/>
      <c r="J23" s="94"/>
      <c r="K23" s="94">
        <v>0.75</v>
      </c>
      <c r="L23" s="94">
        <v>0.3</v>
      </c>
      <c r="M23" s="93"/>
      <c r="O23" s="88">
        <v>5</v>
      </c>
      <c r="P23" s="88">
        <f t="shared" si="0"/>
        <v>2.7600000000000002</v>
      </c>
      <c r="Q23" s="88">
        <v>6</v>
      </c>
      <c r="R23" s="88">
        <f t="shared" si="1"/>
        <v>0.46</v>
      </c>
      <c r="S23" s="88">
        <f t="shared" si="2"/>
        <v>2.2549019607843142</v>
      </c>
      <c r="T23" s="87">
        <f t="shared" si="3"/>
        <v>22.549019607843139</v>
      </c>
      <c r="U23" s="87">
        <f t="shared" si="4"/>
        <v>16.421568627450981</v>
      </c>
      <c r="V23" s="87">
        <f t="shared" si="5"/>
        <v>6.1274509803921573</v>
      </c>
      <c r="W23" s="87">
        <f t="shared" si="6"/>
        <v>0</v>
      </c>
      <c r="X23" s="87">
        <f t="shared" si="7"/>
        <v>0</v>
      </c>
      <c r="Y23" s="87">
        <f t="shared" si="8"/>
        <v>0</v>
      </c>
      <c r="Z23" s="87">
        <f>(SUM(d147Data200!K53:K58)+Q23)/Q23</f>
        <v>4</v>
      </c>
      <c r="AA23" s="87">
        <f>(SUM(d147Data200!O53:O58))/$Q23*$O23/1.02</f>
        <v>0</v>
      </c>
      <c r="AB23" s="87">
        <f>(SUM(d147Data200!Q53:Q58))/$Q23*$O23/1.02</f>
        <v>0</v>
      </c>
      <c r="AC23" s="87">
        <f>(SUM(d147Data200!R53:R58))/$Q23*$O23/1.02</f>
        <v>0</v>
      </c>
      <c r="AD23" s="86">
        <f>d147Data200!F53</f>
        <v>110.34</v>
      </c>
      <c r="AE23" s="86"/>
      <c r="AF23" s="86"/>
      <c r="AH23" s="50">
        <f t="shared" si="9"/>
        <v>0.33500000000000002</v>
      </c>
      <c r="AI23" s="50">
        <f t="shared" si="10"/>
        <v>0.125</v>
      </c>
      <c r="AJ23" s="50">
        <f t="shared" si="11"/>
        <v>0.46</v>
      </c>
      <c r="AK23" s="50">
        <f t="shared" si="12"/>
        <v>16.486220472440948</v>
      </c>
      <c r="AL23" s="50">
        <f t="shared" si="13"/>
        <v>6.1515748031496065</v>
      </c>
      <c r="AM23" s="50">
        <f t="shared" si="14"/>
        <v>0</v>
      </c>
      <c r="AN23" s="50">
        <f t="shared" si="15"/>
        <v>0</v>
      </c>
      <c r="AO23" s="50">
        <f t="shared" si="16"/>
        <v>22.637795275590555</v>
      </c>
      <c r="AP23" s="50">
        <f t="shared" si="17"/>
        <v>2.756196313528991E-2</v>
      </c>
    </row>
    <row r="24" spans="1:42" ht="18" x14ac:dyDescent="0.25">
      <c r="A24" s="92">
        <v>206</v>
      </c>
      <c r="B24" s="91">
        <v>150</v>
      </c>
      <c r="C24" s="91">
        <v>100</v>
      </c>
      <c r="D24" s="91" t="s">
        <v>107</v>
      </c>
      <c r="E24" s="94">
        <v>0.37</v>
      </c>
      <c r="F24" s="94">
        <v>1.58</v>
      </c>
      <c r="G24" s="94"/>
      <c r="H24" s="94"/>
      <c r="I24" s="94"/>
      <c r="J24" s="94"/>
      <c r="K24" s="94">
        <v>0.69</v>
      </c>
      <c r="L24" s="94">
        <v>0.26</v>
      </c>
      <c r="M24" s="93"/>
      <c r="O24" s="88">
        <v>5.229166666666667</v>
      </c>
      <c r="P24" s="88">
        <f t="shared" si="0"/>
        <v>2.64</v>
      </c>
      <c r="Q24" s="88">
        <v>6</v>
      </c>
      <c r="R24" s="88">
        <f t="shared" si="1"/>
        <v>0.44</v>
      </c>
      <c r="S24" s="88">
        <f t="shared" si="2"/>
        <v>2.255718954248366</v>
      </c>
      <c r="T24" s="87">
        <f t="shared" si="3"/>
        <v>22.557189542483659</v>
      </c>
      <c r="U24" s="87">
        <f t="shared" si="4"/>
        <v>16.661560457516341</v>
      </c>
      <c r="V24" s="87">
        <f t="shared" si="5"/>
        <v>5.8956290849673199</v>
      </c>
      <c r="W24" s="87">
        <f t="shared" si="6"/>
        <v>0</v>
      </c>
      <c r="X24" s="87">
        <f t="shared" si="7"/>
        <v>0</v>
      </c>
      <c r="Y24" s="87">
        <f t="shared" si="8"/>
        <v>0</v>
      </c>
      <c r="Z24" s="87">
        <f>(SUM(d147Data200!K63:K68)+Q24)/Q24</f>
        <v>5.5</v>
      </c>
      <c r="AA24" s="87">
        <f>(SUM(d147Data200!O63:O68))/$Q24*$O24/1.02</f>
        <v>0</v>
      </c>
      <c r="AB24" s="87">
        <f>(SUM(d147Data200!Q63:Q68))/$Q24*$O24/1.02</f>
        <v>0</v>
      </c>
      <c r="AC24" s="87">
        <f>(SUM(d147Data200!R63:R68))/$Q24*$O24/1.02</f>
        <v>0</v>
      </c>
      <c r="AD24" s="86">
        <f>d147Data200!F63</f>
        <v>50.75</v>
      </c>
      <c r="AE24" s="86"/>
      <c r="AF24" s="86"/>
      <c r="AH24" s="50">
        <f t="shared" si="9"/>
        <v>0.32500000000000001</v>
      </c>
      <c r="AI24" s="50">
        <f t="shared" si="10"/>
        <v>0.11499999999999999</v>
      </c>
      <c r="AJ24" s="50">
        <f t="shared" si="11"/>
        <v>0.44</v>
      </c>
      <c r="AK24" s="50">
        <f t="shared" si="12"/>
        <v>16.727157152230969</v>
      </c>
      <c r="AL24" s="50">
        <f t="shared" si="13"/>
        <v>5.9188402230971127</v>
      </c>
      <c r="AM24" s="50">
        <f t="shared" si="14"/>
        <v>0</v>
      </c>
      <c r="AN24" s="50">
        <f t="shared" si="15"/>
        <v>0</v>
      </c>
      <c r="AO24" s="50">
        <f t="shared" si="16"/>
        <v>22.645997375328083</v>
      </c>
      <c r="AP24" s="50">
        <f t="shared" si="17"/>
        <v>2.2943330418262759E-2</v>
      </c>
    </row>
    <row r="25" spans="1:42" ht="18" x14ac:dyDescent="0.25">
      <c r="A25" s="92">
        <v>207</v>
      </c>
      <c r="B25" s="91">
        <v>150</v>
      </c>
      <c r="C25" s="91">
        <v>100</v>
      </c>
      <c r="D25" s="91" t="s">
        <v>107</v>
      </c>
      <c r="E25" s="94">
        <v>0.48</v>
      </c>
      <c r="F25" s="94">
        <v>1</v>
      </c>
      <c r="G25" s="94"/>
      <c r="H25" s="94"/>
      <c r="I25" s="94"/>
      <c r="J25" s="94"/>
      <c r="K25" s="94">
        <v>0.51</v>
      </c>
      <c r="L25" s="94">
        <v>0.22</v>
      </c>
      <c r="M25" s="93"/>
      <c r="O25" s="88">
        <v>12</v>
      </c>
      <c r="P25" s="88">
        <f t="shared" si="0"/>
        <v>1.99</v>
      </c>
      <c r="Q25" s="88">
        <v>6</v>
      </c>
      <c r="R25" s="88">
        <f t="shared" si="1"/>
        <v>0.33166666666666667</v>
      </c>
      <c r="S25" s="88">
        <f t="shared" si="2"/>
        <v>3.9019607843137254</v>
      </c>
      <c r="T25" s="87">
        <f t="shared" si="3"/>
        <v>39.019607843137251</v>
      </c>
      <c r="U25" s="87">
        <f t="shared" si="4"/>
        <v>29.019607843137255</v>
      </c>
      <c r="V25" s="87">
        <f t="shared" si="5"/>
        <v>10</v>
      </c>
      <c r="W25" s="87">
        <f t="shared" si="6"/>
        <v>0</v>
      </c>
      <c r="X25" s="87">
        <f t="shared" si="7"/>
        <v>0</v>
      </c>
      <c r="Y25" s="87">
        <f t="shared" si="8"/>
        <v>0</v>
      </c>
      <c r="Z25" s="87">
        <f>(SUM(d147Data200!K73:K78)+Q25)/Q25</f>
        <v>4.333333333333333</v>
      </c>
      <c r="AA25" s="87">
        <f>(SUM(d147Data200!O73:O78))/$Q25*$O25/1.02</f>
        <v>0</v>
      </c>
      <c r="AB25" s="87">
        <f>(SUM(d147Data200!Q73:Q78))/$Q25*$O25/1.02</f>
        <v>0</v>
      </c>
      <c r="AC25" s="87">
        <f>(SUM(d147Data200!R73:R78))/$Q25*$O25/1.02</f>
        <v>0</v>
      </c>
      <c r="AD25" s="86">
        <f>d147Data200!F73</f>
        <v>58.27</v>
      </c>
      <c r="AE25" s="86"/>
      <c r="AF25" s="86"/>
      <c r="AH25" s="50">
        <f t="shared" si="9"/>
        <v>0.24666666666666667</v>
      </c>
      <c r="AI25" s="50">
        <f t="shared" si="10"/>
        <v>8.5000000000000006E-2</v>
      </c>
      <c r="AJ25" s="50">
        <f t="shared" si="11"/>
        <v>0.33166666666666667</v>
      </c>
      <c r="AK25" s="50">
        <f t="shared" si="12"/>
        <v>29.133858267716537</v>
      </c>
      <c r="AL25" s="50">
        <f t="shared" si="13"/>
        <v>10.039370078740157</v>
      </c>
      <c r="AM25" s="50">
        <f t="shared" si="14"/>
        <v>0</v>
      </c>
      <c r="AN25" s="50">
        <f t="shared" si="15"/>
        <v>0</v>
      </c>
      <c r="AO25" s="50">
        <f t="shared" si="16"/>
        <v>39.173228346456696</v>
      </c>
      <c r="AP25" s="50">
        <f t="shared" si="17"/>
        <v>3.5367290026246723E-2</v>
      </c>
    </row>
    <row r="26" spans="1:42" ht="18.75" thickBot="1" x14ac:dyDescent="0.3">
      <c r="A26" s="92">
        <v>208</v>
      </c>
      <c r="B26" s="91">
        <v>150</v>
      </c>
      <c r="C26" s="91">
        <v>100</v>
      </c>
      <c r="D26" s="91" t="s">
        <v>107</v>
      </c>
      <c r="E26" s="90">
        <v>0.55000000000000004</v>
      </c>
      <c r="F26" s="90">
        <v>1.47</v>
      </c>
      <c r="G26" s="90"/>
      <c r="H26" s="90"/>
      <c r="I26" s="90"/>
      <c r="J26" s="90"/>
      <c r="K26" s="90">
        <v>0.68</v>
      </c>
      <c r="L26" s="90">
        <v>0.22</v>
      </c>
      <c r="M26" s="89"/>
      <c r="O26" s="88">
        <v>5.020833333333333</v>
      </c>
      <c r="P26" s="88">
        <f t="shared" si="0"/>
        <v>2.7</v>
      </c>
      <c r="Q26" s="88">
        <v>6</v>
      </c>
      <c r="R26" s="88">
        <f t="shared" si="1"/>
        <v>0.45</v>
      </c>
      <c r="S26" s="88">
        <f t="shared" si="2"/>
        <v>2.2150735294117645</v>
      </c>
      <c r="T26" s="87">
        <f t="shared" si="3"/>
        <v>22.150735294117645</v>
      </c>
      <c r="U26" s="87">
        <f t="shared" si="4"/>
        <v>16.572031590413943</v>
      </c>
      <c r="V26" s="87">
        <f t="shared" si="5"/>
        <v>5.5787037037037033</v>
      </c>
      <c r="W26" s="87">
        <f t="shared" si="6"/>
        <v>0</v>
      </c>
      <c r="X26" s="87">
        <f t="shared" si="7"/>
        <v>0</v>
      </c>
      <c r="Y26" s="87">
        <f t="shared" si="8"/>
        <v>0</v>
      </c>
      <c r="Z26" s="87">
        <f>(SUM(d147Data200!K83:K88)+Q26)/Q26</f>
        <v>4.166666666666667</v>
      </c>
      <c r="AA26" s="87">
        <f>(SUM(d147Data200!O83:O88))/$Q26*$O26/1.02</f>
        <v>0</v>
      </c>
      <c r="AB26" s="87">
        <f>(SUM(d147Data200!Q83:Q88))/$Q26*$O26/1.02</f>
        <v>0</v>
      </c>
      <c r="AC26" s="87">
        <f>(SUM(d147Data200!R83:R88))/$Q26*$O26/1.02</f>
        <v>0</v>
      </c>
      <c r="AD26" s="86">
        <f>d147Data200!F83</f>
        <v>68.05</v>
      </c>
      <c r="AE26" s="86"/>
      <c r="AF26" s="86"/>
      <c r="AH26" s="50">
        <f t="shared" si="9"/>
        <v>0.33666666666666667</v>
      </c>
      <c r="AI26" s="50">
        <f t="shared" si="10"/>
        <v>0.11333333333333334</v>
      </c>
      <c r="AJ26" s="50">
        <f t="shared" si="11"/>
        <v>0.45</v>
      </c>
      <c r="AK26" s="50">
        <f t="shared" si="12"/>
        <v>16.637275809273838</v>
      </c>
      <c r="AL26" s="50">
        <f t="shared" si="13"/>
        <v>5.6006671041119862</v>
      </c>
      <c r="AM26" s="50">
        <f t="shared" si="14"/>
        <v>0</v>
      </c>
      <c r="AN26" s="50">
        <f t="shared" si="15"/>
        <v>0</v>
      </c>
      <c r="AO26" s="50">
        <f t="shared" si="16"/>
        <v>22.237942913385822</v>
      </c>
      <c r="AP26" s="50">
        <f t="shared" si="17"/>
        <v>2.0584847614928813E-2</v>
      </c>
    </row>
    <row r="27" spans="1:42" ht="18.75" thickTop="1" x14ac:dyDescent="0.25">
      <c r="A27" s="92">
        <v>301</v>
      </c>
      <c r="B27" s="91">
        <v>150</v>
      </c>
      <c r="C27" s="91">
        <v>100</v>
      </c>
      <c r="D27" s="91" t="s">
        <v>107</v>
      </c>
      <c r="E27" s="91">
        <v>0.5</v>
      </c>
      <c r="F27" s="91">
        <v>1.79</v>
      </c>
      <c r="G27" s="91"/>
      <c r="H27" s="91"/>
      <c r="I27" s="91"/>
      <c r="J27" s="91"/>
      <c r="K27" s="91">
        <v>0.84</v>
      </c>
      <c r="L27" s="91">
        <v>0.35</v>
      </c>
      <c r="M27" s="95"/>
      <c r="O27" s="88">
        <v>11.157407407407407</v>
      </c>
      <c r="P27" s="88">
        <f t="shared" si="0"/>
        <v>3.13</v>
      </c>
      <c r="Q27" s="88">
        <v>6</v>
      </c>
      <c r="R27" s="88">
        <f t="shared" si="1"/>
        <v>0.52166666666666661</v>
      </c>
      <c r="S27" s="88">
        <f t="shared" si="2"/>
        <v>5.7063211086903891</v>
      </c>
      <c r="T27" s="87">
        <f t="shared" si="3"/>
        <v>57.063211086903891</v>
      </c>
      <c r="U27" s="87">
        <f t="shared" si="4"/>
        <v>41.749122488501563</v>
      </c>
      <c r="V27" s="87">
        <f t="shared" si="5"/>
        <v>15.314088598402321</v>
      </c>
      <c r="W27" s="87">
        <f t="shared" si="6"/>
        <v>0</v>
      </c>
      <c r="X27" s="87">
        <f t="shared" si="7"/>
        <v>0</v>
      </c>
      <c r="Y27" s="87">
        <f t="shared" si="8"/>
        <v>0</v>
      </c>
      <c r="Z27" s="87">
        <f>(SUM(d147Data300!K13:K18)+Q27)/Q27</f>
        <v>3.6666666666666665</v>
      </c>
      <c r="AA27" s="87">
        <f>(SUM(d147Data300!O13:O18))/$Q27*$O27/1.02</f>
        <v>0</v>
      </c>
      <c r="AB27" s="87">
        <f>(SUM(d147Data300!Q13:Q18))/$Q27*$O27/1.02</f>
        <v>0</v>
      </c>
      <c r="AC27" s="87">
        <f>(SUM(d147Data300!R13:R18))/$Q27*$O27/1.02</f>
        <v>0</v>
      </c>
      <c r="AD27" s="86">
        <f>d147Data300!F13</f>
        <v>76.42</v>
      </c>
      <c r="AE27" s="86"/>
      <c r="AF27" s="86"/>
      <c r="AH27" s="50">
        <f t="shared" si="9"/>
        <v>0.38166666666666665</v>
      </c>
      <c r="AI27" s="50">
        <f t="shared" si="10"/>
        <v>0.13999999999999999</v>
      </c>
      <c r="AJ27" s="50">
        <f t="shared" si="11"/>
        <v>0.52166666666666661</v>
      </c>
      <c r="AK27" s="50">
        <f t="shared" si="12"/>
        <v>41.913489112472043</v>
      </c>
      <c r="AL27" s="50">
        <f t="shared" si="13"/>
        <v>15.374380285797606</v>
      </c>
      <c r="AM27" s="50">
        <f t="shared" si="14"/>
        <v>0</v>
      </c>
      <c r="AN27" s="50">
        <f t="shared" si="15"/>
        <v>0</v>
      </c>
      <c r="AO27" s="50">
        <f t="shared" si="16"/>
        <v>57.287869398269649</v>
      </c>
      <c r="AP27" s="50">
        <f t="shared" si="17"/>
        <v>6.4060576759502275E-2</v>
      </c>
    </row>
    <row r="28" spans="1:42" ht="18" x14ac:dyDescent="0.25">
      <c r="A28" s="92">
        <v>302</v>
      </c>
      <c r="B28" s="91">
        <v>150</v>
      </c>
      <c r="C28" s="91">
        <v>100</v>
      </c>
      <c r="D28" s="91" t="s">
        <v>107</v>
      </c>
      <c r="E28" s="94">
        <v>0.28999999999999998</v>
      </c>
      <c r="F28" s="94">
        <v>0.94</v>
      </c>
      <c r="G28" s="94"/>
      <c r="H28" s="94"/>
      <c r="I28" s="94"/>
      <c r="J28" s="94"/>
      <c r="K28" s="94">
        <v>0.47</v>
      </c>
      <c r="L28" s="94">
        <v>0.16</v>
      </c>
      <c r="M28" s="93"/>
      <c r="O28" s="88">
        <v>11.685185185185185</v>
      </c>
      <c r="P28" s="88">
        <f t="shared" si="0"/>
        <v>1.7</v>
      </c>
      <c r="Q28" s="88">
        <v>6</v>
      </c>
      <c r="R28" s="88">
        <f t="shared" si="1"/>
        <v>0.28333333333333333</v>
      </c>
      <c r="S28" s="88">
        <f t="shared" si="2"/>
        <v>3.2458847736625516</v>
      </c>
      <c r="T28" s="87">
        <f t="shared" si="3"/>
        <v>32.458847736625515</v>
      </c>
      <c r="U28" s="87">
        <f t="shared" si="4"/>
        <v>23.48493100944081</v>
      </c>
      <c r="V28" s="87">
        <f t="shared" si="5"/>
        <v>8.9739167271846991</v>
      </c>
      <c r="W28" s="87">
        <f t="shared" si="6"/>
        <v>0</v>
      </c>
      <c r="X28" s="87">
        <f t="shared" si="7"/>
        <v>0</v>
      </c>
      <c r="Y28" s="87">
        <f t="shared" si="8"/>
        <v>0</v>
      </c>
      <c r="Z28" s="87">
        <f>(SUM(d147Data300!K23:K28)+Q28)/Q28</f>
        <v>3.5</v>
      </c>
      <c r="AA28" s="87">
        <f>(SUM(d147Data300!O23:O28))/$Q28*$O28/1.02</f>
        <v>0</v>
      </c>
      <c r="AB28" s="87">
        <f>(SUM(d147Data300!Q23:Q28))/$Q28*$O28/1.02</f>
        <v>0</v>
      </c>
      <c r="AC28" s="87">
        <f>(SUM(d147Data300!R23:R28))/$Q28*$O28/1.02</f>
        <v>0</v>
      </c>
      <c r="AD28" s="86">
        <f>d147Data300!F23</f>
        <v>63.52</v>
      </c>
      <c r="AE28" s="86"/>
      <c r="AF28" s="86"/>
      <c r="AH28" s="50">
        <f t="shared" si="9"/>
        <v>0.20499999999999999</v>
      </c>
      <c r="AI28" s="50">
        <f t="shared" si="10"/>
        <v>7.8333333333333324E-2</v>
      </c>
      <c r="AJ28" s="50">
        <f t="shared" si="11"/>
        <v>0.28333333333333333</v>
      </c>
      <c r="AK28" s="50">
        <f t="shared" si="12"/>
        <v>23.577391367745697</v>
      </c>
      <c r="AL28" s="50">
        <f t="shared" si="13"/>
        <v>9.0092471080003875</v>
      </c>
      <c r="AM28" s="50">
        <f t="shared" si="14"/>
        <v>0</v>
      </c>
      <c r="AN28" s="50">
        <f t="shared" si="15"/>
        <v>0</v>
      </c>
      <c r="AO28" s="50">
        <f t="shared" si="16"/>
        <v>32.586638475746085</v>
      </c>
      <c r="AP28" s="50">
        <f t="shared" si="17"/>
        <v>5.1642617230317468E-2</v>
      </c>
    </row>
    <row r="29" spans="1:42" ht="18" x14ac:dyDescent="0.25">
      <c r="A29" s="92">
        <v>303</v>
      </c>
      <c r="B29" s="91">
        <v>150</v>
      </c>
      <c r="C29" s="91">
        <v>100</v>
      </c>
      <c r="D29" s="91" t="s">
        <v>107</v>
      </c>
      <c r="E29" s="94">
        <v>0.43</v>
      </c>
      <c r="F29" s="94">
        <v>1.58</v>
      </c>
      <c r="G29" s="94"/>
      <c r="H29" s="94"/>
      <c r="I29" s="94"/>
      <c r="J29" s="94"/>
      <c r="K29" s="94">
        <v>0.69</v>
      </c>
      <c r="L29" s="94">
        <v>0.35</v>
      </c>
      <c r="M29" s="93"/>
      <c r="O29" s="88">
        <v>5.375</v>
      </c>
      <c r="P29" s="88">
        <f t="shared" si="0"/>
        <v>2.7</v>
      </c>
      <c r="Q29" s="88">
        <v>6</v>
      </c>
      <c r="R29" s="88">
        <f t="shared" si="1"/>
        <v>0.45</v>
      </c>
      <c r="S29" s="88">
        <f t="shared" si="2"/>
        <v>2.3713235294117649</v>
      </c>
      <c r="T29" s="87">
        <f t="shared" si="3"/>
        <v>23.713235294117652</v>
      </c>
      <c r="U29" s="87">
        <f t="shared" si="4"/>
        <v>17.653186274509803</v>
      </c>
      <c r="V29" s="87">
        <f t="shared" si="5"/>
        <v>6.0600490196078427</v>
      </c>
      <c r="W29" s="87">
        <f t="shared" si="6"/>
        <v>0</v>
      </c>
      <c r="X29" s="87">
        <f t="shared" si="7"/>
        <v>0</v>
      </c>
      <c r="Y29" s="87">
        <f t="shared" si="8"/>
        <v>0</v>
      </c>
      <c r="Z29" s="87">
        <f>(SUM(d147Data300!K33:K38)+Q29)/Q29</f>
        <v>3.3333333333333335</v>
      </c>
      <c r="AA29" s="87">
        <f>(SUM(d147Data300!O33:O38))/$Q29*$O29/1.02</f>
        <v>0</v>
      </c>
      <c r="AB29" s="87">
        <f>(SUM(d147Data300!Q33:Q38))/$Q29*$O29/1.02</f>
        <v>0</v>
      </c>
      <c r="AC29" s="87">
        <f>(SUM(d147Data300!R33:R38))/$Q29*$O29/1.02</f>
        <v>0</v>
      </c>
      <c r="AD29" s="86">
        <f>d147Data300!F33</f>
        <v>67.11</v>
      </c>
      <c r="AE29" s="86"/>
      <c r="AF29" s="86"/>
      <c r="AH29" s="50">
        <f t="shared" si="9"/>
        <v>0.33500000000000002</v>
      </c>
      <c r="AI29" s="50">
        <f t="shared" si="10"/>
        <v>0.11499999999999999</v>
      </c>
      <c r="AJ29" s="50">
        <f t="shared" si="11"/>
        <v>0.45</v>
      </c>
      <c r="AK29" s="50">
        <f t="shared" si="12"/>
        <v>17.722687007874015</v>
      </c>
      <c r="AL29" s="50">
        <f t="shared" si="13"/>
        <v>6.0839074803149602</v>
      </c>
      <c r="AM29" s="50">
        <f t="shared" si="14"/>
        <v>0</v>
      </c>
      <c r="AN29" s="50">
        <f t="shared" si="15"/>
        <v>0</v>
      </c>
      <c r="AO29" s="50">
        <f t="shared" si="16"/>
        <v>23.806594488188974</v>
      </c>
      <c r="AP29" s="50">
        <f t="shared" si="17"/>
        <v>2.7659756397637802E-2</v>
      </c>
    </row>
    <row r="30" spans="1:42" ht="18" x14ac:dyDescent="0.25">
      <c r="A30" s="92">
        <v>304</v>
      </c>
      <c r="B30" s="91">
        <v>150</v>
      </c>
      <c r="C30" s="91">
        <v>100</v>
      </c>
      <c r="D30" s="91" t="s">
        <v>107</v>
      </c>
      <c r="E30" s="94">
        <v>0.28000000000000003</v>
      </c>
      <c r="F30" s="94">
        <v>1.58</v>
      </c>
      <c r="G30" s="94"/>
      <c r="H30" s="94"/>
      <c r="I30" s="94"/>
      <c r="J30" s="94"/>
      <c r="K30" s="94">
        <v>0.73</v>
      </c>
      <c r="L30" s="94">
        <v>0.25</v>
      </c>
      <c r="M30" s="93"/>
      <c r="O30" s="88">
        <v>5.166666666666667</v>
      </c>
      <c r="P30" s="88">
        <f t="shared" si="0"/>
        <v>2.59</v>
      </c>
      <c r="Q30" s="88">
        <v>6</v>
      </c>
      <c r="R30" s="88">
        <f t="shared" si="1"/>
        <v>0.43166666666666664</v>
      </c>
      <c r="S30" s="88">
        <f t="shared" si="2"/>
        <v>2.1865468409586057</v>
      </c>
      <c r="T30" s="87">
        <f t="shared" si="3"/>
        <v>21.865468409586057</v>
      </c>
      <c r="U30" s="87">
        <f t="shared" si="4"/>
        <v>15.702614379084968</v>
      </c>
      <c r="V30" s="87">
        <f t="shared" si="5"/>
        <v>6.162854030501089</v>
      </c>
      <c r="W30" s="87">
        <f t="shared" si="6"/>
        <v>0</v>
      </c>
      <c r="X30" s="87">
        <f t="shared" si="7"/>
        <v>0</v>
      </c>
      <c r="Y30" s="87">
        <f t="shared" si="8"/>
        <v>0</v>
      </c>
      <c r="Z30" s="87">
        <f>(SUM(d147Data300!K43:K48)+Q30)/Q30</f>
        <v>3.1666666666666665</v>
      </c>
      <c r="AA30" s="87">
        <f>(SUM(d147Data300!O43:O48))/$Q30*$O30/1.02</f>
        <v>0</v>
      </c>
      <c r="AB30" s="87">
        <f>(SUM(d147Data300!Q43:Q48))/$Q30*$O30/1.02</f>
        <v>0</v>
      </c>
      <c r="AC30" s="87">
        <f>(SUM(d147Data300!R43:R48))/$Q30*$O30/1.02</f>
        <v>0</v>
      </c>
      <c r="AD30" s="86">
        <f>d147Data300!F43</f>
        <v>51.43</v>
      </c>
      <c r="AE30" s="86"/>
      <c r="AF30" s="86"/>
      <c r="AH30" s="50">
        <f t="shared" si="9"/>
        <v>0.31</v>
      </c>
      <c r="AI30" s="50">
        <f t="shared" si="10"/>
        <v>0.12166666666666666</v>
      </c>
      <c r="AJ30" s="50">
        <f t="shared" si="11"/>
        <v>0.43166666666666664</v>
      </c>
      <c r="AK30" s="50">
        <f t="shared" si="12"/>
        <v>15.764435695538058</v>
      </c>
      <c r="AL30" s="50">
        <f t="shared" si="13"/>
        <v>6.1871172353455819</v>
      </c>
      <c r="AM30" s="50">
        <f t="shared" si="14"/>
        <v>0</v>
      </c>
      <c r="AN30" s="50">
        <f t="shared" si="15"/>
        <v>0</v>
      </c>
      <c r="AO30" s="50">
        <f t="shared" si="16"/>
        <v>21.95155293088364</v>
      </c>
      <c r="AP30" s="50">
        <f t="shared" si="17"/>
        <v>2.8955890279340087E-2</v>
      </c>
    </row>
    <row r="31" spans="1:42" ht="18" x14ac:dyDescent="0.25">
      <c r="A31" s="92">
        <v>305</v>
      </c>
      <c r="B31" s="91">
        <v>150</v>
      </c>
      <c r="C31" s="91">
        <v>100</v>
      </c>
      <c r="D31" s="91" t="s">
        <v>107</v>
      </c>
      <c r="E31" s="94">
        <v>0.8</v>
      </c>
      <c r="F31" s="94">
        <v>2.75</v>
      </c>
      <c r="G31" s="94"/>
      <c r="H31" s="94"/>
      <c r="I31" s="94"/>
      <c r="J31" s="94"/>
      <c r="K31" s="94">
        <v>1.37</v>
      </c>
      <c r="L31" s="94">
        <v>0.53</v>
      </c>
      <c r="M31" s="93"/>
      <c r="O31" s="88">
        <v>25.277777777777782</v>
      </c>
      <c r="P31" s="88">
        <f t="shared" si="0"/>
        <v>4.92</v>
      </c>
      <c r="Q31" s="88">
        <v>6</v>
      </c>
      <c r="R31" s="88">
        <f t="shared" si="1"/>
        <v>0.82</v>
      </c>
      <c r="S31" s="88">
        <f t="shared" si="2"/>
        <v>20.321350762527235</v>
      </c>
      <c r="T31" s="87">
        <f t="shared" si="3"/>
        <v>203.21350762527234</v>
      </c>
      <c r="U31" s="87">
        <f t="shared" si="4"/>
        <v>146.62763253449529</v>
      </c>
      <c r="V31" s="87">
        <f t="shared" si="5"/>
        <v>56.585875090777058</v>
      </c>
      <c r="W31" s="87">
        <f t="shared" si="6"/>
        <v>0</v>
      </c>
      <c r="X31" s="87">
        <f t="shared" si="7"/>
        <v>0</v>
      </c>
      <c r="Y31" s="87">
        <f t="shared" si="8"/>
        <v>0</v>
      </c>
      <c r="Z31" s="87">
        <f>(SUM(d147Data300!K53:K58)+Q31)/Q31</f>
        <v>4.833333333333333</v>
      </c>
      <c r="AA31" s="87">
        <f>(SUM(d147Data300!O53:O58))/$Q31*$O31/1.02</f>
        <v>0</v>
      </c>
      <c r="AB31" s="87">
        <f>(SUM(d147Data300!Q53:Q58))/$Q31*$O31/1.02</f>
        <v>0</v>
      </c>
      <c r="AC31" s="87">
        <f>(SUM(d147Data300!R53:R58))/$Q31*$O31/1.02</f>
        <v>0</v>
      </c>
      <c r="AD31" s="86">
        <f>d147Data300!F53</f>
        <v>102.42</v>
      </c>
      <c r="AE31" s="86"/>
      <c r="AF31" s="86"/>
      <c r="AH31" s="50">
        <f t="shared" si="9"/>
        <v>0.59166666666666667</v>
      </c>
      <c r="AI31" s="50">
        <f t="shared" si="10"/>
        <v>0.22833333333333336</v>
      </c>
      <c r="AJ31" s="50">
        <f t="shared" si="11"/>
        <v>0.82</v>
      </c>
      <c r="AK31" s="50">
        <f t="shared" si="12"/>
        <v>147.20490667833189</v>
      </c>
      <c r="AL31" s="50">
        <f t="shared" si="13"/>
        <v>56.808654126567525</v>
      </c>
      <c r="AM31" s="50">
        <f t="shared" si="14"/>
        <v>0</v>
      </c>
      <c r="AN31" s="50">
        <f t="shared" si="15"/>
        <v>0</v>
      </c>
      <c r="AO31" s="50">
        <f t="shared" si="16"/>
        <v>204.01356080489941</v>
      </c>
      <c r="AP31" s="50">
        <f t="shared" si="17"/>
        <v>0.18845908177493439</v>
      </c>
    </row>
    <row r="32" spans="1:42" ht="18" x14ac:dyDescent="0.25">
      <c r="A32" s="92">
        <v>306</v>
      </c>
      <c r="B32" s="91">
        <v>150</v>
      </c>
      <c r="C32" s="91">
        <v>100</v>
      </c>
      <c r="D32" s="91" t="s">
        <v>107</v>
      </c>
      <c r="E32" s="94">
        <v>0.28000000000000003</v>
      </c>
      <c r="F32" s="94">
        <v>1.38</v>
      </c>
      <c r="G32" s="94"/>
      <c r="H32" s="94"/>
      <c r="I32" s="94"/>
      <c r="J32" s="94"/>
      <c r="K32" s="94">
        <v>0.59</v>
      </c>
      <c r="L32" s="94">
        <v>0.18</v>
      </c>
      <c r="M32" s="93"/>
      <c r="O32" s="88">
        <v>12.50925925925926</v>
      </c>
      <c r="P32" s="88">
        <f t="shared" si="0"/>
        <v>2.25</v>
      </c>
      <c r="Q32" s="88">
        <v>6</v>
      </c>
      <c r="R32" s="88">
        <f t="shared" si="1"/>
        <v>0.375</v>
      </c>
      <c r="S32" s="88">
        <f t="shared" si="2"/>
        <v>4.5989923747276684</v>
      </c>
      <c r="T32" s="87">
        <f t="shared" si="3"/>
        <v>45.989923747276684</v>
      </c>
      <c r="U32" s="87">
        <f t="shared" si="4"/>
        <v>33.930343742435248</v>
      </c>
      <c r="V32" s="87">
        <f t="shared" si="5"/>
        <v>12.059580004841443</v>
      </c>
      <c r="W32" s="87">
        <f t="shared" si="6"/>
        <v>0</v>
      </c>
      <c r="X32" s="87">
        <f t="shared" si="7"/>
        <v>0</v>
      </c>
      <c r="Y32" s="87">
        <f t="shared" si="8"/>
        <v>0</v>
      </c>
      <c r="Z32" s="87">
        <f>(SUM(d147Data300!K63:K68)+Q32)/Q32</f>
        <v>3.8333333333333335</v>
      </c>
      <c r="AA32" s="87">
        <f>(SUM(d147Data300!O63:O68))/$Q32*$O32/1.02</f>
        <v>0</v>
      </c>
      <c r="AB32" s="87">
        <f>(SUM(d147Data300!Q63:Q68))/$Q32*$O32/1.02</f>
        <v>0</v>
      </c>
      <c r="AC32" s="87">
        <f>(SUM(d147Data300!R63:R68))/$Q32*$O32/1.02</f>
        <v>0</v>
      </c>
      <c r="AD32" s="86">
        <f>d147Data300!F63</f>
        <v>34.11</v>
      </c>
      <c r="AE32" s="86"/>
      <c r="AF32" s="86"/>
      <c r="AH32" s="50">
        <f t="shared" si="9"/>
        <v>0.27666666666666667</v>
      </c>
      <c r="AI32" s="50">
        <f t="shared" si="10"/>
        <v>9.8333333333333328E-2</v>
      </c>
      <c r="AJ32" s="50">
        <f t="shared" si="11"/>
        <v>0.375</v>
      </c>
      <c r="AK32" s="50">
        <f t="shared" si="12"/>
        <v>34.063927772917268</v>
      </c>
      <c r="AL32" s="50">
        <f t="shared" si="13"/>
        <v>12.107058666277826</v>
      </c>
      <c r="AM32" s="50">
        <f t="shared" si="14"/>
        <v>0</v>
      </c>
      <c r="AN32" s="50">
        <f t="shared" si="15"/>
        <v>0</v>
      </c>
      <c r="AO32" s="50">
        <f t="shared" si="16"/>
        <v>46.17098643919509</v>
      </c>
      <c r="AP32" s="50">
        <f t="shared" si="17"/>
        <v>4.1497163440507433E-2</v>
      </c>
    </row>
    <row r="33" spans="1:42" ht="18" x14ac:dyDescent="0.25">
      <c r="A33" s="92">
        <v>307</v>
      </c>
      <c r="B33" s="91">
        <v>150</v>
      </c>
      <c r="C33" s="91">
        <v>100</v>
      </c>
      <c r="D33" s="91" t="s">
        <v>107</v>
      </c>
      <c r="E33" s="94">
        <v>0.64</v>
      </c>
      <c r="F33" s="94">
        <v>1.76</v>
      </c>
      <c r="G33" s="94"/>
      <c r="H33" s="94"/>
      <c r="I33" s="94"/>
      <c r="J33" s="94"/>
      <c r="K33" s="94">
        <v>0.86</v>
      </c>
      <c r="L33" s="94">
        <v>0.37</v>
      </c>
      <c r="M33" s="93"/>
      <c r="O33" s="88">
        <v>11.787037037037038</v>
      </c>
      <c r="P33" s="88">
        <f t="shared" si="0"/>
        <v>3.26</v>
      </c>
      <c r="Q33" s="88">
        <v>6</v>
      </c>
      <c r="R33" s="88">
        <f t="shared" si="1"/>
        <v>0.54333333333333333</v>
      </c>
      <c r="S33" s="88">
        <f t="shared" si="2"/>
        <v>6.2787158073105793</v>
      </c>
      <c r="T33" s="87">
        <f t="shared" si="3"/>
        <v>62.787158073105793</v>
      </c>
      <c r="U33" s="87">
        <f t="shared" si="4"/>
        <v>46.223674655047212</v>
      </c>
      <c r="V33" s="87">
        <f t="shared" si="5"/>
        <v>16.563483418058585</v>
      </c>
      <c r="W33" s="87">
        <f t="shared" si="6"/>
        <v>0</v>
      </c>
      <c r="X33" s="87">
        <f t="shared" si="7"/>
        <v>0</v>
      </c>
      <c r="Y33" s="87">
        <f t="shared" si="8"/>
        <v>0</v>
      </c>
      <c r="Z33" s="87">
        <f>(SUM(d147Data300!K73:K78)+Q33)/Q33</f>
        <v>4</v>
      </c>
      <c r="AA33" s="87">
        <f>(SUM(d147Data300!O73:O78))/$Q33*$O33/1.02</f>
        <v>0</v>
      </c>
      <c r="AB33" s="87">
        <f>(SUM(d147Data300!Q73:Q78))/$Q33*$O33/1.02</f>
        <v>0</v>
      </c>
      <c r="AC33" s="87">
        <f>(SUM(d147Data300!R73:R78))/$Q33*$O33/1.02</f>
        <v>0</v>
      </c>
      <c r="AD33" s="86">
        <f>d147Data300!F73</f>
        <v>95.6</v>
      </c>
      <c r="AE33" s="86"/>
      <c r="AF33" s="86"/>
      <c r="AH33" s="50">
        <f t="shared" si="9"/>
        <v>0.39999999999999997</v>
      </c>
      <c r="AI33" s="50">
        <f t="shared" si="10"/>
        <v>0.14333333333333334</v>
      </c>
      <c r="AJ33" s="50">
        <f t="shared" si="11"/>
        <v>0.54333333333333333</v>
      </c>
      <c r="AK33" s="50">
        <f t="shared" si="12"/>
        <v>46.405657626130065</v>
      </c>
      <c r="AL33" s="50">
        <f t="shared" si="13"/>
        <v>16.62869398269661</v>
      </c>
      <c r="AM33" s="50">
        <f t="shared" si="14"/>
        <v>0</v>
      </c>
      <c r="AN33" s="50">
        <f t="shared" si="15"/>
        <v>0</v>
      </c>
      <c r="AO33" s="50">
        <f t="shared" si="16"/>
        <v>63.034351608826675</v>
      </c>
      <c r="AP33" s="50">
        <f t="shared" si="17"/>
        <v>6.9318451079031784E-2</v>
      </c>
    </row>
    <row r="34" spans="1:42" ht="18.75" thickBot="1" x14ac:dyDescent="0.3">
      <c r="A34" s="92">
        <v>308</v>
      </c>
      <c r="B34" s="91">
        <v>150</v>
      </c>
      <c r="C34" s="91">
        <v>100</v>
      </c>
      <c r="D34" s="91" t="s">
        <v>107</v>
      </c>
      <c r="E34" s="90">
        <v>0.6</v>
      </c>
      <c r="F34" s="90">
        <v>1.8</v>
      </c>
      <c r="G34" s="90"/>
      <c r="H34" s="90"/>
      <c r="I34" s="90"/>
      <c r="J34" s="90"/>
      <c r="K34" s="90">
        <v>0.96</v>
      </c>
      <c r="L34" s="90">
        <v>0.36</v>
      </c>
      <c r="M34" s="89"/>
      <c r="O34" s="88">
        <v>23.111111111111111</v>
      </c>
      <c r="P34" s="88">
        <f t="shared" si="0"/>
        <v>3.36</v>
      </c>
      <c r="Q34" s="88">
        <v>6</v>
      </c>
      <c r="R34" s="88">
        <f t="shared" si="1"/>
        <v>0.55999999999999994</v>
      </c>
      <c r="S34" s="88">
        <f t="shared" si="2"/>
        <v>12.688453159041392</v>
      </c>
      <c r="T34" s="87">
        <f t="shared" si="3"/>
        <v>126.88453159041393</v>
      </c>
      <c r="U34" s="87">
        <f t="shared" si="4"/>
        <v>90.631808278867084</v>
      </c>
      <c r="V34" s="87">
        <f t="shared" si="5"/>
        <v>36.252723311546838</v>
      </c>
      <c r="W34" s="87">
        <f t="shared" si="6"/>
        <v>0</v>
      </c>
      <c r="X34" s="87">
        <f t="shared" si="7"/>
        <v>0</v>
      </c>
      <c r="Y34" s="87">
        <f t="shared" si="8"/>
        <v>0</v>
      </c>
      <c r="Z34" s="87">
        <f>(SUM(d147Data300!K83:K88)+Q34)/Q34</f>
        <v>4</v>
      </c>
      <c r="AA34" s="87">
        <f>(SUM(d147Data300!O83:O88))/$Q34*$O34/1.02</f>
        <v>0</v>
      </c>
      <c r="AB34" s="87">
        <f>(SUM(d147Data300!Q83:Q88))/$Q34*$O34/1.02</f>
        <v>0</v>
      </c>
      <c r="AC34" s="87">
        <f>(SUM(d147Data300!R83:R88))/$Q34*$O34/1.02</f>
        <v>0</v>
      </c>
      <c r="AD34" s="86">
        <f>d147Data300!F83</f>
        <v>84.27</v>
      </c>
      <c r="AE34" s="86"/>
      <c r="AF34" s="86"/>
      <c r="AH34" s="50">
        <f t="shared" si="9"/>
        <v>0.39999999999999997</v>
      </c>
      <c r="AI34" s="50">
        <f t="shared" si="10"/>
        <v>0.16</v>
      </c>
      <c r="AJ34" s="50">
        <f t="shared" si="11"/>
        <v>0.55999999999999994</v>
      </c>
      <c r="AK34" s="50">
        <f t="shared" si="12"/>
        <v>90.988626421697276</v>
      </c>
      <c r="AL34" s="50">
        <f t="shared" si="13"/>
        <v>36.395450568678918</v>
      </c>
      <c r="AM34" s="50">
        <f t="shared" si="14"/>
        <v>0</v>
      </c>
      <c r="AN34" s="50">
        <f t="shared" si="15"/>
        <v>0</v>
      </c>
      <c r="AO34" s="50">
        <f t="shared" si="16"/>
        <v>127.3840769903762</v>
      </c>
      <c r="AP34" s="50">
        <f t="shared" si="17"/>
        <v>0.12779352580927383</v>
      </c>
    </row>
    <row r="35" spans="1:42" ht="18.75" thickTop="1" x14ac:dyDescent="0.25">
      <c r="A35" s="92">
        <v>401</v>
      </c>
      <c r="B35" s="91">
        <v>150</v>
      </c>
      <c r="C35" s="91">
        <v>100</v>
      </c>
      <c r="D35" s="91" t="s">
        <v>107</v>
      </c>
      <c r="E35" s="91">
        <v>0.41</v>
      </c>
      <c r="F35" s="91">
        <v>1.1399999999999999</v>
      </c>
      <c r="G35" s="91"/>
      <c r="H35" s="91"/>
      <c r="I35" s="91"/>
      <c r="J35" s="91"/>
      <c r="K35" s="91">
        <v>0.61</v>
      </c>
      <c r="L35" s="91">
        <v>0.25</v>
      </c>
      <c r="M35" s="95"/>
      <c r="O35" s="88">
        <v>4.875</v>
      </c>
      <c r="P35" s="88">
        <f t="shared" si="0"/>
        <v>2.1599999999999997</v>
      </c>
      <c r="Q35" s="88">
        <v>6</v>
      </c>
      <c r="R35" s="88">
        <f t="shared" si="1"/>
        <v>0.35999999999999993</v>
      </c>
      <c r="S35" s="88">
        <f t="shared" si="2"/>
        <v>1.7205882352941173</v>
      </c>
      <c r="T35" s="87">
        <f t="shared" si="3"/>
        <v>17.205882352941174</v>
      </c>
      <c r="U35" s="87">
        <f t="shared" si="4"/>
        <v>12.346813725490195</v>
      </c>
      <c r="V35" s="87">
        <f t="shared" si="5"/>
        <v>4.8590686274509807</v>
      </c>
      <c r="W35" s="87">
        <f t="shared" si="6"/>
        <v>0</v>
      </c>
      <c r="X35" s="87">
        <f t="shared" si="7"/>
        <v>0</v>
      </c>
      <c r="Y35" s="87">
        <f t="shared" si="8"/>
        <v>0</v>
      </c>
      <c r="Z35" s="87">
        <f>(SUM(d147Data400!K13:K18)+Q35)/Q35</f>
        <v>4</v>
      </c>
      <c r="AA35" s="87">
        <f>(SUM(d147Data400!O13:O18))/$Q35*$O35/1.02</f>
        <v>0</v>
      </c>
      <c r="AB35" s="87">
        <f>(SUM(d147Data400!Q13:Q18))/$Q35*$O35/1.02</f>
        <v>0</v>
      </c>
      <c r="AC35" s="87">
        <f>(SUM(d147Data400!R13:R18))/$Q35*$O35/1.02</f>
        <v>0</v>
      </c>
      <c r="AD35" s="86">
        <f>d147Data400!F13</f>
        <v>53.17</v>
      </c>
      <c r="AE35" s="86"/>
      <c r="AF35" s="86"/>
      <c r="AH35" s="50">
        <f t="shared" si="9"/>
        <v>0.2583333333333333</v>
      </c>
      <c r="AI35" s="50">
        <f t="shared" si="10"/>
        <v>0.10166666666666667</v>
      </c>
      <c r="AJ35" s="50">
        <f t="shared" si="11"/>
        <v>0.35999999999999993</v>
      </c>
      <c r="AK35" s="50">
        <f t="shared" si="12"/>
        <v>12.395423228346454</v>
      </c>
      <c r="AL35" s="50">
        <f t="shared" si="13"/>
        <v>4.878198818897638</v>
      </c>
      <c r="AM35" s="50">
        <f t="shared" si="14"/>
        <v>0</v>
      </c>
      <c r="AN35" s="50">
        <f t="shared" si="15"/>
        <v>0</v>
      </c>
      <c r="AO35" s="50">
        <f t="shared" si="16"/>
        <v>17.273622047244093</v>
      </c>
      <c r="AP35" s="50">
        <f t="shared" si="17"/>
        <v>1.6074747635394664E-2</v>
      </c>
    </row>
    <row r="36" spans="1:42" ht="18" x14ac:dyDescent="0.25">
      <c r="A36" s="92">
        <v>402</v>
      </c>
      <c r="B36" s="91">
        <v>150</v>
      </c>
      <c r="C36" s="91">
        <v>100</v>
      </c>
      <c r="D36" s="91" t="s">
        <v>107</v>
      </c>
      <c r="E36" s="94">
        <v>0.3</v>
      </c>
      <c r="F36" s="94">
        <v>1.62</v>
      </c>
      <c r="G36" s="94"/>
      <c r="H36" s="94"/>
      <c r="I36" s="94"/>
      <c r="J36" s="94"/>
      <c r="K36" s="94">
        <v>0.67</v>
      </c>
      <c r="L36" s="94">
        <v>0.22</v>
      </c>
      <c r="M36" s="93"/>
      <c r="O36" s="88">
        <v>11.472222222222221</v>
      </c>
      <c r="P36" s="88">
        <f t="shared" si="0"/>
        <v>2.5900000000000003</v>
      </c>
      <c r="Q36" s="88">
        <v>6</v>
      </c>
      <c r="R36" s="88">
        <f t="shared" si="1"/>
        <v>0.4316666666666667</v>
      </c>
      <c r="S36" s="88">
        <f t="shared" si="2"/>
        <v>4.8550744371822798</v>
      </c>
      <c r="T36" s="87">
        <f t="shared" si="3"/>
        <v>48.550744371822795</v>
      </c>
      <c r="U36" s="87">
        <f t="shared" si="4"/>
        <v>35.991285403050107</v>
      </c>
      <c r="V36" s="87">
        <f t="shared" si="5"/>
        <v>12.559458968772695</v>
      </c>
      <c r="W36" s="87">
        <f t="shared" si="6"/>
        <v>0</v>
      </c>
      <c r="X36" s="87">
        <f t="shared" si="7"/>
        <v>0</v>
      </c>
      <c r="Y36" s="87">
        <f t="shared" si="8"/>
        <v>0</v>
      </c>
      <c r="Z36" s="87">
        <f>(SUM(d147Data400!K23:K28)+Q36)/Q36</f>
        <v>4.333333333333333</v>
      </c>
      <c r="AA36" s="87">
        <f>(SUM(d147Data400!O23:O28))/$Q36*$O36/1.02</f>
        <v>0</v>
      </c>
      <c r="AB36" s="87">
        <f>(SUM(d147Data400!Q23:Q28))/$Q36*$O36/1.02</f>
        <v>0</v>
      </c>
      <c r="AC36" s="87">
        <f>(SUM(d147Data400!R23:R28))/$Q36*$O36/1.02</f>
        <v>0</v>
      </c>
      <c r="AD36" s="86">
        <f>d147Data400!F23</f>
        <v>36.17</v>
      </c>
      <c r="AE36" s="86"/>
      <c r="AF36" s="86"/>
      <c r="AH36" s="50">
        <f t="shared" si="9"/>
        <v>0.32</v>
      </c>
      <c r="AI36" s="50">
        <f t="shared" si="10"/>
        <v>0.11166666666666668</v>
      </c>
      <c r="AJ36" s="50">
        <f t="shared" si="11"/>
        <v>0.4316666666666667</v>
      </c>
      <c r="AK36" s="50">
        <f t="shared" si="12"/>
        <v>36.132983377077863</v>
      </c>
      <c r="AL36" s="50">
        <f t="shared" si="13"/>
        <v>12.608905657626131</v>
      </c>
      <c r="AM36" s="50">
        <f t="shared" si="14"/>
        <v>0</v>
      </c>
      <c r="AN36" s="50">
        <f t="shared" si="15"/>
        <v>0</v>
      </c>
      <c r="AO36" s="50">
        <f t="shared" si="16"/>
        <v>48.741889034703995</v>
      </c>
      <c r="AP36" s="50">
        <f t="shared" si="17"/>
        <v>4.3564333624963557E-2</v>
      </c>
    </row>
    <row r="37" spans="1:42" ht="18" x14ac:dyDescent="0.25">
      <c r="A37" s="92">
        <v>403</v>
      </c>
      <c r="B37" s="91">
        <v>150</v>
      </c>
      <c r="C37" s="91">
        <v>100</v>
      </c>
      <c r="D37" s="91" t="s">
        <v>107</v>
      </c>
      <c r="E37" s="94">
        <v>0.9</v>
      </c>
      <c r="F37" s="94">
        <v>1.76</v>
      </c>
      <c r="G37" s="94"/>
      <c r="H37" s="94"/>
      <c r="I37" s="94"/>
      <c r="J37" s="94"/>
      <c r="K37" s="94">
        <v>1</v>
      </c>
      <c r="L37" s="94">
        <v>0.41</v>
      </c>
      <c r="M37" s="93"/>
      <c r="O37" s="88">
        <v>22.351851851851851</v>
      </c>
      <c r="P37" s="88">
        <f t="shared" si="0"/>
        <v>3.66</v>
      </c>
      <c r="Q37" s="88">
        <v>6</v>
      </c>
      <c r="R37" s="88">
        <f t="shared" si="1"/>
        <v>0.61</v>
      </c>
      <c r="S37" s="88">
        <f t="shared" si="2"/>
        <v>13.367283950617283</v>
      </c>
      <c r="T37" s="87">
        <f t="shared" si="3"/>
        <v>133.67283950617283</v>
      </c>
      <c r="U37" s="87">
        <f t="shared" si="4"/>
        <v>97.150205761316869</v>
      </c>
      <c r="V37" s="87">
        <f t="shared" si="5"/>
        <v>36.522633744855966</v>
      </c>
      <c r="W37" s="87">
        <f t="shared" si="6"/>
        <v>0</v>
      </c>
      <c r="X37" s="87">
        <f t="shared" si="7"/>
        <v>0</v>
      </c>
      <c r="Y37" s="87">
        <f t="shared" si="8"/>
        <v>0</v>
      </c>
      <c r="Z37" s="87">
        <f>(SUM(d147Data400!K33:K38)+Q37)/Q37</f>
        <v>5.833333333333333</v>
      </c>
      <c r="AA37" s="87">
        <f>(SUM(d147Data400!O33:O38))/$Q37*$O37/1.02</f>
        <v>0</v>
      </c>
      <c r="AB37" s="87">
        <f>(SUM(d147Data400!Q33:Q38))/$Q37*$O37/1.02</f>
        <v>0</v>
      </c>
      <c r="AC37" s="87">
        <f>(SUM(d147Data400!R33:R38))/$Q37*$O37/1.02</f>
        <v>0</v>
      </c>
      <c r="AD37" s="86">
        <f>d147Data400!F33</f>
        <v>113.86</v>
      </c>
      <c r="AE37" s="86"/>
      <c r="AF37" s="86"/>
      <c r="AH37" s="50">
        <f t="shared" si="9"/>
        <v>0.44333333333333336</v>
      </c>
      <c r="AI37" s="50">
        <f t="shared" si="10"/>
        <v>0.16666666666666666</v>
      </c>
      <c r="AJ37" s="50">
        <f t="shared" si="11"/>
        <v>0.61</v>
      </c>
      <c r="AK37" s="50">
        <f t="shared" si="12"/>
        <v>97.532686886361418</v>
      </c>
      <c r="AL37" s="50">
        <f t="shared" si="13"/>
        <v>36.666423641489253</v>
      </c>
      <c r="AM37" s="50">
        <f t="shared" si="14"/>
        <v>0</v>
      </c>
      <c r="AN37" s="50">
        <f t="shared" si="15"/>
        <v>0</v>
      </c>
      <c r="AO37" s="50">
        <f t="shared" si="16"/>
        <v>134.19911052785068</v>
      </c>
      <c r="AP37" s="50">
        <f t="shared" si="17"/>
        <v>0.12338968587645681</v>
      </c>
    </row>
    <row r="38" spans="1:42" ht="18" x14ac:dyDescent="0.25">
      <c r="A38" s="92">
        <v>404</v>
      </c>
      <c r="B38" s="91">
        <v>150</v>
      </c>
      <c r="C38" s="91">
        <v>100</v>
      </c>
      <c r="D38" s="91" t="s">
        <v>107</v>
      </c>
      <c r="E38" s="94">
        <v>0.48</v>
      </c>
      <c r="F38" s="94">
        <v>2.2799999999999998</v>
      </c>
      <c r="G38" s="94"/>
      <c r="H38" s="94"/>
      <c r="I38" s="94"/>
      <c r="J38" s="94"/>
      <c r="K38" s="94">
        <v>0.9</v>
      </c>
      <c r="L38" s="94">
        <v>0.35</v>
      </c>
      <c r="M38" s="93"/>
      <c r="O38" s="88">
        <v>10.944444444444445</v>
      </c>
      <c r="P38" s="88">
        <f t="shared" si="0"/>
        <v>3.6599999999999997</v>
      </c>
      <c r="Q38" s="88">
        <v>6</v>
      </c>
      <c r="R38" s="88">
        <f t="shared" si="1"/>
        <v>0.61</v>
      </c>
      <c r="S38" s="88">
        <f t="shared" si="2"/>
        <v>6.54520697167756</v>
      </c>
      <c r="T38" s="87">
        <f t="shared" si="3"/>
        <v>65.452069716775597</v>
      </c>
      <c r="U38" s="87">
        <f t="shared" si="4"/>
        <v>49.35729847494553</v>
      </c>
      <c r="V38" s="87">
        <f t="shared" si="5"/>
        <v>16.094771241830063</v>
      </c>
      <c r="W38" s="87">
        <f t="shared" si="6"/>
        <v>0</v>
      </c>
      <c r="X38" s="87">
        <f t="shared" si="7"/>
        <v>0</v>
      </c>
      <c r="Y38" s="87">
        <f t="shared" si="8"/>
        <v>0</v>
      </c>
      <c r="Z38" s="87">
        <f>(SUM(d147Data400!K43:K48)+Q38)/Q38</f>
        <v>5.333333333333333</v>
      </c>
      <c r="AA38" s="87">
        <f>(SUM(d147Data400!O43:O48))/$Q38*$O38/1.02</f>
        <v>0</v>
      </c>
      <c r="AB38" s="87">
        <f>(SUM(d147Data400!Q43:Q48))/$Q38*$O38/1.02</f>
        <v>0</v>
      </c>
      <c r="AC38" s="87">
        <f>(SUM(d147Data400!R43:R48))/$Q38*$O38/1.02</f>
        <v>0</v>
      </c>
      <c r="AD38" s="86">
        <f>d147Data400!F43</f>
        <v>66.650000000000006</v>
      </c>
      <c r="AE38" s="86"/>
      <c r="AF38" s="86"/>
      <c r="AH38" s="50">
        <f t="shared" si="9"/>
        <v>0.45999999999999996</v>
      </c>
      <c r="AI38" s="50">
        <f t="shared" si="10"/>
        <v>0.15</v>
      </c>
      <c r="AJ38" s="50">
        <f t="shared" si="11"/>
        <v>0.61</v>
      </c>
      <c r="AK38" s="50">
        <f t="shared" si="12"/>
        <v>49.551618547681535</v>
      </c>
      <c r="AL38" s="50">
        <f t="shared" si="13"/>
        <v>16.158136482939632</v>
      </c>
      <c r="AM38" s="50">
        <f t="shared" si="14"/>
        <v>0</v>
      </c>
      <c r="AN38" s="50">
        <f t="shared" si="15"/>
        <v>0</v>
      </c>
      <c r="AO38" s="50">
        <f t="shared" si="16"/>
        <v>65.709755030621167</v>
      </c>
      <c r="AP38" s="50">
        <f t="shared" si="17"/>
        <v>6.8804487004228643E-2</v>
      </c>
    </row>
    <row r="39" spans="1:42" ht="18" x14ac:dyDescent="0.25">
      <c r="A39" s="92">
        <v>405</v>
      </c>
      <c r="B39" s="91">
        <v>150</v>
      </c>
      <c r="C39" s="91">
        <v>100</v>
      </c>
      <c r="D39" s="91" t="s">
        <v>107</v>
      </c>
      <c r="E39" s="94">
        <v>0.43</v>
      </c>
      <c r="F39" s="94">
        <v>2.1800000000000002</v>
      </c>
      <c r="G39" s="94"/>
      <c r="H39" s="94"/>
      <c r="I39" s="94"/>
      <c r="J39" s="94"/>
      <c r="K39" s="94">
        <v>0.89</v>
      </c>
      <c r="L39" s="94">
        <v>0.28000000000000003</v>
      </c>
      <c r="M39" s="93"/>
      <c r="O39" s="88">
        <v>23.953703703703706</v>
      </c>
      <c r="P39" s="88">
        <f t="shared" si="0"/>
        <v>3.5000000000000004</v>
      </c>
      <c r="Q39" s="88">
        <v>6</v>
      </c>
      <c r="R39" s="88">
        <f t="shared" si="1"/>
        <v>0.58333333333333337</v>
      </c>
      <c r="S39" s="88">
        <f t="shared" si="2"/>
        <v>13.6990135560397</v>
      </c>
      <c r="T39" s="87">
        <f t="shared" si="3"/>
        <v>136.99013556039699</v>
      </c>
      <c r="U39" s="87">
        <f t="shared" si="4"/>
        <v>102.15550108932464</v>
      </c>
      <c r="V39" s="87">
        <f t="shared" si="5"/>
        <v>34.834634471072384</v>
      </c>
      <c r="W39" s="87">
        <f t="shared" si="6"/>
        <v>0</v>
      </c>
      <c r="X39" s="87">
        <f t="shared" si="7"/>
        <v>0</v>
      </c>
      <c r="Y39" s="87">
        <f t="shared" si="8"/>
        <v>0</v>
      </c>
      <c r="Z39" s="87">
        <f>(SUM(d147Data400!K53:K58)+Q39)/Q39</f>
        <v>5</v>
      </c>
      <c r="AA39" s="87">
        <f>(SUM(d147Data400!O53:O58))/$Q39*$O39/1.02</f>
        <v>0</v>
      </c>
      <c r="AB39" s="87">
        <f>(SUM(d147Data400!Q53:Q58))/$Q39*$O39/1.02</f>
        <v>0</v>
      </c>
      <c r="AC39" s="87">
        <f>(SUM(d147Data400!R53:R58))/$Q39*$O39/1.02</f>
        <v>0</v>
      </c>
      <c r="AD39" s="86">
        <f>d147Data400!F53</f>
        <v>53.91</v>
      </c>
      <c r="AE39" s="86"/>
      <c r="AF39" s="86"/>
      <c r="AH39" s="50">
        <f t="shared" si="9"/>
        <v>0.43500000000000005</v>
      </c>
      <c r="AI39" s="50">
        <f t="shared" si="10"/>
        <v>0.14833333333333334</v>
      </c>
      <c r="AJ39" s="50">
        <f t="shared" si="11"/>
        <v>0.58333333333333337</v>
      </c>
      <c r="AK39" s="50">
        <f t="shared" si="12"/>
        <v>102.55768810148733</v>
      </c>
      <c r="AL39" s="50">
        <f t="shared" si="13"/>
        <v>34.971778701273458</v>
      </c>
      <c r="AM39" s="50">
        <f t="shared" si="14"/>
        <v>0</v>
      </c>
      <c r="AN39" s="50">
        <f t="shared" si="15"/>
        <v>0</v>
      </c>
      <c r="AO39" s="50">
        <f t="shared" si="16"/>
        <v>137.52946680276079</v>
      </c>
      <c r="AP39" s="50">
        <f t="shared" si="17"/>
        <v>0.12857872012909724</v>
      </c>
    </row>
    <row r="40" spans="1:42" ht="18" x14ac:dyDescent="0.25">
      <c r="A40" s="92">
        <v>406</v>
      </c>
      <c r="B40" s="91">
        <v>150</v>
      </c>
      <c r="C40" s="91">
        <v>100</v>
      </c>
      <c r="D40" s="91" t="s">
        <v>107</v>
      </c>
      <c r="E40" s="94">
        <v>0.31</v>
      </c>
      <c r="F40" s="94">
        <v>2.16</v>
      </c>
      <c r="G40" s="94"/>
      <c r="H40" s="94"/>
      <c r="I40" s="94"/>
      <c r="J40" s="94"/>
      <c r="K40" s="94">
        <v>0.93</v>
      </c>
      <c r="L40" s="94">
        <v>0.34</v>
      </c>
      <c r="M40" s="93"/>
      <c r="O40" s="88">
        <v>11.648148148148147</v>
      </c>
      <c r="P40" s="88">
        <f t="shared" si="0"/>
        <v>3.4000000000000004</v>
      </c>
      <c r="Q40" s="88">
        <v>6</v>
      </c>
      <c r="R40" s="88">
        <f t="shared" si="1"/>
        <v>0.56666666666666676</v>
      </c>
      <c r="S40" s="88">
        <f t="shared" si="2"/>
        <v>6.4711934156378605</v>
      </c>
      <c r="T40" s="87">
        <f t="shared" si="3"/>
        <v>64.711934156378604</v>
      </c>
      <c r="U40" s="87">
        <f t="shared" si="4"/>
        <v>47.011316872427983</v>
      </c>
      <c r="V40" s="87">
        <f t="shared" si="5"/>
        <v>17.700617283950614</v>
      </c>
      <c r="W40" s="87">
        <f t="shared" si="6"/>
        <v>0</v>
      </c>
      <c r="X40" s="87">
        <f t="shared" si="7"/>
        <v>0</v>
      </c>
      <c r="Y40" s="87">
        <f t="shared" si="8"/>
        <v>0</v>
      </c>
      <c r="Z40" s="87">
        <f>(SUM(d147Data400!K63:K68)+Q40)/Q40</f>
        <v>4.666666666666667</v>
      </c>
      <c r="AA40" s="87">
        <f>(SUM(d147Data400!O63:O68))/$Q40*$O40/1.02</f>
        <v>0</v>
      </c>
      <c r="AB40" s="87">
        <f>(SUM(d147Data400!Q63:Q68))/$Q40*$O40/1.02</f>
        <v>0</v>
      </c>
      <c r="AC40" s="87">
        <f>(SUM(d147Data400!R63:R68))/$Q40*$O40/1.02</f>
        <v>0</v>
      </c>
      <c r="AD40" s="86">
        <f>d147Data400!F63</f>
        <v>45.33</v>
      </c>
      <c r="AE40" s="86"/>
      <c r="AF40" s="86"/>
      <c r="AH40" s="50">
        <f t="shared" si="9"/>
        <v>0.41166666666666668</v>
      </c>
      <c r="AI40" s="50">
        <f t="shared" si="10"/>
        <v>0.155</v>
      </c>
      <c r="AJ40" s="50">
        <f t="shared" si="11"/>
        <v>0.56666666666666676</v>
      </c>
      <c r="AK40" s="50">
        <f t="shared" si="12"/>
        <v>47.196400797122571</v>
      </c>
      <c r="AL40" s="50">
        <f t="shared" si="13"/>
        <v>17.770304753572468</v>
      </c>
      <c r="AM40" s="50">
        <f t="shared" si="14"/>
        <v>0</v>
      </c>
      <c r="AN40" s="50">
        <f t="shared" si="15"/>
        <v>0</v>
      </c>
      <c r="AO40" s="50">
        <f t="shared" si="16"/>
        <v>64.966705550695039</v>
      </c>
      <c r="AP40" s="50">
        <f t="shared" si="17"/>
        <v>6.9013317681727943E-2</v>
      </c>
    </row>
    <row r="41" spans="1:42" ht="18" x14ac:dyDescent="0.25">
      <c r="A41" s="92">
        <v>407</v>
      </c>
      <c r="B41" s="91">
        <v>150</v>
      </c>
      <c r="C41" s="91">
        <v>100</v>
      </c>
      <c r="D41" s="91" t="s">
        <v>107</v>
      </c>
      <c r="E41" s="94">
        <v>0.53</v>
      </c>
      <c r="F41" s="94">
        <v>1.81</v>
      </c>
      <c r="G41" s="94"/>
      <c r="H41" s="94"/>
      <c r="I41" s="94"/>
      <c r="J41" s="94"/>
      <c r="K41" s="94">
        <v>0.91</v>
      </c>
      <c r="L41" s="94">
        <v>0.27</v>
      </c>
      <c r="M41" s="93"/>
      <c r="O41" s="88">
        <v>5.0625</v>
      </c>
      <c r="P41" s="88">
        <f t="shared" si="0"/>
        <v>3.25</v>
      </c>
      <c r="Q41" s="88">
        <v>6</v>
      </c>
      <c r="R41" s="88">
        <f t="shared" si="1"/>
        <v>0.54166666666666663</v>
      </c>
      <c r="S41" s="88">
        <f t="shared" si="2"/>
        <v>2.6884191176470589</v>
      </c>
      <c r="T41" s="87">
        <f t="shared" si="3"/>
        <v>26.884191176470587</v>
      </c>
      <c r="U41" s="87">
        <f t="shared" si="4"/>
        <v>19.356617647058822</v>
      </c>
      <c r="V41" s="87">
        <f t="shared" si="5"/>
        <v>7.5275735294117645</v>
      </c>
      <c r="W41" s="87">
        <f t="shared" si="6"/>
        <v>0</v>
      </c>
      <c r="X41" s="87">
        <f t="shared" si="7"/>
        <v>0</v>
      </c>
      <c r="Y41" s="87">
        <f t="shared" si="8"/>
        <v>0</v>
      </c>
      <c r="Z41" s="87">
        <f>(SUM(d147Data400!K73:K78)+Q41)/Q41</f>
        <v>5.166666666666667</v>
      </c>
      <c r="AA41" s="87">
        <f>(SUM(d147Data400!O73:O78))/$Q41*$O41/1.02</f>
        <v>0</v>
      </c>
      <c r="AB41" s="87">
        <f>(SUM(d147Data400!Q73:Q78))/$Q41*$O41/1.02</f>
        <v>0</v>
      </c>
      <c r="AC41" s="87">
        <f>(SUM(d147Data400!R73:R78))/$Q41*$O41/1.02</f>
        <v>0</v>
      </c>
      <c r="AD41" s="86">
        <f>d147Data400!F73</f>
        <v>66.760000000000005</v>
      </c>
      <c r="AE41" s="86"/>
      <c r="AF41" s="86"/>
      <c r="AH41" s="50">
        <f t="shared" si="9"/>
        <v>0.38999999999999996</v>
      </c>
      <c r="AI41" s="50">
        <f t="shared" si="10"/>
        <v>0.15166666666666667</v>
      </c>
      <c r="AJ41" s="50">
        <f t="shared" si="11"/>
        <v>0.54166666666666663</v>
      </c>
      <c r="AK41" s="50">
        <f t="shared" si="12"/>
        <v>19.432824803149604</v>
      </c>
      <c r="AL41" s="50">
        <f t="shared" si="13"/>
        <v>7.5572096456692925</v>
      </c>
      <c r="AM41" s="50">
        <f t="shared" si="14"/>
        <v>0</v>
      </c>
      <c r="AN41" s="50">
        <f t="shared" si="15"/>
        <v>0</v>
      </c>
      <c r="AO41" s="50">
        <f t="shared" si="16"/>
        <v>26.990034448818896</v>
      </c>
      <c r="AP41" s="50">
        <f t="shared" si="17"/>
        <v>2.4478026110533353E-2</v>
      </c>
    </row>
    <row r="42" spans="1:42" ht="18.75" thickBot="1" x14ac:dyDescent="0.3">
      <c r="A42" s="92">
        <v>408</v>
      </c>
      <c r="B42" s="91">
        <v>150</v>
      </c>
      <c r="C42" s="91">
        <v>100</v>
      </c>
      <c r="D42" s="91" t="s">
        <v>107</v>
      </c>
      <c r="E42" s="90">
        <v>0.38</v>
      </c>
      <c r="F42" s="90">
        <v>1.78</v>
      </c>
      <c r="G42" s="90"/>
      <c r="H42" s="90"/>
      <c r="I42" s="90"/>
      <c r="J42" s="90"/>
      <c r="K42" s="90">
        <v>0.78</v>
      </c>
      <c r="L42" s="90">
        <v>0.24</v>
      </c>
      <c r="M42" s="89"/>
      <c r="O42" s="88">
        <v>11.990740740740742</v>
      </c>
      <c r="P42" s="88">
        <f t="shared" si="0"/>
        <v>2.9400000000000004</v>
      </c>
      <c r="Q42" s="88">
        <v>6</v>
      </c>
      <c r="R42" s="88">
        <f t="shared" si="1"/>
        <v>0.49000000000000005</v>
      </c>
      <c r="S42" s="88">
        <f t="shared" si="2"/>
        <v>5.7602578068264352</v>
      </c>
      <c r="T42" s="87">
        <f t="shared" si="3"/>
        <v>57.60257806826435</v>
      </c>
      <c r="U42" s="87">
        <f t="shared" si="4"/>
        <v>42.320261437908506</v>
      </c>
      <c r="V42" s="87">
        <f t="shared" si="5"/>
        <v>15.282316630355849</v>
      </c>
      <c r="W42" s="87">
        <f t="shared" si="6"/>
        <v>0</v>
      </c>
      <c r="X42" s="87">
        <f t="shared" si="7"/>
        <v>0</v>
      </c>
      <c r="Y42" s="87">
        <f t="shared" si="8"/>
        <v>0</v>
      </c>
      <c r="Z42" s="87">
        <f>(SUM(d147Data400!K83:K88)+Q42)/Q42</f>
        <v>6</v>
      </c>
      <c r="AA42" s="87">
        <f>(SUM(d147Data400!O83:O88))/$Q42*$O42/1.02</f>
        <v>0</v>
      </c>
      <c r="AB42" s="87">
        <f>(SUM(d147Data400!Q83:Q88))/$Q42*$O42/1.02</f>
        <v>0</v>
      </c>
      <c r="AC42" s="87">
        <f>(SUM(d147Data400!R83:R88))/$Q42*$O42/1.02</f>
        <v>0</v>
      </c>
      <c r="AD42" s="86">
        <f>d147Data400!F83</f>
        <v>49.7</v>
      </c>
      <c r="AE42" s="86"/>
      <c r="AF42" s="86"/>
      <c r="AH42" s="50">
        <f t="shared" si="9"/>
        <v>0.36000000000000004</v>
      </c>
      <c r="AI42" s="50">
        <f t="shared" si="10"/>
        <v>0.13</v>
      </c>
      <c r="AJ42" s="50">
        <f t="shared" si="11"/>
        <v>0.49000000000000005</v>
      </c>
      <c r="AK42" s="50">
        <f t="shared" si="12"/>
        <v>42.48687664041995</v>
      </c>
      <c r="AL42" s="50">
        <f t="shared" si="13"/>
        <v>15.342483231262761</v>
      </c>
      <c r="AM42" s="50">
        <f t="shared" si="14"/>
        <v>0</v>
      </c>
      <c r="AN42" s="50">
        <f t="shared" si="15"/>
        <v>0</v>
      </c>
      <c r="AO42" s="50">
        <f t="shared" si="16"/>
        <v>57.829359871682712</v>
      </c>
      <c r="AP42" s="50">
        <f t="shared" si="17"/>
        <v>5.5568362342865052E-2</v>
      </c>
    </row>
    <row r="43" spans="1:42" ht="13.5" thickTop="1" x14ac:dyDescent="0.2"/>
    <row r="45" spans="1:42" x14ac:dyDescent="0.2">
      <c r="O45" s="71" t="s">
        <v>155</v>
      </c>
      <c r="P45" s="71" t="s">
        <v>154</v>
      </c>
      <c r="Q45" s="71" t="s">
        <v>153</v>
      </c>
      <c r="R45" s="71" t="s">
        <v>156</v>
      </c>
      <c r="S45" s="71" t="s">
        <v>158</v>
      </c>
      <c r="T45" s="71" t="s">
        <v>157</v>
      </c>
    </row>
    <row r="46" spans="1:42" x14ac:dyDescent="0.2">
      <c r="N46" s="71" t="s">
        <v>169</v>
      </c>
      <c r="O46" s="87">
        <f>AVERAGE(T13,T34)</f>
        <v>126.16353485838779</v>
      </c>
      <c r="P46" s="87">
        <f>AVERAGE(T37,T39)</f>
        <v>135.33148753328493</v>
      </c>
      <c r="Q46" s="87">
        <f>AVERAGE(T18,T21,T38,T40)</f>
        <v>62.93656197046721</v>
      </c>
      <c r="R46" s="87">
        <f>AVERAGE(T12,T25,T28,T32)</f>
        <v>36.355566146211572</v>
      </c>
      <c r="S46" s="87">
        <f>AVERAGE(T11,T23)</f>
        <v>23.547283496732017</v>
      </c>
      <c r="T46" s="87">
        <f>AVERAGE(T26,T30)</f>
        <v>22.008101851851851</v>
      </c>
    </row>
    <row r="47" spans="1:42" x14ac:dyDescent="0.2">
      <c r="N47" s="71" t="s">
        <v>168</v>
      </c>
      <c r="O47" s="87">
        <f>AVERAGE(U13,U34)</f>
        <v>90.063316993464042</v>
      </c>
      <c r="P47" s="87">
        <f>AVERAGE(U37,U39)</f>
        <v>99.652853425320757</v>
      </c>
      <c r="Q47" s="87">
        <f>AVERAGE(U18,U21,U38,U40)</f>
        <v>45.914162732994434</v>
      </c>
      <c r="R47" s="87">
        <f>AVERAGE(U12,U25,U28,U32)</f>
        <v>26.437832849189057</v>
      </c>
      <c r="S47" s="87">
        <f>AVERAGE(U11,U23)</f>
        <v>17.469192538126357</v>
      </c>
      <c r="T47" s="87">
        <f>AVERAGE(U26,U30)</f>
        <v>16.137322984749456</v>
      </c>
    </row>
    <row r="48" spans="1:42" x14ac:dyDescent="0.2">
      <c r="N48" s="71" t="s">
        <v>167</v>
      </c>
      <c r="O48" s="87">
        <f>AVERAGE(V13,V34)</f>
        <v>36.100217864923749</v>
      </c>
      <c r="P48" s="87">
        <f>AVERAGE(V37,V39)</f>
        <v>35.678634107964172</v>
      </c>
      <c r="Q48" s="87">
        <f>AVERAGE(V18,V21,V38,V40)</f>
        <v>17.022399237472769</v>
      </c>
      <c r="R48" s="87">
        <f>AVERAGE(V12,V25,V28,V32)</f>
        <v>9.9177332970225134</v>
      </c>
      <c r="S48" s="87">
        <f>AVERAGE(V11,V23)</f>
        <v>6.0780909586056628</v>
      </c>
      <c r="T48" s="87">
        <f>AVERAGE(V26,V30)</f>
        <v>5.8707788671023966</v>
      </c>
    </row>
    <row r="49" spans="14:20" x14ac:dyDescent="0.2">
      <c r="N49" s="71" t="s">
        <v>166</v>
      </c>
      <c r="O49" s="87">
        <f>AVERAGE(W13,W34)</f>
        <v>0</v>
      </c>
      <c r="P49" s="87">
        <f>AVERAGE(W37,W39)</f>
        <v>0</v>
      </c>
      <c r="Q49" s="87">
        <f>AVERAGE(W18,W21,W38,W40)</f>
        <v>0</v>
      </c>
      <c r="R49" s="87">
        <f>AVERAGE(W12,W25,W28,W32)</f>
        <v>0</v>
      </c>
      <c r="S49" s="87">
        <f>AVERAGE(W11,W23)</f>
        <v>0</v>
      </c>
      <c r="T49" s="87">
        <f>AVERAGE(W26,W30)</f>
        <v>0</v>
      </c>
    </row>
    <row r="50" spans="14:20" x14ac:dyDescent="0.2">
      <c r="N50" s="71" t="s">
        <v>165</v>
      </c>
      <c r="O50" s="87">
        <f>AVERAGE(X13,X34)</f>
        <v>0</v>
      </c>
      <c r="P50" s="87">
        <f>AVERAGE(X37,X39)</f>
        <v>0</v>
      </c>
      <c r="Q50" s="87">
        <f>AVERAGE(X18,X21,X38,X40)</f>
        <v>0</v>
      </c>
      <c r="R50" s="87">
        <f>AVERAGE(X12,X25,X28,X32)</f>
        <v>0</v>
      </c>
      <c r="S50" s="87">
        <f>AVERAGE(X11,X23)</f>
        <v>0</v>
      </c>
      <c r="T50" s="87">
        <f>AVERAGE(X26,X30)</f>
        <v>0</v>
      </c>
    </row>
    <row r="51" spans="14:20" x14ac:dyDescent="0.2">
      <c r="N51" s="71" t="s">
        <v>164</v>
      </c>
      <c r="O51" s="87">
        <f>AVERAGE(Y13,Y34)</f>
        <v>0</v>
      </c>
      <c r="P51" s="87">
        <f>AVERAGE(Y37,Y39)</f>
        <v>0</v>
      </c>
      <c r="Q51" s="87">
        <f>AVERAGE(Y18,Y21,Y38,Y40)</f>
        <v>0</v>
      </c>
      <c r="R51" s="87">
        <f>AVERAGE(Y12,Y25,Y28,Y32)</f>
        <v>0</v>
      </c>
      <c r="S51" s="87">
        <f>AVERAGE(Y11,Y23)</f>
        <v>0</v>
      </c>
      <c r="T51" s="87">
        <f>AVERAGE(Y26,Y30)</f>
        <v>0</v>
      </c>
    </row>
    <row r="52" spans="14:20" x14ac:dyDescent="0.2">
      <c r="N52" s="71" t="s">
        <v>163</v>
      </c>
      <c r="O52" s="87">
        <f>AVERAGE(Z13,Z34)</f>
        <v>4.3333333333333339</v>
      </c>
      <c r="P52" s="87">
        <f>AVERAGE(Z37,Z39)</f>
        <v>5.4166666666666661</v>
      </c>
      <c r="Q52" s="87">
        <f>AVERAGE(Z18,Z21,Z38,Z40)</f>
        <v>4.833333333333333</v>
      </c>
      <c r="R52" s="87">
        <f>AVERAGE(Z12,Z25,Z28,Z32)</f>
        <v>3.5</v>
      </c>
      <c r="S52" s="87">
        <f>AVERAGE(Z11,Z23)</f>
        <v>3.666666666666667</v>
      </c>
      <c r="T52" s="87">
        <f>AVERAGE(Z26,Z30)</f>
        <v>3.666666666666667</v>
      </c>
    </row>
    <row r="53" spans="14:20" x14ac:dyDescent="0.2">
      <c r="N53" s="71" t="s">
        <v>162</v>
      </c>
      <c r="O53" s="87">
        <f>AVERAGE(AA13,AA34)</f>
        <v>0</v>
      </c>
      <c r="P53" s="87">
        <f>AVERAGE(AA37,AA39)</f>
        <v>0</v>
      </c>
      <c r="Q53" s="87">
        <f>AVERAGE(AA18,AA21,AA38,AA40)</f>
        <v>0</v>
      </c>
      <c r="R53" s="87">
        <f>AVERAGE(AA12,AA25,AA28,AA32)</f>
        <v>0</v>
      </c>
      <c r="S53" s="87">
        <f>AVERAGE(AA11,AA23)</f>
        <v>0</v>
      </c>
      <c r="T53" s="87">
        <f>AVERAGE(AA26,AA30)</f>
        <v>0</v>
      </c>
    </row>
    <row r="54" spans="14:20" x14ac:dyDescent="0.2">
      <c r="N54" s="71" t="s">
        <v>161</v>
      </c>
      <c r="O54" s="87">
        <f>AVERAGE(AB13,AB34)</f>
        <v>0</v>
      </c>
      <c r="P54" s="87">
        <f>AVERAGE(AB37,AB39)</f>
        <v>0</v>
      </c>
      <c r="Q54" s="87">
        <f>AVERAGE(AB18,AB21,AB38,AB40)</f>
        <v>0</v>
      </c>
      <c r="R54" s="87">
        <f>AVERAGE(AB12,AB25,AB28,AB32)</f>
        <v>0</v>
      </c>
      <c r="S54" s="87">
        <f>AVERAGE(AB11,AB23)</f>
        <v>0</v>
      </c>
      <c r="T54" s="87">
        <f>AVERAGE(AB26,AB30)</f>
        <v>0</v>
      </c>
    </row>
    <row r="55" spans="14:20" x14ac:dyDescent="0.2">
      <c r="N55" s="71" t="s">
        <v>160</v>
      </c>
      <c r="O55" s="87">
        <f>AVERAGE(AC13,AC34)</f>
        <v>0</v>
      </c>
      <c r="P55" s="87">
        <f>AVERAGE(AC37,AC39)</f>
        <v>0</v>
      </c>
      <c r="Q55" s="87">
        <f>AVERAGE(AC18,AC21,AC38,AC40)</f>
        <v>0</v>
      </c>
      <c r="R55" s="87">
        <f>AVERAGE(AC12,AC25,AC28,AC32)</f>
        <v>0</v>
      </c>
      <c r="S55" s="87">
        <f>AVERAGE(AC11,AC23)</f>
        <v>0</v>
      </c>
      <c r="T55" s="87">
        <f>AVERAGE(AC26,AC30)</f>
        <v>0</v>
      </c>
    </row>
    <row r="56" spans="14:20" x14ac:dyDescent="0.2">
      <c r="N56" s="71" t="s">
        <v>159</v>
      </c>
      <c r="O56" s="86" t="e">
        <f>AVERAGE(AF13,AF34)</f>
        <v>#DIV/0!</v>
      </c>
      <c r="P56" s="86" t="e">
        <f>AVERAGE(AF37,AF39)</f>
        <v>#DIV/0!</v>
      </c>
      <c r="Q56" s="86" t="e">
        <f>AVERAGE(AF18,AF21,AF38,AF40)</f>
        <v>#DIV/0!</v>
      </c>
      <c r="R56" s="86" t="e">
        <f>AVERAGE(AF12,AF25,AF28,AF32)</f>
        <v>#DIV/0!</v>
      </c>
      <c r="S56" s="86" t="e">
        <f>AVERAGE(AF11,AF23)</f>
        <v>#DIV/0!</v>
      </c>
      <c r="T56" s="86" t="e">
        <f>AVERAGE(AF26,AF30)</f>
        <v>#DIV/0!</v>
      </c>
    </row>
  </sheetData>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6826A-8391-4E08-8597-1CE17FA892FF}">
  <sheetPr>
    <pageSetUpPr fitToPage="1"/>
  </sheetPr>
  <dimension ref="A1:BO92"/>
  <sheetViews>
    <sheetView defaultGridColor="0" topLeftCell="B11" colorId="8" zoomScale="85" workbookViewId="0">
      <pane xSplit="1" ySplit="2" topLeftCell="C13" activePane="bottomRight" state="frozen"/>
      <selection activeCell="U13" sqref="U13:BO83"/>
      <selection pane="topRight" activeCell="U13" sqref="U13:BO83"/>
      <selection pane="bottomLeft" activeCell="U13" sqref="U13:BO83"/>
      <selection pane="bottomRight" activeCell="U11" sqref="U1:BO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7" s="32" customFormat="1" ht="19.5" customHeight="1" x14ac:dyDescent="0.3">
      <c r="A1" s="33" t="s">
        <v>150</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2" spans="1:67" ht="12.75" customHeight="1" x14ac:dyDescent="0.2">
      <c r="A2" s="29"/>
      <c r="B2" s="29"/>
      <c r="C2" s="29"/>
      <c r="D2" s="29"/>
      <c r="E2" s="29"/>
      <c r="F2" s="29"/>
      <c r="G2" s="29"/>
      <c r="H2" s="29"/>
      <c r="I2" s="29"/>
      <c r="J2" s="29"/>
      <c r="K2" s="29"/>
      <c r="L2" s="29"/>
      <c r="M2" s="29"/>
      <c r="N2" s="29"/>
      <c r="O2" s="29"/>
    </row>
    <row r="3" spans="1:67" ht="12.75" customHeight="1" thickBot="1" x14ac:dyDescent="0.25">
      <c r="A3" s="149" t="s">
        <v>148</v>
      </c>
      <c r="B3" s="149"/>
      <c r="C3" s="149"/>
      <c r="D3" s="150">
        <v>37774</v>
      </c>
      <c r="E3" s="150"/>
      <c r="F3" s="29"/>
      <c r="G3" s="29"/>
      <c r="H3" s="30" t="s">
        <v>147</v>
      </c>
      <c r="I3" s="148" t="s">
        <v>735</v>
      </c>
      <c r="J3" s="148"/>
      <c r="K3" s="29"/>
      <c r="L3" s="29"/>
      <c r="M3" s="30" t="s">
        <v>145</v>
      </c>
      <c r="N3" s="31" t="s">
        <v>730</v>
      </c>
      <c r="O3" s="31"/>
    </row>
    <row r="4" spans="1:67" ht="12.75" customHeight="1" x14ac:dyDescent="0.2">
      <c r="A4" s="29"/>
      <c r="B4" s="29"/>
      <c r="C4" s="29"/>
      <c r="D4" s="29"/>
      <c r="E4" s="29"/>
      <c r="F4" s="29"/>
      <c r="G4" s="29"/>
      <c r="H4" s="29"/>
      <c r="I4" s="29"/>
      <c r="J4" s="29"/>
      <c r="K4" s="29"/>
      <c r="L4" s="29"/>
      <c r="M4" s="29"/>
      <c r="N4" s="29"/>
      <c r="O4" s="29"/>
    </row>
    <row r="5" spans="1:67" ht="12.75" customHeight="1" thickBot="1" x14ac:dyDescent="0.25">
      <c r="A5" s="149" t="s">
        <v>143</v>
      </c>
      <c r="B5" s="149"/>
      <c r="C5" s="149"/>
      <c r="D5" s="152">
        <v>153</v>
      </c>
      <c r="E5" s="152">
        <f>VALUE(F5)-37621</f>
        <v>-37621</v>
      </c>
      <c r="F5" s="29"/>
      <c r="G5" s="29"/>
      <c r="H5" s="30" t="s">
        <v>142</v>
      </c>
      <c r="I5" s="148" t="s">
        <v>730</v>
      </c>
      <c r="J5" s="148"/>
      <c r="K5" s="29"/>
      <c r="L5" s="29"/>
      <c r="M5" s="30" t="s">
        <v>140</v>
      </c>
      <c r="N5" s="31"/>
      <c r="O5" s="31"/>
    </row>
    <row r="6" spans="1:67" ht="12.75" customHeight="1" x14ac:dyDescent="0.2">
      <c r="A6" s="29"/>
      <c r="B6" s="29"/>
      <c r="C6" s="29"/>
      <c r="D6" s="29"/>
      <c r="E6" s="29"/>
      <c r="F6" s="29"/>
      <c r="G6" s="29"/>
      <c r="H6" s="29"/>
      <c r="I6" s="29"/>
      <c r="J6" s="29"/>
      <c r="K6" s="29"/>
      <c r="L6" s="29"/>
      <c r="M6" s="29"/>
      <c r="N6" s="29"/>
      <c r="O6" s="29"/>
    </row>
    <row r="7" spans="1:67" ht="12.75" customHeight="1" thickBot="1" x14ac:dyDescent="0.25">
      <c r="A7" s="149" t="s">
        <v>138</v>
      </c>
      <c r="B7" s="149"/>
      <c r="C7" s="149"/>
      <c r="D7" s="148" t="s">
        <v>734</v>
      </c>
      <c r="E7" s="148"/>
      <c r="F7" s="148"/>
      <c r="G7" s="148"/>
      <c r="H7" s="148"/>
      <c r="I7" s="148"/>
      <c r="J7" s="148"/>
      <c r="K7" s="148"/>
      <c r="L7" s="148"/>
      <c r="M7" s="148"/>
      <c r="N7" s="148"/>
      <c r="O7" s="148"/>
    </row>
    <row r="8" spans="1:67" ht="12.75" customHeight="1" thickBot="1" x14ac:dyDescent="0.25">
      <c r="A8" s="29"/>
      <c r="B8" s="29"/>
      <c r="C8" s="29"/>
      <c r="D8" s="151"/>
      <c r="E8" s="151"/>
      <c r="F8" s="151"/>
      <c r="G8" s="151"/>
      <c r="H8" s="151"/>
      <c r="I8" s="151"/>
      <c r="J8" s="151"/>
      <c r="K8" s="151"/>
      <c r="L8" s="151"/>
      <c r="M8" s="151"/>
      <c r="N8" s="151"/>
      <c r="O8" s="151"/>
    </row>
    <row r="9" spans="1:67" ht="12.75" customHeight="1" x14ac:dyDescent="0.2"/>
    <row r="10" spans="1:67" ht="13.5" thickBot="1" x14ac:dyDescent="0.25">
      <c r="B10" s="28"/>
      <c r="C10" s="28"/>
      <c r="D10" s="28"/>
      <c r="E10" s="28"/>
      <c r="F10" s="28"/>
      <c r="G10" s="28"/>
      <c r="H10" s="28"/>
      <c r="I10" s="28"/>
      <c r="J10" s="28"/>
      <c r="K10" s="28"/>
      <c r="L10" s="28"/>
      <c r="M10" s="28"/>
      <c r="N10" s="28"/>
      <c r="O10" s="28"/>
      <c r="P10" s="28"/>
      <c r="Q10" s="28"/>
      <c r="R10" s="28"/>
      <c r="S10" s="28"/>
    </row>
    <row r="11" spans="1: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7" ht="3.75" customHeight="1" x14ac:dyDescent="0.2">
      <c r="B12" s="11"/>
      <c r="C12" s="9"/>
      <c r="D12" s="9"/>
      <c r="E12" s="9"/>
      <c r="F12" s="10"/>
      <c r="G12" s="9"/>
      <c r="H12" s="9"/>
      <c r="I12" s="9"/>
      <c r="J12" s="9"/>
      <c r="K12" s="10"/>
      <c r="L12" s="10"/>
      <c r="M12" s="10"/>
      <c r="N12" s="10"/>
      <c r="O12" s="10"/>
      <c r="P12" s="10"/>
      <c r="Q12" s="9"/>
      <c r="R12" s="9"/>
      <c r="S12" s="8"/>
    </row>
    <row r="13" spans="1:67" ht="15.75" x14ac:dyDescent="0.2">
      <c r="B13" s="147">
        <v>101</v>
      </c>
      <c r="C13" s="21" t="s">
        <v>104</v>
      </c>
      <c r="D13" s="19" t="s">
        <v>733</v>
      </c>
      <c r="E13" s="19">
        <v>153</v>
      </c>
      <c r="F13" s="19">
        <v>180.79</v>
      </c>
      <c r="G13" s="19">
        <v>5.4</v>
      </c>
      <c r="H13" s="19">
        <v>14.5</v>
      </c>
      <c r="I13" s="19">
        <v>12.8</v>
      </c>
      <c r="J13" s="19"/>
      <c r="K13" s="19">
        <v>6</v>
      </c>
      <c r="L13" s="19">
        <v>1</v>
      </c>
      <c r="M13" s="19">
        <v>0</v>
      </c>
      <c r="N13" s="19">
        <v>0</v>
      </c>
      <c r="O13" s="19">
        <v>0</v>
      </c>
      <c r="P13" s="19">
        <v>0</v>
      </c>
      <c r="Q13" s="19">
        <v>0</v>
      </c>
      <c r="R13" s="19">
        <v>0</v>
      </c>
      <c r="S13" s="18" t="s">
        <v>731</v>
      </c>
      <c r="U13" s="102">
        <v>6</v>
      </c>
      <c r="V13" s="102">
        <f>IF($H13="","",$H13)</f>
        <v>14.5</v>
      </c>
      <c r="W13" s="102">
        <f>IF(V13="","",V13/100)</f>
        <v>0.14499999999999999</v>
      </c>
      <c r="X13" s="102">
        <f>IF($G13="","",$G13)</f>
        <v>5.4</v>
      </c>
      <c r="Y13" s="102">
        <f>IF($K13="","",$K13)</f>
        <v>6</v>
      </c>
      <c r="Z13" s="102" t="str">
        <f>IF(J13="","",J13-1)</f>
        <v/>
      </c>
      <c r="AA13" s="102">
        <f>IF($L13="","",$L13)</f>
        <v>1</v>
      </c>
      <c r="AB13" s="102">
        <f>IF($M13="","",$M13)</f>
        <v>0</v>
      </c>
      <c r="AC13" s="102">
        <f>IF($H14="","",$H14)</f>
        <v>10.8</v>
      </c>
      <c r="AD13" s="102">
        <f>IF(AC13="","",AC13/100)</f>
        <v>0.10800000000000001</v>
      </c>
      <c r="AE13" s="102">
        <f>IF($G14="","",$G14)</f>
        <v>3.8</v>
      </c>
      <c r="AF13" s="102">
        <f>IF($K14="","",$K14)</f>
        <v>5</v>
      </c>
      <c r="AG13" s="102" t="str">
        <f>IF(J14="","",J14-1)</f>
        <v/>
      </c>
      <c r="AH13" s="102">
        <f>IF($L14="","",$L14)</f>
        <v>1</v>
      </c>
      <c r="AI13" s="102">
        <f>IF($M14="","",$M14)</f>
        <v>0</v>
      </c>
      <c r="AJ13" s="102">
        <f>IF($H15="","",$H15)</f>
        <v>12.9</v>
      </c>
      <c r="AK13" s="102">
        <f>IF(AJ13="","",AJ13/100)</f>
        <v>0.129</v>
      </c>
      <c r="AL13" s="102">
        <f>IF($G15="","",$G15)</f>
        <v>3.4</v>
      </c>
      <c r="AM13" s="102">
        <f>IF($K15="","",$K15)</f>
        <v>8</v>
      </c>
      <c r="AN13" s="102" t="str">
        <f>IF(J15="","",J15-1)</f>
        <v/>
      </c>
      <c r="AO13" s="102">
        <f>IF($L15="","",$L15)</f>
        <v>0</v>
      </c>
      <c r="AP13" s="102">
        <f>IF($M15="","",$M15)</f>
        <v>0</v>
      </c>
      <c r="AQ13" s="102">
        <f>IF($H16="","",$H16)</f>
        <v>14.3</v>
      </c>
      <c r="AR13" s="102">
        <f>IF(AQ13="","",AQ13/100)</f>
        <v>0.14300000000000002</v>
      </c>
      <c r="AS13" s="102">
        <f>IF($G16="","",$G16)</f>
        <v>3.6</v>
      </c>
      <c r="AT13" s="102">
        <f>IF($K16="","",$K16)</f>
        <v>7</v>
      </c>
      <c r="AU13" s="102" t="str">
        <f>IF(J16="","",J16-1)</f>
        <v/>
      </c>
      <c r="AV13" s="102">
        <f>IF($L16="","",$L16)</f>
        <v>1</v>
      </c>
      <c r="AW13" s="102">
        <f>IF($M16="","",$M16)</f>
        <v>0</v>
      </c>
      <c r="AX13" s="102">
        <f>IF($H17="","",$H17)</f>
        <v>15.2</v>
      </c>
      <c r="AY13" s="102">
        <f>IF(AX13="","",AX13/100)</f>
        <v>0.152</v>
      </c>
      <c r="AZ13" s="102">
        <f>IF($G17="","",$G17)</f>
        <v>5.2</v>
      </c>
      <c r="BA13" s="102">
        <f>IF($K17="","",$K17)</f>
        <v>8</v>
      </c>
      <c r="BB13" s="102" t="str">
        <f>IF(J17="","",J17-1)</f>
        <v/>
      </c>
      <c r="BC13" s="102">
        <f>IF($L17="","",$L17)</f>
        <v>2</v>
      </c>
      <c r="BD13" s="102">
        <f>IF($M17="","",$M17)</f>
        <v>0</v>
      </c>
      <c r="BE13" s="102">
        <f>IF($H18="","",$H18)</f>
        <v>10.7</v>
      </c>
      <c r="BF13" s="102">
        <f>IF(BE13="","",BE13/100)</f>
        <v>0.107</v>
      </c>
      <c r="BG13" s="102">
        <f>IF($G18="","",$G18)</f>
        <v>3.1</v>
      </c>
      <c r="BH13" s="102">
        <f>IF($K18="","",$K18)</f>
        <v>7</v>
      </c>
      <c r="BI13" s="102" t="str">
        <f>IF(J18="","",J18-1)</f>
        <v/>
      </c>
      <c r="BJ13" s="102">
        <f>IF($L18="","",$L18)</f>
        <v>0</v>
      </c>
      <c r="BK13" s="102">
        <f>IF($M18="","",$M18)</f>
        <v>0</v>
      </c>
      <c r="BL13" s="102">
        <f>SUM(O13:O18)/U13</f>
        <v>0</v>
      </c>
      <c r="BM13" s="102">
        <f>SUM(P13:P18)/U13</f>
        <v>0</v>
      </c>
      <c r="BN13" s="102">
        <f>SUM(Q13:Q18)/U13</f>
        <v>0</v>
      </c>
      <c r="BO13" s="102">
        <f>SUM(R13:R18)/U13</f>
        <v>0</v>
      </c>
    </row>
    <row r="14" spans="1:67" ht="15.75" x14ac:dyDescent="0.2">
      <c r="B14" s="147"/>
      <c r="C14" s="21" t="s">
        <v>103</v>
      </c>
      <c r="D14" s="19"/>
      <c r="E14" s="19">
        <v>154</v>
      </c>
      <c r="F14" s="20"/>
      <c r="G14" s="19">
        <v>3.8</v>
      </c>
      <c r="H14" s="19">
        <v>10.8</v>
      </c>
      <c r="I14" s="19">
        <v>15.9</v>
      </c>
      <c r="J14" s="19"/>
      <c r="K14" s="19">
        <v>5</v>
      </c>
      <c r="L14" s="19">
        <v>1</v>
      </c>
      <c r="M14" s="19">
        <v>0</v>
      </c>
      <c r="N14" s="19">
        <v>0</v>
      </c>
      <c r="O14" s="19">
        <v>0</v>
      </c>
      <c r="P14" s="19">
        <v>0</v>
      </c>
      <c r="Q14" s="19">
        <v>0</v>
      </c>
      <c r="R14" s="19">
        <v>0</v>
      </c>
      <c r="S14" s="18" t="s">
        <v>731</v>
      </c>
    </row>
    <row r="15" spans="1:67" ht="15.75" x14ac:dyDescent="0.2">
      <c r="B15" s="147"/>
      <c r="C15" s="21" t="s">
        <v>102</v>
      </c>
      <c r="D15" s="19">
        <f t="shared" ref="D15:E18" si="0">D14</f>
        <v>0</v>
      </c>
      <c r="E15" s="19">
        <f t="shared" si="0"/>
        <v>154</v>
      </c>
      <c r="F15" s="20"/>
      <c r="G15" s="19">
        <v>3.4</v>
      </c>
      <c r="H15" s="19">
        <v>12.9</v>
      </c>
      <c r="I15" s="19">
        <v>16.399999999999999</v>
      </c>
      <c r="J15" s="19"/>
      <c r="K15" s="19">
        <v>8</v>
      </c>
      <c r="L15" s="19">
        <v>0</v>
      </c>
      <c r="M15" s="19">
        <v>0</v>
      </c>
      <c r="N15" s="19">
        <v>0</v>
      </c>
      <c r="O15" s="19">
        <v>0</v>
      </c>
      <c r="P15" s="19">
        <v>0</v>
      </c>
      <c r="Q15" s="19">
        <v>0</v>
      </c>
      <c r="R15" s="19">
        <v>0</v>
      </c>
      <c r="S15" s="18"/>
    </row>
    <row r="16" spans="1:67" ht="15.75" x14ac:dyDescent="0.2">
      <c r="B16" s="147"/>
      <c r="C16" s="21" t="s">
        <v>101</v>
      </c>
      <c r="D16" s="19">
        <f t="shared" si="0"/>
        <v>0</v>
      </c>
      <c r="E16" s="19">
        <f t="shared" si="0"/>
        <v>154</v>
      </c>
      <c r="F16" s="20"/>
      <c r="G16" s="19">
        <v>3.6</v>
      </c>
      <c r="H16" s="19">
        <v>14.3</v>
      </c>
      <c r="I16" s="19">
        <v>14.1</v>
      </c>
      <c r="J16" s="19"/>
      <c r="K16" s="19">
        <v>7</v>
      </c>
      <c r="L16" s="19">
        <v>1</v>
      </c>
      <c r="M16" s="19">
        <v>0</v>
      </c>
      <c r="N16" s="19">
        <v>0</v>
      </c>
      <c r="O16" s="19">
        <v>0</v>
      </c>
      <c r="P16" s="19">
        <v>0</v>
      </c>
      <c r="Q16" s="19">
        <v>0</v>
      </c>
      <c r="R16" s="19">
        <v>0</v>
      </c>
      <c r="S16" s="18"/>
    </row>
    <row r="17" spans="2:67" ht="15.75" x14ac:dyDescent="0.2">
      <c r="B17" s="147"/>
      <c r="C17" s="21" t="s">
        <v>100</v>
      </c>
      <c r="D17" s="19">
        <f t="shared" si="0"/>
        <v>0</v>
      </c>
      <c r="E17" s="19">
        <f t="shared" si="0"/>
        <v>154</v>
      </c>
      <c r="F17" s="20"/>
      <c r="G17" s="19">
        <v>5.2</v>
      </c>
      <c r="H17" s="19">
        <v>15.2</v>
      </c>
      <c r="I17" s="19">
        <v>20.100000000000001</v>
      </c>
      <c r="J17" s="19"/>
      <c r="K17" s="19">
        <v>8</v>
      </c>
      <c r="L17" s="19">
        <v>2</v>
      </c>
      <c r="M17" s="19">
        <v>0</v>
      </c>
      <c r="N17" s="19">
        <v>0</v>
      </c>
      <c r="O17" s="19">
        <v>0</v>
      </c>
      <c r="P17" s="19">
        <v>0</v>
      </c>
      <c r="Q17" s="19">
        <v>0</v>
      </c>
      <c r="R17" s="19">
        <v>0</v>
      </c>
      <c r="S17" s="18"/>
    </row>
    <row r="18" spans="2:67" ht="15.75" x14ac:dyDescent="0.2">
      <c r="B18" s="147"/>
      <c r="C18" s="21" t="s">
        <v>99</v>
      </c>
      <c r="D18" s="19">
        <f t="shared" si="0"/>
        <v>0</v>
      </c>
      <c r="E18" s="19">
        <f t="shared" si="0"/>
        <v>154</v>
      </c>
      <c r="F18" s="20"/>
      <c r="G18" s="19">
        <v>3.1</v>
      </c>
      <c r="H18" s="19">
        <v>10.7</v>
      </c>
      <c r="I18" s="19">
        <v>13</v>
      </c>
      <c r="J18" s="19"/>
      <c r="K18" s="19">
        <v>7</v>
      </c>
      <c r="L18" s="19">
        <v>0</v>
      </c>
      <c r="M18" s="19">
        <v>0</v>
      </c>
      <c r="N18" s="19">
        <v>0</v>
      </c>
      <c r="O18" s="19">
        <v>0</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154</v>
      </c>
      <c r="F20" s="13">
        <f>F13</f>
        <v>180.79</v>
      </c>
      <c r="G20" s="13">
        <f t="shared" ref="G20:R20" si="1">AVERAGE(G13:G18)</f>
        <v>4.083333333333333</v>
      </c>
      <c r="H20" s="13">
        <f t="shared" si="1"/>
        <v>13.066666666666668</v>
      </c>
      <c r="I20" s="13">
        <f t="shared" si="1"/>
        <v>15.383333333333335</v>
      </c>
      <c r="J20" s="13" t="e">
        <f t="shared" si="1"/>
        <v>#DIV/0!</v>
      </c>
      <c r="K20" s="13">
        <f t="shared" si="1"/>
        <v>6.833333333333333</v>
      </c>
      <c r="L20" s="13">
        <f t="shared" si="1"/>
        <v>0.83333333333333337</v>
      </c>
      <c r="M20" s="13">
        <f t="shared" si="1"/>
        <v>0</v>
      </c>
      <c r="N20" s="13">
        <f t="shared" si="1"/>
        <v>0</v>
      </c>
      <c r="O20" s="13">
        <f t="shared" si="1"/>
        <v>0</v>
      </c>
      <c r="P20" s="13">
        <f t="shared" si="1"/>
        <v>0</v>
      </c>
      <c r="Q20" s="13">
        <f t="shared" si="1"/>
        <v>0</v>
      </c>
      <c r="R20" s="13">
        <f t="shared" si="1"/>
        <v>0</v>
      </c>
      <c r="S20" s="12"/>
    </row>
    <row r="21" spans="2:67" ht="15.75" x14ac:dyDescent="0.2">
      <c r="B21" s="17"/>
      <c r="C21" s="16" t="s">
        <v>97</v>
      </c>
      <c r="D21" s="15"/>
      <c r="E21" s="14"/>
      <c r="F21" s="14"/>
      <c r="G21" s="13">
        <f t="shared" ref="G21:R21" si="2">STDEV(G13:G18)/SQRT(COUNT(G13:G18))</f>
        <v>0.39700265882121161</v>
      </c>
      <c r="H21" s="13">
        <f t="shared" si="2"/>
        <v>0.79358539413081819</v>
      </c>
      <c r="I21" s="13">
        <f t="shared" si="2"/>
        <v>1.1187542675275473</v>
      </c>
      <c r="J21" s="13" t="e">
        <f t="shared" si="2"/>
        <v>#DIV/0!</v>
      </c>
      <c r="K21" s="13">
        <f t="shared" si="2"/>
        <v>0.47726070210921112</v>
      </c>
      <c r="L21" s="13">
        <f t="shared" si="2"/>
        <v>0.30731814857642958</v>
      </c>
      <c r="M21" s="13">
        <f t="shared" si="2"/>
        <v>0</v>
      </c>
      <c r="N21" s="13">
        <f t="shared" si="2"/>
        <v>0</v>
      </c>
      <c r="O21" s="13">
        <f t="shared" si="2"/>
        <v>0</v>
      </c>
      <c r="P21" s="13">
        <f t="shared" si="2"/>
        <v>0</v>
      </c>
      <c r="Q21" s="13">
        <f t="shared" si="2"/>
        <v>0</v>
      </c>
      <c r="R21" s="13">
        <f t="shared" si="2"/>
        <v>0</v>
      </c>
      <c r="S21" s="12"/>
    </row>
    <row r="22" spans="2:67" ht="3.75" customHeight="1" x14ac:dyDescent="0.2">
      <c r="B22" s="11"/>
      <c r="C22" s="9"/>
      <c r="D22" s="9"/>
      <c r="E22" s="10"/>
      <c r="F22" s="10"/>
      <c r="G22" s="9"/>
      <c r="H22" s="9"/>
      <c r="I22" s="9"/>
      <c r="J22" s="9"/>
      <c r="K22" s="10"/>
      <c r="L22" s="10">
        <v>0</v>
      </c>
      <c r="M22" s="10"/>
      <c r="N22" s="10"/>
      <c r="O22" s="10"/>
      <c r="P22" s="10"/>
      <c r="Q22" s="9"/>
      <c r="R22" s="9"/>
      <c r="S22" s="8"/>
    </row>
    <row r="23" spans="2:67" ht="15.75" x14ac:dyDescent="0.2">
      <c r="B23" s="147">
        <v>102</v>
      </c>
      <c r="C23" s="21" t="s">
        <v>104</v>
      </c>
      <c r="D23" s="19" t="s">
        <v>733</v>
      </c>
      <c r="E23" s="19">
        <v>153</v>
      </c>
      <c r="F23" s="19">
        <v>74.19</v>
      </c>
      <c r="G23" s="19">
        <v>3.6</v>
      </c>
      <c r="H23" s="19">
        <v>13.9</v>
      </c>
      <c r="I23" s="19">
        <v>10.8</v>
      </c>
      <c r="J23" s="19"/>
      <c r="K23" s="19">
        <v>8</v>
      </c>
      <c r="L23" s="19">
        <v>0</v>
      </c>
      <c r="M23" s="19">
        <v>0</v>
      </c>
      <c r="N23" s="19">
        <v>0</v>
      </c>
      <c r="O23" s="19">
        <v>0</v>
      </c>
      <c r="P23" s="19">
        <v>0</v>
      </c>
      <c r="Q23" s="19">
        <v>0</v>
      </c>
      <c r="R23" s="19">
        <v>0</v>
      </c>
      <c r="S23" s="18"/>
      <c r="U23" s="102">
        <v>6</v>
      </c>
      <c r="V23" s="102">
        <f>IF($H23="","",$H23)</f>
        <v>13.9</v>
      </c>
      <c r="W23" s="102">
        <f>IF(V23="","",V23/100)</f>
        <v>0.13900000000000001</v>
      </c>
      <c r="X23" s="102">
        <f>IF($G23="","",$G23)</f>
        <v>3.6</v>
      </c>
      <c r="Y23" s="102">
        <f>IF($K23="","",$K23)</f>
        <v>8</v>
      </c>
      <c r="Z23" s="102" t="str">
        <f>IF(J23="","",J23-1)</f>
        <v/>
      </c>
      <c r="AA23" s="102">
        <f>IF($L23="","",$L23)</f>
        <v>0</v>
      </c>
      <c r="AB23" s="102">
        <f>IF($M23="","",$M23)</f>
        <v>0</v>
      </c>
      <c r="AC23" s="102">
        <f>IF($H24="","",$H24)</f>
        <v>12.2</v>
      </c>
      <c r="AD23" s="102">
        <f>IF(AC23="","",AC23/100)</f>
        <v>0.122</v>
      </c>
      <c r="AE23" s="102">
        <f>IF($G24="","",$G24)</f>
        <v>4</v>
      </c>
      <c r="AF23" s="102">
        <f>IF($K24="","",$K24)</f>
        <v>6</v>
      </c>
      <c r="AG23" s="102" t="str">
        <f>IF(J24="","",J24-1)</f>
        <v/>
      </c>
      <c r="AH23" s="102">
        <f>IF($L24="","",$L24)</f>
        <v>1</v>
      </c>
      <c r="AI23" s="102">
        <f>IF($M24="","",$M24)</f>
        <v>0</v>
      </c>
      <c r="AJ23" s="102">
        <f>IF($H25="","",$H25)</f>
        <v>9.9</v>
      </c>
      <c r="AK23" s="102">
        <f>IF(AJ23="","",AJ23/100)</f>
        <v>9.9000000000000005E-2</v>
      </c>
      <c r="AL23" s="102">
        <f>IF($G25="","",$G25)</f>
        <v>3</v>
      </c>
      <c r="AM23" s="102">
        <f>IF($K25="","",$K25)</f>
        <v>5</v>
      </c>
      <c r="AN23" s="102" t="str">
        <f>IF(J25="","",J25-1)</f>
        <v/>
      </c>
      <c r="AO23" s="102">
        <f>IF($L25="","",$L25)</f>
        <v>1</v>
      </c>
      <c r="AP23" s="102">
        <f>IF($M25="","",$M25)</f>
        <v>0</v>
      </c>
      <c r="AQ23" s="102">
        <f>IF($H26="","",$H26)</f>
        <v>10.1</v>
      </c>
      <c r="AR23" s="102">
        <f>IF(AQ23="","",AQ23/100)</f>
        <v>0.10099999999999999</v>
      </c>
      <c r="AS23" s="102">
        <f>IF($G26="","",$G26)</f>
        <v>4.0999999999999996</v>
      </c>
      <c r="AT23" s="102">
        <f>IF($K26="","",$K26)</f>
        <v>4</v>
      </c>
      <c r="AU23" s="102" t="str">
        <f>IF(J26="","",J26-1)</f>
        <v/>
      </c>
      <c r="AV23" s="102">
        <f>IF($L26="","",$L26)</f>
        <v>1</v>
      </c>
      <c r="AW23" s="102">
        <f>IF($M26="","",$M26)</f>
        <v>0</v>
      </c>
      <c r="AX23" s="102">
        <f>IF($H27="","",$H27)</f>
        <v>12.2</v>
      </c>
      <c r="AY23" s="102">
        <f>IF(AX23="","",AX23/100)</f>
        <v>0.122</v>
      </c>
      <c r="AZ23" s="102">
        <f>IF($G27="","",$G27)</f>
        <v>5.4</v>
      </c>
      <c r="BA23" s="102">
        <f>IF($K27="","",$K27)</f>
        <v>5</v>
      </c>
      <c r="BB23" s="102" t="str">
        <f>IF(J27="","",J27-1)</f>
        <v/>
      </c>
      <c r="BC23" s="102">
        <f>IF($L27="","",$L27)</f>
        <v>1</v>
      </c>
      <c r="BD23" s="102">
        <f>IF($M27="","",$M27)</f>
        <v>0</v>
      </c>
      <c r="BE23" s="102">
        <f>IF($H28="","",$H28)</f>
        <v>12.7</v>
      </c>
      <c r="BF23" s="102">
        <f>IF(BE23="","",BE23/100)</f>
        <v>0.127</v>
      </c>
      <c r="BG23" s="102">
        <f>IF($G28="","",$G28)</f>
        <v>3.5</v>
      </c>
      <c r="BH23" s="102">
        <f>IF($K28="","",$K28)</f>
        <v>9</v>
      </c>
      <c r="BI23" s="102" t="str">
        <f>IF(J28="","",J28-1)</f>
        <v/>
      </c>
      <c r="BJ23" s="102">
        <f>IF($L28="","",$L28)</f>
        <v>0</v>
      </c>
      <c r="BK23" s="102">
        <f>IF($M28="","",$M28)</f>
        <v>0</v>
      </c>
      <c r="BL23" s="102">
        <f>SUM(O23:O28)/U23</f>
        <v>0</v>
      </c>
      <c r="BM23" s="102">
        <f>SUM(P23:P28)/U23</f>
        <v>0</v>
      </c>
      <c r="BN23" s="102">
        <f>SUM(Q23:Q28)/U23</f>
        <v>0</v>
      </c>
      <c r="BO23" s="102">
        <f>SUM(R23:R28)/U23</f>
        <v>0</v>
      </c>
    </row>
    <row r="24" spans="2:67" ht="15.75" x14ac:dyDescent="0.2">
      <c r="B24" s="147"/>
      <c r="C24" s="21" t="s">
        <v>103</v>
      </c>
      <c r="D24" s="19"/>
      <c r="E24" s="19">
        <v>154</v>
      </c>
      <c r="F24" s="20"/>
      <c r="G24" s="19">
        <v>4</v>
      </c>
      <c r="H24" s="19">
        <v>12.2</v>
      </c>
      <c r="I24" s="19">
        <v>10.7</v>
      </c>
      <c r="J24" s="19"/>
      <c r="K24" s="19">
        <v>6</v>
      </c>
      <c r="L24" s="19">
        <v>1</v>
      </c>
      <c r="M24" s="19">
        <v>0</v>
      </c>
      <c r="N24" s="19">
        <v>0</v>
      </c>
      <c r="O24" s="19">
        <v>0</v>
      </c>
      <c r="P24" s="19">
        <v>0</v>
      </c>
      <c r="Q24" s="19">
        <v>0</v>
      </c>
      <c r="R24" s="19">
        <v>0</v>
      </c>
      <c r="S24" s="18" t="s">
        <v>731</v>
      </c>
    </row>
    <row r="25" spans="2:67" ht="15.75" x14ac:dyDescent="0.2">
      <c r="B25" s="147"/>
      <c r="C25" s="21" t="s">
        <v>102</v>
      </c>
      <c r="D25" s="19">
        <f t="shared" ref="D25:E28" si="3">D24</f>
        <v>0</v>
      </c>
      <c r="E25" s="19">
        <f t="shared" si="3"/>
        <v>154</v>
      </c>
      <c r="F25" s="20"/>
      <c r="G25" s="19">
        <v>3</v>
      </c>
      <c r="H25" s="19">
        <v>9.9</v>
      </c>
      <c r="I25" s="19">
        <v>9.8000000000000007</v>
      </c>
      <c r="J25" s="19"/>
      <c r="K25" s="19">
        <v>5</v>
      </c>
      <c r="L25" s="19">
        <v>1</v>
      </c>
      <c r="M25" s="19">
        <v>0</v>
      </c>
      <c r="N25" s="19">
        <v>0</v>
      </c>
      <c r="O25" s="19">
        <v>0</v>
      </c>
      <c r="P25" s="19">
        <v>0</v>
      </c>
      <c r="Q25" s="19">
        <v>0</v>
      </c>
      <c r="R25" s="19">
        <v>0</v>
      </c>
      <c r="S25" s="18"/>
    </row>
    <row r="26" spans="2:67" ht="15.75" x14ac:dyDescent="0.2">
      <c r="B26" s="147"/>
      <c r="C26" s="21" t="s">
        <v>101</v>
      </c>
      <c r="D26" s="19">
        <f t="shared" si="3"/>
        <v>0</v>
      </c>
      <c r="E26" s="19">
        <f t="shared" si="3"/>
        <v>154</v>
      </c>
      <c r="F26" s="20"/>
      <c r="G26" s="19">
        <v>4.0999999999999996</v>
      </c>
      <c r="H26" s="19">
        <v>10.1</v>
      </c>
      <c r="I26" s="19">
        <v>13</v>
      </c>
      <c r="J26" s="19"/>
      <c r="K26" s="19">
        <v>4</v>
      </c>
      <c r="L26" s="19">
        <v>1</v>
      </c>
      <c r="M26" s="19">
        <v>0</v>
      </c>
      <c r="N26" s="19">
        <v>0</v>
      </c>
      <c r="O26" s="19">
        <v>0</v>
      </c>
      <c r="P26" s="19">
        <v>0</v>
      </c>
      <c r="Q26" s="19">
        <v>0</v>
      </c>
      <c r="R26" s="19">
        <v>0</v>
      </c>
      <c r="S26" s="18" t="s">
        <v>731</v>
      </c>
    </row>
    <row r="27" spans="2:67" ht="15.75" x14ac:dyDescent="0.2">
      <c r="B27" s="147"/>
      <c r="C27" s="21" t="s">
        <v>100</v>
      </c>
      <c r="D27" s="19">
        <f t="shared" si="3"/>
        <v>0</v>
      </c>
      <c r="E27" s="19">
        <f t="shared" si="3"/>
        <v>154</v>
      </c>
      <c r="F27" s="20"/>
      <c r="G27" s="19">
        <v>5.4</v>
      </c>
      <c r="H27" s="19">
        <v>12.2</v>
      </c>
      <c r="I27" s="19">
        <v>7.5</v>
      </c>
      <c r="J27" s="19"/>
      <c r="K27" s="19">
        <v>5</v>
      </c>
      <c r="L27" s="19">
        <v>1</v>
      </c>
      <c r="M27" s="19">
        <v>0</v>
      </c>
      <c r="N27" s="19">
        <v>0</v>
      </c>
      <c r="O27" s="19">
        <v>0</v>
      </c>
      <c r="P27" s="19">
        <v>0</v>
      </c>
      <c r="Q27" s="19">
        <v>0</v>
      </c>
      <c r="R27" s="19">
        <v>0</v>
      </c>
      <c r="S27" s="18" t="s">
        <v>731</v>
      </c>
    </row>
    <row r="28" spans="2:67" ht="15.75" x14ac:dyDescent="0.2">
      <c r="B28" s="147"/>
      <c r="C28" s="21" t="s">
        <v>99</v>
      </c>
      <c r="D28" s="19">
        <f t="shared" si="3"/>
        <v>0</v>
      </c>
      <c r="E28" s="19">
        <f t="shared" si="3"/>
        <v>154</v>
      </c>
      <c r="F28" s="20"/>
      <c r="G28" s="19">
        <v>3.5</v>
      </c>
      <c r="H28" s="19">
        <v>12.7</v>
      </c>
      <c r="I28" s="19">
        <v>14.5</v>
      </c>
      <c r="J28" s="19"/>
      <c r="K28" s="19">
        <v>9</v>
      </c>
      <c r="L28" s="19">
        <v>0</v>
      </c>
      <c r="M28" s="19">
        <v>0</v>
      </c>
      <c r="N28" s="19">
        <v>0</v>
      </c>
      <c r="O28" s="19">
        <v>0</v>
      </c>
      <c r="P28" s="19">
        <v>0</v>
      </c>
      <c r="Q28" s="19">
        <v>0</v>
      </c>
      <c r="R28" s="19">
        <v>0</v>
      </c>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154</v>
      </c>
      <c r="F30" s="13">
        <f>F23</f>
        <v>74.19</v>
      </c>
      <c r="G30" s="13">
        <f t="shared" ref="G30:R30" si="4">AVERAGE(G23:G28)</f>
        <v>3.9333333333333336</v>
      </c>
      <c r="H30" s="13">
        <f t="shared" si="4"/>
        <v>11.833333333333334</v>
      </c>
      <c r="I30" s="13">
        <f t="shared" si="4"/>
        <v>11.049999999999999</v>
      </c>
      <c r="J30" s="13" t="e">
        <f t="shared" si="4"/>
        <v>#DIV/0!</v>
      </c>
      <c r="K30" s="13">
        <f t="shared" si="4"/>
        <v>6.166666666666667</v>
      </c>
      <c r="L30" s="13">
        <f t="shared" si="4"/>
        <v>0.66666666666666663</v>
      </c>
      <c r="M30" s="13">
        <f t="shared" si="4"/>
        <v>0</v>
      </c>
      <c r="N30" s="13">
        <f t="shared" si="4"/>
        <v>0</v>
      </c>
      <c r="O30" s="13">
        <f t="shared" si="4"/>
        <v>0</v>
      </c>
      <c r="P30" s="13">
        <f t="shared" si="4"/>
        <v>0</v>
      </c>
      <c r="Q30" s="13">
        <f t="shared" si="4"/>
        <v>0</v>
      </c>
      <c r="R30" s="13">
        <f t="shared" si="4"/>
        <v>0</v>
      </c>
      <c r="S30" s="12"/>
    </row>
    <row r="31" spans="2:67" ht="15.75" x14ac:dyDescent="0.2">
      <c r="B31" s="17"/>
      <c r="C31" s="16" t="s">
        <v>97</v>
      </c>
      <c r="D31" s="15"/>
      <c r="E31" s="14"/>
      <c r="F31" s="14"/>
      <c r="G31" s="13">
        <f t="shared" ref="G31:R31" si="5">STDEV(G23:G28)/SQRT(COUNT(G23:G28))</f>
        <v>0.33433183781652914</v>
      </c>
      <c r="H31" s="13">
        <f t="shared" si="5"/>
        <v>0.63333333333332964</v>
      </c>
      <c r="I31" s="13">
        <f t="shared" si="5"/>
        <v>1.0009162469124675</v>
      </c>
      <c r="J31" s="13" t="e">
        <f t="shared" si="5"/>
        <v>#DIV/0!</v>
      </c>
      <c r="K31" s="13">
        <f t="shared" si="5"/>
        <v>0.79232428826698109</v>
      </c>
      <c r="L31" s="13">
        <f t="shared" si="5"/>
        <v>0.21081851067789201</v>
      </c>
      <c r="M31" s="13">
        <f t="shared" si="5"/>
        <v>0</v>
      </c>
      <c r="N31" s="13">
        <f t="shared" si="5"/>
        <v>0</v>
      </c>
      <c r="O31" s="13">
        <f t="shared" si="5"/>
        <v>0</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733</v>
      </c>
      <c r="E33" s="19">
        <v>153</v>
      </c>
      <c r="F33" s="19">
        <v>134.06</v>
      </c>
      <c r="G33" s="19">
        <v>4.7</v>
      </c>
      <c r="H33" s="19">
        <v>15.9</v>
      </c>
      <c r="I33" s="19">
        <v>15.7</v>
      </c>
      <c r="J33" s="19"/>
      <c r="K33" s="19">
        <v>7</v>
      </c>
      <c r="L33" s="19">
        <v>1</v>
      </c>
      <c r="M33" s="19">
        <v>0</v>
      </c>
      <c r="N33" s="19">
        <v>0</v>
      </c>
      <c r="O33" s="19">
        <v>0</v>
      </c>
      <c r="P33" s="19">
        <v>0</v>
      </c>
      <c r="Q33" s="19">
        <v>0</v>
      </c>
      <c r="R33" s="19">
        <v>0</v>
      </c>
      <c r="S33" s="18" t="s">
        <v>731</v>
      </c>
      <c r="U33" s="102">
        <v>6</v>
      </c>
      <c r="V33" s="102">
        <f>IF($H33="","",$H33)</f>
        <v>15.9</v>
      </c>
      <c r="W33" s="102">
        <f>IF(V33="","",V33/100)</f>
        <v>0.159</v>
      </c>
      <c r="X33" s="102">
        <f>IF($G33="","",$G33)</f>
        <v>4.7</v>
      </c>
      <c r="Y33" s="102">
        <f>IF($K33="","",$K33)</f>
        <v>7</v>
      </c>
      <c r="Z33" s="102" t="str">
        <f>IF(J33="","",J33-1)</f>
        <v/>
      </c>
      <c r="AA33" s="102">
        <f>IF($L33="","",$L33)</f>
        <v>1</v>
      </c>
      <c r="AB33" s="102">
        <f>IF($M33="","",$M33)</f>
        <v>0</v>
      </c>
      <c r="AC33" s="102">
        <f>IF($H34="","",$H34)</f>
        <v>11.4</v>
      </c>
      <c r="AD33" s="102">
        <f>IF(AC33="","",AC33/100)</f>
        <v>0.114</v>
      </c>
      <c r="AE33" s="102">
        <f>IF($G34="","",$G34)</f>
        <v>3.5</v>
      </c>
      <c r="AF33" s="102">
        <f>IF($K34="","",$K34)</f>
        <v>6</v>
      </c>
      <c r="AG33" s="102" t="str">
        <f>IF(J34="","",J34-1)</f>
        <v/>
      </c>
      <c r="AH33" s="102">
        <f>IF($L34="","",$L34)</f>
        <v>3</v>
      </c>
      <c r="AI33" s="102">
        <f>IF($M34="","",$M34)</f>
        <v>0</v>
      </c>
      <c r="AJ33" s="102">
        <f>IF($H35="","",$H35)</f>
        <v>18</v>
      </c>
      <c r="AK33" s="102">
        <f>IF(AJ33="","",AJ33/100)</f>
        <v>0.18</v>
      </c>
      <c r="AL33" s="102">
        <f>IF($G35="","",$G35)</f>
        <v>4.3</v>
      </c>
      <c r="AM33" s="102">
        <f>IF($K35="","",$K35)</f>
        <v>9</v>
      </c>
      <c r="AN33" s="102" t="str">
        <f>IF(J35="","",J35-1)</f>
        <v/>
      </c>
      <c r="AO33" s="102">
        <f>IF($L35="","",$L35)</f>
        <v>1</v>
      </c>
      <c r="AP33" s="102">
        <f>IF($M35="","",$M35)</f>
        <v>0</v>
      </c>
      <c r="AQ33" s="102">
        <f>IF($H36="","",$H36)</f>
        <v>19.2</v>
      </c>
      <c r="AR33" s="102">
        <f>IF(AQ33="","",AQ33/100)</f>
        <v>0.192</v>
      </c>
      <c r="AS33" s="102">
        <f>IF($G36="","",$G36)</f>
        <v>4.4000000000000004</v>
      </c>
      <c r="AT33" s="102">
        <f>IF($K36="","",$K36)</f>
        <v>6</v>
      </c>
      <c r="AU33" s="102" t="str">
        <f>IF(J36="","",J36-1)</f>
        <v/>
      </c>
      <c r="AV33" s="102">
        <f>IF($L36="","",$L36)</f>
        <v>2</v>
      </c>
      <c r="AW33" s="102">
        <f>IF($M36="","",$M36)</f>
        <v>0</v>
      </c>
      <c r="AX33" s="102">
        <f>IF($H37="","",$H37)</f>
        <v>14</v>
      </c>
      <c r="AY33" s="102">
        <f>IF(AX33="","",AX33/100)</f>
        <v>0.14000000000000001</v>
      </c>
      <c r="AZ33" s="102">
        <f>IF($G37="","",$G37)</f>
        <v>4.0999999999999996</v>
      </c>
      <c r="BA33" s="102">
        <f>IF($K37="","",$K37)</f>
        <v>7</v>
      </c>
      <c r="BB33" s="102" t="str">
        <f>IF(J37="","",J37-1)</f>
        <v/>
      </c>
      <c r="BC33" s="102">
        <f>IF($L37="","",$L37)</f>
        <v>1</v>
      </c>
      <c r="BD33" s="102">
        <f>IF($M37="","",$M37)</f>
        <v>0</v>
      </c>
      <c r="BE33" s="102">
        <f>IF($H38="","",$H38)</f>
        <v>17.8</v>
      </c>
      <c r="BF33" s="102">
        <f>IF(BE33="","",BE33/100)</f>
        <v>0.17800000000000002</v>
      </c>
      <c r="BG33" s="102">
        <f>IF($G38="","",$G38)</f>
        <v>4.4000000000000004</v>
      </c>
      <c r="BH33" s="102">
        <f>IF($K38="","",$K38)</f>
        <v>10</v>
      </c>
      <c r="BI33" s="102" t="str">
        <f>IF(J38="","",J38-1)</f>
        <v/>
      </c>
      <c r="BJ33" s="102">
        <f>IF($L38="","",$L38)</f>
        <v>3</v>
      </c>
      <c r="BK33" s="102">
        <f>IF($M38="","",$M38)</f>
        <v>0</v>
      </c>
      <c r="BL33" s="102">
        <f>SUM(O33:O38)/U33</f>
        <v>0</v>
      </c>
      <c r="BM33" s="102">
        <f>SUM(P33:P38)/U33</f>
        <v>0</v>
      </c>
      <c r="BN33" s="102">
        <f>SUM(Q33:Q38)/U33</f>
        <v>0</v>
      </c>
      <c r="BO33" s="102">
        <f>SUM(R33:R38)/U33</f>
        <v>0</v>
      </c>
    </row>
    <row r="34" spans="2:67" ht="15.75" x14ac:dyDescent="0.2">
      <c r="B34" s="147"/>
      <c r="C34" s="21" t="s">
        <v>103</v>
      </c>
      <c r="D34" s="19"/>
      <c r="E34" s="19">
        <v>154</v>
      </c>
      <c r="F34" s="20"/>
      <c r="G34" s="19">
        <v>3.5</v>
      </c>
      <c r="H34" s="19">
        <v>11.4</v>
      </c>
      <c r="I34" s="19">
        <v>12.1</v>
      </c>
      <c r="J34" s="19"/>
      <c r="K34" s="19">
        <v>6</v>
      </c>
      <c r="L34" s="19">
        <v>3</v>
      </c>
      <c r="M34" s="19">
        <v>0</v>
      </c>
      <c r="N34" s="19">
        <v>0</v>
      </c>
      <c r="O34" s="19">
        <v>0</v>
      </c>
      <c r="P34" s="19">
        <v>0</v>
      </c>
      <c r="Q34" s="19">
        <v>0</v>
      </c>
      <c r="R34" s="19">
        <v>0</v>
      </c>
      <c r="S34" s="18"/>
    </row>
    <row r="35" spans="2:67" ht="15.75" x14ac:dyDescent="0.2">
      <c r="B35" s="147"/>
      <c r="C35" s="21" t="s">
        <v>102</v>
      </c>
      <c r="D35" s="19">
        <f t="shared" ref="D35:E38" si="6">D34</f>
        <v>0</v>
      </c>
      <c r="E35" s="19">
        <f t="shared" si="6"/>
        <v>154</v>
      </c>
      <c r="F35" s="20"/>
      <c r="G35" s="19">
        <v>4.3</v>
      </c>
      <c r="H35" s="19">
        <v>18</v>
      </c>
      <c r="I35" s="19">
        <v>14.2</v>
      </c>
      <c r="J35" s="19"/>
      <c r="K35" s="19">
        <v>9</v>
      </c>
      <c r="L35" s="19">
        <v>1</v>
      </c>
      <c r="M35" s="19">
        <v>0</v>
      </c>
      <c r="N35" s="19">
        <v>0</v>
      </c>
      <c r="O35" s="19">
        <v>0</v>
      </c>
      <c r="P35" s="19">
        <v>0</v>
      </c>
      <c r="Q35" s="19">
        <v>0</v>
      </c>
      <c r="R35" s="19">
        <v>0</v>
      </c>
      <c r="S35" s="18"/>
    </row>
    <row r="36" spans="2:67" ht="15.75" x14ac:dyDescent="0.2">
      <c r="B36" s="147"/>
      <c r="C36" s="21" t="s">
        <v>101</v>
      </c>
      <c r="D36" s="19">
        <f t="shared" si="6"/>
        <v>0</v>
      </c>
      <c r="E36" s="19">
        <f t="shared" si="6"/>
        <v>154</v>
      </c>
      <c r="F36" s="20"/>
      <c r="G36" s="19">
        <v>4.4000000000000004</v>
      </c>
      <c r="H36" s="19">
        <v>19.2</v>
      </c>
      <c r="I36" s="19">
        <v>21.5</v>
      </c>
      <c r="J36" s="19"/>
      <c r="K36" s="19">
        <v>6</v>
      </c>
      <c r="L36" s="19">
        <v>2</v>
      </c>
      <c r="M36" s="19">
        <v>0</v>
      </c>
      <c r="N36" s="19">
        <v>0</v>
      </c>
      <c r="O36" s="19">
        <v>0</v>
      </c>
      <c r="P36" s="19">
        <v>0</v>
      </c>
      <c r="Q36" s="19">
        <v>0</v>
      </c>
      <c r="R36" s="19">
        <v>0</v>
      </c>
      <c r="S36" s="18" t="s">
        <v>731</v>
      </c>
    </row>
    <row r="37" spans="2:67" ht="15.75" x14ac:dyDescent="0.2">
      <c r="B37" s="147"/>
      <c r="C37" s="21" t="s">
        <v>100</v>
      </c>
      <c r="D37" s="19">
        <f t="shared" si="6"/>
        <v>0</v>
      </c>
      <c r="E37" s="19">
        <f t="shared" si="6"/>
        <v>154</v>
      </c>
      <c r="F37" s="20"/>
      <c r="G37" s="19">
        <v>4.0999999999999996</v>
      </c>
      <c r="H37" s="19">
        <v>14</v>
      </c>
      <c r="I37" s="19">
        <v>13.5</v>
      </c>
      <c r="J37" s="19"/>
      <c r="K37" s="19">
        <v>7</v>
      </c>
      <c r="L37" s="19">
        <v>1</v>
      </c>
      <c r="M37" s="19">
        <v>0</v>
      </c>
      <c r="N37" s="19">
        <v>0</v>
      </c>
      <c r="O37" s="19">
        <v>0</v>
      </c>
      <c r="P37" s="19">
        <v>0</v>
      </c>
      <c r="Q37" s="19">
        <v>0</v>
      </c>
      <c r="R37" s="19">
        <v>0</v>
      </c>
      <c r="S37" s="18" t="s">
        <v>731</v>
      </c>
    </row>
    <row r="38" spans="2:67" ht="15.75" x14ac:dyDescent="0.2">
      <c r="B38" s="147"/>
      <c r="C38" s="21" t="s">
        <v>99</v>
      </c>
      <c r="D38" s="19">
        <f t="shared" si="6"/>
        <v>0</v>
      </c>
      <c r="E38" s="19">
        <f t="shared" si="6"/>
        <v>154</v>
      </c>
      <c r="F38" s="20"/>
      <c r="G38" s="19">
        <v>4.4000000000000004</v>
      </c>
      <c r="H38" s="19">
        <v>17.8</v>
      </c>
      <c r="I38" s="19">
        <v>21.4</v>
      </c>
      <c r="J38" s="19"/>
      <c r="K38" s="19">
        <v>10</v>
      </c>
      <c r="L38" s="19">
        <v>3</v>
      </c>
      <c r="M38" s="19">
        <v>0</v>
      </c>
      <c r="N38" s="19">
        <v>0</v>
      </c>
      <c r="O38" s="19">
        <v>0</v>
      </c>
      <c r="P38" s="19">
        <v>0</v>
      </c>
      <c r="Q38" s="19">
        <v>0</v>
      </c>
      <c r="R38" s="19">
        <v>0</v>
      </c>
      <c r="S38" s="18"/>
    </row>
    <row r="39" spans="2:67" ht="3.75" customHeight="1" x14ac:dyDescent="0.2">
      <c r="B39" s="11"/>
      <c r="C39" s="9"/>
      <c r="D39" s="9"/>
      <c r="E39" s="10"/>
      <c r="F39" s="10"/>
      <c r="G39" s="9"/>
      <c r="H39" s="9"/>
      <c r="I39" s="9"/>
      <c r="J39" s="9"/>
      <c r="K39" s="10">
        <v>1</v>
      </c>
      <c r="L39" s="10"/>
      <c r="M39" s="10"/>
      <c r="N39" s="10"/>
      <c r="O39" s="10"/>
      <c r="P39" s="10"/>
      <c r="Q39" s="9"/>
      <c r="R39" s="9"/>
      <c r="S39" s="8"/>
    </row>
    <row r="40" spans="2:67" ht="15.75" x14ac:dyDescent="0.2">
      <c r="B40" s="17" t="s">
        <v>155</v>
      </c>
      <c r="C40" s="16" t="s">
        <v>98</v>
      </c>
      <c r="D40" s="15"/>
      <c r="E40" s="13">
        <f>AVERAGE(E34:E38)</f>
        <v>154</v>
      </c>
      <c r="F40" s="13">
        <f>F33</f>
        <v>134.06</v>
      </c>
      <c r="G40" s="13">
        <f>AVERAGE(G33:G38)</f>
        <v>4.2333333333333334</v>
      </c>
      <c r="H40" s="13">
        <f>AVERAGE(H33:H38)</f>
        <v>16.05</v>
      </c>
      <c r="I40" s="13">
        <f>AVERAGE(I33:I38)</f>
        <v>16.400000000000002</v>
      </c>
      <c r="J40" s="13" t="e">
        <f>AVERAGE(J33:J38)</f>
        <v>#DIV/0!</v>
      </c>
      <c r="K40" s="13">
        <v>3</v>
      </c>
      <c r="L40" s="13">
        <f t="shared" ref="L40:R40" si="7">AVERAGE(L33:L38)</f>
        <v>1.8333333333333333</v>
      </c>
      <c r="M40" s="13">
        <f t="shared" si="7"/>
        <v>0</v>
      </c>
      <c r="N40" s="13">
        <f t="shared" si="7"/>
        <v>0</v>
      </c>
      <c r="O40" s="13">
        <f t="shared" si="7"/>
        <v>0</v>
      </c>
      <c r="P40" s="13">
        <f t="shared" si="7"/>
        <v>0</v>
      </c>
      <c r="Q40" s="13">
        <f t="shared" si="7"/>
        <v>0</v>
      </c>
      <c r="R40" s="13">
        <f t="shared" si="7"/>
        <v>0</v>
      </c>
      <c r="S40" s="12"/>
    </row>
    <row r="41" spans="2:67" ht="15.75" x14ac:dyDescent="0.2">
      <c r="B41" s="17"/>
      <c r="C41" s="16" t="s">
        <v>97</v>
      </c>
      <c r="D41" s="15"/>
      <c r="E41" s="14"/>
      <c r="F41" s="14"/>
      <c r="G41" s="13">
        <f>STDEV(G33:G38)/SQRT(COUNT(G33:G38))</f>
        <v>0.16666666666666674</v>
      </c>
      <c r="H41" s="13">
        <f>STDEV(H33:H38)/SQRT(COUNT(H33:H38))</f>
        <v>1.1921269507341381</v>
      </c>
      <c r="I41" s="13">
        <f>STDEV(I33:I38)/SQRT(COUNT(I33:I38))</f>
        <v>1.6657330718535488</v>
      </c>
      <c r="J41" s="13" t="e">
        <f>STDEV(J33:J38)/SQRT(COUNT(J33:J38))</f>
        <v>#DIV/0!</v>
      </c>
      <c r="K41" s="13">
        <v>1</v>
      </c>
      <c r="L41" s="13">
        <f t="shared" ref="L41:R41" si="8">STDEV(L33:L38)/SQRT(COUNT(L33:L38))</f>
        <v>0.40138648595974313</v>
      </c>
      <c r="M41" s="13">
        <f t="shared" si="8"/>
        <v>0</v>
      </c>
      <c r="N41" s="13">
        <f t="shared" si="8"/>
        <v>0</v>
      </c>
      <c r="O41" s="13">
        <f t="shared" si="8"/>
        <v>0</v>
      </c>
      <c r="P41" s="13">
        <f t="shared" si="8"/>
        <v>0</v>
      </c>
      <c r="Q41" s="13">
        <f t="shared" si="8"/>
        <v>0</v>
      </c>
      <c r="R41" s="13">
        <f t="shared" si="8"/>
        <v>0</v>
      </c>
      <c r="S41" s="12"/>
    </row>
    <row r="42" spans="2:67" ht="3.75" customHeight="1" x14ac:dyDescent="0.2">
      <c r="B42" s="11"/>
      <c r="C42" s="9"/>
      <c r="D42" s="9"/>
      <c r="E42" s="10"/>
      <c r="F42" s="10"/>
      <c r="G42" s="9"/>
      <c r="H42" s="9"/>
      <c r="I42" s="9"/>
      <c r="J42" s="9"/>
      <c r="K42" s="10">
        <v>2</v>
      </c>
      <c r="L42" s="10"/>
      <c r="M42" s="10"/>
      <c r="N42" s="10"/>
      <c r="O42" s="10"/>
      <c r="P42" s="10"/>
      <c r="Q42" s="9"/>
      <c r="R42" s="9"/>
      <c r="S42" s="8"/>
    </row>
    <row r="43" spans="2:67" ht="15.75" x14ac:dyDescent="0.2">
      <c r="B43" s="147">
        <v>104</v>
      </c>
      <c r="C43" s="21" t="s">
        <v>104</v>
      </c>
      <c r="D43" s="19" t="s">
        <v>733</v>
      </c>
      <c r="E43" s="19">
        <v>153</v>
      </c>
      <c r="F43" s="19">
        <v>92.18</v>
      </c>
      <c r="G43" s="19">
        <v>5</v>
      </c>
      <c r="H43" s="19">
        <v>10.3</v>
      </c>
      <c r="I43" s="19">
        <v>9</v>
      </c>
      <c r="J43" s="19"/>
      <c r="K43" s="19">
        <v>4</v>
      </c>
      <c r="L43" s="19">
        <v>2</v>
      </c>
      <c r="M43" s="19">
        <v>0</v>
      </c>
      <c r="N43" s="19">
        <v>0</v>
      </c>
      <c r="O43" s="19">
        <v>0</v>
      </c>
      <c r="P43" s="19">
        <v>0</v>
      </c>
      <c r="Q43" s="19">
        <v>0</v>
      </c>
      <c r="R43" s="19">
        <v>0</v>
      </c>
      <c r="S43" s="18" t="s">
        <v>731</v>
      </c>
      <c r="U43" s="102">
        <v>6</v>
      </c>
      <c r="V43" s="102">
        <f>IF($H43="","",$H43)</f>
        <v>10.3</v>
      </c>
      <c r="W43" s="102">
        <f>IF(V43="","",V43/100)</f>
        <v>0.10300000000000001</v>
      </c>
      <c r="X43" s="102">
        <f>IF($G43="","",$G43)</f>
        <v>5</v>
      </c>
      <c r="Y43" s="102">
        <f>IF($K43="","",$K43)</f>
        <v>4</v>
      </c>
      <c r="Z43" s="102" t="str">
        <f>IF(J43="","",J43-1)</f>
        <v/>
      </c>
      <c r="AA43" s="102">
        <f>IF($L43="","",$L43)</f>
        <v>2</v>
      </c>
      <c r="AB43" s="102">
        <f>IF($M43="","",$M43)</f>
        <v>0</v>
      </c>
      <c r="AC43" s="102">
        <f>IF($H44="","",$H44)</f>
        <v>15.1</v>
      </c>
      <c r="AD43" s="102">
        <f>IF(AC43="","",AC43/100)</f>
        <v>0.151</v>
      </c>
      <c r="AE43" s="102">
        <f>IF($G44="","",$G44)</f>
        <v>4.3</v>
      </c>
      <c r="AF43" s="102">
        <f>IF($K44="","",$K44)</f>
        <v>6</v>
      </c>
      <c r="AG43" s="102" t="str">
        <f>IF(J44="","",J44-1)</f>
        <v/>
      </c>
      <c r="AH43" s="102">
        <f>IF($L44="","",$L44)</f>
        <v>4</v>
      </c>
      <c r="AI43" s="102">
        <f>IF($M44="","",$M44)</f>
        <v>0</v>
      </c>
      <c r="AJ43" s="102">
        <f>IF($H45="","",$H45)</f>
        <v>15.4</v>
      </c>
      <c r="AK43" s="102">
        <f>IF(AJ43="","",AJ43/100)</f>
        <v>0.154</v>
      </c>
      <c r="AL43" s="102">
        <f>IF($G45="","",$G45)</f>
        <v>5</v>
      </c>
      <c r="AM43" s="102">
        <f>IF($K45="","",$K45)</f>
        <v>7</v>
      </c>
      <c r="AN43" s="102" t="str">
        <f>IF(J45="","",J45-1)</f>
        <v/>
      </c>
      <c r="AO43" s="102">
        <f>IF($L45="","",$L45)</f>
        <v>1</v>
      </c>
      <c r="AP43" s="102">
        <f>IF($M45="","",$M45)</f>
        <v>0</v>
      </c>
      <c r="AQ43" s="102">
        <f>IF($H46="","",$H46)</f>
        <v>15</v>
      </c>
      <c r="AR43" s="102">
        <f>IF(AQ43="","",AQ43/100)</f>
        <v>0.15</v>
      </c>
      <c r="AS43" s="102">
        <f>IF($G46="","",$G46)</f>
        <v>4.0999999999999996</v>
      </c>
      <c r="AT43" s="102">
        <f>IF($K46="","",$K46)</f>
        <v>5</v>
      </c>
      <c r="AU43" s="102" t="str">
        <f>IF(J46="","",J46-1)</f>
        <v/>
      </c>
      <c r="AV43" s="102">
        <f>IF($L46="","",$L46)</f>
        <v>1</v>
      </c>
      <c r="AW43" s="102">
        <f>IF($M46="","",$M46)</f>
        <v>0</v>
      </c>
      <c r="AX43" s="102">
        <f>IF($H47="","",$H47)</f>
        <v>14.2</v>
      </c>
      <c r="AY43" s="102">
        <f>IF(AX43="","",AX43/100)</f>
        <v>0.14199999999999999</v>
      </c>
      <c r="AZ43" s="102">
        <f>IF($G47="","",$G47)</f>
        <v>4.4000000000000004</v>
      </c>
      <c r="BA43" s="102">
        <f>IF($K47="","",$K47)</f>
        <v>7</v>
      </c>
      <c r="BB43" s="102" t="str">
        <f>IF(J47="","",J47-1)</f>
        <v/>
      </c>
      <c r="BC43" s="102">
        <f>IF($L47="","",$L47)</f>
        <v>0</v>
      </c>
      <c r="BD43" s="102">
        <f>IF($M47="","",$M47)</f>
        <v>0</v>
      </c>
      <c r="BE43" s="102">
        <f>IF($H48="","",$H48)</f>
        <v>14.1</v>
      </c>
      <c r="BF43" s="102">
        <f>IF(BE43="","",BE43/100)</f>
        <v>0.14099999999999999</v>
      </c>
      <c r="BG43" s="102" t="str">
        <f>IF($G48="","",$G48)</f>
        <v/>
      </c>
      <c r="BH43" s="102">
        <f>IF($K48="","",$K48)</f>
        <v>5</v>
      </c>
      <c r="BI43" s="102" t="str">
        <f>IF(J48="","",J48-1)</f>
        <v/>
      </c>
      <c r="BJ43" s="102">
        <f>IF($L48="","",$L48)</f>
        <v>1</v>
      </c>
      <c r="BK43" s="102">
        <f>IF($M48="","",$M48)</f>
        <v>0</v>
      </c>
      <c r="BL43" s="102">
        <f>SUM(O43:O48)/U43</f>
        <v>0</v>
      </c>
      <c r="BM43" s="102">
        <f>SUM(P43:P48)/U43</f>
        <v>0</v>
      </c>
      <c r="BN43" s="102">
        <f>SUM(Q43:Q48)/U43</f>
        <v>0</v>
      </c>
      <c r="BO43" s="102">
        <f>SUM(R43:R48)/U43</f>
        <v>0</v>
      </c>
    </row>
    <row r="44" spans="2:67" ht="15.75" x14ac:dyDescent="0.2">
      <c r="B44" s="147"/>
      <c r="C44" s="21" t="s">
        <v>103</v>
      </c>
      <c r="D44" s="19"/>
      <c r="E44" s="19">
        <v>154</v>
      </c>
      <c r="F44" s="20"/>
      <c r="G44" s="19">
        <v>4.3</v>
      </c>
      <c r="H44" s="19">
        <v>15.1</v>
      </c>
      <c r="I44" s="19">
        <v>22.2</v>
      </c>
      <c r="J44" s="19"/>
      <c r="K44" s="19">
        <v>6</v>
      </c>
      <c r="L44" s="19">
        <v>4</v>
      </c>
      <c r="M44" s="19">
        <v>0</v>
      </c>
      <c r="N44" s="19">
        <v>0</v>
      </c>
      <c r="O44" s="19">
        <v>0</v>
      </c>
      <c r="P44" s="19">
        <v>0</v>
      </c>
      <c r="Q44" s="19">
        <v>0</v>
      </c>
      <c r="R44" s="19">
        <v>0</v>
      </c>
      <c r="S44" s="18"/>
    </row>
    <row r="45" spans="2:67" ht="15.75" x14ac:dyDescent="0.2">
      <c r="B45" s="147"/>
      <c r="C45" s="21" t="s">
        <v>102</v>
      </c>
      <c r="D45" s="19">
        <f t="shared" ref="D45:E48" si="9">D44</f>
        <v>0</v>
      </c>
      <c r="E45" s="19">
        <f t="shared" si="9"/>
        <v>154</v>
      </c>
      <c r="F45" s="20"/>
      <c r="G45" s="19">
        <v>5</v>
      </c>
      <c r="H45" s="19">
        <v>15.4</v>
      </c>
      <c r="I45" s="19">
        <v>19.8</v>
      </c>
      <c r="J45" s="19"/>
      <c r="K45" s="19">
        <v>7</v>
      </c>
      <c r="L45" s="19">
        <v>1</v>
      </c>
      <c r="M45" s="19">
        <v>0</v>
      </c>
      <c r="N45" s="19">
        <v>0</v>
      </c>
      <c r="O45" s="19">
        <v>0</v>
      </c>
      <c r="P45" s="19">
        <v>0</v>
      </c>
      <c r="Q45" s="19">
        <v>0</v>
      </c>
      <c r="R45" s="19">
        <v>0</v>
      </c>
      <c r="S45" s="18"/>
    </row>
    <row r="46" spans="2:67" ht="15.75" x14ac:dyDescent="0.2">
      <c r="B46" s="147"/>
      <c r="C46" s="21" t="s">
        <v>101</v>
      </c>
      <c r="D46" s="19">
        <f t="shared" si="9"/>
        <v>0</v>
      </c>
      <c r="E46" s="19">
        <f t="shared" si="9"/>
        <v>154</v>
      </c>
      <c r="F46" s="20"/>
      <c r="G46" s="19">
        <v>4.0999999999999996</v>
      </c>
      <c r="H46" s="19">
        <v>15</v>
      </c>
      <c r="I46" s="19">
        <v>17.3</v>
      </c>
      <c r="J46" s="19"/>
      <c r="K46" s="19">
        <v>5</v>
      </c>
      <c r="L46" s="19">
        <v>1</v>
      </c>
      <c r="M46" s="19">
        <v>0</v>
      </c>
      <c r="N46" s="19">
        <v>0</v>
      </c>
      <c r="O46" s="19">
        <v>0</v>
      </c>
      <c r="P46" s="19">
        <v>0</v>
      </c>
      <c r="Q46" s="19">
        <v>0</v>
      </c>
      <c r="R46" s="19">
        <v>0</v>
      </c>
      <c r="S46" s="18" t="s">
        <v>731</v>
      </c>
    </row>
    <row r="47" spans="2:67" ht="15.75" x14ac:dyDescent="0.2">
      <c r="B47" s="147"/>
      <c r="C47" s="21" t="s">
        <v>100</v>
      </c>
      <c r="D47" s="19">
        <f t="shared" si="9"/>
        <v>0</v>
      </c>
      <c r="E47" s="19">
        <f t="shared" si="9"/>
        <v>154</v>
      </c>
      <c r="F47" s="20"/>
      <c r="G47" s="19">
        <v>4.4000000000000004</v>
      </c>
      <c r="H47" s="19">
        <v>14.2</v>
      </c>
      <c r="I47" s="19">
        <v>17.8</v>
      </c>
      <c r="J47" s="19"/>
      <c r="K47" s="19">
        <v>7</v>
      </c>
      <c r="L47" s="19">
        <v>0</v>
      </c>
      <c r="M47" s="19">
        <v>0</v>
      </c>
      <c r="N47" s="19">
        <v>0</v>
      </c>
      <c r="O47" s="19">
        <v>0</v>
      </c>
      <c r="P47" s="19">
        <v>0</v>
      </c>
      <c r="Q47" s="19">
        <v>0</v>
      </c>
      <c r="R47" s="19">
        <v>0</v>
      </c>
      <c r="S47" s="18"/>
    </row>
    <row r="48" spans="2:67" ht="15.75" x14ac:dyDescent="0.2">
      <c r="B48" s="147"/>
      <c r="C48" s="21" t="s">
        <v>99</v>
      </c>
      <c r="D48" s="19">
        <f t="shared" si="9"/>
        <v>0</v>
      </c>
      <c r="E48" s="19">
        <f t="shared" si="9"/>
        <v>154</v>
      </c>
      <c r="F48" s="20"/>
      <c r="G48" s="19"/>
      <c r="H48" s="19">
        <v>14.1</v>
      </c>
      <c r="I48" s="19">
        <v>16.899999999999999</v>
      </c>
      <c r="J48" s="19"/>
      <c r="K48" s="19">
        <v>5</v>
      </c>
      <c r="L48" s="19">
        <v>1</v>
      </c>
      <c r="M48" s="19">
        <v>0</v>
      </c>
      <c r="N48" s="19">
        <v>0</v>
      </c>
      <c r="O48" s="19">
        <v>0</v>
      </c>
      <c r="P48" s="19">
        <v>0</v>
      </c>
      <c r="Q48" s="19">
        <v>0</v>
      </c>
      <c r="R48" s="19">
        <v>0</v>
      </c>
      <c r="S48" s="18" t="s">
        <v>731</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154</v>
      </c>
      <c r="F50" s="13">
        <f>F43</f>
        <v>92.18</v>
      </c>
      <c r="G50" s="13">
        <f t="shared" ref="G50:R50" si="10">AVERAGE(G43:G48)</f>
        <v>4.5599999999999996</v>
      </c>
      <c r="H50" s="13">
        <f t="shared" si="10"/>
        <v>14.016666666666666</v>
      </c>
      <c r="I50" s="13">
        <f t="shared" si="10"/>
        <v>17.166666666666668</v>
      </c>
      <c r="J50" s="13" t="e">
        <f t="shared" si="10"/>
        <v>#DIV/0!</v>
      </c>
      <c r="K50" s="13">
        <f t="shared" si="10"/>
        <v>5.666666666666667</v>
      </c>
      <c r="L50" s="13">
        <f t="shared" si="10"/>
        <v>1.5</v>
      </c>
      <c r="M50" s="13">
        <f t="shared" si="10"/>
        <v>0</v>
      </c>
      <c r="N50" s="13">
        <f t="shared" si="10"/>
        <v>0</v>
      </c>
      <c r="O50" s="13">
        <f t="shared" si="10"/>
        <v>0</v>
      </c>
      <c r="P50" s="13">
        <f t="shared" si="10"/>
        <v>0</v>
      </c>
      <c r="Q50" s="13">
        <f t="shared" si="10"/>
        <v>0</v>
      </c>
      <c r="R50" s="13">
        <f t="shared" si="10"/>
        <v>0</v>
      </c>
      <c r="S50" s="12"/>
    </row>
    <row r="51" spans="2:67" ht="15.75" x14ac:dyDescent="0.2">
      <c r="B51" s="17"/>
      <c r="C51" s="16" t="s">
        <v>97</v>
      </c>
      <c r="D51" s="15"/>
      <c r="E51" s="14"/>
      <c r="F51" s="14"/>
      <c r="G51" s="13">
        <f t="shared" ref="G51:R51" si="11">STDEV(G43:G48)/SQRT(COUNT(G43:G48))</f>
        <v>0.18601075237738279</v>
      </c>
      <c r="H51" s="13">
        <f t="shared" si="11"/>
        <v>0.77262179909995488</v>
      </c>
      <c r="I51" s="13">
        <f t="shared" si="11"/>
        <v>1.820744658405208</v>
      </c>
      <c r="J51" s="13" t="e">
        <f t="shared" si="11"/>
        <v>#DIV/0!</v>
      </c>
      <c r="K51" s="13">
        <f t="shared" si="11"/>
        <v>0.49441323247304458</v>
      </c>
      <c r="L51" s="13">
        <f t="shared" si="11"/>
        <v>0.56273143387113778</v>
      </c>
      <c r="M51" s="13">
        <f t="shared" si="11"/>
        <v>0</v>
      </c>
      <c r="N51" s="13">
        <f t="shared" si="11"/>
        <v>0</v>
      </c>
      <c r="O51" s="13">
        <f t="shared" si="11"/>
        <v>0</v>
      </c>
      <c r="P51" s="13">
        <f t="shared" si="11"/>
        <v>0</v>
      </c>
      <c r="Q51" s="13">
        <f t="shared" si="11"/>
        <v>0</v>
      </c>
      <c r="R51" s="13">
        <f t="shared" si="11"/>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730</v>
      </c>
      <c r="E53" s="19">
        <v>153</v>
      </c>
      <c r="F53" s="19">
        <v>190.38</v>
      </c>
      <c r="G53" s="19">
        <v>4.5</v>
      </c>
      <c r="H53" s="19">
        <v>18.5</v>
      </c>
      <c r="I53" s="19">
        <v>18</v>
      </c>
      <c r="J53" s="19"/>
      <c r="K53" s="19">
        <v>8</v>
      </c>
      <c r="L53" s="19">
        <v>0</v>
      </c>
      <c r="M53" s="19">
        <v>0</v>
      </c>
      <c r="N53" s="19">
        <v>0</v>
      </c>
      <c r="O53" s="19">
        <v>0</v>
      </c>
      <c r="P53" s="19">
        <v>0</v>
      </c>
      <c r="Q53" s="19">
        <v>0</v>
      </c>
      <c r="R53" s="19">
        <v>0</v>
      </c>
      <c r="S53" s="18"/>
      <c r="U53" s="102">
        <v>6</v>
      </c>
      <c r="V53" s="102">
        <f>IF($H53="","",$H53)</f>
        <v>18.5</v>
      </c>
      <c r="W53" s="102">
        <f>IF(V53="","",V53/100)</f>
        <v>0.185</v>
      </c>
      <c r="X53" s="102">
        <f>IF($G53="","",$G53)</f>
        <v>4.5</v>
      </c>
      <c r="Y53" s="102">
        <f>IF($K53="","",$K53)</f>
        <v>8</v>
      </c>
      <c r="Z53" s="102" t="str">
        <f>IF(J53="","",J53-1)</f>
        <v/>
      </c>
      <c r="AA53" s="102">
        <f>IF($L53="","",$L53)</f>
        <v>0</v>
      </c>
      <c r="AB53" s="102">
        <f>IF($M53="","",$M53)</f>
        <v>0</v>
      </c>
      <c r="AC53" s="102">
        <f>IF($H54="","",$H54)</f>
        <v>14</v>
      </c>
      <c r="AD53" s="102">
        <f>IF(AC53="","",AC53/100)</f>
        <v>0.14000000000000001</v>
      </c>
      <c r="AE53" s="102">
        <f>IF($G54="","",$G54)</f>
        <v>4.2</v>
      </c>
      <c r="AF53" s="102">
        <f>IF($K54="","",$K54)</f>
        <v>4</v>
      </c>
      <c r="AG53" s="102" t="str">
        <f>IF(J54="","",J54-1)</f>
        <v/>
      </c>
      <c r="AH53" s="102">
        <f>IF($L54="","",$L54)</f>
        <v>1</v>
      </c>
      <c r="AI53" s="102">
        <f>IF($M54="","",$M54)</f>
        <v>0</v>
      </c>
      <c r="AJ53" s="102">
        <f>IF($H55="","",$H55)</f>
        <v>15</v>
      </c>
      <c r="AK53" s="102">
        <f>IF(AJ53="","",AJ53/100)</f>
        <v>0.15</v>
      </c>
      <c r="AL53" s="102">
        <f>IF($G55="","",$G55)</f>
        <v>4.5999999999999996</v>
      </c>
      <c r="AM53" s="102">
        <f>IF($K55="","",$K55)</f>
        <v>5</v>
      </c>
      <c r="AN53" s="102" t="str">
        <f>IF(J55="","",J55-1)</f>
        <v/>
      </c>
      <c r="AO53" s="102">
        <f>IF($L55="","",$L55)</f>
        <v>1</v>
      </c>
      <c r="AP53" s="102">
        <f>IF($M55="","",$M55)</f>
        <v>0</v>
      </c>
      <c r="AQ53" s="102">
        <f>IF($H56="","",$H56)</f>
        <v>25</v>
      </c>
      <c r="AR53" s="102">
        <f>IF(AQ53="","",AQ53/100)</f>
        <v>0.25</v>
      </c>
      <c r="AS53" s="102">
        <f>IF($G56="","",$G56)</f>
        <v>5.4</v>
      </c>
      <c r="AT53" s="102">
        <f>IF($K56="","",$K56)</f>
        <v>8</v>
      </c>
      <c r="AU53" s="102" t="str">
        <f>IF(J56="","",J56-1)</f>
        <v/>
      </c>
      <c r="AV53" s="102">
        <f>IF($L56="","",$L56)</f>
        <v>4</v>
      </c>
      <c r="AW53" s="102">
        <f>IF($M56="","",$M56)</f>
        <v>0</v>
      </c>
      <c r="AX53" s="102">
        <f>IF($H57="","",$H57)</f>
        <v>16</v>
      </c>
      <c r="AY53" s="102">
        <f>IF(AX53="","",AX53/100)</f>
        <v>0.16</v>
      </c>
      <c r="AZ53" s="102">
        <f>IF($G57="","",$G57)</f>
        <v>3.8</v>
      </c>
      <c r="BA53" s="102">
        <f>IF($K57="","",$K57)</f>
        <v>6</v>
      </c>
      <c r="BB53" s="102" t="str">
        <f>IF(J57="","",J57-1)</f>
        <v/>
      </c>
      <c r="BC53" s="102">
        <f>IF($L57="","",$L57)</f>
        <v>2</v>
      </c>
      <c r="BD53" s="102">
        <f>IF($M57="","",$M57)</f>
        <v>0</v>
      </c>
      <c r="BE53" s="102">
        <f>IF($H58="","",$H58)</f>
        <v>16</v>
      </c>
      <c r="BF53" s="102">
        <f>IF(BE53="","",BE53/100)</f>
        <v>0.16</v>
      </c>
      <c r="BG53" s="102">
        <f>IF($G58="","",$G58)</f>
        <v>4</v>
      </c>
      <c r="BH53" s="102">
        <f>IF($K58="","",$K58)</f>
        <v>6</v>
      </c>
      <c r="BI53" s="102" t="str">
        <f>IF(J58="","",J58-1)</f>
        <v/>
      </c>
      <c r="BJ53" s="102">
        <f>IF($L58="","",$L58)</f>
        <v>1</v>
      </c>
      <c r="BK53" s="102">
        <f>IF($M58="","",$M58)</f>
        <v>0</v>
      </c>
      <c r="BL53" s="102">
        <f>SUM(O53:O58)/U53</f>
        <v>0</v>
      </c>
      <c r="BM53" s="102">
        <f>SUM(P53:P58)/U53</f>
        <v>0</v>
      </c>
      <c r="BN53" s="102">
        <f>SUM(Q53:Q58)/U53</f>
        <v>0</v>
      </c>
      <c r="BO53" s="102">
        <f>SUM(R53:R58)/U53</f>
        <v>0</v>
      </c>
    </row>
    <row r="54" spans="2:67" ht="15.75" x14ac:dyDescent="0.2">
      <c r="B54" s="147"/>
      <c r="C54" s="21" t="s">
        <v>103</v>
      </c>
      <c r="D54" s="19"/>
      <c r="E54" s="19">
        <v>155</v>
      </c>
      <c r="F54" s="20"/>
      <c r="G54" s="19">
        <v>4.2</v>
      </c>
      <c r="H54" s="19">
        <v>14</v>
      </c>
      <c r="I54" s="19">
        <v>11.5</v>
      </c>
      <c r="J54" s="19"/>
      <c r="K54" s="19">
        <v>4</v>
      </c>
      <c r="L54" s="19">
        <v>1</v>
      </c>
      <c r="M54" s="19">
        <v>0</v>
      </c>
      <c r="N54" s="19">
        <v>0</v>
      </c>
      <c r="O54" s="19">
        <v>0</v>
      </c>
      <c r="P54" s="19">
        <v>0</v>
      </c>
      <c r="Q54" s="19">
        <v>0</v>
      </c>
      <c r="R54" s="19">
        <v>0</v>
      </c>
      <c r="S54" s="18" t="s">
        <v>731</v>
      </c>
    </row>
    <row r="55" spans="2:67" ht="15.75" x14ac:dyDescent="0.2">
      <c r="B55" s="147"/>
      <c r="C55" s="21" t="s">
        <v>102</v>
      </c>
      <c r="D55" s="19">
        <f t="shared" ref="D55:E58" si="12">D54</f>
        <v>0</v>
      </c>
      <c r="E55" s="19">
        <f t="shared" si="12"/>
        <v>155</v>
      </c>
      <c r="F55" s="20"/>
      <c r="G55" s="19">
        <v>4.5999999999999996</v>
      </c>
      <c r="H55" s="19">
        <v>15</v>
      </c>
      <c r="I55" s="19">
        <v>11</v>
      </c>
      <c r="J55" s="19"/>
      <c r="K55" s="19">
        <v>5</v>
      </c>
      <c r="L55" s="19">
        <v>1</v>
      </c>
      <c r="M55" s="19">
        <v>0</v>
      </c>
      <c r="N55" s="19">
        <v>0</v>
      </c>
      <c r="O55" s="19">
        <v>0</v>
      </c>
      <c r="P55" s="19">
        <v>0</v>
      </c>
      <c r="Q55" s="19">
        <v>0</v>
      </c>
      <c r="R55" s="19">
        <v>0</v>
      </c>
      <c r="S55" s="18" t="s">
        <v>731</v>
      </c>
    </row>
    <row r="56" spans="2:67" ht="15.75" x14ac:dyDescent="0.2">
      <c r="B56" s="147"/>
      <c r="C56" s="21" t="s">
        <v>101</v>
      </c>
      <c r="D56" s="19">
        <f t="shared" si="12"/>
        <v>0</v>
      </c>
      <c r="E56" s="19">
        <f t="shared" si="12"/>
        <v>155</v>
      </c>
      <c r="F56" s="20"/>
      <c r="G56" s="19">
        <v>5.4</v>
      </c>
      <c r="H56" s="19">
        <v>25</v>
      </c>
      <c r="I56" s="19">
        <v>18.5</v>
      </c>
      <c r="J56" s="19"/>
      <c r="K56" s="19">
        <v>8</v>
      </c>
      <c r="L56" s="19">
        <v>4</v>
      </c>
      <c r="M56" s="19">
        <v>0</v>
      </c>
      <c r="N56" s="19">
        <v>0</v>
      </c>
      <c r="O56" s="19">
        <v>0</v>
      </c>
      <c r="P56" s="19">
        <v>0</v>
      </c>
      <c r="Q56" s="19">
        <v>0</v>
      </c>
      <c r="R56" s="19">
        <v>0</v>
      </c>
      <c r="S56" s="18"/>
    </row>
    <row r="57" spans="2:67" ht="15.75" x14ac:dyDescent="0.2">
      <c r="B57" s="147"/>
      <c r="C57" s="21" t="s">
        <v>100</v>
      </c>
      <c r="D57" s="19">
        <f t="shared" si="12"/>
        <v>0</v>
      </c>
      <c r="E57" s="19">
        <f t="shared" si="12"/>
        <v>155</v>
      </c>
      <c r="F57" s="20"/>
      <c r="G57" s="19">
        <v>3.8</v>
      </c>
      <c r="H57" s="19">
        <v>16</v>
      </c>
      <c r="I57" s="19">
        <v>16</v>
      </c>
      <c r="J57" s="19"/>
      <c r="K57" s="19">
        <v>6</v>
      </c>
      <c r="L57" s="19">
        <v>2</v>
      </c>
      <c r="M57" s="19">
        <v>0</v>
      </c>
      <c r="N57" s="19">
        <v>0</v>
      </c>
      <c r="O57" s="19">
        <v>0</v>
      </c>
      <c r="P57" s="19">
        <v>0</v>
      </c>
      <c r="Q57" s="19">
        <v>0</v>
      </c>
      <c r="R57" s="19">
        <v>0</v>
      </c>
      <c r="S57" s="18"/>
    </row>
    <row r="58" spans="2:67" ht="15.75" x14ac:dyDescent="0.2">
      <c r="B58" s="147"/>
      <c r="C58" s="21" t="s">
        <v>99</v>
      </c>
      <c r="D58" s="19">
        <f t="shared" si="12"/>
        <v>0</v>
      </c>
      <c r="E58" s="19">
        <f t="shared" si="12"/>
        <v>155</v>
      </c>
      <c r="F58" s="20"/>
      <c r="G58" s="19">
        <v>4</v>
      </c>
      <c r="H58" s="19">
        <v>16</v>
      </c>
      <c r="I58" s="19">
        <v>12.5</v>
      </c>
      <c r="J58" s="19"/>
      <c r="K58" s="19">
        <v>6</v>
      </c>
      <c r="L58" s="19">
        <v>1</v>
      </c>
      <c r="M58" s="19">
        <v>0</v>
      </c>
      <c r="N58" s="19">
        <v>0</v>
      </c>
      <c r="O58" s="19">
        <v>0</v>
      </c>
      <c r="P58" s="19">
        <v>0</v>
      </c>
      <c r="Q58" s="19">
        <v>0</v>
      </c>
      <c r="R58" s="19">
        <v>0</v>
      </c>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155</v>
      </c>
      <c r="F60" s="13">
        <f>F53</f>
        <v>190.38</v>
      </c>
      <c r="G60" s="13">
        <f t="shared" ref="G60:R60" si="13">AVERAGE(G53:G58)</f>
        <v>4.416666666666667</v>
      </c>
      <c r="H60" s="13">
        <f t="shared" si="13"/>
        <v>17.416666666666668</v>
      </c>
      <c r="I60" s="13">
        <f t="shared" si="13"/>
        <v>14.583333333333334</v>
      </c>
      <c r="J60" s="13" t="e">
        <f t="shared" si="13"/>
        <v>#DIV/0!</v>
      </c>
      <c r="K60" s="13">
        <f t="shared" si="13"/>
        <v>6.166666666666667</v>
      </c>
      <c r="L60" s="13">
        <f t="shared" si="13"/>
        <v>1.5</v>
      </c>
      <c r="M60" s="13">
        <f t="shared" si="13"/>
        <v>0</v>
      </c>
      <c r="N60" s="13">
        <f t="shared" si="13"/>
        <v>0</v>
      </c>
      <c r="O60" s="13">
        <f t="shared" si="13"/>
        <v>0</v>
      </c>
      <c r="P60" s="13">
        <f t="shared" si="13"/>
        <v>0</v>
      </c>
      <c r="Q60" s="13">
        <f t="shared" si="13"/>
        <v>0</v>
      </c>
      <c r="R60" s="13">
        <f t="shared" si="13"/>
        <v>0</v>
      </c>
      <c r="S60" s="12"/>
    </row>
    <row r="61" spans="2:67" ht="15.75" x14ac:dyDescent="0.2">
      <c r="B61" s="17"/>
      <c r="C61" s="16" t="s">
        <v>97</v>
      </c>
      <c r="D61" s="15"/>
      <c r="E61" s="14"/>
      <c r="F61" s="14"/>
      <c r="G61" s="13">
        <f t="shared" ref="G61:R61" si="14">STDEV(G53:G58)/SQRT(COUNT(G53:G58))</f>
        <v>0.23154073315749685</v>
      </c>
      <c r="H61" s="13">
        <f t="shared" si="14"/>
        <v>1.6351180725290477</v>
      </c>
      <c r="I61" s="13">
        <f t="shared" si="14"/>
        <v>1.3626974882359042</v>
      </c>
      <c r="J61" s="13" t="e">
        <f t="shared" si="14"/>
        <v>#DIV/0!</v>
      </c>
      <c r="K61" s="13">
        <f t="shared" si="14"/>
        <v>0.65404722901161971</v>
      </c>
      <c r="L61" s="13">
        <f t="shared" si="14"/>
        <v>0.56273143387113778</v>
      </c>
      <c r="M61" s="13">
        <f t="shared" si="14"/>
        <v>0</v>
      </c>
      <c r="N61" s="13">
        <f t="shared" si="14"/>
        <v>0</v>
      </c>
      <c r="O61" s="13">
        <f t="shared" si="14"/>
        <v>0</v>
      </c>
      <c r="P61" s="13">
        <f t="shared" si="14"/>
        <v>0</v>
      </c>
      <c r="Q61" s="13">
        <f t="shared" si="14"/>
        <v>0</v>
      </c>
      <c r="R61" s="13">
        <f t="shared" si="14"/>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730</v>
      </c>
      <c r="E63" s="19">
        <v>153</v>
      </c>
      <c r="F63" s="19">
        <v>186.84</v>
      </c>
      <c r="G63" s="19">
        <v>5</v>
      </c>
      <c r="H63" s="19">
        <v>14</v>
      </c>
      <c r="I63" s="19">
        <v>19</v>
      </c>
      <c r="J63" s="19"/>
      <c r="K63" s="19">
        <v>5</v>
      </c>
      <c r="L63" s="19">
        <v>2</v>
      </c>
      <c r="M63" s="19">
        <v>0</v>
      </c>
      <c r="N63" s="19">
        <v>0</v>
      </c>
      <c r="O63" s="19">
        <v>0</v>
      </c>
      <c r="P63" s="19">
        <v>0</v>
      </c>
      <c r="Q63" s="19">
        <v>0</v>
      </c>
      <c r="R63" s="19">
        <v>0</v>
      </c>
      <c r="S63" s="18" t="s">
        <v>731</v>
      </c>
      <c r="U63" s="102">
        <v>6</v>
      </c>
      <c r="V63" s="102">
        <f>IF($H63="","",$H63)</f>
        <v>14</v>
      </c>
      <c r="W63" s="102">
        <f>IF(V63="","",V63/100)</f>
        <v>0.14000000000000001</v>
      </c>
      <c r="X63" s="102">
        <f>IF($G63="","",$G63)</f>
        <v>5</v>
      </c>
      <c r="Y63" s="102">
        <f>IF($K63="","",$K63)</f>
        <v>5</v>
      </c>
      <c r="Z63" s="102" t="str">
        <f>IF(J63="","",J63-1)</f>
        <v/>
      </c>
      <c r="AA63" s="102">
        <f>IF($L63="","",$L63)</f>
        <v>2</v>
      </c>
      <c r="AB63" s="102">
        <f>IF($M63="","",$M63)</f>
        <v>0</v>
      </c>
      <c r="AC63" s="102">
        <f>IF($H64="","",$H64)</f>
        <v>16</v>
      </c>
      <c r="AD63" s="102">
        <f>IF(AC63="","",AC63/100)</f>
        <v>0.16</v>
      </c>
      <c r="AE63" s="102">
        <f>IF($G64="","",$G64)</f>
        <v>4.4000000000000004</v>
      </c>
      <c r="AF63" s="102">
        <f>IF($K64="","",$K64)</f>
        <v>6</v>
      </c>
      <c r="AG63" s="102" t="str">
        <f>IF(J64="","",J64-1)</f>
        <v/>
      </c>
      <c r="AH63" s="102">
        <f>IF($L64="","",$L64)</f>
        <v>2</v>
      </c>
      <c r="AI63" s="102">
        <f>IF($M64="","",$M64)</f>
        <v>0</v>
      </c>
      <c r="AJ63" s="102">
        <f>IF($H65="","",$H65)</f>
        <v>12</v>
      </c>
      <c r="AK63" s="102">
        <f>IF(AJ63="","",AJ63/100)</f>
        <v>0.12</v>
      </c>
      <c r="AL63" s="102">
        <f>IF($G65="","",$G65)</f>
        <v>3.7</v>
      </c>
      <c r="AM63" s="102">
        <f>IF($K65="","",$K65)</f>
        <v>3</v>
      </c>
      <c r="AN63" s="102" t="str">
        <f>IF(J65="","",J65-1)</f>
        <v/>
      </c>
      <c r="AO63" s="102">
        <f>IF($L65="","",$L65)</f>
        <v>2</v>
      </c>
      <c r="AP63" s="102">
        <f>IF($M65="","",$M65)</f>
        <v>0</v>
      </c>
      <c r="AQ63" s="102">
        <f>IF($H66="","",$H66)</f>
        <v>15</v>
      </c>
      <c r="AR63" s="102">
        <f>IF(AQ63="","",AQ63/100)</f>
        <v>0.15</v>
      </c>
      <c r="AS63" s="102">
        <f>IF($G66="","",$G66)</f>
        <v>4.2</v>
      </c>
      <c r="AT63" s="102">
        <f>IF($K66="","",$K66)</f>
        <v>3</v>
      </c>
      <c r="AU63" s="102" t="str">
        <f>IF(J66="","",J66-1)</f>
        <v/>
      </c>
      <c r="AV63" s="102">
        <f>IF($L66="","",$L66)</f>
        <v>1</v>
      </c>
      <c r="AW63" s="102">
        <f>IF($M66="","",$M66)</f>
        <v>0</v>
      </c>
      <c r="AX63" s="102">
        <f>IF($H67="","",$H67)</f>
        <v>14.5</v>
      </c>
      <c r="AY63" s="102">
        <f>IF(AX63="","",AX63/100)</f>
        <v>0.14499999999999999</v>
      </c>
      <c r="AZ63" s="102">
        <f>IF($G67="","",$G67)</f>
        <v>4</v>
      </c>
      <c r="BA63" s="102">
        <f>IF($K67="","",$K67)</f>
        <v>4</v>
      </c>
      <c r="BB63" s="102" t="str">
        <f>IF(J67="","",J67-1)</f>
        <v/>
      </c>
      <c r="BC63" s="102">
        <f>IF($L67="","",$L67)</f>
        <v>1</v>
      </c>
      <c r="BD63" s="102">
        <f>IF($M67="","",$M67)</f>
        <v>0</v>
      </c>
      <c r="BE63" s="102">
        <f>IF($H68="","",$H68)</f>
        <v>16</v>
      </c>
      <c r="BF63" s="102">
        <f>IF(BE63="","",BE63/100)</f>
        <v>0.16</v>
      </c>
      <c r="BG63" s="102">
        <f>IF($G68="","",$G68)</f>
        <v>4.8</v>
      </c>
      <c r="BH63" s="102">
        <f>IF($K68="","",$K68)</f>
        <v>3</v>
      </c>
      <c r="BI63" s="102" t="str">
        <f>IF(J68="","",J68-1)</f>
        <v/>
      </c>
      <c r="BJ63" s="102">
        <f>IF($L68="","",$L68)</f>
        <v>1</v>
      </c>
      <c r="BK63" s="102">
        <f>IF($M68="","",$M68)</f>
        <v>0</v>
      </c>
      <c r="BL63" s="102">
        <f>SUM(O63:O68)/U63</f>
        <v>0</v>
      </c>
      <c r="BM63" s="102">
        <f>SUM(P63:P68)/U63</f>
        <v>0</v>
      </c>
      <c r="BN63" s="102">
        <f>SUM(Q63:Q68)/U63</f>
        <v>0</v>
      </c>
      <c r="BO63" s="102">
        <f>SUM(R63:R68)/U63</f>
        <v>0</v>
      </c>
    </row>
    <row r="64" spans="2:67" ht="15.75" x14ac:dyDescent="0.2">
      <c r="B64" s="147"/>
      <c r="C64" s="21" t="s">
        <v>103</v>
      </c>
      <c r="D64" s="19"/>
      <c r="E64" s="19">
        <v>155</v>
      </c>
      <c r="F64" s="20"/>
      <c r="G64" s="19">
        <v>4.4000000000000004</v>
      </c>
      <c r="H64" s="19">
        <v>16</v>
      </c>
      <c r="I64" s="19">
        <v>15</v>
      </c>
      <c r="J64" s="19"/>
      <c r="K64" s="19">
        <v>6</v>
      </c>
      <c r="L64" s="19">
        <v>2</v>
      </c>
      <c r="M64" s="19">
        <v>0</v>
      </c>
      <c r="N64" s="19">
        <v>0</v>
      </c>
      <c r="O64" s="19">
        <v>0</v>
      </c>
      <c r="P64" s="19">
        <v>0</v>
      </c>
      <c r="Q64" s="19">
        <v>0</v>
      </c>
      <c r="R64" s="19">
        <v>0</v>
      </c>
      <c r="S64" s="18"/>
    </row>
    <row r="65" spans="2:67" ht="15.75" x14ac:dyDescent="0.2">
      <c r="B65" s="147"/>
      <c r="C65" s="21" t="s">
        <v>102</v>
      </c>
      <c r="D65" s="19">
        <f t="shared" ref="D65:E68" si="15">D64</f>
        <v>0</v>
      </c>
      <c r="E65" s="19">
        <f t="shared" si="15"/>
        <v>155</v>
      </c>
      <c r="F65" s="20"/>
      <c r="G65" s="19">
        <v>3.7</v>
      </c>
      <c r="H65" s="19">
        <v>12</v>
      </c>
      <c r="I65" s="19">
        <v>10</v>
      </c>
      <c r="J65" s="19"/>
      <c r="K65" s="19">
        <v>3</v>
      </c>
      <c r="L65" s="19">
        <v>2</v>
      </c>
      <c r="M65" s="19">
        <v>0</v>
      </c>
      <c r="N65" s="19">
        <v>0</v>
      </c>
      <c r="O65" s="19">
        <v>0</v>
      </c>
      <c r="P65" s="19">
        <v>0</v>
      </c>
      <c r="Q65" s="19">
        <v>0</v>
      </c>
      <c r="R65" s="19">
        <v>0</v>
      </c>
      <c r="S65" s="18" t="s">
        <v>732</v>
      </c>
    </row>
    <row r="66" spans="2:67" ht="15.75" x14ac:dyDescent="0.2">
      <c r="B66" s="147"/>
      <c r="C66" s="21" t="s">
        <v>101</v>
      </c>
      <c r="D66" s="19">
        <f t="shared" si="15"/>
        <v>0</v>
      </c>
      <c r="E66" s="19">
        <f t="shared" si="15"/>
        <v>155</v>
      </c>
      <c r="F66" s="20"/>
      <c r="G66" s="19">
        <v>4.2</v>
      </c>
      <c r="H66" s="19">
        <v>15</v>
      </c>
      <c r="I66" s="19">
        <v>11</v>
      </c>
      <c r="J66" s="19"/>
      <c r="K66" s="19">
        <v>3</v>
      </c>
      <c r="L66" s="19">
        <v>1</v>
      </c>
      <c r="M66" s="19">
        <v>0</v>
      </c>
      <c r="N66" s="19">
        <v>0</v>
      </c>
      <c r="O66" s="19">
        <v>0</v>
      </c>
      <c r="P66" s="19">
        <v>0</v>
      </c>
      <c r="Q66" s="19">
        <v>0</v>
      </c>
      <c r="R66" s="19">
        <v>0</v>
      </c>
      <c r="S66" s="18" t="s">
        <v>731</v>
      </c>
    </row>
    <row r="67" spans="2:67" ht="15.75" x14ac:dyDescent="0.2">
      <c r="B67" s="147"/>
      <c r="C67" s="21" t="s">
        <v>100</v>
      </c>
      <c r="D67" s="19">
        <f t="shared" si="15"/>
        <v>0</v>
      </c>
      <c r="E67" s="19">
        <f t="shared" si="15"/>
        <v>155</v>
      </c>
      <c r="F67" s="20"/>
      <c r="G67" s="19">
        <v>4</v>
      </c>
      <c r="H67" s="19">
        <v>14.5</v>
      </c>
      <c r="I67" s="19">
        <v>14</v>
      </c>
      <c r="J67" s="19"/>
      <c r="K67" s="19">
        <v>4</v>
      </c>
      <c r="L67" s="19">
        <v>1</v>
      </c>
      <c r="M67" s="19">
        <v>0</v>
      </c>
      <c r="N67" s="19">
        <v>0</v>
      </c>
      <c r="O67" s="19">
        <v>0</v>
      </c>
      <c r="P67" s="19">
        <v>0</v>
      </c>
      <c r="Q67" s="19">
        <v>0</v>
      </c>
      <c r="R67" s="19">
        <v>0</v>
      </c>
      <c r="S67" s="18"/>
    </row>
    <row r="68" spans="2:67" ht="15.75" x14ac:dyDescent="0.2">
      <c r="B68" s="147"/>
      <c r="C68" s="21" t="s">
        <v>99</v>
      </c>
      <c r="D68" s="19">
        <f t="shared" si="15"/>
        <v>0</v>
      </c>
      <c r="E68" s="19">
        <f t="shared" si="15"/>
        <v>155</v>
      </c>
      <c r="F68" s="20"/>
      <c r="G68" s="19">
        <v>4.8</v>
      </c>
      <c r="H68" s="19">
        <v>16</v>
      </c>
      <c r="I68" s="19">
        <v>14</v>
      </c>
      <c r="J68" s="19"/>
      <c r="K68" s="19">
        <v>3</v>
      </c>
      <c r="L68" s="19">
        <v>1</v>
      </c>
      <c r="M68" s="19">
        <v>0</v>
      </c>
      <c r="N68" s="19">
        <v>0</v>
      </c>
      <c r="O68" s="19">
        <v>0</v>
      </c>
      <c r="P68" s="19">
        <v>0</v>
      </c>
      <c r="Q68" s="19">
        <v>0</v>
      </c>
      <c r="R68" s="19">
        <v>0</v>
      </c>
      <c r="S68" s="18" t="s">
        <v>731</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155</v>
      </c>
      <c r="F70" s="13">
        <f>F63</f>
        <v>186.84</v>
      </c>
      <c r="G70" s="13">
        <f t="shared" ref="G70:R70" si="16">AVERAGE(G63:G68)</f>
        <v>4.3500000000000005</v>
      </c>
      <c r="H70" s="13">
        <f t="shared" si="16"/>
        <v>14.583333333333334</v>
      </c>
      <c r="I70" s="13">
        <f t="shared" si="16"/>
        <v>13.833333333333334</v>
      </c>
      <c r="J70" s="13" t="e">
        <f t="shared" si="16"/>
        <v>#DIV/0!</v>
      </c>
      <c r="K70" s="13">
        <f t="shared" si="16"/>
        <v>4</v>
      </c>
      <c r="L70" s="13">
        <f t="shared" si="16"/>
        <v>1.5</v>
      </c>
      <c r="M70" s="13">
        <f t="shared" si="16"/>
        <v>0</v>
      </c>
      <c r="N70" s="13">
        <f t="shared" si="16"/>
        <v>0</v>
      </c>
      <c r="O70" s="13">
        <f t="shared" si="16"/>
        <v>0</v>
      </c>
      <c r="P70" s="13">
        <f t="shared" si="16"/>
        <v>0</v>
      </c>
      <c r="Q70" s="13">
        <f t="shared" si="16"/>
        <v>0</v>
      </c>
      <c r="R70" s="13">
        <f t="shared" si="16"/>
        <v>0</v>
      </c>
      <c r="S70" s="12"/>
    </row>
    <row r="71" spans="2:67" ht="15.75" x14ac:dyDescent="0.2">
      <c r="B71" s="17"/>
      <c r="C71" s="16" t="s">
        <v>97</v>
      </c>
      <c r="D71" s="15"/>
      <c r="E71" s="14"/>
      <c r="F71" s="14"/>
      <c r="G71" s="13">
        <f t="shared" ref="G71:R71" si="17">STDEV(G63:G68)/SQRT(COUNT(G63:G68))</f>
        <v>0.19958289839896765</v>
      </c>
      <c r="H71" s="13">
        <f t="shared" si="17"/>
        <v>0.61123736069640833</v>
      </c>
      <c r="I71" s="13">
        <f t="shared" si="17"/>
        <v>1.3017082793177748</v>
      </c>
      <c r="J71" s="13" t="e">
        <f t="shared" si="17"/>
        <v>#DIV/0!</v>
      </c>
      <c r="K71" s="13">
        <f t="shared" si="17"/>
        <v>0.51639777949432231</v>
      </c>
      <c r="L71" s="13">
        <f t="shared" si="17"/>
        <v>0.22360679774997896</v>
      </c>
      <c r="M71" s="13">
        <f t="shared" si="17"/>
        <v>0</v>
      </c>
      <c r="N71" s="13">
        <f t="shared" si="17"/>
        <v>0</v>
      </c>
      <c r="O71" s="13">
        <f t="shared" si="17"/>
        <v>0</v>
      </c>
      <c r="P71" s="13">
        <f t="shared" si="17"/>
        <v>0</v>
      </c>
      <c r="Q71" s="13">
        <f t="shared" si="17"/>
        <v>0</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730</v>
      </c>
      <c r="E73" s="19">
        <v>153</v>
      </c>
      <c r="F73" s="19">
        <v>110.82</v>
      </c>
      <c r="G73" s="19">
        <v>3.2</v>
      </c>
      <c r="H73" s="19">
        <v>15</v>
      </c>
      <c r="I73" s="19">
        <v>15</v>
      </c>
      <c r="J73" s="19"/>
      <c r="K73" s="19">
        <v>6</v>
      </c>
      <c r="L73" s="19">
        <v>1</v>
      </c>
      <c r="M73" s="19">
        <v>0</v>
      </c>
      <c r="N73" s="19">
        <v>0</v>
      </c>
      <c r="O73" s="19">
        <v>0</v>
      </c>
      <c r="P73" s="19">
        <v>0</v>
      </c>
      <c r="Q73" s="19">
        <v>0</v>
      </c>
      <c r="R73" s="19">
        <v>0</v>
      </c>
      <c r="S73" s="18"/>
      <c r="U73" s="102">
        <v>6</v>
      </c>
      <c r="V73" s="102">
        <f>IF($H73="","",$H73)</f>
        <v>15</v>
      </c>
      <c r="W73" s="102">
        <f>IF(V73="","",V73/100)</f>
        <v>0.15</v>
      </c>
      <c r="X73" s="102">
        <f>IF($G73="","",$G73)</f>
        <v>3.2</v>
      </c>
      <c r="Y73" s="102">
        <f>IF($K73="","",$K73)</f>
        <v>6</v>
      </c>
      <c r="Z73" s="102" t="str">
        <f>IF(J73="","",J73-1)</f>
        <v/>
      </c>
      <c r="AA73" s="102">
        <f>IF($L73="","",$L73)</f>
        <v>1</v>
      </c>
      <c r="AB73" s="102">
        <f>IF($M73="","",$M73)</f>
        <v>0</v>
      </c>
      <c r="AC73" s="102">
        <f>IF($H74="","",$H74)</f>
        <v>19</v>
      </c>
      <c r="AD73" s="102">
        <f>IF(AC73="","",AC73/100)</f>
        <v>0.19</v>
      </c>
      <c r="AE73" s="102">
        <f>IF($G74="","",$G74)</f>
        <v>5.4</v>
      </c>
      <c r="AF73" s="102">
        <f>IF($K74="","",$K74)</f>
        <v>3</v>
      </c>
      <c r="AG73" s="102" t="str">
        <f>IF(J74="","",J74-1)</f>
        <v/>
      </c>
      <c r="AH73" s="102">
        <f>IF($L74="","",$L74)</f>
        <v>1</v>
      </c>
      <c r="AI73" s="102">
        <f>IF($M74="","",$M74)</f>
        <v>0</v>
      </c>
      <c r="AJ73" s="102">
        <f>IF($H75="","",$H75)</f>
        <v>20</v>
      </c>
      <c r="AK73" s="102">
        <f>IF(AJ73="","",AJ73/100)</f>
        <v>0.2</v>
      </c>
      <c r="AL73" s="102">
        <f>IF($G75="","",$G75)</f>
        <v>5.2</v>
      </c>
      <c r="AM73" s="102">
        <f>IF($K75="","",$K75)</f>
        <v>8</v>
      </c>
      <c r="AN73" s="102" t="str">
        <f>IF(J75="","",J75-1)</f>
        <v/>
      </c>
      <c r="AO73" s="102">
        <f>IF($L75="","",$L75)</f>
        <v>2</v>
      </c>
      <c r="AP73" s="102">
        <f>IF($M75="","",$M75)</f>
        <v>0</v>
      </c>
      <c r="AQ73" s="102">
        <f>IF($H76="","",$H76)</f>
        <v>13</v>
      </c>
      <c r="AR73" s="102">
        <f>IF(AQ73="","",AQ73/100)</f>
        <v>0.13</v>
      </c>
      <c r="AS73" s="102">
        <f>IF($G76="","",$G76)</f>
        <v>4.5999999999999996</v>
      </c>
      <c r="AT73" s="102">
        <f>IF($K76="","",$K76)</f>
        <v>4</v>
      </c>
      <c r="AU73" s="102" t="str">
        <f>IF(J76="","",J76-1)</f>
        <v/>
      </c>
      <c r="AV73" s="102">
        <f>IF($L76="","",$L76)</f>
        <v>1</v>
      </c>
      <c r="AW73" s="102">
        <f>IF($M76="","",$M76)</f>
        <v>0</v>
      </c>
      <c r="AX73" s="102">
        <f>IF($H77="","",$H77)</f>
        <v>15</v>
      </c>
      <c r="AY73" s="102">
        <f>IF(AX73="","",AX73/100)</f>
        <v>0.15</v>
      </c>
      <c r="AZ73" s="102">
        <f>IF($G77="","",$G77)</f>
        <v>4</v>
      </c>
      <c r="BA73" s="102">
        <f>IF($K77="","",$K77)</f>
        <v>5</v>
      </c>
      <c r="BB73" s="102" t="str">
        <f>IF(J77="","",J77-1)</f>
        <v/>
      </c>
      <c r="BC73" s="102">
        <f>IF($L77="","",$L77)</f>
        <v>3</v>
      </c>
      <c r="BD73" s="102">
        <f>IF($M77="","",$M77)</f>
        <v>0</v>
      </c>
      <c r="BE73" s="102">
        <f>IF($H78="","",$H78)</f>
        <v>10</v>
      </c>
      <c r="BF73" s="102">
        <f>IF(BE73="","",BE73/100)</f>
        <v>0.1</v>
      </c>
      <c r="BG73" s="102">
        <f>IF($G78="","",$G78)</f>
        <v>2.7</v>
      </c>
      <c r="BH73" s="102">
        <f>IF($K78="","",$K78)</f>
        <v>4</v>
      </c>
      <c r="BI73" s="102" t="str">
        <f>IF(J78="","",J78-1)</f>
        <v/>
      </c>
      <c r="BJ73" s="102">
        <f>IF($L78="","",$L78)</f>
        <v>0</v>
      </c>
      <c r="BK73" s="102">
        <f>IF($M78="","",$M78)</f>
        <v>0</v>
      </c>
      <c r="BL73" s="102">
        <f>SUM(O73:O78)/U73</f>
        <v>0</v>
      </c>
      <c r="BM73" s="102">
        <f>SUM(P73:P78)/U73</f>
        <v>0</v>
      </c>
      <c r="BN73" s="102">
        <f>SUM(Q73:Q78)/U73</f>
        <v>0</v>
      </c>
      <c r="BO73" s="102">
        <f>SUM(R73:R78)/U73</f>
        <v>0</v>
      </c>
    </row>
    <row r="74" spans="2:67" ht="15.75" x14ac:dyDescent="0.2">
      <c r="B74" s="147"/>
      <c r="C74" s="21" t="s">
        <v>103</v>
      </c>
      <c r="D74" s="19"/>
      <c r="E74" s="19">
        <v>155</v>
      </c>
      <c r="F74" s="20"/>
      <c r="G74" s="19">
        <v>5.4</v>
      </c>
      <c r="H74" s="19">
        <v>19</v>
      </c>
      <c r="I74" s="19">
        <v>18.5</v>
      </c>
      <c r="J74" s="19"/>
      <c r="K74" s="19">
        <v>3</v>
      </c>
      <c r="L74" s="19">
        <v>1</v>
      </c>
      <c r="M74" s="19">
        <v>0</v>
      </c>
      <c r="N74" s="19">
        <v>0</v>
      </c>
      <c r="O74" s="19">
        <v>0</v>
      </c>
      <c r="P74" s="19">
        <v>0</v>
      </c>
      <c r="Q74" s="19">
        <v>0</v>
      </c>
      <c r="R74" s="19">
        <v>0</v>
      </c>
      <c r="S74" s="18" t="s">
        <v>731</v>
      </c>
    </row>
    <row r="75" spans="2:67" ht="15.75" x14ac:dyDescent="0.2">
      <c r="B75" s="147"/>
      <c r="C75" s="21" t="s">
        <v>102</v>
      </c>
      <c r="D75" s="19">
        <f t="shared" ref="D75:E78" si="18">D74</f>
        <v>0</v>
      </c>
      <c r="E75" s="19">
        <f t="shared" si="18"/>
        <v>155</v>
      </c>
      <c r="F75" s="20"/>
      <c r="G75" s="19">
        <v>5.2</v>
      </c>
      <c r="H75" s="19">
        <v>20</v>
      </c>
      <c r="I75" s="19">
        <v>16</v>
      </c>
      <c r="J75" s="19"/>
      <c r="K75" s="19">
        <v>8</v>
      </c>
      <c r="L75" s="19">
        <v>2</v>
      </c>
      <c r="M75" s="19">
        <v>0</v>
      </c>
      <c r="N75" s="19">
        <v>0</v>
      </c>
      <c r="O75" s="19">
        <v>0</v>
      </c>
      <c r="P75" s="19">
        <v>0</v>
      </c>
      <c r="Q75" s="19">
        <v>0</v>
      </c>
      <c r="R75" s="19">
        <v>0</v>
      </c>
      <c r="S75" s="18"/>
    </row>
    <row r="76" spans="2:67" ht="15.75" x14ac:dyDescent="0.2">
      <c r="B76" s="147"/>
      <c r="C76" s="21" t="s">
        <v>101</v>
      </c>
      <c r="D76" s="19">
        <f t="shared" si="18"/>
        <v>0</v>
      </c>
      <c r="E76" s="19">
        <f t="shared" si="18"/>
        <v>155</v>
      </c>
      <c r="F76" s="20"/>
      <c r="G76" s="19">
        <v>4.5999999999999996</v>
      </c>
      <c r="H76" s="19">
        <v>13</v>
      </c>
      <c r="I76" s="19">
        <v>16</v>
      </c>
      <c r="J76" s="19"/>
      <c r="K76" s="19">
        <v>4</v>
      </c>
      <c r="L76" s="19">
        <v>1</v>
      </c>
      <c r="M76" s="19">
        <v>0</v>
      </c>
      <c r="N76" s="19">
        <v>0</v>
      </c>
      <c r="O76" s="19">
        <v>0</v>
      </c>
      <c r="P76" s="19">
        <v>0</v>
      </c>
      <c r="Q76" s="19">
        <v>0</v>
      </c>
      <c r="R76" s="19">
        <v>0</v>
      </c>
      <c r="S76" s="18"/>
    </row>
    <row r="77" spans="2:67" ht="15.75" x14ac:dyDescent="0.2">
      <c r="B77" s="147"/>
      <c r="C77" s="21" t="s">
        <v>100</v>
      </c>
      <c r="D77" s="19">
        <f t="shared" si="18"/>
        <v>0</v>
      </c>
      <c r="E77" s="19">
        <f t="shared" si="18"/>
        <v>155</v>
      </c>
      <c r="F77" s="20"/>
      <c r="G77" s="19">
        <v>4</v>
      </c>
      <c r="H77" s="19">
        <v>15</v>
      </c>
      <c r="I77" s="19">
        <v>15.5</v>
      </c>
      <c r="J77" s="19"/>
      <c r="K77" s="19">
        <v>5</v>
      </c>
      <c r="L77" s="19">
        <v>3</v>
      </c>
      <c r="M77" s="19">
        <v>0</v>
      </c>
      <c r="N77" s="19">
        <v>0</v>
      </c>
      <c r="O77" s="19">
        <v>0</v>
      </c>
      <c r="P77" s="19">
        <v>0</v>
      </c>
      <c r="Q77" s="19">
        <v>0</v>
      </c>
      <c r="R77" s="19">
        <v>0</v>
      </c>
      <c r="S77" s="18"/>
    </row>
    <row r="78" spans="2:67" ht="15.75" x14ac:dyDescent="0.2">
      <c r="B78" s="147"/>
      <c r="C78" s="21" t="s">
        <v>99</v>
      </c>
      <c r="D78" s="19">
        <f t="shared" si="18"/>
        <v>0</v>
      </c>
      <c r="E78" s="19">
        <f t="shared" si="18"/>
        <v>155</v>
      </c>
      <c r="F78" s="20"/>
      <c r="G78" s="19">
        <v>2.7</v>
      </c>
      <c r="H78" s="19">
        <v>10</v>
      </c>
      <c r="I78" s="19">
        <v>11.5</v>
      </c>
      <c r="J78" s="19"/>
      <c r="K78" s="19">
        <v>4</v>
      </c>
      <c r="L78" s="19">
        <v>0</v>
      </c>
      <c r="M78" s="19">
        <v>0</v>
      </c>
      <c r="N78" s="19">
        <v>0</v>
      </c>
      <c r="O78" s="19">
        <v>0</v>
      </c>
      <c r="P78" s="19">
        <v>0</v>
      </c>
      <c r="Q78" s="19">
        <v>0</v>
      </c>
      <c r="R78" s="19">
        <v>0</v>
      </c>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155</v>
      </c>
      <c r="F80" s="13">
        <f>F73</f>
        <v>110.82</v>
      </c>
      <c r="G80" s="13">
        <f t="shared" ref="G80:R80" si="19">AVERAGE(G73:G78)</f>
        <v>4.1833333333333327</v>
      </c>
      <c r="H80" s="13">
        <f t="shared" si="19"/>
        <v>15.333333333333334</v>
      </c>
      <c r="I80" s="13">
        <f t="shared" si="19"/>
        <v>15.416666666666666</v>
      </c>
      <c r="J80" s="13" t="e">
        <f t="shared" si="19"/>
        <v>#DIV/0!</v>
      </c>
      <c r="K80" s="13">
        <f t="shared" si="19"/>
        <v>5</v>
      </c>
      <c r="L80" s="13">
        <f t="shared" si="19"/>
        <v>1.3333333333333333</v>
      </c>
      <c r="M80" s="13">
        <f t="shared" si="19"/>
        <v>0</v>
      </c>
      <c r="N80" s="13">
        <f t="shared" si="19"/>
        <v>0</v>
      </c>
      <c r="O80" s="13">
        <f t="shared" si="19"/>
        <v>0</v>
      </c>
      <c r="P80" s="13">
        <f t="shared" si="19"/>
        <v>0</v>
      </c>
      <c r="Q80" s="13">
        <f t="shared" si="19"/>
        <v>0</v>
      </c>
      <c r="R80" s="13">
        <f t="shared" si="19"/>
        <v>0</v>
      </c>
      <c r="S80" s="12"/>
    </row>
    <row r="81" spans="2:67" ht="15.75" x14ac:dyDescent="0.2">
      <c r="B81" s="17"/>
      <c r="C81" s="16" t="s">
        <v>97</v>
      </c>
      <c r="D81" s="15"/>
      <c r="E81" s="14"/>
      <c r="F81" s="14"/>
      <c r="G81" s="13">
        <f t="shared" ref="G81:R81" si="20">STDEV(G73:G78)/SQRT(COUNT(G73:G78))</f>
        <v>0.44303247937118428</v>
      </c>
      <c r="H81" s="13">
        <f t="shared" si="20"/>
        <v>1.5202339001321832</v>
      </c>
      <c r="I81" s="13">
        <f t="shared" si="20"/>
        <v>0.92571293846658631</v>
      </c>
      <c r="J81" s="13" t="e">
        <f t="shared" si="20"/>
        <v>#DIV/0!</v>
      </c>
      <c r="K81" s="13">
        <f t="shared" si="20"/>
        <v>0.73029674334022154</v>
      </c>
      <c r="L81" s="13">
        <f t="shared" si="20"/>
        <v>0.42163702135578401</v>
      </c>
      <c r="M81" s="13">
        <f t="shared" si="20"/>
        <v>0</v>
      </c>
      <c r="N81" s="13">
        <f t="shared" si="20"/>
        <v>0</v>
      </c>
      <c r="O81" s="13">
        <f t="shared" si="20"/>
        <v>0</v>
      </c>
      <c r="P81" s="13">
        <f t="shared" si="20"/>
        <v>0</v>
      </c>
      <c r="Q81" s="13">
        <f t="shared" si="20"/>
        <v>0</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730</v>
      </c>
      <c r="E83" s="19">
        <v>153</v>
      </c>
      <c r="F83" s="19">
        <v>195.24</v>
      </c>
      <c r="G83" s="19">
        <v>5.2</v>
      </c>
      <c r="H83" s="19">
        <v>19</v>
      </c>
      <c r="I83" s="19">
        <v>13</v>
      </c>
      <c r="J83" s="19"/>
      <c r="K83" s="19">
        <v>8</v>
      </c>
      <c r="L83" s="19">
        <v>3</v>
      </c>
      <c r="M83" s="19">
        <v>0</v>
      </c>
      <c r="N83" s="19">
        <v>0</v>
      </c>
      <c r="O83" s="19">
        <v>0</v>
      </c>
      <c r="P83" s="19">
        <v>0</v>
      </c>
      <c r="Q83" s="19">
        <v>0</v>
      </c>
      <c r="R83" s="19">
        <v>0</v>
      </c>
      <c r="S83" s="18"/>
      <c r="U83" s="102">
        <v>6</v>
      </c>
      <c r="V83" s="102">
        <f>IF($H83="","",$H83)</f>
        <v>19</v>
      </c>
      <c r="W83" s="102">
        <f>IF(V83="","",V83/100)</f>
        <v>0.19</v>
      </c>
      <c r="X83" s="102">
        <f>IF($G83="","",$G83)</f>
        <v>5.2</v>
      </c>
      <c r="Y83" s="102">
        <f>IF($K83="","",$K83)</f>
        <v>8</v>
      </c>
      <c r="Z83" s="102" t="str">
        <f>IF(J83="","",J83-1)</f>
        <v/>
      </c>
      <c r="AA83" s="102">
        <f>IF($L83="","",$L83)</f>
        <v>3</v>
      </c>
      <c r="AB83" s="102">
        <f>IF($M83="","",$M83)</f>
        <v>0</v>
      </c>
      <c r="AC83" s="102">
        <f>IF($H84="","",$H84)</f>
        <v>11</v>
      </c>
      <c r="AD83" s="102">
        <f>IF(AC83="","",AC83/100)</f>
        <v>0.11</v>
      </c>
      <c r="AE83" s="102">
        <f>IF($G84="","",$G84)</f>
        <v>3.1</v>
      </c>
      <c r="AF83" s="102">
        <f>IF($K84="","",$K84)</f>
        <v>6</v>
      </c>
      <c r="AG83" s="102" t="str">
        <f>IF(J84="","",J84-1)</f>
        <v/>
      </c>
      <c r="AH83" s="102">
        <f>IF($L84="","",$L84)</f>
        <v>0</v>
      </c>
      <c r="AI83" s="102">
        <f>IF($M84="","",$M84)</f>
        <v>0</v>
      </c>
      <c r="AJ83" s="102">
        <f>IF($H85="","",$H85)</f>
        <v>15</v>
      </c>
      <c r="AK83" s="102">
        <f>IF(AJ83="","",AJ83/100)</f>
        <v>0.15</v>
      </c>
      <c r="AL83" s="102">
        <f>IF($G85="","",$G85)</f>
        <v>4.5</v>
      </c>
      <c r="AM83" s="102">
        <f>IF($K85="","",$K85)</f>
        <v>4</v>
      </c>
      <c r="AN83" s="102" t="str">
        <f>IF(J85="","",J85-1)</f>
        <v/>
      </c>
      <c r="AO83" s="102">
        <f>IF($L85="","",$L85)</f>
        <v>0</v>
      </c>
      <c r="AP83" s="102">
        <f>IF($M85="","",$M85)</f>
        <v>0</v>
      </c>
      <c r="AQ83" s="102">
        <f>IF($H86="","",$H86)</f>
        <v>10</v>
      </c>
      <c r="AR83" s="102">
        <f>IF(AQ83="","",AQ83/100)</f>
        <v>0.1</v>
      </c>
      <c r="AS83" s="102">
        <f>IF($G86="","",$G86)</f>
        <v>4.4000000000000004</v>
      </c>
      <c r="AT83" s="102">
        <f>IF($K86="","",$K86)</f>
        <v>4</v>
      </c>
      <c r="AU83" s="102" t="str">
        <f>IF(J86="","",J86-1)</f>
        <v/>
      </c>
      <c r="AV83" s="102">
        <f>IF($L86="","",$L86)</f>
        <v>2</v>
      </c>
      <c r="AW83" s="102">
        <f>IF($M86="","",$M86)</f>
        <v>0</v>
      </c>
      <c r="AX83" s="102">
        <f>IF($H87="","",$H87)</f>
        <v>16</v>
      </c>
      <c r="AY83" s="102">
        <f>IF(AX83="","",AX83/100)</f>
        <v>0.16</v>
      </c>
      <c r="AZ83" s="102">
        <f>IF($G87="","",$G87)</f>
        <v>4.5999999999999996</v>
      </c>
      <c r="BA83" s="102">
        <f>IF($K87="","",$K87)</f>
        <v>7</v>
      </c>
      <c r="BB83" s="102" t="str">
        <f>IF(J87="","",J87-1)</f>
        <v/>
      </c>
      <c r="BC83" s="102">
        <f>IF($L87="","",$L87)</f>
        <v>3</v>
      </c>
      <c r="BD83" s="102">
        <f>IF($M87="","",$M87)</f>
        <v>0</v>
      </c>
      <c r="BE83" s="102">
        <f>IF($H88="","",$H88)</f>
        <v>14</v>
      </c>
      <c r="BF83" s="102">
        <f>IF(BE83="","",BE83/100)</f>
        <v>0.14000000000000001</v>
      </c>
      <c r="BG83" s="102">
        <f>IF($G88="","",$G88)</f>
        <v>3.8</v>
      </c>
      <c r="BH83" s="102">
        <f>IF($K88="","",$K88)</f>
        <v>6</v>
      </c>
      <c r="BI83" s="102" t="str">
        <f>IF(J88="","",J88-1)</f>
        <v/>
      </c>
      <c r="BJ83" s="102">
        <f>IF($L88="","",$L88)</f>
        <v>0</v>
      </c>
      <c r="BK83" s="102">
        <f>IF($M88="","",$M88)</f>
        <v>0</v>
      </c>
      <c r="BL83" s="102">
        <f>SUM(O83:O88)/U83</f>
        <v>0</v>
      </c>
      <c r="BM83" s="102">
        <f>SUM(P83:P88)/U83</f>
        <v>0</v>
      </c>
      <c r="BN83" s="102">
        <f>SUM(Q83:Q88)/U83</f>
        <v>0</v>
      </c>
      <c r="BO83" s="102">
        <f>SUM(R83:R88)/U83</f>
        <v>0</v>
      </c>
    </row>
    <row r="84" spans="2:67" ht="15.75" x14ac:dyDescent="0.2">
      <c r="B84" s="147"/>
      <c r="C84" s="21" t="s">
        <v>103</v>
      </c>
      <c r="D84" s="19"/>
      <c r="E84" s="19">
        <v>155</v>
      </c>
      <c r="F84" s="20"/>
      <c r="G84" s="19">
        <v>3.1</v>
      </c>
      <c r="H84" s="19">
        <v>11</v>
      </c>
      <c r="I84" s="19">
        <v>13</v>
      </c>
      <c r="J84" s="19"/>
      <c r="K84" s="19">
        <v>6</v>
      </c>
      <c r="L84" s="19">
        <v>0</v>
      </c>
      <c r="M84" s="19">
        <v>0</v>
      </c>
      <c r="N84" s="19">
        <v>0</v>
      </c>
      <c r="O84" s="19">
        <v>0</v>
      </c>
      <c r="P84" s="19">
        <v>0</v>
      </c>
      <c r="Q84" s="19">
        <v>0</v>
      </c>
      <c r="R84" s="19">
        <v>0</v>
      </c>
      <c r="S84" s="18"/>
    </row>
    <row r="85" spans="2:67" ht="15.75" x14ac:dyDescent="0.2">
      <c r="B85" s="147"/>
      <c r="C85" s="21" t="s">
        <v>102</v>
      </c>
      <c r="D85" s="19">
        <f t="shared" ref="D85:E88" si="21">D84</f>
        <v>0</v>
      </c>
      <c r="E85" s="19">
        <f t="shared" si="21"/>
        <v>155</v>
      </c>
      <c r="F85" s="20"/>
      <c r="G85" s="19">
        <v>4.5</v>
      </c>
      <c r="H85" s="19">
        <v>15</v>
      </c>
      <c r="I85" s="19">
        <v>19</v>
      </c>
      <c r="J85" s="19"/>
      <c r="K85" s="19">
        <v>4</v>
      </c>
      <c r="L85" s="19">
        <v>0</v>
      </c>
      <c r="M85" s="19">
        <v>0</v>
      </c>
      <c r="N85" s="19">
        <v>0</v>
      </c>
      <c r="O85" s="19">
        <v>0</v>
      </c>
      <c r="P85" s="19">
        <v>0</v>
      </c>
      <c r="Q85" s="19">
        <v>0</v>
      </c>
      <c r="R85" s="19">
        <v>0</v>
      </c>
      <c r="S85" s="18"/>
    </row>
    <row r="86" spans="2:67" ht="15.75" x14ac:dyDescent="0.2">
      <c r="B86" s="147"/>
      <c r="C86" s="21" t="s">
        <v>101</v>
      </c>
      <c r="D86" s="19">
        <f t="shared" si="21"/>
        <v>0</v>
      </c>
      <c r="E86" s="19">
        <f t="shared" si="21"/>
        <v>155</v>
      </c>
      <c r="F86" s="20"/>
      <c r="G86" s="19">
        <v>4.4000000000000004</v>
      </c>
      <c r="H86" s="19">
        <v>10</v>
      </c>
      <c r="I86" s="19">
        <v>14</v>
      </c>
      <c r="J86" s="19"/>
      <c r="K86" s="19">
        <v>4</v>
      </c>
      <c r="L86" s="19">
        <v>2</v>
      </c>
      <c r="M86" s="19">
        <v>0</v>
      </c>
      <c r="N86" s="19">
        <v>0</v>
      </c>
      <c r="O86" s="19">
        <v>0</v>
      </c>
      <c r="P86" s="19">
        <v>0</v>
      </c>
      <c r="Q86" s="19">
        <v>0</v>
      </c>
      <c r="R86" s="19">
        <v>0</v>
      </c>
      <c r="S86" s="18"/>
    </row>
    <row r="87" spans="2:67" ht="15.75" x14ac:dyDescent="0.2">
      <c r="B87" s="147"/>
      <c r="C87" s="21" t="s">
        <v>100</v>
      </c>
      <c r="D87" s="19">
        <f t="shared" si="21"/>
        <v>0</v>
      </c>
      <c r="E87" s="19">
        <f t="shared" si="21"/>
        <v>155</v>
      </c>
      <c r="F87" s="20"/>
      <c r="G87" s="19">
        <v>4.5999999999999996</v>
      </c>
      <c r="H87" s="19">
        <v>16</v>
      </c>
      <c r="I87" s="19">
        <v>19</v>
      </c>
      <c r="J87" s="19"/>
      <c r="K87" s="19">
        <v>7</v>
      </c>
      <c r="L87" s="19">
        <v>3</v>
      </c>
      <c r="M87" s="19">
        <v>0</v>
      </c>
      <c r="N87" s="19">
        <v>0</v>
      </c>
      <c r="O87" s="19">
        <v>0</v>
      </c>
      <c r="P87" s="19">
        <v>0</v>
      </c>
      <c r="Q87" s="19">
        <v>0</v>
      </c>
      <c r="R87" s="19">
        <v>0</v>
      </c>
      <c r="S87" s="18"/>
    </row>
    <row r="88" spans="2:67" ht="15.75" x14ac:dyDescent="0.2">
      <c r="B88" s="147"/>
      <c r="C88" s="21" t="s">
        <v>99</v>
      </c>
      <c r="D88" s="19">
        <f t="shared" si="21"/>
        <v>0</v>
      </c>
      <c r="E88" s="19">
        <f t="shared" si="21"/>
        <v>155</v>
      </c>
      <c r="F88" s="20"/>
      <c r="G88" s="19">
        <v>3.8</v>
      </c>
      <c r="H88" s="19">
        <v>14</v>
      </c>
      <c r="I88" s="19">
        <v>15</v>
      </c>
      <c r="J88" s="19"/>
      <c r="K88" s="19">
        <v>6</v>
      </c>
      <c r="L88" s="19">
        <v>0</v>
      </c>
      <c r="M88" s="19">
        <v>0</v>
      </c>
      <c r="N88" s="19">
        <v>0</v>
      </c>
      <c r="O88" s="19">
        <v>0</v>
      </c>
      <c r="P88" s="19">
        <v>0</v>
      </c>
      <c r="Q88" s="19">
        <v>0</v>
      </c>
      <c r="R88" s="19">
        <v>0</v>
      </c>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155</v>
      </c>
      <c r="F90" s="13">
        <f>F83</f>
        <v>195.24</v>
      </c>
      <c r="G90" s="13">
        <f t="shared" ref="G90:R90" si="22">AVERAGE(G83:G88)</f>
        <v>4.2666666666666675</v>
      </c>
      <c r="H90" s="13">
        <f t="shared" si="22"/>
        <v>14.166666666666666</v>
      </c>
      <c r="I90" s="13">
        <f t="shared" si="22"/>
        <v>15.5</v>
      </c>
      <c r="J90" s="13" t="e">
        <f t="shared" si="22"/>
        <v>#DIV/0!</v>
      </c>
      <c r="K90" s="13">
        <f t="shared" si="22"/>
        <v>5.833333333333333</v>
      </c>
      <c r="L90" s="13">
        <f t="shared" si="22"/>
        <v>1.3333333333333333</v>
      </c>
      <c r="M90" s="13">
        <f t="shared" si="22"/>
        <v>0</v>
      </c>
      <c r="N90" s="13">
        <f t="shared" si="22"/>
        <v>0</v>
      </c>
      <c r="O90" s="13">
        <f t="shared" si="22"/>
        <v>0</v>
      </c>
      <c r="P90" s="13">
        <f t="shared" si="22"/>
        <v>0</v>
      </c>
      <c r="Q90" s="13">
        <f t="shared" si="22"/>
        <v>0</v>
      </c>
      <c r="R90" s="13">
        <f t="shared" si="22"/>
        <v>0</v>
      </c>
      <c r="S90" s="12"/>
    </row>
    <row r="91" spans="2:67" ht="15.75" x14ac:dyDescent="0.2">
      <c r="B91" s="17"/>
      <c r="C91" s="16" t="s">
        <v>97</v>
      </c>
      <c r="D91" s="15"/>
      <c r="E91" s="14"/>
      <c r="F91" s="14"/>
      <c r="G91" s="13">
        <f t="shared" ref="G91:R91" si="23">STDEV(G83:G88)/SQRT(COUNT(G83:G88))</f>
        <v>0.29627314724385095</v>
      </c>
      <c r="H91" s="13">
        <f t="shared" si="23"/>
        <v>1.3519533193782156</v>
      </c>
      <c r="I91" s="13">
        <f t="shared" si="23"/>
        <v>1.1474609652039005</v>
      </c>
      <c r="J91" s="13" t="e">
        <f t="shared" si="23"/>
        <v>#DIV/0!</v>
      </c>
      <c r="K91" s="13">
        <f t="shared" si="23"/>
        <v>0.65404722901161971</v>
      </c>
      <c r="L91" s="13">
        <f t="shared" si="23"/>
        <v>0.61463629715285917</v>
      </c>
      <c r="M91" s="13">
        <f t="shared" si="23"/>
        <v>0</v>
      </c>
      <c r="N91" s="13">
        <f t="shared" si="23"/>
        <v>0</v>
      </c>
      <c r="O91" s="13">
        <f t="shared" si="23"/>
        <v>0</v>
      </c>
      <c r="P91" s="13">
        <f t="shared" si="23"/>
        <v>0</v>
      </c>
      <c r="Q91" s="13">
        <f t="shared" si="23"/>
        <v>0</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6A9E5-0016-4EB9-B987-08A633BA2006}">
  <sheetPr>
    <pageSetUpPr fitToPage="1"/>
  </sheetPr>
  <dimension ref="B1:BO92"/>
  <sheetViews>
    <sheetView defaultGridColor="0" topLeftCell="B11" colorId="8" zoomScale="85" workbookViewId="0">
      <pane xSplit="1" ySplit="2" topLeftCell="C13" activePane="bottomRight" state="frozen"/>
      <selection activeCell="U13" sqref="U13:BO83"/>
      <selection pane="topRight" activeCell="U13" sqref="U13:BO83"/>
      <selection pane="bottomLeft" activeCell="U13" sqref="U13:BO83"/>
      <selection pane="bottomRight" activeCell="U13" sqref="U13:BO8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730</v>
      </c>
      <c r="E13" s="19">
        <v>153</v>
      </c>
      <c r="F13" s="19">
        <v>127.26</v>
      </c>
      <c r="G13" s="19">
        <v>4.0999999999999996</v>
      </c>
      <c r="H13" s="19">
        <v>13.5</v>
      </c>
      <c r="I13" s="19">
        <v>14</v>
      </c>
      <c r="J13" s="19"/>
      <c r="K13" s="19">
        <v>6</v>
      </c>
      <c r="L13" s="19">
        <v>0</v>
      </c>
      <c r="M13" s="19">
        <v>0</v>
      </c>
      <c r="N13" s="19">
        <v>0</v>
      </c>
      <c r="O13" s="19">
        <v>0</v>
      </c>
      <c r="P13" s="19">
        <v>0</v>
      </c>
      <c r="Q13" s="19">
        <v>0</v>
      </c>
      <c r="R13" s="19">
        <v>0</v>
      </c>
      <c r="S13" s="18"/>
      <c r="U13" s="102">
        <v>6</v>
      </c>
      <c r="V13" s="102">
        <f>IF($H13="","",$H13)</f>
        <v>13.5</v>
      </c>
      <c r="W13" s="102">
        <f>IF(V13="","",V13/100)</f>
        <v>0.13500000000000001</v>
      </c>
      <c r="X13" s="102">
        <f>IF($G13="","",$G13)</f>
        <v>4.0999999999999996</v>
      </c>
      <c r="Y13" s="102">
        <f>IF($K13="","",$K13)</f>
        <v>6</v>
      </c>
      <c r="Z13" s="102" t="str">
        <f>IF(J13="","",J13-1)</f>
        <v/>
      </c>
      <c r="AA13" s="102">
        <f>IF($L13="","",$L13)</f>
        <v>0</v>
      </c>
      <c r="AB13" s="102">
        <f>IF($M13="","",$M13)</f>
        <v>0</v>
      </c>
      <c r="AC13" s="102">
        <f>IF($H14="","",$H14)</f>
        <v>12</v>
      </c>
      <c r="AD13" s="102">
        <f>IF(AC13="","",AC13/100)</f>
        <v>0.12</v>
      </c>
      <c r="AE13" s="102">
        <f>IF($G14="","",$G14)</f>
        <v>3.9</v>
      </c>
      <c r="AF13" s="102">
        <f>IF($K14="","",$K14)</f>
        <v>3</v>
      </c>
      <c r="AG13" s="102" t="str">
        <f>IF(J14="","",J14-1)</f>
        <v/>
      </c>
      <c r="AH13" s="102">
        <f>IF($L14="","",$L14)</f>
        <v>1</v>
      </c>
      <c r="AI13" s="102">
        <f>IF($M14="","",$M14)</f>
        <v>0</v>
      </c>
      <c r="AJ13" s="102">
        <f>IF($H15="","",$H15)</f>
        <v>18</v>
      </c>
      <c r="AK13" s="102">
        <f>IF(AJ13="","",AJ13/100)</f>
        <v>0.18</v>
      </c>
      <c r="AL13" s="102">
        <f>IF($G15="","",$G15)</f>
        <v>5.6</v>
      </c>
      <c r="AM13" s="102">
        <f>IF($K15="","",$K15)</f>
        <v>6</v>
      </c>
      <c r="AN13" s="102" t="str">
        <f>IF(J15="","",J15-1)</f>
        <v/>
      </c>
      <c r="AO13" s="102">
        <f>IF($L15="","",$L15)</f>
        <v>6</v>
      </c>
      <c r="AP13" s="102">
        <f>IF($M15="","",$M15)</f>
        <v>0</v>
      </c>
      <c r="AQ13" s="102">
        <f>IF($H16="","",$H16)</f>
        <v>18</v>
      </c>
      <c r="AR13" s="102">
        <f>IF(AQ13="","",AQ13/100)</f>
        <v>0.18</v>
      </c>
      <c r="AS13" s="102">
        <f>IF($G16="","",$G16)</f>
        <v>5.2</v>
      </c>
      <c r="AT13" s="102">
        <f>IF($K16="","",$K16)</f>
        <v>5</v>
      </c>
      <c r="AU13" s="102" t="str">
        <f>IF(J16="","",J16-1)</f>
        <v/>
      </c>
      <c r="AV13" s="102">
        <f>IF($L16="","",$L16)</f>
        <v>1</v>
      </c>
      <c r="AW13" s="102">
        <f>IF($M16="","",$M16)</f>
        <v>0</v>
      </c>
      <c r="AX13" s="102">
        <f>IF($H17="","",$H17)</f>
        <v>13</v>
      </c>
      <c r="AY13" s="102">
        <f>IF(AX13="","",AX13/100)</f>
        <v>0.13</v>
      </c>
      <c r="AZ13" s="102">
        <f>IF($G17="","",$G17)</f>
        <v>4</v>
      </c>
      <c r="BA13" s="102">
        <f>IF($K17="","",$K17)</f>
        <v>3</v>
      </c>
      <c r="BB13" s="102" t="str">
        <f>IF(J17="","",J17-1)</f>
        <v/>
      </c>
      <c r="BC13" s="102">
        <f>IF($L17="","",$L17)</f>
        <v>1</v>
      </c>
      <c r="BD13" s="102">
        <f>IF($M17="","",$M17)</f>
        <v>0</v>
      </c>
      <c r="BE13" s="102">
        <f>IF($H18="","",$H18)</f>
        <v>9.5</v>
      </c>
      <c r="BF13" s="102">
        <f>IF(BE13="","",BE13/100)</f>
        <v>9.5000000000000001E-2</v>
      </c>
      <c r="BG13" s="102">
        <f>IF($G18="","",$G18)</f>
        <v>3.7</v>
      </c>
      <c r="BH13" s="102">
        <f>IF($K18="","",$K18)</f>
        <v>5</v>
      </c>
      <c r="BI13" s="102" t="str">
        <f>IF(J18="","",J18-1)</f>
        <v/>
      </c>
      <c r="BJ13" s="102">
        <f>IF($L18="","",$L18)</f>
        <v>0</v>
      </c>
      <c r="BK13" s="102">
        <f>IF($M18="","",$M18)</f>
        <v>0</v>
      </c>
      <c r="BL13" s="102">
        <f>SUM(O13:O18)/U13</f>
        <v>0</v>
      </c>
      <c r="BM13" s="102">
        <f>SUM(P13:P18)/U13</f>
        <v>0</v>
      </c>
      <c r="BN13" s="102">
        <f>SUM(Q13:Q18)/U13</f>
        <v>0</v>
      </c>
      <c r="BO13" s="102">
        <f>SUM(R13:R18)/U13</f>
        <v>0</v>
      </c>
    </row>
    <row r="14" spans="2:67" ht="15.75" x14ac:dyDescent="0.2">
      <c r="B14" s="147"/>
      <c r="C14" s="21" t="s">
        <v>103</v>
      </c>
      <c r="D14" s="19"/>
      <c r="E14" s="19">
        <v>154</v>
      </c>
      <c r="F14" s="20"/>
      <c r="G14" s="19">
        <v>3.9</v>
      </c>
      <c r="H14" s="19">
        <v>12</v>
      </c>
      <c r="I14" s="19">
        <v>13</v>
      </c>
      <c r="J14" s="19"/>
      <c r="K14" s="19">
        <v>3</v>
      </c>
      <c r="L14" s="19">
        <v>1</v>
      </c>
      <c r="M14" s="19">
        <v>0</v>
      </c>
      <c r="N14" s="19">
        <v>0</v>
      </c>
      <c r="O14" s="19">
        <v>0</v>
      </c>
      <c r="P14" s="19">
        <v>0</v>
      </c>
      <c r="Q14" s="19">
        <v>0</v>
      </c>
      <c r="R14" s="19">
        <v>0</v>
      </c>
      <c r="S14" s="18"/>
    </row>
    <row r="15" spans="2:67" ht="15.75" x14ac:dyDescent="0.2">
      <c r="B15" s="147"/>
      <c r="C15" s="21" t="s">
        <v>102</v>
      </c>
      <c r="D15" s="19">
        <f t="shared" ref="D15:E18" si="0">D14</f>
        <v>0</v>
      </c>
      <c r="E15" s="19">
        <f t="shared" si="0"/>
        <v>154</v>
      </c>
      <c r="F15" s="20"/>
      <c r="G15" s="19">
        <v>5.6</v>
      </c>
      <c r="H15" s="19">
        <v>18</v>
      </c>
      <c r="I15" s="19">
        <v>16.5</v>
      </c>
      <c r="J15" s="19"/>
      <c r="K15" s="19">
        <v>6</v>
      </c>
      <c r="L15" s="19">
        <v>6</v>
      </c>
      <c r="M15" s="19">
        <v>0</v>
      </c>
      <c r="N15" s="19">
        <v>0</v>
      </c>
      <c r="O15" s="19">
        <v>0</v>
      </c>
      <c r="P15" s="19">
        <v>0</v>
      </c>
      <c r="Q15" s="19">
        <v>0</v>
      </c>
      <c r="R15" s="19">
        <v>0</v>
      </c>
      <c r="S15" s="18"/>
    </row>
    <row r="16" spans="2:67" ht="15.75" x14ac:dyDescent="0.2">
      <c r="B16" s="147"/>
      <c r="C16" s="21" t="s">
        <v>101</v>
      </c>
      <c r="D16" s="19">
        <f t="shared" si="0"/>
        <v>0</v>
      </c>
      <c r="E16" s="19">
        <f t="shared" si="0"/>
        <v>154</v>
      </c>
      <c r="F16" s="20"/>
      <c r="G16" s="19">
        <v>5.2</v>
      </c>
      <c r="H16" s="19">
        <v>18</v>
      </c>
      <c r="I16" s="19">
        <v>13</v>
      </c>
      <c r="J16" s="19"/>
      <c r="K16" s="19">
        <v>5</v>
      </c>
      <c r="L16" s="19">
        <v>1</v>
      </c>
      <c r="M16" s="19">
        <v>0</v>
      </c>
      <c r="N16" s="19">
        <v>0</v>
      </c>
      <c r="O16" s="19">
        <v>0</v>
      </c>
      <c r="P16" s="19">
        <v>0</v>
      </c>
      <c r="Q16" s="19">
        <v>0</v>
      </c>
      <c r="R16" s="19">
        <v>0</v>
      </c>
      <c r="S16" s="18" t="s">
        <v>731</v>
      </c>
    </row>
    <row r="17" spans="2:67" ht="15.75" x14ac:dyDescent="0.2">
      <c r="B17" s="147"/>
      <c r="C17" s="21" t="s">
        <v>100</v>
      </c>
      <c r="D17" s="19">
        <f t="shared" si="0"/>
        <v>0</v>
      </c>
      <c r="E17" s="19">
        <f t="shared" si="0"/>
        <v>154</v>
      </c>
      <c r="F17" s="20"/>
      <c r="G17" s="19">
        <v>4</v>
      </c>
      <c r="H17" s="19">
        <v>13</v>
      </c>
      <c r="I17" s="19">
        <v>9</v>
      </c>
      <c r="J17" s="19"/>
      <c r="K17" s="19">
        <v>3</v>
      </c>
      <c r="L17" s="19">
        <v>1</v>
      </c>
      <c r="M17" s="19">
        <v>0</v>
      </c>
      <c r="N17" s="19">
        <v>0</v>
      </c>
      <c r="O17" s="19">
        <v>0</v>
      </c>
      <c r="P17" s="19">
        <v>0</v>
      </c>
      <c r="Q17" s="19">
        <v>0</v>
      </c>
      <c r="R17" s="19">
        <v>0</v>
      </c>
      <c r="S17" s="18"/>
    </row>
    <row r="18" spans="2:67" ht="15.75" x14ac:dyDescent="0.2">
      <c r="B18" s="147"/>
      <c r="C18" s="21" t="s">
        <v>99</v>
      </c>
      <c r="D18" s="19">
        <f t="shared" si="0"/>
        <v>0</v>
      </c>
      <c r="E18" s="19">
        <f t="shared" si="0"/>
        <v>154</v>
      </c>
      <c r="F18" s="20"/>
      <c r="G18" s="19">
        <v>3.7</v>
      </c>
      <c r="H18" s="19">
        <v>9.5</v>
      </c>
      <c r="I18" s="19">
        <v>5.5</v>
      </c>
      <c r="J18" s="19"/>
      <c r="K18" s="19">
        <v>5</v>
      </c>
      <c r="L18" s="19">
        <v>0</v>
      </c>
      <c r="M18" s="19">
        <v>0</v>
      </c>
      <c r="N18" s="19">
        <v>0</v>
      </c>
      <c r="O18" s="19">
        <v>0</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154</v>
      </c>
      <c r="F20" s="13">
        <f>F13</f>
        <v>127.26</v>
      </c>
      <c r="G20" s="13">
        <f t="shared" ref="G20:R20" si="1">AVERAGE(G13:G18)</f>
        <v>4.416666666666667</v>
      </c>
      <c r="H20" s="13">
        <f t="shared" si="1"/>
        <v>14</v>
      </c>
      <c r="I20" s="13">
        <f t="shared" si="1"/>
        <v>11.833333333333334</v>
      </c>
      <c r="J20" s="13" t="e">
        <f t="shared" si="1"/>
        <v>#DIV/0!</v>
      </c>
      <c r="K20" s="13">
        <f t="shared" si="1"/>
        <v>4.666666666666667</v>
      </c>
      <c r="L20" s="13">
        <f t="shared" si="1"/>
        <v>1.5</v>
      </c>
      <c r="M20" s="13">
        <f t="shared" si="1"/>
        <v>0</v>
      </c>
      <c r="N20" s="13">
        <f t="shared" si="1"/>
        <v>0</v>
      </c>
      <c r="O20" s="13">
        <f t="shared" si="1"/>
        <v>0</v>
      </c>
      <c r="P20" s="13">
        <f t="shared" si="1"/>
        <v>0</v>
      </c>
      <c r="Q20" s="13">
        <f t="shared" si="1"/>
        <v>0</v>
      </c>
      <c r="R20" s="13">
        <f t="shared" si="1"/>
        <v>0</v>
      </c>
      <c r="S20" s="12"/>
    </row>
    <row r="21" spans="2:67" ht="15.75" x14ac:dyDescent="0.2">
      <c r="B21" s="17"/>
      <c r="C21" s="16" t="s">
        <v>97</v>
      </c>
      <c r="D21" s="15"/>
      <c r="E21" s="14"/>
      <c r="F21" s="14"/>
      <c r="G21" s="13">
        <f t="shared" ref="G21:R21" si="2">STDEV(G13:G18)/SQRT(COUNT(G13:G18))</f>
        <v>0.3198089707587603</v>
      </c>
      <c r="H21" s="13">
        <f t="shared" si="2"/>
        <v>1.3844373104863459</v>
      </c>
      <c r="I21" s="13">
        <f t="shared" si="2"/>
        <v>1.6055459438389732</v>
      </c>
      <c r="J21" s="13" t="e">
        <f t="shared" si="2"/>
        <v>#DIV/0!</v>
      </c>
      <c r="K21" s="13">
        <f t="shared" si="2"/>
        <v>0.5577733510227173</v>
      </c>
      <c r="L21" s="13">
        <f t="shared" si="2"/>
        <v>0.92195444572928875</v>
      </c>
      <c r="M21" s="13">
        <f t="shared" si="2"/>
        <v>0</v>
      </c>
      <c r="N21" s="13">
        <f t="shared" si="2"/>
        <v>0</v>
      </c>
      <c r="O21" s="13">
        <f t="shared" si="2"/>
        <v>0</v>
      </c>
      <c r="P21" s="13">
        <f t="shared" si="2"/>
        <v>0</v>
      </c>
      <c r="Q21" s="13">
        <f t="shared" si="2"/>
        <v>0</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730</v>
      </c>
      <c r="E23" s="19">
        <v>153</v>
      </c>
      <c r="F23" s="19">
        <v>172.09</v>
      </c>
      <c r="G23" s="19">
        <v>4.5999999999999996</v>
      </c>
      <c r="H23" s="19">
        <v>17</v>
      </c>
      <c r="I23" s="19">
        <v>12.5</v>
      </c>
      <c r="J23" s="19"/>
      <c r="K23" s="19">
        <v>4</v>
      </c>
      <c r="L23" s="19">
        <v>2</v>
      </c>
      <c r="M23" s="19">
        <v>0</v>
      </c>
      <c r="N23" s="19">
        <v>0</v>
      </c>
      <c r="O23" s="19">
        <v>0</v>
      </c>
      <c r="P23" s="19">
        <v>0</v>
      </c>
      <c r="Q23" s="19">
        <v>0</v>
      </c>
      <c r="R23" s="19">
        <v>0</v>
      </c>
      <c r="S23" s="18" t="s">
        <v>732</v>
      </c>
      <c r="U23" s="102">
        <v>6</v>
      </c>
      <c r="V23" s="102">
        <f>IF($H23="","",$H23)</f>
        <v>17</v>
      </c>
      <c r="W23" s="102">
        <f>IF(V23="","",V23/100)</f>
        <v>0.17</v>
      </c>
      <c r="X23" s="102">
        <f>IF($G23="","",$G23)</f>
        <v>4.5999999999999996</v>
      </c>
      <c r="Y23" s="102">
        <f>IF($K23="","",$K23)</f>
        <v>4</v>
      </c>
      <c r="Z23" s="102" t="str">
        <f>IF(J23="","",J23-1)</f>
        <v/>
      </c>
      <c r="AA23" s="102">
        <f>IF($L23="","",$L23)</f>
        <v>2</v>
      </c>
      <c r="AB23" s="102">
        <f>IF($M23="","",$M23)</f>
        <v>0</v>
      </c>
      <c r="AC23" s="102">
        <f>IF($H24="","",$H24)</f>
        <v>10</v>
      </c>
      <c r="AD23" s="102">
        <f>IF(AC23="","",AC23/100)</f>
        <v>0.1</v>
      </c>
      <c r="AE23" s="102">
        <f>IF($G24="","",$G24)</f>
        <v>3.3</v>
      </c>
      <c r="AF23" s="102">
        <f>IF($K24="","",$K24)</f>
        <v>4</v>
      </c>
      <c r="AG23" s="102" t="str">
        <f>IF(J24="","",J24-1)</f>
        <v/>
      </c>
      <c r="AH23" s="102">
        <f>IF($L24="","",$L24)</f>
        <v>1</v>
      </c>
      <c r="AI23" s="102">
        <f>IF($M24="","",$M24)</f>
        <v>0</v>
      </c>
      <c r="AJ23" s="102">
        <f>IF($H25="","",$H25)</f>
        <v>16</v>
      </c>
      <c r="AK23" s="102">
        <f>IF(AJ23="","",AJ23/100)</f>
        <v>0.16</v>
      </c>
      <c r="AL23" s="102">
        <f>IF($G25="","",$G25)</f>
        <v>4.9000000000000004</v>
      </c>
      <c r="AM23" s="102">
        <f>IF($K25="","",$K25)</f>
        <v>4</v>
      </c>
      <c r="AN23" s="102" t="str">
        <f>IF(J25="","",J25-1)</f>
        <v/>
      </c>
      <c r="AO23" s="102">
        <f>IF($L25="","",$L25)</f>
        <v>2</v>
      </c>
      <c r="AP23" s="102">
        <f>IF($M25="","",$M25)</f>
        <v>0</v>
      </c>
      <c r="AQ23" s="102">
        <f>IF($H26="","",$H26)</f>
        <v>10</v>
      </c>
      <c r="AR23" s="102">
        <f>IF(AQ23="","",AQ23/100)</f>
        <v>0.1</v>
      </c>
      <c r="AS23" s="102">
        <f>IF($G26="","",$G26)</f>
        <v>3.9</v>
      </c>
      <c r="AT23" s="102">
        <f>IF($K26="","",$K26)</f>
        <v>3</v>
      </c>
      <c r="AU23" s="102" t="str">
        <f>IF(J26="","",J26-1)</f>
        <v/>
      </c>
      <c r="AV23" s="102">
        <f>IF($L26="","",$L26)</f>
        <v>2</v>
      </c>
      <c r="AW23" s="102">
        <f>IF($M26="","",$M26)</f>
        <v>0</v>
      </c>
      <c r="AX23" s="102">
        <f>IF($H27="","",$H27)</f>
        <v>14</v>
      </c>
      <c r="AY23" s="102">
        <f>IF(AX23="","",AX23/100)</f>
        <v>0.14000000000000001</v>
      </c>
      <c r="AZ23" s="102">
        <f>IF($G27="","",$G27)</f>
        <v>3.7</v>
      </c>
      <c r="BA23" s="102">
        <f>IF($K27="","",$K27)</f>
        <v>4</v>
      </c>
      <c r="BB23" s="102" t="str">
        <f>IF(J27="","",J27-1)</f>
        <v/>
      </c>
      <c r="BC23" s="102">
        <f>IF($L27="","",$L27)</f>
        <v>2</v>
      </c>
      <c r="BD23" s="102">
        <f>IF($M27="","",$M27)</f>
        <v>0</v>
      </c>
      <c r="BE23" s="102">
        <f>IF($H28="","",$H28)</f>
        <v>8</v>
      </c>
      <c r="BF23" s="102">
        <f>IF(BE23="","",BE23/100)</f>
        <v>0.08</v>
      </c>
      <c r="BG23" s="102">
        <f>IF($G28="","",$G28)</f>
        <v>2.6</v>
      </c>
      <c r="BH23" s="102">
        <f>IF($K28="","",$K28)</f>
        <v>2</v>
      </c>
      <c r="BI23" s="102" t="str">
        <f>IF(J28="","",J28-1)</f>
        <v/>
      </c>
      <c r="BJ23" s="102">
        <f>IF($L28="","",$L28)</f>
        <v>0</v>
      </c>
      <c r="BK23" s="102">
        <f>IF($M28="","",$M28)</f>
        <v>0</v>
      </c>
      <c r="BL23" s="102">
        <f>SUM(O23:O28)/U23</f>
        <v>0</v>
      </c>
      <c r="BM23" s="102">
        <f>SUM(P23:P28)/U23</f>
        <v>0</v>
      </c>
      <c r="BN23" s="102">
        <f>SUM(Q23:Q28)/U23</f>
        <v>0</v>
      </c>
      <c r="BO23" s="102">
        <f>SUM(R23:R28)/U23</f>
        <v>0</v>
      </c>
    </row>
    <row r="24" spans="2:67" ht="15.75" x14ac:dyDescent="0.2">
      <c r="B24" s="147"/>
      <c r="C24" s="21" t="s">
        <v>103</v>
      </c>
      <c r="D24" s="19"/>
      <c r="E24" s="19">
        <v>154</v>
      </c>
      <c r="F24" s="20"/>
      <c r="G24" s="19">
        <v>3.3</v>
      </c>
      <c r="H24" s="19">
        <v>10</v>
      </c>
      <c r="I24" s="19">
        <v>4.5</v>
      </c>
      <c r="J24" s="19"/>
      <c r="K24" s="19">
        <v>4</v>
      </c>
      <c r="L24" s="19">
        <v>1</v>
      </c>
      <c r="M24" s="19">
        <v>0</v>
      </c>
      <c r="N24" s="19">
        <v>0</v>
      </c>
      <c r="O24" s="19">
        <v>0</v>
      </c>
      <c r="P24" s="19">
        <v>0</v>
      </c>
      <c r="Q24" s="19">
        <v>0</v>
      </c>
      <c r="R24" s="19">
        <v>0</v>
      </c>
      <c r="S24" s="18"/>
    </row>
    <row r="25" spans="2:67" ht="15.75" x14ac:dyDescent="0.2">
      <c r="B25" s="147"/>
      <c r="C25" s="21" t="s">
        <v>102</v>
      </c>
      <c r="D25" s="19">
        <f t="shared" ref="D25:E28" si="3">D24</f>
        <v>0</v>
      </c>
      <c r="E25" s="19">
        <f t="shared" si="3"/>
        <v>154</v>
      </c>
      <c r="F25" s="20"/>
      <c r="G25" s="19">
        <v>4.9000000000000004</v>
      </c>
      <c r="H25" s="19">
        <v>16</v>
      </c>
      <c r="I25" s="19">
        <v>15.5</v>
      </c>
      <c r="J25" s="19"/>
      <c r="K25" s="19">
        <v>4</v>
      </c>
      <c r="L25" s="19">
        <v>2</v>
      </c>
      <c r="M25" s="19">
        <v>0</v>
      </c>
      <c r="N25" s="19">
        <v>0</v>
      </c>
      <c r="O25" s="19">
        <v>0</v>
      </c>
      <c r="P25" s="19">
        <v>0</v>
      </c>
      <c r="Q25" s="19">
        <v>0</v>
      </c>
      <c r="R25" s="19">
        <v>0</v>
      </c>
      <c r="S25" s="18" t="s">
        <v>732</v>
      </c>
    </row>
    <row r="26" spans="2:67" ht="15.75" x14ac:dyDescent="0.2">
      <c r="B26" s="147"/>
      <c r="C26" s="21" t="s">
        <v>101</v>
      </c>
      <c r="D26" s="19">
        <f t="shared" si="3"/>
        <v>0</v>
      </c>
      <c r="E26" s="19">
        <f t="shared" si="3"/>
        <v>154</v>
      </c>
      <c r="F26" s="20"/>
      <c r="G26" s="19">
        <v>3.9</v>
      </c>
      <c r="H26" s="19">
        <v>10</v>
      </c>
      <c r="I26" s="19">
        <v>12</v>
      </c>
      <c r="J26" s="19"/>
      <c r="K26" s="19">
        <v>3</v>
      </c>
      <c r="L26" s="19">
        <v>2</v>
      </c>
      <c r="M26" s="19">
        <v>0</v>
      </c>
      <c r="N26" s="19">
        <v>0</v>
      </c>
      <c r="O26" s="19">
        <v>0</v>
      </c>
      <c r="P26" s="19">
        <v>0</v>
      </c>
      <c r="Q26" s="19">
        <v>0</v>
      </c>
      <c r="R26" s="19">
        <v>0</v>
      </c>
      <c r="S26" s="18" t="s">
        <v>732</v>
      </c>
    </row>
    <row r="27" spans="2:67" ht="15.75" x14ac:dyDescent="0.2">
      <c r="B27" s="147"/>
      <c r="C27" s="21" t="s">
        <v>100</v>
      </c>
      <c r="D27" s="19">
        <f t="shared" si="3"/>
        <v>0</v>
      </c>
      <c r="E27" s="19">
        <f t="shared" si="3"/>
        <v>154</v>
      </c>
      <c r="F27" s="20"/>
      <c r="G27" s="19">
        <v>3.7</v>
      </c>
      <c r="H27" s="19">
        <v>14</v>
      </c>
      <c r="I27" s="19">
        <v>11</v>
      </c>
      <c r="J27" s="19"/>
      <c r="K27" s="19">
        <v>4</v>
      </c>
      <c r="L27" s="19">
        <v>2</v>
      </c>
      <c r="M27" s="19">
        <v>0</v>
      </c>
      <c r="N27" s="19">
        <v>0</v>
      </c>
      <c r="O27" s="19">
        <v>0</v>
      </c>
      <c r="P27" s="19">
        <v>0</v>
      </c>
      <c r="Q27" s="19">
        <v>0</v>
      </c>
      <c r="R27" s="19">
        <v>0</v>
      </c>
      <c r="S27" s="18"/>
    </row>
    <row r="28" spans="2:67" ht="15.75" x14ac:dyDescent="0.2">
      <c r="B28" s="147"/>
      <c r="C28" s="21" t="s">
        <v>99</v>
      </c>
      <c r="D28" s="19">
        <f t="shared" si="3"/>
        <v>0</v>
      </c>
      <c r="E28" s="19">
        <f t="shared" si="3"/>
        <v>154</v>
      </c>
      <c r="F28" s="20"/>
      <c r="G28" s="19">
        <v>2.6</v>
      </c>
      <c r="H28" s="19">
        <v>8</v>
      </c>
      <c r="I28" s="19">
        <v>7</v>
      </c>
      <c r="J28" s="19"/>
      <c r="K28" s="19">
        <v>2</v>
      </c>
      <c r="L28" s="19">
        <v>0</v>
      </c>
      <c r="M28" s="19">
        <v>0</v>
      </c>
      <c r="N28" s="19">
        <v>0</v>
      </c>
      <c r="O28" s="19">
        <v>0</v>
      </c>
      <c r="P28" s="19">
        <v>0</v>
      </c>
      <c r="Q28" s="19">
        <v>0</v>
      </c>
      <c r="R28" s="19">
        <v>0</v>
      </c>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154</v>
      </c>
      <c r="F30" s="13">
        <f>F23</f>
        <v>172.09</v>
      </c>
      <c r="G30" s="13">
        <f t="shared" ref="G30:R30" si="4">AVERAGE(G23:G28)</f>
        <v>3.8333333333333335</v>
      </c>
      <c r="H30" s="13">
        <f t="shared" si="4"/>
        <v>12.5</v>
      </c>
      <c r="I30" s="13">
        <f t="shared" si="4"/>
        <v>10.416666666666666</v>
      </c>
      <c r="J30" s="13" t="e">
        <f t="shared" si="4"/>
        <v>#DIV/0!</v>
      </c>
      <c r="K30" s="13">
        <f t="shared" si="4"/>
        <v>3.5</v>
      </c>
      <c r="L30" s="13">
        <f t="shared" si="4"/>
        <v>1.5</v>
      </c>
      <c r="M30" s="13">
        <f t="shared" si="4"/>
        <v>0</v>
      </c>
      <c r="N30" s="13">
        <f t="shared" si="4"/>
        <v>0</v>
      </c>
      <c r="O30" s="13">
        <f t="shared" si="4"/>
        <v>0</v>
      </c>
      <c r="P30" s="13">
        <f t="shared" si="4"/>
        <v>0</v>
      </c>
      <c r="Q30" s="13">
        <f t="shared" si="4"/>
        <v>0</v>
      </c>
      <c r="R30" s="13">
        <f t="shared" si="4"/>
        <v>0</v>
      </c>
      <c r="S30" s="12"/>
    </row>
    <row r="31" spans="2:67" ht="15.75" x14ac:dyDescent="0.2">
      <c r="B31" s="17"/>
      <c r="C31" s="16" t="s">
        <v>97</v>
      </c>
      <c r="D31" s="15"/>
      <c r="E31" s="14"/>
      <c r="F31" s="14"/>
      <c r="G31" s="13">
        <f t="shared" ref="G31:R31" si="5">STDEV(G23:G28)/SQRT(COUNT(G23:G28))</f>
        <v>0.34415758664374124</v>
      </c>
      <c r="H31" s="13">
        <f t="shared" si="5"/>
        <v>1.5000000000000002</v>
      </c>
      <c r="I31" s="13">
        <f t="shared" si="5"/>
        <v>1.6300136332081541</v>
      </c>
      <c r="J31" s="13" t="e">
        <f t="shared" si="5"/>
        <v>#DIV/0!</v>
      </c>
      <c r="K31" s="13">
        <f t="shared" si="5"/>
        <v>0.34156502553198664</v>
      </c>
      <c r="L31" s="13">
        <f t="shared" si="5"/>
        <v>0.34156502553198664</v>
      </c>
      <c r="M31" s="13">
        <f t="shared" si="5"/>
        <v>0</v>
      </c>
      <c r="N31" s="13">
        <f t="shared" si="5"/>
        <v>0</v>
      </c>
      <c r="O31" s="13">
        <f t="shared" si="5"/>
        <v>0</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730</v>
      </c>
      <c r="E33" s="19">
        <v>153</v>
      </c>
      <c r="F33" s="19">
        <v>122.61</v>
      </c>
      <c r="G33" s="19">
        <v>3.8</v>
      </c>
      <c r="H33" s="19">
        <v>12.5</v>
      </c>
      <c r="I33" s="19">
        <v>12</v>
      </c>
      <c r="J33" s="19"/>
      <c r="K33" s="19">
        <v>5</v>
      </c>
      <c r="L33" s="19">
        <v>2</v>
      </c>
      <c r="M33" s="19">
        <v>0</v>
      </c>
      <c r="N33" s="19">
        <v>0</v>
      </c>
      <c r="O33" s="19">
        <v>0</v>
      </c>
      <c r="P33" s="19">
        <v>0</v>
      </c>
      <c r="Q33" s="19">
        <v>0</v>
      </c>
      <c r="R33" s="19">
        <v>0</v>
      </c>
      <c r="S33" s="18"/>
      <c r="U33" s="102">
        <v>6</v>
      </c>
      <c r="V33" s="102">
        <f>IF($H33="","",$H33)</f>
        <v>12.5</v>
      </c>
      <c r="W33" s="102">
        <f>IF(V33="","",V33/100)</f>
        <v>0.125</v>
      </c>
      <c r="X33" s="102">
        <f>IF($G33="","",$G33)</f>
        <v>3.8</v>
      </c>
      <c r="Y33" s="102">
        <f>IF($K33="","",$K33)</f>
        <v>5</v>
      </c>
      <c r="Z33" s="102" t="str">
        <f>IF(J33="","",J33-1)</f>
        <v/>
      </c>
      <c r="AA33" s="102">
        <f>IF($L33="","",$L33)</f>
        <v>2</v>
      </c>
      <c r="AB33" s="102">
        <f>IF($M33="","",$M33)</f>
        <v>0</v>
      </c>
      <c r="AC33" s="102">
        <f>IF($H34="","",$H34)</f>
        <v>12</v>
      </c>
      <c r="AD33" s="102">
        <f>IF(AC33="","",AC33/100)</f>
        <v>0.12</v>
      </c>
      <c r="AE33" s="102">
        <f>IF($G34="","",$G34)</f>
        <v>4.0999999999999996</v>
      </c>
      <c r="AF33" s="102">
        <f>IF($K34="","",$K34)</f>
        <v>6</v>
      </c>
      <c r="AG33" s="102" t="str">
        <f>IF(J34="","",J34-1)</f>
        <v/>
      </c>
      <c r="AH33" s="102">
        <f>IF($L34="","",$L34)</f>
        <v>0</v>
      </c>
      <c r="AI33" s="102">
        <f>IF($M34="","",$M34)</f>
        <v>0</v>
      </c>
      <c r="AJ33" s="102">
        <f>IF($H35="","",$H35)</f>
        <v>13</v>
      </c>
      <c r="AK33" s="102">
        <f>IF(AJ33="","",AJ33/100)</f>
        <v>0.13</v>
      </c>
      <c r="AL33" s="102">
        <f>IF($G35="","",$G35)</f>
        <v>3.6</v>
      </c>
      <c r="AM33" s="102">
        <f>IF($K35="","",$K35)</f>
        <v>5</v>
      </c>
      <c r="AN33" s="102" t="str">
        <f>IF(J35="","",J35-1)</f>
        <v/>
      </c>
      <c r="AO33" s="102">
        <f>IF($L35="","",$L35)</f>
        <v>0</v>
      </c>
      <c r="AP33" s="102">
        <f>IF($M35="","",$M35)</f>
        <v>0</v>
      </c>
      <c r="AQ33" s="102">
        <f>IF($H36="","",$H36)</f>
        <v>15.5</v>
      </c>
      <c r="AR33" s="102">
        <f>IF(AQ33="","",AQ33/100)</f>
        <v>0.155</v>
      </c>
      <c r="AS33" s="102">
        <f>IF($G36="","",$G36)</f>
        <v>5</v>
      </c>
      <c r="AT33" s="102">
        <f>IF($K36="","",$K36)</f>
        <v>4</v>
      </c>
      <c r="AU33" s="102" t="str">
        <f>IF(J36="","",J36-1)</f>
        <v/>
      </c>
      <c r="AV33" s="102">
        <f>IF($L36="","",$L36)</f>
        <v>1</v>
      </c>
      <c r="AW33" s="102">
        <f>IF($M36="","",$M36)</f>
        <v>0</v>
      </c>
      <c r="AX33" s="102">
        <f>IF($H37="","",$H37)</f>
        <v>11</v>
      </c>
      <c r="AY33" s="102">
        <f>IF(AX33="","",AX33/100)</f>
        <v>0.11</v>
      </c>
      <c r="AZ33" s="102">
        <f>IF($G37="","",$G37)</f>
        <v>4.0999999999999996</v>
      </c>
      <c r="BA33" s="102">
        <f>IF($K37="","",$K37)</f>
        <v>5</v>
      </c>
      <c r="BB33" s="102" t="str">
        <f>IF(J37="","",J37-1)</f>
        <v/>
      </c>
      <c r="BC33" s="102">
        <f>IF($L37="","",$L37)</f>
        <v>0</v>
      </c>
      <c r="BD33" s="102">
        <f>IF($M37="","",$M37)</f>
        <v>0</v>
      </c>
      <c r="BE33" s="102">
        <f>IF($H38="","",$H38)</f>
        <v>13</v>
      </c>
      <c r="BF33" s="102">
        <f>IF(BE33="","",BE33/100)</f>
        <v>0.13</v>
      </c>
      <c r="BG33" s="102">
        <f>IF($G38="","",$G38)</f>
        <v>3</v>
      </c>
      <c r="BH33" s="102">
        <f>IF($K38="","",$K38)</f>
        <v>6</v>
      </c>
      <c r="BI33" s="102" t="str">
        <f>IF(J38="","",J38-1)</f>
        <v/>
      </c>
      <c r="BJ33" s="102">
        <f>IF($L38="","",$L38)</f>
        <v>0</v>
      </c>
      <c r="BK33" s="102">
        <f>IF($M38="","",$M38)</f>
        <v>0</v>
      </c>
      <c r="BL33" s="102">
        <f>SUM(O33:O38)/U33</f>
        <v>0</v>
      </c>
      <c r="BM33" s="102">
        <f>SUM(P33:P38)/U33</f>
        <v>0</v>
      </c>
      <c r="BN33" s="102">
        <f>SUM(Q33:Q38)/U33</f>
        <v>0</v>
      </c>
      <c r="BO33" s="102">
        <f>SUM(R33:R38)/U33</f>
        <v>0</v>
      </c>
    </row>
    <row r="34" spans="2:67" ht="15.75" x14ac:dyDescent="0.2">
      <c r="B34" s="147"/>
      <c r="C34" s="21" t="s">
        <v>103</v>
      </c>
      <c r="D34" s="19"/>
      <c r="E34" s="19">
        <v>154</v>
      </c>
      <c r="F34" s="20"/>
      <c r="G34" s="19">
        <v>4.0999999999999996</v>
      </c>
      <c r="H34" s="19">
        <v>12</v>
      </c>
      <c r="I34" s="19">
        <v>7</v>
      </c>
      <c r="J34" s="19"/>
      <c r="K34" s="19">
        <v>6</v>
      </c>
      <c r="L34" s="19">
        <v>0</v>
      </c>
      <c r="M34" s="19">
        <v>0</v>
      </c>
      <c r="N34" s="19">
        <v>0</v>
      </c>
      <c r="O34" s="19">
        <v>0</v>
      </c>
      <c r="P34" s="19">
        <v>0</v>
      </c>
      <c r="Q34" s="19">
        <v>0</v>
      </c>
      <c r="R34" s="19">
        <v>0</v>
      </c>
      <c r="S34" s="18"/>
    </row>
    <row r="35" spans="2:67" ht="15.75" x14ac:dyDescent="0.2">
      <c r="B35" s="147"/>
      <c r="C35" s="21" t="s">
        <v>102</v>
      </c>
      <c r="D35" s="19"/>
      <c r="E35" s="19">
        <f>E34</f>
        <v>154</v>
      </c>
      <c r="F35" s="20"/>
      <c r="G35" s="19">
        <v>3.6</v>
      </c>
      <c r="H35" s="19">
        <v>13</v>
      </c>
      <c r="I35" s="19">
        <v>14.5</v>
      </c>
      <c r="J35" s="19"/>
      <c r="K35" s="19">
        <v>5</v>
      </c>
      <c r="L35" s="19">
        <v>0</v>
      </c>
      <c r="M35" s="19">
        <v>0</v>
      </c>
      <c r="N35" s="19">
        <v>0</v>
      </c>
      <c r="O35" s="19">
        <v>0</v>
      </c>
      <c r="P35" s="19">
        <v>0</v>
      </c>
      <c r="Q35" s="19">
        <v>0</v>
      </c>
      <c r="R35" s="19">
        <v>0</v>
      </c>
      <c r="S35" s="18"/>
    </row>
    <row r="36" spans="2:67" ht="15.75" x14ac:dyDescent="0.2">
      <c r="B36" s="147"/>
      <c r="C36" s="21" t="s">
        <v>101</v>
      </c>
      <c r="D36" s="19"/>
      <c r="E36" s="19">
        <f>E35</f>
        <v>154</v>
      </c>
      <c r="F36" s="20"/>
      <c r="G36" s="19">
        <v>5</v>
      </c>
      <c r="H36" s="19">
        <v>15.5</v>
      </c>
      <c r="I36" s="19">
        <v>18</v>
      </c>
      <c r="J36" s="19"/>
      <c r="K36" s="19">
        <v>4</v>
      </c>
      <c r="L36" s="19">
        <v>1</v>
      </c>
      <c r="M36" s="19">
        <v>0</v>
      </c>
      <c r="N36" s="19">
        <v>0</v>
      </c>
      <c r="O36" s="19">
        <v>0</v>
      </c>
      <c r="P36" s="19">
        <v>0</v>
      </c>
      <c r="Q36" s="19">
        <v>0</v>
      </c>
      <c r="R36" s="19">
        <v>0</v>
      </c>
      <c r="S36" s="18" t="s">
        <v>731</v>
      </c>
    </row>
    <row r="37" spans="2:67" ht="15.75" x14ac:dyDescent="0.2">
      <c r="B37" s="147"/>
      <c r="C37" s="21" t="s">
        <v>100</v>
      </c>
      <c r="D37" s="19"/>
      <c r="E37" s="19">
        <f>E36</f>
        <v>154</v>
      </c>
      <c r="F37" s="20"/>
      <c r="G37" s="19">
        <v>4.0999999999999996</v>
      </c>
      <c r="H37" s="19">
        <v>11</v>
      </c>
      <c r="I37" s="19">
        <v>17</v>
      </c>
      <c r="J37" s="19"/>
      <c r="K37" s="19">
        <v>5</v>
      </c>
      <c r="L37" s="19">
        <v>0</v>
      </c>
      <c r="M37" s="19">
        <v>0</v>
      </c>
      <c r="N37" s="19">
        <v>0</v>
      </c>
      <c r="O37" s="19">
        <v>0</v>
      </c>
      <c r="P37" s="19">
        <v>0</v>
      </c>
      <c r="Q37" s="19">
        <v>0</v>
      </c>
      <c r="R37" s="19">
        <v>0</v>
      </c>
      <c r="S37" s="18"/>
    </row>
    <row r="38" spans="2:67" ht="15.75" x14ac:dyDescent="0.2">
      <c r="B38" s="147"/>
      <c r="C38" s="21" t="s">
        <v>99</v>
      </c>
      <c r="D38" s="19"/>
      <c r="E38" s="19">
        <f>E37</f>
        <v>154</v>
      </c>
      <c r="F38" s="20"/>
      <c r="G38" s="19">
        <v>3</v>
      </c>
      <c r="H38" s="19">
        <v>13</v>
      </c>
      <c r="I38" s="19">
        <v>11.5</v>
      </c>
      <c r="J38" s="19"/>
      <c r="K38" s="19">
        <v>6</v>
      </c>
      <c r="L38" s="19">
        <v>0</v>
      </c>
      <c r="M38" s="19">
        <v>0</v>
      </c>
      <c r="N38" s="19">
        <v>0</v>
      </c>
      <c r="O38" s="19">
        <v>0</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154</v>
      </c>
      <c r="F40" s="13">
        <f>F33</f>
        <v>122.61</v>
      </c>
      <c r="G40" s="13">
        <f t="shared" ref="G40:R40" si="6">AVERAGE(G33:G38)</f>
        <v>3.9333333333333336</v>
      </c>
      <c r="H40" s="13">
        <f t="shared" si="6"/>
        <v>12.833333333333334</v>
      </c>
      <c r="I40" s="13">
        <f t="shared" si="6"/>
        <v>13.333333333333334</v>
      </c>
      <c r="J40" s="13" t="e">
        <f t="shared" si="6"/>
        <v>#DIV/0!</v>
      </c>
      <c r="K40" s="13">
        <f t="shared" si="6"/>
        <v>5.166666666666667</v>
      </c>
      <c r="L40" s="13">
        <f t="shared" si="6"/>
        <v>0.5</v>
      </c>
      <c r="M40" s="13">
        <f t="shared" si="6"/>
        <v>0</v>
      </c>
      <c r="N40" s="13">
        <f t="shared" si="6"/>
        <v>0</v>
      </c>
      <c r="O40" s="13">
        <f t="shared" si="6"/>
        <v>0</v>
      </c>
      <c r="P40" s="13">
        <f t="shared" si="6"/>
        <v>0</v>
      </c>
      <c r="Q40" s="13">
        <f t="shared" si="6"/>
        <v>0</v>
      </c>
      <c r="R40" s="13">
        <f t="shared" si="6"/>
        <v>0</v>
      </c>
      <c r="S40" s="12"/>
    </row>
    <row r="41" spans="2:67" ht="15.75" x14ac:dyDescent="0.2">
      <c r="B41" s="17"/>
      <c r="C41" s="16" t="s">
        <v>97</v>
      </c>
      <c r="D41" s="15"/>
      <c r="E41" s="14"/>
      <c r="F41" s="14"/>
      <c r="G41" s="13">
        <f t="shared" ref="G41:R41" si="7">STDEV(G33:G38)/SQRT(COUNT(G33:G38))</f>
        <v>0.27039066387564387</v>
      </c>
      <c r="H41" s="13">
        <f t="shared" si="7"/>
        <v>0.61463629715286017</v>
      </c>
      <c r="I41" s="13">
        <f t="shared" si="7"/>
        <v>1.6515985522449987</v>
      </c>
      <c r="J41" s="13" t="e">
        <f t="shared" si="7"/>
        <v>#DIV/0!</v>
      </c>
      <c r="K41" s="13">
        <f t="shared" si="7"/>
        <v>0.30731814857643008</v>
      </c>
      <c r="L41" s="13">
        <f t="shared" si="7"/>
        <v>0.34156502553198664</v>
      </c>
      <c r="M41" s="13">
        <f t="shared" si="7"/>
        <v>0</v>
      </c>
      <c r="N41" s="13">
        <f t="shared" si="7"/>
        <v>0</v>
      </c>
      <c r="O41" s="13">
        <f t="shared" si="7"/>
        <v>0</v>
      </c>
      <c r="P41" s="13">
        <f t="shared" si="7"/>
        <v>0</v>
      </c>
      <c r="Q41" s="13">
        <f t="shared" si="7"/>
        <v>0</v>
      </c>
      <c r="R41" s="13">
        <f t="shared" si="7"/>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730</v>
      </c>
      <c r="E43" s="19">
        <v>153</v>
      </c>
      <c r="F43" s="19">
        <v>127.31</v>
      </c>
      <c r="G43" s="19">
        <v>3.8</v>
      </c>
      <c r="H43" s="19">
        <v>15.5</v>
      </c>
      <c r="I43" s="19">
        <v>11</v>
      </c>
      <c r="J43" s="19"/>
      <c r="K43" s="19">
        <v>5</v>
      </c>
      <c r="L43" s="19">
        <v>2</v>
      </c>
      <c r="M43" s="19">
        <v>0</v>
      </c>
      <c r="N43" s="19">
        <v>0</v>
      </c>
      <c r="O43" s="19">
        <v>0</v>
      </c>
      <c r="P43" s="19">
        <v>0</v>
      </c>
      <c r="Q43" s="19">
        <v>0</v>
      </c>
      <c r="R43" s="19">
        <v>0</v>
      </c>
      <c r="S43" s="18" t="s">
        <v>732</v>
      </c>
      <c r="U43" s="102">
        <v>6</v>
      </c>
      <c r="V43" s="102">
        <f>IF($H43="","",$H43)</f>
        <v>15.5</v>
      </c>
      <c r="W43" s="102">
        <f>IF(V43="","",V43/100)</f>
        <v>0.155</v>
      </c>
      <c r="X43" s="102">
        <f>IF($G43="","",$G43)</f>
        <v>3.8</v>
      </c>
      <c r="Y43" s="102">
        <f>IF($K43="","",$K43)</f>
        <v>5</v>
      </c>
      <c r="Z43" s="102" t="str">
        <f>IF(J43="","",J43-1)</f>
        <v/>
      </c>
      <c r="AA43" s="102">
        <f>IF($L43="","",$L43)</f>
        <v>2</v>
      </c>
      <c r="AB43" s="102">
        <f>IF($M43="","",$M43)</f>
        <v>0</v>
      </c>
      <c r="AC43" s="102">
        <f>IF($H44="","",$H44)</f>
        <v>16</v>
      </c>
      <c r="AD43" s="102">
        <f>IF(AC43="","",AC43/100)</f>
        <v>0.16</v>
      </c>
      <c r="AE43" s="102">
        <f>IF($G44="","",$G44)</f>
        <v>4.0999999999999996</v>
      </c>
      <c r="AF43" s="102">
        <f>IF($K44="","",$K44)</f>
        <v>4</v>
      </c>
      <c r="AG43" s="102" t="str">
        <f>IF(J44="","",J44-1)</f>
        <v/>
      </c>
      <c r="AH43" s="102">
        <f>IF($L44="","",$L44)</f>
        <v>1</v>
      </c>
      <c r="AI43" s="102">
        <f>IF($M44="","",$M44)</f>
        <v>0</v>
      </c>
      <c r="AJ43" s="102">
        <f>IF($H45="","",$H45)</f>
        <v>17</v>
      </c>
      <c r="AK43" s="102">
        <f>IF(AJ43="","",AJ43/100)</f>
        <v>0.17</v>
      </c>
      <c r="AL43" s="102">
        <f>IF($G45="","",$G45)</f>
        <v>4.3</v>
      </c>
      <c r="AM43" s="102">
        <f>IF($K45="","",$K45)</f>
        <v>4</v>
      </c>
      <c r="AN43" s="102" t="str">
        <f>IF(J45="","",J45-1)</f>
        <v/>
      </c>
      <c r="AO43" s="102">
        <f>IF($L45="","",$L45)</f>
        <v>1</v>
      </c>
      <c r="AP43" s="102">
        <f>IF($M45="","",$M45)</f>
        <v>0</v>
      </c>
      <c r="AQ43" s="102">
        <f>IF($H46="","",$H46)</f>
        <v>14</v>
      </c>
      <c r="AR43" s="102">
        <f>IF(AQ43="","",AQ43/100)</f>
        <v>0.14000000000000001</v>
      </c>
      <c r="AS43" s="102">
        <f>IF($G46="","",$G46)</f>
        <v>4.5</v>
      </c>
      <c r="AT43" s="102">
        <f>IF($K46="","",$K46)</f>
        <v>4</v>
      </c>
      <c r="AU43" s="102" t="str">
        <f>IF(J46="","",J46-1)</f>
        <v/>
      </c>
      <c r="AV43" s="102">
        <f>IF($L46="","",$L46)</f>
        <v>1</v>
      </c>
      <c r="AW43" s="102">
        <f>IF($M46="","",$M46)</f>
        <v>0</v>
      </c>
      <c r="AX43" s="102">
        <f>IF($H47="","",$H47)</f>
        <v>8</v>
      </c>
      <c r="AY43" s="102">
        <f>IF(AX43="","",AX43/100)</f>
        <v>0.08</v>
      </c>
      <c r="AZ43" s="102">
        <f>IF($G47="","",$G47)</f>
        <v>3</v>
      </c>
      <c r="BA43" s="102">
        <f>IF($K47="","",$K47)</f>
        <v>4</v>
      </c>
      <c r="BB43" s="102" t="str">
        <f>IF(J47="","",J47-1)</f>
        <v/>
      </c>
      <c r="BC43" s="102">
        <f>IF($L47="","",$L47)</f>
        <v>0</v>
      </c>
      <c r="BD43" s="102">
        <f>IF($M47="","",$M47)</f>
        <v>0</v>
      </c>
      <c r="BE43" s="102">
        <f>IF($H48="","",$H48)</f>
        <v>16</v>
      </c>
      <c r="BF43" s="102">
        <f>IF(BE43="","",BE43/100)</f>
        <v>0.16</v>
      </c>
      <c r="BG43" s="102">
        <f>IF($G48="","",$G48)</f>
        <v>3.7</v>
      </c>
      <c r="BH43" s="102">
        <f>IF($K48="","",$K48)</f>
        <v>4</v>
      </c>
      <c r="BI43" s="102" t="str">
        <f>IF(J48="","",J48-1)</f>
        <v/>
      </c>
      <c r="BJ43" s="102">
        <f>IF($L48="","",$L48)</f>
        <v>1</v>
      </c>
      <c r="BK43" s="102">
        <f>IF($M48="","",$M48)</f>
        <v>0</v>
      </c>
      <c r="BL43" s="102">
        <f>SUM(O43:O48)/U43</f>
        <v>0</v>
      </c>
      <c r="BM43" s="102">
        <f>SUM(P43:P48)/U43</f>
        <v>0</v>
      </c>
      <c r="BN43" s="102">
        <f>SUM(Q43:Q48)/U43</f>
        <v>0</v>
      </c>
      <c r="BO43" s="102">
        <f>SUM(R43:R48)/U43</f>
        <v>0</v>
      </c>
    </row>
    <row r="44" spans="2:67" ht="15.75" x14ac:dyDescent="0.2">
      <c r="B44" s="147"/>
      <c r="C44" s="21" t="s">
        <v>103</v>
      </c>
      <c r="D44" s="19"/>
      <c r="E44" s="19">
        <v>154</v>
      </c>
      <c r="F44" s="20"/>
      <c r="G44" s="19">
        <v>4.0999999999999996</v>
      </c>
      <c r="H44" s="19">
        <v>16</v>
      </c>
      <c r="I44" s="19">
        <v>9</v>
      </c>
      <c r="J44" s="19"/>
      <c r="K44" s="19">
        <v>4</v>
      </c>
      <c r="L44" s="19">
        <v>1</v>
      </c>
      <c r="M44" s="19">
        <v>0</v>
      </c>
      <c r="N44" s="19">
        <v>0</v>
      </c>
      <c r="O44" s="19">
        <v>0</v>
      </c>
      <c r="P44" s="19">
        <v>0</v>
      </c>
      <c r="Q44" s="19">
        <v>0</v>
      </c>
      <c r="R44" s="19">
        <v>0</v>
      </c>
      <c r="S44" s="18" t="s">
        <v>731</v>
      </c>
    </row>
    <row r="45" spans="2:67" ht="15.75" x14ac:dyDescent="0.2">
      <c r="B45" s="147"/>
      <c r="C45" s="21" t="s">
        <v>102</v>
      </c>
      <c r="D45" s="19">
        <f t="shared" ref="D45:E48" si="8">D44</f>
        <v>0</v>
      </c>
      <c r="E45" s="19">
        <f t="shared" si="8"/>
        <v>154</v>
      </c>
      <c r="F45" s="20"/>
      <c r="G45" s="19">
        <v>4.3</v>
      </c>
      <c r="H45" s="19">
        <v>17</v>
      </c>
      <c r="I45" s="19">
        <v>12</v>
      </c>
      <c r="J45" s="19"/>
      <c r="K45" s="19">
        <v>4</v>
      </c>
      <c r="L45" s="19">
        <v>1</v>
      </c>
      <c r="M45" s="19">
        <v>0</v>
      </c>
      <c r="N45" s="19">
        <v>0</v>
      </c>
      <c r="O45" s="19">
        <v>0</v>
      </c>
      <c r="P45" s="19">
        <v>0</v>
      </c>
      <c r="Q45" s="19">
        <v>0</v>
      </c>
      <c r="R45" s="19">
        <v>0</v>
      </c>
      <c r="S45" s="18" t="s">
        <v>731</v>
      </c>
    </row>
    <row r="46" spans="2:67" ht="15.75" x14ac:dyDescent="0.2">
      <c r="B46" s="147"/>
      <c r="C46" s="21" t="s">
        <v>101</v>
      </c>
      <c r="D46" s="19">
        <f t="shared" si="8"/>
        <v>0</v>
      </c>
      <c r="E46" s="19">
        <f t="shared" si="8"/>
        <v>154</v>
      </c>
      <c r="F46" s="20"/>
      <c r="G46" s="19">
        <v>4.5</v>
      </c>
      <c r="H46" s="19">
        <v>14</v>
      </c>
      <c r="I46" s="19">
        <v>14.5</v>
      </c>
      <c r="J46" s="19"/>
      <c r="K46" s="19">
        <v>4</v>
      </c>
      <c r="L46" s="19">
        <v>1</v>
      </c>
      <c r="M46" s="19">
        <v>0</v>
      </c>
      <c r="N46" s="19">
        <v>0</v>
      </c>
      <c r="O46" s="19">
        <v>0</v>
      </c>
      <c r="P46" s="19">
        <v>0</v>
      </c>
      <c r="Q46" s="19">
        <v>0</v>
      </c>
      <c r="R46" s="19">
        <v>0</v>
      </c>
      <c r="S46" s="18" t="s">
        <v>731</v>
      </c>
    </row>
    <row r="47" spans="2:67" ht="15.75" x14ac:dyDescent="0.2">
      <c r="B47" s="147"/>
      <c r="C47" s="21" t="s">
        <v>100</v>
      </c>
      <c r="D47" s="19">
        <f t="shared" si="8"/>
        <v>0</v>
      </c>
      <c r="E47" s="19">
        <f t="shared" si="8"/>
        <v>154</v>
      </c>
      <c r="F47" s="20"/>
      <c r="G47" s="19">
        <v>3</v>
      </c>
      <c r="H47" s="19">
        <v>8</v>
      </c>
      <c r="I47" s="19">
        <v>25</v>
      </c>
      <c r="J47" s="19"/>
      <c r="K47" s="19">
        <v>4</v>
      </c>
      <c r="L47" s="19">
        <v>0</v>
      </c>
      <c r="M47" s="19">
        <v>0</v>
      </c>
      <c r="N47" s="19">
        <v>0</v>
      </c>
      <c r="O47" s="19">
        <v>0</v>
      </c>
      <c r="P47" s="19">
        <v>0</v>
      </c>
      <c r="Q47" s="19">
        <v>0</v>
      </c>
      <c r="R47" s="19">
        <v>0</v>
      </c>
      <c r="S47" s="18"/>
    </row>
    <row r="48" spans="2:67" ht="15.75" x14ac:dyDescent="0.2">
      <c r="B48" s="147"/>
      <c r="C48" s="21" t="s">
        <v>99</v>
      </c>
      <c r="D48" s="19">
        <f t="shared" si="8"/>
        <v>0</v>
      </c>
      <c r="E48" s="19">
        <f t="shared" si="8"/>
        <v>154</v>
      </c>
      <c r="F48" s="20"/>
      <c r="G48" s="19">
        <v>3.7</v>
      </c>
      <c r="H48" s="19">
        <v>16</v>
      </c>
      <c r="I48" s="19">
        <v>11</v>
      </c>
      <c r="J48" s="19"/>
      <c r="K48" s="19">
        <v>4</v>
      </c>
      <c r="L48" s="19">
        <v>1</v>
      </c>
      <c r="M48" s="19">
        <v>0</v>
      </c>
      <c r="N48" s="19">
        <v>0</v>
      </c>
      <c r="O48" s="19">
        <v>0</v>
      </c>
      <c r="P48" s="19">
        <v>0</v>
      </c>
      <c r="Q48" s="19">
        <v>0</v>
      </c>
      <c r="R48" s="19">
        <v>0</v>
      </c>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888</v>
      </c>
      <c r="C50" s="16" t="s">
        <v>98</v>
      </c>
      <c r="D50" s="15"/>
      <c r="E50" s="13">
        <f>AVERAGE(E44:E48)</f>
        <v>154</v>
      </c>
      <c r="F50" s="13">
        <f>F43</f>
        <v>127.31</v>
      </c>
      <c r="G50" s="13">
        <f t="shared" ref="G50:R50" si="9">AVERAGE(G43:G48)</f>
        <v>3.9</v>
      </c>
      <c r="H50" s="13">
        <f t="shared" si="9"/>
        <v>14.416666666666666</v>
      </c>
      <c r="I50" s="13">
        <f t="shared" si="9"/>
        <v>13.75</v>
      </c>
      <c r="J50" s="13" t="e">
        <f t="shared" si="9"/>
        <v>#DIV/0!</v>
      </c>
      <c r="K50" s="13">
        <f t="shared" si="9"/>
        <v>4.166666666666667</v>
      </c>
      <c r="L50" s="13">
        <f t="shared" si="9"/>
        <v>1</v>
      </c>
      <c r="M50" s="13">
        <f t="shared" si="9"/>
        <v>0</v>
      </c>
      <c r="N50" s="13">
        <f t="shared" si="9"/>
        <v>0</v>
      </c>
      <c r="O50" s="13">
        <f t="shared" si="9"/>
        <v>0</v>
      </c>
      <c r="P50" s="13">
        <f t="shared" si="9"/>
        <v>0</v>
      </c>
      <c r="Q50" s="13">
        <f t="shared" si="9"/>
        <v>0</v>
      </c>
      <c r="R50" s="13">
        <f t="shared" si="9"/>
        <v>0</v>
      </c>
      <c r="S50" s="12"/>
    </row>
    <row r="51" spans="2:67" ht="15.75" x14ac:dyDescent="0.2">
      <c r="B51" s="17"/>
      <c r="C51" s="16" t="s">
        <v>97</v>
      </c>
      <c r="D51" s="15"/>
      <c r="E51" s="14"/>
      <c r="F51" s="14"/>
      <c r="G51" s="13">
        <f t="shared" ref="G51:R51" si="10">STDEV(G43:G48)/SQRT(COUNT(G43:G48))</f>
        <v>0.21756225162774312</v>
      </c>
      <c r="H51" s="13">
        <f t="shared" si="10"/>
        <v>1.3442263367619465</v>
      </c>
      <c r="I51" s="13">
        <f t="shared" si="10"/>
        <v>2.3655513804044364</v>
      </c>
      <c r="J51" s="13" t="e">
        <f t="shared" si="10"/>
        <v>#DIV/0!</v>
      </c>
      <c r="K51" s="13">
        <f t="shared" si="10"/>
        <v>0.16666666666666669</v>
      </c>
      <c r="L51" s="13">
        <f t="shared" si="10"/>
        <v>0.25819888974716115</v>
      </c>
      <c r="M51" s="13">
        <f t="shared" si="10"/>
        <v>0</v>
      </c>
      <c r="N51" s="13">
        <f t="shared" si="10"/>
        <v>0</v>
      </c>
      <c r="O51" s="13">
        <f t="shared" si="10"/>
        <v>0</v>
      </c>
      <c r="P51" s="13">
        <f t="shared" si="10"/>
        <v>0</v>
      </c>
      <c r="Q51" s="13">
        <f t="shared" si="10"/>
        <v>0</v>
      </c>
      <c r="R51" s="13">
        <f t="shared" si="10"/>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205</v>
      </c>
      <c r="C53" s="21" t="s">
        <v>104</v>
      </c>
      <c r="D53" s="19" t="s">
        <v>730</v>
      </c>
      <c r="E53" s="19">
        <v>153</v>
      </c>
      <c r="F53" s="19">
        <v>147.63</v>
      </c>
      <c r="G53" s="19">
        <v>4.4000000000000004</v>
      </c>
      <c r="H53" s="19">
        <v>14</v>
      </c>
      <c r="I53" s="19">
        <v>12.5</v>
      </c>
      <c r="J53" s="19"/>
      <c r="K53" s="19">
        <v>4</v>
      </c>
      <c r="L53" s="19">
        <v>0</v>
      </c>
      <c r="M53" s="19">
        <v>0</v>
      </c>
      <c r="N53" s="19">
        <v>0</v>
      </c>
      <c r="O53" s="19">
        <v>0</v>
      </c>
      <c r="P53" s="19">
        <v>0</v>
      </c>
      <c r="Q53" s="19">
        <v>0</v>
      </c>
      <c r="R53" s="19">
        <v>0</v>
      </c>
      <c r="S53" s="18"/>
      <c r="U53" s="102">
        <v>6</v>
      </c>
      <c r="V53" s="102">
        <f>IF($H53="","",$H53)</f>
        <v>14</v>
      </c>
      <c r="W53" s="102">
        <f>IF(V53="","",V53/100)</f>
        <v>0.14000000000000001</v>
      </c>
      <c r="X53" s="102">
        <f>IF($G53="","",$G53)</f>
        <v>4.4000000000000004</v>
      </c>
      <c r="Y53" s="102">
        <f>IF($K53="","",$K53)</f>
        <v>4</v>
      </c>
      <c r="Z53" s="102" t="str">
        <f>IF(J53="","",J53-1)</f>
        <v/>
      </c>
      <c r="AA53" s="102">
        <f>IF($L53="","",$L53)</f>
        <v>0</v>
      </c>
      <c r="AB53" s="102">
        <f>IF($M53="","",$M53)</f>
        <v>0</v>
      </c>
      <c r="AC53" s="102">
        <f>IF($H54="","",$H54)</f>
        <v>14</v>
      </c>
      <c r="AD53" s="102">
        <f>IF(AC53="","",AC53/100)</f>
        <v>0.14000000000000001</v>
      </c>
      <c r="AE53" s="102">
        <f>IF($G54="","",$G54)</f>
        <v>4.4000000000000004</v>
      </c>
      <c r="AF53" s="102">
        <f>IF($K54="","",$K54)</f>
        <v>4</v>
      </c>
      <c r="AG53" s="102" t="str">
        <f>IF(J54="","",J54-1)</f>
        <v/>
      </c>
      <c r="AH53" s="102">
        <f>IF($L54="","",$L54)</f>
        <v>1</v>
      </c>
      <c r="AI53" s="102">
        <f>IF($M54="","",$M54)</f>
        <v>0</v>
      </c>
      <c r="AJ53" s="102">
        <f>IF($H55="","",$H55)</f>
        <v>10</v>
      </c>
      <c r="AK53" s="102">
        <f>IF(AJ53="","",AJ53/100)</f>
        <v>0.1</v>
      </c>
      <c r="AL53" s="102">
        <f>IF($G55="","",$G55)</f>
        <v>3.5</v>
      </c>
      <c r="AM53" s="102">
        <f>IF($K55="","",$K55)</f>
        <v>4</v>
      </c>
      <c r="AN53" s="102" t="str">
        <f>IF(J55="","",J55-1)</f>
        <v/>
      </c>
      <c r="AO53" s="102">
        <f>IF($L55="","",$L55)</f>
        <v>0</v>
      </c>
      <c r="AP53" s="102">
        <f>IF($M55="","",$M55)</f>
        <v>0</v>
      </c>
      <c r="AQ53" s="102">
        <f>IF($H56="","",$H56)</f>
        <v>13</v>
      </c>
      <c r="AR53" s="102">
        <f>IF(AQ53="","",AQ53/100)</f>
        <v>0.13</v>
      </c>
      <c r="AS53" s="102">
        <f>IF($G56="","",$G56)</f>
        <v>3.7</v>
      </c>
      <c r="AT53" s="102">
        <f>IF($K56="","",$K56)</f>
        <v>6</v>
      </c>
      <c r="AU53" s="102" t="str">
        <f>IF(J56="","",J56-1)</f>
        <v/>
      </c>
      <c r="AV53" s="102">
        <f>IF($L56="","",$L56)</f>
        <v>1</v>
      </c>
      <c r="AW53" s="102">
        <f>IF($M56="","",$M56)</f>
        <v>0</v>
      </c>
      <c r="AX53" s="102">
        <f>IF($H57="","",$H57)</f>
        <v>10.5</v>
      </c>
      <c r="AY53" s="102">
        <f>IF(AX53="","",AX53/100)</f>
        <v>0.105</v>
      </c>
      <c r="AZ53" s="102">
        <f>IF($G57="","",$G57)</f>
        <v>3.9</v>
      </c>
      <c r="BA53" s="102">
        <f>IF($K57="","",$K57)</f>
        <v>4</v>
      </c>
      <c r="BB53" s="102" t="str">
        <f>IF(J57="","",J57-1)</f>
        <v/>
      </c>
      <c r="BC53" s="102">
        <f>IF($L57="","",$L57)</f>
        <v>0</v>
      </c>
      <c r="BD53" s="102">
        <f>IF($M57="","",$M57)</f>
        <v>0</v>
      </c>
      <c r="BE53" s="102">
        <f>IF($H58="","",$H58)</f>
        <v>9.5</v>
      </c>
      <c r="BF53" s="102">
        <f>IF(BE53="","",BE53/100)</f>
        <v>9.5000000000000001E-2</v>
      </c>
      <c r="BG53" s="102">
        <f>IF($G58="","",$G58)</f>
        <v>3.4</v>
      </c>
      <c r="BH53" s="102">
        <f>IF($K58="","",$K58)</f>
        <v>3</v>
      </c>
      <c r="BI53" s="102" t="str">
        <f>IF(J58="","",J58-1)</f>
        <v/>
      </c>
      <c r="BJ53" s="102">
        <f>IF($L58="","",$L58)</f>
        <v>1</v>
      </c>
      <c r="BK53" s="102">
        <f>IF($M58="","",$M58)</f>
        <v>0</v>
      </c>
      <c r="BL53" s="102">
        <f>SUM(O53:O58)/U53</f>
        <v>0</v>
      </c>
      <c r="BM53" s="102">
        <f>SUM(P53:P58)/U53</f>
        <v>0</v>
      </c>
      <c r="BN53" s="102">
        <f>SUM(Q53:Q58)/U53</f>
        <v>0</v>
      </c>
      <c r="BO53" s="102">
        <f>SUM(R53:R58)/U53</f>
        <v>0</v>
      </c>
    </row>
    <row r="54" spans="2:67" ht="15.75" x14ac:dyDescent="0.2">
      <c r="B54" s="147"/>
      <c r="C54" s="21" t="s">
        <v>103</v>
      </c>
      <c r="D54" s="19"/>
      <c r="E54" s="19">
        <v>154</v>
      </c>
      <c r="F54" s="20"/>
      <c r="G54" s="19">
        <v>4.4000000000000004</v>
      </c>
      <c r="H54" s="19">
        <v>14</v>
      </c>
      <c r="I54" s="19">
        <v>11.5</v>
      </c>
      <c r="J54" s="19"/>
      <c r="K54" s="19">
        <v>4</v>
      </c>
      <c r="L54" s="19">
        <v>1</v>
      </c>
      <c r="M54" s="19">
        <v>0</v>
      </c>
      <c r="N54" s="19">
        <v>0</v>
      </c>
      <c r="O54" s="19">
        <v>0</v>
      </c>
      <c r="P54" s="19">
        <v>0</v>
      </c>
      <c r="Q54" s="19">
        <v>0</v>
      </c>
      <c r="R54" s="19">
        <v>0</v>
      </c>
      <c r="S54" s="18" t="s">
        <v>731</v>
      </c>
    </row>
    <row r="55" spans="2:67" ht="15.75" x14ac:dyDescent="0.2">
      <c r="B55" s="147"/>
      <c r="C55" s="21" t="s">
        <v>102</v>
      </c>
      <c r="D55" s="19">
        <f t="shared" ref="D55:E58" si="11">D54</f>
        <v>0</v>
      </c>
      <c r="E55" s="19">
        <f t="shared" si="11"/>
        <v>154</v>
      </c>
      <c r="F55" s="20"/>
      <c r="G55" s="19">
        <v>3.5</v>
      </c>
      <c r="H55" s="19">
        <v>10</v>
      </c>
      <c r="I55" s="19">
        <v>9.5</v>
      </c>
      <c r="J55" s="19"/>
      <c r="K55" s="19">
        <v>4</v>
      </c>
      <c r="L55" s="19">
        <v>0</v>
      </c>
      <c r="M55" s="19">
        <v>0</v>
      </c>
      <c r="N55" s="19">
        <v>0</v>
      </c>
      <c r="O55" s="19">
        <v>0</v>
      </c>
      <c r="P55" s="19">
        <v>0</v>
      </c>
      <c r="Q55" s="19">
        <v>0</v>
      </c>
      <c r="R55" s="19">
        <v>0</v>
      </c>
      <c r="S55" s="18"/>
    </row>
    <row r="56" spans="2:67" ht="15.75" x14ac:dyDescent="0.2">
      <c r="B56" s="147"/>
      <c r="C56" s="21" t="s">
        <v>101</v>
      </c>
      <c r="D56" s="19">
        <f t="shared" si="11"/>
        <v>0</v>
      </c>
      <c r="E56" s="19">
        <f t="shared" si="11"/>
        <v>154</v>
      </c>
      <c r="F56" s="20"/>
      <c r="G56" s="19">
        <v>3.7</v>
      </c>
      <c r="H56" s="19">
        <v>13</v>
      </c>
      <c r="I56" s="19">
        <v>10</v>
      </c>
      <c r="J56" s="19"/>
      <c r="K56" s="19">
        <v>6</v>
      </c>
      <c r="L56" s="19">
        <v>1</v>
      </c>
      <c r="M56" s="19">
        <v>0</v>
      </c>
      <c r="N56" s="19">
        <v>0</v>
      </c>
      <c r="O56" s="19">
        <v>0</v>
      </c>
      <c r="P56" s="19">
        <v>0</v>
      </c>
      <c r="Q56" s="19">
        <v>0</v>
      </c>
      <c r="R56" s="19">
        <v>0</v>
      </c>
      <c r="S56" s="18"/>
    </row>
    <row r="57" spans="2:67" ht="15.75" x14ac:dyDescent="0.2">
      <c r="B57" s="147"/>
      <c r="C57" s="21" t="s">
        <v>100</v>
      </c>
      <c r="D57" s="19">
        <f t="shared" si="11"/>
        <v>0</v>
      </c>
      <c r="E57" s="19">
        <f t="shared" si="11"/>
        <v>154</v>
      </c>
      <c r="F57" s="20"/>
      <c r="G57" s="19">
        <v>3.9</v>
      </c>
      <c r="H57" s="19">
        <v>10.5</v>
      </c>
      <c r="I57" s="19">
        <v>5</v>
      </c>
      <c r="J57" s="19"/>
      <c r="K57" s="19">
        <v>4</v>
      </c>
      <c r="L57" s="19">
        <v>0</v>
      </c>
      <c r="M57" s="19">
        <v>0</v>
      </c>
      <c r="N57" s="19">
        <v>0</v>
      </c>
      <c r="O57" s="19">
        <v>0</v>
      </c>
      <c r="P57" s="19">
        <v>0</v>
      </c>
      <c r="Q57" s="19">
        <v>0</v>
      </c>
      <c r="R57" s="19">
        <v>0</v>
      </c>
      <c r="S57" s="18"/>
    </row>
    <row r="58" spans="2:67" ht="15.75" x14ac:dyDescent="0.2">
      <c r="B58" s="147"/>
      <c r="C58" s="21" t="s">
        <v>99</v>
      </c>
      <c r="D58" s="19">
        <f t="shared" si="11"/>
        <v>0</v>
      </c>
      <c r="E58" s="19">
        <f t="shared" si="11"/>
        <v>154</v>
      </c>
      <c r="F58" s="20"/>
      <c r="G58" s="19">
        <v>3.4</v>
      </c>
      <c r="H58" s="19">
        <v>9.5</v>
      </c>
      <c r="I58" s="19">
        <v>9.5</v>
      </c>
      <c r="J58" s="19"/>
      <c r="K58" s="19">
        <v>3</v>
      </c>
      <c r="L58" s="19">
        <v>1</v>
      </c>
      <c r="M58" s="19">
        <v>0</v>
      </c>
      <c r="N58" s="19">
        <v>0</v>
      </c>
      <c r="O58" s="19">
        <v>0</v>
      </c>
      <c r="P58" s="19">
        <v>0</v>
      </c>
      <c r="Q58" s="19">
        <v>0</v>
      </c>
      <c r="R58" s="19">
        <v>0</v>
      </c>
      <c r="S58" s="18" t="s">
        <v>731</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154</v>
      </c>
      <c r="F60" s="13">
        <f>F53</f>
        <v>147.63</v>
      </c>
      <c r="G60" s="13">
        <f t="shared" ref="G60:R60" si="12">AVERAGE(G53:G58)</f>
        <v>3.8833333333333329</v>
      </c>
      <c r="H60" s="13">
        <f t="shared" si="12"/>
        <v>11.833333333333334</v>
      </c>
      <c r="I60" s="13">
        <f t="shared" si="12"/>
        <v>9.6666666666666661</v>
      </c>
      <c r="J60" s="13" t="e">
        <f t="shared" si="12"/>
        <v>#DIV/0!</v>
      </c>
      <c r="K60" s="13">
        <f t="shared" si="12"/>
        <v>4.166666666666667</v>
      </c>
      <c r="L60" s="13">
        <f t="shared" si="12"/>
        <v>0.5</v>
      </c>
      <c r="M60" s="13">
        <f t="shared" si="12"/>
        <v>0</v>
      </c>
      <c r="N60" s="13">
        <f t="shared" si="12"/>
        <v>0</v>
      </c>
      <c r="O60" s="13">
        <f t="shared" si="12"/>
        <v>0</v>
      </c>
      <c r="P60" s="13">
        <f t="shared" si="12"/>
        <v>0</v>
      </c>
      <c r="Q60" s="13">
        <f t="shared" si="12"/>
        <v>0</v>
      </c>
      <c r="R60" s="13">
        <f t="shared" si="12"/>
        <v>0</v>
      </c>
      <c r="S60" s="12"/>
    </row>
    <row r="61" spans="2:67" ht="15.75" x14ac:dyDescent="0.2">
      <c r="B61" s="17"/>
      <c r="C61" s="16" t="s">
        <v>97</v>
      </c>
      <c r="D61" s="15"/>
      <c r="E61" s="14"/>
      <c r="F61" s="14"/>
      <c r="G61" s="13">
        <f t="shared" ref="G61:R61" si="13">STDEV(G53:G58)/SQRT(COUNT(G53:G58))</f>
        <v>0.17779513804126426</v>
      </c>
      <c r="H61" s="13">
        <f t="shared" si="13"/>
        <v>0.84327404271156869</v>
      </c>
      <c r="I61" s="13">
        <f t="shared" si="13"/>
        <v>1.0540925533894603</v>
      </c>
      <c r="J61" s="13" t="e">
        <f t="shared" si="13"/>
        <v>#DIV/0!</v>
      </c>
      <c r="K61" s="13">
        <f t="shared" si="13"/>
        <v>0.40138648595974302</v>
      </c>
      <c r="L61" s="13">
        <f t="shared" si="13"/>
        <v>0.22360679774997896</v>
      </c>
      <c r="M61" s="13">
        <f t="shared" si="13"/>
        <v>0</v>
      </c>
      <c r="N61" s="13">
        <f t="shared" si="13"/>
        <v>0</v>
      </c>
      <c r="O61" s="13">
        <f t="shared" si="13"/>
        <v>0</v>
      </c>
      <c r="P61" s="13">
        <f t="shared" si="13"/>
        <v>0</v>
      </c>
      <c r="Q61" s="13">
        <f t="shared" si="13"/>
        <v>0</v>
      </c>
      <c r="R61" s="13">
        <f t="shared" si="13"/>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206</v>
      </c>
      <c r="C63" s="21" t="s">
        <v>104</v>
      </c>
      <c r="D63" s="19" t="s">
        <v>730</v>
      </c>
      <c r="E63" s="19">
        <v>153</v>
      </c>
      <c r="F63" s="19">
        <v>114.71</v>
      </c>
      <c r="G63" s="19">
        <v>4.4000000000000004</v>
      </c>
      <c r="H63" s="19">
        <v>14</v>
      </c>
      <c r="I63" s="19">
        <v>18</v>
      </c>
      <c r="J63" s="19"/>
      <c r="K63" s="19">
        <v>6</v>
      </c>
      <c r="L63" s="19">
        <v>1</v>
      </c>
      <c r="M63" s="19">
        <v>0</v>
      </c>
      <c r="N63" s="19">
        <v>0</v>
      </c>
      <c r="O63" s="19">
        <v>0</v>
      </c>
      <c r="P63" s="19">
        <v>0</v>
      </c>
      <c r="Q63" s="19">
        <v>0</v>
      </c>
      <c r="R63" s="19">
        <v>0</v>
      </c>
      <c r="S63" s="18"/>
      <c r="U63" s="102">
        <v>6</v>
      </c>
      <c r="V63" s="102">
        <f>IF($H63="","",$H63)</f>
        <v>14</v>
      </c>
      <c r="W63" s="102">
        <f>IF(V63="","",V63/100)</f>
        <v>0.14000000000000001</v>
      </c>
      <c r="X63" s="102">
        <f>IF($G63="","",$G63)</f>
        <v>4.4000000000000004</v>
      </c>
      <c r="Y63" s="102">
        <f>IF($K63="","",$K63)</f>
        <v>6</v>
      </c>
      <c r="Z63" s="102" t="str">
        <f>IF(J63="","",J63-1)</f>
        <v/>
      </c>
      <c r="AA63" s="102">
        <f>IF($L63="","",$L63)</f>
        <v>1</v>
      </c>
      <c r="AB63" s="102">
        <f>IF($M63="","",$M63)</f>
        <v>0</v>
      </c>
      <c r="AC63" s="102">
        <f>IF($H64="","",$H64)</f>
        <v>12</v>
      </c>
      <c r="AD63" s="102">
        <f>IF(AC63="","",AC63/100)</f>
        <v>0.12</v>
      </c>
      <c r="AE63" s="102">
        <f>IF($G64="","",$G64)</f>
        <v>4.2</v>
      </c>
      <c r="AF63" s="102">
        <f>IF($K64="","",$K64)</f>
        <v>3</v>
      </c>
      <c r="AG63" s="102" t="str">
        <f>IF(J64="","",J64-1)</f>
        <v/>
      </c>
      <c r="AH63" s="102">
        <f>IF($L64="","",$L64)</f>
        <v>1</v>
      </c>
      <c r="AI63" s="102">
        <f>IF($M64="","",$M64)</f>
        <v>0</v>
      </c>
      <c r="AJ63" s="102">
        <f>IF($H65="","",$H65)</f>
        <v>11</v>
      </c>
      <c r="AK63" s="102">
        <f>IF(AJ63="","",AJ63/100)</f>
        <v>0.11</v>
      </c>
      <c r="AL63" s="102">
        <f>IF($G65="","",$G65)</f>
        <v>3.6</v>
      </c>
      <c r="AM63" s="102">
        <f>IF($K65="","",$K65)</f>
        <v>3</v>
      </c>
      <c r="AN63" s="102" t="str">
        <f>IF(J65="","",J65-1)</f>
        <v/>
      </c>
      <c r="AO63" s="102">
        <f>IF($L65="","",$L65)</f>
        <v>1</v>
      </c>
      <c r="AP63" s="102">
        <f>IF($M65="","",$M65)</f>
        <v>0</v>
      </c>
      <c r="AQ63" s="102">
        <f>IF($H66="","",$H66)</f>
        <v>15</v>
      </c>
      <c r="AR63" s="102">
        <f>IF(AQ63="","",AQ63/100)</f>
        <v>0.15</v>
      </c>
      <c r="AS63" s="102">
        <f>IF($G66="","",$G66)</f>
        <v>4.8</v>
      </c>
      <c r="AT63" s="102">
        <f>IF($K66="","",$K66)</f>
        <v>5</v>
      </c>
      <c r="AU63" s="102" t="str">
        <f>IF(J66="","",J66-1)</f>
        <v/>
      </c>
      <c r="AV63" s="102">
        <f>IF($L66="","",$L66)</f>
        <v>1</v>
      </c>
      <c r="AW63" s="102">
        <f>IF($M66="","",$M66)</f>
        <v>0</v>
      </c>
      <c r="AX63" s="102">
        <f>IF($H67="","",$H67)</f>
        <v>13</v>
      </c>
      <c r="AY63" s="102">
        <f>IF(AX63="","",AX63/100)</f>
        <v>0.13</v>
      </c>
      <c r="AZ63" s="102">
        <f>IF($G67="","",$G67)</f>
        <v>4.2</v>
      </c>
      <c r="BA63" s="102">
        <f>IF($K67="","",$K67)</f>
        <v>4</v>
      </c>
      <c r="BB63" s="102" t="str">
        <f>IF(J67="","",J67-1)</f>
        <v/>
      </c>
      <c r="BC63" s="102">
        <f>IF($L67="","",$L67)</f>
        <v>1</v>
      </c>
      <c r="BD63" s="102">
        <f>IF($M67="","",$M67)</f>
        <v>0</v>
      </c>
      <c r="BE63" s="102">
        <f>IF($H68="","",$H68)</f>
        <v>18</v>
      </c>
      <c r="BF63" s="102">
        <f>IF(BE63="","",BE63/100)</f>
        <v>0.18</v>
      </c>
      <c r="BG63" s="102">
        <f>IF($G68="","",$G68)</f>
        <v>5.7</v>
      </c>
      <c r="BH63" s="102">
        <f>IF($K68="","",$K68)</f>
        <v>8</v>
      </c>
      <c r="BI63" s="102" t="str">
        <f>IF(J68="","",J68-1)</f>
        <v/>
      </c>
      <c r="BJ63" s="102">
        <f>IF($L68="","",$L68)</f>
        <v>3</v>
      </c>
      <c r="BK63" s="102">
        <f>IF($M68="","",$M68)</f>
        <v>0</v>
      </c>
      <c r="BL63" s="102">
        <f>SUM(O63:O68)/U63</f>
        <v>0</v>
      </c>
      <c r="BM63" s="102">
        <f>SUM(P63:P68)/U63</f>
        <v>0</v>
      </c>
      <c r="BN63" s="102">
        <f>SUM(Q63:Q68)/U63</f>
        <v>0</v>
      </c>
      <c r="BO63" s="102">
        <f>SUM(R63:R68)/U63</f>
        <v>0</v>
      </c>
    </row>
    <row r="64" spans="2:67" ht="15.75" x14ac:dyDescent="0.2">
      <c r="B64" s="147"/>
      <c r="C64" s="21" t="s">
        <v>103</v>
      </c>
      <c r="D64" s="19"/>
      <c r="E64" s="19">
        <v>154</v>
      </c>
      <c r="F64" s="20"/>
      <c r="G64" s="19">
        <v>4.2</v>
      </c>
      <c r="H64" s="19">
        <v>12</v>
      </c>
      <c r="I64" s="19">
        <v>15.5</v>
      </c>
      <c r="J64" s="19"/>
      <c r="K64" s="19">
        <v>3</v>
      </c>
      <c r="L64" s="19">
        <v>1</v>
      </c>
      <c r="M64" s="19">
        <v>0</v>
      </c>
      <c r="N64" s="19">
        <v>0</v>
      </c>
      <c r="O64" s="19">
        <v>0</v>
      </c>
      <c r="P64" s="19">
        <v>0</v>
      </c>
      <c r="Q64" s="19">
        <v>0</v>
      </c>
      <c r="R64" s="19">
        <v>0</v>
      </c>
      <c r="S64" s="18" t="s">
        <v>731</v>
      </c>
    </row>
    <row r="65" spans="2:67" ht="15.75" x14ac:dyDescent="0.2">
      <c r="B65" s="147"/>
      <c r="C65" s="21" t="s">
        <v>102</v>
      </c>
      <c r="D65" s="19">
        <f t="shared" ref="D65:E68" si="14">D64</f>
        <v>0</v>
      </c>
      <c r="E65" s="19">
        <f t="shared" si="14"/>
        <v>154</v>
      </c>
      <c r="F65" s="20"/>
      <c r="G65" s="19">
        <v>3.6</v>
      </c>
      <c r="H65" s="19">
        <v>11</v>
      </c>
      <c r="I65" s="19">
        <v>17</v>
      </c>
      <c r="J65" s="19"/>
      <c r="K65" s="19">
        <v>3</v>
      </c>
      <c r="L65" s="19">
        <v>1</v>
      </c>
      <c r="M65" s="19">
        <v>0</v>
      </c>
      <c r="N65" s="19">
        <v>0</v>
      </c>
      <c r="O65" s="19">
        <v>0</v>
      </c>
      <c r="P65" s="19">
        <v>0</v>
      </c>
      <c r="Q65" s="19">
        <v>0</v>
      </c>
      <c r="R65" s="19">
        <v>0</v>
      </c>
      <c r="S65" s="18" t="s">
        <v>731</v>
      </c>
    </row>
    <row r="66" spans="2:67" ht="15.75" x14ac:dyDescent="0.2">
      <c r="B66" s="147"/>
      <c r="C66" s="21" t="s">
        <v>101</v>
      </c>
      <c r="D66" s="19">
        <f t="shared" si="14"/>
        <v>0</v>
      </c>
      <c r="E66" s="19">
        <f t="shared" si="14"/>
        <v>154</v>
      </c>
      <c r="F66" s="20"/>
      <c r="G66" s="19">
        <v>4.8</v>
      </c>
      <c r="H66" s="19">
        <v>15</v>
      </c>
      <c r="I66" s="19">
        <v>14</v>
      </c>
      <c r="J66" s="19"/>
      <c r="K66" s="19">
        <v>5</v>
      </c>
      <c r="L66" s="19">
        <v>1</v>
      </c>
      <c r="M66" s="19">
        <v>0</v>
      </c>
      <c r="N66" s="19">
        <v>0</v>
      </c>
      <c r="O66" s="19">
        <v>0</v>
      </c>
      <c r="P66" s="19">
        <v>0</v>
      </c>
      <c r="Q66" s="19">
        <v>0</v>
      </c>
      <c r="R66" s="19">
        <v>0</v>
      </c>
      <c r="S66" s="18" t="s">
        <v>731</v>
      </c>
    </row>
    <row r="67" spans="2:67" ht="15.75" x14ac:dyDescent="0.2">
      <c r="B67" s="147"/>
      <c r="C67" s="21" t="s">
        <v>100</v>
      </c>
      <c r="D67" s="19">
        <f t="shared" si="14"/>
        <v>0</v>
      </c>
      <c r="E67" s="19">
        <f t="shared" si="14"/>
        <v>154</v>
      </c>
      <c r="F67" s="20"/>
      <c r="G67" s="19">
        <v>4.2</v>
      </c>
      <c r="H67" s="19">
        <v>13</v>
      </c>
      <c r="I67" s="19">
        <v>9.5</v>
      </c>
      <c r="J67" s="19"/>
      <c r="K67" s="19">
        <v>4</v>
      </c>
      <c r="L67" s="19">
        <v>1</v>
      </c>
      <c r="M67" s="19">
        <v>0</v>
      </c>
      <c r="N67" s="19">
        <v>0</v>
      </c>
      <c r="O67" s="19">
        <v>0</v>
      </c>
      <c r="P67" s="19">
        <v>0</v>
      </c>
      <c r="Q67" s="19">
        <v>0</v>
      </c>
      <c r="R67" s="19">
        <v>0</v>
      </c>
      <c r="S67" s="18" t="s">
        <v>731</v>
      </c>
    </row>
    <row r="68" spans="2:67" ht="15.75" x14ac:dyDescent="0.2">
      <c r="B68" s="147"/>
      <c r="C68" s="21" t="s">
        <v>99</v>
      </c>
      <c r="D68" s="19">
        <f t="shared" si="14"/>
        <v>0</v>
      </c>
      <c r="E68" s="19">
        <f t="shared" si="14"/>
        <v>154</v>
      </c>
      <c r="F68" s="20"/>
      <c r="G68" s="19">
        <v>5.7</v>
      </c>
      <c r="H68" s="19">
        <v>18</v>
      </c>
      <c r="I68" s="19">
        <v>20</v>
      </c>
      <c r="J68" s="19"/>
      <c r="K68" s="19">
        <v>8</v>
      </c>
      <c r="L68" s="19">
        <v>3</v>
      </c>
      <c r="M68" s="19">
        <v>0</v>
      </c>
      <c r="N68" s="19">
        <v>0</v>
      </c>
      <c r="O68" s="19">
        <v>0</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154</v>
      </c>
      <c r="F70" s="13">
        <f>F63</f>
        <v>114.71</v>
      </c>
      <c r="G70" s="13">
        <f t="shared" ref="G70:R70" si="15">AVERAGE(G63:G68)</f>
        <v>4.4833333333333334</v>
      </c>
      <c r="H70" s="13">
        <f t="shared" si="15"/>
        <v>13.833333333333334</v>
      </c>
      <c r="I70" s="13">
        <f t="shared" si="15"/>
        <v>15.666666666666666</v>
      </c>
      <c r="J70" s="13" t="e">
        <f t="shared" si="15"/>
        <v>#DIV/0!</v>
      </c>
      <c r="K70" s="13">
        <f t="shared" si="15"/>
        <v>4.833333333333333</v>
      </c>
      <c r="L70" s="13">
        <f t="shared" si="15"/>
        <v>1.3333333333333333</v>
      </c>
      <c r="M70" s="13">
        <f t="shared" si="15"/>
        <v>0</v>
      </c>
      <c r="N70" s="13">
        <f t="shared" si="15"/>
        <v>0</v>
      </c>
      <c r="O70" s="13">
        <f t="shared" si="15"/>
        <v>0</v>
      </c>
      <c r="P70" s="13">
        <f t="shared" si="15"/>
        <v>0</v>
      </c>
      <c r="Q70" s="13">
        <f t="shared" si="15"/>
        <v>0</v>
      </c>
      <c r="R70" s="13">
        <f t="shared" si="15"/>
        <v>0</v>
      </c>
      <c r="S70" s="12"/>
    </row>
    <row r="71" spans="2:67" ht="15.75" x14ac:dyDescent="0.2">
      <c r="B71" s="17"/>
      <c r="C71" s="16" t="s">
        <v>97</v>
      </c>
      <c r="D71" s="15"/>
      <c r="E71" s="14"/>
      <c r="F71" s="14"/>
      <c r="G71" s="13">
        <f t="shared" ref="G71:R71" si="16">STDEV(G63:G68)/SQRT(COUNT(G63:G68))</f>
        <v>0.29030635159737439</v>
      </c>
      <c r="H71" s="13">
        <f t="shared" si="16"/>
        <v>1.013793755049702</v>
      </c>
      <c r="I71" s="13">
        <f t="shared" si="16"/>
        <v>1.4925742118158734</v>
      </c>
      <c r="J71" s="13" t="e">
        <f t="shared" si="16"/>
        <v>#DIV/0!</v>
      </c>
      <c r="K71" s="13">
        <f t="shared" si="16"/>
        <v>0.79232428826698109</v>
      </c>
      <c r="L71" s="13">
        <f t="shared" si="16"/>
        <v>0.33333333333333337</v>
      </c>
      <c r="M71" s="13">
        <f t="shared" si="16"/>
        <v>0</v>
      </c>
      <c r="N71" s="13">
        <f t="shared" si="16"/>
        <v>0</v>
      </c>
      <c r="O71" s="13">
        <f t="shared" si="16"/>
        <v>0</v>
      </c>
      <c r="P71" s="13">
        <f t="shared" si="16"/>
        <v>0</v>
      </c>
      <c r="Q71" s="13">
        <f t="shared" si="16"/>
        <v>0</v>
      </c>
      <c r="R71" s="13">
        <f t="shared" si="16"/>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730</v>
      </c>
      <c r="E73" s="19">
        <v>153</v>
      </c>
      <c r="F73" s="19">
        <v>99.02</v>
      </c>
      <c r="G73" s="19">
        <v>4.2</v>
      </c>
      <c r="H73" s="19">
        <v>14.4</v>
      </c>
      <c r="I73" s="19">
        <v>15</v>
      </c>
      <c r="J73" s="19"/>
      <c r="K73" s="19">
        <v>5</v>
      </c>
      <c r="L73" s="19">
        <v>0</v>
      </c>
      <c r="M73" s="19">
        <v>0</v>
      </c>
      <c r="N73" s="19">
        <v>0</v>
      </c>
      <c r="O73" s="19">
        <v>0</v>
      </c>
      <c r="P73" s="19">
        <v>0</v>
      </c>
      <c r="Q73" s="19">
        <v>0</v>
      </c>
      <c r="R73" s="19">
        <v>0</v>
      </c>
      <c r="S73" s="18"/>
      <c r="U73" s="102">
        <v>4</v>
      </c>
      <c r="V73" s="102">
        <f>IF($H73="","",$H73)</f>
        <v>14.4</v>
      </c>
      <c r="W73" s="102">
        <f>IF(V73="","",V73/100)</f>
        <v>0.14400000000000002</v>
      </c>
      <c r="X73" s="102">
        <f>IF($G73="","",$G73)</f>
        <v>4.2</v>
      </c>
      <c r="Y73" s="102">
        <f>IF($K73="","",$K73)</f>
        <v>5</v>
      </c>
      <c r="Z73" s="102" t="str">
        <f>IF(J73="","",J73-1)</f>
        <v/>
      </c>
      <c r="AA73" s="102">
        <f>IF($L73="","",$L73)</f>
        <v>0</v>
      </c>
      <c r="AB73" s="102">
        <f>IF($M73="","",$M73)</f>
        <v>0</v>
      </c>
      <c r="AC73" s="102">
        <f>IF($H74="","",$H74)</f>
        <v>19.5</v>
      </c>
      <c r="AD73" s="102">
        <f>IF(AC73="","",AC73/100)</f>
        <v>0.19500000000000001</v>
      </c>
      <c r="AE73" s="102">
        <f>IF($G74="","",$G74)</f>
        <v>4.5999999999999996</v>
      </c>
      <c r="AF73" s="102">
        <f>IF($K74="","",$K74)</f>
        <v>4</v>
      </c>
      <c r="AG73" s="102" t="str">
        <f>IF(J74="","",J74-1)</f>
        <v/>
      </c>
      <c r="AH73" s="102">
        <f>IF($L74="","",$L74)</f>
        <v>2</v>
      </c>
      <c r="AI73" s="102">
        <f>IF($M74="","",$M74)</f>
        <v>0</v>
      </c>
      <c r="AJ73" s="102">
        <f>IF($H75="","",$H75)</f>
        <v>15</v>
      </c>
      <c r="AK73" s="102">
        <f>IF(AJ73="","",AJ73/100)</f>
        <v>0.15</v>
      </c>
      <c r="AL73" s="102">
        <f>IF($G75="","",$G75)</f>
        <v>4.5999999999999996</v>
      </c>
      <c r="AM73" s="102">
        <f>IF($K75="","",$K75)</f>
        <v>4</v>
      </c>
      <c r="AN73" s="102" t="str">
        <f>IF(J75="","",J75-1)</f>
        <v/>
      </c>
      <c r="AO73" s="102">
        <f>IF($L75="","",$L75)</f>
        <v>1</v>
      </c>
      <c r="AP73" s="102">
        <f>IF($M75="","",$M75)</f>
        <v>0</v>
      </c>
      <c r="AQ73" s="102">
        <f>IF($H76="","",$H76)</f>
        <v>12</v>
      </c>
      <c r="AR73" s="102">
        <f>IF(AQ73="","",AQ73/100)</f>
        <v>0.12</v>
      </c>
      <c r="AS73" s="102">
        <f>IF($G76="","",$G76)</f>
        <v>3.7</v>
      </c>
      <c r="AT73" s="102">
        <f>IF($K76="","",$K76)</f>
        <v>2</v>
      </c>
      <c r="AU73" s="102" t="str">
        <f>IF(J76="","",J76-1)</f>
        <v/>
      </c>
      <c r="AV73" s="102">
        <f>IF($L76="","",$L76)</f>
        <v>2</v>
      </c>
      <c r="AW73" s="102">
        <f>IF($M76="","",$M76)</f>
        <v>0</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v>
      </c>
      <c r="BM73" s="102">
        <f>SUM(P73:P78)/U73</f>
        <v>0</v>
      </c>
      <c r="BN73" s="102">
        <f>SUM(Q73:Q78)/U73</f>
        <v>0</v>
      </c>
      <c r="BO73" s="102">
        <f>SUM(R73:R78)/U73</f>
        <v>0</v>
      </c>
    </row>
    <row r="74" spans="2:67" ht="15.75" x14ac:dyDescent="0.2">
      <c r="B74" s="147"/>
      <c r="C74" s="21" t="s">
        <v>103</v>
      </c>
      <c r="D74" s="19"/>
      <c r="E74" s="19">
        <v>154</v>
      </c>
      <c r="F74" s="20"/>
      <c r="G74" s="19">
        <v>4.5999999999999996</v>
      </c>
      <c r="H74" s="19">
        <v>19.5</v>
      </c>
      <c r="I74" s="19">
        <v>17.5</v>
      </c>
      <c r="J74" s="19"/>
      <c r="K74" s="19">
        <v>4</v>
      </c>
      <c r="L74" s="19">
        <v>2</v>
      </c>
      <c r="M74" s="19">
        <v>0</v>
      </c>
      <c r="N74" s="19">
        <v>0</v>
      </c>
      <c r="O74" s="19">
        <v>0</v>
      </c>
      <c r="P74" s="19">
        <v>0</v>
      </c>
      <c r="Q74" s="19">
        <v>0</v>
      </c>
      <c r="R74" s="19">
        <v>0</v>
      </c>
      <c r="S74" s="18" t="s">
        <v>732</v>
      </c>
    </row>
    <row r="75" spans="2:67" ht="15.75" x14ac:dyDescent="0.2">
      <c r="B75" s="147"/>
      <c r="C75" s="21" t="s">
        <v>102</v>
      </c>
      <c r="D75" s="19">
        <f t="shared" ref="D75:E78" si="17">D74</f>
        <v>0</v>
      </c>
      <c r="E75" s="19">
        <f t="shared" si="17"/>
        <v>154</v>
      </c>
      <c r="F75" s="20"/>
      <c r="G75" s="19">
        <v>4.5999999999999996</v>
      </c>
      <c r="H75" s="19">
        <v>15</v>
      </c>
      <c r="I75" s="19">
        <v>9</v>
      </c>
      <c r="J75" s="19"/>
      <c r="K75" s="19">
        <v>4</v>
      </c>
      <c r="L75" s="19">
        <v>1</v>
      </c>
      <c r="M75" s="19">
        <v>0</v>
      </c>
      <c r="N75" s="19">
        <v>0</v>
      </c>
      <c r="O75" s="19">
        <v>0</v>
      </c>
      <c r="P75" s="19">
        <v>0</v>
      </c>
      <c r="Q75" s="19">
        <v>0</v>
      </c>
      <c r="R75" s="19">
        <v>0</v>
      </c>
      <c r="S75" s="18" t="s">
        <v>731</v>
      </c>
    </row>
    <row r="76" spans="2:67" ht="15.75" x14ac:dyDescent="0.2">
      <c r="B76" s="147"/>
      <c r="C76" s="21" t="s">
        <v>101</v>
      </c>
      <c r="D76" s="19">
        <f t="shared" si="17"/>
        <v>0</v>
      </c>
      <c r="E76" s="19">
        <f t="shared" si="17"/>
        <v>154</v>
      </c>
      <c r="F76" s="20"/>
      <c r="G76" s="19">
        <v>3.7</v>
      </c>
      <c r="H76" s="19">
        <v>12</v>
      </c>
      <c r="I76" s="19">
        <v>20</v>
      </c>
      <c r="J76" s="19"/>
      <c r="K76" s="19">
        <v>2</v>
      </c>
      <c r="L76" s="19">
        <v>2</v>
      </c>
      <c r="M76" s="19">
        <v>0</v>
      </c>
      <c r="N76" s="19">
        <v>0</v>
      </c>
      <c r="O76" s="19">
        <v>0</v>
      </c>
      <c r="P76" s="19">
        <v>0</v>
      </c>
      <c r="Q76" s="19">
        <v>0</v>
      </c>
      <c r="R76" s="19">
        <v>0</v>
      </c>
      <c r="S76" s="18" t="s">
        <v>732</v>
      </c>
    </row>
    <row r="77" spans="2:67" ht="15.75" x14ac:dyDescent="0.2">
      <c r="B77" s="147"/>
      <c r="C77" s="21" t="s">
        <v>100</v>
      </c>
      <c r="D77" s="19">
        <f t="shared" si="17"/>
        <v>0</v>
      </c>
      <c r="E77" s="19">
        <f t="shared" si="17"/>
        <v>154</v>
      </c>
      <c r="F77" s="20"/>
      <c r="G77" s="19"/>
      <c r="H77" s="19"/>
      <c r="I77" s="19"/>
      <c r="J77" s="19"/>
      <c r="K77" s="19"/>
      <c r="L77" s="19"/>
      <c r="M77" s="19"/>
      <c r="N77" s="19"/>
      <c r="O77" s="19"/>
      <c r="P77" s="19"/>
      <c r="Q77" s="19"/>
      <c r="R77" s="19"/>
      <c r="S77" s="18"/>
    </row>
    <row r="78" spans="2:67" ht="15.75" x14ac:dyDescent="0.2">
      <c r="B78" s="147"/>
      <c r="C78" s="21" t="s">
        <v>99</v>
      </c>
      <c r="D78" s="19">
        <f t="shared" si="17"/>
        <v>0</v>
      </c>
      <c r="E78" s="19">
        <f t="shared" si="17"/>
        <v>154</v>
      </c>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154</v>
      </c>
      <c r="F80" s="13">
        <f>F73</f>
        <v>99.02</v>
      </c>
      <c r="G80" s="13">
        <f t="shared" ref="G80:R80" si="18">AVERAGE(G73:G78)</f>
        <v>4.2750000000000004</v>
      </c>
      <c r="H80" s="13">
        <f t="shared" si="18"/>
        <v>15.225</v>
      </c>
      <c r="I80" s="13">
        <f t="shared" si="18"/>
        <v>15.375</v>
      </c>
      <c r="J80" s="13" t="e">
        <f t="shared" si="18"/>
        <v>#DIV/0!</v>
      </c>
      <c r="K80" s="13">
        <f t="shared" si="18"/>
        <v>3.75</v>
      </c>
      <c r="L80" s="13">
        <f t="shared" si="18"/>
        <v>1.25</v>
      </c>
      <c r="M80" s="13">
        <f t="shared" si="18"/>
        <v>0</v>
      </c>
      <c r="N80" s="13">
        <f t="shared" si="18"/>
        <v>0</v>
      </c>
      <c r="O80" s="13">
        <f t="shared" si="18"/>
        <v>0</v>
      </c>
      <c r="P80" s="13">
        <f t="shared" si="18"/>
        <v>0</v>
      </c>
      <c r="Q80" s="13">
        <f t="shared" si="18"/>
        <v>0</v>
      </c>
      <c r="R80" s="13">
        <f t="shared" si="18"/>
        <v>0</v>
      </c>
      <c r="S80" s="12"/>
    </row>
    <row r="81" spans="2:67" ht="15.75" x14ac:dyDescent="0.2">
      <c r="B81" s="17"/>
      <c r="C81" s="16" t="s">
        <v>97</v>
      </c>
      <c r="D81" s="15"/>
      <c r="E81" s="14"/>
      <c r="F81" s="14"/>
      <c r="G81" s="13">
        <f t="shared" ref="G81:R81" si="19">STDEV(G73:G78)/SQRT(COUNT(G73:G78))</f>
        <v>0.21360009363293814</v>
      </c>
      <c r="H81" s="13">
        <f t="shared" si="19"/>
        <v>1.5654472204453276</v>
      </c>
      <c r="I81" s="13">
        <f t="shared" si="19"/>
        <v>2.3573908599692728</v>
      </c>
      <c r="J81" s="13" t="e">
        <f t="shared" si="19"/>
        <v>#DIV/0!</v>
      </c>
      <c r="K81" s="13">
        <f t="shared" si="19"/>
        <v>0.62915286960589578</v>
      </c>
      <c r="L81" s="13">
        <f t="shared" si="19"/>
        <v>0.47871355387816905</v>
      </c>
      <c r="M81" s="13">
        <f t="shared" si="19"/>
        <v>0</v>
      </c>
      <c r="N81" s="13">
        <f t="shared" si="19"/>
        <v>0</v>
      </c>
      <c r="O81" s="13">
        <f t="shared" si="19"/>
        <v>0</v>
      </c>
      <c r="P81" s="13">
        <f t="shared" si="19"/>
        <v>0</v>
      </c>
      <c r="Q81" s="13">
        <f t="shared" si="19"/>
        <v>0</v>
      </c>
      <c r="R81" s="13">
        <f t="shared" si="19"/>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730</v>
      </c>
      <c r="E83" s="19">
        <v>153</v>
      </c>
      <c r="F83" s="19">
        <v>113.94</v>
      </c>
      <c r="G83" s="19">
        <v>3.6</v>
      </c>
      <c r="H83" s="19">
        <v>12</v>
      </c>
      <c r="I83" s="19">
        <v>14</v>
      </c>
      <c r="J83" s="19"/>
      <c r="K83" s="19">
        <v>6</v>
      </c>
      <c r="L83" s="19">
        <v>0</v>
      </c>
      <c r="M83" s="19">
        <v>0</v>
      </c>
      <c r="N83" s="19">
        <v>0</v>
      </c>
      <c r="O83" s="19">
        <v>0</v>
      </c>
      <c r="P83" s="19">
        <v>0</v>
      </c>
      <c r="Q83" s="19">
        <v>0</v>
      </c>
      <c r="R83" s="19">
        <v>0</v>
      </c>
      <c r="S83" s="18"/>
      <c r="U83" s="102">
        <v>6</v>
      </c>
      <c r="V83" s="102">
        <f>IF($H83="","",$H83)</f>
        <v>12</v>
      </c>
      <c r="W83" s="102">
        <f>IF(V83="","",V83/100)</f>
        <v>0.12</v>
      </c>
      <c r="X83" s="102">
        <f>IF($G83="","",$G83)</f>
        <v>3.6</v>
      </c>
      <c r="Y83" s="102">
        <f>IF($K83="","",$K83)</f>
        <v>6</v>
      </c>
      <c r="Z83" s="102" t="str">
        <f>IF(J83="","",J83-1)</f>
        <v/>
      </c>
      <c r="AA83" s="102">
        <f>IF($L83="","",$L83)</f>
        <v>0</v>
      </c>
      <c r="AB83" s="102">
        <f>IF($M83="","",$M83)</f>
        <v>0</v>
      </c>
      <c r="AC83" s="102">
        <f>IF($H84="","",$H84)</f>
        <v>14</v>
      </c>
      <c r="AD83" s="102">
        <f>IF(AC83="","",AC83/100)</f>
        <v>0.14000000000000001</v>
      </c>
      <c r="AE83" s="102">
        <f>IF($G84="","",$G84)</f>
        <v>4.8</v>
      </c>
      <c r="AF83" s="102">
        <f>IF($K84="","",$K84)</f>
        <v>4</v>
      </c>
      <c r="AG83" s="102" t="str">
        <f>IF(J84="","",J84-1)</f>
        <v/>
      </c>
      <c r="AH83" s="102">
        <f>IF($L84="","",$L84)</f>
        <v>2</v>
      </c>
      <c r="AI83" s="102">
        <f>IF($M84="","",$M84)</f>
        <v>0</v>
      </c>
      <c r="AJ83" s="102">
        <f>IF($H85="","",$H85)</f>
        <v>8</v>
      </c>
      <c r="AK83" s="102">
        <f>IF(AJ83="","",AJ83/100)</f>
        <v>0.08</v>
      </c>
      <c r="AL83" s="102">
        <f>IF($G85="","",$G85)</f>
        <v>3</v>
      </c>
      <c r="AM83" s="102">
        <f>IF($K85="","",$K85)</f>
        <v>2</v>
      </c>
      <c r="AN83" s="102" t="str">
        <f>IF(J85="","",J85-1)</f>
        <v/>
      </c>
      <c r="AO83" s="102">
        <f>IF($L85="","",$L85)</f>
        <v>0</v>
      </c>
      <c r="AP83" s="102">
        <f>IF($M85="","",$M85)</f>
        <v>0</v>
      </c>
      <c r="AQ83" s="102">
        <f>IF($H86="","",$H86)</f>
        <v>11</v>
      </c>
      <c r="AR83" s="102">
        <f>IF(AQ83="","",AQ83/100)</f>
        <v>0.11</v>
      </c>
      <c r="AS83" s="102">
        <f>IF($G86="","",$G86)</f>
        <v>3.9</v>
      </c>
      <c r="AT83" s="102">
        <f>IF($K86="","",$K86)</f>
        <v>4</v>
      </c>
      <c r="AU83" s="102" t="str">
        <f>IF(J86="","",J86-1)</f>
        <v/>
      </c>
      <c r="AV83" s="102">
        <f>IF($L86="","",$L86)</f>
        <v>0</v>
      </c>
      <c r="AW83" s="102">
        <f>IF($M86="","",$M86)</f>
        <v>0</v>
      </c>
      <c r="AX83" s="102">
        <f>IF($H87="","",$H87)</f>
        <v>12</v>
      </c>
      <c r="AY83" s="102">
        <f>IF(AX83="","",AX83/100)</f>
        <v>0.12</v>
      </c>
      <c r="AZ83" s="102">
        <f>IF($G87="","",$G87)</f>
        <v>3.6</v>
      </c>
      <c r="BA83" s="102">
        <f>IF($K87="","",$K87)</f>
        <v>5</v>
      </c>
      <c r="BB83" s="102" t="str">
        <f>IF(J87="","",J87-1)</f>
        <v/>
      </c>
      <c r="BC83" s="102">
        <f>IF($L87="","",$L87)</f>
        <v>0</v>
      </c>
      <c r="BD83" s="102">
        <f>IF($M87="","",$M87)</f>
        <v>0</v>
      </c>
      <c r="BE83" s="102">
        <f>IF($H88="","",$H88)</f>
        <v>9</v>
      </c>
      <c r="BF83" s="102">
        <f>IF(BE83="","",BE83/100)</f>
        <v>0.09</v>
      </c>
      <c r="BG83" s="102">
        <f>IF($G88="","",$G88)</f>
        <v>3.1</v>
      </c>
      <c r="BH83" s="102">
        <f>IF($K88="","",$K88)</f>
        <v>3</v>
      </c>
      <c r="BI83" s="102" t="str">
        <f>IF(J88="","",J88-1)</f>
        <v/>
      </c>
      <c r="BJ83" s="102">
        <f>IF($L88="","",$L88)</f>
        <v>0</v>
      </c>
      <c r="BK83" s="102">
        <f>IF($M88="","",$M88)</f>
        <v>0</v>
      </c>
      <c r="BL83" s="102">
        <f>SUM(O83:O88)/U83</f>
        <v>0</v>
      </c>
      <c r="BM83" s="102">
        <f>SUM(P83:P88)/U83</f>
        <v>0</v>
      </c>
      <c r="BN83" s="102">
        <f>SUM(Q83:Q88)/U83</f>
        <v>0</v>
      </c>
      <c r="BO83" s="102">
        <f>SUM(R83:R88)/U83</f>
        <v>0</v>
      </c>
    </row>
    <row r="84" spans="2:67" ht="15.75" x14ac:dyDescent="0.2">
      <c r="B84" s="147"/>
      <c r="C84" s="21" t="s">
        <v>103</v>
      </c>
      <c r="D84" s="19"/>
      <c r="E84" s="19">
        <v>154</v>
      </c>
      <c r="F84" s="20"/>
      <c r="G84" s="19">
        <v>4.8</v>
      </c>
      <c r="H84" s="19">
        <v>14</v>
      </c>
      <c r="I84" s="19">
        <v>12</v>
      </c>
      <c r="J84" s="19"/>
      <c r="K84" s="19">
        <v>4</v>
      </c>
      <c r="L84" s="19">
        <v>2</v>
      </c>
      <c r="M84" s="19">
        <v>0</v>
      </c>
      <c r="N84" s="19">
        <v>0</v>
      </c>
      <c r="O84" s="19">
        <v>0</v>
      </c>
      <c r="P84" s="19">
        <v>0</v>
      </c>
      <c r="Q84" s="19">
        <v>0</v>
      </c>
      <c r="R84" s="19">
        <v>0</v>
      </c>
      <c r="S84" s="18" t="s">
        <v>732</v>
      </c>
    </row>
    <row r="85" spans="2:67" ht="15.75" x14ac:dyDescent="0.2">
      <c r="B85" s="147"/>
      <c r="C85" s="21" t="s">
        <v>102</v>
      </c>
      <c r="D85" s="19">
        <f t="shared" ref="D85:E88" si="20">D84</f>
        <v>0</v>
      </c>
      <c r="E85" s="19">
        <f t="shared" si="20"/>
        <v>154</v>
      </c>
      <c r="F85" s="20"/>
      <c r="G85" s="19">
        <v>3</v>
      </c>
      <c r="H85" s="19">
        <v>8</v>
      </c>
      <c r="I85" s="19">
        <v>2</v>
      </c>
      <c r="J85" s="19"/>
      <c r="K85" s="19">
        <v>2</v>
      </c>
      <c r="L85" s="19">
        <v>0</v>
      </c>
      <c r="M85" s="19">
        <v>0</v>
      </c>
      <c r="N85" s="19">
        <v>0</v>
      </c>
      <c r="O85" s="19">
        <v>0</v>
      </c>
      <c r="P85" s="19">
        <v>0</v>
      </c>
      <c r="Q85" s="19">
        <v>0</v>
      </c>
      <c r="R85" s="19">
        <v>0</v>
      </c>
      <c r="S85" s="18" t="s">
        <v>731</v>
      </c>
    </row>
    <row r="86" spans="2:67" ht="15.75" x14ac:dyDescent="0.2">
      <c r="B86" s="147"/>
      <c r="C86" s="21" t="s">
        <v>101</v>
      </c>
      <c r="D86" s="19">
        <f t="shared" si="20"/>
        <v>0</v>
      </c>
      <c r="E86" s="19">
        <f t="shared" si="20"/>
        <v>154</v>
      </c>
      <c r="F86" s="20"/>
      <c r="G86" s="19">
        <v>3.9</v>
      </c>
      <c r="H86" s="19">
        <v>11</v>
      </c>
      <c r="I86" s="19">
        <v>10</v>
      </c>
      <c r="J86" s="19"/>
      <c r="K86" s="19">
        <v>4</v>
      </c>
      <c r="L86" s="19">
        <v>0</v>
      </c>
      <c r="M86" s="19">
        <v>0</v>
      </c>
      <c r="N86" s="19">
        <v>0</v>
      </c>
      <c r="O86" s="19">
        <v>0</v>
      </c>
      <c r="P86" s="19">
        <v>0</v>
      </c>
      <c r="Q86" s="19">
        <v>0</v>
      </c>
      <c r="R86" s="19">
        <v>0</v>
      </c>
      <c r="S86" s="18"/>
    </row>
    <row r="87" spans="2:67" ht="15.75" x14ac:dyDescent="0.2">
      <c r="B87" s="147"/>
      <c r="C87" s="21" t="s">
        <v>100</v>
      </c>
      <c r="D87" s="19">
        <f t="shared" si="20"/>
        <v>0</v>
      </c>
      <c r="E87" s="19">
        <f t="shared" si="20"/>
        <v>154</v>
      </c>
      <c r="F87" s="20"/>
      <c r="G87" s="19">
        <v>3.6</v>
      </c>
      <c r="H87" s="19">
        <v>12</v>
      </c>
      <c r="I87" s="19">
        <v>17</v>
      </c>
      <c r="J87" s="19"/>
      <c r="K87" s="19">
        <v>5</v>
      </c>
      <c r="L87" s="19">
        <v>0</v>
      </c>
      <c r="M87" s="19">
        <v>0</v>
      </c>
      <c r="N87" s="19">
        <v>0</v>
      </c>
      <c r="O87" s="19">
        <v>0</v>
      </c>
      <c r="P87" s="19">
        <v>0</v>
      </c>
      <c r="Q87" s="19">
        <v>0</v>
      </c>
      <c r="R87" s="19">
        <v>0</v>
      </c>
      <c r="S87" s="18"/>
    </row>
    <row r="88" spans="2:67" ht="15.75" x14ac:dyDescent="0.2">
      <c r="B88" s="147"/>
      <c r="C88" s="21" t="s">
        <v>99</v>
      </c>
      <c r="D88" s="19">
        <f t="shared" si="20"/>
        <v>0</v>
      </c>
      <c r="E88" s="19">
        <f t="shared" si="20"/>
        <v>154</v>
      </c>
      <c r="F88" s="20"/>
      <c r="G88" s="19">
        <v>3.1</v>
      </c>
      <c r="H88" s="19">
        <v>9</v>
      </c>
      <c r="I88" s="19">
        <v>10</v>
      </c>
      <c r="J88" s="19"/>
      <c r="K88" s="19">
        <v>3</v>
      </c>
      <c r="L88" s="19">
        <v>0</v>
      </c>
      <c r="M88" s="19">
        <v>0</v>
      </c>
      <c r="N88" s="19">
        <v>0</v>
      </c>
      <c r="O88" s="19">
        <v>0</v>
      </c>
      <c r="P88" s="19">
        <v>0</v>
      </c>
      <c r="Q88" s="19">
        <v>0</v>
      </c>
      <c r="R88" s="19">
        <v>0</v>
      </c>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154</v>
      </c>
      <c r="F90" s="13">
        <f>F83</f>
        <v>113.94</v>
      </c>
      <c r="G90" s="13">
        <f t="shared" ref="G90:R90" si="21">AVERAGE(G83:G88)</f>
        <v>3.6666666666666674</v>
      </c>
      <c r="H90" s="13">
        <f t="shared" si="21"/>
        <v>11</v>
      </c>
      <c r="I90" s="13">
        <f t="shared" si="21"/>
        <v>10.833333333333334</v>
      </c>
      <c r="J90" s="13" t="e">
        <f t="shared" si="21"/>
        <v>#DIV/0!</v>
      </c>
      <c r="K90" s="13">
        <f t="shared" si="21"/>
        <v>4</v>
      </c>
      <c r="L90" s="13">
        <f t="shared" si="21"/>
        <v>0.33333333333333331</v>
      </c>
      <c r="M90" s="13">
        <f t="shared" si="21"/>
        <v>0</v>
      </c>
      <c r="N90" s="13">
        <f t="shared" si="21"/>
        <v>0</v>
      </c>
      <c r="O90" s="13">
        <f t="shared" si="21"/>
        <v>0</v>
      </c>
      <c r="P90" s="13">
        <f t="shared" si="21"/>
        <v>0</v>
      </c>
      <c r="Q90" s="13">
        <f t="shared" si="21"/>
        <v>0</v>
      </c>
      <c r="R90" s="13">
        <f t="shared" si="21"/>
        <v>0</v>
      </c>
      <c r="S90" s="12"/>
    </row>
    <row r="91" spans="2:67" ht="15.75" x14ac:dyDescent="0.2">
      <c r="B91" s="17"/>
      <c r="C91" s="16" t="s">
        <v>97</v>
      </c>
      <c r="D91" s="15"/>
      <c r="E91" s="14"/>
      <c r="F91" s="14"/>
      <c r="G91" s="13">
        <f t="shared" ref="G91:R91" si="22">STDEV(G83:G88)/SQRT(COUNT(G83:G88))</f>
        <v>0.26541372316525641</v>
      </c>
      <c r="H91" s="13">
        <f t="shared" si="22"/>
        <v>0.89442719099991586</v>
      </c>
      <c r="I91" s="13">
        <f t="shared" si="22"/>
        <v>2.0723041389826076</v>
      </c>
      <c r="J91" s="13" t="e">
        <f t="shared" si="22"/>
        <v>#DIV/0!</v>
      </c>
      <c r="K91" s="13">
        <f t="shared" si="22"/>
        <v>0.57735026918962584</v>
      </c>
      <c r="L91" s="13">
        <f t="shared" si="22"/>
        <v>0.33333333333333337</v>
      </c>
      <c r="M91" s="13">
        <f t="shared" si="22"/>
        <v>0</v>
      </c>
      <c r="N91" s="13">
        <f t="shared" si="22"/>
        <v>0</v>
      </c>
      <c r="O91" s="13">
        <f t="shared" si="22"/>
        <v>0</v>
      </c>
      <c r="P91" s="13">
        <f t="shared" si="22"/>
        <v>0</v>
      </c>
      <c r="Q91" s="13">
        <f t="shared" si="22"/>
        <v>0</v>
      </c>
      <c r="R91" s="13">
        <f t="shared" si="22"/>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33A3C-44E3-4C3F-AA68-BC6FC496C5F1}">
  <sheetPr>
    <pageSetUpPr fitToPage="1"/>
  </sheetPr>
  <dimension ref="B1:BO92"/>
  <sheetViews>
    <sheetView defaultGridColor="0" topLeftCell="B11" colorId="8" zoomScale="85" workbookViewId="0">
      <pane xSplit="1" ySplit="2" topLeftCell="C13" activePane="bottomRight" state="frozen"/>
      <selection activeCell="U13" sqref="U13:BO83"/>
      <selection pane="topRight" activeCell="U13" sqref="U13:BO83"/>
      <selection pane="bottomLeft" activeCell="U13" sqref="U13:BO83"/>
      <selection pane="bottomRight" activeCell="U13" sqref="U13:BO8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730</v>
      </c>
      <c r="E13" s="19">
        <v>153</v>
      </c>
      <c r="F13" s="19">
        <v>108.55</v>
      </c>
      <c r="G13" s="19">
        <v>4.3</v>
      </c>
      <c r="H13" s="19">
        <v>16</v>
      </c>
      <c r="I13" s="19">
        <v>15.5</v>
      </c>
      <c r="J13" s="19"/>
      <c r="K13" s="19">
        <v>4</v>
      </c>
      <c r="L13" s="19">
        <v>1</v>
      </c>
      <c r="M13" s="19">
        <v>0</v>
      </c>
      <c r="N13" s="19">
        <v>0</v>
      </c>
      <c r="O13" s="19">
        <v>0</v>
      </c>
      <c r="P13" s="19">
        <v>0</v>
      </c>
      <c r="Q13" s="19">
        <v>0</v>
      </c>
      <c r="R13" s="19">
        <v>0</v>
      </c>
      <c r="S13" s="18"/>
      <c r="U13" s="102">
        <v>6</v>
      </c>
      <c r="V13" s="102">
        <f>IF($H13="","",$H13)</f>
        <v>16</v>
      </c>
      <c r="W13" s="102">
        <f>IF(V13="","",V13/100)</f>
        <v>0.16</v>
      </c>
      <c r="X13" s="102">
        <f>IF($G13="","",$G13)</f>
        <v>4.3</v>
      </c>
      <c r="Y13" s="102">
        <f>IF($K13="","",$K13)</f>
        <v>4</v>
      </c>
      <c r="Z13" s="102" t="str">
        <f>IF(J13="","",J13-1)</f>
        <v/>
      </c>
      <c r="AA13" s="102">
        <f>IF($L13="","",$L13)</f>
        <v>1</v>
      </c>
      <c r="AB13" s="102">
        <f>IF($M13="","",$M13)</f>
        <v>0</v>
      </c>
      <c r="AC13" s="102">
        <f>IF($H14="","",$H14)</f>
        <v>13</v>
      </c>
      <c r="AD13" s="102">
        <f>IF(AC13="","",AC13/100)</f>
        <v>0.13</v>
      </c>
      <c r="AE13" s="102">
        <f>IF($G14="","",$G14)</f>
        <v>4.4000000000000004</v>
      </c>
      <c r="AF13" s="102">
        <f>IF($K14="","",$K14)</f>
        <v>4</v>
      </c>
      <c r="AG13" s="102" t="str">
        <f>IF(J14="","",J14-1)</f>
        <v/>
      </c>
      <c r="AH13" s="102">
        <f>IF($L14="","",$L14)</f>
        <v>2</v>
      </c>
      <c r="AI13" s="102">
        <f>IF($M14="","",$M14)</f>
        <v>0</v>
      </c>
      <c r="AJ13" s="102">
        <f>IF($H15="","",$H15)</f>
        <v>16.5</v>
      </c>
      <c r="AK13" s="102">
        <f>IF(AJ13="","",AJ13/100)</f>
        <v>0.16500000000000001</v>
      </c>
      <c r="AL13" s="102">
        <f>IF($G15="","",$G15)</f>
        <v>4.5</v>
      </c>
      <c r="AM13" s="102">
        <f>IF($K15="","",$K15)</f>
        <v>6</v>
      </c>
      <c r="AN13" s="102" t="str">
        <f>IF(J15="","",J15-1)</f>
        <v/>
      </c>
      <c r="AO13" s="102">
        <f>IF($L15="","",$L15)</f>
        <v>3</v>
      </c>
      <c r="AP13" s="102">
        <f>IF($M15="","",$M15)</f>
        <v>0</v>
      </c>
      <c r="AQ13" s="102">
        <f>IF($H16="","",$H16)</f>
        <v>17</v>
      </c>
      <c r="AR13" s="102">
        <f>IF(AQ13="","",AQ13/100)</f>
        <v>0.17</v>
      </c>
      <c r="AS13" s="102">
        <f>IF($G16="","",$G16)</f>
        <v>3.7</v>
      </c>
      <c r="AT13" s="102">
        <f>IF($K16="","",$K16)</f>
        <v>2</v>
      </c>
      <c r="AU13" s="102" t="str">
        <f>IF(J16="","",J16-1)</f>
        <v/>
      </c>
      <c r="AV13" s="102">
        <f>IF($L16="","",$L16)</f>
        <v>2</v>
      </c>
      <c r="AW13" s="102">
        <f>IF($M16="","",$M16)</f>
        <v>0</v>
      </c>
      <c r="AX13" s="102">
        <f>IF($H17="","",$H17)</f>
        <v>18</v>
      </c>
      <c r="AY13" s="102">
        <f>IF(AX13="","",AX13/100)</f>
        <v>0.18</v>
      </c>
      <c r="AZ13" s="102">
        <f>IF($G17="","",$G17)</f>
        <v>4.5999999999999996</v>
      </c>
      <c r="BA13" s="102">
        <f>IF($K17="","",$K17)</f>
        <v>7</v>
      </c>
      <c r="BB13" s="102">
        <f>IF(J17="","",J17-1)</f>
        <v>5</v>
      </c>
      <c r="BC13" s="102">
        <f>IF($L17="","",$L17)</f>
        <v>1</v>
      </c>
      <c r="BD13" s="102">
        <f>IF($M17="","",$M17)</f>
        <v>0</v>
      </c>
      <c r="BE13" s="102">
        <f>IF($H18="","",$H18)</f>
        <v>10</v>
      </c>
      <c r="BF13" s="102">
        <f>IF(BE13="","",BE13/100)</f>
        <v>0.1</v>
      </c>
      <c r="BG13" s="102">
        <f>IF($G18="","",$G18)</f>
        <v>3.4</v>
      </c>
      <c r="BH13" s="102">
        <f>IF($K18="","",$K18)</f>
        <v>4</v>
      </c>
      <c r="BI13" s="102" t="str">
        <f>IF(J18="","",J18-1)</f>
        <v/>
      </c>
      <c r="BJ13" s="102">
        <f>IF($L18="","",$L18)</f>
        <v>1</v>
      </c>
      <c r="BK13" s="102">
        <f>IF($M18="","",$M18)</f>
        <v>0</v>
      </c>
      <c r="BL13" s="102">
        <f>SUM(O13:O18)/U13</f>
        <v>0.16666666666666666</v>
      </c>
      <c r="BM13" s="102">
        <f>SUM(P13:P18)/U13</f>
        <v>0</v>
      </c>
      <c r="BN13" s="102">
        <f>SUM(Q13:Q18)/U13</f>
        <v>0</v>
      </c>
      <c r="BO13" s="102">
        <f>SUM(R13:R18)/U13</f>
        <v>0</v>
      </c>
    </row>
    <row r="14" spans="2:67" ht="15.75" x14ac:dyDescent="0.2">
      <c r="B14" s="147"/>
      <c r="C14" s="21" t="s">
        <v>103</v>
      </c>
      <c r="D14" s="19"/>
      <c r="E14" s="19">
        <v>153</v>
      </c>
      <c r="F14" s="20"/>
      <c r="G14" s="19">
        <v>4.4000000000000004</v>
      </c>
      <c r="H14" s="19">
        <v>13</v>
      </c>
      <c r="I14" s="19">
        <v>17</v>
      </c>
      <c r="J14" s="19"/>
      <c r="K14" s="19">
        <v>4</v>
      </c>
      <c r="L14" s="19">
        <v>2</v>
      </c>
      <c r="M14" s="19">
        <v>0</v>
      </c>
      <c r="N14" s="19">
        <v>0</v>
      </c>
      <c r="O14" s="19">
        <v>0</v>
      </c>
      <c r="P14" s="19">
        <v>0</v>
      </c>
      <c r="Q14" s="19">
        <v>0</v>
      </c>
      <c r="R14" s="19">
        <v>0</v>
      </c>
      <c r="S14" s="18"/>
    </row>
    <row r="15" spans="2:67" ht="15.75" x14ac:dyDescent="0.2">
      <c r="B15" s="147"/>
      <c r="C15" s="21" t="s">
        <v>102</v>
      </c>
      <c r="D15" s="19">
        <f t="shared" ref="D15:E18" si="0">D14</f>
        <v>0</v>
      </c>
      <c r="E15" s="19">
        <f t="shared" si="0"/>
        <v>153</v>
      </c>
      <c r="F15" s="20"/>
      <c r="G15" s="19">
        <v>4.5</v>
      </c>
      <c r="H15" s="19">
        <v>16.5</v>
      </c>
      <c r="I15" s="19">
        <v>14</v>
      </c>
      <c r="J15" s="19"/>
      <c r="K15" s="19">
        <v>6</v>
      </c>
      <c r="L15" s="19">
        <v>3</v>
      </c>
      <c r="M15" s="19">
        <v>0</v>
      </c>
      <c r="N15" s="19">
        <v>0</v>
      </c>
      <c r="O15" s="19">
        <v>0</v>
      </c>
      <c r="P15" s="19">
        <v>0</v>
      </c>
      <c r="Q15" s="19">
        <v>0</v>
      </c>
      <c r="R15" s="19">
        <v>0</v>
      </c>
      <c r="S15" s="18"/>
    </row>
    <row r="16" spans="2:67" ht="15.75" x14ac:dyDescent="0.2">
      <c r="B16" s="147"/>
      <c r="C16" s="21" t="s">
        <v>101</v>
      </c>
      <c r="D16" s="19">
        <f t="shared" si="0"/>
        <v>0</v>
      </c>
      <c r="E16" s="19">
        <f t="shared" si="0"/>
        <v>153</v>
      </c>
      <c r="F16" s="20"/>
      <c r="G16" s="19">
        <v>3.7</v>
      </c>
      <c r="H16" s="19">
        <v>17</v>
      </c>
      <c r="I16" s="19">
        <v>14</v>
      </c>
      <c r="J16" s="19"/>
      <c r="K16" s="19">
        <v>2</v>
      </c>
      <c r="L16" s="19">
        <v>2</v>
      </c>
      <c r="M16" s="19">
        <v>0</v>
      </c>
      <c r="N16" s="19">
        <v>0</v>
      </c>
      <c r="O16" s="19">
        <v>0</v>
      </c>
      <c r="P16" s="19">
        <v>0</v>
      </c>
      <c r="Q16" s="19">
        <v>0</v>
      </c>
      <c r="R16" s="19">
        <v>0</v>
      </c>
      <c r="S16" s="18" t="s">
        <v>732</v>
      </c>
    </row>
    <row r="17" spans="2:67" ht="15.75" x14ac:dyDescent="0.2">
      <c r="B17" s="147"/>
      <c r="C17" s="21" t="s">
        <v>100</v>
      </c>
      <c r="D17" s="19">
        <f t="shared" si="0"/>
        <v>0</v>
      </c>
      <c r="E17" s="19">
        <f t="shared" si="0"/>
        <v>153</v>
      </c>
      <c r="F17" s="20"/>
      <c r="G17" s="19">
        <v>4.5999999999999996</v>
      </c>
      <c r="H17" s="19">
        <v>18</v>
      </c>
      <c r="I17" s="19">
        <v>17</v>
      </c>
      <c r="J17" s="19">
        <v>6</v>
      </c>
      <c r="K17" s="19">
        <v>7</v>
      </c>
      <c r="L17" s="19">
        <v>1</v>
      </c>
      <c r="M17" s="19">
        <v>0</v>
      </c>
      <c r="N17" s="19">
        <v>0</v>
      </c>
      <c r="O17" s="19">
        <v>1</v>
      </c>
      <c r="P17" s="19">
        <v>0</v>
      </c>
      <c r="Q17" s="19">
        <v>0</v>
      </c>
      <c r="R17" s="19">
        <v>0</v>
      </c>
      <c r="S17" s="18"/>
    </row>
    <row r="18" spans="2:67" ht="15.75" x14ac:dyDescent="0.2">
      <c r="B18" s="147"/>
      <c r="C18" s="21" t="s">
        <v>99</v>
      </c>
      <c r="D18" s="19">
        <f t="shared" si="0"/>
        <v>0</v>
      </c>
      <c r="E18" s="19">
        <f t="shared" si="0"/>
        <v>153</v>
      </c>
      <c r="F18" s="20"/>
      <c r="G18" s="19">
        <v>3.4</v>
      </c>
      <c r="H18" s="19">
        <v>10</v>
      </c>
      <c r="I18" s="19">
        <v>11</v>
      </c>
      <c r="J18" s="19"/>
      <c r="K18" s="19">
        <v>4</v>
      </c>
      <c r="L18" s="19">
        <v>1</v>
      </c>
      <c r="M18" s="19">
        <v>0</v>
      </c>
      <c r="N18" s="19">
        <v>0</v>
      </c>
      <c r="O18" s="19">
        <v>0</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153</v>
      </c>
      <c r="F20" s="13">
        <f>F13</f>
        <v>108.55</v>
      </c>
      <c r="G20" s="13">
        <f t="shared" ref="G20:R20" si="1">AVERAGE(G13:G18)</f>
        <v>4.1499999999999995</v>
      </c>
      <c r="H20" s="13">
        <f t="shared" si="1"/>
        <v>15.083333333333334</v>
      </c>
      <c r="I20" s="13">
        <f t="shared" si="1"/>
        <v>14.75</v>
      </c>
      <c r="J20" s="13">
        <f t="shared" si="1"/>
        <v>6</v>
      </c>
      <c r="K20" s="13">
        <f t="shared" si="1"/>
        <v>4.5</v>
      </c>
      <c r="L20" s="13">
        <f t="shared" si="1"/>
        <v>1.6666666666666667</v>
      </c>
      <c r="M20" s="13">
        <f t="shared" si="1"/>
        <v>0</v>
      </c>
      <c r="N20" s="13">
        <f t="shared" si="1"/>
        <v>0</v>
      </c>
      <c r="O20" s="13">
        <f t="shared" si="1"/>
        <v>0.16666666666666666</v>
      </c>
      <c r="P20" s="13">
        <f t="shared" si="1"/>
        <v>0</v>
      </c>
      <c r="Q20" s="13">
        <f t="shared" si="1"/>
        <v>0</v>
      </c>
      <c r="R20" s="13">
        <f t="shared" si="1"/>
        <v>0</v>
      </c>
      <c r="S20" s="12"/>
    </row>
    <row r="21" spans="2:67" ht="15.75" x14ac:dyDescent="0.2">
      <c r="B21" s="17"/>
      <c r="C21" s="16" t="s">
        <v>97</v>
      </c>
      <c r="D21" s="15"/>
      <c r="E21" s="14"/>
      <c r="F21" s="14"/>
      <c r="G21" s="13">
        <f t="shared" ref="G21:R21" si="2">STDEV(G13:G18)/SQRT(COUNT(G13:G18))</f>
        <v>0.19790570145063413</v>
      </c>
      <c r="H21" s="13">
        <f t="shared" si="2"/>
        <v>1.2275766552213521</v>
      </c>
      <c r="I21" s="13">
        <f t="shared" si="2"/>
        <v>0.92870878105033561</v>
      </c>
      <c r="J21" s="13" t="e">
        <f t="shared" si="2"/>
        <v>#DIV/0!</v>
      </c>
      <c r="K21" s="13">
        <f t="shared" si="2"/>
        <v>0.7187952884282609</v>
      </c>
      <c r="L21" s="13">
        <f t="shared" si="2"/>
        <v>0.33333333333333331</v>
      </c>
      <c r="M21" s="13">
        <f t="shared" si="2"/>
        <v>0</v>
      </c>
      <c r="N21" s="13">
        <f t="shared" si="2"/>
        <v>0</v>
      </c>
      <c r="O21" s="13">
        <f t="shared" si="2"/>
        <v>0.16666666666666669</v>
      </c>
      <c r="P21" s="13">
        <f t="shared" si="2"/>
        <v>0</v>
      </c>
      <c r="Q21" s="13">
        <f t="shared" si="2"/>
        <v>0</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153</v>
      </c>
      <c r="F23" s="19">
        <v>148.03</v>
      </c>
      <c r="G23" s="19">
        <v>4.7</v>
      </c>
      <c r="H23" s="19">
        <v>13.5</v>
      </c>
      <c r="I23" s="19">
        <v>17.600000000000001</v>
      </c>
      <c r="J23" s="19"/>
      <c r="K23" s="19">
        <v>4</v>
      </c>
      <c r="L23" s="19">
        <v>1</v>
      </c>
      <c r="M23" s="19">
        <v>0</v>
      </c>
      <c r="N23" s="19">
        <v>0</v>
      </c>
      <c r="O23" s="19">
        <v>0</v>
      </c>
      <c r="P23" s="19">
        <v>0</v>
      </c>
      <c r="Q23" s="19">
        <v>0</v>
      </c>
      <c r="R23" s="19">
        <v>0</v>
      </c>
      <c r="S23" s="18"/>
      <c r="U23" s="102">
        <v>6</v>
      </c>
      <c r="V23" s="102">
        <f>IF($H23="","",$H23)</f>
        <v>13.5</v>
      </c>
      <c r="W23" s="102">
        <f>IF(V23="","",V23/100)</f>
        <v>0.13500000000000001</v>
      </c>
      <c r="X23" s="102">
        <f>IF($G23="","",$G23)</f>
        <v>4.7</v>
      </c>
      <c r="Y23" s="102">
        <f>IF($K23="","",$K23)</f>
        <v>4</v>
      </c>
      <c r="Z23" s="102" t="str">
        <f>IF(J23="","",J23-1)</f>
        <v/>
      </c>
      <c r="AA23" s="102">
        <f>IF($L23="","",$L23)</f>
        <v>1</v>
      </c>
      <c r="AB23" s="102">
        <f>IF($M23="","",$M23)</f>
        <v>0</v>
      </c>
      <c r="AC23" s="102">
        <f>IF($H24="","",$H24)</f>
        <v>14</v>
      </c>
      <c r="AD23" s="102">
        <f>IF(AC23="","",AC23/100)</f>
        <v>0.14000000000000001</v>
      </c>
      <c r="AE23" s="102">
        <f>IF($G24="","",$G24)</f>
        <v>4.5</v>
      </c>
      <c r="AF23" s="102">
        <f>IF($K24="","",$K24)</f>
        <v>6</v>
      </c>
      <c r="AG23" s="102" t="str">
        <f>IF(J24="","",J24-1)</f>
        <v/>
      </c>
      <c r="AH23" s="102">
        <f>IF($L24="","",$L24)</f>
        <v>2</v>
      </c>
      <c r="AI23" s="102">
        <f>IF($M24="","",$M24)</f>
        <v>0</v>
      </c>
      <c r="AJ23" s="102">
        <f>IF($H25="","",$H25)</f>
        <v>8</v>
      </c>
      <c r="AK23" s="102">
        <f>IF(AJ23="","",AJ23/100)</f>
        <v>0.08</v>
      </c>
      <c r="AL23" s="102">
        <f>IF($G25="","",$G25)</f>
        <v>3.4</v>
      </c>
      <c r="AM23" s="102">
        <f>IF($K25="","",$K25)</f>
        <v>2</v>
      </c>
      <c r="AN23" s="102" t="str">
        <f>IF(J25="","",J25-1)</f>
        <v/>
      </c>
      <c r="AO23" s="102">
        <f>IF($L25="","",$L25)</f>
        <v>1</v>
      </c>
      <c r="AP23" s="102">
        <f>IF($M25="","",$M25)</f>
        <v>0</v>
      </c>
      <c r="AQ23" s="102">
        <f>IF($H26="","",$H26)</f>
        <v>12.5</v>
      </c>
      <c r="AR23" s="102">
        <f>IF(AQ23="","",AQ23/100)</f>
        <v>0.125</v>
      </c>
      <c r="AS23" s="102">
        <f>IF($G26="","",$G26)</f>
        <v>3.7</v>
      </c>
      <c r="AT23" s="102">
        <f>IF($K26="","",$K26)</f>
        <v>5</v>
      </c>
      <c r="AU23" s="102" t="str">
        <f>IF(J26="","",J26-1)</f>
        <v/>
      </c>
      <c r="AV23" s="102">
        <f>IF($L26="","",$L26)</f>
        <v>0</v>
      </c>
      <c r="AW23" s="102">
        <f>IF($M26="","",$M26)</f>
        <v>0</v>
      </c>
      <c r="AX23" s="102">
        <f>IF($H27="","",$H27)</f>
        <v>15.5</v>
      </c>
      <c r="AY23" s="102">
        <f>IF(AX23="","",AX23/100)</f>
        <v>0.155</v>
      </c>
      <c r="AZ23" s="102">
        <f>IF($G27="","",$G27)</f>
        <v>4.7</v>
      </c>
      <c r="BA23" s="102">
        <f>IF($K27="","",$K27)</f>
        <v>6</v>
      </c>
      <c r="BB23" s="102" t="str">
        <f>IF(J27="","",J27-1)</f>
        <v/>
      </c>
      <c r="BC23" s="102">
        <f>IF($L27="","",$L27)</f>
        <v>2</v>
      </c>
      <c r="BD23" s="102">
        <f>IF($M27="","",$M27)</f>
        <v>0</v>
      </c>
      <c r="BE23" s="102">
        <f>IF($H28="","",$H28)</f>
        <v>16.5</v>
      </c>
      <c r="BF23" s="102">
        <f>IF(BE23="","",BE23/100)</f>
        <v>0.16500000000000001</v>
      </c>
      <c r="BG23" s="102">
        <f>IF($G28="","",$G28)</f>
        <v>5</v>
      </c>
      <c r="BH23" s="102">
        <f>IF($K28="","",$K28)</f>
        <v>5</v>
      </c>
      <c r="BI23" s="102" t="str">
        <f>IF(J28="","",J28-1)</f>
        <v/>
      </c>
      <c r="BJ23" s="102">
        <f>IF($L28="","",$L28)</f>
        <v>1</v>
      </c>
      <c r="BK23" s="102">
        <f>IF($M28="","",$M28)</f>
        <v>0</v>
      </c>
      <c r="BL23" s="102">
        <f>SUM(O23:O28)/U23</f>
        <v>0</v>
      </c>
      <c r="BM23" s="102">
        <f>SUM(P23:P28)/U23</f>
        <v>0</v>
      </c>
      <c r="BN23" s="102">
        <f>SUM(Q23:Q28)/U23</f>
        <v>0</v>
      </c>
      <c r="BO23" s="102">
        <f>SUM(R23:R28)/U23</f>
        <v>0</v>
      </c>
    </row>
    <row r="24" spans="2:67" ht="15.75" x14ac:dyDescent="0.2">
      <c r="B24" s="147"/>
      <c r="C24" s="21" t="s">
        <v>103</v>
      </c>
      <c r="D24" s="19"/>
      <c r="E24" s="19">
        <v>153</v>
      </c>
      <c r="F24" s="20"/>
      <c r="G24" s="19">
        <v>4.5</v>
      </c>
      <c r="H24" s="19">
        <v>14</v>
      </c>
      <c r="I24" s="19">
        <v>13.5</v>
      </c>
      <c r="J24" s="19"/>
      <c r="K24" s="19">
        <v>6</v>
      </c>
      <c r="L24" s="19">
        <v>2</v>
      </c>
      <c r="M24" s="19">
        <v>0</v>
      </c>
      <c r="N24" s="19">
        <v>0</v>
      </c>
      <c r="O24" s="19">
        <v>0</v>
      </c>
      <c r="P24" s="19">
        <v>0</v>
      </c>
      <c r="Q24" s="19">
        <v>0</v>
      </c>
      <c r="R24" s="19">
        <v>0</v>
      </c>
      <c r="S24" s="18"/>
    </row>
    <row r="25" spans="2:67" ht="15.75" x14ac:dyDescent="0.2">
      <c r="B25" s="147"/>
      <c r="C25" s="21" t="s">
        <v>102</v>
      </c>
      <c r="D25" s="19">
        <f t="shared" ref="D25:E28" si="3">D24</f>
        <v>0</v>
      </c>
      <c r="E25" s="19">
        <f t="shared" si="3"/>
        <v>153</v>
      </c>
      <c r="F25" s="20"/>
      <c r="G25" s="19">
        <v>3.4</v>
      </c>
      <c r="H25" s="19">
        <v>8</v>
      </c>
      <c r="I25" s="19">
        <v>9</v>
      </c>
      <c r="J25" s="19"/>
      <c r="K25" s="19">
        <v>2</v>
      </c>
      <c r="L25" s="19">
        <v>1</v>
      </c>
      <c r="M25" s="19">
        <v>0</v>
      </c>
      <c r="N25" s="19">
        <v>0</v>
      </c>
      <c r="O25" s="19">
        <v>0</v>
      </c>
      <c r="P25" s="19">
        <v>0</v>
      </c>
      <c r="Q25" s="19">
        <v>0</v>
      </c>
      <c r="R25" s="19">
        <v>0</v>
      </c>
      <c r="S25" s="18"/>
    </row>
    <row r="26" spans="2:67" ht="15.75" x14ac:dyDescent="0.2">
      <c r="B26" s="147"/>
      <c r="C26" s="21" t="s">
        <v>101</v>
      </c>
      <c r="D26" s="19">
        <f t="shared" si="3"/>
        <v>0</v>
      </c>
      <c r="E26" s="19">
        <f t="shared" si="3"/>
        <v>153</v>
      </c>
      <c r="F26" s="20"/>
      <c r="G26" s="19">
        <v>3.7</v>
      </c>
      <c r="H26" s="19">
        <v>12.5</v>
      </c>
      <c r="I26" s="19">
        <v>14</v>
      </c>
      <c r="J26" s="19"/>
      <c r="K26" s="19">
        <v>5</v>
      </c>
      <c r="L26" s="19">
        <v>0</v>
      </c>
      <c r="M26" s="19">
        <v>0</v>
      </c>
      <c r="N26" s="19">
        <v>0</v>
      </c>
      <c r="O26" s="19">
        <v>0</v>
      </c>
      <c r="P26" s="19">
        <v>0</v>
      </c>
      <c r="Q26" s="19">
        <v>0</v>
      </c>
      <c r="R26" s="19">
        <v>0</v>
      </c>
      <c r="S26" s="18"/>
    </row>
    <row r="27" spans="2:67" ht="15.75" x14ac:dyDescent="0.2">
      <c r="B27" s="147"/>
      <c r="C27" s="21" t="s">
        <v>100</v>
      </c>
      <c r="D27" s="19">
        <f t="shared" si="3"/>
        <v>0</v>
      </c>
      <c r="E27" s="19">
        <f t="shared" si="3"/>
        <v>153</v>
      </c>
      <c r="F27" s="20"/>
      <c r="G27" s="19">
        <v>4.7</v>
      </c>
      <c r="H27" s="19">
        <v>15.5</v>
      </c>
      <c r="I27" s="19">
        <v>20</v>
      </c>
      <c r="J27" s="19"/>
      <c r="K27" s="19">
        <v>6</v>
      </c>
      <c r="L27" s="19">
        <v>2</v>
      </c>
      <c r="M27" s="19">
        <v>0</v>
      </c>
      <c r="N27" s="19">
        <v>0</v>
      </c>
      <c r="O27" s="19">
        <v>0</v>
      </c>
      <c r="P27" s="19">
        <v>0</v>
      </c>
      <c r="Q27" s="19">
        <v>0</v>
      </c>
      <c r="R27" s="19">
        <v>0</v>
      </c>
      <c r="S27" s="18"/>
    </row>
    <row r="28" spans="2:67" ht="15.75" x14ac:dyDescent="0.2">
      <c r="B28" s="147"/>
      <c r="C28" s="21" t="s">
        <v>99</v>
      </c>
      <c r="D28" s="19">
        <f t="shared" si="3"/>
        <v>0</v>
      </c>
      <c r="E28" s="19">
        <f t="shared" si="3"/>
        <v>153</v>
      </c>
      <c r="F28" s="20"/>
      <c r="G28" s="19">
        <v>5</v>
      </c>
      <c r="H28" s="19">
        <v>16.5</v>
      </c>
      <c r="I28" s="19">
        <v>17.5</v>
      </c>
      <c r="J28" s="19"/>
      <c r="K28" s="19">
        <v>5</v>
      </c>
      <c r="L28" s="19">
        <v>1</v>
      </c>
      <c r="M28" s="19">
        <v>0</v>
      </c>
      <c r="N28" s="19">
        <v>0</v>
      </c>
      <c r="O28" s="19">
        <v>0</v>
      </c>
      <c r="P28" s="19">
        <v>0</v>
      </c>
      <c r="Q28" s="19">
        <v>0</v>
      </c>
      <c r="R28" s="19">
        <v>0</v>
      </c>
      <c r="S28" s="18" t="s">
        <v>731</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153</v>
      </c>
      <c r="F30" s="13">
        <f>F23</f>
        <v>148.03</v>
      </c>
      <c r="G30" s="13">
        <f t="shared" ref="G30:R30" si="4">AVERAGE(G23:G28)</f>
        <v>4.333333333333333</v>
      </c>
      <c r="H30" s="13">
        <f t="shared" si="4"/>
        <v>13.333333333333334</v>
      </c>
      <c r="I30" s="13">
        <f t="shared" si="4"/>
        <v>15.266666666666666</v>
      </c>
      <c r="J30" s="13" t="e">
        <f t="shared" si="4"/>
        <v>#DIV/0!</v>
      </c>
      <c r="K30" s="13">
        <f t="shared" si="4"/>
        <v>4.666666666666667</v>
      </c>
      <c r="L30" s="13">
        <f t="shared" si="4"/>
        <v>1.1666666666666667</v>
      </c>
      <c r="M30" s="13">
        <f t="shared" si="4"/>
        <v>0</v>
      </c>
      <c r="N30" s="13">
        <f t="shared" si="4"/>
        <v>0</v>
      </c>
      <c r="O30" s="13">
        <f t="shared" si="4"/>
        <v>0</v>
      </c>
      <c r="P30" s="13">
        <f t="shared" si="4"/>
        <v>0</v>
      </c>
      <c r="Q30" s="13">
        <f t="shared" si="4"/>
        <v>0</v>
      </c>
      <c r="R30" s="13">
        <f t="shared" si="4"/>
        <v>0</v>
      </c>
      <c r="S30" s="12"/>
    </row>
    <row r="31" spans="2:67" ht="15.75" x14ac:dyDescent="0.2">
      <c r="B31" s="17"/>
      <c r="C31" s="16" t="s">
        <v>97</v>
      </c>
      <c r="D31" s="15"/>
      <c r="E31" s="14"/>
      <c r="F31" s="14"/>
      <c r="G31" s="13">
        <f t="shared" ref="G31:R31" si="5">STDEV(G23:G28)/SQRT(COUNT(G23:G28))</f>
        <v>0.25905812303633946</v>
      </c>
      <c r="H31" s="13">
        <f t="shared" si="5"/>
        <v>1.2156388352540304</v>
      </c>
      <c r="I31" s="13">
        <f t="shared" si="5"/>
        <v>1.6003471845543755</v>
      </c>
      <c r="J31" s="13" t="e">
        <f t="shared" si="5"/>
        <v>#DIV/0!</v>
      </c>
      <c r="K31" s="13">
        <f t="shared" si="5"/>
        <v>0.61463629715285939</v>
      </c>
      <c r="L31" s="13">
        <f t="shared" si="5"/>
        <v>0.30731814857642964</v>
      </c>
      <c r="M31" s="13">
        <f t="shared" si="5"/>
        <v>0</v>
      </c>
      <c r="N31" s="13">
        <f t="shared" si="5"/>
        <v>0</v>
      </c>
      <c r="O31" s="13">
        <f t="shared" si="5"/>
        <v>0</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153</v>
      </c>
      <c r="F33" s="19">
        <v>208.44</v>
      </c>
      <c r="G33" s="19">
        <v>4.2</v>
      </c>
      <c r="H33" s="19">
        <v>13.5</v>
      </c>
      <c r="I33" s="19">
        <v>17</v>
      </c>
      <c r="J33" s="19"/>
      <c r="K33" s="19">
        <v>5</v>
      </c>
      <c r="L33" s="19">
        <v>5</v>
      </c>
      <c r="M33" s="19">
        <v>0</v>
      </c>
      <c r="N33" s="19">
        <v>0</v>
      </c>
      <c r="O33" s="19">
        <v>0</v>
      </c>
      <c r="P33" s="19">
        <v>0</v>
      </c>
      <c r="Q33" s="19">
        <v>0</v>
      </c>
      <c r="R33" s="19">
        <v>0</v>
      </c>
      <c r="S33" s="18"/>
      <c r="U33" s="102">
        <v>6</v>
      </c>
      <c r="V33" s="102">
        <f>IF($H33="","",$H33)</f>
        <v>13.5</v>
      </c>
      <c r="W33" s="102">
        <f>IF(V33="","",V33/100)</f>
        <v>0.13500000000000001</v>
      </c>
      <c r="X33" s="102">
        <f>IF($G33="","",$G33)</f>
        <v>4.2</v>
      </c>
      <c r="Y33" s="102">
        <f>IF($K33="","",$K33)</f>
        <v>5</v>
      </c>
      <c r="Z33" s="102" t="str">
        <f>IF(J33="","",J33-1)</f>
        <v/>
      </c>
      <c r="AA33" s="102">
        <f>IF($L33="","",$L33)</f>
        <v>5</v>
      </c>
      <c r="AB33" s="102">
        <f>IF($M33="","",$M33)</f>
        <v>0</v>
      </c>
      <c r="AC33" s="102">
        <f>IF($H34="","",$H34)</f>
        <v>14</v>
      </c>
      <c r="AD33" s="102">
        <f>IF(AC33="","",AC33/100)</f>
        <v>0.14000000000000001</v>
      </c>
      <c r="AE33" s="102">
        <f>IF($G34="","",$G34)</f>
        <v>4.7</v>
      </c>
      <c r="AF33" s="102">
        <f>IF($K34="","",$K34)</f>
        <v>4</v>
      </c>
      <c r="AG33" s="102" t="str">
        <f>IF(J34="","",J34-1)</f>
        <v/>
      </c>
      <c r="AH33" s="102">
        <f>IF($L34="","",$L34)</f>
        <v>2</v>
      </c>
      <c r="AI33" s="102">
        <f>IF($M34="","",$M34)</f>
        <v>0</v>
      </c>
      <c r="AJ33" s="102">
        <f>IF($H35="","",$H35)</f>
        <v>16</v>
      </c>
      <c r="AK33" s="102">
        <f>IF(AJ33="","",AJ33/100)</f>
        <v>0.16</v>
      </c>
      <c r="AL33" s="102">
        <f>IF($G35="","",$G35)</f>
        <v>5.2</v>
      </c>
      <c r="AM33" s="102">
        <f>IF($K35="","",$K35)</f>
        <v>7</v>
      </c>
      <c r="AN33" s="102" t="str">
        <f>IF(J35="","",J35-1)</f>
        <v/>
      </c>
      <c r="AO33" s="102">
        <f>IF($L35="","",$L35)</f>
        <v>3</v>
      </c>
      <c r="AP33" s="102">
        <f>IF($M35="","",$M35)</f>
        <v>0</v>
      </c>
      <c r="AQ33" s="102">
        <f>IF($H36="","",$H36)</f>
        <v>11</v>
      </c>
      <c r="AR33" s="102">
        <f>IF(AQ33="","",AQ33/100)</f>
        <v>0.11</v>
      </c>
      <c r="AS33" s="102">
        <f>IF($G36="","",$G36)</f>
        <v>3.7</v>
      </c>
      <c r="AT33" s="102">
        <f>IF($K36="","",$K36)</f>
        <v>3</v>
      </c>
      <c r="AU33" s="102" t="str">
        <f>IF(J36="","",J36-1)</f>
        <v/>
      </c>
      <c r="AV33" s="102">
        <f>IF($L36="","",$L36)</f>
        <v>1</v>
      </c>
      <c r="AW33" s="102">
        <f>IF($M36="","",$M36)</f>
        <v>0</v>
      </c>
      <c r="AX33" s="102">
        <f>IF($H37="","",$H37)</f>
        <v>11.5</v>
      </c>
      <c r="AY33" s="102">
        <f>IF(AX33="","",AX33/100)</f>
        <v>0.115</v>
      </c>
      <c r="AZ33" s="102">
        <f>IF($G37="","",$G37)</f>
        <v>3.7</v>
      </c>
      <c r="BA33" s="102">
        <f>IF($K37="","",$K37)</f>
        <v>5</v>
      </c>
      <c r="BB33" s="102" t="str">
        <f>IF(J37="","",J37-1)</f>
        <v/>
      </c>
      <c r="BC33" s="102">
        <f>IF($L37="","",$L37)</f>
        <v>0</v>
      </c>
      <c r="BD33" s="102">
        <f>IF($M37="","",$M37)</f>
        <v>0</v>
      </c>
      <c r="BE33" s="102">
        <f>IF($H38="","",$H38)</f>
        <v>11</v>
      </c>
      <c r="BF33" s="102">
        <f>IF(BE33="","",BE33/100)</f>
        <v>0.11</v>
      </c>
      <c r="BG33" s="102">
        <f>IF($G38="","",$G38)</f>
        <v>3.4</v>
      </c>
      <c r="BH33" s="102">
        <f>IF($K38="","",$K38)</f>
        <v>3</v>
      </c>
      <c r="BI33" s="102" t="str">
        <f>IF(J38="","",J38-1)</f>
        <v/>
      </c>
      <c r="BJ33" s="102">
        <f>IF($L38="","",$L38)</f>
        <v>1</v>
      </c>
      <c r="BK33" s="102">
        <f>IF($M38="","",$M38)</f>
        <v>0</v>
      </c>
      <c r="BL33" s="102">
        <f>SUM(O33:O38)/U33</f>
        <v>0</v>
      </c>
      <c r="BM33" s="102">
        <f>SUM(P33:P38)/U33</f>
        <v>0</v>
      </c>
      <c r="BN33" s="102">
        <f>SUM(Q33:Q38)/U33</f>
        <v>0</v>
      </c>
      <c r="BO33" s="102">
        <f>SUM(R33:R38)/U33</f>
        <v>0</v>
      </c>
    </row>
    <row r="34" spans="2:67" ht="15.75" x14ac:dyDescent="0.2">
      <c r="B34" s="147"/>
      <c r="C34" s="21" t="s">
        <v>103</v>
      </c>
      <c r="D34" s="19"/>
      <c r="E34" s="19">
        <v>153</v>
      </c>
      <c r="F34" s="20"/>
      <c r="G34" s="19">
        <v>4.7</v>
      </c>
      <c r="H34" s="19">
        <v>14</v>
      </c>
      <c r="I34" s="19">
        <v>16.5</v>
      </c>
      <c r="J34" s="19"/>
      <c r="K34" s="19">
        <v>4</v>
      </c>
      <c r="L34" s="19">
        <v>2</v>
      </c>
      <c r="M34" s="19">
        <v>0</v>
      </c>
      <c r="N34" s="19">
        <v>0</v>
      </c>
      <c r="O34" s="19">
        <v>0</v>
      </c>
      <c r="P34" s="19">
        <v>0</v>
      </c>
      <c r="Q34" s="19">
        <v>0</v>
      </c>
      <c r="R34" s="19">
        <v>0</v>
      </c>
      <c r="S34" s="18" t="s">
        <v>732</v>
      </c>
    </row>
    <row r="35" spans="2:67" ht="15.75" x14ac:dyDescent="0.2">
      <c r="B35" s="147"/>
      <c r="C35" s="21" t="s">
        <v>102</v>
      </c>
      <c r="D35" s="19">
        <f t="shared" ref="D35:E38" si="6">D34</f>
        <v>0</v>
      </c>
      <c r="E35" s="19">
        <f t="shared" si="6"/>
        <v>153</v>
      </c>
      <c r="F35" s="20"/>
      <c r="G35" s="19">
        <v>5.2</v>
      </c>
      <c r="H35" s="19">
        <v>16</v>
      </c>
      <c r="I35" s="19">
        <v>17</v>
      </c>
      <c r="J35" s="19"/>
      <c r="K35" s="19">
        <v>7</v>
      </c>
      <c r="L35" s="19">
        <v>3</v>
      </c>
      <c r="M35" s="19">
        <v>0</v>
      </c>
      <c r="N35" s="19">
        <v>0</v>
      </c>
      <c r="O35" s="19">
        <v>0</v>
      </c>
      <c r="P35" s="19">
        <v>0</v>
      </c>
      <c r="Q35" s="19">
        <v>0</v>
      </c>
      <c r="R35" s="19">
        <v>0</v>
      </c>
      <c r="S35" s="18"/>
    </row>
    <row r="36" spans="2:67" ht="15.75" x14ac:dyDescent="0.2">
      <c r="B36" s="147"/>
      <c r="C36" s="21" t="s">
        <v>101</v>
      </c>
      <c r="D36" s="19">
        <f t="shared" si="6"/>
        <v>0</v>
      </c>
      <c r="E36" s="19">
        <f t="shared" si="6"/>
        <v>153</v>
      </c>
      <c r="F36" s="20"/>
      <c r="G36" s="19">
        <v>3.7</v>
      </c>
      <c r="H36" s="19">
        <v>11</v>
      </c>
      <c r="I36" s="19">
        <v>14.5</v>
      </c>
      <c r="J36" s="19"/>
      <c r="K36" s="19">
        <v>3</v>
      </c>
      <c r="L36" s="19">
        <v>1</v>
      </c>
      <c r="M36" s="19">
        <v>0</v>
      </c>
      <c r="N36" s="19">
        <v>0</v>
      </c>
      <c r="O36" s="19">
        <v>0</v>
      </c>
      <c r="P36" s="19">
        <v>0</v>
      </c>
      <c r="Q36" s="19">
        <v>0</v>
      </c>
      <c r="R36" s="19">
        <v>0</v>
      </c>
      <c r="S36" s="18" t="s">
        <v>731</v>
      </c>
    </row>
    <row r="37" spans="2:67" ht="15.75" x14ac:dyDescent="0.2">
      <c r="B37" s="147"/>
      <c r="C37" s="21" t="s">
        <v>100</v>
      </c>
      <c r="D37" s="19">
        <f t="shared" si="6"/>
        <v>0</v>
      </c>
      <c r="E37" s="19">
        <f t="shared" si="6"/>
        <v>153</v>
      </c>
      <c r="F37" s="20"/>
      <c r="G37" s="19">
        <v>3.7</v>
      </c>
      <c r="H37" s="19">
        <v>11.5</v>
      </c>
      <c r="I37" s="19">
        <v>5</v>
      </c>
      <c r="J37" s="19"/>
      <c r="K37" s="19">
        <v>5</v>
      </c>
      <c r="L37" s="19">
        <v>0</v>
      </c>
      <c r="M37" s="19">
        <v>0</v>
      </c>
      <c r="N37" s="19">
        <v>0</v>
      </c>
      <c r="O37" s="19">
        <v>0</v>
      </c>
      <c r="P37" s="19">
        <v>0</v>
      </c>
      <c r="Q37" s="19">
        <v>0</v>
      </c>
      <c r="R37" s="19">
        <v>0</v>
      </c>
      <c r="S37" s="18"/>
    </row>
    <row r="38" spans="2:67" ht="15.75" x14ac:dyDescent="0.2">
      <c r="B38" s="147"/>
      <c r="C38" s="21" t="s">
        <v>99</v>
      </c>
      <c r="D38" s="19">
        <f t="shared" si="6"/>
        <v>0</v>
      </c>
      <c r="E38" s="19">
        <f t="shared" si="6"/>
        <v>153</v>
      </c>
      <c r="F38" s="20"/>
      <c r="G38" s="19">
        <v>3.4</v>
      </c>
      <c r="H38" s="19">
        <v>11</v>
      </c>
      <c r="I38" s="19">
        <v>15.5</v>
      </c>
      <c r="J38" s="19"/>
      <c r="K38" s="19">
        <v>3</v>
      </c>
      <c r="L38" s="19">
        <v>1</v>
      </c>
      <c r="M38" s="19">
        <v>0</v>
      </c>
      <c r="N38" s="19">
        <v>0</v>
      </c>
      <c r="O38" s="19">
        <v>0</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153</v>
      </c>
      <c r="F40" s="13">
        <f>F33</f>
        <v>208.44</v>
      </c>
      <c r="G40" s="13">
        <f t="shared" ref="G40:R40" si="7">AVERAGE(G33:G38)</f>
        <v>4.1499999999999995</v>
      </c>
      <c r="H40" s="13">
        <f t="shared" si="7"/>
        <v>12.833333333333334</v>
      </c>
      <c r="I40" s="13">
        <f t="shared" si="7"/>
        <v>14.25</v>
      </c>
      <c r="J40" s="13" t="e">
        <f t="shared" si="7"/>
        <v>#DIV/0!</v>
      </c>
      <c r="K40" s="13">
        <f t="shared" si="7"/>
        <v>4.5</v>
      </c>
      <c r="L40" s="13">
        <f t="shared" si="7"/>
        <v>2</v>
      </c>
      <c r="M40" s="13">
        <f t="shared" si="7"/>
        <v>0</v>
      </c>
      <c r="N40" s="13">
        <f t="shared" si="7"/>
        <v>0</v>
      </c>
      <c r="O40" s="13">
        <f t="shared" si="7"/>
        <v>0</v>
      </c>
      <c r="P40" s="13">
        <f t="shared" si="7"/>
        <v>0</v>
      </c>
      <c r="Q40" s="13">
        <f t="shared" si="7"/>
        <v>0</v>
      </c>
      <c r="R40" s="13">
        <f t="shared" si="7"/>
        <v>0</v>
      </c>
      <c r="S40" s="12"/>
    </row>
    <row r="41" spans="2:67" ht="15.75" x14ac:dyDescent="0.2">
      <c r="B41" s="17"/>
      <c r="C41" s="16" t="s">
        <v>97</v>
      </c>
      <c r="D41" s="15"/>
      <c r="E41" s="14"/>
      <c r="F41" s="14"/>
      <c r="G41" s="13">
        <f t="shared" ref="G41:R41" si="8">STDEV(G33:G38)/SQRT(COUNT(G33:G38))</f>
        <v>0.28136571693557061</v>
      </c>
      <c r="H41" s="13">
        <f t="shared" si="8"/>
        <v>0.82327260234856536</v>
      </c>
      <c r="I41" s="13">
        <f t="shared" si="8"/>
        <v>1.891868564849754</v>
      </c>
      <c r="J41" s="13" t="e">
        <f t="shared" si="8"/>
        <v>#DIV/0!</v>
      </c>
      <c r="K41" s="13">
        <f t="shared" si="8"/>
        <v>0.61913918736689033</v>
      </c>
      <c r="L41" s="13">
        <f t="shared" si="8"/>
        <v>0.73029674334022154</v>
      </c>
      <c r="M41" s="13">
        <f t="shared" si="8"/>
        <v>0</v>
      </c>
      <c r="N41" s="13">
        <f t="shared" si="8"/>
        <v>0</v>
      </c>
      <c r="O41" s="13">
        <f t="shared" si="8"/>
        <v>0</v>
      </c>
      <c r="P41" s="13">
        <f t="shared" si="8"/>
        <v>0</v>
      </c>
      <c r="Q41" s="13">
        <f t="shared" si="8"/>
        <v>0</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153</v>
      </c>
      <c r="F43" s="19">
        <v>159.16</v>
      </c>
      <c r="G43" s="19">
        <v>4.7</v>
      </c>
      <c r="H43" s="19">
        <v>14</v>
      </c>
      <c r="I43" s="19">
        <v>16</v>
      </c>
      <c r="J43" s="19"/>
      <c r="K43" s="19">
        <v>3</v>
      </c>
      <c r="L43" s="19">
        <v>2</v>
      </c>
      <c r="M43" s="19">
        <v>0</v>
      </c>
      <c r="N43" s="19">
        <v>0</v>
      </c>
      <c r="O43" s="19">
        <v>0</v>
      </c>
      <c r="P43" s="19">
        <v>0</v>
      </c>
      <c r="Q43" s="19">
        <v>0</v>
      </c>
      <c r="R43" s="19">
        <v>0</v>
      </c>
      <c r="S43" s="18" t="s">
        <v>732</v>
      </c>
      <c r="U43" s="102">
        <v>6</v>
      </c>
      <c r="V43" s="102">
        <f>IF($H43="","",$H43)</f>
        <v>14</v>
      </c>
      <c r="W43" s="102">
        <f>IF(V43="","",V43/100)</f>
        <v>0.14000000000000001</v>
      </c>
      <c r="X43" s="102">
        <f>IF($G43="","",$G43)</f>
        <v>4.7</v>
      </c>
      <c r="Y43" s="102">
        <f>IF($K43="","",$K43)</f>
        <v>3</v>
      </c>
      <c r="Z43" s="102" t="str">
        <f>IF(J43="","",J43-1)</f>
        <v/>
      </c>
      <c r="AA43" s="102">
        <f>IF($L43="","",$L43)</f>
        <v>2</v>
      </c>
      <c r="AB43" s="102">
        <f>IF($M43="","",$M43)</f>
        <v>0</v>
      </c>
      <c r="AC43" s="102">
        <f>IF($H44="","",$H44)</f>
        <v>8</v>
      </c>
      <c r="AD43" s="102">
        <f>IF(AC43="","",AC43/100)</f>
        <v>0.08</v>
      </c>
      <c r="AE43" s="102">
        <f>IF($G44="","",$G44)</f>
        <v>3</v>
      </c>
      <c r="AF43" s="102">
        <f>IF($K44="","",$K44)</f>
        <v>4</v>
      </c>
      <c r="AG43" s="102" t="str">
        <f>IF(J44="","",J44-1)</f>
        <v/>
      </c>
      <c r="AH43" s="102">
        <f>IF($L44="","",$L44)</f>
        <v>1</v>
      </c>
      <c r="AI43" s="102">
        <f>IF($M44="","",$M44)</f>
        <v>0</v>
      </c>
      <c r="AJ43" s="102">
        <f>IF($H45="","",$H45)</f>
        <v>12.5</v>
      </c>
      <c r="AK43" s="102">
        <f>IF(AJ43="","",AJ43/100)</f>
        <v>0.125</v>
      </c>
      <c r="AL43" s="102">
        <f>IF($G45="","",$G45)</f>
        <v>4.2</v>
      </c>
      <c r="AM43" s="102">
        <f>IF($K45="","",$K45)</f>
        <v>7</v>
      </c>
      <c r="AN43" s="102" t="str">
        <f>IF(J45="","",J45-1)</f>
        <v/>
      </c>
      <c r="AO43" s="102">
        <f>IF($L45="","",$L45)</f>
        <v>1</v>
      </c>
      <c r="AP43" s="102">
        <f>IF($M45="","",$M45)</f>
        <v>0</v>
      </c>
      <c r="AQ43" s="102">
        <f>IF($H46="","",$H46)</f>
        <v>11.5</v>
      </c>
      <c r="AR43" s="102">
        <f>IF(AQ43="","",AQ43/100)</f>
        <v>0.115</v>
      </c>
      <c r="AS43" s="102">
        <f>IF($G46="","",$G46)</f>
        <v>4.3</v>
      </c>
      <c r="AT43" s="102">
        <f>IF($K46="","",$K46)</f>
        <v>3</v>
      </c>
      <c r="AU43" s="102" t="str">
        <f>IF(J46="","",J46-1)</f>
        <v/>
      </c>
      <c r="AV43" s="102">
        <f>IF($L46="","",$L46)</f>
        <v>3</v>
      </c>
      <c r="AW43" s="102">
        <f>IF($M46="","",$M46)</f>
        <v>0</v>
      </c>
      <c r="AX43" s="102">
        <f>IF($H47="","",$H47)</f>
        <v>14</v>
      </c>
      <c r="AY43" s="102">
        <f>IF(AX43="","",AX43/100)</f>
        <v>0.14000000000000001</v>
      </c>
      <c r="AZ43" s="102">
        <f>IF($G47="","",$G47)</f>
        <v>4.5</v>
      </c>
      <c r="BA43" s="102">
        <f>IF($K47="","",$K47)</f>
        <v>7</v>
      </c>
      <c r="BB43" s="102" t="str">
        <f>IF(J47="","",J47-1)</f>
        <v/>
      </c>
      <c r="BC43" s="102">
        <f>IF($L47="","",$L47)</f>
        <v>2</v>
      </c>
      <c r="BD43" s="102">
        <f>IF($M47="","",$M47)</f>
        <v>0</v>
      </c>
      <c r="BE43" s="102">
        <f>IF($H48="","",$H48)</f>
        <v>15</v>
      </c>
      <c r="BF43" s="102">
        <f>IF(BE43="","",BE43/100)</f>
        <v>0.15</v>
      </c>
      <c r="BG43" s="102">
        <f>IF($G48="","",$G48)</f>
        <v>4.7</v>
      </c>
      <c r="BH43" s="102">
        <f>IF($K48="","",$K48)</f>
        <v>5</v>
      </c>
      <c r="BI43" s="102" t="str">
        <f>IF(J48="","",J48-1)</f>
        <v/>
      </c>
      <c r="BJ43" s="102">
        <f>IF($L48="","",$L48)</f>
        <v>5</v>
      </c>
      <c r="BK43" s="102">
        <f>IF($M48="","",$M48)</f>
        <v>0</v>
      </c>
      <c r="BL43" s="102">
        <f>SUM(O43:O48)/U43</f>
        <v>0</v>
      </c>
      <c r="BM43" s="102">
        <f>SUM(P43:P48)/U43</f>
        <v>0</v>
      </c>
      <c r="BN43" s="102">
        <f>SUM(Q43:Q48)/U43</f>
        <v>0</v>
      </c>
      <c r="BO43" s="102">
        <f>SUM(R43:R48)/U43</f>
        <v>0</v>
      </c>
    </row>
    <row r="44" spans="2:67" ht="15.75" x14ac:dyDescent="0.2">
      <c r="B44" s="147"/>
      <c r="C44" s="21" t="s">
        <v>103</v>
      </c>
      <c r="D44" s="19"/>
      <c r="E44" s="19">
        <v>153</v>
      </c>
      <c r="F44" s="20"/>
      <c r="G44" s="19">
        <v>3</v>
      </c>
      <c r="H44" s="19">
        <v>8</v>
      </c>
      <c r="I44" s="19">
        <v>11</v>
      </c>
      <c r="J44" s="19"/>
      <c r="K44" s="19">
        <v>4</v>
      </c>
      <c r="L44" s="19">
        <v>1</v>
      </c>
      <c r="M44" s="19">
        <v>0</v>
      </c>
      <c r="N44" s="19">
        <v>0</v>
      </c>
      <c r="O44" s="19">
        <v>0</v>
      </c>
      <c r="P44" s="19">
        <v>0</v>
      </c>
      <c r="Q44" s="19">
        <v>0</v>
      </c>
      <c r="R44" s="19">
        <v>0</v>
      </c>
      <c r="S44" s="18"/>
    </row>
    <row r="45" spans="2:67" ht="15.75" x14ac:dyDescent="0.2">
      <c r="B45" s="147"/>
      <c r="C45" s="21" t="s">
        <v>102</v>
      </c>
      <c r="D45" s="19">
        <f t="shared" ref="D45:E48" si="9">D44</f>
        <v>0</v>
      </c>
      <c r="E45" s="19">
        <f t="shared" si="9"/>
        <v>153</v>
      </c>
      <c r="F45" s="20"/>
      <c r="G45" s="19">
        <v>4.2</v>
      </c>
      <c r="H45" s="19">
        <v>12.5</v>
      </c>
      <c r="I45" s="19">
        <v>16</v>
      </c>
      <c r="J45" s="19"/>
      <c r="K45" s="19">
        <v>7</v>
      </c>
      <c r="L45" s="19">
        <v>1</v>
      </c>
      <c r="M45" s="19">
        <v>0</v>
      </c>
      <c r="N45" s="19">
        <v>0</v>
      </c>
      <c r="O45" s="19">
        <v>0</v>
      </c>
      <c r="P45" s="19">
        <v>0</v>
      </c>
      <c r="Q45" s="19">
        <v>0</v>
      </c>
      <c r="R45" s="19">
        <v>0</v>
      </c>
      <c r="S45" s="18"/>
    </row>
    <row r="46" spans="2:67" ht="15.75" x14ac:dyDescent="0.2">
      <c r="B46" s="147"/>
      <c r="C46" s="21" t="s">
        <v>101</v>
      </c>
      <c r="D46" s="19">
        <f t="shared" si="9"/>
        <v>0</v>
      </c>
      <c r="E46" s="19">
        <f t="shared" si="9"/>
        <v>153</v>
      </c>
      <c r="F46" s="20"/>
      <c r="G46" s="19">
        <v>4.3</v>
      </c>
      <c r="H46" s="19">
        <v>11.5</v>
      </c>
      <c r="I46" s="19">
        <v>16</v>
      </c>
      <c r="J46" s="19"/>
      <c r="K46" s="19">
        <v>3</v>
      </c>
      <c r="L46" s="19">
        <v>3</v>
      </c>
      <c r="M46" s="19">
        <v>0</v>
      </c>
      <c r="N46" s="19">
        <v>0</v>
      </c>
      <c r="O46" s="19">
        <v>0</v>
      </c>
      <c r="P46" s="19">
        <v>0</v>
      </c>
      <c r="Q46" s="19">
        <v>0</v>
      </c>
      <c r="R46" s="19">
        <v>0</v>
      </c>
      <c r="S46" s="18" t="s">
        <v>736</v>
      </c>
    </row>
    <row r="47" spans="2:67" ht="15.75" x14ac:dyDescent="0.2">
      <c r="B47" s="147"/>
      <c r="C47" s="21" t="s">
        <v>100</v>
      </c>
      <c r="D47" s="19">
        <f t="shared" si="9"/>
        <v>0</v>
      </c>
      <c r="E47" s="19">
        <f t="shared" si="9"/>
        <v>153</v>
      </c>
      <c r="F47" s="20"/>
      <c r="G47" s="19">
        <v>4.5</v>
      </c>
      <c r="H47" s="19">
        <v>14</v>
      </c>
      <c r="I47" s="19">
        <v>19</v>
      </c>
      <c r="J47" s="19"/>
      <c r="K47" s="19">
        <v>7</v>
      </c>
      <c r="L47" s="19">
        <v>2</v>
      </c>
      <c r="M47" s="19">
        <v>0</v>
      </c>
      <c r="N47" s="19">
        <v>0</v>
      </c>
      <c r="O47" s="19">
        <v>0</v>
      </c>
      <c r="P47" s="19">
        <v>0</v>
      </c>
      <c r="Q47" s="19">
        <v>0</v>
      </c>
      <c r="R47" s="19">
        <v>0</v>
      </c>
      <c r="S47" s="18"/>
    </row>
    <row r="48" spans="2:67" ht="15.75" x14ac:dyDescent="0.2">
      <c r="B48" s="147"/>
      <c r="C48" s="21" t="s">
        <v>99</v>
      </c>
      <c r="D48" s="19">
        <f t="shared" si="9"/>
        <v>0</v>
      </c>
      <c r="E48" s="19">
        <f t="shared" si="9"/>
        <v>153</v>
      </c>
      <c r="F48" s="20"/>
      <c r="G48" s="19">
        <v>4.7</v>
      </c>
      <c r="H48" s="19">
        <v>15</v>
      </c>
      <c r="I48" s="19">
        <v>17</v>
      </c>
      <c r="J48" s="19"/>
      <c r="K48" s="19">
        <v>5</v>
      </c>
      <c r="L48" s="19">
        <v>5</v>
      </c>
      <c r="M48" s="19">
        <v>0</v>
      </c>
      <c r="N48" s="19">
        <v>0</v>
      </c>
      <c r="O48" s="19">
        <v>0</v>
      </c>
      <c r="P48" s="19">
        <v>0</v>
      </c>
      <c r="Q48" s="19">
        <v>0</v>
      </c>
      <c r="R48" s="19">
        <v>0</v>
      </c>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153</v>
      </c>
      <c r="F50" s="13">
        <f>F43</f>
        <v>159.16</v>
      </c>
      <c r="G50" s="13">
        <f t="shared" ref="G50:R50" si="10">AVERAGE(G43:G48)</f>
        <v>4.2333333333333334</v>
      </c>
      <c r="H50" s="13">
        <f t="shared" si="10"/>
        <v>12.5</v>
      </c>
      <c r="I50" s="13">
        <f t="shared" si="10"/>
        <v>15.833333333333334</v>
      </c>
      <c r="J50" s="13" t="e">
        <f t="shared" si="10"/>
        <v>#DIV/0!</v>
      </c>
      <c r="K50" s="13">
        <f t="shared" si="10"/>
        <v>4.833333333333333</v>
      </c>
      <c r="L50" s="13">
        <f t="shared" si="10"/>
        <v>2.3333333333333335</v>
      </c>
      <c r="M50" s="13">
        <f t="shared" si="10"/>
        <v>0</v>
      </c>
      <c r="N50" s="13">
        <f t="shared" si="10"/>
        <v>0</v>
      </c>
      <c r="O50" s="13">
        <f t="shared" si="10"/>
        <v>0</v>
      </c>
      <c r="P50" s="13">
        <f t="shared" si="10"/>
        <v>0</v>
      </c>
      <c r="Q50" s="13">
        <f t="shared" si="10"/>
        <v>0</v>
      </c>
      <c r="R50" s="13">
        <f t="shared" si="10"/>
        <v>0</v>
      </c>
      <c r="S50" s="12"/>
    </row>
    <row r="51" spans="2:67" ht="15.75" x14ac:dyDescent="0.2">
      <c r="B51" s="17"/>
      <c r="C51" s="16" t="s">
        <v>97</v>
      </c>
      <c r="D51" s="15"/>
      <c r="E51" s="14"/>
      <c r="F51" s="14"/>
      <c r="G51" s="13">
        <f t="shared" ref="G51:R51" si="11">STDEV(G43:G48)/SQRT(COUNT(G43:G48))</f>
        <v>0.26034165586355595</v>
      </c>
      <c r="H51" s="13">
        <f t="shared" si="11"/>
        <v>1.0327955589886446</v>
      </c>
      <c r="I51" s="13">
        <f t="shared" si="11"/>
        <v>1.0775486583496399</v>
      </c>
      <c r="J51" s="13" t="e">
        <f t="shared" si="11"/>
        <v>#DIV/0!</v>
      </c>
      <c r="K51" s="13">
        <f t="shared" si="11"/>
        <v>0.74907350180814136</v>
      </c>
      <c r="L51" s="13">
        <f t="shared" si="11"/>
        <v>0.61463629715285928</v>
      </c>
      <c r="M51" s="13">
        <f t="shared" si="11"/>
        <v>0</v>
      </c>
      <c r="N51" s="13">
        <f t="shared" si="11"/>
        <v>0</v>
      </c>
      <c r="O51" s="13">
        <f t="shared" si="11"/>
        <v>0</v>
      </c>
      <c r="P51" s="13">
        <f t="shared" si="11"/>
        <v>0</v>
      </c>
      <c r="Q51" s="13">
        <f t="shared" si="11"/>
        <v>0</v>
      </c>
      <c r="R51" s="13">
        <f t="shared" si="11"/>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730</v>
      </c>
      <c r="E53" s="19">
        <v>153</v>
      </c>
      <c r="F53" s="19">
        <v>156.84</v>
      </c>
      <c r="G53" s="19">
        <v>4.2</v>
      </c>
      <c r="H53" s="19">
        <v>17</v>
      </c>
      <c r="I53" s="19">
        <v>13</v>
      </c>
      <c r="J53" s="19"/>
      <c r="K53" s="19">
        <v>7</v>
      </c>
      <c r="L53" s="19">
        <v>1</v>
      </c>
      <c r="M53" s="19">
        <v>0</v>
      </c>
      <c r="N53" s="19">
        <v>0</v>
      </c>
      <c r="O53" s="19">
        <v>0</v>
      </c>
      <c r="P53" s="19">
        <v>0</v>
      </c>
      <c r="Q53" s="19">
        <v>0</v>
      </c>
      <c r="R53" s="19">
        <v>0</v>
      </c>
      <c r="S53" s="18"/>
      <c r="U53" s="102">
        <v>6</v>
      </c>
      <c r="V53" s="102">
        <f>IF($H53="","",$H53)</f>
        <v>17</v>
      </c>
      <c r="W53" s="102">
        <f>IF(V53="","",V53/100)</f>
        <v>0.17</v>
      </c>
      <c r="X53" s="102">
        <f>IF($G53="","",$G53)</f>
        <v>4.2</v>
      </c>
      <c r="Y53" s="102">
        <f>IF($K53="","",$K53)</f>
        <v>7</v>
      </c>
      <c r="Z53" s="102" t="str">
        <f>IF(J53="","",J53-1)</f>
        <v/>
      </c>
      <c r="AA53" s="102">
        <f>IF($L53="","",$L53)</f>
        <v>1</v>
      </c>
      <c r="AB53" s="102">
        <f>IF($M53="","",$M53)</f>
        <v>0</v>
      </c>
      <c r="AC53" s="102">
        <f>IF($H54="","",$H54)</f>
        <v>16</v>
      </c>
      <c r="AD53" s="102">
        <f>IF(AC53="","",AC53/100)</f>
        <v>0.16</v>
      </c>
      <c r="AE53" s="102">
        <f>IF($G54="","",$G54)</f>
        <v>4</v>
      </c>
      <c r="AF53" s="102">
        <f>IF($K54="","",$K54)</f>
        <v>7</v>
      </c>
      <c r="AG53" s="102" t="str">
        <f>IF(J54="","",J54-1)</f>
        <v/>
      </c>
      <c r="AH53" s="102">
        <f>IF($L54="","",$L54)</f>
        <v>4</v>
      </c>
      <c r="AI53" s="102">
        <f>IF($M54="","",$M54)</f>
        <v>0</v>
      </c>
      <c r="AJ53" s="102">
        <f>IF($H55="","",$H55)</f>
        <v>18</v>
      </c>
      <c r="AK53" s="102">
        <f>IF(AJ53="","",AJ53/100)</f>
        <v>0.18</v>
      </c>
      <c r="AL53" s="102">
        <f>IF($G55="","",$G55)</f>
        <v>4.5</v>
      </c>
      <c r="AM53" s="102">
        <f>IF($K55="","",$K55)</f>
        <v>5</v>
      </c>
      <c r="AN53" s="102" t="str">
        <f>IF(J55="","",J55-1)</f>
        <v/>
      </c>
      <c r="AO53" s="102">
        <f>IF($L55="","",$L55)</f>
        <v>1</v>
      </c>
      <c r="AP53" s="102">
        <f>IF($M55="","",$M55)</f>
        <v>0</v>
      </c>
      <c r="AQ53" s="102">
        <f>IF($H56="","",$H56)</f>
        <v>17</v>
      </c>
      <c r="AR53" s="102">
        <f>IF(AQ53="","",AQ53/100)</f>
        <v>0.17</v>
      </c>
      <c r="AS53" s="102">
        <f>IF($G56="","",$G56)</f>
        <v>4.2</v>
      </c>
      <c r="AT53" s="102">
        <f>IF($K56="","",$K56)</f>
        <v>4</v>
      </c>
      <c r="AU53" s="102" t="str">
        <f>IF(J56="","",J56-1)</f>
        <v/>
      </c>
      <c r="AV53" s="102">
        <f>IF($L56="","",$L56)</f>
        <v>1</v>
      </c>
      <c r="AW53" s="102">
        <f>IF($M56="","",$M56)</f>
        <v>0</v>
      </c>
      <c r="AX53" s="102">
        <f>IF($H57="","",$H57)</f>
        <v>17</v>
      </c>
      <c r="AY53" s="102">
        <f>IF(AX53="","",AX53/100)</f>
        <v>0.17</v>
      </c>
      <c r="AZ53" s="102">
        <f>IF($G57="","",$G57)</f>
        <v>4.5</v>
      </c>
      <c r="BA53" s="102">
        <f>IF($K57="","",$K57)</f>
        <v>3</v>
      </c>
      <c r="BB53" s="102" t="str">
        <f>IF(J57="","",J57-1)</f>
        <v/>
      </c>
      <c r="BC53" s="102">
        <f>IF($L57="","",$L57)</f>
        <v>2</v>
      </c>
      <c r="BD53" s="102">
        <f>IF($M57="","",$M57)</f>
        <v>0</v>
      </c>
      <c r="BE53" s="102">
        <f>IF($H58="","",$H58)</f>
        <v>10.5</v>
      </c>
      <c r="BF53" s="102">
        <f>IF(BE53="","",BE53/100)</f>
        <v>0.105</v>
      </c>
      <c r="BG53" s="102">
        <f>IF($G58="","",$G58)</f>
        <v>3.2</v>
      </c>
      <c r="BH53" s="102">
        <f>IF($K58="","",$K58)</f>
        <v>3</v>
      </c>
      <c r="BI53" s="102" t="str">
        <f>IF(J58="","",J58-1)</f>
        <v/>
      </c>
      <c r="BJ53" s="102">
        <f>IF($L58="","",$L58)</f>
        <v>1</v>
      </c>
      <c r="BK53" s="102">
        <f>IF($M58="","",$M58)</f>
        <v>0</v>
      </c>
      <c r="BL53" s="102">
        <f>SUM(O53:O58)/U53</f>
        <v>0</v>
      </c>
      <c r="BM53" s="102">
        <f>SUM(P53:P58)/U53</f>
        <v>0</v>
      </c>
      <c r="BN53" s="102">
        <f>SUM(Q53:Q58)/U53</f>
        <v>0</v>
      </c>
      <c r="BO53" s="102">
        <f>SUM(R53:R58)/U53</f>
        <v>0</v>
      </c>
    </row>
    <row r="54" spans="2:67" ht="15.75" x14ac:dyDescent="0.2">
      <c r="B54" s="147"/>
      <c r="C54" s="21" t="s">
        <v>103</v>
      </c>
      <c r="D54" s="19"/>
      <c r="E54" s="19">
        <v>153</v>
      </c>
      <c r="F54" s="20"/>
      <c r="G54" s="19">
        <v>4</v>
      </c>
      <c r="H54" s="19">
        <v>16</v>
      </c>
      <c r="I54" s="19">
        <v>11</v>
      </c>
      <c r="J54" s="19"/>
      <c r="K54" s="19">
        <v>7</v>
      </c>
      <c r="L54" s="19">
        <v>4</v>
      </c>
      <c r="M54" s="19">
        <v>0</v>
      </c>
      <c r="N54" s="19">
        <v>0</v>
      </c>
      <c r="O54" s="19">
        <v>0</v>
      </c>
      <c r="P54" s="19">
        <v>0</v>
      </c>
      <c r="Q54" s="19">
        <v>0</v>
      </c>
      <c r="R54" s="19">
        <v>0</v>
      </c>
      <c r="S54" s="18"/>
    </row>
    <row r="55" spans="2:67" ht="15.75" x14ac:dyDescent="0.2">
      <c r="B55" s="147"/>
      <c r="C55" s="21" t="s">
        <v>102</v>
      </c>
      <c r="D55" s="19">
        <f t="shared" ref="D55:E58" si="12">D54</f>
        <v>0</v>
      </c>
      <c r="E55" s="19">
        <f t="shared" si="12"/>
        <v>153</v>
      </c>
      <c r="F55" s="20"/>
      <c r="G55" s="19">
        <v>4.5</v>
      </c>
      <c r="H55" s="19">
        <v>18</v>
      </c>
      <c r="I55" s="19">
        <v>7</v>
      </c>
      <c r="J55" s="19"/>
      <c r="K55" s="19">
        <v>5</v>
      </c>
      <c r="L55" s="19">
        <v>1</v>
      </c>
      <c r="M55" s="19">
        <v>0</v>
      </c>
      <c r="N55" s="19">
        <v>0</v>
      </c>
      <c r="O55" s="19">
        <v>0</v>
      </c>
      <c r="P55" s="19">
        <v>0</v>
      </c>
      <c r="Q55" s="19">
        <v>0</v>
      </c>
      <c r="R55" s="19">
        <v>0</v>
      </c>
      <c r="S55" s="18"/>
    </row>
    <row r="56" spans="2:67" ht="15.75" x14ac:dyDescent="0.2">
      <c r="B56" s="147"/>
      <c r="C56" s="21" t="s">
        <v>101</v>
      </c>
      <c r="D56" s="19">
        <f t="shared" si="12"/>
        <v>0</v>
      </c>
      <c r="E56" s="19">
        <f t="shared" si="12"/>
        <v>153</v>
      </c>
      <c r="F56" s="20"/>
      <c r="G56" s="19">
        <v>4.2</v>
      </c>
      <c r="H56" s="19">
        <v>17</v>
      </c>
      <c r="I56" s="19">
        <v>9</v>
      </c>
      <c r="J56" s="19"/>
      <c r="K56" s="19">
        <v>4</v>
      </c>
      <c r="L56" s="19">
        <v>1</v>
      </c>
      <c r="M56" s="19">
        <v>0</v>
      </c>
      <c r="N56" s="19">
        <v>0</v>
      </c>
      <c r="O56" s="19">
        <v>0</v>
      </c>
      <c r="P56" s="19">
        <v>0</v>
      </c>
      <c r="Q56" s="19">
        <v>0</v>
      </c>
      <c r="R56" s="19">
        <v>0</v>
      </c>
      <c r="S56" s="18" t="s">
        <v>731</v>
      </c>
    </row>
    <row r="57" spans="2:67" ht="15.75" x14ac:dyDescent="0.2">
      <c r="B57" s="147"/>
      <c r="C57" s="21" t="s">
        <v>100</v>
      </c>
      <c r="D57" s="19">
        <f t="shared" si="12"/>
        <v>0</v>
      </c>
      <c r="E57" s="19">
        <f t="shared" si="12"/>
        <v>153</v>
      </c>
      <c r="F57" s="20"/>
      <c r="G57" s="19">
        <v>4.5</v>
      </c>
      <c r="H57" s="19">
        <v>17</v>
      </c>
      <c r="I57" s="19">
        <v>17.5</v>
      </c>
      <c r="J57" s="19"/>
      <c r="K57" s="19">
        <v>3</v>
      </c>
      <c r="L57" s="19">
        <v>2</v>
      </c>
      <c r="M57" s="19">
        <v>0</v>
      </c>
      <c r="N57" s="19">
        <v>0</v>
      </c>
      <c r="O57" s="19">
        <v>0</v>
      </c>
      <c r="P57" s="19">
        <v>0</v>
      </c>
      <c r="Q57" s="19">
        <v>0</v>
      </c>
      <c r="R57" s="19">
        <v>0</v>
      </c>
      <c r="S57" s="18"/>
    </row>
    <row r="58" spans="2:67" ht="15.75" x14ac:dyDescent="0.2">
      <c r="B58" s="147"/>
      <c r="C58" s="21" t="s">
        <v>99</v>
      </c>
      <c r="D58" s="19">
        <f t="shared" si="12"/>
        <v>0</v>
      </c>
      <c r="E58" s="19">
        <f t="shared" si="12"/>
        <v>153</v>
      </c>
      <c r="F58" s="20"/>
      <c r="G58" s="19">
        <v>3.2</v>
      </c>
      <c r="H58" s="19">
        <v>10.5</v>
      </c>
      <c r="I58" s="19">
        <v>8</v>
      </c>
      <c r="J58" s="19"/>
      <c r="K58" s="19">
        <v>3</v>
      </c>
      <c r="L58" s="19">
        <v>1</v>
      </c>
      <c r="M58" s="19">
        <v>0</v>
      </c>
      <c r="N58" s="19">
        <v>0</v>
      </c>
      <c r="O58" s="19">
        <v>0</v>
      </c>
      <c r="P58" s="19">
        <v>0</v>
      </c>
      <c r="Q58" s="19">
        <v>0</v>
      </c>
      <c r="R58" s="19">
        <v>0</v>
      </c>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153</v>
      </c>
      <c r="F60" s="13">
        <f>F53</f>
        <v>156.84</v>
      </c>
      <c r="G60" s="13">
        <f t="shared" ref="G60:R60" si="13">AVERAGE(G53:G58)</f>
        <v>4.0999999999999996</v>
      </c>
      <c r="H60" s="13">
        <f t="shared" si="13"/>
        <v>15.916666666666666</v>
      </c>
      <c r="I60" s="13">
        <f t="shared" si="13"/>
        <v>10.916666666666666</v>
      </c>
      <c r="J60" s="13" t="e">
        <f t="shared" si="13"/>
        <v>#DIV/0!</v>
      </c>
      <c r="K60" s="13">
        <f t="shared" si="13"/>
        <v>4.833333333333333</v>
      </c>
      <c r="L60" s="13">
        <f t="shared" si="13"/>
        <v>1.6666666666666667</v>
      </c>
      <c r="M60" s="13">
        <f t="shared" si="13"/>
        <v>0</v>
      </c>
      <c r="N60" s="13">
        <f t="shared" si="13"/>
        <v>0</v>
      </c>
      <c r="O60" s="13">
        <f t="shared" si="13"/>
        <v>0</v>
      </c>
      <c r="P60" s="13">
        <f t="shared" si="13"/>
        <v>0</v>
      </c>
      <c r="Q60" s="13">
        <f t="shared" si="13"/>
        <v>0</v>
      </c>
      <c r="R60" s="13">
        <f t="shared" si="13"/>
        <v>0</v>
      </c>
      <c r="S60" s="12"/>
    </row>
    <row r="61" spans="2:67" ht="15.75" x14ac:dyDescent="0.2">
      <c r="B61" s="17"/>
      <c r="C61" s="16" t="s">
        <v>97</v>
      </c>
      <c r="D61" s="15"/>
      <c r="E61" s="14"/>
      <c r="F61" s="14"/>
      <c r="G61" s="13">
        <f t="shared" ref="G61:R61" si="14">STDEV(G53:G58)/SQRT(COUNT(G53:G58))</f>
        <v>0.19663841605003834</v>
      </c>
      <c r="H61" s="13">
        <f t="shared" si="14"/>
        <v>1.1136775914858732</v>
      </c>
      <c r="I61" s="13">
        <f t="shared" si="14"/>
        <v>1.5833333333333339</v>
      </c>
      <c r="J61" s="13" t="e">
        <f t="shared" si="14"/>
        <v>#DIV/0!</v>
      </c>
      <c r="K61" s="13">
        <f t="shared" si="14"/>
        <v>0.74907350180814136</v>
      </c>
      <c r="L61" s="13">
        <f t="shared" si="14"/>
        <v>0.4944132324730442</v>
      </c>
      <c r="M61" s="13">
        <f t="shared" si="14"/>
        <v>0</v>
      </c>
      <c r="N61" s="13">
        <f t="shared" si="14"/>
        <v>0</v>
      </c>
      <c r="O61" s="13">
        <f t="shared" si="14"/>
        <v>0</v>
      </c>
      <c r="P61" s="13">
        <f t="shared" si="14"/>
        <v>0</v>
      </c>
      <c r="Q61" s="13">
        <f t="shared" si="14"/>
        <v>0</v>
      </c>
      <c r="R61" s="13">
        <f t="shared" si="14"/>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153</v>
      </c>
      <c r="F63" s="19">
        <v>146.07</v>
      </c>
      <c r="G63" s="19">
        <v>4.7</v>
      </c>
      <c r="H63" s="19">
        <v>14</v>
      </c>
      <c r="I63" s="19">
        <v>18.5</v>
      </c>
      <c r="J63" s="19"/>
      <c r="K63" s="19">
        <v>3</v>
      </c>
      <c r="L63" s="19">
        <v>1</v>
      </c>
      <c r="M63" s="19">
        <v>0</v>
      </c>
      <c r="N63" s="19">
        <v>0</v>
      </c>
      <c r="O63" s="19">
        <v>0</v>
      </c>
      <c r="P63" s="19">
        <v>0</v>
      </c>
      <c r="Q63" s="19">
        <v>0</v>
      </c>
      <c r="R63" s="19">
        <v>0</v>
      </c>
      <c r="S63" s="18" t="s">
        <v>731</v>
      </c>
      <c r="U63" s="102">
        <v>6</v>
      </c>
      <c r="V63" s="102">
        <f>IF($H63="","",$H63)</f>
        <v>14</v>
      </c>
      <c r="W63" s="102">
        <f>IF(V63="","",V63/100)</f>
        <v>0.14000000000000001</v>
      </c>
      <c r="X63" s="102">
        <f>IF($G63="","",$G63)</f>
        <v>4.7</v>
      </c>
      <c r="Y63" s="102">
        <f>IF($K63="","",$K63)</f>
        <v>3</v>
      </c>
      <c r="Z63" s="102" t="str">
        <f>IF(J63="","",J63-1)</f>
        <v/>
      </c>
      <c r="AA63" s="102">
        <f>IF($L63="","",$L63)</f>
        <v>1</v>
      </c>
      <c r="AB63" s="102">
        <f>IF($M63="","",$M63)</f>
        <v>0</v>
      </c>
      <c r="AC63" s="102">
        <f>IF($H64="","",$H64)</f>
        <v>12</v>
      </c>
      <c r="AD63" s="102">
        <f>IF(AC63="","",AC63/100)</f>
        <v>0.12</v>
      </c>
      <c r="AE63" s="102">
        <f>IF($G64="","",$G64)</f>
        <v>5</v>
      </c>
      <c r="AF63" s="102">
        <f>IF($K64="","",$K64)</f>
        <v>3</v>
      </c>
      <c r="AG63" s="102" t="str">
        <f>IF(J64="","",J64-1)</f>
        <v/>
      </c>
      <c r="AH63" s="102">
        <f>IF($L64="","",$L64)</f>
        <v>1</v>
      </c>
      <c r="AI63" s="102">
        <f>IF($M64="","",$M64)</f>
        <v>0</v>
      </c>
      <c r="AJ63" s="102">
        <f>IF($H65="","",$H65)</f>
        <v>15.5</v>
      </c>
      <c r="AK63" s="102">
        <f>IF(AJ63="","",AJ63/100)</f>
        <v>0.155</v>
      </c>
      <c r="AL63" s="102">
        <f>IF($G65="","",$G65)</f>
        <v>4.4000000000000004</v>
      </c>
      <c r="AM63" s="102">
        <f>IF($K65="","",$K65)</f>
        <v>4</v>
      </c>
      <c r="AN63" s="102" t="str">
        <f>IF(J65="","",J65-1)</f>
        <v/>
      </c>
      <c r="AO63" s="102">
        <f>IF($L65="","",$L65)</f>
        <v>2</v>
      </c>
      <c r="AP63" s="102">
        <f>IF($M65="","",$M65)</f>
        <v>0</v>
      </c>
      <c r="AQ63" s="102">
        <f>IF($H66="","",$H66)</f>
        <v>16</v>
      </c>
      <c r="AR63" s="102">
        <f>IF(AQ63="","",AQ63/100)</f>
        <v>0.16</v>
      </c>
      <c r="AS63" s="102">
        <f>IF($G66="","",$G66)</f>
        <v>4.5999999999999996</v>
      </c>
      <c r="AT63" s="102">
        <f>IF($K66="","",$K66)</f>
        <v>5</v>
      </c>
      <c r="AU63" s="102" t="str">
        <f>IF(J66="","",J66-1)</f>
        <v/>
      </c>
      <c r="AV63" s="102">
        <f>IF($L66="","",$L66)</f>
        <v>4</v>
      </c>
      <c r="AW63" s="102">
        <f>IF($M66="","",$M66)</f>
        <v>0</v>
      </c>
      <c r="AX63" s="102">
        <f>IF($H67="","",$H67)</f>
        <v>15</v>
      </c>
      <c r="AY63" s="102">
        <f>IF(AX63="","",AX63/100)</f>
        <v>0.15</v>
      </c>
      <c r="AZ63" s="102">
        <f>IF($G67="","",$G67)</f>
        <v>4.5</v>
      </c>
      <c r="BA63" s="102">
        <f>IF($K67="","",$K67)</f>
        <v>6</v>
      </c>
      <c r="BB63" s="102" t="str">
        <f>IF(J67="","",J67-1)</f>
        <v/>
      </c>
      <c r="BC63" s="102">
        <f>IF($L67="","",$L67)</f>
        <v>0</v>
      </c>
      <c r="BD63" s="102">
        <f>IF($M67="","",$M67)</f>
        <v>0</v>
      </c>
      <c r="BE63" s="102">
        <f>IF($H68="","",$H68)</f>
        <v>14</v>
      </c>
      <c r="BF63" s="102">
        <f>IF(BE63="","",BE63/100)</f>
        <v>0.14000000000000001</v>
      </c>
      <c r="BG63" s="102">
        <f>IF($G68="","",$G68)</f>
        <v>4.0999999999999996</v>
      </c>
      <c r="BH63" s="102">
        <f>IF($K68="","",$K68)</f>
        <v>4</v>
      </c>
      <c r="BI63" s="102" t="str">
        <f>IF(J68="","",J68-1)</f>
        <v/>
      </c>
      <c r="BJ63" s="102">
        <f>IF($L68="","",$L68)</f>
        <v>2</v>
      </c>
      <c r="BK63" s="102">
        <f>IF($M68="","",$M68)</f>
        <v>0</v>
      </c>
      <c r="BL63" s="102">
        <f>SUM(O63:O68)/U63</f>
        <v>0</v>
      </c>
      <c r="BM63" s="102">
        <f>SUM(P63:P68)/U63</f>
        <v>0</v>
      </c>
      <c r="BN63" s="102">
        <f>SUM(Q63:Q68)/U63</f>
        <v>0</v>
      </c>
      <c r="BO63" s="102">
        <f>SUM(R63:R68)/U63</f>
        <v>0</v>
      </c>
    </row>
    <row r="64" spans="2:67" ht="15.75" x14ac:dyDescent="0.2">
      <c r="B64" s="147"/>
      <c r="C64" s="21" t="s">
        <v>103</v>
      </c>
      <c r="D64" s="19"/>
      <c r="E64" s="19">
        <v>153</v>
      </c>
      <c r="F64" s="20"/>
      <c r="G64" s="19">
        <v>5</v>
      </c>
      <c r="H64" s="19">
        <v>12</v>
      </c>
      <c r="I64" s="19">
        <v>17.5</v>
      </c>
      <c r="J64" s="19"/>
      <c r="K64" s="19">
        <v>3</v>
      </c>
      <c r="L64" s="19">
        <v>1</v>
      </c>
      <c r="M64" s="19">
        <v>0</v>
      </c>
      <c r="N64" s="19">
        <v>0</v>
      </c>
      <c r="O64" s="19">
        <v>0</v>
      </c>
      <c r="P64" s="19">
        <v>0</v>
      </c>
      <c r="Q64" s="19">
        <v>0</v>
      </c>
      <c r="R64" s="19">
        <v>0</v>
      </c>
      <c r="S64" s="18"/>
    </row>
    <row r="65" spans="2:67" ht="15.75" x14ac:dyDescent="0.2">
      <c r="B65" s="147"/>
      <c r="C65" s="21" t="s">
        <v>102</v>
      </c>
      <c r="D65" s="19">
        <f t="shared" ref="D65:E68" si="15">D64</f>
        <v>0</v>
      </c>
      <c r="E65" s="19">
        <f t="shared" si="15"/>
        <v>153</v>
      </c>
      <c r="F65" s="20"/>
      <c r="G65" s="19">
        <v>4.4000000000000004</v>
      </c>
      <c r="H65" s="19">
        <v>15.5</v>
      </c>
      <c r="I65" s="19">
        <v>13.5</v>
      </c>
      <c r="J65" s="19"/>
      <c r="K65" s="19">
        <v>4</v>
      </c>
      <c r="L65" s="19">
        <v>2</v>
      </c>
      <c r="M65" s="19">
        <v>0</v>
      </c>
      <c r="N65" s="19">
        <v>0</v>
      </c>
      <c r="O65" s="19">
        <v>0</v>
      </c>
      <c r="P65" s="19">
        <v>0</v>
      </c>
      <c r="Q65" s="19">
        <v>0</v>
      </c>
      <c r="R65" s="19">
        <v>0</v>
      </c>
      <c r="S65" s="18"/>
    </row>
    <row r="66" spans="2:67" ht="15.75" x14ac:dyDescent="0.2">
      <c r="B66" s="147"/>
      <c r="C66" s="21" t="s">
        <v>101</v>
      </c>
      <c r="D66" s="19">
        <f t="shared" si="15"/>
        <v>0</v>
      </c>
      <c r="E66" s="19">
        <f t="shared" si="15"/>
        <v>153</v>
      </c>
      <c r="F66" s="20"/>
      <c r="G66" s="19">
        <v>4.5999999999999996</v>
      </c>
      <c r="H66" s="19">
        <v>16</v>
      </c>
      <c r="I66" s="19">
        <v>17</v>
      </c>
      <c r="J66" s="19"/>
      <c r="K66" s="19">
        <v>5</v>
      </c>
      <c r="L66" s="19">
        <v>4</v>
      </c>
      <c r="M66" s="19">
        <v>0</v>
      </c>
      <c r="N66" s="19">
        <v>0</v>
      </c>
      <c r="O66" s="19">
        <v>0</v>
      </c>
      <c r="P66" s="19">
        <v>0</v>
      </c>
      <c r="Q66" s="19">
        <v>0</v>
      </c>
      <c r="R66" s="19">
        <v>0</v>
      </c>
      <c r="S66" s="18"/>
    </row>
    <row r="67" spans="2:67" ht="15.75" x14ac:dyDescent="0.2">
      <c r="B67" s="147"/>
      <c r="C67" s="21" t="s">
        <v>100</v>
      </c>
      <c r="D67" s="19">
        <f t="shared" si="15"/>
        <v>0</v>
      </c>
      <c r="E67" s="19">
        <f t="shared" si="15"/>
        <v>153</v>
      </c>
      <c r="F67" s="20"/>
      <c r="G67" s="19">
        <v>4.5</v>
      </c>
      <c r="H67" s="19">
        <v>15</v>
      </c>
      <c r="I67" s="19">
        <v>17</v>
      </c>
      <c r="J67" s="19"/>
      <c r="K67" s="19">
        <v>6</v>
      </c>
      <c r="L67" s="19">
        <v>0</v>
      </c>
      <c r="M67" s="19">
        <v>0</v>
      </c>
      <c r="N67" s="19">
        <v>0</v>
      </c>
      <c r="O67" s="19">
        <v>0</v>
      </c>
      <c r="P67" s="19">
        <v>0</v>
      </c>
      <c r="Q67" s="19">
        <v>0</v>
      </c>
      <c r="R67" s="19">
        <v>0</v>
      </c>
      <c r="S67" s="18"/>
    </row>
    <row r="68" spans="2:67" ht="15.75" x14ac:dyDescent="0.2">
      <c r="B68" s="147"/>
      <c r="C68" s="21" t="s">
        <v>99</v>
      </c>
      <c r="D68" s="19">
        <f t="shared" si="15"/>
        <v>0</v>
      </c>
      <c r="E68" s="19">
        <f t="shared" si="15"/>
        <v>153</v>
      </c>
      <c r="F68" s="20"/>
      <c r="G68" s="19">
        <v>4.0999999999999996</v>
      </c>
      <c r="H68" s="19">
        <v>14</v>
      </c>
      <c r="I68" s="19">
        <v>16</v>
      </c>
      <c r="J68" s="19"/>
      <c r="K68" s="19">
        <v>4</v>
      </c>
      <c r="L68" s="19">
        <v>2</v>
      </c>
      <c r="M68" s="19">
        <v>0</v>
      </c>
      <c r="N68" s="19">
        <v>0</v>
      </c>
      <c r="O68" s="19">
        <v>0</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153</v>
      </c>
      <c r="F70" s="13">
        <f>F63</f>
        <v>146.07</v>
      </c>
      <c r="G70" s="13">
        <f t="shared" ref="G70:R70" si="16">AVERAGE(G63:G68)</f>
        <v>4.55</v>
      </c>
      <c r="H70" s="13">
        <f t="shared" si="16"/>
        <v>14.416666666666666</v>
      </c>
      <c r="I70" s="13">
        <f t="shared" si="16"/>
        <v>16.583333333333332</v>
      </c>
      <c r="J70" s="13" t="e">
        <f t="shared" si="16"/>
        <v>#DIV/0!</v>
      </c>
      <c r="K70" s="13">
        <f t="shared" si="16"/>
        <v>4.166666666666667</v>
      </c>
      <c r="L70" s="13">
        <f t="shared" si="16"/>
        <v>1.6666666666666667</v>
      </c>
      <c r="M70" s="13">
        <f t="shared" si="16"/>
        <v>0</v>
      </c>
      <c r="N70" s="13">
        <f t="shared" si="16"/>
        <v>0</v>
      </c>
      <c r="O70" s="13">
        <f t="shared" si="16"/>
        <v>0</v>
      </c>
      <c r="P70" s="13">
        <f t="shared" si="16"/>
        <v>0</v>
      </c>
      <c r="Q70" s="13">
        <f t="shared" si="16"/>
        <v>0</v>
      </c>
      <c r="R70" s="13">
        <f t="shared" si="16"/>
        <v>0</v>
      </c>
      <c r="S70" s="12"/>
    </row>
    <row r="71" spans="2:67" ht="15.75" x14ac:dyDescent="0.2">
      <c r="B71" s="17"/>
      <c r="C71" s="16" t="s">
        <v>97</v>
      </c>
      <c r="D71" s="15"/>
      <c r="E71" s="14"/>
      <c r="F71" s="14"/>
      <c r="G71" s="13">
        <f t="shared" ref="G71:R71" si="17">STDEV(G63:G68)/SQRT(COUNT(G63:G68))</f>
        <v>0.12315302134607448</v>
      </c>
      <c r="H71" s="13">
        <f t="shared" si="17"/>
        <v>0.58333333333333348</v>
      </c>
      <c r="I71" s="13">
        <f t="shared" si="17"/>
        <v>0.70019838458666694</v>
      </c>
      <c r="J71" s="13" t="e">
        <f t="shared" si="17"/>
        <v>#DIV/0!</v>
      </c>
      <c r="K71" s="13">
        <f t="shared" si="17"/>
        <v>0.47726070210921168</v>
      </c>
      <c r="L71" s="13">
        <f t="shared" si="17"/>
        <v>0.55777335102271708</v>
      </c>
      <c r="M71" s="13">
        <f t="shared" si="17"/>
        <v>0</v>
      </c>
      <c r="N71" s="13">
        <f t="shared" si="17"/>
        <v>0</v>
      </c>
      <c r="O71" s="13">
        <f t="shared" si="17"/>
        <v>0</v>
      </c>
      <c r="P71" s="13">
        <f t="shared" si="17"/>
        <v>0</v>
      </c>
      <c r="Q71" s="13">
        <f t="shared" si="17"/>
        <v>0</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730</v>
      </c>
      <c r="E73" s="19">
        <v>153</v>
      </c>
      <c r="F73" s="19">
        <v>154.51</v>
      </c>
      <c r="G73" s="19">
        <v>4.0999999999999996</v>
      </c>
      <c r="H73" s="19">
        <v>15.5</v>
      </c>
      <c r="I73" s="19">
        <v>16</v>
      </c>
      <c r="J73" s="19"/>
      <c r="K73" s="19">
        <v>7</v>
      </c>
      <c r="L73" s="19">
        <v>4</v>
      </c>
      <c r="M73" s="19">
        <v>0</v>
      </c>
      <c r="N73" s="19">
        <v>0</v>
      </c>
      <c r="O73" s="19">
        <v>0</v>
      </c>
      <c r="P73" s="19">
        <v>0</v>
      </c>
      <c r="Q73" s="19">
        <v>0</v>
      </c>
      <c r="R73" s="19">
        <v>0</v>
      </c>
      <c r="S73" s="18"/>
      <c r="U73" s="102">
        <v>6</v>
      </c>
      <c r="V73" s="102">
        <f>IF($H73="","",$H73)</f>
        <v>15.5</v>
      </c>
      <c r="W73" s="102">
        <f>IF(V73="","",V73/100)</f>
        <v>0.155</v>
      </c>
      <c r="X73" s="102">
        <f>IF($G73="","",$G73)</f>
        <v>4.0999999999999996</v>
      </c>
      <c r="Y73" s="102">
        <f>IF($K73="","",$K73)</f>
        <v>7</v>
      </c>
      <c r="Z73" s="102" t="str">
        <f>IF(J73="","",J73-1)</f>
        <v/>
      </c>
      <c r="AA73" s="102">
        <f>IF($L73="","",$L73)</f>
        <v>4</v>
      </c>
      <c r="AB73" s="102">
        <f>IF($M73="","",$M73)</f>
        <v>0</v>
      </c>
      <c r="AC73" s="102">
        <f>IF($H74="","",$H74)</f>
        <v>12</v>
      </c>
      <c r="AD73" s="102">
        <f>IF(AC73="","",AC73/100)</f>
        <v>0.12</v>
      </c>
      <c r="AE73" s="102">
        <f>IF($G74="","",$G74)</f>
        <v>3.3</v>
      </c>
      <c r="AF73" s="102">
        <f>IF($K74="","",$K74)</f>
        <v>3</v>
      </c>
      <c r="AG73" s="102" t="str">
        <f>IF(J74="","",J74-1)</f>
        <v/>
      </c>
      <c r="AH73" s="102">
        <f>IF($L74="","",$L74)</f>
        <v>1</v>
      </c>
      <c r="AI73" s="102">
        <f>IF($M74="","",$M74)</f>
        <v>0</v>
      </c>
      <c r="AJ73" s="102">
        <f>IF($H75="","",$H75)</f>
        <v>16</v>
      </c>
      <c r="AK73" s="102">
        <f>IF(AJ73="","",AJ73/100)</f>
        <v>0.16</v>
      </c>
      <c r="AL73" s="102">
        <f>IF($G75="","",$G75)</f>
        <v>4.9000000000000004</v>
      </c>
      <c r="AM73" s="102">
        <f>IF($K75="","",$K75)</f>
        <v>6</v>
      </c>
      <c r="AN73" s="102" t="str">
        <f>IF(J75="","",J75-1)</f>
        <v/>
      </c>
      <c r="AO73" s="102">
        <f>IF($L75="","",$L75)</f>
        <v>2</v>
      </c>
      <c r="AP73" s="102">
        <f>IF($M75="","",$M75)</f>
        <v>0</v>
      </c>
      <c r="AQ73" s="102">
        <f>IF($H76="","",$H76)</f>
        <v>14</v>
      </c>
      <c r="AR73" s="102">
        <f>IF(AQ73="","",AQ73/100)</f>
        <v>0.14000000000000001</v>
      </c>
      <c r="AS73" s="102">
        <f>IF($G76="","",$G76)</f>
        <v>4.5999999999999996</v>
      </c>
      <c r="AT73" s="102">
        <f>IF($K76="","",$K76)</f>
        <v>5</v>
      </c>
      <c r="AU73" s="102" t="str">
        <f>IF(J76="","",J76-1)</f>
        <v/>
      </c>
      <c r="AV73" s="102">
        <f>IF($L76="","",$L76)</f>
        <v>2</v>
      </c>
      <c r="AW73" s="102">
        <f>IF($M76="","",$M76)</f>
        <v>0</v>
      </c>
      <c r="AX73" s="102">
        <f>IF($H77="","",$H77)</f>
        <v>13</v>
      </c>
      <c r="AY73" s="102">
        <f>IF(AX73="","",AX73/100)</f>
        <v>0.13</v>
      </c>
      <c r="AZ73" s="102">
        <f>IF($G77="","",$G77)</f>
        <v>3.9</v>
      </c>
      <c r="BA73" s="102">
        <f>IF($K77="","",$K77)</f>
        <v>4</v>
      </c>
      <c r="BB73" s="102" t="str">
        <f>IF(J77="","",J77-1)</f>
        <v/>
      </c>
      <c r="BC73" s="102">
        <f>IF($L77="","",$L77)</f>
        <v>2</v>
      </c>
      <c r="BD73" s="102">
        <f>IF($M77="","",$M77)</f>
        <v>0</v>
      </c>
      <c r="BE73" s="102">
        <f>IF($H78="","",$H78)</f>
        <v>12</v>
      </c>
      <c r="BF73" s="102">
        <f>IF(BE73="","",BE73/100)</f>
        <v>0.12</v>
      </c>
      <c r="BG73" s="102">
        <f>IF($G78="","",$G78)</f>
        <v>3.7</v>
      </c>
      <c r="BH73" s="102">
        <f>IF($K78="","",$K78)</f>
        <v>6</v>
      </c>
      <c r="BI73" s="102" t="str">
        <f>IF(J78="","",J78-1)</f>
        <v/>
      </c>
      <c r="BJ73" s="102">
        <f>IF($L78="","",$L78)</f>
        <v>0</v>
      </c>
      <c r="BK73" s="102">
        <f>IF($M78="","",$M78)</f>
        <v>0</v>
      </c>
      <c r="BL73" s="102">
        <f>SUM(O73:O78)/U73</f>
        <v>0</v>
      </c>
      <c r="BM73" s="102">
        <f>SUM(P73:P78)/U73</f>
        <v>0</v>
      </c>
      <c r="BN73" s="102">
        <f>SUM(Q73:Q78)/U73</f>
        <v>0</v>
      </c>
      <c r="BO73" s="102">
        <f>SUM(R73:R78)/U73</f>
        <v>0</v>
      </c>
    </row>
    <row r="74" spans="2:67" ht="15.75" x14ac:dyDescent="0.2">
      <c r="B74" s="147"/>
      <c r="C74" s="21" t="s">
        <v>103</v>
      </c>
      <c r="D74" s="19"/>
      <c r="E74" s="19">
        <v>153</v>
      </c>
      <c r="F74" s="20"/>
      <c r="G74" s="19">
        <v>3.3</v>
      </c>
      <c r="H74" s="19">
        <v>12</v>
      </c>
      <c r="I74" s="19">
        <v>15.5</v>
      </c>
      <c r="J74" s="19"/>
      <c r="K74" s="19">
        <v>3</v>
      </c>
      <c r="L74" s="19">
        <v>1</v>
      </c>
      <c r="M74" s="19">
        <v>0</v>
      </c>
      <c r="N74" s="19">
        <v>0</v>
      </c>
      <c r="O74" s="19">
        <v>0</v>
      </c>
      <c r="P74" s="19">
        <v>0</v>
      </c>
      <c r="Q74" s="19">
        <v>0</v>
      </c>
      <c r="R74" s="19">
        <v>0</v>
      </c>
      <c r="S74" s="18"/>
    </row>
    <row r="75" spans="2:67" ht="15.75" x14ac:dyDescent="0.2">
      <c r="B75" s="147"/>
      <c r="C75" s="21" t="s">
        <v>102</v>
      </c>
      <c r="D75" s="19">
        <f t="shared" ref="D75:E78" si="18">D74</f>
        <v>0</v>
      </c>
      <c r="E75" s="19">
        <f t="shared" si="18"/>
        <v>153</v>
      </c>
      <c r="F75" s="20"/>
      <c r="G75" s="19">
        <v>4.9000000000000004</v>
      </c>
      <c r="H75" s="19">
        <v>16</v>
      </c>
      <c r="I75" s="19">
        <v>15</v>
      </c>
      <c r="J75" s="19"/>
      <c r="K75" s="19">
        <v>6</v>
      </c>
      <c r="L75" s="19">
        <v>2</v>
      </c>
      <c r="M75" s="19">
        <v>0</v>
      </c>
      <c r="N75" s="19">
        <v>0</v>
      </c>
      <c r="O75" s="19">
        <v>0</v>
      </c>
      <c r="P75" s="19">
        <v>0</v>
      </c>
      <c r="Q75" s="19">
        <v>0</v>
      </c>
      <c r="R75" s="19">
        <v>0</v>
      </c>
      <c r="S75" s="18"/>
    </row>
    <row r="76" spans="2:67" ht="15.75" x14ac:dyDescent="0.2">
      <c r="B76" s="147"/>
      <c r="C76" s="21" t="s">
        <v>101</v>
      </c>
      <c r="D76" s="19">
        <f t="shared" si="18"/>
        <v>0</v>
      </c>
      <c r="E76" s="19">
        <f t="shared" si="18"/>
        <v>153</v>
      </c>
      <c r="F76" s="20"/>
      <c r="G76" s="19">
        <v>4.5999999999999996</v>
      </c>
      <c r="H76" s="19">
        <v>14</v>
      </c>
      <c r="I76" s="19">
        <v>14</v>
      </c>
      <c r="J76" s="19"/>
      <c r="K76" s="19">
        <v>5</v>
      </c>
      <c r="L76" s="19">
        <v>2</v>
      </c>
      <c r="M76" s="19">
        <v>0</v>
      </c>
      <c r="N76" s="19">
        <v>0</v>
      </c>
      <c r="O76" s="19">
        <v>0</v>
      </c>
      <c r="P76" s="19">
        <v>0</v>
      </c>
      <c r="Q76" s="19">
        <v>0</v>
      </c>
      <c r="R76" s="19">
        <v>0</v>
      </c>
      <c r="S76" s="18"/>
    </row>
    <row r="77" spans="2:67" ht="15.75" x14ac:dyDescent="0.2">
      <c r="B77" s="147"/>
      <c r="C77" s="21" t="s">
        <v>100</v>
      </c>
      <c r="D77" s="19">
        <f t="shared" si="18"/>
        <v>0</v>
      </c>
      <c r="E77" s="19">
        <f t="shared" si="18"/>
        <v>153</v>
      </c>
      <c r="F77" s="20"/>
      <c r="G77" s="19">
        <v>3.9</v>
      </c>
      <c r="H77" s="19">
        <v>13</v>
      </c>
      <c r="I77" s="19">
        <v>14</v>
      </c>
      <c r="J77" s="19"/>
      <c r="K77" s="19">
        <v>4</v>
      </c>
      <c r="L77" s="19">
        <v>2</v>
      </c>
      <c r="M77" s="19">
        <v>0</v>
      </c>
      <c r="N77" s="19">
        <v>0</v>
      </c>
      <c r="O77" s="19">
        <v>0</v>
      </c>
      <c r="P77" s="19">
        <v>0</v>
      </c>
      <c r="Q77" s="19">
        <v>0</v>
      </c>
      <c r="R77" s="19">
        <v>0</v>
      </c>
      <c r="S77" s="18"/>
    </row>
    <row r="78" spans="2:67" ht="15.75" x14ac:dyDescent="0.2">
      <c r="B78" s="147"/>
      <c r="C78" s="21" t="s">
        <v>99</v>
      </c>
      <c r="D78" s="19">
        <f t="shared" si="18"/>
        <v>0</v>
      </c>
      <c r="E78" s="19">
        <f t="shared" si="18"/>
        <v>153</v>
      </c>
      <c r="F78" s="20"/>
      <c r="G78" s="19">
        <v>3.7</v>
      </c>
      <c r="H78" s="19">
        <v>12</v>
      </c>
      <c r="I78" s="19">
        <v>17.5</v>
      </c>
      <c r="J78" s="19"/>
      <c r="K78" s="19">
        <v>6</v>
      </c>
      <c r="L78" s="19">
        <v>0</v>
      </c>
      <c r="M78" s="19">
        <v>0</v>
      </c>
      <c r="N78" s="19">
        <v>0</v>
      </c>
      <c r="O78" s="19">
        <v>0</v>
      </c>
      <c r="P78" s="19">
        <v>0</v>
      </c>
      <c r="Q78" s="19">
        <v>0</v>
      </c>
      <c r="R78" s="19">
        <v>0</v>
      </c>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153</v>
      </c>
      <c r="F80" s="13">
        <f>F73</f>
        <v>154.51</v>
      </c>
      <c r="G80" s="13">
        <f t="shared" ref="G80:R80" si="19">AVERAGE(G73:G78)</f>
        <v>4.083333333333333</v>
      </c>
      <c r="H80" s="13">
        <f t="shared" si="19"/>
        <v>13.75</v>
      </c>
      <c r="I80" s="13">
        <f t="shared" si="19"/>
        <v>15.333333333333334</v>
      </c>
      <c r="J80" s="13" t="e">
        <f t="shared" si="19"/>
        <v>#DIV/0!</v>
      </c>
      <c r="K80" s="13">
        <f t="shared" si="19"/>
        <v>5.166666666666667</v>
      </c>
      <c r="L80" s="13">
        <f t="shared" si="19"/>
        <v>1.8333333333333333</v>
      </c>
      <c r="M80" s="13">
        <f t="shared" si="19"/>
        <v>0</v>
      </c>
      <c r="N80" s="13">
        <f t="shared" si="19"/>
        <v>0</v>
      </c>
      <c r="O80" s="13">
        <f t="shared" si="19"/>
        <v>0</v>
      </c>
      <c r="P80" s="13">
        <f t="shared" si="19"/>
        <v>0</v>
      </c>
      <c r="Q80" s="13">
        <f t="shared" si="19"/>
        <v>0</v>
      </c>
      <c r="R80" s="13">
        <f t="shared" si="19"/>
        <v>0</v>
      </c>
      <c r="S80" s="12"/>
    </row>
    <row r="81" spans="2:67" ht="15.75" x14ac:dyDescent="0.2">
      <c r="B81" s="17"/>
      <c r="C81" s="16" t="s">
        <v>97</v>
      </c>
      <c r="D81" s="15"/>
      <c r="E81" s="14"/>
      <c r="F81" s="14"/>
      <c r="G81" s="13">
        <f t="shared" ref="G81:R81" si="20">STDEV(G73:G78)/SQRT(COUNT(G73:G78))</f>
        <v>0.24002314703193159</v>
      </c>
      <c r="H81" s="13">
        <f t="shared" si="20"/>
        <v>0.70415433914258696</v>
      </c>
      <c r="I81" s="13">
        <f t="shared" si="20"/>
        <v>0.54262735320332356</v>
      </c>
      <c r="J81" s="13" t="e">
        <f t="shared" si="20"/>
        <v>#DIV/0!</v>
      </c>
      <c r="K81" s="13">
        <f t="shared" si="20"/>
        <v>0.60092521257733189</v>
      </c>
      <c r="L81" s="13">
        <f t="shared" si="20"/>
        <v>0.54262735320332356</v>
      </c>
      <c r="M81" s="13">
        <f t="shared" si="20"/>
        <v>0</v>
      </c>
      <c r="N81" s="13">
        <f t="shared" si="20"/>
        <v>0</v>
      </c>
      <c r="O81" s="13">
        <f t="shared" si="20"/>
        <v>0</v>
      </c>
      <c r="P81" s="13">
        <f t="shared" si="20"/>
        <v>0</v>
      </c>
      <c r="Q81" s="13">
        <f t="shared" si="20"/>
        <v>0</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153</v>
      </c>
      <c r="F83" s="19">
        <v>133.32</v>
      </c>
      <c r="G83" s="19">
        <v>3.1</v>
      </c>
      <c r="H83" s="19">
        <v>12</v>
      </c>
      <c r="I83" s="19">
        <v>9.5</v>
      </c>
      <c r="J83" s="19"/>
      <c r="K83" s="19">
        <v>5</v>
      </c>
      <c r="L83" s="19">
        <v>0</v>
      </c>
      <c r="M83" s="19">
        <v>0</v>
      </c>
      <c r="N83" s="19">
        <v>0</v>
      </c>
      <c r="O83" s="19">
        <v>0</v>
      </c>
      <c r="P83" s="19">
        <v>0</v>
      </c>
      <c r="Q83" s="19">
        <v>0</v>
      </c>
      <c r="R83" s="19">
        <v>0</v>
      </c>
      <c r="S83" s="18"/>
      <c r="U83" s="102">
        <v>6</v>
      </c>
      <c r="V83" s="102">
        <f>IF($H83="","",$H83)</f>
        <v>12</v>
      </c>
      <c r="W83" s="102">
        <f>IF(V83="","",V83/100)</f>
        <v>0.12</v>
      </c>
      <c r="X83" s="102">
        <f>IF($G83="","",$G83)</f>
        <v>3.1</v>
      </c>
      <c r="Y83" s="102">
        <f>IF($K83="","",$K83)</f>
        <v>5</v>
      </c>
      <c r="Z83" s="102" t="str">
        <f>IF(J83="","",J83-1)</f>
        <v/>
      </c>
      <c r="AA83" s="102">
        <f>IF($L83="","",$L83)</f>
        <v>0</v>
      </c>
      <c r="AB83" s="102">
        <f>IF($M83="","",$M83)</f>
        <v>0</v>
      </c>
      <c r="AC83" s="102">
        <f>IF($H84="","",$H84)</f>
        <v>9.5</v>
      </c>
      <c r="AD83" s="102">
        <f>IF(AC83="","",AC83/100)</f>
        <v>9.5000000000000001E-2</v>
      </c>
      <c r="AE83" s="102">
        <f>IF($G84="","",$G84)</f>
        <v>2.7</v>
      </c>
      <c r="AF83" s="102">
        <f>IF($K84="","",$K84)</f>
        <v>5</v>
      </c>
      <c r="AG83" s="102" t="str">
        <f>IF(J84="","",J84-1)</f>
        <v/>
      </c>
      <c r="AH83" s="102">
        <f>IF($L84="","",$L84)</f>
        <v>0</v>
      </c>
      <c r="AI83" s="102">
        <f>IF($M84="","",$M84)</f>
        <v>0</v>
      </c>
      <c r="AJ83" s="102">
        <f>IF($H85="","",$H85)</f>
        <v>17</v>
      </c>
      <c r="AK83" s="102">
        <f>IF(AJ83="","",AJ83/100)</f>
        <v>0.17</v>
      </c>
      <c r="AL83" s="102">
        <f>IF($G85="","",$G85)</f>
        <v>4.7</v>
      </c>
      <c r="AM83" s="102">
        <f>IF($K85="","",$K85)</f>
        <v>5</v>
      </c>
      <c r="AN83" s="102" t="str">
        <f>IF(J85="","",J85-1)</f>
        <v/>
      </c>
      <c r="AO83" s="102">
        <f>IF($L85="","",$L85)</f>
        <v>3</v>
      </c>
      <c r="AP83" s="102">
        <f>IF($M85="","",$M85)</f>
        <v>0</v>
      </c>
      <c r="AQ83" s="102">
        <f>IF($H86="","",$H86)</f>
        <v>13</v>
      </c>
      <c r="AR83" s="102">
        <f>IF(AQ83="","",AQ83/100)</f>
        <v>0.13</v>
      </c>
      <c r="AS83" s="102">
        <f>IF($G86="","",$G86)</f>
        <v>3.7</v>
      </c>
      <c r="AT83" s="102">
        <f>IF($K86="","",$K86)</f>
        <v>4</v>
      </c>
      <c r="AU83" s="102" t="str">
        <f>IF(J86="","",J86-1)</f>
        <v/>
      </c>
      <c r="AV83" s="102">
        <f>IF($L86="","",$L86)</f>
        <v>2</v>
      </c>
      <c r="AW83" s="102">
        <f>IF($M86="","",$M86)</f>
        <v>0</v>
      </c>
      <c r="AX83" s="102">
        <f>IF($H87="","",$H87)</f>
        <v>14.5</v>
      </c>
      <c r="AY83" s="102">
        <f>IF(AX83="","",AX83/100)</f>
        <v>0.14499999999999999</v>
      </c>
      <c r="AZ83" s="102">
        <f>IF($G87="","",$G87)</f>
        <v>4</v>
      </c>
      <c r="BA83" s="102">
        <f>IF($K87="","",$K87)</f>
        <v>3</v>
      </c>
      <c r="BB83" s="102" t="str">
        <f>IF(J87="","",J87-1)</f>
        <v/>
      </c>
      <c r="BC83" s="102">
        <f>IF($L87="","",$L87)</f>
        <v>1</v>
      </c>
      <c r="BD83" s="102">
        <f>IF($M87="","",$M87)</f>
        <v>0</v>
      </c>
      <c r="BE83" s="102">
        <f>IF($H88="","",$H88)</f>
        <v>19</v>
      </c>
      <c r="BF83" s="102">
        <f>IF(BE83="","",BE83/100)</f>
        <v>0.19</v>
      </c>
      <c r="BG83" s="102">
        <f>IF($G88="","",$G88)</f>
        <v>5.2</v>
      </c>
      <c r="BH83" s="102">
        <f>IF($K88="","",$K88)</f>
        <v>8</v>
      </c>
      <c r="BI83" s="102">
        <f>IF(J88="","",J88-1)</f>
        <v>6</v>
      </c>
      <c r="BJ83" s="102">
        <f>IF($L88="","",$L88)</f>
        <v>1</v>
      </c>
      <c r="BK83" s="102">
        <f>IF($M88="","",$M88)</f>
        <v>0</v>
      </c>
      <c r="BL83" s="102">
        <f>SUM(O83:O88)/U83</f>
        <v>0.16666666666666666</v>
      </c>
      <c r="BM83" s="102">
        <f>SUM(P83:P88)/U83</f>
        <v>0</v>
      </c>
      <c r="BN83" s="102">
        <f>SUM(Q83:Q88)/U83</f>
        <v>0</v>
      </c>
      <c r="BO83" s="102">
        <f>SUM(R83:R88)/U83</f>
        <v>0</v>
      </c>
    </row>
    <row r="84" spans="2:67" ht="15.75" x14ac:dyDescent="0.2">
      <c r="B84" s="147"/>
      <c r="C84" s="21" t="s">
        <v>103</v>
      </c>
      <c r="D84" s="19"/>
      <c r="E84" s="19">
        <v>153</v>
      </c>
      <c r="F84" s="20"/>
      <c r="G84" s="19">
        <v>2.7</v>
      </c>
      <c r="H84" s="19">
        <v>9.5</v>
      </c>
      <c r="I84" s="19">
        <v>12</v>
      </c>
      <c r="J84" s="19"/>
      <c r="K84" s="19">
        <v>5</v>
      </c>
      <c r="L84" s="19">
        <v>0</v>
      </c>
      <c r="M84" s="19">
        <v>0</v>
      </c>
      <c r="N84" s="19">
        <v>0</v>
      </c>
      <c r="O84" s="19">
        <v>0</v>
      </c>
      <c r="P84" s="19">
        <v>0</v>
      </c>
      <c r="Q84" s="19">
        <v>0</v>
      </c>
      <c r="R84" s="19">
        <v>0</v>
      </c>
      <c r="S84" s="18"/>
    </row>
    <row r="85" spans="2:67" ht="15.75" x14ac:dyDescent="0.2">
      <c r="B85" s="147"/>
      <c r="C85" s="21" t="s">
        <v>102</v>
      </c>
      <c r="D85" s="19">
        <f t="shared" ref="D85:E88" si="21">D84</f>
        <v>0</v>
      </c>
      <c r="E85" s="19">
        <f t="shared" si="21"/>
        <v>153</v>
      </c>
      <c r="F85" s="20"/>
      <c r="G85" s="19">
        <v>4.7</v>
      </c>
      <c r="H85" s="19">
        <v>17</v>
      </c>
      <c r="I85" s="19">
        <v>14</v>
      </c>
      <c r="J85" s="19"/>
      <c r="K85" s="19">
        <v>5</v>
      </c>
      <c r="L85" s="19">
        <v>3</v>
      </c>
      <c r="M85" s="19">
        <v>0</v>
      </c>
      <c r="N85" s="19">
        <v>0</v>
      </c>
      <c r="O85" s="19">
        <v>0</v>
      </c>
      <c r="P85" s="19">
        <v>0</v>
      </c>
      <c r="Q85" s="19">
        <v>0</v>
      </c>
      <c r="R85" s="19">
        <v>0</v>
      </c>
      <c r="S85" s="18"/>
    </row>
    <row r="86" spans="2:67" ht="15.75" x14ac:dyDescent="0.2">
      <c r="B86" s="147"/>
      <c r="C86" s="21" t="s">
        <v>101</v>
      </c>
      <c r="D86" s="19">
        <f t="shared" si="21"/>
        <v>0</v>
      </c>
      <c r="E86" s="19">
        <f t="shared" si="21"/>
        <v>153</v>
      </c>
      <c r="F86" s="20"/>
      <c r="G86" s="19">
        <v>3.7</v>
      </c>
      <c r="H86" s="19">
        <v>13</v>
      </c>
      <c r="I86" s="19">
        <v>13</v>
      </c>
      <c r="J86" s="19"/>
      <c r="K86" s="19">
        <v>4</v>
      </c>
      <c r="L86" s="19">
        <v>2</v>
      </c>
      <c r="M86" s="19">
        <v>0</v>
      </c>
      <c r="N86" s="19">
        <v>0</v>
      </c>
      <c r="O86" s="19">
        <v>0</v>
      </c>
      <c r="P86" s="19">
        <v>0</v>
      </c>
      <c r="Q86" s="19">
        <v>0</v>
      </c>
      <c r="R86" s="19">
        <v>0</v>
      </c>
      <c r="S86" s="18" t="s">
        <v>732</v>
      </c>
    </row>
    <row r="87" spans="2:67" ht="15.75" x14ac:dyDescent="0.2">
      <c r="B87" s="147"/>
      <c r="C87" s="21" t="s">
        <v>100</v>
      </c>
      <c r="D87" s="19">
        <f t="shared" si="21"/>
        <v>0</v>
      </c>
      <c r="E87" s="19">
        <f t="shared" si="21"/>
        <v>153</v>
      </c>
      <c r="F87" s="20"/>
      <c r="G87" s="19">
        <v>4</v>
      </c>
      <c r="H87" s="19">
        <v>14.5</v>
      </c>
      <c r="I87" s="19">
        <v>12.5</v>
      </c>
      <c r="J87" s="19"/>
      <c r="K87" s="19">
        <v>3</v>
      </c>
      <c r="L87" s="19">
        <v>1</v>
      </c>
      <c r="M87" s="19">
        <v>0</v>
      </c>
      <c r="N87" s="19">
        <v>0</v>
      </c>
      <c r="O87" s="19">
        <v>0</v>
      </c>
      <c r="P87" s="19">
        <v>0</v>
      </c>
      <c r="Q87" s="19">
        <v>0</v>
      </c>
      <c r="R87" s="19">
        <v>0</v>
      </c>
      <c r="S87" s="18"/>
    </row>
    <row r="88" spans="2:67" ht="15.75" x14ac:dyDescent="0.2">
      <c r="B88" s="147"/>
      <c r="C88" s="21" t="s">
        <v>99</v>
      </c>
      <c r="D88" s="19">
        <f t="shared" si="21"/>
        <v>0</v>
      </c>
      <c r="E88" s="19">
        <f t="shared" si="21"/>
        <v>153</v>
      </c>
      <c r="F88" s="20"/>
      <c r="G88" s="19">
        <v>5.2</v>
      </c>
      <c r="H88" s="19">
        <v>19</v>
      </c>
      <c r="I88" s="19">
        <v>23</v>
      </c>
      <c r="J88" s="19">
        <v>7</v>
      </c>
      <c r="K88" s="19">
        <v>8</v>
      </c>
      <c r="L88" s="19">
        <v>1</v>
      </c>
      <c r="M88" s="19">
        <v>0</v>
      </c>
      <c r="N88" s="19">
        <v>0</v>
      </c>
      <c r="O88" s="19">
        <v>1</v>
      </c>
      <c r="P88" s="19">
        <v>0</v>
      </c>
      <c r="Q88" s="19">
        <v>0</v>
      </c>
      <c r="R88" s="19">
        <v>0</v>
      </c>
      <c r="S88" s="18"/>
    </row>
    <row r="89" spans="2:67" ht="3.75" customHeight="1" x14ac:dyDescent="0.2">
      <c r="B89" s="11"/>
      <c r="C89" s="9"/>
      <c r="D89" s="9"/>
      <c r="E89" s="10"/>
      <c r="F89" s="10"/>
      <c r="G89" s="9"/>
      <c r="H89" s="9"/>
      <c r="I89" s="9"/>
      <c r="J89" s="9"/>
      <c r="K89" s="10"/>
      <c r="L89" s="10"/>
      <c r="M89" s="10"/>
      <c r="N89" s="10"/>
      <c r="O89" s="10">
        <v>1</v>
      </c>
      <c r="P89" s="10"/>
      <c r="Q89" s="9"/>
      <c r="R89" s="9"/>
      <c r="S89" s="8"/>
    </row>
    <row r="90" spans="2:67" ht="15.75" x14ac:dyDescent="0.2">
      <c r="B90" s="17" t="s">
        <v>155</v>
      </c>
      <c r="C90" s="16" t="s">
        <v>98</v>
      </c>
      <c r="D90" s="15"/>
      <c r="E90" s="13">
        <f>AVERAGE(E84:E88)</f>
        <v>153</v>
      </c>
      <c r="F90" s="13">
        <f>F83</f>
        <v>133.32</v>
      </c>
      <c r="G90" s="13">
        <f t="shared" ref="G90:R90" si="22">AVERAGE(G83:G88)</f>
        <v>3.9</v>
      </c>
      <c r="H90" s="13">
        <f t="shared" si="22"/>
        <v>14.166666666666666</v>
      </c>
      <c r="I90" s="13">
        <f t="shared" si="22"/>
        <v>14</v>
      </c>
      <c r="J90" s="13">
        <f t="shared" si="22"/>
        <v>7</v>
      </c>
      <c r="K90" s="13">
        <f t="shared" si="22"/>
        <v>5</v>
      </c>
      <c r="L90" s="13">
        <f t="shared" si="22"/>
        <v>1.1666666666666667</v>
      </c>
      <c r="M90" s="13">
        <f t="shared" si="22"/>
        <v>0</v>
      </c>
      <c r="N90" s="13">
        <f t="shared" si="22"/>
        <v>0</v>
      </c>
      <c r="O90" s="13">
        <f t="shared" si="22"/>
        <v>0.16666666666666666</v>
      </c>
      <c r="P90" s="13">
        <f t="shared" si="22"/>
        <v>0</v>
      </c>
      <c r="Q90" s="13">
        <f t="shared" si="22"/>
        <v>0</v>
      </c>
      <c r="R90" s="13">
        <f t="shared" si="22"/>
        <v>0</v>
      </c>
      <c r="S90" s="12"/>
    </row>
    <row r="91" spans="2:67" ht="15.75" x14ac:dyDescent="0.2">
      <c r="B91" s="17"/>
      <c r="C91" s="16" t="s">
        <v>97</v>
      </c>
      <c r="D91" s="15"/>
      <c r="E91" s="14"/>
      <c r="F91" s="14"/>
      <c r="G91" s="13">
        <f t="shared" ref="G91:R91" si="23">STDEV(G83:G88)/SQRT(COUNT(G83:G88))</f>
        <v>0.38557316642456779</v>
      </c>
      <c r="H91" s="13">
        <f t="shared" si="23"/>
        <v>1.4063348739819317</v>
      </c>
      <c r="I91" s="13">
        <f t="shared" si="23"/>
        <v>1.9017535767461216</v>
      </c>
      <c r="J91" s="13" t="e">
        <f t="shared" si="23"/>
        <v>#DIV/0!</v>
      </c>
      <c r="K91" s="13">
        <f t="shared" si="23"/>
        <v>0.68313005106397329</v>
      </c>
      <c r="L91" s="13">
        <f t="shared" si="23"/>
        <v>0.47726070210921184</v>
      </c>
      <c r="M91" s="13">
        <f t="shared" si="23"/>
        <v>0</v>
      </c>
      <c r="N91" s="13">
        <f t="shared" si="23"/>
        <v>0</v>
      </c>
      <c r="O91" s="13">
        <f t="shared" si="23"/>
        <v>0.16666666666666669</v>
      </c>
      <c r="P91" s="13">
        <f t="shared" si="23"/>
        <v>0</v>
      </c>
      <c r="Q91" s="13">
        <f t="shared" si="23"/>
        <v>0</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D009B-A6F3-4D11-9B38-35401A75AEB0}">
  <sheetPr>
    <pageSetUpPr fitToPage="1"/>
  </sheetPr>
  <dimension ref="B1:BO92"/>
  <sheetViews>
    <sheetView defaultGridColor="0" topLeftCell="B11" colorId="8" zoomScale="85" workbookViewId="0">
      <pane xSplit="1" ySplit="2" topLeftCell="C13" activePane="bottomRight" state="frozen"/>
      <selection activeCell="U13" sqref="U13:BO83"/>
      <selection pane="topRight" activeCell="U13" sqref="U13:BO83"/>
      <selection pane="bottomLeft" activeCell="U13" sqref="U13:BO83"/>
      <selection pane="bottomRight" activeCell="U13" sqref="U13:BO8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153</v>
      </c>
      <c r="F13" s="19">
        <v>50.7</v>
      </c>
      <c r="G13" s="19">
        <v>2.9</v>
      </c>
      <c r="H13" s="19">
        <v>8</v>
      </c>
      <c r="I13" s="19">
        <v>21</v>
      </c>
      <c r="J13" s="19"/>
      <c r="K13" s="19">
        <v>2</v>
      </c>
      <c r="L13" s="19">
        <v>0</v>
      </c>
      <c r="M13" s="19">
        <v>0</v>
      </c>
      <c r="N13" s="19">
        <v>0</v>
      </c>
      <c r="O13" s="19">
        <v>0</v>
      </c>
      <c r="P13" s="19">
        <v>0</v>
      </c>
      <c r="Q13" s="19">
        <v>0</v>
      </c>
      <c r="R13" s="19">
        <v>0</v>
      </c>
      <c r="S13" s="18"/>
      <c r="U13" s="102">
        <v>5</v>
      </c>
      <c r="V13" s="102">
        <f>IF($H13="","",$H13)</f>
        <v>8</v>
      </c>
      <c r="W13" s="102">
        <f>IF(V13="","",V13/100)</f>
        <v>0.08</v>
      </c>
      <c r="X13" s="102">
        <f>IF($G13="","",$G13)</f>
        <v>2.9</v>
      </c>
      <c r="Y13" s="102">
        <f>IF($K13="","",$K13)</f>
        <v>2</v>
      </c>
      <c r="Z13" s="102" t="str">
        <f>IF(J13="","",J13-1)</f>
        <v/>
      </c>
      <c r="AA13" s="102">
        <f>IF($L13="","",$L13)</f>
        <v>0</v>
      </c>
      <c r="AB13" s="102">
        <f>IF($M13="","",$M13)</f>
        <v>0</v>
      </c>
      <c r="AC13" s="102">
        <f>IF($H14="","",$H14)</f>
        <v>10.5</v>
      </c>
      <c r="AD13" s="102">
        <f>IF(AC13="","",AC13/100)</f>
        <v>0.105</v>
      </c>
      <c r="AE13" s="102">
        <f>IF($G14="","",$G14)</f>
        <v>3.1</v>
      </c>
      <c r="AF13" s="102">
        <f>IF($K14="","",$K14)</f>
        <v>4</v>
      </c>
      <c r="AG13" s="102" t="str">
        <f>IF(J14="","",J14-1)</f>
        <v/>
      </c>
      <c r="AH13" s="102">
        <f>IF($L14="","",$L14)</f>
        <v>0</v>
      </c>
      <c r="AI13" s="102">
        <f>IF($M14="","",$M14)</f>
        <v>0</v>
      </c>
      <c r="AJ13" s="102">
        <f>IF($H15="","",$H15)</f>
        <v>11.5</v>
      </c>
      <c r="AK13" s="102">
        <f>IF(AJ13="","",AJ13/100)</f>
        <v>0.115</v>
      </c>
      <c r="AL13" s="102">
        <f>IF($G15="","",$G15)</f>
        <v>3.5</v>
      </c>
      <c r="AM13" s="102">
        <f>IF($K15="","",$K15)</f>
        <v>3</v>
      </c>
      <c r="AN13" s="102" t="str">
        <f>IF(J15="","",J15-1)</f>
        <v/>
      </c>
      <c r="AO13" s="102">
        <f>IF($L15="","",$L15)</f>
        <v>2</v>
      </c>
      <c r="AP13" s="102">
        <f>IF($M15="","",$M15)</f>
        <v>0</v>
      </c>
      <c r="AQ13" s="102">
        <f>IF($H16="","",$H16)</f>
        <v>10.5</v>
      </c>
      <c r="AR13" s="102">
        <f>IF(AQ13="","",AQ13/100)</f>
        <v>0.105</v>
      </c>
      <c r="AS13" s="102">
        <f>IF($G16="","",$G16)</f>
        <v>3</v>
      </c>
      <c r="AT13" s="102">
        <f>IF($K16="","",$K16)</f>
        <v>4</v>
      </c>
      <c r="AU13" s="102" t="str">
        <f>IF(J16="","",J16-1)</f>
        <v/>
      </c>
      <c r="AV13" s="102">
        <f>IF($L16="","",$L16)</f>
        <v>0</v>
      </c>
      <c r="AW13" s="102">
        <f>IF($M16="","",$M16)</f>
        <v>0</v>
      </c>
      <c r="AX13" s="102">
        <f>IF($H17="","",$H17)</f>
        <v>13.5</v>
      </c>
      <c r="AY13" s="102">
        <f>IF(AX13="","",AX13/100)</f>
        <v>0.13500000000000001</v>
      </c>
      <c r="AZ13" s="102">
        <f>IF($G17="","",$G17)</f>
        <v>4.4000000000000004</v>
      </c>
      <c r="BA13" s="102">
        <f>IF($K17="","",$K17)</f>
        <v>5</v>
      </c>
      <c r="BB13" s="102" t="str">
        <f>IF(J17="","",J17-1)</f>
        <v/>
      </c>
      <c r="BC13" s="102">
        <f>IF($L17="","",$L17)</f>
        <v>1</v>
      </c>
      <c r="BD13" s="102">
        <f>IF($M17="","",$M17)</f>
        <v>0</v>
      </c>
      <c r="BE13" s="102" t="str">
        <f>IF($H18="","",$H18)</f>
        <v/>
      </c>
      <c r="BF13" s="102" t="str">
        <f>IF(BE13="","",BE13/100)</f>
        <v/>
      </c>
      <c r="BG13" s="102" t="str">
        <f>IF($G18="","",$G18)</f>
        <v/>
      </c>
      <c r="BH13" s="102" t="str">
        <f>IF($K18="","",$K18)</f>
        <v/>
      </c>
      <c r="BI13" s="102" t="str">
        <f>IF(J18="","",J18-1)</f>
        <v/>
      </c>
      <c r="BJ13" s="102" t="str">
        <f>IF($L18="","",$L18)</f>
        <v/>
      </c>
      <c r="BK13" s="102" t="str">
        <f>IF($M18="","",$M18)</f>
        <v/>
      </c>
      <c r="BL13" s="102">
        <f>SUM(O13:O18)/U13</f>
        <v>0</v>
      </c>
      <c r="BM13" s="102">
        <f>SUM(P13:P18)/U13</f>
        <v>0</v>
      </c>
      <c r="BN13" s="102">
        <f>SUM(Q13:Q18)/U13</f>
        <v>0</v>
      </c>
      <c r="BO13" s="102">
        <f>SUM(R13:R18)/U13</f>
        <v>0</v>
      </c>
    </row>
    <row r="14" spans="2:67" ht="15.75" x14ac:dyDescent="0.2">
      <c r="B14" s="147"/>
      <c r="C14" s="21" t="s">
        <v>103</v>
      </c>
      <c r="D14" s="19"/>
      <c r="E14" s="19">
        <v>154</v>
      </c>
      <c r="F14" s="20"/>
      <c r="G14" s="19">
        <v>3.1</v>
      </c>
      <c r="H14" s="19">
        <v>10.5</v>
      </c>
      <c r="I14" s="19">
        <v>9</v>
      </c>
      <c r="J14" s="19"/>
      <c r="K14" s="19">
        <v>4</v>
      </c>
      <c r="L14" s="19">
        <v>0</v>
      </c>
      <c r="M14" s="19">
        <v>0</v>
      </c>
      <c r="N14" s="19">
        <v>0</v>
      </c>
      <c r="O14" s="19">
        <v>0</v>
      </c>
      <c r="P14" s="19">
        <v>0</v>
      </c>
      <c r="Q14" s="19">
        <v>0</v>
      </c>
      <c r="R14" s="19">
        <v>0</v>
      </c>
      <c r="S14" s="18"/>
    </row>
    <row r="15" spans="2:67" ht="15.75" x14ac:dyDescent="0.2">
      <c r="B15" s="147"/>
      <c r="C15" s="21" t="s">
        <v>102</v>
      </c>
      <c r="D15" s="19">
        <f t="shared" ref="D15:E18" si="0">D14</f>
        <v>0</v>
      </c>
      <c r="E15" s="19">
        <f t="shared" si="0"/>
        <v>154</v>
      </c>
      <c r="F15" s="20"/>
      <c r="G15" s="19">
        <v>3.5</v>
      </c>
      <c r="H15" s="19">
        <v>11.5</v>
      </c>
      <c r="I15" s="19">
        <v>10</v>
      </c>
      <c r="J15" s="19"/>
      <c r="K15" s="19">
        <v>3</v>
      </c>
      <c r="L15" s="19">
        <v>2</v>
      </c>
      <c r="M15" s="19">
        <v>0</v>
      </c>
      <c r="N15" s="19">
        <v>0</v>
      </c>
      <c r="O15" s="19">
        <v>0</v>
      </c>
      <c r="P15" s="19">
        <v>0</v>
      </c>
      <c r="Q15" s="19">
        <v>0</v>
      </c>
      <c r="R15" s="19">
        <v>0</v>
      </c>
      <c r="S15" s="18"/>
    </row>
    <row r="16" spans="2:67" ht="15.75" x14ac:dyDescent="0.2">
      <c r="B16" s="147"/>
      <c r="C16" s="21" t="s">
        <v>101</v>
      </c>
      <c r="D16" s="19">
        <f t="shared" si="0"/>
        <v>0</v>
      </c>
      <c r="E16" s="19">
        <f t="shared" si="0"/>
        <v>154</v>
      </c>
      <c r="F16" s="20"/>
      <c r="G16" s="19">
        <v>3</v>
      </c>
      <c r="H16" s="19">
        <v>10.5</v>
      </c>
      <c r="I16" s="19">
        <v>12</v>
      </c>
      <c r="J16" s="19"/>
      <c r="K16" s="19">
        <v>4</v>
      </c>
      <c r="L16" s="19">
        <v>0</v>
      </c>
      <c r="M16" s="19">
        <v>0</v>
      </c>
      <c r="N16" s="19">
        <v>0</v>
      </c>
      <c r="O16" s="19">
        <v>0</v>
      </c>
      <c r="P16" s="19">
        <v>0</v>
      </c>
      <c r="Q16" s="19">
        <v>0</v>
      </c>
      <c r="R16" s="19">
        <v>0</v>
      </c>
      <c r="S16" s="18" t="s">
        <v>732</v>
      </c>
    </row>
    <row r="17" spans="2:67" ht="15.75" x14ac:dyDescent="0.2">
      <c r="B17" s="147"/>
      <c r="C17" s="21" t="s">
        <v>100</v>
      </c>
      <c r="D17" s="19">
        <f t="shared" si="0"/>
        <v>0</v>
      </c>
      <c r="E17" s="19">
        <f t="shared" si="0"/>
        <v>154</v>
      </c>
      <c r="F17" s="20"/>
      <c r="G17" s="19">
        <v>4.4000000000000004</v>
      </c>
      <c r="H17" s="19">
        <v>13.5</v>
      </c>
      <c r="I17" s="19">
        <v>13</v>
      </c>
      <c r="J17" s="19"/>
      <c r="K17" s="19">
        <v>5</v>
      </c>
      <c r="L17" s="19">
        <v>1</v>
      </c>
      <c r="M17" s="19">
        <v>0</v>
      </c>
      <c r="N17" s="19">
        <v>0</v>
      </c>
      <c r="O17" s="19">
        <v>0</v>
      </c>
      <c r="P17" s="19">
        <v>0</v>
      </c>
      <c r="Q17" s="19">
        <v>0</v>
      </c>
      <c r="R17" s="19">
        <v>0</v>
      </c>
      <c r="S17" s="18" t="s">
        <v>732</v>
      </c>
    </row>
    <row r="18" spans="2:67" ht="15.75" x14ac:dyDescent="0.2">
      <c r="B18" s="147"/>
      <c r="C18" s="21" t="s">
        <v>99</v>
      </c>
      <c r="D18" s="19">
        <f t="shared" si="0"/>
        <v>0</v>
      </c>
      <c r="E18" s="19">
        <f t="shared" si="0"/>
        <v>154</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154</v>
      </c>
      <c r="F20" s="13">
        <f>F13</f>
        <v>50.7</v>
      </c>
      <c r="G20" s="13">
        <f t="shared" ref="G20:R20" si="1">AVERAGE(G13:G18)</f>
        <v>3.38</v>
      </c>
      <c r="H20" s="13">
        <f t="shared" si="1"/>
        <v>10.8</v>
      </c>
      <c r="I20" s="13">
        <f t="shared" si="1"/>
        <v>13</v>
      </c>
      <c r="J20" s="13" t="e">
        <f t="shared" si="1"/>
        <v>#DIV/0!</v>
      </c>
      <c r="K20" s="13">
        <f t="shared" si="1"/>
        <v>3.6</v>
      </c>
      <c r="L20" s="13">
        <f t="shared" si="1"/>
        <v>0.6</v>
      </c>
      <c r="M20" s="13">
        <f t="shared" si="1"/>
        <v>0</v>
      </c>
      <c r="N20" s="13">
        <f t="shared" si="1"/>
        <v>0</v>
      </c>
      <c r="O20" s="13">
        <f t="shared" si="1"/>
        <v>0</v>
      </c>
      <c r="P20" s="13">
        <f t="shared" si="1"/>
        <v>0</v>
      </c>
      <c r="Q20" s="13">
        <f t="shared" si="1"/>
        <v>0</v>
      </c>
      <c r="R20" s="13">
        <f t="shared" si="1"/>
        <v>0</v>
      </c>
      <c r="S20" s="12"/>
    </row>
    <row r="21" spans="2:67" ht="15.75" x14ac:dyDescent="0.2">
      <c r="B21" s="17"/>
      <c r="C21" s="16" t="s">
        <v>97</v>
      </c>
      <c r="D21" s="15"/>
      <c r="E21" s="14"/>
      <c r="F21" s="14"/>
      <c r="G21" s="13">
        <f t="shared" ref="G21:R21" si="2">STDEV(G13:G18)/SQRT(COUNT(G13:G18))</f>
        <v>0.27459060435492111</v>
      </c>
      <c r="H21" s="13">
        <f t="shared" si="2"/>
        <v>0.88881944173155758</v>
      </c>
      <c r="I21" s="13">
        <f t="shared" si="2"/>
        <v>2.1213203435596424</v>
      </c>
      <c r="J21" s="13" t="e">
        <f t="shared" si="2"/>
        <v>#DIV/0!</v>
      </c>
      <c r="K21" s="13">
        <f t="shared" si="2"/>
        <v>0.50990195135927863</v>
      </c>
      <c r="L21" s="13">
        <f t="shared" si="2"/>
        <v>0.39999999999999997</v>
      </c>
      <c r="M21" s="13">
        <f t="shared" si="2"/>
        <v>0</v>
      </c>
      <c r="N21" s="13">
        <f t="shared" si="2"/>
        <v>0</v>
      </c>
      <c r="O21" s="13">
        <f t="shared" si="2"/>
        <v>0</v>
      </c>
      <c r="P21" s="13">
        <f t="shared" si="2"/>
        <v>0</v>
      </c>
      <c r="Q21" s="13">
        <f t="shared" si="2"/>
        <v>0</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730</v>
      </c>
      <c r="E23" s="19">
        <v>153</v>
      </c>
      <c r="F23" s="19">
        <v>107.68</v>
      </c>
      <c r="G23" s="19">
        <v>3.7</v>
      </c>
      <c r="H23" s="19">
        <v>11.5</v>
      </c>
      <c r="I23" s="19">
        <v>19.5</v>
      </c>
      <c r="J23" s="19"/>
      <c r="K23" s="19">
        <v>3</v>
      </c>
      <c r="L23" s="19">
        <v>1</v>
      </c>
      <c r="M23" s="19">
        <v>0</v>
      </c>
      <c r="N23" s="19">
        <v>0</v>
      </c>
      <c r="O23" s="19">
        <v>0</v>
      </c>
      <c r="P23" s="19">
        <v>0</v>
      </c>
      <c r="Q23" s="19">
        <v>0</v>
      </c>
      <c r="R23" s="19">
        <v>0</v>
      </c>
      <c r="S23" s="18" t="s">
        <v>731</v>
      </c>
      <c r="U23" s="102">
        <v>6</v>
      </c>
      <c r="V23" s="102">
        <f>IF($H23="","",$H23)</f>
        <v>11.5</v>
      </c>
      <c r="W23" s="102">
        <f>IF(V23="","",V23/100)</f>
        <v>0.115</v>
      </c>
      <c r="X23" s="102">
        <f>IF($G23="","",$G23)</f>
        <v>3.7</v>
      </c>
      <c r="Y23" s="102">
        <f>IF($K23="","",$K23)</f>
        <v>3</v>
      </c>
      <c r="Z23" s="102" t="str">
        <f>IF(J23="","",J23-1)</f>
        <v/>
      </c>
      <c r="AA23" s="102">
        <f>IF($L23="","",$L23)</f>
        <v>1</v>
      </c>
      <c r="AB23" s="102">
        <f>IF($M23="","",$M23)</f>
        <v>0</v>
      </c>
      <c r="AC23" s="102">
        <f>IF($H24="","",$H24)</f>
        <v>10</v>
      </c>
      <c r="AD23" s="102">
        <f>IF(AC23="","",AC23/100)</f>
        <v>0.1</v>
      </c>
      <c r="AE23" s="102">
        <f>IF($G24="","",$G24)</f>
        <v>3.9</v>
      </c>
      <c r="AF23" s="102">
        <f>IF($K24="","",$K24)</f>
        <v>3</v>
      </c>
      <c r="AG23" s="102" t="str">
        <f>IF(J24="","",J24-1)</f>
        <v/>
      </c>
      <c r="AH23" s="102">
        <f>IF($L24="","",$L24)</f>
        <v>1</v>
      </c>
      <c r="AI23" s="102">
        <f>IF($M24="","",$M24)</f>
        <v>0</v>
      </c>
      <c r="AJ23" s="102">
        <f>IF($H25="","",$H25)</f>
        <v>18</v>
      </c>
      <c r="AK23" s="102">
        <f>IF(AJ23="","",AJ23/100)</f>
        <v>0.18</v>
      </c>
      <c r="AL23" s="102">
        <f>IF($G25="","",$G25)</f>
        <v>5.0999999999999996</v>
      </c>
      <c r="AM23" s="102">
        <f>IF($K25="","",$K25)</f>
        <v>9</v>
      </c>
      <c r="AN23" s="102" t="str">
        <f>IF(J25="","",J25-1)</f>
        <v/>
      </c>
      <c r="AO23" s="102">
        <f>IF($L25="","",$L25)</f>
        <v>4</v>
      </c>
      <c r="AP23" s="102">
        <f>IF($M25="","",$M25)</f>
        <v>0</v>
      </c>
      <c r="AQ23" s="102">
        <f>IF($H26="","",$H26)</f>
        <v>10</v>
      </c>
      <c r="AR23" s="102">
        <f>IF(AQ23="","",AQ23/100)</f>
        <v>0.1</v>
      </c>
      <c r="AS23" s="102">
        <f>IF($G26="","",$G26)</f>
        <v>3.6</v>
      </c>
      <c r="AT23" s="102">
        <f>IF($K26="","",$K26)</f>
        <v>2</v>
      </c>
      <c r="AU23" s="102" t="str">
        <f>IF(J26="","",J26-1)</f>
        <v/>
      </c>
      <c r="AV23" s="102">
        <f>IF($L26="","",$L26)</f>
        <v>2</v>
      </c>
      <c r="AW23" s="102">
        <f>IF($M26="","",$M26)</f>
        <v>0</v>
      </c>
      <c r="AX23" s="102">
        <f>IF($H27="","",$H27)</f>
        <v>12.5</v>
      </c>
      <c r="AY23" s="102">
        <f>IF(AX23="","",AX23/100)</f>
        <v>0.125</v>
      </c>
      <c r="AZ23" s="102">
        <f>IF($G27="","",$G27)</f>
        <v>3.2</v>
      </c>
      <c r="BA23" s="102">
        <f>IF($K27="","",$K27)</f>
        <v>3</v>
      </c>
      <c r="BB23" s="102" t="str">
        <f>IF(J27="","",J27-1)</f>
        <v/>
      </c>
      <c r="BC23" s="102">
        <f>IF($L27="","",$L27)</f>
        <v>1</v>
      </c>
      <c r="BD23" s="102">
        <f>IF($M27="","",$M27)</f>
        <v>0</v>
      </c>
      <c r="BE23" s="102">
        <f>IF($H28="","",$H28)</f>
        <v>6.5</v>
      </c>
      <c r="BF23" s="102">
        <f>IF(BE23="","",BE23/100)</f>
        <v>6.5000000000000002E-2</v>
      </c>
      <c r="BG23" s="102">
        <f>IF($G28="","",$G28)</f>
        <v>3.8</v>
      </c>
      <c r="BH23" s="102">
        <f>IF($K28="","",$K28)</f>
        <v>2</v>
      </c>
      <c r="BI23" s="102" t="str">
        <f>IF(J28="","",J28-1)</f>
        <v/>
      </c>
      <c r="BJ23" s="102">
        <f>IF($L28="","",$L28)</f>
        <v>1</v>
      </c>
      <c r="BK23" s="102">
        <f>IF($M28="","",$M28)</f>
        <v>0</v>
      </c>
      <c r="BL23" s="102">
        <f>SUM(O23:O28)/U23</f>
        <v>0</v>
      </c>
      <c r="BM23" s="102">
        <f>SUM(P23:P28)/U23</f>
        <v>0</v>
      </c>
      <c r="BN23" s="102">
        <f>SUM(Q23:Q28)/U23</f>
        <v>0</v>
      </c>
      <c r="BO23" s="102">
        <f>SUM(R23:R28)/U23</f>
        <v>0</v>
      </c>
    </row>
    <row r="24" spans="2:67" ht="15.75" x14ac:dyDescent="0.2">
      <c r="B24" s="147"/>
      <c r="C24" s="21" t="s">
        <v>103</v>
      </c>
      <c r="D24" s="19"/>
      <c r="E24" s="19">
        <v>154</v>
      </c>
      <c r="F24" s="20"/>
      <c r="G24" s="19">
        <v>3.9</v>
      </c>
      <c r="H24" s="19">
        <v>10</v>
      </c>
      <c r="I24" s="19">
        <v>8</v>
      </c>
      <c r="J24" s="19"/>
      <c r="K24" s="19">
        <v>3</v>
      </c>
      <c r="L24" s="19">
        <v>1</v>
      </c>
      <c r="M24" s="19">
        <v>0</v>
      </c>
      <c r="N24" s="19">
        <v>0</v>
      </c>
      <c r="O24" s="19">
        <v>0</v>
      </c>
      <c r="P24" s="19">
        <v>0</v>
      </c>
      <c r="Q24" s="19">
        <v>0</v>
      </c>
      <c r="R24" s="19">
        <v>0</v>
      </c>
      <c r="S24" s="18" t="s">
        <v>731</v>
      </c>
    </row>
    <row r="25" spans="2:67" ht="15.75" x14ac:dyDescent="0.2">
      <c r="B25" s="147"/>
      <c r="C25" s="21" t="s">
        <v>102</v>
      </c>
      <c r="D25" s="19">
        <f t="shared" ref="D25:E28" si="3">D24</f>
        <v>0</v>
      </c>
      <c r="E25" s="19">
        <f t="shared" si="3"/>
        <v>154</v>
      </c>
      <c r="F25" s="20"/>
      <c r="G25" s="19">
        <v>5.0999999999999996</v>
      </c>
      <c r="H25" s="19">
        <v>18</v>
      </c>
      <c r="I25" s="19">
        <v>19</v>
      </c>
      <c r="J25" s="19"/>
      <c r="K25" s="19">
        <v>9</v>
      </c>
      <c r="L25" s="19">
        <v>4</v>
      </c>
      <c r="M25" s="19">
        <v>0</v>
      </c>
      <c r="N25" s="19">
        <v>0</v>
      </c>
      <c r="O25" s="19">
        <v>0</v>
      </c>
      <c r="P25" s="19">
        <v>0</v>
      </c>
      <c r="Q25" s="19">
        <v>0</v>
      </c>
      <c r="R25" s="19">
        <v>0</v>
      </c>
      <c r="S25" s="18"/>
    </row>
    <row r="26" spans="2:67" ht="15.75" x14ac:dyDescent="0.2">
      <c r="B26" s="147"/>
      <c r="C26" s="21" t="s">
        <v>101</v>
      </c>
      <c r="D26" s="19">
        <f t="shared" si="3"/>
        <v>0</v>
      </c>
      <c r="E26" s="19">
        <f t="shared" si="3"/>
        <v>154</v>
      </c>
      <c r="F26" s="20"/>
      <c r="G26" s="19">
        <v>3.6</v>
      </c>
      <c r="H26" s="19">
        <v>10</v>
      </c>
      <c r="I26" s="19">
        <v>13.5</v>
      </c>
      <c r="J26" s="19"/>
      <c r="K26" s="19">
        <v>2</v>
      </c>
      <c r="L26" s="19">
        <v>2</v>
      </c>
      <c r="M26" s="19">
        <v>0</v>
      </c>
      <c r="N26" s="19">
        <v>0</v>
      </c>
      <c r="O26" s="19">
        <v>0</v>
      </c>
      <c r="P26" s="19">
        <v>0</v>
      </c>
      <c r="Q26" s="19">
        <v>0</v>
      </c>
      <c r="R26" s="19">
        <v>0</v>
      </c>
      <c r="S26" s="18" t="s">
        <v>732</v>
      </c>
    </row>
    <row r="27" spans="2:67" ht="15.75" x14ac:dyDescent="0.2">
      <c r="B27" s="147"/>
      <c r="C27" s="21" t="s">
        <v>100</v>
      </c>
      <c r="D27" s="19">
        <f t="shared" si="3"/>
        <v>0</v>
      </c>
      <c r="E27" s="19">
        <f t="shared" si="3"/>
        <v>154</v>
      </c>
      <c r="F27" s="20"/>
      <c r="G27" s="19">
        <v>3.2</v>
      </c>
      <c r="H27" s="19">
        <v>12.5</v>
      </c>
      <c r="I27" s="19">
        <v>10</v>
      </c>
      <c r="J27" s="19"/>
      <c r="K27" s="19">
        <v>3</v>
      </c>
      <c r="L27" s="19">
        <v>1</v>
      </c>
      <c r="M27" s="19">
        <v>0</v>
      </c>
      <c r="N27" s="19">
        <v>0</v>
      </c>
      <c r="O27" s="19">
        <v>0</v>
      </c>
      <c r="P27" s="19">
        <v>0</v>
      </c>
      <c r="Q27" s="19">
        <v>0</v>
      </c>
      <c r="R27" s="19">
        <v>0</v>
      </c>
      <c r="S27" s="18"/>
    </row>
    <row r="28" spans="2:67" ht="15.75" x14ac:dyDescent="0.2">
      <c r="B28" s="147"/>
      <c r="C28" s="21" t="s">
        <v>99</v>
      </c>
      <c r="D28" s="19">
        <f t="shared" si="3"/>
        <v>0</v>
      </c>
      <c r="E28" s="19">
        <f t="shared" si="3"/>
        <v>154</v>
      </c>
      <c r="F28" s="20"/>
      <c r="G28" s="19">
        <v>3.8</v>
      </c>
      <c r="H28" s="19">
        <v>6.5</v>
      </c>
      <c r="I28" s="19">
        <v>11</v>
      </c>
      <c r="J28" s="19"/>
      <c r="K28" s="19">
        <v>2</v>
      </c>
      <c r="L28" s="19">
        <v>1</v>
      </c>
      <c r="M28" s="19">
        <v>0</v>
      </c>
      <c r="N28" s="19">
        <v>0</v>
      </c>
      <c r="O28" s="19">
        <v>0</v>
      </c>
      <c r="P28" s="19">
        <v>0</v>
      </c>
      <c r="Q28" s="19">
        <v>0</v>
      </c>
      <c r="R28" s="19">
        <v>0</v>
      </c>
      <c r="S28" s="18" t="s">
        <v>731</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154</v>
      </c>
      <c r="F30" s="13">
        <f>F23</f>
        <v>107.68</v>
      </c>
      <c r="G30" s="13">
        <f t="shared" ref="G30:R30" si="4">AVERAGE(G23:G28)</f>
        <v>3.8833333333333333</v>
      </c>
      <c r="H30" s="13">
        <f t="shared" si="4"/>
        <v>11.416666666666666</v>
      </c>
      <c r="I30" s="13">
        <f t="shared" si="4"/>
        <v>13.5</v>
      </c>
      <c r="J30" s="13" t="e">
        <f t="shared" si="4"/>
        <v>#DIV/0!</v>
      </c>
      <c r="K30" s="13">
        <f t="shared" si="4"/>
        <v>3.6666666666666665</v>
      </c>
      <c r="L30" s="13">
        <f t="shared" si="4"/>
        <v>1.6666666666666667</v>
      </c>
      <c r="M30" s="13">
        <f t="shared" si="4"/>
        <v>0</v>
      </c>
      <c r="N30" s="13">
        <f t="shared" si="4"/>
        <v>0</v>
      </c>
      <c r="O30" s="13">
        <f t="shared" si="4"/>
        <v>0</v>
      </c>
      <c r="P30" s="13">
        <f t="shared" si="4"/>
        <v>0</v>
      </c>
      <c r="Q30" s="13">
        <f t="shared" si="4"/>
        <v>0</v>
      </c>
      <c r="R30" s="13">
        <f t="shared" si="4"/>
        <v>0</v>
      </c>
      <c r="S30" s="12"/>
    </row>
    <row r="31" spans="2:67" ht="15.75" x14ac:dyDescent="0.2">
      <c r="B31" s="17"/>
      <c r="C31" s="16" t="s">
        <v>97</v>
      </c>
      <c r="D31" s="15"/>
      <c r="E31" s="14"/>
      <c r="F31" s="14"/>
      <c r="G31" s="13">
        <f t="shared" ref="G31:R31" si="5">STDEV(G23:G28)/SQRT(COUNT(G23:G28))</f>
        <v>0.26257274124410696</v>
      </c>
      <c r="H31" s="13">
        <f t="shared" si="5"/>
        <v>1.556795141022451</v>
      </c>
      <c r="I31" s="13">
        <f t="shared" si="5"/>
        <v>1.9578900207451218</v>
      </c>
      <c r="J31" s="13" t="e">
        <f t="shared" si="5"/>
        <v>#DIV/0!</v>
      </c>
      <c r="K31" s="13">
        <f t="shared" si="5"/>
        <v>1.0852547064066471</v>
      </c>
      <c r="L31" s="13">
        <f t="shared" si="5"/>
        <v>0.4944132324730442</v>
      </c>
      <c r="M31" s="13">
        <f t="shared" si="5"/>
        <v>0</v>
      </c>
      <c r="N31" s="13">
        <f t="shared" si="5"/>
        <v>0</v>
      </c>
      <c r="O31" s="13">
        <f t="shared" si="5"/>
        <v>0</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153</v>
      </c>
      <c r="F33" s="19">
        <v>198.2</v>
      </c>
      <c r="G33" s="19">
        <v>4.9000000000000004</v>
      </c>
      <c r="H33" s="19">
        <v>21</v>
      </c>
      <c r="I33" s="19">
        <v>14</v>
      </c>
      <c r="J33" s="19"/>
      <c r="K33" s="19">
        <v>7</v>
      </c>
      <c r="L33" s="19">
        <v>1</v>
      </c>
      <c r="M33" s="19">
        <v>0</v>
      </c>
      <c r="N33" s="19">
        <v>0</v>
      </c>
      <c r="O33" s="19">
        <v>0</v>
      </c>
      <c r="P33" s="19">
        <v>0</v>
      </c>
      <c r="Q33" s="19">
        <v>0</v>
      </c>
      <c r="R33" s="19">
        <v>0</v>
      </c>
      <c r="S33" s="18"/>
      <c r="U33" s="102">
        <v>6</v>
      </c>
      <c r="V33" s="102">
        <f>IF($H33="","",$H33)</f>
        <v>21</v>
      </c>
      <c r="W33" s="102">
        <f>IF(V33="","",V33/100)</f>
        <v>0.21</v>
      </c>
      <c r="X33" s="102">
        <f>IF($G33="","",$G33)</f>
        <v>4.9000000000000004</v>
      </c>
      <c r="Y33" s="102">
        <f>IF($K33="","",$K33)</f>
        <v>7</v>
      </c>
      <c r="Z33" s="102" t="str">
        <f>IF(J33="","",J33-1)</f>
        <v/>
      </c>
      <c r="AA33" s="102">
        <f>IF($L33="","",$L33)</f>
        <v>1</v>
      </c>
      <c r="AB33" s="102">
        <f>IF($M33="","",$M33)</f>
        <v>0</v>
      </c>
      <c r="AC33" s="102">
        <f>IF($H34="","",$H34)</f>
        <v>12</v>
      </c>
      <c r="AD33" s="102">
        <f>IF(AC33="","",AC33/100)</f>
        <v>0.12</v>
      </c>
      <c r="AE33" s="102">
        <f>IF($G34="","",$G34)</f>
        <v>4.4000000000000004</v>
      </c>
      <c r="AF33" s="102">
        <f>IF($K34="","",$K34)</f>
        <v>2</v>
      </c>
      <c r="AG33" s="102" t="str">
        <f>IF(J34="","",J34-1)</f>
        <v/>
      </c>
      <c r="AH33" s="102">
        <f>IF($L34="","",$L34)</f>
        <v>2</v>
      </c>
      <c r="AI33" s="102">
        <f>IF($M34="","",$M34)</f>
        <v>0</v>
      </c>
      <c r="AJ33" s="102">
        <f>IF($H35="","",$H35)</f>
        <v>13.5</v>
      </c>
      <c r="AK33" s="102">
        <f>IF(AJ33="","",AJ33/100)</f>
        <v>0.13500000000000001</v>
      </c>
      <c r="AL33" s="102">
        <f>IF($G35="","",$G35)</f>
        <v>4.0999999999999996</v>
      </c>
      <c r="AM33" s="102">
        <f>IF($K35="","",$K35)</f>
        <v>3</v>
      </c>
      <c r="AN33" s="102" t="str">
        <f>IF(J35="","",J35-1)</f>
        <v/>
      </c>
      <c r="AO33" s="102">
        <f>IF($L35="","",$L35)</f>
        <v>2</v>
      </c>
      <c r="AP33" s="102">
        <f>IF($M35="","",$M35)</f>
        <v>0</v>
      </c>
      <c r="AQ33" s="102">
        <f>IF($H36="","",$H36)</f>
        <v>12</v>
      </c>
      <c r="AR33" s="102">
        <f>IF(AQ33="","",AQ33/100)</f>
        <v>0.12</v>
      </c>
      <c r="AS33" s="102">
        <f>IF($G36="","",$G36)</f>
        <v>4.5</v>
      </c>
      <c r="AT33" s="102">
        <f>IF($K36="","",$K36)</f>
        <v>3</v>
      </c>
      <c r="AU33" s="102" t="str">
        <f>IF(J36="","",J36-1)</f>
        <v/>
      </c>
      <c r="AV33" s="102">
        <f>IF($L36="","",$L36)</f>
        <v>2</v>
      </c>
      <c r="AW33" s="102">
        <f>IF($M36="","",$M36)</f>
        <v>0</v>
      </c>
      <c r="AX33" s="102">
        <f>IF($H37="","",$H37)</f>
        <v>14.5</v>
      </c>
      <c r="AY33" s="102">
        <f>IF(AX33="","",AX33/100)</f>
        <v>0.14499999999999999</v>
      </c>
      <c r="AZ33" s="102">
        <f>IF($G37="","",$G37)</f>
        <v>4.2</v>
      </c>
      <c r="BA33" s="102">
        <f>IF($K37="","",$K37)</f>
        <v>6</v>
      </c>
      <c r="BB33" s="102" t="str">
        <f>IF(J37="","",J37-1)</f>
        <v/>
      </c>
      <c r="BC33" s="102">
        <f>IF($L37="","",$L37)</f>
        <v>0</v>
      </c>
      <c r="BD33" s="102">
        <f>IF($M37="","",$M37)</f>
        <v>0</v>
      </c>
      <c r="BE33" s="102">
        <f>IF($H38="","",$H38)</f>
        <v>16</v>
      </c>
      <c r="BF33" s="102">
        <f>IF(BE33="","",BE33/100)</f>
        <v>0.16</v>
      </c>
      <c r="BG33" s="102">
        <f>IF($G38="","",$G38)</f>
        <v>4.8</v>
      </c>
      <c r="BH33" s="102">
        <f>IF($K38="","",$K38)</f>
        <v>5</v>
      </c>
      <c r="BI33" s="102" t="str">
        <f>IF(J38="","",J38-1)</f>
        <v/>
      </c>
      <c r="BJ33" s="102">
        <f>IF($L38="","",$L38)</f>
        <v>2</v>
      </c>
      <c r="BK33" s="102">
        <f>IF($M38="","",$M38)</f>
        <v>0</v>
      </c>
      <c r="BL33" s="102">
        <f>SUM(O33:O38)/U33</f>
        <v>0</v>
      </c>
      <c r="BM33" s="102">
        <f>SUM(P33:P38)/U33</f>
        <v>0</v>
      </c>
      <c r="BN33" s="102">
        <f>SUM(Q33:Q38)/U33</f>
        <v>0</v>
      </c>
      <c r="BO33" s="102">
        <f>SUM(R33:R38)/U33</f>
        <v>0</v>
      </c>
    </row>
    <row r="34" spans="2:67" ht="15.75" x14ac:dyDescent="0.2">
      <c r="B34" s="147"/>
      <c r="C34" s="21" t="s">
        <v>103</v>
      </c>
      <c r="D34" s="19"/>
      <c r="E34" s="19">
        <v>154</v>
      </c>
      <c r="F34" s="20"/>
      <c r="G34" s="19">
        <v>4.4000000000000004</v>
      </c>
      <c r="H34" s="19">
        <v>12</v>
      </c>
      <c r="I34" s="19">
        <v>11</v>
      </c>
      <c r="J34" s="19"/>
      <c r="K34" s="19">
        <v>2</v>
      </c>
      <c r="L34" s="19">
        <v>2</v>
      </c>
      <c r="M34" s="19">
        <v>0</v>
      </c>
      <c r="N34" s="19">
        <v>0</v>
      </c>
      <c r="O34" s="19">
        <v>0</v>
      </c>
      <c r="P34" s="19">
        <v>0</v>
      </c>
      <c r="Q34" s="19">
        <v>0</v>
      </c>
      <c r="R34" s="19">
        <v>0</v>
      </c>
      <c r="S34" s="18" t="s">
        <v>732</v>
      </c>
    </row>
    <row r="35" spans="2:67" ht="15.75" x14ac:dyDescent="0.2">
      <c r="B35" s="147"/>
      <c r="C35" s="21" t="s">
        <v>102</v>
      </c>
      <c r="D35" s="19">
        <f t="shared" ref="D35:E38" si="6">D34</f>
        <v>0</v>
      </c>
      <c r="E35" s="19">
        <f t="shared" si="6"/>
        <v>154</v>
      </c>
      <c r="F35" s="20"/>
      <c r="G35" s="19">
        <v>4.0999999999999996</v>
      </c>
      <c r="H35" s="19">
        <v>13.5</v>
      </c>
      <c r="I35" s="19">
        <v>12</v>
      </c>
      <c r="J35" s="19"/>
      <c r="K35" s="19">
        <v>3</v>
      </c>
      <c r="L35" s="19">
        <v>2</v>
      </c>
      <c r="M35" s="19">
        <v>0</v>
      </c>
      <c r="N35" s="19">
        <v>0</v>
      </c>
      <c r="O35" s="19">
        <v>0</v>
      </c>
      <c r="P35" s="19">
        <v>0</v>
      </c>
      <c r="Q35" s="19">
        <v>0</v>
      </c>
      <c r="R35" s="19">
        <v>0</v>
      </c>
      <c r="S35" s="18" t="s">
        <v>732</v>
      </c>
    </row>
    <row r="36" spans="2:67" ht="15.75" x14ac:dyDescent="0.2">
      <c r="B36" s="147"/>
      <c r="C36" s="21" t="s">
        <v>101</v>
      </c>
      <c r="D36" s="19">
        <f t="shared" si="6"/>
        <v>0</v>
      </c>
      <c r="E36" s="19">
        <f t="shared" si="6"/>
        <v>154</v>
      </c>
      <c r="F36" s="20"/>
      <c r="G36" s="19">
        <v>4.5</v>
      </c>
      <c r="H36" s="19">
        <v>12</v>
      </c>
      <c r="I36" s="19">
        <v>9</v>
      </c>
      <c r="J36" s="19"/>
      <c r="K36" s="19">
        <v>3</v>
      </c>
      <c r="L36" s="19">
        <v>2</v>
      </c>
      <c r="M36" s="19">
        <v>0</v>
      </c>
      <c r="N36" s="19">
        <v>0</v>
      </c>
      <c r="O36" s="19">
        <v>0</v>
      </c>
      <c r="P36" s="19">
        <v>0</v>
      </c>
      <c r="Q36" s="19">
        <v>0</v>
      </c>
      <c r="R36" s="19">
        <v>0</v>
      </c>
      <c r="S36" s="18"/>
    </row>
    <row r="37" spans="2:67" ht="15.75" x14ac:dyDescent="0.2">
      <c r="B37" s="147"/>
      <c r="C37" s="21" t="s">
        <v>100</v>
      </c>
      <c r="D37" s="19">
        <f t="shared" si="6"/>
        <v>0</v>
      </c>
      <c r="E37" s="19">
        <f t="shared" si="6"/>
        <v>154</v>
      </c>
      <c r="F37" s="20"/>
      <c r="G37" s="19">
        <v>4.2</v>
      </c>
      <c r="H37" s="19">
        <v>14.5</v>
      </c>
      <c r="I37" s="19">
        <v>15</v>
      </c>
      <c r="J37" s="19"/>
      <c r="K37" s="19">
        <v>6</v>
      </c>
      <c r="L37" s="19">
        <v>0</v>
      </c>
      <c r="M37" s="19">
        <v>0</v>
      </c>
      <c r="N37" s="19">
        <v>0</v>
      </c>
      <c r="O37" s="19">
        <v>0</v>
      </c>
      <c r="P37" s="19">
        <v>0</v>
      </c>
      <c r="Q37" s="19">
        <v>0</v>
      </c>
      <c r="R37" s="19">
        <v>0</v>
      </c>
      <c r="S37" s="18"/>
    </row>
    <row r="38" spans="2:67" ht="15.75" x14ac:dyDescent="0.2">
      <c r="B38" s="147"/>
      <c r="C38" s="21" t="s">
        <v>99</v>
      </c>
      <c r="D38" s="19">
        <f t="shared" si="6"/>
        <v>0</v>
      </c>
      <c r="E38" s="19">
        <f t="shared" si="6"/>
        <v>154</v>
      </c>
      <c r="F38" s="20"/>
      <c r="G38" s="19">
        <v>4.8</v>
      </c>
      <c r="H38" s="19">
        <v>16</v>
      </c>
      <c r="I38" s="19">
        <v>17</v>
      </c>
      <c r="J38" s="19"/>
      <c r="K38" s="19">
        <v>5</v>
      </c>
      <c r="L38" s="19">
        <v>2</v>
      </c>
      <c r="M38" s="19">
        <v>0</v>
      </c>
      <c r="N38" s="19">
        <v>0</v>
      </c>
      <c r="O38" s="19">
        <v>0</v>
      </c>
      <c r="P38" s="19">
        <v>0</v>
      </c>
      <c r="Q38" s="19">
        <v>0</v>
      </c>
      <c r="R38" s="19">
        <v>0</v>
      </c>
      <c r="S38" s="18" t="s">
        <v>732</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154</v>
      </c>
      <c r="F40" s="13">
        <f>F33</f>
        <v>198.2</v>
      </c>
      <c r="G40" s="13">
        <f t="shared" ref="G40:R40" si="7">AVERAGE(G33:G38)</f>
        <v>4.4833333333333334</v>
      </c>
      <c r="H40" s="13">
        <f t="shared" si="7"/>
        <v>14.833333333333334</v>
      </c>
      <c r="I40" s="13">
        <f t="shared" si="7"/>
        <v>13</v>
      </c>
      <c r="J40" s="13" t="e">
        <f t="shared" si="7"/>
        <v>#DIV/0!</v>
      </c>
      <c r="K40" s="13">
        <f t="shared" si="7"/>
        <v>4.333333333333333</v>
      </c>
      <c r="L40" s="13">
        <f t="shared" si="7"/>
        <v>1.5</v>
      </c>
      <c r="M40" s="13">
        <f t="shared" si="7"/>
        <v>0</v>
      </c>
      <c r="N40" s="13">
        <f t="shared" si="7"/>
        <v>0</v>
      </c>
      <c r="O40" s="13">
        <f t="shared" si="7"/>
        <v>0</v>
      </c>
      <c r="P40" s="13">
        <f t="shared" si="7"/>
        <v>0</v>
      </c>
      <c r="Q40" s="13">
        <f t="shared" si="7"/>
        <v>0</v>
      </c>
      <c r="R40" s="13">
        <f t="shared" si="7"/>
        <v>0</v>
      </c>
      <c r="S40" s="12"/>
    </row>
    <row r="41" spans="2:67" ht="15.75" x14ac:dyDescent="0.2">
      <c r="B41" s="17"/>
      <c r="C41" s="16" t="s">
        <v>97</v>
      </c>
      <c r="D41" s="15"/>
      <c r="E41" s="14"/>
      <c r="F41" s="14"/>
      <c r="G41" s="13">
        <f t="shared" ref="G41:R41" si="8">STDEV(G33:G38)/SQRT(COUNT(G33:G38))</f>
        <v>0.13017082793177762</v>
      </c>
      <c r="H41" s="13">
        <f t="shared" si="8"/>
        <v>1.3824294235551806</v>
      </c>
      <c r="I41" s="13">
        <f t="shared" si="8"/>
        <v>1.1832159566199234</v>
      </c>
      <c r="J41" s="13" t="e">
        <f t="shared" si="8"/>
        <v>#DIV/0!</v>
      </c>
      <c r="K41" s="13">
        <f t="shared" si="8"/>
        <v>0.80277297191948627</v>
      </c>
      <c r="L41" s="13">
        <f t="shared" si="8"/>
        <v>0.34156502553198664</v>
      </c>
      <c r="M41" s="13">
        <f t="shared" si="8"/>
        <v>0</v>
      </c>
      <c r="N41" s="13">
        <f t="shared" si="8"/>
        <v>0</v>
      </c>
      <c r="O41" s="13">
        <f t="shared" si="8"/>
        <v>0</v>
      </c>
      <c r="P41" s="13">
        <f t="shared" si="8"/>
        <v>0</v>
      </c>
      <c r="Q41" s="13">
        <f t="shared" si="8"/>
        <v>0</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153</v>
      </c>
      <c r="F43" s="19">
        <v>168.2</v>
      </c>
      <c r="G43" s="19">
        <v>4.3</v>
      </c>
      <c r="H43" s="19">
        <v>17</v>
      </c>
      <c r="I43" s="19">
        <v>17</v>
      </c>
      <c r="J43" s="19"/>
      <c r="K43" s="19">
        <v>6</v>
      </c>
      <c r="L43" s="19">
        <v>4</v>
      </c>
      <c r="M43" s="19">
        <v>0</v>
      </c>
      <c r="N43" s="19">
        <v>0</v>
      </c>
      <c r="O43" s="19">
        <v>0</v>
      </c>
      <c r="P43" s="19">
        <v>0</v>
      </c>
      <c r="Q43" s="19">
        <v>0</v>
      </c>
      <c r="R43" s="19">
        <v>0</v>
      </c>
      <c r="S43" s="18"/>
      <c r="U43" s="102">
        <v>6</v>
      </c>
      <c r="V43" s="102">
        <f>IF($H43="","",$H43)</f>
        <v>17</v>
      </c>
      <c r="W43" s="102">
        <f>IF(V43="","",V43/100)</f>
        <v>0.17</v>
      </c>
      <c r="X43" s="102">
        <f>IF($G43="","",$G43)</f>
        <v>4.3</v>
      </c>
      <c r="Y43" s="102">
        <f>IF($K43="","",$K43)</f>
        <v>6</v>
      </c>
      <c r="Z43" s="102" t="str">
        <f>IF(J43="","",J43-1)</f>
        <v/>
      </c>
      <c r="AA43" s="102">
        <f>IF($L43="","",$L43)</f>
        <v>4</v>
      </c>
      <c r="AB43" s="102">
        <f>IF($M43="","",$M43)</f>
        <v>0</v>
      </c>
      <c r="AC43" s="102">
        <f>IF($H44="","",$H44)</f>
        <v>11.5</v>
      </c>
      <c r="AD43" s="102">
        <f>IF(AC43="","",AC43/100)</f>
        <v>0.115</v>
      </c>
      <c r="AE43" s="102">
        <f>IF($G44="","",$G44)</f>
        <v>3.4</v>
      </c>
      <c r="AF43" s="102">
        <f>IF($K44="","",$K44)</f>
        <v>3</v>
      </c>
      <c r="AG43" s="102" t="str">
        <f>IF(J44="","",J44-1)</f>
        <v/>
      </c>
      <c r="AH43" s="102">
        <f>IF($L44="","",$L44)</f>
        <v>0</v>
      </c>
      <c r="AI43" s="102">
        <f>IF($M44="","",$M44)</f>
        <v>0</v>
      </c>
      <c r="AJ43" s="102">
        <f>IF($H45="","",$H45)</f>
        <v>9</v>
      </c>
      <c r="AK43" s="102">
        <f>IF(AJ43="","",AJ43/100)</f>
        <v>0.09</v>
      </c>
      <c r="AL43" s="102">
        <f>IF($G45="","",$G45)</f>
        <v>3.6</v>
      </c>
      <c r="AM43" s="102">
        <f>IF($K45="","",$K45)</f>
        <v>2</v>
      </c>
      <c r="AN43" s="102" t="str">
        <f>IF(J45="","",J45-1)</f>
        <v/>
      </c>
      <c r="AO43" s="102">
        <f>IF($L45="","",$L45)</f>
        <v>1</v>
      </c>
      <c r="AP43" s="102">
        <f>IF($M45="","",$M45)</f>
        <v>0</v>
      </c>
      <c r="AQ43" s="102">
        <f>IF($H46="","",$H46)</f>
        <v>13</v>
      </c>
      <c r="AR43" s="102">
        <f>IF(AQ43="","",AQ43/100)</f>
        <v>0.13</v>
      </c>
      <c r="AS43" s="102">
        <f>IF($G46="","",$G46)</f>
        <v>4</v>
      </c>
      <c r="AT43" s="102">
        <f>IF($K46="","",$K46)</f>
        <v>6</v>
      </c>
      <c r="AU43" s="102" t="str">
        <f>IF(J46="","",J46-1)</f>
        <v/>
      </c>
      <c r="AV43" s="102">
        <f>IF($L46="","",$L46)</f>
        <v>1</v>
      </c>
      <c r="AW43" s="102">
        <f>IF($M46="","",$M46)</f>
        <v>0</v>
      </c>
      <c r="AX43" s="102">
        <f>IF($H47="","",$H47)</f>
        <v>12</v>
      </c>
      <c r="AY43" s="102">
        <f>IF(AX43="","",AX43/100)</f>
        <v>0.12</v>
      </c>
      <c r="AZ43" s="102">
        <f>IF($G47="","",$G47)</f>
        <v>3.7</v>
      </c>
      <c r="BA43" s="102">
        <f>IF($K47="","",$K47)</f>
        <v>5</v>
      </c>
      <c r="BB43" s="102" t="str">
        <f>IF(J47="","",J47-1)</f>
        <v/>
      </c>
      <c r="BC43" s="102">
        <f>IF($L47="","",$L47)</f>
        <v>2</v>
      </c>
      <c r="BD43" s="102">
        <f>IF($M47="","",$M47)</f>
        <v>0</v>
      </c>
      <c r="BE43" s="102">
        <f>IF($H48="","",$H48)</f>
        <v>9.5</v>
      </c>
      <c r="BF43" s="102">
        <f>IF(BE43="","",BE43/100)</f>
        <v>9.5000000000000001E-2</v>
      </c>
      <c r="BG43" s="102">
        <f>IF($G48="","",$G48)</f>
        <v>3</v>
      </c>
      <c r="BH43" s="102">
        <f>IF($K48="","",$K48)</f>
        <v>3</v>
      </c>
      <c r="BI43" s="102" t="str">
        <f>IF(J48="","",J48-1)</f>
        <v/>
      </c>
      <c r="BJ43" s="102">
        <f>IF($L48="","",$L48)</f>
        <v>1</v>
      </c>
      <c r="BK43" s="102">
        <f>IF($M48="","",$M48)</f>
        <v>0</v>
      </c>
      <c r="BL43" s="102">
        <f>SUM(O43:O48)/U43</f>
        <v>0</v>
      </c>
      <c r="BM43" s="102">
        <f>SUM(P43:P48)/U43</f>
        <v>0</v>
      </c>
      <c r="BN43" s="102">
        <f>SUM(Q43:Q48)/U43</f>
        <v>0</v>
      </c>
      <c r="BO43" s="102">
        <f>SUM(R43:R48)/U43</f>
        <v>0</v>
      </c>
    </row>
    <row r="44" spans="2:67" ht="15.75" x14ac:dyDescent="0.2">
      <c r="B44" s="147"/>
      <c r="C44" s="21" t="s">
        <v>103</v>
      </c>
      <c r="D44" s="19"/>
      <c r="E44" s="19">
        <v>154</v>
      </c>
      <c r="F44" s="20"/>
      <c r="G44" s="19">
        <v>3.4</v>
      </c>
      <c r="H44" s="19">
        <v>11.5</v>
      </c>
      <c r="I44" s="19">
        <v>16</v>
      </c>
      <c r="J44" s="19"/>
      <c r="K44" s="19">
        <v>3</v>
      </c>
      <c r="L44" s="19">
        <v>0</v>
      </c>
      <c r="M44" s="19">
        <v>0</v>
      </c>
      <c r="N44" s="19">
        <v>0</v>
      </c>
      <c r="O44" s="19">
        <v>0</v>
      </c>
      <c r="P44" s="19">
        <v>0</v>
      </c>
      <c r="Q44" s="19">
        <v>0</v>
      </c>
      <c r="R44" s="19">
        <v>0</v>
      </c>
      <c r="S44" s="18" t="s">
        <v>731</v>
      </c>
    </row>
    <row r="45" spans="2:67" ht="15.75" x14ac:dyDescent="0.2">
      <c r="B45" s="147"/>
      <c r="C45" s="21" t="s">
        <v>102</v>
      </c>
      <c r="D45" s="19">
        <f t="shared" ref="D45:E48" si="9">D44</f>
        <v>0</v>
      </c>
      <c r="E45" s="19">
        <f t="shared" si="9"/>
        <v>154</v>
      </c>
      <c r="F45" s="20"/>
      <c r="G45" s="19">
        <v>3.6</v>
      </c>
      <c r="H45" s="19">
        <v>9</v>
      </c>
      <c r="I45" s="19">
        <v>12.5</v>
      </c>
      <c r="J45" s="19"/>
      <c r="K45" s="19">
        <v>2</v>
      </c>
      <c r="L45" s="19">
        <v>1</v>
      </c>
      <c r="M45" s="19">
        <v>0</v>
      </c>
      <c r="N45" s="19">
        <v>0</v>
      </c>
      <c r="O45" s="19">
        <v>0</v>
      </c>
      <c r="P45" s="19">
        <v>0</v>
      </c>
      <c r="Q45" s="19">
        <v>0</v>
      </c>
      <c r="R45" s="19">
        <v>0</v>
      </c>
      <c r="S45" s="18"/>
    </row>
    <row r="46" spans="2:67" ht="15.75" x14ac:dyDescent="0.2">
      <c r="B46" s="147"/>
      <c r="C46" s="21" t="s">
        <v>101</v>
      </c>
      <c r="D46" s="19">
        <f t="shared" si="9"/>
        <v>0</v>
      </c>
      <c r="E46" s="19">
        <f t="shared" si="9"/>
        <v>154</v>
      </c>
      <c r="F46" s="20"/>
      <c r="G46" s="19">
        <v>4</v>
      </c>
      <c r="H46" s="19">
        <v>13</v>
      </c>
      <c r="I46" s="19">
        <v>20</v>
      </c>
      <c r="J46" s="19"/>
      <c r="K46" s="19">
        <v>6</v>
      </c>
      <c r="L46" s="19">
        <v>1</v>
      </c>
      <c r="M46" s="19">
        <v>0</v>
      </c>
      <c r="N46" s="19">
        <v>0</v>
      </c>
      <c r="O46" s="19">
        <v>0</v>
      </c>
      <c r="P46" s="19">
        <v>0</v>
      </c>
      <c r="Q46" s="19">
        <v>0</v>
      </c>
      <c r="R46" s="19">
        <v>0</v>
      </c>
      <c r="S46" s="18"/>
    </row>
    <row r="47" spans="2:67" ht="15.75" x14ac:dyDescent="0.2">
      <c r="B47" s="147"/>
      <c r="C47" s="21" t="s">
        <v>100</v>
      </c>
      <c r="D47" s="19">
        <f t="shared" si="9"/>
        <v>0</v>
      </c>
      <c r="E47" s="19">
        <f t="shared" si="9"/>
        <v>154</v>
      </c>
      <c r="F47" s="20"/>
      <c r="G47" s="19">
        <v>3.7</v>
      </c>
      <c r="H47" s="19">
        <v>12</v>
      </c>
      <c r="I47" s="19">
        <v>12</v>
      </c>
      <c r="J47" s="19"/>
      <c r="K47" s="19">
        <v>5</v>
      </c>
      <c r="L47" s="19">
        <v>2</v>
      </c>
      <c r="M47" s="19">
        <v>0</v>
      </c>
      <c r="N47" s="19">
        <v>0</v>
      </c>
      <c r="O47" s="19">
        <v>0</v>
      </c>
      <c r="P47" s="19">
        <v>0</v>
      </c>
      <c r="Q47" s="19">
        <v>0</v>
      </c>
      <c r="R47" s="19">
        <v>0</v>
      </c>
      <c r="S47" s="18"/>
    </row>
    <row r="48" spans="2:67" ht="15.75" x14ac:dyDescent="0.2">
      <c r="B48" s="147"/>
      <c r="C48" s="21" t="s">
        <v>99</v>
      </c>
      <c r="D48" s="19">
        <f t="shared" si="9"/>
        <v>0</v>
      </c>
      <c r="E48" s="19">
        <f t="shared" si="9"/>
        <v>154</v>
      </c>
      <c r="F48" s="20"/>
      <c r="G48" s="19">
        <v>3</v>
      </c>
      <c r="H48" s="19">
        <v>9.5</v>
      </c>
      <c r="I48" s="19">
        <v>14</v>
      </c>
      <c r="J48" s="19"/>
      <c r="K48" s="19">
        <v>3</v>
      </c>
      <c r="L48" s="19">
        <v>1</v>
      </c>
      <c r="M48" s="19">
        <v>0</v>
      </c>
      <c r="N48" s="19">
        <v>0</v>
      </c>
      <c r="O48" s="19">
        <v>0</v>
      </c>
      <c r="P48" s="19">
        <v>0</v>
      </c>
      <c r="Q48" s="19">
        <v>0</v>
      </c>
      <c r="R48" s="19">
        <v>0</v>
      </c>
      <c r="S48" s="18" t="s">
        <v>731</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154</v>
      </c>
      <c r="F50" s="13">
        <f>F43</f>
        <v>168.2</v>
      </c>
      <c r="G50" s="13">
        <f t="shared" ref="G50:R50" si="10">AVERAGE(G43:G48)</f>
        <v>3.6666666666666665</v>
      </c>
      <c r="H50" s="13">
        <f t="shared" si="10"/>
        <v>12</v>
      </c>
      <c r="I50" s="13">
        <f t="shared" si="10"/>
        <v>15.25</v>
      </c>
      <c r="J50" s="13" t="e">
        <f t="shared" si="10"/>
        <v>#DIV/0!</v>
      </c>
      <c r="K50" s="13">
        <f t="shared" si="10"/>
        <v>4.166666666666667</v>
      </c>
      <c r="L50" s="13">
        <f t="shared" si="10"/>
        <v>1.5</v>
      </c>
      <c r="M50" s="13">
        <f t="shared" si="10"/>
        <v>0</v>
      </c>
      <c r="N50" s="13">
        <f t="shared" si="10"/>
        <v>0</v>
      </c>
      <c r="O50" s="13">
        <f t="shared" si="10"/>
        <v>0</v>
      </c>
      <c r="P50" s="13">
        <f t="shared" si="10"/>
        <v>0</v>
      </c>
      <c r="Q50" s="13">
        <f t="shared" si="10"/>
        <v>0</v>
      </c>
      <c r="R50" s="13">
        <f t="shared" si="10"/>
        <v>0</v>
      </c>
      <c r="S50" s="12"/>
    </row>
    <row r="51" spans="2:67" ht="15.75" x14ac:dyDescent="0.2">
      <c r="B51" s="17"/>
      <c r="C51" s="16" t="s">
        <v>97</v>
      </c>
      <c r="D51" s="15"/>
      <c r="E51" s="14"/>
      <c r="F51" s="14"/>
      <c r="G51" s="13">
        <f t="shared" ref="G51:R51" si="11">STDEV(G43:G48)/SQRT(COUNT(G43:G48))</f>
        <v>0.18559214542766725</v>
      </c>
      <c r="H51" s="13">
        <f t="shared" si="11"/>
        <v>1.1761519176251567</v>
      </c>
      <c r="I51" s="13">
        <f t="shared" si="11"/>
        <v>1.2365947867699698</v>
      </c>
      <c r="J51" s="13" t="e">
        <f t="shared" si="11"/>
        <v>#DIV/0!</v>
      </c>
      <c r="K51" s="13">
        <f t="shared" si="11"/>
        <v>0.70316743699096618</v>
      </c>
      <c r="L51" s="13">
        <f t="shared" si="11"/>
        <v>0.56273143387113778</v>
      </c>
      <c r="M51" s="13">
        <f t="shared" si="11"/>
        <v>0</v>
      </c>
      <c r="N51" s="13">
        <f t="shared" si="11"/>
        <v>0</v>
      </c>
      <c r="O51" s="13">
        <f t="shared" si="11"/>
        <v>0</v>
      </c>
      <c r="P51" s="13">
        <f t="shared" si="11"/>
        <v>0</v>
      </c>
      <c r="Q51" s="13">
        <f t="shared" si="11"/>
        <v>0</v>
      </c>
      <c r="R51" s="13">
        <f t="shared" si="11"/>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730</v>
      </c>
      <c r="E53" s="19">
        <v>153</v>
      </c>
      <c r="F53" s="19">
        <v>166.66</v>
      </c>
      <c r="G53" s="19">
        <v>4.3</v>
      </c>
      <c r="H53" s="19">
        <v>18.5</v>
      </c>
      <c r="I53" s="19">
        <v>14.5</v>
      </c>
      <c r="J53" s="19"/>
      <c r="K53" s="19">
        <v>7</v>
      </c>
      <c r="L53" s="19">
        <v>2</v>
      </c>
      <c r="M53" s="19">
        <v>0</v>
      </c>
      <c r="N53" s="19">
        <v>0</v>
      </c>
      <c r="O53" s="19">
        <v>0</v>
      </c>
      <c r="P53" s="19">
        <v>0</v>
      </c>
      <c r="Q53" s="19">
        <v>0</v>
      </c>
      <c r="R53" s="19">
        <v>0</v>
      </c>
      <c r="S53" s="18"/>
      <c r="U53" s="102">
        <v>6</v>
      </c>
      <c r="V53" s="102">
        <f>IF($H53="","",$H53)</f>
        <v>18.5</v>
      </c>
      <c r="W53" s="102">
        <f>IF(V53="","",V53/100)</f>
        <v>0.185</v>
      </c>
      <c r="X53" s="102">
        <f>IF($G53="","",$G53)</f>
        <v>4.3</v>
      </c>
      <c r="Y53" s="102">
        <f>IF($K53="","",$K53)</f>
        <v>7</v>
      </c>
      <c r="Z53" s="102" t="str">
        <f>IF(J53="","",J53-1)</f>
        <v/>
      </c>
      <c r="AA53" s="102">
        <f>IF($L53="","",$L53)</f>
        <v>2</v>
      </c>
      <c r="AB53" s="102">
        <f>IF($M53="","",$M53)</f>
        <v>0</v>
      </c>
      <c r="AC53" s="102">
        <f>IF($H54="","",$H54)</f>
        <v>11.5</v>
      </c>
      <c r="AD53" s="102">
        <f>IF(AC53="","",AC53/100)</f>
        <v>0.115</v>
      </c>
      <c r="AE53" s="102">
        <f>IF($G54="","",$G54)</f>
        <v>3.6</v>
      </c>
      <c r="AF53" s="102">
        <f>IF($K54="","",$K54)</f>
        <v>3</v>
      </c>
      <c r="AG53" s="102" t="str">
        <f>IF(J54="","",J54-1)</f>
        <v/>
      </c>
      <c r="AH53" s="102">
        <f>IF($L54="","",$L54)</f>
        <v>2</v>
      </c>
      <c r="AI53" s="102">
        <f>IF($M54="","",$M54)</f>
        <v>0</v>
      </c>
      <c r="AJ53" s="102">
        <f>IF($H55="","",$H55)</f>
        <v>9</v>
      </c>
      <c r="AK53" s="102">
        <f>IF(AJ53="","",AJ53/100)</f>
        <v>0.09</v>
      </c>
      <c r="AL53" s="102">
        <f>IF($G55="","",$G55)</f>
        <v>4.9000000000000004</v>
      </c>
      <c r="AM53" s="102">
        <f>IF($K55="","",$K55)</f>
        <v>8</v>
      </c>
      <c r="AN53" s="102" t="str">
        <f>IF(J55="","",J55-1)</f>
        <v/>
      </c>
      <c r="AO53" s="102">
        <f>IF($L55="","",$L55)</f>
        <v>3</v>
      </c>
      <c r="AP53" s="102">
        <f>IF($M55="","",$M55)</f>
        <v>0</v>
      </c>
      <c r="AQ53" s="102">
        <f>IF($H56="","",$H56)</f>
        <v>10.5</v>
      </c>
      <c r="AR53" s="102">
        <f>IF(AQ53="","",AQ53/100)</f>
        <v>0.105</v>
      </c>
      <c r="AS53" s="102">
        <f>IF($G56="","",$G56)</f>
        <v>3.8</v>
      </c>
      <c r="AT53" s="102">
        <f>IF($K56="","",$K56)</f>
        <v>4</v>
      </c>
      <c r="AU53" s="102" t="str">
        <f>IF(J56="","",J56-1)</f>
        <v/>
      </c>
      <c r="AV53" s="102">
        <f>IF($L56="","",$L56)</f>
        <v>2</v>
      </c>
      <c r="AW53" s="102">
        <f>IF($M56="","",$M56)</f>
        <v>0</v>
      </c>
      <c r="AX53" s="102">
        <f>IF($H57="","",$H57)</f>
        <v>11</v>
      </c>
      <c r="AY53" s="102">
        <f>IF(AX53="","",AX53/100)</f>
        <v>0.11</v>
      </c>
      <c r="AZ53" s="102">
        <f>IF($G57="","",$G57)</f>
        <v>3.8</v>
      </c>
      <c r="BA53" s="102">
        <f>IF($K57="","",$K57)</f>
        <v>3</v>
      </c>
      <c r="BB53" s="102" t="str">
        <f>IF(J57="","",J57-1)</f>
        <v/>
      </c>
      <c r="BC53" s="102">
        <f>IF($L57="","",$L57)</f>
        <v>2</v>
      </c>
      <c r="BD53" s="102">
        <f>IF($M57="","",$M57)</f>
        <v>0</v>
      </c>
      <c r="BE53" s="102">
        <f>IF($H58="","",$H58)</f>
        <v>13</v>
      </c>
      <c r="BF53" s="102">
        <f>IF(BE53="","",BE53/100)</f>
        <v>0.13</v>
      </c>
      <c r="BG53" s="102">
        <f>IF($G58="","",$G58)</f>
        <v>3.8</v>
      </c>
      <c r="BH53" s="102">
        <f>IF($K58="","",$K58)</f>
        <v>4</v>
      </c>
      <c r="BI53" s="102" t="str">
        <f>IF(J58="","",J58-1)</f>
        <v/>
      </c>
      <c r="BJ53" s="102">
        <f>IF($L58="","",$L58)</f>
        <v>2</v>
      </c>
      <c r="BK53" s="102">
        <f>IF($M58="","",$M58)</f>
        <v>0</v>
      </c>
      <c r="BL53" s="102">
        <f>SUM(O53:O58)/U53</f>
        <v>0</v>
      </c>
      <c r="BM53" s="102">
        <f>SUM(P53:P58)/U53</f>
        <v>0</v>
      </c>
      <c r="BN53" s="102">
        <f>SUM(Q53:Q58)/U53</f>
        <v>0</v>
      </c>
      <c r="BO53" s="102">
        <f>SUM(R53:R58)/U53</f>
        <v>0</v>
      </c>
    </row>
    <row r="54" spans="2:67" ht="15.75" x14ac:dyDescent="0.2">
      <c r="B54" s="147"/>
      <c r="C54" s="21" t="s">
        <v>103</v>
      </c>
      <c r="D54" s="19"/>
      <c r="E54" s="19">
        <v>154</v>
      </c>
      <c r="F54" s="20"/>
      <c r="G54" s="19">
        <v>3.6</v>
      </c>
      <c r="H54" s="19">
        <v>11.5</v>
      </c>
      <c r="I54" s="19">
        <v>16</v>
      </c>
      <c r="J54" s="19"/>
      <c r="K54" s="19">
        <v>3</v>
      </c>
      <c r="L54" s="19">
        <v>2</v>
      </c>
      <c r="M54" s="19">
        <v>0</v>
      </c>
      <c r="N54" s="19">
        <v>0</v>
      </c>
      <c r="O54" s="19">
        <v>0</v>
      </c>
      <c r="P54" s="19">
        <v>0</v>
      </c>
      <c r="Q54" s="19">
        <v>0</v>
      </c>
      <c r="R54" s="19">
        <v>0</v>
      </c>
      <c r="S54" s="18" t="s">
        <v>732</v>
      </c>
    </row>
    <row r="55" spans="2:67" ht="15.75" x14ac:dyDescent="0.2">
      <c r="B55" s="147"/>
      <c r="C55" s="21" t="s">
        <v>102</v>
      </c>
      <c r="D55" s="19">
        <f t="shared" ref="D55:E58" si="12">D54</f>
        <v>0</v>
      </c>
      <c r="E55" s="19">
        <f t="shared" si="12"/>
        <v>154</v>
      </c>
      <c r="F55" s="20"/>
      <c r="G55" s="19">
        <v>4.9000000000000004</v>
      </c>
      <c r="H55" s="19">
        <v>9</v>
      </c>
      <c r="I55" s="19">
        <v>16</v>
      </c>
      <c r="J55" s="19"/>
      <c r="K55" s="19">
        <v>8</v>
      </c>
      <c r="L55" s="19">
        <v>3</v>
      </c>
      <c r="M55" s="19">
        <v>0</v>
      </c>
      <c r="N55" s="19">
        <v>0</v>
      </c>
      <c r="O55" s="19">
        <v>0</v>
      </c>
      <c r="P55" s="19">
        <v>0</v>
      </c>
      <c r="Q55" s="19">
        <v>0</v>
      </c>
      <c r="R55" s="19">
        <v>0</v>
      </c>
      <c r="S55" s="18"/>
    </row>
    <row r="56" spans="2:67" ht="15.75" x14ac:dyDescent="0.2">
      <c r="B56" s="147"/>
      <c r="C56" s="21" t="s">
        <v>101</v>
      </c>
      <c r="D56" s="19">
        <f t="shared" si="12"/>
        <v>0</v>
      </c>
      <c r="E56" s="19">
        <f t="shared" si="12"/>
        <v>154</v>
      </c>
      <c r="F56" s="20"/>
      <c r="G56" s="19">
        <v>3.8</v>
      </c>
      <c r="H56" s="19">
        <v>10.5</v>
      </c>
      <c r="I56" s="19">
        <v>12.5</v>
      </c>
      <c r="J56" s="19"/>
      <c r="K56" s="19">
        <v>4</v>
      </c>
      <c r="L56" s="19">
        <v>2</v>
      </c>
      <c r="M56" s="19">
        <v>0</v>
      </c>
      <c r="N56" s="19">
        <v>0</v>
      </c>
      <c r="O56" s="19">
        <v>0</v>
      </c>
      <c r="P56" s="19">
        <v>0</v>
      </c>
      <c r="Q56" s="19">
        <v>0</v>
      </c>
      <c r="R56" s="19">
        <v>0</v>
      </c>
      <c r="S56" s="18" t="s">
        <v>732</v>
      </c>
    </row>
    <row r="57" spans="2:67" ht="15.75" x14ac:dyDescent="0.2">
      <c r="B57" s="147"/>
      <c r="C57" s="21" t="s">
        <v>100</v>
      </c>
      <c r="D57" s="19">
        <f t="shared" si="12"/>
        <v>0</v>
      </c>
      <c r="E57" s="19">
        <f t="shared" si="12"/>
        <v>154</v>
      </c>
      <c r="F57" s="20"/>
      <c r="G57" s="19">
        <v>3.8</v>
      </c>
      <c r="H57" s="19">
        <v>11</v>
      </c>
      <c r="I57" s="19">
        <v>11.5</v>
      </c>
      <c r="J57" s="19"/>
      <c r="K57" s="19">
        <v>3</v>
      </c>
      <c r="L57" s="19">
        <v>2</v>
      </c>
      <c r="M57" s="19">
        <v>0</v>
      </c>
      <c r="N57" s="19">
        <v>0</v>
      </c>
      <c r="O57" s="19">
        <v>0</v>
      </c>
      <c r="P57" s="19">
        <v>0</v>
      </c>
      <c r="Q57" s="19">
        <v>0</v>
      </c>
      <c r="R57" s="19">
        <v>0</v>
      </c>
      <c r="S57" s="18" t="s">
        <v>732</v>
      </c>
    </row>
    <row r="58" spans="2:67" ht="15.75" x14ac:dyDescent="0.2">
      <c r="B58" s="147"/>
      <c r="C58" s="21" t="s">
        <v>99</v>
      </c>
      <c r="D58" s="19">
        <f t="shared" si="12"/>
        <v>0</v>
      </c>
      <c r="E58" s="19">
        <f t="shared" si="12"/>
        <v>154</v>
      </c>
      <c r="F58" s="20"/>
      <c r="G58" s="19">
        <v>3.8</v>
      </c>
      <c r="H58" s="19">
        <v>13</v>
      </c>
      <c r="I58" s="19">
        <v>14</v>
      </c>
      <c r="J58" s="19"/>
      <c r="K58" s="19">
        <v>4</v>
      </c>
      <c r="L58" s="19">
        <v>2</v>
      </c>
      <c r="M58" s="19">
        <v>0</v>
      </c>
      <c r="N58" s="19">
        <v>0</v>
      </c>
      <c r="O58" s="19">
        <v>0</v>
      </c>
      <c r="P58" s="19">
        <v>0</v>
      </c>
      <c r="Q58" s="19">
        <v>0</v>
      </c>
      <c r="R58" s="19">
        <v>0</v>
      </c>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154</v>
      </c>
      <c r="F60" s="13">
        <f>F53</f>
        <v>166.66</v>
      </c>
      <c r="G60" s="13">
        <f t="shared" ref="G60:R60" si="13">AVERAGE(G53:G58)</f>
        <v>4.0333333333333341</v>
      </c>
      <c r="H60" s="13">
        <f t="shared" si="13"/>
        <v>12.25</v>
      </c>
      <c r="I60" s="13">
        <f t="shared" si="13"/>
        <v>14.083333333333334</v>
      </c>
      <c r="J60" s="13" t="e">
        <f t="shared" si="13"/>
        <v>#DIV/0!</v>
      </c>
      <c r="K60" s="13">
        <f t="shared" si="13"/>
        <v>4.833333333333333</v>
      </c>
      <c r="L60" s="13">
        <f t="shared" si="13"/>
        <v>2.1666666666666665</v>
      </c>
      <c r="M60" s="13">
        <f t="shared" si="13"/>
        <v>0</v>
      </c>
      <c r="N60" s="13">
        <f t="shared" si="13"/>
        <v>0</v>
      </c>
      <c r="O60" s="13">
        <f t="shared" si="13"/>
        <v>0</v>
      </c>
      <c r="P60" s="13">
        <f t="shared" si="13"/>
        <v>0</v>
      </c>
      <c r="Q60" s="13">
        <f t="shared" si="13"/>
        <v>0</v>
      </c>
      <c r="R60" s="13">
        <f t="shared" si="13"/>
        <v>0</v>
      </c>
      <c r="S60" s="12"/>
    </row>
    <row r="61" spans="2:67" ht="15.75" x14ac:dyDescent="0.2">
      <c r="B61" s="17"/>
      <c r="C61" s="16" t="s">
        <v>97</v>
      </c>
      <c r="D61" s="15"/>
      <c r="E61" s="14"/>
      <c r="F61" s="14"/>
      <c r="G61" s="13">
        <f t="shared" ref="G61:R61" si="14">STDEV(G53:G58)/SQRT(COUNT(G53:G58))</f>
        <v>0.19776529298921638</v>
      </c>
      <c r="H61" s="13">
        <f t="shared" si="14"/>
        <v>1.3586144903295172</v>
      </c>
      <c r="I61" s="13">
        <f t="shared" si="14"/>
        <v>0.74628710590793546</v>
      </c>
      <c r="J61" s="13" t="e">
        <f t="shared" si="14"/>
        <v>#DIV/0!</v>
      </c>
      <c r="K61" s="13">
        <f t="shared" si="14"/>
        <v>0.87241682188682701</v>
      </c>
      <c r="L61" s="13">
        <f t="shared" si="14"/>
        <v>0.16666666666666657</v>
      </c>
      <c r="M61" s="13">
        <f t="shared" si="14"/>
        <v>0</v>
      </c>
      <c r="N61" s="13">
        <f t="shared" si="14"/>
        <v>0</v>
      </c>
      <c r="O61" s="13">
        <f t="shared" si="14"/>
        <v>0</v>
      </c>
      <c r="P61" s="13">
        <f t="shared" si="14"/>
        <v>0</v>
      </c>
      <c r="Q61" s="13">
        <f t="shared" si="14"/>
        <v>0</v>
      </c>
      <c r="R61" s="13">
        <f t="shared" si="14"/>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153</v>
      </c>
      <c r="F63" s="19">
        <v>164.75</v>
      </c>
      <c r="G63" s="19">
        <v>4.8</v>
      </c>
      <c r="H63" s="19">
        <v>16</v>
      </c>
      <c r="I63" s="19">
        <v>12</v>
      </c>
      <c r="J63" s="19"/>
      <c r="K63" s="19">
        <v>4</v>
      </c>
      <c r="L63" s="19">
        <v>3</v>
      </c>
      <c r="M63" s="19">
        <v>0</v>
      </c>
      <c r="N63" s="19">
        <v>0</v>
      </c>
      <c r="O63" s="19">
        <v>0</v>
      </c>
      <c r="P63" s="19">
        <v>0</v>
      </c>
      <c r="Q63" s="19">
        <v>0</v>
      </c>
      <c r="R63" s="19">
        <v>0</v>
      </c>
      <c r="S63" s="18"/>
      <c r="U63" s="102">
        <v>6</v>
      </c>
      <c r="V63" s="102">
        <f>IF($H63="","",$H63)</f>
        <v>16</v>
      </c>
      <c r="W63" s="102">
        <f>IF(V63="","",V63/100)</f>
        <v>0.16</v>
      </c>
      <c r="X63" s="102">
        <f>IF($G63="","",$G63)</f>
        <v>4.8</v>
      </c>
      <c r="Y63" s="102">
        <f>IF($K63="","",$K63)</f>
        <v>4</v>
      </c>
      <c r="Z63" s="102" t="str">
        <f>IF(J63="","",J63-1)</f>
        <v/>
      </c>
      <c r="AA63" s="102">
        <f>IF($L63="","",$L63)</f>
        <v>3</v>
      </c>
      <c r="AB63" s="102">
        <f>IF($M63="","",$M63)</f>
        <v>0</v>
      </c>
      <c r="AC63" s="102">
        <f>IF($H64="","",$H64)</f>
        <v>15.5</v>
      </c>
      <c r="AD63" s="102">
        <f>IF(AC63="","",AC63/100)</f>
        <v>0.155</v>
      </c>
      <c r="AE63" s="102">
        <f>IF($G64="","",$G64)</f>
        <v>5.2</v>
      </c>
      <c r="AF63" s="102">
        <f>IF($K64="","",$K64)</f>
        <v>6</v>
      </c>
      <c r="AG63" s="102" t="str">
        <f>IF(J64="","",J64-1)</f>
        <v/>
      </c>
      <c r="AH63" s="102">
        <f>IF($L64="","",$L64)</f>
        <v>3</v>
      </c>
      <c r="AI63" s="102">
        <f>IF($M64="","",$M64)</f>
        <v>0</v>
      </c>
      <c r="AJ63" s="102">
        <f>IF($H65="","",$H65)</f>
        <v>10.5</v>
      </c>
      <c r="AK63" s="102">
        <f>IF(AJ63="","",AJ63/100)</f>
        <v>0.105</v>
      </c>
      <c r="AL63" s="102">
        <f>IF($G65="","",$G65)</f>
        <v>4.3</v>
      </c>
      <c r="AM63" s="102">
        <f>IF($K65="","",$K65)</f>
        <v>3</v>
      </c>
      <c r="AN63" s="102" t="str">
        <f>IF(J65="","",J65-1)</f>
        <v/>
      </c>
      <c r="AO63" s="102">
        <f>IF($L65="","",$L65)</f>
        <v>1</v>
      </c>
      <c r="AP63" s="102">
        <f>IF($M65="","",$M65)</f>
        <v>0</v>
      </c>
      <c r="AQ63" s="102">
        <f>IF($H66="","",$H66)</f>
        <v>12</v>
      </c>
      <c r="AR63" s="102">
        <f>IF(AQ63="","",AQ63/100)</f>
        <v>0.12</v>
      </c>
      <c r="AS63" s="102">
        <f>IF($G66="","",$G66)</f>
        <v>3.7</v>
      </c>
      <c r="AT63" s="102">
        <f>IF($K66="","",$K66)</f>
        <v>5</v>
      </c>
      <c r="AU63" s="102" t="str">
        <f>IF(J66="","",J66-1)</f>
        <v/>
      </c>
      <c r="AV63" s="102">
        <f>IF($L66="","",$L66)</f>
        <v>0</v>
      </c>
      <c r="AW63" s="102">
        <f>IF($M66="","",$M66)</f>
        <v>0</v>
      </c>
      <c r="AX63" s="102">
        <f>IF($H67="","",$H67)</f>
        <v>12.5</v>
      </c>
      <c r="AY63" s="102">
        <f>IF(AX63="","",AX63/100)</f>
        <v>0.125</v>
      </c>
      <c r="AZ63" s="102">
        <f>IF($G67="","",$G67)</f>
        <v>3.8</v>
      </c>
      <c r="BA63" s="102">
        <f>IF($K67="","",$K67)</f>
        <v>6</v>
      </c>
      <c r="BB63" s="102" t="str">
        <f>IF(J67="","",J67-1)</f>
        <v/>
      </c>
      <c r="BC63" s="102">
        <f>IF($L67="","",$L67)</f>
        <v>2</v>
      </c>
      <c r="BD63" s="102">
        <f>IF($M67="","",$M67)</f>
        <v>0</v>
      </c>
      <c r="BE63" s="102">
        <f>IF($H68="","",$H68)</f>
        <v>11</v>
      </c>
      <c r="BF63" s="102">
        <f>IF(BE63="","",BE63/100)</f>
        <v>0.11</v>
      </c>
      <c r="BG63" s="102">
        <f>IF($G68="","",$G68)</f>
        <v>3.7</v>
      </c>
      <c r="BH63" s="102">
        <f>IF($K68="","",$K68)</f>
        <v>3</v>
      </c>
      <c r="BI63" s="102" t="str">
        <f>IF(J68="","",J68-1)</f>
        <v/>
      </c>
      <c r="BJ63" s="102">
        <f>IF($L68="","",$L68)</f>
        <v>1</v>
      </c>
      <c r="BK63" s="102">
        <f>IF($M68="","",$M68)</f>
        <v>0</v>
      </c>
      <c r="BL63" s="102">
        <f>SUM(O63:O68)/U63</f>
        <v>0</v>
      </c>
      <c r="BM63" s="102">
        <f>SUM(P63:P68)/U63</f>
        <v>0</v>
      </c>
      <c r="BN63" s="102">
        <f>SUM(Q63:Q68)/U63</f>
        <v>0</v>
      </c>
      <c r="BO63" s="102">
        <f>SUM(R63:R68)/U63</f>
        <v>0</v>
      </c>
    </row>
    <row r="64" spans="2:67" ht="15.75" x14ac:dyDescent="0.2">
      <c r="B64" s="147"/>
      <c r="C64" s="21" t="s">
        <v>103</v>
      </c>
      <c r="D64" s="19"/>
      <c r="E64" s="19">
        <v>154</v>
      </c>
      <c r="F64" s="20"/>
      <c r="G64" s="19">
        <v>5.2</v>
      </c>
      <c r="H64" s="19">
        <v>15.5</v>
      </c>
      <c r="I64" s="19">
        <v>12.5</v>
      </c>
      <c r="J64" s="19"/>
      <c r="K64" s="19">
        <v>6</v>
      </c>
      <c r="L64" s="19">
        <v>3</v>
      </c>
      <c r="M64" s="19">
        <v>0</v>
      </c>
      <c r="N64" s="19">
        <v>0</v>
      </c>
      <c r="O64" s="19">
        <v>0</v>
      </c>
      <c r="P64" s="19">
        <v>0</v>
      </c>
      <c r="Q64" s="19">
        <v>0</v>
      </c>
      <c r="R64" s="19">
        <v>0</v>
      </c>
      <c r="S64" s="18"/>
    </row>
    <row r="65" spans="2:67" ht="15.75" x14ac:dyDescent="0.2">
      <c r="B65" s="147"/>
      <c r="C65" s="21" t="s">
        <v>102</v>
      </c>
      <c r="D65" s="19">
        <f t="shared" ref="D65:E68" si="15">D64</f>
        <v>0</v>
      </c>
      <c r="E65" s="19">
        <f t="shared" si="15"/>
        <v>154</v>
      </c>
      <c r="F65" s="20"/>
      <c r="G65" s="19">
        <v>4.3</v>
      </c>
      <c r="H65" s="19">
        <v>10.5</v>
      </c>
      <c r="I65" s="19">
        <v>7</v>
      </c>
      <c r="J65" s="19"/>
      <c r="K65" s="19">
        <v>3</v>
      </c>
      <c r="L65" s="19">
        <v>1</v>
      </c>
      <c r="M65" s="19">
        <v>0</v>
      </c>
      <c r="N65" s="19">
        <v>0</v>
      </c>
      <c r="O65" s="19">
        <v>0</v>
      </c>
      <c r="P65" s="19">
        <v>0</v>
      </c>
      <c r="Q65" s="19">
        <v>0</v>
      </c>
      <c r="R65" s="19">
        <v>0</v>
      </c>
      <c r="S65" s="18" t="s">
        <v>731</v>
      </c>
    </row>
    <row r="66" spans="2:67" ht="15.75" x14ac:dyDescent="0.2">
      <c r="B66" s="147"/>
      <c r="C66" s="21" t="s">
        <v>101</v>
      </c>
      <c r="D66" s="19">
        <f t="shared" si="15"/>
        <v>0</v>
      </c>
      <c r="E66" s="19">
        <f t="shared" si="15"/>
        <v>154</v>
      </c>
      <c r="F66" s="20"/>
      <c r="G66" s="19">
        <v>3.7</v>
      </c>
      <c r="H66" s="19">
        <v>12</v>
      </c>
      <c r="I66" s="19">
        <v>10</v>
      </c>
      <c r="J66" s="19"/>
      <c r="K66" s="19">
        <v>5</v>
      </c>
      <c r="L66" s="19">
        <v>0</v>
      </c>
      <c r="M66" s="19">
        <v>0</v>
      </c>
      <c r="N66" s="19">
        <v>0</v>
      </c>
      <c r="O66" s="19">
        <v>0</v>
      </c>
      <c r="P66" s="19">
        <v>0</v>
      </c>
      <c r="Q66" s="19">
        <v>0</v>
      </c>
      <c r="R66" s="19">
        <v>0</v>
      </c>
      <c r="S66" s="18"/>
    </row>
    <row r="67" spans="2:67" ht="15.75" x14ac:dyDescent="0.2">
      <c r="B67" s="147"/>
      <c r="C67" s="21" t="s">
        <v>100</v>
      </c>
      <c r="D67" s="19">
        <f t="shared" si="15"/>
        <v>0</v>
      </c>
      <c r="E67" s="19">
        <f t="shared" si="15"/>
        <v>154</v>
      </c>
      <c r="F67" s="20"/>
      <c r="G67" s="19">
        <v>3.8</v>
      </c>
      <c r="H67" s="19">
        <v>12.5</v>
      </c>
      <c r="I67" s="19">
        <v>17</v>
      </c>
      <c r="J67" s="19"/>
      <c r="K67" s="19">
        <v>6</v>
      </c>
      <c r="L67" s="19">
        <v>2</v>
      </c>
      <c r="M67" s="19">
        <v>0</v>
      </c>
      <c r="N67" s="19">
        <v>0</v>
      </c>
      <c r="O67" s="19">
        <v>0</v>
      </c>
      <c r="P67" s="19">
        <v>0</v>
      </c>
      <c r="Q67" s="19">
        <v>0</v>
      </c>
      <c r="R67" s="19">
        <v>0</v>
      </c>
      <c r="S67" s="18"/>
    </row>
    <row r="68" spans="2:67" ht="15.75" x14ac:dyDescent="0.2">
      <c r="B68" s="147"/>
      <c r="C68" s="21" t="s">
        <v>99</v>
      </c>
      <c r="D68" s="19">
        <f t="shared" si="15"/>
        <v>0</v>
      </c>
      <c r="E68" s="19">
        <f t="shared" si="15"/>
        <v>154</v>
      </c>
      <c r="F68" s="20"/>
      <c r="G68" s="19">
        <v>3.7</v>
      </c>
      <c r="H68" s="19">
        <v>11</v>
      </c>
      <c r="I68" s="19">
        <v>13</v>
      </c>
      <c r="J68" s="19"/>
      <c r="K68" s="19">
        <v>3</v>
      </c>
      <c r="L68" s="19">
        <v>1</v>
      </c>
      <c r="M68" s="19">
        <v>0</v>
      </c>
      <c r="N68" s="19">
        <v>0</v>
      </c>
      <c r="O68" s="19">
        <v>0</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154</v>
      </c>
      <c r="F70" s="13">
        <f>F63</f>
        <v>164.75</v>
      </c>
      <c r="G70" s="13">
        <f t="shared" ref="G70:R70" si="16">AVERAGE(G63:G68)</f>
        <v>4.25</v>
      </c>
      <c r="H70" s="13">
        <f t="shared" si="16"/>
        <v>12.916666666666666</v>
      </c>
      <c r="I70" s="13">
        <f t="shared" si="16"/>
        <v>11.916666666666666</v>
      </c>
      <c r="J70" s="13" t="e">
        <f t="shared" si="16"/>
        <v>#DIV/0!</v>
      </c>
      <c r="K70" s="13">
        <f t="shared" si="16"/>
        <v>4.5</v>
      </c>
      <c r="L70" s="13">
        <f t="shared" si="16"/>
        <v>1.6666666666666667</v>
      </c>
      <c r="M70" s="13">
        <f t="shared" si="16"/>
        <v>0</v>
      </c>
      <c r="N70" s="13">
        <f t="shared" si="16"/>
        <v>0</v>
      </c>
      <c r="O70" s="13">
        <f t="shared" si="16"/>
        <v>0</v>
      </c>
      <c r="P70" s="13">
        <f t="shared" si="16"/>
        <v>0</v>
      </c>
      <c r="Q70" s="13">
        <f t="shared" si="16"/>
        <v>0</v>
      </c>
      <c r="R70" s="13">
        <f t="shared" si="16"/>
        <v>0</v>
      </c>
      <c r="S70" s="12"/>
    </row>
    <row r="71" spans="2:67" ht="15.75" x14ac:dyDescent="0.2">
      <c r="B71" s="17"/>
      <c r="C71" s="16" t="s">
        <v>97</v>
      </c>
      <c r="D71" s="15"/>
      <c r="E71" s="14"/>
      <c r="F71" s="14"/>
      <c r="G71" s="13">
        <f t="shared" ref="G71:R71" si="17">STDEV(G63:G68)/SQRT(COUNT(G63:G68))</f>
        <v>0.25916532689900135</v>
      </c>
      <c r="H71" s="13">
        <f t="shared" si="17"/>
        <v>0.94354532364787813</v>
      </c>
      <c r="I71" s="13">
        <f t="shared" si="17"/>
        <v>1.3565683830083095</v>
      </c>
      <c r="J71" s="13" t="e">
        <f t="shared" si="17"/>
        <v>#DIV/0!</v>
      </c>
      <c r="K71" s="13">
        <f t="shared" si="17"/>
        <v>0.56273143387113778</v>
      </c>
      <c r="L71" s="13">
        <f t="shared" si="17"/>
        <v>0.4944132324730442</v>
      </c>
      <c r="M71" s="13">
        <f t="shared" si="17"/>
        <v>0</v>
      </c>
      <c r="N71" s="13">
        <f t="shared" si="17"/>
        <v>0</v>
      </c>
      <c r="O71" s="13">
        <f t="shared" si="17"/>
        <v>0</v>
      </c>
      <c r="P71" s="13">
        <f t="shared" si="17"/>
        <v>0</v>
      </c>
      <c r="Q71" s="13">
        <f t="shared" si="17"/>
        <v>0</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153</v>
      </c>
      <c r="F73" s="19">
        <v>107.63</v>
      </c>
      <c r="G73" s="19">
        <v>4</v>
      </c>
      <c r="H73" s="19">
        <v>12</v>
      </c>
      <c r="I73" s="19">
        <v>12.5</v>
      </c>
      <c r="J73" s="19"/>
      <c r="K73" s="19">
        <v>3</v>
      </c>
      <c r="L73" s="19">
        <v>2</v>
      </c>
      <c r="M73" s="19">
        <v>0</v>
      </c>
      <c r="N73" s="19">
        <v>0</v>
      </c>
      <c r="O73" s="19">
        <v>0</v>
      </c>
      <c r="P73" s="19">
        <v>0</v>
      </c>
      <c r="Q73" s="19">
        <v>0</v>
      </c>
      <c r="R73" s="19">
        <v>0</v>
      </c>
      <c r="S73" s="18" t="s">
        <v>732</v>
      </c>
      <c r="U73" s="102">
        <v>6</v>
      </c>
      <c r="V73" s="102">
        <f>IF($H73="","",$H73)</f>
        <v>12</v>
      </c>
      <c r="W73" s="102">
        <f>IF(V73="","",V73/100)</f>
        <v>0.12</v>
      </c>
      <c r="X73" s="102">
        <f>IF($G73="","",$G73)</f>
        <v>4</v>
      </c>
      <c r="Y73" s="102">
        <f>IF($K73="","",$K73)</f>
        <v>3</v>
      </c>
      <c r="Z73" s="102" t="str">
        <f>IF(J73="","",J73-1)</f>
        <v/>
      </c>
      <c r="AA73" s="102">
        <f>IF($L73="","",$L73)</f>
        <v>2</v>
      </c>
      <c r="AB73" s="102">
        <f>IF($M73="","",$M73)</f>
        <v>0</v>
      </c>
      <c r="AC73" s="102">
        <f>IF($H74="","",$H74)</f>
        <v>10.5</v>
      </c>
      <c r="AD73" s="102">
        <f>IF(AC73="","",AC73/100)</f>
        <v>0.105</v>
      </c>
      <c r="AE73" s="102">
        <f>IF($G74="","",$G74)</f>
        <v>3.7</v>
      </c>
      <c r="AF73" s="102">
        <f>IF($K74="","",$K74)</f>
        <v>3</v>
      </c>
      <c r="AG73" s="102" t="str">
        <f>IF(J74="","",J74-1)</f>
        <v/>
      </c>
      <c r="AH73" s="102">
        <f>IF($L74="","",$L74)</f>
        <v>1</v>
      </c>
      <c r="AI73" s="102">
        <f>IF($M74="","",$M74)</f>
        <v>0</v>
      </c>
      <c r="AJ73" s="102">
        <f>IF($H75="","",$H75)</f>
        <v>9</v>
      </c>
      <c r="AK73" s="102">
        <f>IF(AJ73="","",AJ73/100)</f>
        <v>0.09</v>
      </c>
      <c r="AL73" s="102">
        <f>IF($G75="","",$G75)</f>
        <v>3.9</v>
      </c>
      <c r="AM73" s="102">
        <f>IF($K75="","",$K75)</f>
        <v>2</v>
      </c>
      <c r="AN73" s="102" t="str">
        <f>IF(J75="","",J75-1)</f>
        <v/>
      </c>
      <c r="AO73" s="102">
        <f>IF($L75="","",$L75)</f>
        <v>2</v>
      </c>
      <c r="AP73" s="102">
        <f>IF($M75="","",$M75)</f>
        <v>0</v>
      </c>
      <c r="AQ73" s="102">
        <f>IF($H76="","",$H76)</f>
        <v>12</v>
      </c>
      <c r="AR73" s="102">
        <f>IF(AQ73="","",AQ73/100)</f>
        <v>0.12</v>
      </c>
      <c r="AS73" s="102">
        <f>IF($G76="","",$G76)</f>
        <v>3.9</v>
      </c>
      <c r="AT73" s="102">
        <f>IF($K76="","",$K76)</f>
        <v>3</v>
      </c>
      <c r="AU73" s="102" t="str">
        <f>IF(J76="","",J76-1)</f>
        <v/>
      </c>
      <c r="AV73" s="102">
        <f>IF($L76="","",$L76)</f>
        <v>1</v>
      </c>
      <c r="AW73" s="102">
        <f>IF($M76="","",$M76)</f>
        <v>0</v>
      </c>
      <c r="AX73" s="102">
        <f>IF($H77="","",$H77)</f>
        <v>12</v>
      </c>
      <c r="AY73" s="102">
        <f>IF(AX73="","",AX73/100)</f>
        <v>0.12</v>
      </c>
      <c r="AZ73" s="102">
        <f>IF($G77="","",$G77)</f>
        <v>4.7</v>
      </c>
      <c r="BA73" s="102">
        <f>IF($K77="","",$K77)</f>
        <v>6</v>
      </c>
      <c r="BB73" s="102" t="str">
        <f>IF(J77="","",J77-1)</f>
        <v/>
      </c>
      <c r="BC73" s="102">
        <f>IF($L77="","",$L77)</f>
        <v>1</v>
      </c>
      <c r="BD73" s="102">
        <f>IF($M77="","",$M77)</f>
        <v>0</v>
      </c>
      <c r="BE73" s="102">
        <f>IF($H78="","",$H78)</f>
        <v>14</v>
      </c>
      <c r="BF73" s="102">
        <f>IF(BE73="","",BE73/100)</f>
        <v>0.14000000000000001</v>
      </c>
      <c r="BG73" s="102">
        <f>IF($G78="","",$G78)</f>
        <v>4.0999999999999996</v>
      </c>
      <c r="BH73" s="102">
        <f>IF($K78="","",$K78)</f>
        <v>4</v>
      </c>
      <c r="BI73" s="102" t="str">
        <f>IF(J78="","",J78-1)</f>
        <v/>
      </c>
      <c r="BJ73" s="102">
        <f>IF($L78="","",$L78)</f>
        <v>2</v>
      </c>
      <c r="BK73" s="102">
        <f>IF($M78="","",$M78)</f>
        <v>0</v>
      </c>
      <c r="BL73" s="102">
        <f>SUM(O73:O78)/U73</f>
        <v>0</v>
      </c>
      <c r="BM73" s="102">
        <f>SUM(P73:P78)/U73</f>
        <v>0</v>
      </c>
      <c r="BN73" s="102">
        <f>SUM(Q73:Q78)/U73</f>
        <v>0</v>
      </c>
      <c r="BO73" s="102">
        <f>SUM(R73:R78)/U73</f>
        <v>0</v>
      </c>
    </row>
    <row r="74" spans="2:67" ht="15.75" x14ac:dyDescent="0.2">
      <c r="B74" s="147"/>
      <c r="C74" s="21" t="s">
        <v>103</v>
      </c>
      <c r="D74" s="19"/>
      <c r="E74" s="19">
        <v>154</v>
      </c>
      <c r="F74" s="20"/>
      <c r="G74" s="19">
        <v>3.7</v>
      </c>
      <c r="H74" s="19">
        <v>10.5</v>
      </c>
      <c r="I74" s="19">
        <v>10.5</v>
      </c>
      <c r="J74" s="19"/>
      <c r="K74" s="19">
        <v>3</v>
      </c>
      <c r="L74" s="19">
        <v>1</v>
      </c>
      <c r="M74" s="19">
        <v>0</v>
      </c>
      <c r="N74" s="19">
        <v>0</v>
      </c>
      <c r="O74" s="19">
        <v>0</v>
      </c>
      <c r="P74" s="19">
        <v>0</v>
      </c>
      <c r="Q74" s="19">
        <v>0</v>
      </c>
      <c r="R74" s="19">
        <v>0</v>
      </c>
      <c r="S74" s="18" t="s">
        <v>731</v>
      </c>
    </row>
    <row r="75" spans="2:67" ht="15.75" x14ac:dyDescent="0.2">
      <c r="B75" s="147"/>
      <c r="C75" s="21" t="s">
        <v>102</v>
      </c>
      <c r="D75" s="19">
        <f t="shared" ref="D75:E78" si="18">D74</f>
        <v>0</v>
      </c>
      <c r="E75" s="19">
        <f t="shared" si="18"/>
        <v>154</v>
      </c>
      <c r="F75" s="20"/>
      <c r="G75" s="19">
        <v>3.9</v>
      </c>
      <c r="H75" s="19">
        <v>9</v>
      </c>
      <c r="I75" s="19">
        <v>19.5</v>
      </c>
      <c r="J75" s="19"/>
      <c r="K75" s="19">
        <v>2</v>
      </c>
      <c r="L75" s="19">
        <v>2</v>
      </c>
      <c r="M75" s="19">
        <v>0</v>
      </c>
      <c r="N75" s="19">
        <v>0</v>
      </c>
      <c r="O75" s="19">
        <v>0</v>
      </c>
      <c r="P75" s="19">
        <v>0</v>
      </c>
      <c r="Q75" s="19">
        <v>0</v>
      </c>
      <c r="R75" s="19">
        <v>0</v>
      </c>
      <c r="S75" s="18" t="s">
        <v>732</v>
      </c>
    </row>
    <row r="76" spans="2:67" ht="15.75" x14ac:dyDescent="0.2">
      <c r="B76" s="147"/>
      <c r="C76" s="21" t="s">
        <v>101</v>
      </c>
      <c r="D76" s="19">
        <f t="shared" si="18"/>
        <v>0</v>
      </c>
      <c r="E76" s="19">
        <f t="shared" si="18"/>
        <v>154</v>
      </c>
      <c r="F76" s="20"/>
      <c r="G76" s="19">
        <v>3.9</v>
      </c>
      <c r="H76" s="19">
        <v>12</v>
      </c>
      <c r="I76" s="19">
        <v>14</v>
      </c>
      <c r="J76" s="19"/>
      <c r="K76" s="19">
        <v>3</v>
      </c>
      <c r="L76" s="19">
        <v>1</v>
      </c>
      <c r="M76" s="19">
        <v>0</v>
      </c>
      <c r="N76" s="19">
        <v>0</v>
      </c>
      <c r="O76" s="19">
        <v>0</v>
      </c>
      <c r="P76" s="19">
        <v>0</v>
      </c>
      <c r="Q76" s="19">
        <v>0</v>
      </c>
      <c r="R76" s="19">
        <v>0</v>
      </c>
      <c r="S76" s="18"/>
    </row>
    <row r="77" spans="2:67" ht="15.75" x14ac:dyDescent="0.2">
      <c r="B77" s="147"/>
      <c r="C77" s="21" t="s">
        <v>100</v>
      </c>
      <c r="D77" s="19">
        <f t="shared" si="18"/>
        <v>0</v>
      </c>
      <c r="E77" s="19">
        <f t="shared" si="18"/>
        <v>154</v>
      </c>
      <c r="F77" s="20"/>
      <c r="G77" s="19">
        <v>4.7</v>
      </c>
      <c r="H77" s="19">
        <v>12</v>
      </c>
      <c r="I77" s="19">
        <v>18</v>
      </c>
      <c r="J77" s="19"/>
      <c r="K77" s="19">
        <v>6</v>
      </c>
      <c r="L77" s="19">
        <v>1</v>
      </c>
      <c r="M77" s="19">
        <v>0</v>
      </c>
      <c r="N77" s="19">
        <v>0</v>
      </c>
      <c r="O77" s="19">
        <v>0</v>
      </c>
      <c r="P77" s="19">
        <v>0</v>
      </c>
      <c r="Q77" s="19">
        <v>0</v>
      </c>
      <c r="R77" s="19">
        <v>0</v>
      </c>
      <c r="S77" s="18"/>
    </row>
    <row r="78" spans="2:67" ht="15.75" x14ac:dyDescent="0.2">
      <c r="B78" s="147"/>
      <c r="C78" s="21" t="s">
        <v>99</v>
      </c>
      <c r="D78" s="19">
        <f t="shared" si="18"/>
        <v>0</v>
      </c>
      <c r="E78" s="19">
        <f t="shared" si="18"/>
        <v>154</v>
      </c>
      <c r="F78" s="20"/>
      <c r="G78" s="19">
        <v>4.0999999999999996</v>
      </c>
      <c r="H78" s="19">
        <v>14</v>
      </c>
      <c r="I78" s="19">
        <v>18</v>
      </c>
      <c r="J78" s="19"/>
      <c r="K78" s="19">
        <v>4</v>
      </c>
      <c r="L78" s="19">
        <v>2</v>
      </c>
      <c r="M78" s="19">
        <v>0</v>
      </c>
      <c r="N78" s="19">
        <v>0</v>
      </c>
      <c r="O78" s="19">
        <v>0</v>
      </c>
      <c r="P78" s="19">
        <v>0</v>
      </c>
      <c r="Q78" s="19">
        <v>0</v>
      </c>
      <c r="R78" s="19">
        <v>0</v>
      </c>
      <c r="S78" s="18" t="s">
        <v>732</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154</v>
      </c>
      <c r="F80" s="13">
        <f>F73</f>
        <v>107.63</v>
      </c>
      <c r="G80" s="13">
        <f t="shared" ref="G80:R80" si="19">AVERAGE(G73:G78)</f>
        <v>4.05</v>
      </c>
      <c r="H80" s="13">
        <f t="shared" si="19"/>
        <v>11.583333333333334</v>
      </c>
      <c r="I80" s="13">
        <f t="shared" si="19"/>
        <v>15.416666666666666</v>
      </c>
      <c r="J80" s="13" t="e">
        <f t="shared" si="19"/>
        <v>#DIV/0!</v>
      </c>
      <c r="K80" s="13">
        <f t="shared" si="19"/>
        <v>3.5</v>
      </c>
      <c r="L80" s="13">
        <f t="shared" si="19"/>
        <v>1.5</v>
      </c>
      <c r="M80" s="13">
        <f t="shared" si="19"/>
        <v>0</v>
      </c>
      <c r="N80" s="13">
        <f t="shared" si="19"/>
        <v>0</v>
      </c>
      <c r="O80" s="13">
        <f t="shared" si="19"/>
        <v>0</v>
      </c>
      <c r="P80" s="13">
        <f t="shared" si="19"/>
        <v>0</v>
      </c>
      <c r="Q80" s="13">
        <f t="shared" si="19"/>
        <v>0</v>
      </c>
      <c r="R80" s="13">
        <f t="shared" si="19"/>
        <v>0</v>
      </c>
      <c r="S80" s="12"/>
    </row>
    <row r="81" spans="2:67" ht="15.75" x14ac:dyDescent="0.2">
      <c r="B81" s="17"/>
      <c r="C81" s="16" t="s">
        <v>97</v>
      </c>
      <c r="D81" s="15"/>
      <c r="E81" s="14"/>
      <c r="F81" s="14"/>
      <c r="G81" s="13">
        <f t="shared" ref="G81:R81" si="20">STDEV(G73:G78)/SQRT(COUNT(G73:G78))</f>
        <v>0.14083086782851742</v>
      </c>
      <c r="H81" s="13">
        <f t="shared" si="20"/>
        <v>0.68819409406875365</v>
      </c>
      <c r="I81" s="13">
        <f t="shared" si="20"/>
        <v>1.4686539566706796</v>
      </c>
      <c r="J81" s="13" t="e">
        <f t="shared" si="20"/>
        <v>#DIV/0!</v>
      </c>
      <c r="K81" s="13">
        <f t="shared" si="20"/>
        <v>0.56273143387113778</v>
      </c>
      <c r="L81" s="13">
        <f t="shared" si="20"/>
        <v>0.22360679774997896</v>
      </c>
      <c r="M81" s="13">
        <f t="shared" si="20"/>
        <v>0</v>
      </c>
      <c r="N81" s="13">
        <f t="shared" si="20"/>
        <v>0</v>
      </c>
      <c r="O81" s="13">
        <f t="shared" si="20"/>
        <v>0</v>
      </c>
      <c r="P81" s="13">
        <f t="shared" si="20"/>
        <v>0</v>
      </c>
      <c r="Q81" s="13">
        <f t="shared" si="20"/>
        <v>0</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153</v>
      </c>
      <c r="F83" s="19">
        <v>130.15</v>
      </c>
      <c r="G83" s="19">
        <v>4.2</v>
      </c>
      <c r="H83" s="19">
        <v>14</v>
      </c>
      <c r="I83" s="19">
        <v>12</v>
      </c>
      <c r="J83" s="19"/>
      <c r="K83" s="19">
        <v>7</v>
      </c>
      <c r="L83" s="19">
        <v>0</v>
      </c>
      <c r="M83" s="19">
        <v>0</v>
      </c>
      <c r="N83" s="19">
        <v>0</v>
      </c>
      <c r="O83" s="19">
        <v>0</v>
      </c>
      <c r="P83" s="19">
        <v>0</v>
      </c>
      <c r="Q83" s="19">
        <v>0</v>
      </c>
      <c r="R83" s="19">
        <v>0</v>
      </c>
      <c r="S83" s="18"/>
      <c r="U83" s="102">
        <v>6</v>
      </c>
      <c r="V83" s="102">
        <f>IF($H83="","",$H83)</f>
        <v>14</v>
      </c>
      <c r="W83" s="102">
        <f>IF(V83="","",V83/100)</f>
        <v>0.14000000000000001</v>
      </c>
      <c r="X83" s="102">
        <f>IF($G83="","",$G83)</f>
        <v>4.2</v>
      </c>
      <c r="Y83" s="102">
        <f>IF($K83="","",$K83)</f>
        <v>7</v>
      </c>
      <c r="Z83" s="102" t="str">
        <f>IF(J83="","",J83-1)</f>
        <v/>
      </c>
      <c r="AA83" s="102">
        <f>IF($L83="","",$L83)</f>
        <v>0</v>
      </c>
      <c r="AB83" s="102">
        <f>IF($M83="","",$M83)</f>
        <v>0</v>
      </c>
      <c r="AC83" s="102">
        <f>IF($H84="","",$H84)</f>
        <v>16</v>
      </c>
      <c r="AD83" s="102">
        <f>IF(AC83="","",AC83/100)</f>
        <v>0.16</v>
      </c>
      <c r="AE83" s="102">
        <f>IF($G84="","",$G84)</f>
        <v>4.5</v>
      </c>
      <c r="AF83" s="102">
        <f>IF($K84="","",$K84)</f>
        <v>6</v>
      </c>
      <c r="AG83" s="102" t="str">
        <f>IF(J84="","",J84-1)</f>
        <v/>
      </c>
      <c r="AH83" s="102">
        <f>IF($L84="","",$L84)</f>
        <v>0</v>
      </c>
      <c r="AI83" s="102">
        <f>IF($M84="","",$M84)</f>
        <v>0</v>
      </c>
      <c r="AJ83" s="102">
        <f>IF($H85="","",$H85)</f>
        <v>7</v>
      </c>
      <c r="AK83" s="102">
        <f>IF(AJ83="","",AJ83/100)</f>
        <v>7.0000000000000007E-2</v>
      </c>
      <c r="AL83" s="102">
        <f>IF($G85="","",$G85)</f>
        <v>2.8</v>
      </c>
      <c r="AM83" s="102">
        <f>IF($K85="","",$K85)</f>
        <v>3</v>
      </c>
      <c r="AN83" s="102" t="str">
        <f>IF(J85="","",J85-1)</f>
        <v/>
      </c>
      <c r="AO83" s="102">
        <f>IF($L85="","",$L85)</f>
        <v>0</v>
      </c>
      <c r="AP83" s="102">
        <f>IF($M85="","",$M85)</f>
        <v>0</v>
      </c>
      <c r="AQ83" s="102">
        <f>IF($H86="","",$H86)</f>
        <v>16</v>
      </c>
      <c r="AR83" s="102">
        <f>IF(AQ83="","",AQ83/100)</f>
        <v>0.16</v>
      </c>
      <c r="AS83" s="102">
        <f>IF($G86="","",$G86)</f>
        <v>4.5</v>
      </c>
      <c r="AT83" s="102">
        <f>IF($K86="","",$K86)</f>
        <v>4</v>
      </c>
      <c r="AU83" s="102" t="str">
        <f>IF(J86="","",J86-1)</f>
        <v/>
      </c>
      <c r="AV83" s="102">
        <f>IF($L86="","",$L86)</f>
        <v>2</v>
      </c>
      <c r="AW83" s="102">
        <f>IF($M86="","",$M86)</f>
        <v>0</v>
      </c>
      <c r="AX83" s="102">
        <f>IF($H87="","",$H87)</f>
        <v>9.5</v>
      </c>
      <c r="AY83" s="102">
        <f>IF(AX83="","",AX83/100)</f>
        <v>9.5000000000000001E-2</v>
      </c>
      <c r="AZ83" s="102">
        <f>IF($G87="","",$G87)</f>
        <v>3.5</v>
      </c>
      <c r="BA83" s="102">
        <f>IF($K87="","",$K87)</f>
        <v>2</v>
      </c>
      <c r="BB83" s="102" t="str">
        <f>IF(J87="","",J87-1)</f>
        <v/>
      </c>
      <c r="BC83" s="102">
        <f>IF($L87="","",$L87)</f>
        <v>1</v>
      </c>
      <c r="BD83" s="102">
        <f>IF($M87="","",$M87)</f>
        <v>0</v>
      </c>
      <c r="BE83" s="102">
        <f>IF($H88="","",$H88)</f>
        <v>11</v>
      </c>
      <c r="BF83" s="102">
        <f>IF(BE83="","",BE83/100)</f>
        <v>0.11</v>
      </c>
      <c r="BG83" s="102">
        <f>IF($G88="","",$G88)</f>
        <v>3.5</v>
      </c>
      <c r="BH83" s="102">
        <f>IF($K88="","",$K88)</f>
        <v>3</v>
      </c>
      <c r="BI83" s="102" t="str">
        <f>IF(J88="","",J88-1)</f>
        <v/>
      </c>
      <c r="BJ83" s="102">
        <f>IF($L88="","",$L88)</f>
        <v>0</v>
      </c>
      <c r="BK83" s="102">
        <f>IF($M88="","",$M88)</f>
        <v>0</v>
      </c>
      <c r="BL83" s="102">
        <f>SUM(O83:O88)/U83</f>
        <v>0</v>
      </c>
      <c r="BM83" s="102">
        <f>SUM(P83:P88)/U83</f>
        <v>0</v>
      </c>
      <c r="BN83" s="102">
        <f>SUM(Q83:Q88)/U83</f>
        <v>0</v>
      </c>
      <c r="BO83" s="102">
        <f>SUM(R83:R88)/U83</f>
        <v>0</v>
      </c>
    </row>
    <row r="84" spans="2:67" ht="15.75" x14ac:dyDescent="0.2">
      <c r="B84" s="147"/>
      <c r="C84" s="21" t="s">
        <v>103</v>
      </c>
      <c r="D84" s="19"/>
      <c r="E84" s="19">
        <v>154</v>
      </c>
      <c r="F84" s="20"/>
      <c r="G84" s="19">
        <v>4.5</v>
      </c>
      <c r="H84" s="19">
        <v>16</v>
      </c>
      <c r="I84" s="19">
        <v>15</v>
      </c>
      <c r="J84" s="19"/>
      <c r="K84" s="19">
        <v>6</v>
      </c>
      <c r="L84" s="19">
        <v>0</v>
      </c>
      <c r="M84" s="19">
        <v>0</v>
      </c>
      <c r="N84" s="19">
        <v>0</v>
      </c>
      <c r="O84" s="19">
        <v>0</v>
      </c>
      <c r="P84" s="19">
        <v>0</v>
      </c>
      <c r="Q84" s="19">
        <v>0</v>
      </c>
      <c r="R84" s="19">
        <v>0</v>
      </c>
      <c r="S84" s="18"/>
    </row>
    <row r="85" spans="2:67" ht="15.75" x14ac:dyDescent="0.2">
      <c r="B85" s="147"/>
      <c r="C85" s="21" t="s">
        <v>102</v>
      </c>
      <c r="D85" s="19">
        <f t="shared" ref="D85:E88" si="21">D84</f>
        <v>0</v>
      </c>
      <c r="E85" s="19">
        <f t="shared" si="21"/>
        <v>154</v>
      </c>
      <c r="F85" s="20"/>
      <c r="G85" s="19">
        <v>2.8</v>
      </c>
      <c r="H85" s="19">
        <v>7</v>
      </c>
      <c r="I85" s="19">
        <v>4.5</v>
      </c>
      <c r="J85" s="19"/>
      <c r="K85" s="19">
        <v>3</v>
      </c>
      <c r="L85" s="19">
        <v>0</v>
      </c>
      <c r="M85" s="19">
        <v>0</v>
      </c>
      <c r="N85" s="19">
        <v>0</v>
      </c>
      <c r="O85" s="19">
        <v>0</v>
      </c>
      <c r="P85" s="19">
        <v>0</v>
      </c>
      <c r="Q85" s="19">
        <v>0</v>
      </c>
      <c r="R85" s="19">
        <v>0</v>
      </c>
      <c r="S85" s="18"/>
    </row>
    <row r="86" spans="2:67" ht="15.75" x14ac:dyDescent="0.2">
      <c r="B86" s="147"/>
      <c r="C86" s="21" t="s">
        <v>101</v>
      </c>
      <c r="D86" s="19">
        <f t="shared" si="21"/>
        <v>0</v>
      </c>
      <c r="E86" s="19">
        <f t="shared" si="21"/>
        <v>154</v>
      </c>
      <c r="F86" s="20"/>
      <c r="G86" s="19">
        <v>4.5</v>
      </c>
      <c r="H86" s="19">
        <v>16</v>
      </c>
      <c r="I86" s="19">
        <v>15.5</v>
      </c>
      <c r="J86" s="19"/>
      <c r="K86" s="19">
        <v>4</v>
      </c>
      <c r="L86" s="19">
        <v>2</v>
      </c>
      <c r="M86" s="19">
        <v>0</v>
      </c>
      <c r="N86" s="19">
        <v>0</v>
      </c>
      <c r="O86" s="19">
        <v>0</v>
      </c>
      <c r="P86" s="19">
        <v>0</v>
      </c>
      <c r="Q86" s="19">
        <v>0</v>
      </c>
      <c r="R86" s="19">
        <v>0</v>
      </c>
      <c r="S86" s="18"/>
    </row>
    <row r="87" spans="2:67" ht="15.75" x14ac:dyDescent="0.2">
      <c r="B87" s="147"/>
      <c r="C87" s="21" t="s">
        <v>100</v>
      </c>
      <c r="D87" s="19">
        <f t="shared" si="21"/>
        <v>0</v>
      </c>
      <c r="E87" s="19">
        <f t="shared" si="21"/>
        <v>154</v>
      </c>
      <c r="F87" s="20"/>
      <c r="G87" s="19">
        <v>3.5</v>
      </c>
      <c r="H87" s="19">
        <v>9.5</v>
      </c>
      <c r="I87" s="19">
        <v>13</v>
      </c>
      <c r="J87" s="19"/>
      <c r="K87" s="19">
        <v>2</v>
      </c>
      <c r="L87" s="19">
        <v>1</v>
      </c>
      <c r="M87" s="19">
        <v>0</v>
      </c>
      <c r="N87" s="19">
        <v>0</v>
      </c>
      <c r="O87" s="19">
        <v>0</v>
      </c>
      <c r="P87" s="19">
        <v>0</v>
      </c>
      <c r="Q87" s="19">
        <v>0</v>
      </c>
      <c r="R87" s="19">
        <v>0</v>
      </c>
      <c r="S87" s="18" t="s">
        <v>731</v>
      </c>
    </row>
    <row r="88" spans="2:67" ht="15.75" x14ac:dyDescent="0.2">
      <c r="B88" s="147"/>
      <c r="C88" s="21" t="s">
        <v>99</v>
      </c>
      <c r="D88" s="19">
        <f t="shared" si="21"/>
        <v>0</v>
      </c>
      <c r="E88" s="19">
        <f t="shared" si="21"/>
        <v>154</v>
      </c>
      <c r="F88" s="20"/>
      <c r="G88" s="19">
        <v>3.5</v>
      </c>
      <c r="H88" s="19">
        <v>11</v>
      </c>
      <c r="I88" s="19">
        <v>9</v>
      </c>
      <c r="J88" s="19"/>
      <c r="K88" s="19">
        <v>3</v>
      </c>
      <c r="L88" s="19">
        <v>0</v>
      </c>
      <c r="M88" s="19">
        <v>0</v>
      </c>
      <c r="N88" s="19">
        <v>0</v>
      </c>
      <c r="O88" s="19">
        <v>0</v>
      </c>
      <c r="P88" s="19">
        <v>0</v>
      </c>
      <c r="Q88" s="19">
        <v>0</v>
      </c>
      <c r="R88" s="19">
        <v>0</v>
      </c>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154</v>
      </c>
      <c r="F90" s="13">
        <f>F83</f>
        <v>130.15</v>
      </c>
      <c r="G90" s="13">
        <f t="shared" ref="G90:R90" si="22">AVERAGE(G83:G88)</f>
        <v>3.8333333333333335</v>
      </c>
      <c r="H90" s="13">
        <f t="shared" si="22"/>
        <v>12.25</v>
      </c>
      <c r="I90" s="13">
        <f t="shared" si="22"/>
        <v>11.5</v>
      </c>
      <c r="J90" s="13" t="e">
        <f t="shared" si="22"/>
        <v>#DIV/0!</v>
      </c>
      <c r="K90" s="13">
        <f t="shared" si="22"/>
        <v>4.166666666666667</v>
      </c>
      <c r="L90" s="13">
        <f t="shared" si="22"/>
        <v>0.5</v>
      </c>
      <c r="M90" s="13">
        <f t="shared" si="22"/>
        <v>0</v>
      </c>
      <c r="N90" s="13">
        <f t="shared" si="22"/>
        <v>0</v>
      </c>
      <c r="O90" s="13">
        <f t="shared" si="22"/>
        <v>0</v>
      </c>
      <c r="P90" s="13">
        <f t="shared" si="22"/>
        <v>0</v>
      </c>
      <c r="Q90" s="13">
        <f t="shared" si="22"/>
        <v>0</v>
      </c>
      <c r="R90" s="13">
        <f t="shared" si="22"/>
        <v>0</v>
      </c>
      <c r="S90" s="12"/>
    </row>
    <row r="91" spans="2:67" ht="15.75" x14ac:dyDescent="0.2">
      <c r="B91" s="17"/>
      <c r="C91" s="16" t="s">
        <v>97</v>
      </c>
      <c r="D91" s="15"/>
      <c r="E91" s="14"/>
      <c r="F91" s="14"/>
      <c r="G91" s="13">
        <f t="shared" ref="G91:R91" si="23">STDEV(G83:G88)/SQRT(COUNT(G83:G88))</f>
        <v>0.27768887466211284</v>
      </c>
      <c r="H91" s="13">
        <f t="shared" si="23"/>
        <v>1.5041608956491324</v>
      </c>
      <c r="I91" s="13">
        <f t="shared" si="23"/>
        <v>1.6931233465600393</v>
      </c>
      <c r="J91" s="13" t="e">
        <f t="shared" si="23"/>
        <v>#DIV/0!</v>
      </c>
      <c r="K91" s="13">
        <f t="shared" si="23"/>
        <v>0.79232428826698087</v>
      </c>
      <c r="L91" s="13">
        <f t="shared" si="23"/>
        <v>0.34156502553198664</v>
      </c>
      <c r="M91" s="13">
        <f t="shared" si="23"/>
        <v>0</v>
      </c>
      <c r="N91" s="13">
        <f t="shared" si="23"/>
        <v>0</v>
      </c>
      <c r="O91" s="13">
        <f t="shared" si="23"/>
        <v>0</v>
      </c>
      <c r="P91" s="13">
        <f t="shared" si="23"/>
        <v>0</v>
      </c>
      <c r="Q91" s="13">
        <f t="shared" si="23"/>
        <v>0</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870CE-68ED-4FAC-8C65-4E6DEF086A8A}">
  <dimension ref="A9:AP56"/>
  <sheetViews>
    <sheetView topLeftCell="Z1" workbookViewId="0">
      <selection activeCell="AE11" sqref="AE11:AF42"/>
    </sheetView>
  </sheetViews>
  <sheetFormatPr defaultRowHeight="12.75" x14ac:dyDescent="0.2"/>
  <cols>
    <col min="1" max="4" width="9.140625" style="7"/>
    <col min="5" max="5" width="10" style="7" customWidth="1"/>
    <col min="6" max="16384" width="9.140625" style="7"/>
  </cols>
  <sheetData>
    <row r="9" spans="1:42" ht="13.5" thickBot="1" x14ac:dyDescent="0.25"/>
    <row r="10" spans="1:42" ht="47.25" customHeight="1" thickTop="1" thickBot="1" x14ac:dyDescent="0.25">
      <c r="A10" s="49" t="s">
        <v>136</v>
      </c>
      <c r="B10" s="48" t="s">
        <v>117</v>
      </c>
      <c r="C10" s="48" t="s">
        <v>116</v>
      </c>
      <c r="D10" s="48" t="s">
        <v>134</v>
      </c>
      <c r="E10" s="48" t="s">
        <v>193</v>
      </c>
      <c r="F10" s="48" t="s">
        <v>192</v>
      </c>
      <c r="G10" s="48" t="s">
        <v>191</v>
      </c>
      <c r="H10" s="48" t="s">
        <v>190</v>
      </c>
      <c r="I10" s="48" t="s">
        <v>189</v>
      </c>
      <c r="J10" s="48" t="s">
        <v>188</v>
      </c>
      <c r="K10" s="47" t="s">
        <v>187</v>
      </c>
      <c r="L10" s="47" t="s">
        <v>186</v>
      </c>
      <c r="M10" s="46" t="s">
        <v>119</v>
      </c>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v>157</v>
      </c>
      <c r="C11" s="39">
        <v>60</v>
      </c>
      <c r="D11" s="39" t="s">
        <v>730</v>
      </c>
      <c r="E11" s="39">
        <v>1.35</v>
      </c>
      <c r="F11" s="39">
        <v>4.43</v>
      </c>
      <c r="G11" s="39"/>
      <c r="H11" s="39"/>
      <c r="I11" s="39"/>
      <c r="J11" s="39"/>
      <c r="K11" s="39">
        <v>2.2799999999999998</v>
      </c>
      <c r="L11" s="39">
        <v>0.89</v>
      </c>
      <c r="M11" s="43"/>
      <c r="O11" s="36">
        <v>5.270833333333333</v>
      </c>
      <c r="P11" s="36">
        <f t="shared" ref="P11:P42" si="0">SUM(E11:K11)</f>
        <v>8.0599999999999987</v>
      </c>
      <c r="Q11" s="36">
        <v>6</v>
      </c>
      <c r="R11" s="36">
        <f t="shared" ref="R11:R42" si="1">P11/Q11</f>
        <v>1.343333333333333</v>
      </c>
      <c r="S11" s="36">
        <f t="shared" ref="S11:S42" si="2">O11*R11/1.02</f>
        <v>6.9416530501089309</v>
      </c>
      <c r="T11" s="35">
        <f t="shared" ref="T11:T42" si="3">S11*10000/1000</f>
        <v>69.416530501089312</v>
      </c>
      <c r="U11" s="35">
        <f t="shared" ref="U11:U42" si="4">SUM(E11:F11)/Q11*O11/1.02*10000/1000</f>
        <v>49.780092592592581</v>
      </c>
      <c r="V11" s="35">
        <f t="shared" ref="V11:V42" si="5">K11/Q11*O11/1.02*10000/1000</f>
        <v>19.636437908496728</v>
      </c>
      <c r="W11" s="35">
        <f t="shared" ref="W11:W42" si="6">G11/Q11*O11/1.02*10000/1000</f>
        <v>0</v>
      </c>
      <c r="X11" s="35">
        <f t="shared" ref="X11:X42" si="7">H11/Q11*O11/1.02*10000/1000</f>
        <v>0</v>
      </c>
      <c r="Y11" s="35">
        <f t="shared" ref="Y11:Y42" si="8">SUM(I11:J11)/Q11*O11/1.02*10000/1000</f>
        <v>0</v>
      </c>
      <c r="Z11" s="35">
        <f>(SUM(d153Data100!K13:K18)+Q11)/Q11</f>
        <v>7.833333333333333</v>
      </c>
      <c r="AA11" s="35">
        <f>(SUM(d153Data100!O13:O18))/$Q11*$O11/1.02</f>
        <v>0</v>
      </c>
      <c r="AB11" s="35">
        <f>(SUM(d153Data100!Q13:Q18))/$Q11*$O11/1.02</f>
        <v>0</v>
      </c>
      <c r="AC11" s="35">
        <f>(SUM(d153Data100!R13:R18))/$Q11*$O11/1.02</f>
        <v>0</v>
      </c>
      <c r="AD11" s="7">
        <f>d153Data100!F13</f>
        <v>180.79</v>
      </c>
      <c r="AE11" s="34"/>
      <c r="AF11" s="34"/>
      <c r="AH11" s="102">
        <f t="shared" ref="AH11:AH42" si="9">SUM(E11:F11)/Q11</f>
        <v>0.96333333333333326</v>
      </c>
      <c r="AI11" s="102">
        <f t="shared" ref="AI11:AI42" si="10">K11/Q11</f>
        <v>0.37999999999999995</v>
      </c>
      <c r="AJ11" s="102">
        <f t="shared" ref="AJ11:AJ42" si="11">SUM(E11:I11,K11)/Q11</f>
        <v>1.343333333333333</v>
      </c>
      <c r="AK11" s="102">
        <f t="shared" ref="AK11:AK42" si="12">SUM(E11:F11)/Q11/1000*(O11/1.016)*10000</f>
        <v>49.976077209098861</v>
      </c>
      <c r="AL11" s="102">
        <f t="shared" ref="AL11:AL42" si="13">SUM(K11)/Q11/1000*(O11/1.016)*10000</f>
        <v>19.713746719160103</v>
      </c>
      <c r="AM11" s="102">
        <f t="shared" ref="AM11:AM42" si="14">SUM(I11)/Q11/1000*(O11/1.016)*10000</f>
        <v>0</v>
      </c>
      <c r="AN11" s="102">
        <f t="shared" ref="AN11:AN42" si="15">SUM(G11:I11)/Q11/1000*(O11/1.016)*10000</f>
        <v>0</v>
      </c>
      <c r="AO11" s="102">
        <f t="shared" ref="AO11:AO42" si="16">SUM(AK11:AL11,AN11)</f>
        <v>69.68982392825896</v>
      </c>
      <c r="AP11" s="102">
        <f t="shared" ref="AP11:AP42" si="17">(AD11*SUM(E11:F11)/E11/Q11)/(100*100)*(O11/1.016)</f>
        <v>6.6927222212096169E-2</v>
      </c>
    </row>
    <row r="12" spans="1:42" ht="20.100000000000001" customHeight="1" x14ac:dyDescent="0.25">
      <c r="A12" s="45">
        <v>102</v>
      </c>
      <c r="B12" s="39">
        <v>157</v>
      </c>
      <c r="C12" s="39">
        <v>60</v>
      </c>
      <c r="D12" s="39" t="s">
        <v>730</v>
      </c>
      <c r="E12" s="42">
        <v>0.48</v>
      </c>
      <c r="F12" s="42">
        <v>3.45</v>
      </c>
      <c r="G12" s="42"/>
      <c r="H12" s="42"/>
      <c r="I12" s="42"/>
      <c r="J12" s="42"/>
      <c r="K12" s="42">
        <v>1.71</v>
      </c>
      <c r="L12" s="42">
        <v>0.53</v>
      </c>
      <c r="M12" s="41"/>
      <c r="O12" s="36">
        <v>9.6111111111111125</v>
      </c>
      <c r="P12" s="36">
        <f t="shared" si="0"/>
        <v>5.6400000000000006</v>
      </c>
      <c r="Q12" s="36">
        <v>6</v>
      </c>
      <c r="R12" s="36">
        <f t="shared" si="1"/>
        <v>0.94000000000000006</v>
      </c>
      <c r="S12" s="36">
        <f t="shared" si="2"/>
        <v>8.8572984749455355</v>
      </c>
      <c r="T12" s="35">
        <f t="shared" si="3"/>
        <v>88.572984749455358</v>
      </c>
      <c r="U12" s="35">
        <f t="shared" si="4"/>
        <v>61.718409586056652</v>
      </c>
      <c r="V12" s="35">
        <f t="shared" si="5"/>
        <v>26.854575163398696</v>
      </c>
      <c r="W12" s="35">
        <f t="shared" si="6"/>
        <v>0</v>
      </c>
      <c r="X12" s="35">
        <f t="shared" si="7"/>
        <v>0</v>
      </c>
      <c r="Y12" s="35">
        <f t="shared" si="8"/>
        <v>0</v>
      </c>
      <c r="Z12" s="35">
        <f>(SUM(d153Data100!K23:K28)+Q12)/Q12</f>
        <v>7.166666666666667</v>
      </c>
      <c r="AA12" s="35">
        <f>(SUM(d153Data100!O23:O28))/$Q12*$O12/1.02</f>
        <v>0</v>
      </c>
      <c r="AB12" s="35">
        <f>(SUM(d153Data100!Q23:Q28))/$Q12*$O12/1.02</f>
        <v>0</v>
      </c>
      <c r="AC12" s="35">
        <f>(SUM(d153Data100!R23:R28))/$Q12*$O12/1.02</f>
        <v>0</v>
      </c>
      <c r="AD12" s="7">
        <f>d153Data100!F23</f>
        <v>74.19</v>
      </c>
      <c r="AE12" s="34"/>
      <c r="AF12" s="34"/>
      <c r="AH12" s="102">
        <f t="shared" si="9"/>
        <v>0.65500000000000003</v>
      </c>
      <c r="AI12" s="102">
        <f t="shared" si="10"/>
        <v>0.28499999999999998</v>
      </c>
      <c r="AJ12" s="102">
        <f t="shared" si="11"/>
        <v>0.94000000000000006</v>
      </c>
      <c r="AK12" s="102">
        <f t="shared" si="12"/>
        <v>61.961395450568695</v>
      </c>
      <c r="AL12" s="102">
        <f t="shared" si="13"/>
        <v>26.960301837270347</v>
      </c>
      <c r="AM12" s="102">
        <f t="shared" si="14"/>
        <v>0</v>
      </c>
      <c r="AN12" s="102">
        <f t="shared" si="15"/>
        <v>0</v>
      </c>
      <c r="AO12" s="102">
        <f t="shared" si="16"/>
        <v>88.921697287839038</v>
      </c>
      <c r="AP12" s="102">
        <f t="shared" si="17"/>
        <v>9.5769081843285253E-2</v>
      </c>
    </row>
    <row r="13" spans="1:42" ht="20.100000000000001" customHeight="1" x14ac:dyDescent="0.25">
      <c r="A13" s="45">
        <v>103</v>
      </c>
      <c r="B13" s="39">
        <v>157</v>
      </c>
      <c r="C13" s="39">
        <v>60</v>
      </c>
      <c r="D13" s="39" t="s">
        <v>730</v>
      </c>
      <c r="E13" s="42">
        <v>0.9</v>
      </c>
      <c r="F13" s="42">
        <v>5.24</v>
      </c>
      <c r="G13" s="42"/>
      <c r="H13" s="42"/>
      <c r="I13" s="42"/>
      <c r="J13" s="42"/>
      <c r="K13" s="42">
        <v>2.91</v>
      </c>
      <c r="L13" s="42">
        <v>1.0900000000000001</v>
      </c>
      <c r="M13" s="41"/>
      <c r="O13" s="36">
        <v>22.916666666666668</v>
      </c>
      <c r="P13" s="36">
        <f t="shared" si="0"/>
        <v>9.0500000000000007</v>
      </c>
      <c r="Q13" s="36">
        <v>6</v>
      </c>
      <c r="R13" s="36">
        <f t="shared" si="1"/>
        <v>1.5083333333333335</v>
      </c>
      <c r="S13" s="36">
        <f t="shared" si="2"/>
        <v>33.888208061002182</v>
      </c>
      <c r="T13" s="35">
        <f t="shared" si="3"/>
        <v>338.88208061002183</v>
      </c>
      <c r="U13" s="35">
        <f t="shared" si="4"/>
        <v>229.91557734204795</v>
      </c>
      <c r="V13" s="35">
        <f t="shared" si="5"/>
        <v>108.96650326797388</v>
      </c>
      <c r="W13" s="35">
        <f t="shared" si="6"/>
        <v>0</v>
      </c>
      <c r="X13" s="35">
        <f t="shared" si="7"/>
        <v>0</v>
      </c>
      <c r="Y13" s="35">
        <f t="shared" si="8"/>
        <v>0</v>
      </c>
      <c r="Z13" s="35">
        <f>(SUM(d153Data100!K33:K38)+Q13)/Q13</f>
        <v>8.5</v>
      </c>
      <c r="AA13" s="35">
        <f>(SUM(d153Data100!O33:O38))/$Q13*$O13/1.02</f>
        <v>0</v>
      </c>
      <c r="AB13" s="35">
        <f>(SUM(d153Data100!Q33:Q38))/$Q13*$O13/1.02</f>
        <v>0</v>
      </c>
      <c r="AC13" s="35">
        <f>(SUM(d153Data100!R33:R38))/$Q13*$O13/1.02</f>
        <v>0</v>
      </c>
      <c r="AD13" s="7">
        <f>d153Data100!F33</f>
        <v>134.06</v>
      </c>
      <c r="AE13" s="34"/>
      <c r="AF13" s="34"/>
      <c r="AH13" s="102">
        <f t="shared" si="9"/>
        <v>1.0233333333333334</v>
      </c>
      <c r="AI13" s="102">
        <f t="shared" si="10"/>
        <v>0.48500000000000004</v>
      </c>
      <c r="AJ13" s="102">
        <f t="shared" si="11"/>
        <v>1.5083333333333335</v>
      </c>
      <c r="AK13" s="102">
        <f t="shared" si="12"/>
        <v>230.82075678040246</v>
      </c>
      <c r="AL13" s="102">
        <f t="shared" si="13"/>
        <v>109.39550524934386</v>
      </c>
      <c r="AM13" s="102">
        <f t="shared" si="14"/>
        <v>0</v>
      </c>
      <c r="AN13" s="102">
        <f t="shared" si="15"/>
        <v>0</v>
      </c>
      <c r="AO13" s="102">
        <f t="shared" si="16"/>
        <v>340.2162620297463</v>
      </c>
      <c r="AP13" s="102">
        <f t="shared" si="17"/>
        <v>0.34382034059978617</v>
      </c>
    </row>
    <row r="14" spans="1:42" ht="20.100000000000001" customHeight="1" x14ac:dyDescent="0.25">
      <c r="A14" s="45">
        <v>104</v>
      </c>
      <c r="B14" s="39">
        <v>157</v>
      </c>
      <c r="C14" s="39">
        <v>60</v>
      </c>
      <c r="D14" s="39" t="s">
        <v>730</v>
      </c>
      <c r="E14" s="42">
        <v>0.59</v>
      </c>
      <c r="F14" s="42">
        <v>5.07</v>
      </c>
      <c r="G14" s="42"/>
      <c r="H14" s="42"/>
      <c r="I14" s="42"/>
      <c r="J14" s="42"/>
      <c r="K14" s="42">
        <v>2.4500000000000002</v>
      </c>
      <c r="L14" s="42">
        <v>1</v>
      </c>
      <c r="M14" s="41"/>
      <c r="O14" s="36">
        <v>12.314814814814815</v>
      </c>
      <c r="P14" s="36">
        <f t="shared" si="0"/>
        <v>8.11</v>
      </c>
      <c r="Q14" s="36">
        <v>6</v>
      </c>
      <c r="R14" s="36">
        <f t="shared" si="1"/>
        <v>1.3516666666666666</v>
      </c>
      <c r="S14" s="36">
        <f t="shared" si="2"/>
        <v>16.319141854272573</v>
      </c>
      <c r="T14" s="35">
        <f t="shared" si="3"/>
        <v>163.19141854272573</v>
      </c>
      <c r="U14" s="35">
        <f t="shared" si="4"/>
        <v>113.89191479060761</v>
      </c>
      <c r="V14" s="35">
        <f t="shared" si="5"/>
        <v>49.299503752118135</v>
      </c>
      <c r="W14" s="35">
        <f t="shared" si="6"/>
        <v>0</v>
      </c>
      <c r="X14" s="35">
        <f t="shared" si="7"/>
        <v>0</v>
      </c>
      <c r="Y14" s="35">
        <f t="shared" si="8"/>
        <v>0</v>
      </c>
      <c r="Z14" s="35">
        <f>(SUM(d153Data100!K43:K48)+Q14)/Q14</f>
        <v>6.666666666666667</v>
      </c>
      <c r="AA14" s="35">
        <f>(SUM(d153Data100!O43:O48))/$Q14*$O14/1.02</f>
        <v>0</v>
      </c>
      <c r="AB14" s="35">
        <f>(SUM(d153Data100!Q43:Q48))/$Q14*$O14/1.02</f>
        <v>0</v>
      </c>
      <c r="AC14" s="35">
        <f>(SUM(d153Data100!R43:R48))/$Q14*$O14/1.02</f>
        <v>0</v>
      </c>
      <c r="AD14" s="7">
        <f>d153Data100!F43</f>
        <v>92.18</v>
      </c>
      <c r="AE14" s="34"/>
      <c r="AF14" s="34"/>
      <c r="AH14" s="102">
        <f t="shared" si="9"/>
        <v>0.94333333333333336</v>
      </c>
      <c r="AI14" s="102">
        <f t="shared" si="10"/>
        <v>0.40833333333333338</v>
      </c>
      <c r="AJ14" s="102">
        <f t="shared" si="11"/>
        <v>1.3516666666666666</v>
      </c>
      <c r="AK14" s="102">
        <f t="shared" si="12"/>
        <v>114.34030815592496</v>
      </c>
      <c r="AL14" s="102">
        <f t="shared" si="13"/>
        <v>49.49359628657529</v>
      </c>
      <c r="AM14" s="102">
        <f t="shared" si="14"/>
        <v>0</v>
      </c>
      <c r="AN14" s="102">
        <f t="shared" si="15"/>
        <v>0</v>
      </c>
      <c r="AO14" s="102">
        <f t="shared" si="16"/>
        <v>163.83390444250026</v>
      </c>
      <c r="AP14" s="102">
        <f t="shared" si="17"/>
        <v>0.17864219670869771</v>
      </c>
    </row>
    <row r="15" spans="1:42" ht="20.100000000000001" customHeight="1" x14ac:dyDescent="0.25">
      <c r="A15" s="45">
        <v>105</v>
      </c>
      <c r="B15" s="39">
        <v>157</v>
      </c>
      <c r="C15" s="39">
        <v>60</v>
      </c>
      <c r="D15" s="39" t="s">
        <v>730</v>
      </c>
      <c r="E15" s="42">
        <v>1.31</v>
      </c>
      <c r="F15" s="42">
        <v>5.96</v>
      </c>
      <c r="G15" s="42"/>
      <c r="H15" s="42"/>
      <c r="I15" s="42"/>
      <c r="J15" s="42"/>
      <c r="K15" s="42">
        <v>3.6</v>
      </c>
      <c r="L15" s="42">
        <v>1.24</v>
      </c>
      <c r="M15" s="41"/>
      <c r="O15" s="36">
        <v>23.87037037037037</v>
      </c>
      <c r="P15" s="36">
        <f t="shared" si="0"/>
        <v>10.87</v>
      </c>
      <c r="Q15" s="36">
        <v>6</v>
      </c>
      <c r="R15" s="36">
        <f t="shared" si="1"/>
        <v>1.8116666666666665</v>
      </c>
      <c r="S15" s="36">
        <f t="shared" si="2"/>
        <v>42.397210118615341</v>
      </c>
      <c r="T15" s="35">
        <f t="shared" si="3"/>
        <v>423.9721011861534</v>
      </c>
      <c r="U15" s="35">
        <f t="shared" si="4"/>
        <v>283.55815783103361</v>
      </c>
      <c r="V15" s="35">
        <f t="shared" si="5"/>
        <v>140.41394335511981</v>
      </c>
      <c r="W15" s="35">
        <f t="shared" si="6"/>
        <v>0</v>
      </c>
      <c r="X15" s="35">
        <f t="shared" si="7"/>
        <v>0</v>
      </c>
      <c r="Y15" s="35">
        <f t="shared" si="8"/>
        <v>0</v>
      </c>
      <c r="Z15" s="35">
        <f>(SUM(d153Data100!K53:K58)+Q15)/Q15</f>
        <v>7.166666666666667</v>
      </c>
      <c r="AA15" s="35">
        <f>(SUM(d153Data100!O53:O58))/$Q15*$O15/1.02</f>
        <v>0</v>
      </c>
      <c r="AB15" s="35">
        <f>(SUM(d153Data100!Q53:Q58))/$Q15*$O15/1.02</f>
        <v>0</v>
      </c>
      <c r="AC15" s="35">
        <f>(SUM(d153Data100!R53:R58))/$Q15*$O15/1.02</f>
        <v>0</v>
      </c>
      <c r="AD15" s="7">
        <f>d153Data100!F53</f>
        <v>190.38</v>
      </c>
      <c r="AE15" s="34"/>
      <c r="AF15" s="34"/>
      <c r="AH15" s="102">
        <f t="shared" si="9"/>
        <v>1.2116666666666667</v>
      </c>
      <c r="AI15" s="102">
        <f t="shared" si="10"/>
        <v>0.6</v>
      </c>
      <c r="AJ15" s="102">
        <f t="shared" si="11"/>
        <v>1.8116666666666665</v>
      </c>
      <c r="AK15" s="102">
        <f t="shared" si="12"/>
        <v>284.67452853115583</v>
      </c>
      <c r="AL15" s="102">
        <f t="shared" si="13"/>
        <v>140.96675415573051</v>
      </c>
      <c r="AM15" s="102">
        <f t="shared" si="14"/>
        <v>0</v>
      </c>
      <c r="AN15" s="102">
        <f t="shared" si="15"/>
        <v>0</v>
      </c>
      <c r="AO15" s="102">
        <f t="shared" si="16"/>
        <v>425.64128268688637</v>
      </c>
      <c r="AP15" s="102">
        <f t="shared" si="17"/>
        <v>0.41371249421191941</v>
      </c>
    </row>
    <row r="16" spans="1:42" ht="20.100000000000001" customHeight="1" x14ac:dyDescent="0.25">
      <c r="A16" s="45">
        <v>106</v>
      </c>
      <c r="B16" s="39">
        <v>157</v>
      </c>
      <c r="C16" s="39">
        <v>60</v>
      </c>
      <c r="D16" s="39" t="s">
        <v>730</v>
      </c>
      <c r="E16" s="42">
        <v>1.32</v>
      </c>
      <c r="F16" s="42">
        <v>4.76</v>
      </c>
      <c r="G16" s="42"/>
      <c r="H16" s="42"/>
      <c r="I16" s="42"/>
      <c r="J16" s="42"/>
      <c r="K16" s="42">
        <v>2.87</v>
      </c>
      <c r="L16" s="42">
        <v>0.98</v>
      </c>
      <c r="M16" s="41"/>
      <c r="O16" s="36">
        <v>12.416666666666666</v>
      </c>
      <c r="P16" s="36">
        <f t="shared" si="0"/>
        <v>8.9499999999999993</v>
      </c>
      <c r="Q16" s="36">
        <v>6</v>
      </c>
      <c r="R16" s="36">
        <f t="shared" si="1"/>
        <v>1.4916666666666665</v>
      </c>
      <c r="S16" s="36">
        <f t="shared" si="2"/>
        <v>18.158360566448799</v>
      </c>
      <c r="T16" s="35">
        <f t="shared" si="3"/>
        <v>181.58360566448798</v>
      </c>
      <c r="U16" s="35">
        <f t="shared" si="4"/>
        <v>123.35511982570806</v>
      </c>
      <c r="V16" s="35">
        <f t="shared" si="5"/>
        <v>58.228485838779953</v>
      </c>
      <c r="W16" s="35">
        <f t="shared" si="6"/>
        <v>0</v>
      </c>
      <c r="X16" s="35">
        <f t="shared" si="7"/>
        <v>0</v>
      </c>
      <c r="Y16" s="35">
        <f t="shared" si="8"/>
        <v>0</v>
      </c>
      <c r="Z16" s="35">
        <f>(SUM(d153Data100!K63:K68)+Q16)/Q16</f>
        <v>5</v>
      </c>
      <c r="AA16" s="35">
        <f>(SUM(d153Data100!O63:O68))/$Q16*$O16/1.02</f>
        <v>0</v>
      </c>
      <c r="AB16" s="35">
        <f>(SUM(d153Data100!Q63:Q68))/$Q16*$O16/1.02</f>
        <v>0</v>
      </c>
      <c r="AC16" s="35">
        <f>(SUM(d153Data100!R63:R68))/$Q16*$O16/1.02</f>
        <v>0</v>
      </c>
      <c r="AD16" s="7">
        <f>d153Data100!F63</f>
        <v>186.84</v>
      </c>
      <c r="AE16" s="34"/>
      <c r="AF16" s="34"/>
      <c r="AH16" s="102">
        <f t="shared" si="9"/>
        <v>1.0133333333333334</v>
      </c>
      <c r="AI16" s="102">
        <f t="shared" si="10"/>
        <v>0.47833333333333333</v>
      </c>
      <c r="AJ16" s="102">
        <f t="shared" si="11"/>
        <v>1.4916666666666665</v>
      </c>
      <c r="AK16" s="102">
        <f t="shared" si="12"/>
        <v>123.84076990376202</v>
      </c>
      <c r="AL16" s="102">
        <f t="shared" si="13"/>
        <v>58.457731846019243</v>
      </c>
      <c r="AM16" s="102">
        <f t="shared" si="14"/>
        <v>0</v>
      </c>
      <c r="AN16" s="102">
        <f t="shared" si="15"/>
        <v>0</v>
      </c>
      <c r="AO16" s="102">
        <f t="shared" si="16"/>
        <v>182.29850174978128</v>
      </c>
      <c r="AP16" s="102">
        <f t="shared" si="17"/>
        <v>0.17529098067287044</v>
      </c>
    </row>
    <row r="17" spans="1:42" ht="20.100000000000001" customHeight="1" x14ac:dyDescent="0.25">
      <c r="A17" s="45">
        <v>107</v>
      </c>
      <c r="B17" s="39">
        <v>157</v>
      </c>
      <c r="C17" s="39">
        <v>60</v>
      </c>
      <c r="D17" s="39" t="s">
        <v>730</v>
      </c>
      <c r="E17" s="42">
        <v>0.86</v>
      </c>
      <c r="F17" s="42">
        <v>5.26</v>
      </c>
      <c r="G17" s="42"/>
      <c r="H17" s="42"/>
      <c r="I17" s="42"/>
      <c r="J17" s="42"/>
      <c r="K17" s="42">
        <v>2.93</v>
      </c>
      <c r="L17" s="42">
        <v>1.08</v>
      </c>
      <c r="M17" s="41"/>
      <c r="O17" s="36">
        <v>11.657407407407407</v>
      </c>
      <c r="P17" s="36">
        <f t="shared" si="0"/>
        <v>9.0500000000000007</v>
      </c>
      <c r="Q17" s="36">
        <v>6</v>
      </c>
      <c r="R17" s="36">
        <f t="shared" si="1"/>
        <v>1.5083333333333335</v>
      </c>
      <c r="S17" s="36">
        <f t="shared" si="2"/>
        <v>17.238486443960301</v>
      </c>
      <c r="T17" s="35">
        <f t="shared" si="3"/>
        <v>172.38486443960301</v>
      </c>
      <c r="U17" s="35">
        <f t="shared" si="4"/>
        <v>116.57407407407406</v>
      </c>
      <c r="V17" s="35">
        <f t="shared" si="5"/>
        <v>55.810790365528916</v>
      </c>
      <c r="W17" s="35">
        <f t="shared" si="6"/>
        <v>0</v>
      </c>
      <c r="X17" s="35">
        <f t="shared" si="7"/>
        <v>0</v>
      </c>
      <c r="Y17" s="35">
        <f t="shared" si="8"/>
        <v>0</v>
      </c>
      <c r="Z17" s="35">
        <f>(SUM(d153Data100!K73:K78)+Q17)/Q17</f>
        <v>6</v>
      </c>
      <c r="AA17" s="35">
        <f>(SUM(d153Data100!O73:O78))/$Q17*$O17/1.02</f>
        <v>0</v>
      </c>
      <c r="AB17" s="35">
        <f>(SUM(d153Data100!Q73:Q78))/$Q17*$O17/1.02</f>
        <v>0</v>
      </c>
      <c r="AC17" s="35">
        <f>(SUM(d153Data100!R73:R78))/$Q17*$O17/1.02</f>
        <v>0</v>
      </c>
      <c r="AD17" s="7">
        <f>d153Data100!F73</f>
        <v>110.82</v>
      </c>
      <c r="AE17" s="34"/>
      <c r="AF17" s="34"/>
      <c r="AH17" s="102">
        <f t="shared" si="9"/>
        <v>1.02</v>
      </c>
      <c r="AI17" s="102">
        <f t="shared" si="10"/>
        <v>0.48833333333333334</v>
      </c>
      <c r="AJ17" s="102">
        <f t="shared" si="11"/>
        <v>1.5083333333333335</v>
      </c>
      <c r="AK17" s="102">
        <f t="shared" si="12"/>
        <v>117.03302712160981</v>
      </c>
      <c r="AL17" s="102">
        <f t="shared" si="13"/>
        <v>56.030517886653051</v>
      </c>
      <c r="AM17" s="102">
        <f t="shared" si="14"/>
        <v>0</v>
      </c>
      <c r="AN17" s="102">
        <f t="shared" si="15"/>
        <v>0</v>
      </c>
      <c r="AO17" s="102">
        <f t="shared" si="16"/>
        <v>173.06354500826285</v>
      </c>
      <c r="AP17" s="102">
        <f t="shared" si="17"/>
        <v>0.15080930308856738</v>
      </c>
    </row>
    <row r="18" spans="1:42" ht="20.100000000000001" customHeight="1" thickBot="1" x14ac:dyDescent="0.3">
      <c r="A18" s="44">
        <v>108</v>
      </c>
      <c r="B18" s="38">
        <v>157</v>
      </c>
      <c r="C18" s="38">
        <v>60</v>
      </c>
      <c r="D18" s="38" t="s">
        <v>730</v>
      </c>
      <c r="E18" s="38">
        <v>1.41</v>
      </c>
      <c r="F18" s="38">
        <v>4.07</v>
      </c>
      <c r="G18" s="38"/>
      <c r="H18" s="38"/>
      <c r="I18" s="38"/>
      <c r="J18" s="38"/>
      <c r="K18" s="38">
        <v>2.6</v>
      </c>
      <c r="L18" s="38">
        <v>1.1499999999999999</v>
      </c>
      <c r="M18" s="37"/>
      <c r="O18" s="36">
        <v>12.138888888888888</v>
      </c>
      <c r="P18" s="36">
        <f t="shared" si="0"/>
        <v>8.08</v>
      </c>
      <c r="Q18" s="36">
        <v>6</v>
      </c>
      <c r="R18" s="36">
        <f t="shared" si="1"/>
        <v>1.3466666666666667</v>
      </c>
      <c r="S18" s="36">
        <f t="shared" si="2"/>
        <v>16.026506899055917</v>
      </c>
      <c r="T18" s="35">
        <f t="shared" si="3"/>
        <v>160.26506899055917</v>
      </c>
      <c r="U18" s="35">
        <f t="shared" si="4"/>
        <v>108.69462599854756</v>
      </c>
      <c r="V18" s="35">
        <f t="shared" si="5"/>
        <v>51.570442992011607</v>
      </c>
      <c r="W18" s="35">
        <f t="shared" si="6"/>
        <v>0</v>
      </c>
      <c r="X18" s="35">
        <f t="shared" si="7"/>
        <v>0</v>
      </c>
      <c r="Y18" s="35">
        <f t="shared" si="8"/>
        <v>0</v>
      </c>
      <c r="Z18" s="35">
        <f>(SUM(d153Data100!K83:K88)+Q18)/Q18</f>
        <v>6.833333333333333</v>
      </c>
      <c r="AA18" s="35">
        <f>(SUM(d153Data100!O83:O88))/$Q18*$O18/1.02</f>
        <v>0</v>
      </c>
      <c r="AB18" s="35">
        <f>(SUM(d153Data100!Q83:Q88))/$Q18*$O18/1.02</f>
        <v>0</v>
      </c>
      <c r="AC18" s="35">
        <f>(SUM(d153Data100!R83:R88))/$Q18*$O18/1.02</f>
        <v>0</v>
      </c>
      <c r="AD18" s="7">
        <f>d153Data100!F83</f>
        <v>195.24</v>
      </c>
      <c r="AE18" s="34"/>
      <c r="AF18" s="34"/>
      <c r="AH18" s="102">
        <f t="shared" si="9"/>
        <v>0.91333333333333344</v>
      </c>
      <c r="AI18" s="102">
        <f t="shared" si="10"/>
        <v>0.43333333333333335</v>
      </c>
      <c r="AJ18" s="102">
        <f t="shared" si="11"/>
        <v>1.3466666666666667</v>
      </c>
      <c r="AK18" s="102">
        <f t="shared" si="12"/>
        <v>109.12255759696704</v>
      </c>
      <c r="AL18" s="102">
        <f t="shared" si="13"/>
        <v>51.773476232137639</v>
      </c>
      <c r="AM18" s="102">
        <f t="shared" si="14"/>
        <v>0</v>
      </c>
      <c r="AN18" s="102">
        <f t="shared" si="15"/>
        <v>0</v>
      </c>
      <c r="AO18" s="102">
        <f t="shared" si="16"/>
        <v>160.89603382910468</v>
      </c>
      <c r="AP18" s="102">
        <f t="shared" si="17"/>
        <v>0.15109991592363012</v>
      </c>
    </row>
    <row r="19" spans="1:42" ht="18.75" thickTop="1" x14ac:dyDescent="0.25">
      <c r="A19" s="40">
        <v>201</v>
      </c>
      <c r="B19" s="39">
        <v>157</v>
      </c>
      <c r="C19" s="39">
        <v>60</v>
      </c>
      <c r="D19" s="39" t="s">
        <v>730</v>
      </c>
      <c r="E19" s="39">
        <v>0.88</v>
      </c>
      <c r="F19" s="39">
        <v>5.36</v>
      </c>
      <c r="G19" s="39"/>
      <c r="H19" s="39"/>
      <c r="I19" s="39"/>
      <c r="J19" s="39"/>
      <c r="K19" s="39">
        <v>2.89</v>
      </c>
      <c r="L19" s="39">
        <v>0.86</v>
      </c>
      <c r="M19" s="43"/>
      <c r="O19" s="36">
        <v>22.370370370370367</v>
      </c>
      <c r="P19" s="36">
        <f t="shared" si="0"/>
        <v>9.1300000000000008</v>
      </c>
      <c r="Q19" s="36">
        <v>6</v>
      </c>
      <c r="R19" s="36">
        <f t="shared" si="1"/>
        <v>1.5216666666666667</v>
      </c>
      <c r="S19" s="36">
        <f t="shared" si="2"/>
        <v>33.372791091745334</v>
      </c>
      <c r="T19" s="35">
        <f t="shared" si="3"/>
        <v>333.72791091745336</v>
      </c>
      <c r="U19" s="35">
        <f t="shared" si="4"/>
        <v>228.09005083514884</v>
      </c>
      <c r="V19" s="35">
        <f t="shared" si="5"/>
        <v>105.63786008230451</v>
      </c>
      <c r="W19" s="35">
        <f t="shared" si="6"/>
        <v>0</v>
      </c>
      <c r="X19" s="35">
        <f t="shared" si="7"/>
        <v>0</v>
      </c>
      <c r="Y19" s="35">
        <f t="shared" si="8"/>
        <v>0</v>
      </c>
      <c r="Z19" s="35">
        <f>(SUM(d153Data200!K13:K18)+Q19)/Q19</f>
        <v>5.666666666666667</v>
      </c>
      <c r="AA19" s="35">
        <f>(SUM(d153Data200!O13:O18))/$Q19*$O19/1.02</f>
        <v>0</v>
      </c>
      <c r="AB19" s="35">
        <f>(SUM(d153Data200!Q13:Q18))/$Q19*$O19/1.02</f>
        <v>0</v>
      </c>
      <c r="AC19" s="35">
        <f>(SUM(d153Data200!R13:R18))/$Q19*$O19/1.02</f>
        <v>0</v>
      </c>
      <c r="AD19" s="7">
        <f>d153Data200!F13</f>
        <v>127.26</v>
      </c>
      <c r="AE19" s="34"/>
      <c r="AF19" s="34"/>
      <c r="AH19" s="102">
        <f t="shared" si="9"/>
        <v>1.04</v>
      </c>
      <c r="AI19" s="102">
        <f t="shared" si="10"/>
        <v>0.48166666666666669</v>
      </c>
      <c r="AJ19" s="102">
        <f t="shared" si="11"/>
        <v>1.5216666666666667</v>
      </c>
      <c r="AK19" s="102">
        <f t="shared" si="12"/>
        <v>228.98804316127149</v>
      </c>
      <c r="AL19" s="102">
        <f t="shared" si="13"/>
        <v>106.05375716924272</v>
      </c>
      <c r="AM19" s="102">
        <f t="shared" si="14"/>
        <v>0</v>
      </c>
      <c r="AN19" s="102">
        <f t="shared" si="15"/>
        <v>0</v>
      </c>
      <c r="AO19" s="102">
        <f t="shared" si="16"/>
        <v>335.04180033051421</v>
      </c>
      <c r="AP19" s="102">
        <f t="shared" si="17"/>
        <v>0.33114793605344783</v>
      </c>
    </row>
    <row r="20" spans="1:42" ht="18" x14ac:dyDescent="0.25">
      <c r="A20" s="40">
        <v>202</v>
      </c>
      <c r="B20" s="39">
        <v>157</v>
      </c>
      <c r="C20" s="39">
        <v>60</v>
      </c>
      <c r="D20" s="39" t="s">
        <v>730</v>
      </c>
      <c r="E20" s="42">
        <v>1.18</v>
      </c>
      <c r="F20" s="42">
        <v>3.23</v>
      </c>
      <c r="G20" s="42"/>
      <c r="H20" s="42"/>
      <c r="I20" s="42"/>
      <c r="J20" s="42"/>
      <c r="K20" s="42">
        <v>2.21</v>
      </c>
      <c r="L20" s="42">
        <v>0.63</v>
      </c>
      <c r="M20" s="41"/>
      <c r="O20" s="36">
        <v>12.731481481481481</v>
      </c>
      <c r="P20" s="36">
        <f t="shared" si="0"/>
        <v>6.62</v>
      </c>
      <c r="Q20" s="36">
        <v>6</v>
      </c>
      <c r="R20" s="36">
        <f t="shared" si="1"/>
        <v>1.1033333333333333</v>
      </c>
      <c r="S20" s="36">
        <f t="shared" si="2"/>
        <v>13.77163519728879</v>
      </c>
      <c r="T20" s="35">
        <f t="shared" si="3"/>
        <v>137.71635197288791</v>
      </c>
      <c r="U20" s="35">
        <f t="shared" si="4"/>
        <v>91.74155773420479</v>
      </c>
      <c r="V20" s="35">
        <f t="shared" si="5"/>
        <v>45.974794238683124</v>
      </c>
      <c r="W20" s="35">
        <f t="shared" si="6"/>
        <v>0</v>
      </c>
      <c r="X20" s="35">
        <f t="shared" si="7"/>
        <v>0</v>
      </c>
      <c r="Y20" s="35">
        <f t="shared" si="8"/>
        <v>0</v>
      </c>
      <c r="Z20" s="35">
        <f>(SUM(d153Data200!K23:K28)+Q20)/Q20</f>
        <v>4.5</v>
      </c>
      <c r="AA20" s="35">
        <f>(SUM(d153Data200!O23:O28))/$Q20*$O20/1.02</f>
        <v>0</v>
      </c>
      <c r="AB20" s="35">
        <f>(SUM(d153Data200!Q23:Q28))/$Q20*$O20/1.02</f>
        <v>0</v>
      </c>
      <c r="AC20" s="35">
        <f>(SUM(d153Data200!R23:R28))/$Q20*$O20/1.02</f>
        <v>0</v>
      </c>
      <c r="AD20" s="7">
        <f>d153Data200!F23</f>
        <v>172.09</v>
      </c>
      <c r="AE20" s="34"/>
      <c r="AF20" s="34"/>
      <c r="AH20" s="102">
        <f t="shared" si="9"/>
        <v>0.73499999999999999</v>
      </c>
      <c r="AI20" s="102">
        <f t="shared" si="10"/>
        <v>0.36833333333333335</v>
      </c>
      <c r="AJ20" s="102">
        <f t="shared" si="11"/>
        <v>1.1033333333333333</v>
      </c>
      <c r="AK20" s="102">
        <f t="shared" si="12"/>
        <v>92.102744969378818</v>
      </c>
      <c r="AL20" s="102">
        <f t="shared" si="13"/>
        <v>46.155797365607079</v>
      </c>
      <c r="AM20" s="102">
        <f t="shared" si="14"/>
        <v>0</v>
      </c>
      <c r="AN20" s="102">
        <f t="shared" si="15"/>
        <v>0</v>
      </c>
      <c r="AO20" s="102">
        <f t="shared" si="16"/>
        <v>138.25854233498589</v>
      </c>
      <c r="AP20" s="102">
        <f t="shared" si="17"/>
        <v>0.13432170662525764</v>
      </c>
    </row>
    <row r="21" spans="1:42" ht="18" x14ac:dyDescent="0.25">
      <c r="A21" s="40">
        <v>203</v>
      </c>
      <c r="B21" s="39">
        <v>157</v>
      </c>
      <c r="C21" s="39">
        <v>60</v>
      </c>
      <c r="D21" s="39" t="s">
        <v>730</v>
      </c>
      <c r="E21" s="42">
        <v>0.85</v>
      </c>
      <c r="F21" s="42">
        <v>4.3</v>
      </c>
      <c r="G21" s="42"/>
      <c r="H21" s="42"/>
      <c r="I21" s="42"/>
      <c r="J21" s="42"/>
      <c r="K21" s="42">
        <v>2.13</v>
      </c>
      <c r="L21" s="42">
        <v>0.73</v>
      </c>
      <c r="M21" s="41"/>
      <c r="O21" s="36">
        <v>11</v>
      </c>
      <c r="P21" s="36">
        <f t="shared" si="0"/>
        <v>7.2799999999999994</v>
      </c>
      <c r="Q21" s="36">
        <v>6</v>
      </c>
      <c r="R21" s="36">
        <f t="shared" si="1"/>
        <v>1.2133333333333332</v>
      </c>
      <c r="S21" s="36">
        <f t="shared" si="2"/>
        <v>13.084967320261436</v>
      </c>
      <c r="T21" s="35">
        <f t="shared" si="3"/>
        <v>130.84967320261435</v>
      </c>
      <c r="U21" s="35">
        <f t="shared" si="4"/>
        <v>92.565359477124176</v>
      </c>
      <c r="V21" s="35">
        <f t="shared" si="5"/>
        <v>38.284313725490193</v>
      </c>
      <c r="W21" s="35">
        <f t="shared" si="6"/>
        <v>0</v>
      </c>
      <c r="X21" s="35">
        <f t="shared" si="7"/>
        <v>0</v>
      </c>
      <c r="Y21" s="35">
        <f t="shared" si="8"/>
        <v>0</v>
      </c>
      <c r="Z21" s="35">
        <f>(SUM(d153Data200!K33:K38)+Q21)/Q21</f>
        <v>6.166666666666667</v>
      </c>
      <c r="AA21" s="35">
        <f>(SUM(d153Data200!O33:O38))/$Q21*$O21/1.02</f>
        <v>0</v>
      </c>
      <c r="AB21" s="35">
        <f>(SUM(d153Data200!Q33:Q38))/$Q21*$O21/1.02</f>
        <v>0</v>
      </c>
      <c r="AC21" s="35">
        <f>(SUM(d153Data200!R33:R38))/$Q21*$O21/1.02</f>
        <v>0</v>
      </c>
      <c r="AD21" s="7">
        <f>d153Data200!F33</f>
        <v>122.61</v>
      </c>
      <c r="AE21" s="34"/>
      <c r="AF21" s="34"/>
      <c r="AH21" s="102">
        <f t="shared" si="9"/>
        <v>0.85833333333333328</v>
      </c>
      <c r="AI21" s="102">
        <f t="shared" si="10"/>
        <v>0.35499999999999998</v>
      </c>
      <c r="AJ21" s="102">
        <f t="shared" si="11"/>
        <v>1.2133333333333332</v>
      </c>
      <c r="AK21" s="102">
        <f t="shared" si="12"/>
        <v>92.929790026246707</v>
      </c>
      <c r="AL21" s="102">
        <f t="shared" si="13"/>
        <v>38.435039370078734</v>
      </c>
      <c r="AM21" s="102">
        <f t="shared" si="14"/>
        <v>0</v>
      </c>
      <c r="AN21" s="102">
        <f t="shared" si="15"/>
        <v>0</v>
      </c>
      <c r="AO21" s="102">
        <f t="shared" si="16"/>
        <v>131.36482939632543</v>
      </c>
      <c r="AP21" s="102">
        <f t="shared" si="17"/>
        <v>0.13404848888374246</v>
      </c>
    </row>
    <row r="22" spans="1:42" ht="18" x14ac:dyDescent="0.25">
      <c r="A22" s="40">
        <v>204</v>
      </c>
      <c r="B22" s="39">
        <v>157</v>
      </c>
      <c r="C22" s="39">
        <v>60</v>
      </c>
      <c r="D22" s="39" t="s">
        <v>730</v>
      </c>
      <c r="E22" s="42">
        <v>0.84</v>
      </c>
      <c r="F22" s="42">
        <v>4.8099999999999996</v>
      </c>
      <c r="G22" s="42"/>
      <c r="H22" s="42"/>
      <c r="I22" s="42"/>
      <c r="J22" s="42"/>
      <c r="K22" s="42">
        <v>2.71</v>
      </c>
      <c r="L22" s="42">
        <v>0.77</v>
      </c>
      <c r="M22" s="41"/>
      <c r="O22" s="36">
        <v>24.564814814814813</v>
      </c>
      <c r="P22" s="36">
        <f t="shared" si="0"/>
        <v>8.36</v>
      </c>
      <c r="Q22" s="36">
        <v>6</v>
      </c>
      <c r="R22" s="36">
        <f t="shared" si="1"/>
        <v>1.3933333333333333</v>
      </c>
      <c r="S22" s="36">
        <f t="shared" si="2"/>
        <v>33.555858145727427</v>
      </c>
      <c r="T22" s="35">
        <f t="shared" si="3"/>
        <v>335.55858145727427</v>
      </c>
      <c r="U22" s="35">
        <f t="shared" si="4"/>
        <v>226.7830125877511</v>
      </c>
      <c r="V22" s="35">
        <f t="shared" si="5"/>
        <v>108.7755688695231</v>
      </c>
      <c r="W22" s="35">
        <f t="shared" si="6"/>
        <v>0</v>
      </c>
      <c r="X22" s="35">
        <f t="shared" si="7"/>
        <v>0</v>
      </c>
      <c r="Y22" s="35">
        <f t="shared" si="8"/>
        <v>0</v>
      </c>
      <c r="Z22" s="35">
        <f>(SUM(d153Data200!K43:K48)+Q22)/Q22</f>
        <v>5.166666666666667</v>
      </c>
      <c r="AA22" s="35">
        <f>(SUM(d153Data200!O43:O48))/$Q22*$O22/1.02</f>
        <v>0</v>
      </c>
      <c r="AB22" s="35">
        <f>(SUM(d153Data200!Q43:Q48))/$Q22*$O22/1.02</f>
        <v>0</v>
      </c>
      <c r="AC22" s="35">
        <f>(SUM(d153Data200!R43:R48))/$Q22*$O22/1.02</f>
        <v>0</v>
      </c>
      <c r="AD22" s="7">
        <f>d153Data200!F43</f>
        <v>127.31</v>
      </c>
      <c r="AE22" s="34"/>
      <c r="AF22" s="34"/>
      <c r="AH22" s="102">
        <f t="shared" si="9"/>
        <v>0.94166666666666654</v>
      </c>
      <c r="AI22" s="102">
        <f t="shared" si="10"/>
        <v>0.45166666666666666</v>
      </c>
      <c r="AJ22" s="102">
        <f t="shared" si="11"/>
        <v>1.3933333333333333</v>
      </c>
      <c r="AK22" s="102">
        <f t="shared" si="12"/>
        <v>227.67585909400208</v>
      </c>
      <c r="AL22" s="102">
        <f t="shared" si="13"/>
        <v>109.20381914066296</v>
      </c>
      <c r="AM22" s="102">
        <f t="shared" si="14"/>
        <v>0</v>
      </c>
      <c r="AN22" s="102">
        <f t="shared" si="15"/>
        <v>0</v>
      </c>
      <c r="AO22" s="102">
        <f t="shared" si="16"/>
        <v>336.87967823466505</v>
      </c>
      <c r="AP22" s="102">
        <f t="shared" si="17"/>
        <v>0.34506444787211193</v>
      </c>
    </row>
    <row r="23" spans="1:42" ht="18" x14ac:dyDescent="0.25">
      <c r="A23" s="40">
        <v>205</v>
      </c>
      <c r="B23" s="39">
        <v>157</v>
      </c>
      <c r="C23" s="39">
        <v>60</v>
      </c>
      <c r="D23" s="39" t="s">
        <v>730</v>
      </c>
      <c r="E23" s="42">
        <v>1.1000000000000001</v>
      </c>
      <c r="F23" s="42">
        <v>3.56</v>
      </c>
      <c r="G23" s="42"/>
      <c r="H23" s="42"/>
      <c r="I23" s="42"/>
      <c r="J23" s="42"/>
      <c r="K23" s="42">
        <v>1.66</v>
      </c>
      <c r="L23" s="42">
        <v>0.47</v>
      </c>
      <c r="M23" s="41"/>
      <c r="O23" s="36">
        <v>5</v>
      </c>
      <c r="P23" s="36">
        <f t="shared" si="0"/>
        <v>6.32</v>
      </c>
      <c r="Q23" s="36">
        <v>6</v>
      </c>
      <c r="R23" s="36">
        <f t="shared" si="1"/>
        <v>1.0533333333333335</v>
      </c>
      <c r="S23" s="36">
        <f t="shared" si="2"/>
        <v>5.1633986928104578</v>
      </c>
      <c r="T23" s="35">
        <f t="shared" si="3"/>
        <v>51.633986928104576</v>
      </c>
      <c r="U23" s="35">
        <f t="shared" si="4"/>
        <v>38.071895424836605</v>
      </c>
      <c r="V23" s="35">
        <f t="shared" si="5"/>
        <v>13.562091503267974</v>
      </c>
      <c r="W23" s="35">
        <f t="shared" si="6"/>
        <v>0</v>
      </c>
      <c r="X23" s="35">
        <f t="shared" si="7"/>
        <v>0</v>
      </c>
      <c r="Y23" s="35">
        <f t="shared" si="8"/>
        <v>0</v>
      </c>
      <c r="Z23" s="35">
        <f>(SUM(d153Data200!K53:K58)+Q23)/Q23</f>
        <v>5.166666666666667</v>
      </c>
      <c r="AA23" s="35">
        <f>(SUM(d153Data200!O53:O58))/$Q23*$O23/1.02</f>
        <v>0</v>
      </c>
      <c r="AB23" s="35">
        <f>(SUM(d153Data200!Q53:Q58))/$Q23*$O23/1.02</f>
        <v>0</v>
      </c>
      <c r="AC23" s="35">
        <f>(SUM(d153Data200!R53:R58))/$Q23*$O23/1.02</f>
        <v>0</v>
      </c>
      <c r="AD23" s="7">
        <f>d153Data200!F53</f>
        <v>147.63</v>
      </c>
      <c r="AE23" s="34"/>
      <c r="AF23" s="34"/>
      <c r="AH23" s="102">
        <f t="shared" si="9"/>
        <v>0.77666666666666673</v>
      </c>
      <c r="AI23" s="102">
        <f t="shared" si="10"/>
        <v>0.27666666666666667</v>
      </c>
      <c r="AJ23" s="102">
        <f t="shared" si="11"/>
        <v>1.0533333333333335</v>
      </c>
      <c r="AK23" s="102">
        <f t="shared" si="12"/>
        <v>38.221784776902894</v>
      </c>
      <c r="AL23" s="102">
        <f t="shared" si="13"/>
        <v>13.615485564304462</v>
      </c>
      <c r="AM23" s="102">
        <f t="shared" si="14"/>
        <v>0</v>
      </c>
      <c r="AN23" s="102">
        <f t="shared" si="15"/>
        <v>0</v>
      </c>
      <c r="AO23" s="102">
        <f t="shared" si="16"/>
        <v>51.837270341207358</v>
      </c>
      <c r="AP23" s="102">
        <f t="shared" si="17"/>
        <v>5.1297109878310661E-2</v>
      </c>
    </row>
    <row r="24" spans="1:42" ht="18" x14ac:dyDescent="0.25">
      <c r="A24" s="40">
        <v>206</v>
      </c>
      <c r="B24" s="39">
        <v>157</v>
      </c>
      <c r="C24" s="39">
        <v>60</v>
      </c>
      <c r="D24" s="39" t="s">
        <v>730</v>
      </c>
      <c r="E24" s="42">
        <v>0.91</v>
      </c>
      <c r="F24" s="42">
        <v>4.91</v>
      </c>
      <c r="G24" s="42"/>
      <c r="H24" s="42"/>
      <c r="I24" s="42"/>
      <c r="J24" s="42"/>
      <c r="K24" s="42">
        <v>2.85</v>
      </c>
      <c r="L24" s="42">
        <v>1.1200000000000001</v>
      </c>
      <c r="M24" s="41"/>
      <c r="O24" s="36">
        <v>5.229166666666667</v>
      </c>
      <c r="P24" s="36">
        <f t="shared" si="0"/>
        <v>8.67</v>
      </c>
      <c r="Q24" s="36">
        <v>6</v>
      </c>
      <c r="R24" s="36">
        <f t="shared" si="1"/>
        <v>1.4450000000000001</v>
      </c>
      <c r="S24" s="36">
        <f t="shared" si="2"/>
        <v>7.4079861111111116</v>
      </c>
      <c r="T24" s="35">
        <f t="shared" si="3"/>
        <v>74.079861111111114</v>
      </c>
      <c r="U24" s="35">
        <f t="shared" si="4"/>
        <v>49.728349673202615</v>
      </c>
      <c r="V24" s="35">
        <f t="shared" si="5"/>
        <v>24.351511437908503</v>
      </c>
      <c r="W24" s="35">
        <f t="shared" si="6"/>
        <v>0</v>
      </c>
      <c r="X24" s="35">
        <f t="shared" si="7"/>
        <v>0</v>
      </c>
      <c r="Y24" s="35">
        <f t="shared" si="8"/>
        <v>0</v>
      </c>
      <c r="Z24" s="35">
        <f>(SUM(d153Data200!K63:K68)+Q24)/Q24</f>
        <v>5.833333333333333</v>
      </c>
      <c r="AA24" s="35">
        <f>(SUM(d153Data200!O63:O68))/$Q24*$O24/1.02</f>
        <v>0</v>
      </c>
      <c r="AB24" s="35">
        <f>(SUM(d153Data200!Q63:Q68))/$Q24*$O24/1.02</f>
        <v>0</v>
      </c>
      <c r="AC24" s="35">
        <f>(SUM(d153Data200!R63:R68))/$Q24*$O24/1.02</f>
        <v>0</v>
      </c>
      <c r="AD24" s="7">
        <f>d153Data200!F63</f>
        <v>114.71</v>
      </c>
      <c r="AE24" s="34"/>
      <c r="AF24" s="34"/>
      <c r="AH24" s="102">
        <f t="shared" si="9"/>
        <v>0.97000000000000008</v>
      </c>
      <c r="AI24" s="102">
        <f t="shared" si="10"/>
        <v>0.47500000000000003</v>
      </c>
      <c r="AJ24" s="102">
        <f t="shared" si="11"/>
        <v>1.4450000000000001</v>
      </c>
      <c r="AK24" s="102">
        <f t="shared" si="12"/>
        <v>49.924130577427832</v>
      </c>
      <c r="AL24" s="102">
        <f t="shared" si="13"/>
        <v>24.447383530183732</v>
      </c>
      <c r="AM24" s="102">
        <f t="shared" si="14"/>
        <v>0</v>
      </c>
      <c r="AN24" s="102">
        <f t="shared" si="15"/>
        <v>0</v>
      </c>
      <c r="AO24" s="102">
        <f t="shared" si="16"/>
        <v>74.37151410761156</v>
      </c>
      <c r="AP24" s="102">
        <f t="shared" si="17"/>
        <v>6.2931835368535666E-2</v>
      </c>
    </row>
    <row r="25" spans="1:42" ht="18" x14ac:dyDescent="0.25">
      <c r="A25" s="40">
        <v>207</v>
      </c>
      <c r="B25" s="39">
        <v>157</v>
      </c>
      <c r="C25" s="39">
        <v>60</v>
      </c>
      <c r="D25" s="39" t="s">
        <v>730</v>
      </c>
      <c r="E25" s="42">
        <v>0.74</v>
      </c>
      <c r="F25" s="42">
        <v>2.9</v>
      </c>
      <c r="G25" s="42"/>
      <c r="H25" s="42"/>
      <c r="I25" s="42"/>
      <c r="J25" s="42"/>
      <c r="K25" s="42">
        <v>1.91</v>
      </c>
      <c r="L25" s="42">
        <v>0.63</v>
      </c>
      <c r="M25" s="41"/>
      <c r="O25" s="36">
        <v>12</v>
      </c>
      <c r="P25" s="36">
        <f t="shared" si="0"/>
        <v>5.55</v>
      </c>
      <c r="Q25" s="36">
        <v>4</v>
      </c>
      <c r="R25" s="36">
        <f t="shared" si="1"/>
        <v>1.3875</v>
      </c>
      <c r="S25" s="36">
        <f t="shared" si="2"/>
        <v>16.323529411764703</v>
      </c>
      <c r="T25" s="35">
        <f t="shared" si="3"/>
        <v>163.23529411764702</v>
      </c>
      <c r="U25" s="35">
        <f t="shared" si="4"/>
        <v>107.05882352941174</v>
      </c>
      <c r="V25" s="35">
        <f t="shared" si="5"/>
        <v>56.17647058823529</v>
      </c>
      <c r="W25" s="35">
        <f t="shared" si="6"/>
        <v>0</v>
      </c>
      <c r="X25" s="35">
        <f t="shared" si="7"/>
        <v>0</v>
      </c>
      <c r="Y25" s="35">
        <f t="shared" si="8"/>
        <v>0</v>
      </c>
      <c r="Z25" s="35">
        <f>(SUM(d153Data200!K73:K78)+Q25)/Q25</f>
        <v>4.75</v>
      </c>
      <c r="AA25" s="35">
        <f>(SUM(d153Data200!O73:O78))/$Q25*$O25/1.02</f>
        <v>0</v>
      </c>
      <c r="AB25" s="35">
        <f>(SUM(d153Data200!Q73:Q78))/$Q25*$O25/1.02</f>
        <v>0</v>
      </c>
      <c r="AC25" s="35">
        <f>(SUM(d153Data200!R73:R78))/$Q25*$O25/1.02</f>
        <v>0</v>
      </c>
      <c r="AD25" s="7">
        <f>d153Data200!F73</f>
        <v>99.02</v>
      </c>
      <c r="AE25" s="34"/>
      <c r="AF25" s="34"/>
      <c r="AH25" s="102">
        <f t="shared" si="9"/>
        <v>0.90999999999999992</v>
      </c>
      <c r="AI25" s="102">
        <f t="shared" si="10"/>
        <v>0.47749999999999998</v>
      </c>
      <c r="AJ25" s="102">
        <f t="shared" si="11"/>
        <v>1.3875</v>
      </c>
      <c r="AK25" s="102">
        <f t="shared" si="12"/>
        <v>107.48031496062991</v>
      </c>
      <c r="AL25" s="102">
        <f t="shared" si="13"/>
        <v>56.397637795275593</v>
      </c>
      <c r="AM25" s="102">
        <f t="shared" si="14"/>
        <v>0</v>
      </c>
      <c r="AN25" s="102">
        <f t="shared" si="15"/>
        <v>0</v>
      </c>
      <c r="AO25" s="102">
        <f t="shared" si="16"/>
        <v>163.87795275590551</v>
      </c>
      <c r="AP25" s="102">
        <f t="shared" si="17"/>
        <v>0.14382028091083207</v>
      </c>
    </row>
    <row r="26" spans="1:42" ht="18.75" thickBot="1" x14ac:dyDescent="0.3">
      <c r="A26" s="44">
        <v>208</v>
      </c>
      <c r="B26" s="38">
        <v>157</v>
      </c>
      <c r="C26" s="38">
        <v>60</v>
      </c>
      <c r="D26" s="38" t="s">
        <v>730</v>
      </c>
      <c r="E26" s="38">
        <v>0.89</v>
      </c>
      <c r="F26" s="38">
        <v>2.86</v>
      </c>
      <c r="G26" s="38"/>
      <c r="H26" s="38"/>
      <c r="I26" s="38"/>
      <c r="J26" s="38"/>
      <c r="K26" s="38">
        <v>1.67</v>
      </c>
      <c r="L26" s="38">
        <v>0.59</v>
      </c>
      <c r="M26" s="37"/>
      <c r="O26" s="36">
        <v>5.020833333333333</v>
      </c>
      <c r="P26" s="36">
        <f t="shared" si="0"/>
        <v>5.42</v>
      </c>
      <c r="Q26" s="36">
        <v>6</v>
      </c>
      <c r="R26" s="36">
        <f t="shared" si="1"/>
        <v>0.90333333333333332</v>
      </c>
      <c r="S26" s="36">
        <f t="shared" si="2"/>
        <v>4.4465550108932463</v>
      </c>
      <c r="T26" s="35">
        <f t="shared" si="3"/>
        <v>44.465550108932462</v>
      </c>
      <c r="U26" s="35">
        <f t="shared" si="4"/>
        <v>30.764910130718949</v>
      </c>
      <c r="V26" s="35">
        <f t="shared" si="5"/>
        <v>13.700639978213507</v>
      </c>
      <c r="W26" s="35">
        <f t="shared" si="6"/>
        <v>0</v>
      </c>
      <c r="X26" s="35">
        <f t="shared" si="7"/>
        <v>0</v>
      </c>
      <c r="Y26" s="35">
        <f t="shared" si="8"/>
        <v>0</v>
      </c>
      <c r="Z26" s="35">
        <f>(SUM(d153Data200!K83:K88)+Q26)/Q26</f>
        <v>5</v>
      </c>
      <c r="AA26" s="35">
        <f>(SUM(d153Data200!O83:O88))/$Q26*$O26/1.02</f>
        <v>0</v>
      </c>
      <c r="AB26" s="35">
        <f>(SUM(d153Data200!Q83:Q88))/$Q26*$O26/1.02</f>
        <v>0</v>
      </c>
      <c r="AC26" s="35">
        <f>(SUM(d153Data200!R83:R88))/$Q26*$O26/1.02</f>
        <v>0</v>
      </c>
      <c r="AD26" s="7">
        <f>d153Data200!F83</f>
        <v>113.94</v>
      </c>
      <c r="AE26" s="34"/>
      <c r="AF26" s="34"/>
      <c r="AH26" s="102">
        <f t="shared" si="9"/>
        <v>0.625</v>
      </c>
      <c r="AI26" s="102">
        <f t="shared" si="10"/>
        <v>0.27833333333333332</v>
      </c>
      <c r="AJ26" s="102">
        <f t="shared" si="11"/>
        <v>0.90333333333333332</v>
      </c>
      <c r="AK26" s="102">
        <f t="shared" si="12"/>
        <v>30.886031824146979</v>
      </c>
      <c r="AL26" s="102">
        <f t="shared" si="13"/>
        <v>13.75457950568679</v>
      </c>
      <c r="AM26" s="102">
        <f t="shared" si="14"/>
        <v>0</v>
      </c>
      <c r="AN26" s="102">
        <f t="shared" si="15"/>
        <v>0</v>
      </c>
      <c r="AO26" s="102">
        <f t="shared" si="16"/>
        <v>44.640611329833767</v>
      </c>
      <c r="AP26" s="102">
        <f t="shared" si="17"/>
        <v>3.9541061416216931E-2</v>
      </c>
    </row>
    <row r="27" spans="1:42" ht="18.75" thickTop="1" x14ac:dyDescent="0.25">
      <c r="A27" s="40">
        <v>301</v>
      </c>
      <c r="B27" s="39">
        <v>157</v>
      </c>
      <c r="C27" s="39">
        <v>60</v>
      </c>
      <c r="D27" s="39" t="s">
        <v>730</v>
      </c>
      <c r="E27" s="39">
        <v>0.62</v>
      </c>
      <c r="F27" s="39">
        <v>4.41</v>
      </c>
      <c r="G27" s="39">
        <v>0.01</v>
      </c>
      <c r="H27" s="39"/>
      <c r="I27" s="39"/>
      <c r="J27" s="39"/>
      <c r="K27" s="39">
        <v>2.33</v>
      </c>
      <c r="L27" s="39">
        <v>0.85</v>
      </c>
      <c r="M27" s="43"/>
      <c r="O27" s="36">
        <v>11.157407407407407</v>
      </c>
      <c r="P27" s="36">
        <f t="shared" si="0"/>
        <v>7.37</v>
      </c>
      <c r="Q27" s="36">
        <v>6</v>
      </c>
      <c r="R27" s="36">
        <f t="shared" si="1"/>
        <v>1.2283333333333333</v>
      </c>
      <c r="S27" s="36">
        <f t="shared" si="2"/>
        <v>13.436289639312513</v>
      </c>
      <c r="T27" s="35">
        <f t="shared" si="3"/>
        <v>134.36289639312511</v>
      </c>
      <c r="U27" s="35">
        <f t="shared" si="4"/>
        <v>91.702221011861525</v>
      </c>
      <c r="V27" s="35">
        <f t="shared" si="5"/>
        <v>42.478364802711212</v>
      </c>
      <c r="W27" s="35">
        <f t="shared" si="6"/>
        <v>0.18231057855240862</v>
      </c>
      <c r="X27" s="35">
        <f t="shared" si="7"/>
        <v>0</v>
      </c>
      <c r="Y27" s="35">
        <f t="shared" si="8"/>
        <v>0</v>
      </c>
      <c r="Z27" s="35">
        <f>(SUM(d153Data300!K13:K18)+Q27)/Q27</f>
        <v>5.5</v>
      </c>
      <c r="AA27" s="35">
        <f>(SUM(d153Data300!O13:O18))/$Q27*$O27/1.02</f>
        <v>1.8231057855240858</v>
      </c>
      <c r="AB27" s="35">
        <f>(SUM(d153Data300!Q13:Q18))/$Q27*$O27/1.02</f>
        <v>0</v>
      </c>
      <c r="AC27" s="35">
        <f>(SUM(d153Data300!R13:R18))/$Q27*$O27/1.02</f>
        <v>0</v>
      </c>
      <c r="AD27" s="7">
        <f>d153Data300!F13</f>
        <v>108.55</v>
      </c>
      <c r="AE27" s="34"/>
      <c r="AF27" s="34"/>
      <c r="AH27" s="102">
        <f t="shared" si="9"/>
        <v>0.83833333333333337</v>
      </c>
      <c r="AI27" s="102">
        <f t="shared" si="10"/>
        <v>0.38833333333333336</v>
      </c>
      <c r="AJ27" s="102">
        <f t="shared" si="11"/>
        <v>1.2283333333333333</v>
      </c>
      <c r="AK27" s="102">
        <f t="shared" si="12"/>
        <v>92.063253378049964</v>
      </c>
      <c r="AL27" s="102">
        <f t="shared" si="13"/>
        <v>42.645602459414796</v>
      </c>
      <c r="AM27" s="102">
        <f t="shared" si="14"/>
        <v>0</v>
      </c>
      <c r="AN27" s="102">
        <f t="shared" si="15"/>
        <v>0.18302833673568583</v>
      </c>
      <c r="AO27" s="102">
        <f t="shared" si="16"/>
        <v>134.89188417420044</v>
      </c>
      <c r="AP27" s="102">
        <f t="shared" si="17"/>
        <v>0.16118493797076328</v>
      </c>
    </row>
    <row r="28" spans="1:42" ht="18" x14ac:dyDescent="0.25">
      <c r="A28" s="40">
        <v>302</v>
      </c>
      <c r="B28" s="39">
        <v>157</v>
      </c>
      <c r="C28" s="39">
        <v>60</v>
      </c>
      <c r="D28" s="39" t="s">
        <v>730</v>
      </c>
      <c r="E28" s="42">
        <v>0.95</v>
      </c>
      <c r="F28" s="42">
        <v>4.49</v>
      </c>
      <c r="G28" s="42"/>
      <c r="H28" s="42"/>
      <c r="I28" s="42"/>
      <c r="J28" s="42"/>
      <c r="K28" s="42">
        <v>2.46</v>
      </c>
      <c r="L28" s="42">
        <v>0.84</v>
      </c>
      <c r="M28" s="41"/>
      <c r="O28" s="36">
        <v>11.685185185185185</v>
      </c>
      <c r="P28" s="36">
        <f t="shared" si="0"/>
        <v>7.9</v>
      </c>
      <c r="Q28" s="36">
        <v>6</v>
      </c>
      <c r="R28" s="36">
        <f t="shared" si="1"/>
        <v>1.3166666666666667</v>
      </c>
      <c r="S28" s="36">
        <f t="shared" si="2"/>
        <v>15.083817477608326</v>
      </c>
      <c r="T28" s="35">
        <f t="shared" si="3"/>
        <v>150.83817477608326</v>
      </c>
      <c r="U28" s="35">
        <f t="shared" si="4"/>
        <v>103.86831275720165</v>
      </c>
      <c r="V28" s="35">
        <f t="shared" si="5"/>
        <v>46.969862018881621</v>
      </c>
      <c r="W28" s="35">
        <f t="shared" si="6"/>
        <v>0</v>
      </c>
      <c r="X28" s="35">
        <f t="shared" si="7"/>
        <v>0</v>
      </c>
      <c r="Y28" s="35">
        <f t="shared" si="8"/>
        <v>0</v>
      </c>
      <c r="Z28" s="35">
        <f>(SUM(d153Data300!K23:K28)+Q28)/Q28</f>
        <v>5.666666666666667</v>
      </c>
      <c r="AA28" s="35">
        <f>(SUM(d153Data300!O23:O28))/$Q28*$O28/1.02</f>
        <v>0</v>
      </c>
      <c r="AB28" s="35">
        <f>(SUM(d153Data300!Q23:Q28))/$Q28*$O28/1.02</f>
        <v>0</v>
      </c>
      <c r="AC28" s="35">
        <f>(SUM(d153Data300!R23:R28))/$Q28*$O28/1.02</f>
        <v>0</v>
      </c>
      <c r="AD28" s="7">
        <f>d153Data300!F23</f>
        <v>148.03</v>
      </c>
      <c r="AE28" s="34"/>
      <c r="AF28" s="34"/>
      <c r="AH28" s="102">
        <f t="shared" si="9"/>
        <v>0.90666666666666673</v>
      </c>
      <c r="AI28" s="102">
        <f t="shared" si="10"/>
        <v>0.41</v>
      </c>
      <c r="AJ28" s="102">
        <f t="shared" si="11"/>
        <v>1.3166666666666667</v>
      </c>
      <c r="AK28" s="102">
        <f t="shared" si="12"/>
        <v>104.2772431223875</v>
      </c>
      <c r="AL28" s="102">
        <f t="shared" si="13"/>
        <v>47.154782735491395</v>
      </c>
      <c r="AM28" s="102">
        <f t="shared" si="14"/>
        <v>0</v>
      </c>
      <c r="AN28" s="102">
        <f t="shared" si="15"/>
        <v>0</v>
      </c>
      <c r="AO28" s="102">
        <f t="shared" si="16"/>
        <v>151.4320258578789</v>
      </c>
      <c r="AP28" s="102">
        <f t="shared" si="17"/>
        <v>0.16248589788849496</v>
      </c>
    </row>
    <row r="29" spans="1:42" ht="18" x14ac:dyDescent="0.25">
      <c r="A29" s="40">
        <v>303</v>
      </c>
      <c r="B29" s="39">
        <v>157</v>
      </c>
      <c r="C29" s="39">
        <v>60</v>
      </c>
      <c r="D29" s="39" t="s">
        <v>730</v>
      </c>
      <c r="E29" s="42">
        <v>1.33</v>
      </c>
      <c r="F29" s="42">
        <v>4.2</v>
      </c>
      <c r="G29" s="42"/>
      <c r="H29" s="42"/>
      <c r="I29" s="42"/>
      <c r="J29" s="42"/>
      <c r="K29" s="42">
        <v>2.37</v>
      </c>
      <c r="L29" s="42">
        <v>0.97</v>
      </c>
      <c r="M29" s="41"/>
      <c r="O29" s="36">
        <v>5.375</v>
      </c>
      <c r="P29" s="36">
        <f t="shared" si="0"/>
        <v>7.9</v>
      </c>
      <c r="Q29" s="36">
        <v>6</v>
      </c>
      <c r="R29" s="36">
        <f t="shared" si="1"/>
        <v>1.3166666666666667</v>
      </c>
      <c r="S29" s="36">
        <f t="shared" si="2"/>
        <v>6.9383169934640518</v>
      </c>
      <c r="T29" s="35">
        <f t="shared" si="3"/>
        <v>69.38316993464052</v>
      </c>
      <c r="U29" s="35">
        <f t="shared" si="4"/>
        <v>48.568218954248366</v>
      </c>
      <c r="V29" s="35">
        <f t="shared" si="5"/>
        <v>20.814950980392158</v>
      </c>
      <c r="W29" s="35">
        <f t="shared" si="6"/>
        <v>0</v>
      </c>
      <c r="X29" s="35">
        <f t="shared" si="7"/>
        <v>0</v>
      </c>
      <c r="Y29" s="35">
        <f t="shared" si="8"/>
        <v>0</v>
      </c>
      <c r="Z29" s="35">
        <f>(SUM(d153Data300!K33:K38)+Q29)/Q29</f>
        <v>5.5</v>
      </c>
      <c r="AA29" s="35">
        <f>(SUM(d153Data300!O33:O38))/$Q29*$O29/1.02</f>
        <v>0</v>
      </c>
      <c r="AB29" s="35">
        <f>(SUM(d153Data300!Q33:Q38))/$Q29*$O29/1.02</f>
        <v>0</v>
      </c>
      <c r="AC29" s="35">
        <f>(SUM(d153Data300!R33:R38))/$Q29*$O29/1.02</f>
        <v>0</v>
      </c>
      <c r="AD29" s="7">
        <f>d153Data300!F33</f>
        <v>208.44</v>
      </c>
      <c r="AE29" s="34"/>
      <c r="AF29" s="34"/>
      <c r="AH29" s="102">
        <f t="shared" si="9"/>
        <v>0.92166666666666675</v>
      </c>
      <c r="AI29" s="102">
        <f t="shared" si="10"/>
        <v>0.39500000000000002</v>
      </c>
      <c r="AJ29" s="102">
        <f t="shared" si="11"/>
        <v>1.3166666666666667</v>
      </c>
      <c r="AK29" s="102">
        <f t="shared" si="12"/>
        <v>48.759432414698161</v>
      </c>
      <c r="AL29" s="102">
        <f t="shared" si="13"/>
        <v>20.896899606299211</v>
      </c>
      <c r="AM29" s="102">
        <f t="shared" si="14"/>
        <v>0</v>
      </c>
      <c r="AN29" s="102">
        <f t="shared" si="15"/>
        <v>0</v>
      </c>
      <c r="AO29" s="102">
        <f t="shared" si="16"/>
        <v>69.656332020997368</v>
      </c>
      <c r="AP29" s="102">
        <f t="shared" si="17"/>
        <v>7.6416662349772055E-2</v>
      </c>
    </row>
    <row r="30" spans="1:42" ht="18" x14ac:dyDescent="0.25">
      <c r="A30" s="40">
        <v>304</v>
      </c>
      <c r="B30" s="39">
        <v>157</v>
      </c>
      <c r="C30" s="39">
        <v>60</v>
      </c>
      <c r="D30" s="39" t="s">
        <v>730</v>
      </c>
      <c r="E30" s="42">
        <v>1.18</v>
      </c>
      <c r="F30" s="42">
        <v>4.53</v>
      </c>
      <c r="G30" s="42"/>
      <c r="H30" s="42"/>
      <c r="I30" s="42"/>
      <c r="J30" s="42"/>
      <c r="K30" s="42">
        <v>2.35</v>
      </c>
      <c r="L30" s="42">
        <v>0.87</v>
      </c>
      <c r="M30" s="41"/>
      <c r="O30" s="36">
        <v>5.166666666666667</v>
      </c>
      <c r="P30" s="36">
        <f t="shared" si="0"/>
        <v>8.06</v>
      </c>
      <c r="Q30" s="36">
        <v>6</v>
      </c>
      <c r="R30" s="36">
        <f t="shared" si="1"/>
        <v>1.3433333333333335</v>
      </c>
      <c r="S30" s="36">
        <f t="shared" si="2"/>
        <v>6.8044662309368205</v>
      </c>
      <c r="T30" s="35">
        <f t="shared" si="3"/>
        <v>68.044662309368192</v>
      </c>
      <c r="U30" s="35">
        <f t="shared" si="4"/>
        <v>48.205337690631815</v>
      </c>
      <c r="V30" s="35">
        <f t="shared" si="5"/>
        <v>19.839324618736384</v>
      </c>
      <c r="W30" s="35">
        <f t="shared" si="6"/>
        <v>0</v>
      </c>
      <c r="X30" s="35">
        <f t="shared" si="7"/>
        <v>0</v>
      </c>
      <c r="Y30" s="35">
        <f t="shared" si="8"/>
        <v>0</v>
      </c>
      <c r="Z30" s="35">
        <f>(SUM(d153Data300!K43:K48)+Q30)/Q30</f>
        <v>5.833333333333333</v>
      </c>
      <c r="AA30" s="35">
        <f>(SUM(d153Data300!O43:O48))/$Q30*$O30/1.02</f>
        <v>0</v>
      </c>
      <c r="AB30" s="35">
        <f>(SUM(d153Data300!Q43:Q48))/$Q30*$O30/1.02</f>
        <v>0</v>
      </c>
      <c r="AC30" s="35">
        <f>(SUM(d153Data300!R43:R48))/$Q30*$O30/1.02</f>
        <v>0</v>
      </c>
      <c r="AD30" s="7">
        <f>d153Data300!F43</f>
        <v>159.16</v>
      </c>
      <c r="AE30" s="34"/>
      <c r="AF30" s="34"/>
      <c r="AH30" s="102">
        <f t="shared" si="9"/>
        <v>0.95166666666666666</v>
      </c>
      <c r="AI30" s="102">
        <f t="shared" si="10"/>
        <v>0.39166666666666666</v>
      </c>
      <c r="AJ30" s="102">
        <f t="shared" si="11"/>
        <v>1.3433333333333335</v>
      </c>
      <c r="AK30" s="102">
        <f t="shared" si="12"/>
        <v>48.395122484689416</v>
      </c>
      <c r="AL30" s="102">
        <f t="shared" si="13"/>
        <v>19.917432195975504</v>
      </c>
      <c r="AM30" s="102">
        <f t="shared" si="14"/>
        <v>0</v>
      </c>
      <c r="AN30" s="102">
        <f t="shared" si="15"/>
        <v>0</v>
      </c>
      <c r="AO30" s="102">
        <f t="shared" si="16"/>
        <v>68.312554680664917</v>
      </c>
      <c r="AP30" s="102">
        <f t="shared" si="17"/>
        <v>6.5275997412399728E-2</v>
      </c>
    </row>
    <row r="31" spans="1:42" ht="18" x14ac:dyDescent="0.25">
      <c r="A31" s="40">
        <v>305</v>
      </c>
      <c r="B31" s="39">
        <v>157</v>
      </c>
      <c r="C31" s="39">
        <v>60</v>
      </c>
      <c r="D31" s="39" t="s">
        <v>730</v>
      </c>
      <c r="E31" s="42">
        <v>1.1499999999999999</v>
      </c>
      <c r="F31" s="42">
        <v>5.08</v>
      </c>
      <c r="G31" s="42"/>
      <c r="H31" s="42"/>
      <c r="I31" s="42"/>
      <c r="J31" s="42"/>
      <c r="K31" s="42">
        <v>2.56</v>
      </c>
      <c r="L31" s="42">
        <v>0.81</v>
      </c>
      <c r="M31" s="41"/>
      <c r="O31" s="36">
        <v>25.277777777777782</v>
      </c>
      <c r="P31" s="36">
        <f t="shared" si="0"/>
        <v>8.7900000000000009</v>
      </c>
      <c r="Q31" s="36">
        <v>6</v>
      </c>
      <c r="R31" s="36">
        <f t="shared" si="1"/>
        <v>1.4650000000000001</v>
      </c>
      <c r="S31" s="36">
        <f t="shared" si="2"/>
        <v>36.305827886710247</v>
      </c>
      <c r="T31" s="35">
        <f t="shared" si="3"/>
        <v>363.05827886710244</v>
      </c>
      <c r="U31" s="35">
        <f t="shared" si="4"/>
        <v>257.32116920842418</v>
      </c>
      <c r="V31" s="35">
        <f t="shared" si="5"/>
        <v>105.73710965867832</v>
      </c>
      <c r="W31" s="35">
        <f t="shared" si="6"/>
        <v>0</v>
      </c>
      <c r="X31" s="35">
        <f t="shared" si="7"/>
        <v>0</v>
      </c>
      <c r="Y31" s="35">
        <f t="shared" si="8"/>
        <v>0</v>
      </c>
      <c r="Z31" s="35">
        <f>(SUM(d153Data300!K53:K58)+Q31)/Q31</f>
        <v>5.833333333333333</v>
      </c>
      <c r="AA31" s="35">
        <f>(SUM(d153Data300!O53:O58))/$Q31*$O31/1.02</f>
        <v>0</v>
      </c>
      <c r="AB31" s="35">
        <f>(SUM(d153Data300!Q53:Q58))/$Q31*$O31/1.02</f>
        <v>0</v>
      </c>
      <c r="AC31" s="35">
        <f>(SUM(d153Data300!R53:R58))/$Q31*$O31/1.02</f>
        <v>0</v>
      </c>
      <c r="AD31" s="7">
        <f>d153Data300!F53</f>
        <v>156.84</v>
      </c>
      <c r="AE31" s="34"/>
      <c r="AF31" s="34"/>
      <c r="AH31" s="102">
        <f t="shared" si="9"/>
        <v>1.0383333333333333</v>
      </c>
      <c r="AI31" s="102">
        <f t="shared" si="10"/>
        <v>0.42666666666666669</v>
      </c>
      <c r="AJ31" s="102">
        <f t="shared" si="11"/>
        <v>1.4650000000000001</v>
      </c>
      <c r="AK31" s="102">
        <f t="shared" si="12"/>
        <v>258.33424467774864</v>
      </c>
      <c r="AL31" s="102">
        <f t="shared" si="13"/>
        <v>106.15339749198019</v>
      </c>
      <c r="AM31" s="102">
        <f t="shared" si="14"/>
        <v>0</v>
      </c>
      <c r="AN31" s="102">
        <f t="shared" si="15"/>
        <v>0</v>
      </c>
      <c r="AO31" s="102">
        <f t="shared" si="16"/>
        <v>364.48764216972882</v>
      </c>
      <c r="AP31" s="102">
        <f t="shared" si="17"/>
        <v>0.3523229820457226</v>
      </c>
    </row>
    <row r="32" spans="1:42" ht="18" x14ac:dyDescent="0.25">
      <c r="A32" s="40">
        <v>306</v>
      </c>
      <c r="B32" s="39">
        <v>157</v>
      </c>
      <c r="C32" s="39">
        <v>60</v>
      </c>
      <c r="D32" s="39" t="s">
        <v>730</v>
      </c>
      <c r="E32" s="42">
        <v>0.88</v>
      </c>
      <c r="F32" s="42">
        <v>4.92</v>
      </c>
      <c r="G32" s="42"/>
      <c r="H32" s="42"/>
      <c r="I32" s="42"/>
      <c r="J32" s="42"/>
      <c r="K32" s="42">
        <v>2.5</v>
      </c>
      <c r="L32" s="42">
        <v>0.91</v>
      </c>
      <c r="M32" s="41"/>
      <c r="O32" s="36">
        <v>12.50925925925926</v>
      </c>
      <c r="P32" s="36">
        <f t="shared" si="0"/>
        <v>8.3000000000000007</v>
      </c>
      <c r="Q32" s="36">
        <v>6</v>
      </c>
      <c r="R32" s="36">
        <f t="shared" si="1"/>
        <v>1.3833333333333335</v>
      </c>
      <c r="S32" s="36">
        <f t="shared" si="2"/>
        <v>16.965171871217628</v>
      </c>
      <c r="T32" s="35">
        <f t="shared" si="3"/>
        <v>169.65171871217629</v>
      </c>
      <c r="U32" s="35">
        <f t="shared" si="4"/>
        <v>118.55180343742435</v>
      </c>
      <c r="V32" s="35">
        <f t="shared" si="5"/>
        <v>51.099915274751879</v>
      </c>
      <c r="W32" s="35">
        <f t="shared" si="6"/>
        <v>0</v>
      </c>
      <c r="X32" s="35">
        <f t="shared" si="7"/>
        <v>0</v>
      </c>
      <c r="Y32" s="35">
        <f t="shared" si="8"/>
        <v>0</v>
      </c>
      <c r="Z32" s="35">
        <f>(SUM(d153Data300!K63:K68)+Q32)/Q32</f>
        <v>5.166666666666667</v>
      </c>
      <c r="AA32" s="35">
        <f>(SUM(d153Data300!O63:O68))/$Q32*$O32/1.02</f>
        <v>0</v>
      </c>
      <c r="AB32" s="35">
        <f>(SUM(d153Data300!Q63:Q68))/$Q32*$O32/1.02</f>
        <v>0</v>
      </c>
      <c r="AC32" s="35">
        <f>(SUM(d153Data300!R63:R68))/$Q32*$O32/1.02</f>
        <v>0</v>
      </c>
      <c r="AD32" s="7">
        <f>d153Data300!F63</f>
        <v>146.07</v>
      </c>
      <c r="AE32" s="34"/>
      <c r="AF32" s="34"/>
      <c r="AH32" s="102">
        <f t="shared" si="9"/>
        <v>0.96666666666666667</v>
      </c>
      <c r="AI32" s="102">
        <f t="shared" si="10"/>
        <v>0.41666666666666669</v>
      </c>
      <c r="AJ32" s="102">
        <f t="shared" si="11"/>
        <v>1.3833333333333335</v>
      </c>
      <c r="AK32" s="102">
        <f t="shared" si="12"/>
        <v>119.01854282103625</v>
      </c>
      <c r="AL32" s="102">
        <f t="shared" si="13"/>
        <v>51.30109604355011</v>
      </c>
      <c r="AM32" s="102">
        <f t="shared" si="14"/>
        <v>0</v>
      </c>
      <c r="AN32" s="102">
        <f t="shared" si="15"/>
        <v>0</v>
      </c>
      <c r="AO32" s="102">
        <f t="shared" si="16"/>
        <v>170.31963886458635</v>
      </c>
      <c r="AP32" s="102">
        <f t="shared" si="17"/>
        <v>0.1975572562485087</v>
      </c>
    </row>
    <row r="33" spans="1:42" ht="18" x14ac:dyDescent="0.25">
      <c r="A33" s="40">
        <v>307</v>
      </c>
      <c r="B33" s="39">
        <v>157</v>
      </c>
      <c r="C33" s="39">
        <v>60</v>
      </c>
      <c r="D33" s="39" t="s">
        <v>730</v>
      </c>
      <c r="E33" s="42">
        <v>0.98</v>
      </c>
      <c r="F33" s="42">
        <v>4.79</v>
      </c>
      <c r="G33" s="42"/>
      <c r="H33" s="42"/>
      <c r="I33" s="42"/>
      <c r="J33" s="42"/>
      <c r="K33" s="42">
        <v>2.58</v>
      </c>
      <c r="L33" s="42">
        <v>0.86</v>
      </c>
      <c r="M33" s="41"/>
      <c r="O33" s="36">
        <v>11.787037037037038</v>
      </c>
      <c r="P33" s="36">
        <f t="shared" si="0"/>
        <v>8.35</v>
      </c>
      <c r="Q33" s="36">
        <v>6</v>
      </c>
      <c r="R33" s="36">
        <f t="shared" si="1"/>
        <v>1.3916666666666666</v>
      </c>
      <c r="S33" s="36">
        <f t="shared" si="2"/>
        <v>16.081986807068507</v>
      </c>
      <c r="T33" s="35">
        <f t="shared" si="3"/>
        <v>160.81986807068506</v>
      </c>
      <c r="U33" s="35">
        <f t="shared" si="4"/>
        <v>111.12941781650932</v>
      </c>
      <c r="V33" s="35">
        <f t="shared" si="5"/>
        <v>49.690450254175751</v>
      </c>
      <c r="W33" s="35">
        <f t="shared" si="6"/>
        <v>0</v>
      </c>
      <c r="X33" s="35">
        <f t="shared" si="7"/>
        <v>0</v>
      </c>
      <c r="Y33" s="35">
        <f t="shared" si="8"/>
        <v>0</v>
      </c>
      <c r="Z33" s="35">
        <f>(SUM(d153Data300!K73:K78)+Q33)/Q33</f>
        <v>6.166666666666667</v>
      </c>
      <c r="AA33" s="35">
        <f>(SUM(d153Data300!O73:O78))/$Q33*$O33/1.02</f>
        <v>0</v>
      </c>
      <c r="AB33" s="35">
        <f>(SUM(d153Data300!Q73:Q78))/$Q33*$O33/1.02</f>
        <v>0</v>
      </c>
      <c r="AC33" s="35">
        <f>(SUM(d153Data300!R73:R78))/$Q33*$O33/1.02</f>
        <v>0</v>
      </c>
      <c r="AD33" s="7">
        <f>d153Data300!F73</f>
        <v>154.51</v>
      </c>
      <c r="AE33" s="34"/>
      <c r="AF33" s="34"/>
      <c r="AH33" s="102">
        <f t="shared" si="9"/>
        <v>0.96166666666666656</v>
      </c>
      <c r="AI33" s="102">
        <f t="shared" si="10"/>
        <v>0.43</v>
      </c>
      <c r="AJ33" s="102">
        <f t="shared" si="11"/>
        <v>1.3916666666666666</v>
      </c>
      <c r="AK33" s="102">
        <f t="shared" si="12"/>
        <v>111.56693520948771</v>
      </c>
      <c r="AL33" s="102">
        <f t="shared" si="13"/>
        <v>49.886081948089824</v>
      </c>
      <c r="AM33" s="102">
        <f t="shared" si="14"/>
        <v>0</v>
      </c>
      <c r="AN33" s="102">
        <f t="shared" si="15"/>
        <v>0</v>
      </c>
      <c r="AO33" s="102">
        <f t="shared" si="16"/>
        <v>161.45301715757753</v>
      </c>
      <c r="AP33" s="102">
        <f t="shared" si="17"/>
        <v>0.17590007305324434</v>
      </c>
    </row>
    <row r="34" spans="1:42" ht="18.75" thickBot="1" x14ac:dyDescent="0.3">
      <c r="A34" s="44">
        <v>308</v>
      </c>
      <c r="B34" s="38">
        <v>157</v>
      </c>
      <c r="C34" s="38">
        <v>60</v>
      </c>
      <c r="D34" s="38" t="s">
        <v>730</v>
      </c>
      <c r="E34" s="38">
        <v>0.85</v>
      </c>
      <c r="F34" s="38">
        <v>4.55</v>
      </c>
      <c r="G34" s="38">
        <v>0.01</v>
      </c>
      <c r="H34" s="38"/>
      <c r="I34" s="38"/>
      <c r="J34" s="38"/>
      <c r="K34" s="38">
        <v>2.73</v>
      </c>
      <c r="L34" s="38">
        <v>0.88</v>
      </c>
      <c r="M34" s="37"/>
      <c r="O34" s="36">
        <v>23.111111111111111</v>
      </c>
      <c r="P34" s="36">
        <f t="shared" si="0"/>
        <v>8.1399999999999988</v>
      </c>
      <c r="Q34" s="36">
        <v>6</v>
      </c>
      <c r="R34" s="36">
        <f t="shared" si="1"/>
        <v>1.3566666666666665</v>
      </c>
      <c r="S34" s="36">
        <f t="shared" si="2"/>
        <v>30.739288307915754</v>
      </c>
      <c r="T34" s="35">
        <f t="shared" si="3"/>
        <v>307.39288307915757</v>
      </c>
      <c r="U34" s="35">
        <f t="shared" si="4"/>
        <v>203.92156862745097</v>
      </c>
      <c r="V34" s="35">
        <f t="shared" si="5"/>
        <v>103.09368191721134</v>
      </c>
      <c r="W34" s="35">
        <f t="shared" si="6"/>
        <v>0.37763253449527961</v>
      </c>
      <c r="X34" s="35">
        <f t="shared" si="7"/>
        <v>0</v>
      </c>
      <c r="Y34" s="35">
        <f t="shared" si="8"/>
        <v>0</v>
      </c>
      <c r="Z34" s="35">
        <f>(SUM(d153Data300!K83:K88)+Q34)/Q34</f>
        <v>6</v>
      </c>
      <c r="AA34" s="35">
        <f>(SUM(d153Data300!O83:O88))/$Q34*$O34/1.02</f>
        <v>3.7763253449527956</v>
      </c>
      <c r="AB34" s="35">
        <f>(SUM(d153Data300!Q83:Q88))/$Q34*$O34/1.02</f>
        <v>0</v>
      </c>
      <c r="AC34" s="35">
        <f>(SUM(d153Data300!R83:R88))/$Q34*$O34/1.02</f>
        <v>0</v>
      </c>
      <c r="AD34" s="7">
        <f>d153Data300!F83</f>
        <v>133.32</v>
      </c>
      <c r="AE34" s="34"/>
      <c r="AF34" s="34"/>
      <c r="AH34" s="102">
        <f t="shared" si="9"/>
        <v>0.89999999999999991</v>
      </c>
      <c r="AI34" s="102">
        <f t="shared" si="10"/>
        <v>0.45500000000000002</v>
      </c>
      <c r="AJ34" s="102">
        <f t="shared" si="11"/>
        <v>1.3566666666666665</v>
      </c>
      <c r="AK34" s="102">
        <f t="shared" si="12"/>
        <v>204.72440944881885</v>
      </c>
      <c r="AL34" s="102">
        <f t="shared" si="13"/>
        <v>103.49956255468068</v>
      </c>
      <c r="AM34" s="102">
        <f t="shared" si="14"/>
        <v>0</v>
      </c>
      <c r="AN34" s="102">
        <f t="shared" si="15"/>
        <v>0.37911927675707213</v>
      </c>
      <c r="AO34" s="102">
        <f t="shared" si="16"/>
        <v>308.60309128025659</v>
      </c>
      <c r="AP34" s="102">
        <f t="shared" si="17"/>
        <v>0.32110421491431218</v>
      </c>
    </row>
    <row r="35" spans="1:42" ht="18.75" thickTop="1" x14ac:dyDescent="0.25">
      <c r="A35" s="40">
        <v>401</v>
      </c>
      <c r="B35" s="39">
        <v>157</v>
      </c>
      <c r="C35" s="39">
        <v>60</v>
      </c>
      <c r="D35" s="39" t="s">
        <v>730</v>
      </c>
      <c r="E35" s="39">
        <v>0.39</v>
      </c>
      <c r="F35" s="39">
        <v>2.9</v>
      </c>
      <c r="G35" s="39"/>
      <c r="H35" s="39"/>
      <c r="I35" s="39"/>
      <c r="J35" s="39"/>
      <c r="K35" s="39">
        <v>1.18</v>
      </c>
      <c r="L35" s="39">
        <v>0.41</v>
      </c>
      <c r="M35" s="43"/>
      <c r="O35" s="36">
        <v>4.875</v>
      </c>
      <c r="P35" s="36">
        <f t="shared" si="0"/>
        <v>4.47</v>
      </c>
      <c r="Q35" s="36">
        <v>5</v>
      </c>
      <c r="R35" s="36">
        <f t="shared" si="1"/>
        <v>0.89399999999999991</v>
      </c>
      <c r="S35" s="36">
        <f t="shared" si="2"/>
        <v>4.2727941176470585</v>
      </c>
      <c r="T35" s="35">
        <f t="shared" si="3"/>
        <v>42.727941176470587</v>
      </c>
      <c r="U35" s="35">
        <f t="shared" si="4"/>
        <v>31.448529411764707</v>
      </c>
      <c r="V35" s="35">
        <f t="shared" si="5"/>
        <v>11.279411764705879</v>
      </c>
      <c r="W35" s="35">
        <f t="shared" si="6"/>
        <v>0</v>
      </c>
      <c r="X35" s="35">
        <f t="shared" si="7"/>
        <v>0</v>
      </c>
      <c r="Y35" s="35">
        <f t="shared" si="8"/>
        <v>0</v>
      </c>
      <c r="Z35" s="35">
        <f>(SUM(d153Data400!K13:K18)+Q35)/Q35</f>
        <v>4.5999999999999996</v>
      </c>
      <c r="AA35" s="35">
        <f>(SUM(d153Data400!O13:O18))/$Q35*$O35/1.02</f>
        <v>0</v>
      </c>
      <c r="AB35" s="35">
        <f>(SUM(d153Data400!Q13:Q18))/$Q35*$O35/1.02</f>
        <v>0</v>
      </c>
      <c r="AC35" s="35">
        <f>(SUM(d153Data400!R13:R18))/$Q35*$O35/1.02</f>
        <v>0</v>
      </c>
      <c r="AD35" s="7">
        <f>d153Data400!F13</f>
        <v>50.7</v>
      </c>
      <c r="AE35" s="34"/>
      <c r="AF35" s="34"/>
      <c r="AH35" s="102">
        <f t="shared" si="9"/>
        <v>0.65800000000000003</v>
      </c>
      <c r="AI35" s="102">
        <f t="shared" si="10"/>
        <v>0.23599999999999999</v>
      </c>
      <c r="AJ35" s="102">
        <f t="shared" si="11"/>
        <v>0.89399999999999991</v>
      </c>
      <c r="AK35" s="102">
        <f t="shared" si="12"/>
        <v>31.572342519685037</v>
      </c>
      <c r="AL35" s="102">
        <f t="shared" si="13"/>
        <v>11.323818897637794</v>
      </c>
      <c r="AM35" s="102">
        <f t="shared" si="14"/>
        <v>0</v>
      </c>
      <c r="AN35" s="102">
        <f t="shared" si="15"/>
        <v>0</v>
      </c>
      <c r="AO35" s="102">
        <f t="shared" si="16"/>
        <v>42.89616141732283</v>
      </c>
      <c r="AP35" s="102">
        <f t="shared" si="17"/>
        <v>4.1044045275590545E-2</v>
      </c>
    </row>
    <row r="36" spans="1:42" ht="18" x14ac:dyDescent="0.25">
      <c r="A36" s="40">
        <v>402</v>
      </c>
      <c r="B36" s="39">
        <v>157</v>
      </c>
      <c r="C36" s="39">
        <v>60</v>
      </c>
      <c r="D36" s="39" t="s">
        <v>730</v>
      </c>
      <c r="E36" s="42">
        <v>0.7</v>
      </c>
      <c r="F36" s="42">
        <v>4.09</v>
      </c>
      <c r="G36" s="42"/>
      <c r="H36" s="42"/>
      <c r="I36" s="42"/>
      <c r="J36" s="42"/>
      <c r="K36" s="42">
        <v>1.77</v>
      </c>
      <c r="L36" s="42">
        <v>0.63</v>
      </c>
      <c r="M36" s="41"/>
      <c r="O36" s="36">
        <v>11.472222222222221</v>
      </c>
      <c r="P36" s="36">
        <f t="shared" si="0"/>
        <v>6.5600000000000005</v>
      </c>
      <c r="Q36" s="36">
        <v>6</v>
      </c>
      <c r="R36" s="36">
        <f t="shared" si="1"/>
        <v>1.0933333333333335</v>
      </c>
      <c r="S36" s="36">
        <f t="shared" si="2"/>
        <v>12.297022512708788</v>
      </c>
      <c r="T36" s="35">
        <f t="shared" si="3"/>
        <v>122.97022512708787</v>
      </c>
      <c r="U36" s="35">
        <f t="shared" si="4"/>
        <v>89.790758896151047</v>
      </c>
      <c r="V36" s="35">
        <f t="shared" si="5"/>
        <v>33.179466230936811</v>
      </c>
      <c r="W36" s="35">
        <f t="shared" si="6"/>
        <v>0</v>
      </c>
      <c r="X36" s="35">
        <f t="shared" si="7"/>
        <v>0</v>
      </c>
      <c r="Y36" s="35">
        <f t="shared" si="8"/>
        <v>0</v>
      </c>
      <c r="Z36" s="35">
        <f>(SUM(d153Data400!K23:K28)+Q36)/Q36</f>
        <v>4.666666666666667</v>
      </c>
      <c r="AA36" s="35">
        <f>(SUM(d153Data400!O23:O28))/$Q36*$O36/1.02</f>
        <v>0</v>
      </c>
      <c r="AB36" s="35">
        <f>(SUM(d153Data400!Q23:Q28))/$Q36*$O36/1.02</f>
        <v>0</v>
      </c>
      <c r="AC36" s="35">
        <f>(SUM(d153Data400!R23:R28))/$Q36*$O36/1.02</f>
        <v>0</v>
      </c>
      <c r="AD36" s="7">
        <f>d153Data400!F23</f>
        <v>107.68</v>
      </c>
      <c r="AE36" s="34"/>
      <c r="AF36" s="34"/>
      <c r="AH36" s="102">
        <f t="shared" si="9"/>
        <v>0.79833333333333334</v>
      </c>
      <c r="AI36" s="102">
        <f t="shared" si="10"/>
        <v>0.29499999999999998</v>
      </c>
      <c r="AJ36" s="102">
        <f t="shared" si="11"/>
        <v>1.0933333333333335</v>
      </c>
      <c r="AK36" s="102">
        <f t="shared" si="12"/>
        <v>90.14426582093904</v>
      </c>
      <c r="AL36" s="102">
        <f t="shared" si="13"/>
        <v>33.31009405074365</v>
      </c>
      <c r="AM36" s="102">
        <f t="shared" si="14"/>
        <v>0</v>
      </c>
      <c r="AN36" s="102">
        <f t="shared" si="15"/>
        <v>0</v>
      </c>
      <c r="AO36" s="102">
        <f t="shared" si="16"/>
        <v>123.4543598716827</v>
      </c>
      <c r="AP36" s="102">
        <f t="shared" si="17"/>
        <v>0.13866763633712453</v>
      </c>
    </row>
    <row r="37" spans="1:42" ht="18" x14ac:dyDescent="0.25">
      <c r="A37" s="40">
        <v>403</v>
      </c>
      <c r="B37" s="39">
        <v>157</v>
      </c>
      <c r="C37" s="39">
        <v>60</v>
      </c>
      <c r="D37" s="39" t="s">
        <v>730</v>
      </c>
      <c r="E37" s="42">
        <v>1.45</v>
      </c>
      <c r="F37" s="42">
        <v>5.21</v>
      </c>
      <c r="G37" s="42"/>
      <c r="H37" s="42"/>
      <c r="I37" s="42"/>
      <c r="J37" s="42"/>
      <c r="K37" s="42">
        <v>2.59</v>
      </c>
      <c r="L37" s="42">
        <v>0.86</v>
      </c>
      <c r="M37" s="41"/>
      <c r="O37" s="36">
        <v>22.351851851851851</v>
      </c>
      <c r="P37" s="36">
        <f t="shared" si="0"/>
        <v>9.25</v>
      </c>
      <c r="Q37" s="36">
        <v>6</v>
      </c>
      <c r="R37" s="36">
        <f t="shared" si="1"/>
        <v>1.5416666666666667</v>
      </c>
      <c r="S37" s="36">
        <f t="shared" si="2"/>
        <v>33.78343621399177</v>
      </c>
      <c r="T37" s="35">
        <f t="shared" si="3"/>
        <v>337.83436213991769</v>
      </c>
      <c r="U37" s="35">
        <f t="shared" si="4"/>
        <v>243.24074074074073</v>
      </c>
      <c r="V37" s="35">
        <f t="shared" si="5"/>
        <v>94.593621399176939</v>
      </c>
      <c r="W37" s="35">
        <f t="shared" si="6"/>
        <v>0</v>
      </c>
      <c r="X37" s="35">
        <f t="shared" si="7"/>
        <v>0</v>
      </c>
      <c r="Y37" s="35">
        <f t="shared" si="8"/>
        <v>0</v>
      </c>
      <c r="Z37" s="35">
        <f>(SUM(d153Data400!K33:K38)+Q37)/Q37</f>
        <v>5.333333333333333</v>
      </c>
      <c r="AA37" s="35">
        <f>(SUM(d153Data400!O33:O38))/$Q37*$O37/1.02</f>
        <v>0</v>
      </c>
      <c r="AB37" s="35">
        <f>(SUM(d153Data400!Q33:Q38))/$Q37*$O37/1.02</f>
        <v>0</v>
      </c>
      <c r="AC37" s="35">
        <f>(SUM(d153Data400!R33:R38))/$Q37*$O37/1.02</f>
        <v>0</v>
      </c>
      <c r="AD37" s="7">
        <f>d153Data400!F33</f>
        <v>198.2</v>
      </c>
      <c r="AE37" s="34"/>
      <c r="AF37" s="34"/>
      <c r="AH37" s="102">
        <f t="shared" si="9"/>
        <v>1.1100000000000001</v>
      </c>
      <c r="AI37" s="102">
        <f t="shared" si="10"/>
        <v>0.43166666666666664</v>
      </c>
      <c r="AJ37" s="102">
        <f t="shared" si="11"/>
        <v>1.5416666666666667</v>
      </c>
      <c r="AK37" s="102">
        <f t="shared" si="12"/>
        <v>244.19838145231847</v>
      </c>
      <c r="AL37" s="102">
        <f t="shared" si="13"/>
        <v>94.966037231457165</v>
      </c>
      <c r="AM37" s="102">
        <f t="shared" si="14"/>
        <v>0</v>
      </c>
      <c r="AN37" s="102">
        <f t="shared" si="15"/>
        <v>0</v>
      </c>
      <c r="AO37" s="102">
        <f t="shared" si="16"/>
        <v>339.16441868377564</v>
      </c>
      <c r="AP37" s="102">
        <f t="shared" si="17"/>
        <v>0.33379392554378984</v>
      </c>
    </row>
    <row r="38" spans="1:42" ht="18" x14ac:dyDescent="0.25">
      <c r="A38" s="40">
        <v>404</v>
      </c>
      <c r="B38" s="39">
        <v>157</v>
      </c>
      <c r="C38" s="39">
        <v>60</v>
      </c>
      <c r="D38" s="39" t="s">
        <v>730</v>
      </c>
      <c r="E38" s="42">
        <v>1.2</v>
      </c>
      <c r="F38" s="42">
        <v>3.15</v>
      </c>
      <c r="G38" s="42"/>
      <c r="H38" s="42"/>
      <c r="I38" s="42"/>
      <c r="J38" s="42"/>
      <c r="K38" s="42">
        <v>1.73</v>
      </c>
      <c r="L38" s="42">
        <v>0.69</v>
      </c>
      <c r="M38" s="41"/>
      <c r="O38" s="36">
        <v>10.944444444444445</v>
      </c>
      <c r="P38" s="36">
        <f t="shared" si="0"/>
        <v>6.08</v>
      </c>
      <c r="Q38" s="36">
        <v>6</v>
      </c>
      <c r="R38" s="36">
        <f t="shared" si="1"/>
        <v>1.0133333333333334</v>
      </c>
      <c r="S38" s="36">
        <f t="shared" si="2"/>
        <v>10.872912127814089</v>
      </c>
      <c r="T38" s="35">
        <f t="shared" si="3"/>
        <v>108.72912127814089</v>
      </c>
      <c r="U38" s="35">
        <f t="shared" si="4"/>
        <v>77.791394335511967</v>
      </c>
      <c r="V38" s="35">
        <f t="shared" si="5"/>
        <v>30.937726942628903</v>
      </c>
      <c r="W38" s="35">
        <f t="shared" si="6"/>
        <v>0</v>
      </c>
      <c r="X38" s="35">
        <f t="shared" si="7"/>
        <v>0</v>
      </c>
      <c r="Y38" s="35">
        <f t="shared" si="8"/>
        <v>0</v>
      </c>
      <c r="Z38" s="35">
        <f>(SUM(d153Data400!K43:K48)+Q38)/Q38</f>
        <v>5.166666666666667</v>
      </c>
      <c r="AA38" s="35">
        <f>(SUM(d153Data400!O43:O48))/$Q38*$O38/1.02</f>
        <v>0</v>
      </c>
      <c r="AB38" s="35">
        <f>(SUM(d153Data400!Q43:Q48))/$Q38*$O38/1.02</f>
        <v>0</v>
      </c>
      <c r="AC38" s="35">
        <f>(SUM(d153Data400!R43:R48))/$Q38*$O38/1.02</f>
        <v>0</v>
      </c>
      <c r="AD38" s="7">
        <f>d153Data400!F43</f>
        <v>168.2</v>
      </c>
      <c r="AE38" s="34"/>
      <c r="AF38" s="34"/>
      <c r="AH38" s="102">
        <f t="shared" si="9"/>
        <v>0.72499999999999998</v>
      </c>
      <c r="AI38" s="102">
        <f t="shared" si="10"/>
        <v>0.28833333333333333</v>
      </c>
      <c r="AJ38" s="102">
        <f t="shared" si="11"/>
        <v>1.0133333333333334</v>
      </c>
      <c r="AK38" s="102">
        <f t="shared" si="12"/>
        <v>78.097659667541564</v>
      </c>
      <c r="AL38" s="102">
        <f t="shared" si="13"/>
        <v>31.059529017206181</v>
      </c>
      <c r="AM38" s="102">
        <f t="shared" si="14"/>
        <v>0</v>
      </c>
      <c r="AN38" s="102">
        <f t="shared" si="15"/>
        <v>0</v>
      </c>
      <c r="AO38" s="102">
        <f t="shared" si="16"/>
        <v>109.15718868474775</v>
      </c>
      <c r="AP38" s="102">
        <f t="shared" si="17"/>
        <v>0.10946688630067074</v>
      </c>
    </row>
    <row r="39" spans="1:42" ht="18" x14ac:dyDescent="0.25">
      <c r="A39" s="40">
        <v>405</v>
      </c>
      <c r="B39" s="39">
        <v>157</v>
      </c>
      <c r="C39" s="39">
        <v>60</v>
      </c>
      <c r="D39" s="39" t="s">
        <v>730</v>
      </c>
      <c r="E39" s="42">
        <v>1.1399999999999999</v>
      </c>
      <c r="F39" s="42">
        <v>4.74</v>
      </c>
      <c r="G39" s="42"/>
      <c r="H39" s="42"/>
      <c r="I39" s="42"/>
      <c r="J39" s="42"/>
      <c r="K39" s="42">
        <v>2.68</v>
      </c>
      <c r="L39" s="42">
        <v>1.1000000000000001</v>
      </c>
      <c r="M39" s="41"/>
      <c r="O39" s="36">
        <v>23.953703703703706</v>
      </c>
      <c r="P39" s="36">
        <f t="shared" si="0"/>
        <v>8.56</v>
      </c>
      <c r="Q39" s="36">
        <v>6</v>
      </c>
      <c r="R39" s="36">
        <f t="shared" si="1"/>
        <v>1.4266666666666667</v>
      </c>
      <c r="S39" s="36">
        <f t="shared" si="2"/>
        <v>33.503873154199958</v>
      </c>
      <c r="T39" s="35">
        <f t="shared" si="3"/>
        <v>335.03873154199954</v>
      </c>
      <c r="U39" s="35">
        <f t="shared" si="4"/>
        <v>230.14342774146698</v>
      </c>
      <c r="V39" s="35">
        <f t="shared" si="5"/>
        <v>104.89530380053257</v>
      </c>
      <c r="W39" s="35">
        <f t="shared" si="6"/>
        <v>0</v>
      </c>
      <c r="X39" s="35">
        <f t="shared" si="7"/>
        <v>0</v>
      </c>
      <c r="Y39" s="35">
        <f t="shared" si="8"/>
        <v>0</v>
      </c>
      <c r="Z39" s="35">
        <f>(SUM(d153Data400!K53:K58)+Q39)/Q39</f>
        <v>5.833333333333333</v>
      </c>
      <c r="AA39" s="35">
        <f>(SUM(d153Data400!O53:O58))/$Q39*$O39/1.02</f>
        <v>0</v>
      </c>
      <c r="AB39" s="35">
        <f>(SUM(d153Data400!Q53:Q58))/$Q39*$O39/1.02</f>
        <v>0</v>
      </c>
      <c r="AC39" s="35">
        <f>(SUM(d153Data400!R53:R58))/$Q39*$O39/1.02</f>
        <v>0</v>
      </c>
      <c r="AD39" s="7">
        <f>d153Data400!F53</f>
        <v>166.66</v>
      </c>
      <c r="AE39" s="34"/>
      <c r="AF39" s="34"/>
      <c r="AH39" s="102">
        <f t="shared" si="9"/>
        <v>0.98</v>
      </c>
      <c r="AI39" s="102">
        <f t="shared" si="10"/>
        <v>0.44666666666666671</v>
      </c>
      <c r="AJ39" s="102">
        <f t="shared" si="11"/>
        <v>1.4266666666666667</v>
      </c>
      <c r="AK39" s="102">
        <f t="shared" si="12"/>
        <v>231.04950422863809</v>
      </c>
      <c r="AL39" s="102">
        <f t="shared" si="13"/>
        <v>105.30827743754256</v>
      </c>
      <c r="AM39" s="102">
        <f t="shared" si="14"/>
        <v>0</v>
      </c>
      <c r="AN39" s="102">
        <f t="shared" si="15"/>
        <v>0</v>
      </c>
      <c r="AO39" s="102">
        <f t="shared" si="16"/>
        <v>336.35778166618064</v>
      </c>
      <c r="AP39" s="102">
        <f t="shared" si="17"/>
        <v>0.33777816118197218</v>
      </c>
    </row>
    <row r="40" spans="1:42" ht="18" x14ac:dyDescent="0.25">
      <c r="A40" s="40">
        <v>406</v>
      </c>
      <c r="B40" s="39">
        <v>157</v>
      </c>
      <c r="C40" s="39">
        <v>60</v>
      </c>
      <c r="D40" s="39" t="s">
        <v>730</v>
      </c>
      <c r="E40" s="42">
        <v>1.22</v>
      </c>
      <c r="F40" s="42">
        <v>3.64</v>
      </c>
      <c r="G40" s="42"/>
      <c r="H40" s="42"/>
      <c r="I40" s="42"/>
      <c r="J40" s="42"/>
      <c r="K40" s="42">
        <v>2.25</v>
      </c>
      <c r="L40" s="42">
        <v>0.75</v>
      </c>
      <c r="M40" s="41"/>
      <c r="O40" s="36">
        <v>11.648148148148147</v>
      </c>
      <c r="P40" s="36">
        <f t="shared" si="0"/>
        <v>7.11</v>
      </c>
      <c r="Q40" s="36">
        <v>6</v>
      </c>
      <c r="R40" s="36">
        <f t="shared" si="1"/>
        <v>1.1850000000000001</v>
      </c>
      <c r="S40" s="36">
        <f t="shared" si="2"/>
        <v>13.532407407407407</v>
      </c>
      <c r="T40" s="35">
        <f t="shared" si="3"/>
        <v>135.32407407407408</v>
      </c>
      <c r="U40" s="35">
        <f t="shared" si="4"/>
        <v>92.5</v>
      </c>
      <c r="V40" s="35">
        <f t="shared" si="5"/>
        <v>42.824074074074076</v>
      </c>
      <c r="W40" s="35">
        <f t="shared" si="6"/>
        <v>0</v>
      </c>
      <c r="X40" s="35">
        <f t="shared" si="7"/>
        <v>0</v>
      </c>
      <c r="Y40" s="35">
        <f t="shared" si="8"/>
        <v>0</v>
      </c>
      <c r="Z40" s="35">
        <f>(SUM(d153Data400!K63:K68)+Q40)/Q40</f>
        <v>5.5</v>
      </c>
      <c r="AA40" s="35">
        <f>(SUM(d153Data400!O63:O68))/$Q40*$O40/1.02</f>
        <v>0</v>
      </c>
      <c r="AB40" s="35">
        <f>(SUM(d153Data400!Q63:Q68))/$Q40*$O40/1.02</f>
        <v>0</v>
      </c>
      <c r="AC40" s="35">
        <f>(SUM(d153Data400!R63:R68))/$Q40*$O40/1.02</f>
        <v>0</v>
      </c>
      <c r="AD40" s="7">
        <f>d153Data400!F63</f>
        <v>164.75</v>
      </c>
      <c r="AE40" s="34"/>
      <c r="AF40" s="34"/>
      <c r="AH40" s="102">
        <f t="shared" si="9"/>
        <v>0.81</v>
      </c>
      <c r="AI40" s="102">
        <f t="shared" si="10"/>
        <v>0.375</v>
      </c>
      <c r="AJ40" s="102">
        <f t="shared" si="11"/>
        <v>1.1850000000000001</v>
      </c>
      <c r="AK40" s="102">
        <f t="shared" si="12"/>
        <v>92.864173228346445</v>
      </c>
      <c r="AL40" s="102">
        <f t="shared" si="13"/>
        <v>42.992672790901139</v>
      </c>
      <c r="AM40" s="102">
        <f t="shared" si="14"/>
        <v>0</v>
      </c>
      <c r="AN40" s="102">
        <f t="shared" si="15"/>
        <v>0</v>
      </c>
      <c r="AO40" s="102">
        <f t="shared" si="16"/>
        <v>135.8568460192476</v>
      </c>
      <c r="AP40" s="102">
        <f t="shared" si="17"/>
        <v>0.1254046929456564</v>
      </c>
    </row>
    <row r="41" spans="1:42" ht="18" x14ac:dyDescent="0.25">
      <c r="A41" s="40">
        <v>407</v>
      </c>
      <c r="B41" s="39">
        <v>157</v>
      </c>
      <c r="C41" s="39">
        <v>60</v>
      </c>
      <c r="D41" s="39" t="s">
        <v>730</v>
      </c>
      <c r="E41" s="42">
        <v>0.84</v>
      </c>
      <c r="F41" s="42">
        <v>4.18</v>
      </c>
      <c r="G41" s="42"/>
      <c r="H41" s="42"/>
      <c r="I41" s="42"/>
      <c r="J41" s="42"/>
      <c r="K41" s="42">
        <v>2.0499999999999998</v>
      </c>
      <c r="L41" s="42">
        <v>0.83</v>
      </c>
      <c r="M41" s="41"/>
      <c r="O41" s="36">
        <v>5.0625</v>
      </c>
      <c r="P41" s="36">
        <f t="shared" si="0"/>
        <v>7.0699999999999994</v>
      </c>
      <c r="Q41" s="36">
        <v>6</v>
      </c>
      <c r="R41" s="36">
        <f t="shared" si="1"/>
        <v>1.1783333333333332</v>
      </c>
      <c r="S41" s="36">
        <f t="shared" si="2"/>
        <v>5.8483455882352935</v>
      </c>
      <c r="T41" s="35">
        <f t="shared" si="3"/>
        <v>58.483455882352935</v>
      </c>
      <c r="U41" s="35">
        <f t="shared" si="4"/>
        <v>41.525735294117645</v>
      </c>
      <c r="V41" s="35">
        <f t="shared" si="5"/>
        <v>16.957720588235293</v>
      </c>
      <c r="W41" s="35">
        <f t="shared" si="6"/>
        <v>0</v>
      </c>
      <c r="X41" s="35">
        <f t="shared" si="7"/>
        <v>0</v>
      </c>
      <c r="Y41" s="35">
        <f t="shared" si="8"/>
        <v>0</v>
      </c>
      <c r="Z41" s="35">
        <f>(SUM(d153Data400!K73:K78)+Q41)/Q41</f>
        <v>4.5</v>
      </c>
      <c r="AA41" s="35">
        <f>(SUM(d153Data400!O73:O78))/$Q41*$O41/1.02</f>
        <v>0</v>
      </c>
      <c r="AB41" s="35">
        <f>(SUM(d153Data400!Q73:Q78))/$Q41*$O41/1.02</f>
        <v>0</v>
      </c>
      <c r="AC41" s="35">
        <f>(SUM(d153Data400!R73:R78))/$Q41*$O41/1.02</f>
        <v>0</v>
      </c>
      <c r="AD41" s="7">
        <f>d153Data400!F73</f>
        <v>107.63</v>
      </c>
      <c r="AE41" s="34"/>
      <c r="AF41" s="34"/>
      <c r="AH41" s="102">
        <f t="shared" si="9"/>
        <v>0.83666666666666656</v>
      </c>
      <c r="AI41" s="102">
        <f t="shared" si="10"/>
        <v>0.34166666666666662</v>
      </c>
      <c r="AJ41" s="102">
        <f t="shared" si="11"/>
        <v>1.1783333333333332</v>
      </c>
      <c r="AK41" s="102">
        <f t="shared" si="12"/>
        <v>41.689222440944881</v>
      </c>
      <c r="AL41" s="102">
        <f t="shared" si="13"/>
        <v>17.024483267716533</v>
      </c>
      <c r="AM41" s="102">
        <f t="shared" si="14"/>
        <v>0</v>
      </c>
      <c r="AN41" s="102">
        <f t="shared" si="15"/>
        <v>0</v>
      </c>
      <c r="AO41" s="102">
        <f t="shared" si="16"/>
        <v>58.713705708661415</v>
      </c>
      <c r="AP41" s="102">
        <f t="shared" si="17"/>
        <v>5.3416797753796402E-2</v>
      </c>
    </row>
    <row r="42" spans="1:42" ht="18.75" thickBot="1" x14ac:dyDescent="0.3">
      <c r="A42" s="44">
        <v>408</v>
      </c>
      <c r="B42" s="38">
        <v>157</v>
      </c>
      <c r="C42" s="38">
        <v>60</v>
      </c>
      <c r="D42" s="38" t="s">
        <v>730</v>
      </c>
      <c r="E42" s="38">
        <v>0.93</v>
      </c>
      <c r="F42" s="38">
        <v>3.49</v>
      </c>
      <c r="G42" s="38"/>
      <c r="H42" s="38"/>
      <c r="I42" s="38"/>
      <c r="J42" s="38"/>
      <c r="K42" s="38">
        <v>1.91</v>
      </c>
      <c r="L42" s="38">
        <v>0.79</v>
      </c>
      <c r="M42" s="37"/>
      <c r="O42" s="36">
        <v>11.990740740740742</v>
      </c>
      <c r="P42" s="36">
        <f t="shared" si="0"/>
        <v>6.33</v>
      </c>
      <c r="Q42" s="36">
        <v>6</v>
      </c>
      <c r="R42" s="36">
        <f t="shared" si="1"/>
        <v>1.0549999999999999</v>
      </c>
      <c r="S42" s="36">
        <f t="shared" si="2"/>
        <v>12.402187726942628</v>
      </c>
      <c r="T42" s="35">
        <f t="shared" si="3"/>
        <v>124.02187726942628</v>
      </c>
      <c r="U42" s="35">
        <f t="shared" si="4"/>
        <v>86.599794238683145</v>
      </c>
      <c r="V42" s="35">
        <f t="shared" si="5"/>
        <v>37.42208303074316</v>
      </c>
      <c r="W42" s="35">
        <f t="shared" si="6"/>
        <v>0</v>
      </c>
      <c r="X42" s="35">
        <f t="shared" si="7"/>
        <v>0</v>
      </c>
      <c r="Y42" s="35">
        <f t="shared" si="8"/>
        <v>0</v>
      </c>
      <c r="Z42" s="35">
        <f>(SUM(d153Data400!K83:K88)+Q42)/Q42</f>
        <v>5.166666666666667</v>
      </c>
      <c r="AA42" s="35">
        <f>(SUM(d153Data400!O83:O88))/$Q42*$O42/1.02</f>
        <v>0</v>
      </c>
      <c r="AB42" s="35">
        <f>(SUM(d153Data400!Q83:Q88))/$Q42*$O42/1.02</f>
        <v>0</v>
      </c>
      <c r="AC42" s="35">
        <f>(SUM(d153Data400!R83:R88))/$Q42*$O42/1.02</f>
        <v>0</v>
      </c>
      <c r="AD42" s="7">
        <f>d153Data400!F83</f>
        <v>130.15</v>
      </c>
      <c r="AE42" s="34"/>
      <c r="AF42" s="34"/>
      <c r="AH42" s="102">
        <f t="shared" si="9"/>
        <v>0.73666666666666669</v>
      </c>
      <c r="AI42" s="102">
        <f t="shared" si="10"/>
        <v>0.3183333333333333</v>
      </c>
      <c r="AJ42" s="102">
        <f t="shared" si="11"/>
        <v>1.0549999999999999</v>
      </c>
      <c r="AK42" s="102">
        <f t="shared" si="12"/>
        <v>86.940738310488982</v>
      </c>
      <c r="AL42" s="102">
        <f t="shared" si="13"/>
        <v>37.569414066297263</v>
      </c>
      <c r="AM42" s="102">
        <f t="shared" si="14"/>
        <v>0</v>
      </c>
      <c r="AN42" s="102">
        <f t="shared" si="15"/>
        <v>0</v>
      </c>
      <c r="AO42" s="102">
        <f t="shared" si="16"/>
        <v>124.51015237678624</v>
      </c>
      <c r="AP42" s="102">
        <f t="shared" si="17"/>
        <v>0.12167029130225958</v>
      </c>
    </row>
    <row r="43" spans="1:42" ht="13.5" thickTop="1" x14ac:dyDescent="0.2">
      <c r="L43" s="104"/>
    </row>
    <row r="45" spans="1:42" x14ac:dyDescent="0.2">
      <c r="O45" s="7" t="s">
        <v>155</v>
      </c>
      <c r="P45" s="7" t="s">
        <v>154</v>
      </c>
      <c r="Q45" s="7" t="s">
        <v>153</v>
      </c>
      <c r="R45" s="7" t="s">
        <v>156</v>
      </c>
      <c r="S45" s="7" t="s">
        <v>158</v>
      </c>
      <c r="T45" s="7" t="s">
        <v>157</v>
      </c>
    </row>
    <row r="46" spans="1:42" x14ac:dyDescent="0.2">
      <c r="N46" s="7" t="s">
        <v>169</v>
      </c>
      <c r="O46" s="35">
        <f>AVERAGE(T13,T34)</f>
        <v>323.13748184458973</v>
      </c>
      <c r="P46" s="35">
        <f>AVERAGE(T37,T39)</f>
        <v>336.43654684095861</v>
      </c>
      <c r="Q46" s="35">
        <f>AVERAGE(T18,T21,T38,T40)</f>
        <v>133.79198438634711</v>
      </c>
      <c r="R46" s="35">
        <f>AVERAGE(T12,T25,T28,T32)</f>
        <v>143.07454308884047</v>
      </c>
      <c r="S46" s="35">
        <f>AVERAGE(T11,T23)</f>
        <v>60.525258714596944</v>
      </c>
      <c r="T46" s="35">
        <f>AVERAGE(T26,T30)</f>
        <v>56.255106209150327</v>
      </c>
    </row>
    <row r="47" spans="1:42" x14ac:dyDescent="0.2">
      <c r="N47" s="7" t="s">
        <v>168</v>
      </c>
      <c r="O47" s="35">
        <f>AVERAGE(U13,U34)</f>
        <v>216.91857298474946</v>
      </c>
      <c r="P47" s="35">
        <f>AVERAGE(U37,U39)</f>
        <v>236.69208424110386</v>
      </c>
      <c r="Q47" s="35">
        <f>AVERAGE(U18,U21,U38,U40)</f>
        <v>92.887844952795916</v>
      </c>
      <c r="R47" s="35">
        <f>AVERAGE(U12,U25,U28,U32)</f>
        <v>97.799337327523602</v>
      </c>
      <c r="S47" s="35">
        <f>AVERAGE(U11,U23)</f>
        <v>43.925994008714596</v>
      </c>
      <c r="T47" s="35">
        <f>AVERAGE(U26,U30)</f>
        <v>39.485123910675384</v>
      </c>
    </row>
    <row r="48" spans="1:42" x14ac:dyDescent="0.2">
      <c r="N48" s="7" t="s">
        <v>167</v>
      </c>
      <c r="O48" s="35">
        <f>AVERAGE(V13,V34)</f>
        <v>106.03009259259261</v>
      </c>
      <c r="P48" s="35">
        <f>AVERAGE(V37,V39)</f>
        <v>99.744462599854756</v>
      </c>
      <c r="Q48" s="35">
        <f>AVERAGE(V18,V21,V38,V40)</f>
        <v>40.904139433551194</v>
      </c>
      <c r="R48" s="35">
        <f>AVERAGE(V12,V25,V28,V32)</f>
        <v>45.275205761316869</v>
      </c>
      <c r="S48" s="35">
        <f>AVERAGE(V11,V23)</f>
        <v>16.599264705882351</v>
      </c>
      <c r="T48" s="35">
        <f>AVERAGE(V26,V30)</f>
        <v>16.769982298474947</v>
      </c>
    </row>
    <row r="49" spans="14:20" x14ac:dyDescent="0.2">
      <c r="N49" s="7" t="s">
        <v>166</v>
      </c>
      <c r="O49" s="35">
        <f>AVERAGE(W13,W34)</f>
        <v>0.18881626724763981</v>
      </c>
      <c r="P49" s="35">
        <f>AVERAGE(W37,W39)</f>
        <v>0</v>
      </c>
      <c r="Q49" s="35">
        <f>AVERAGE(W18,W21,W38,W40)</f>
        <v>0</v>
      </c>
      <c r="R49" s="35">
        <f>AVERAGE(W12,W25,W28,W32)</f>
        <v>0</v>
      </c>
      <c r="S49" s="35">
        <f>AVERAGE(W11,W23)</f>
        <v>0</v>
      </c>
      <c r="T49" s="35">
        <f>AVERAGE(W26,W30)</f>
        <v>0</v>
      </c>
    </row>
    <row r="50" spans="14:20" x14ac:dyDescent="0.2">
      <c r="N50" s="7" t="s">
        <v>165</v>
      </c>
      <c r="O50" s="35">
        <f>AVERAGE(X13,X34)</f>
        <v>0</v>
      </c>
      <c r="P50" s="35">
        <f>AVERAGE(X37,X39)</f>
        <v>0</v>
      </c>
      <c r="Q50" s="35">
        <f>AVERAGE(X18,X21,X38,X40)</f>
        <v>0</v>
      </c>
      <c r="R50" s="35">
        <f>AVERAGE(X12,X25,X28,X32)</f>
        <v>0</v>
      </c>
      <c r="S50" s="35">
        <f>AVERAGE(X11,X23)</f>
        <v>0</v>
      </c>
      <c r="T50" s="35">
        <f>AVERAGE(X26,X30)</f>
        <v>0</v>
      </c>
    </row>
    <row r="51" spans="14:20" x14ac:dyDescent="0.2">
      <c r="N51" s="7" t="s">
        <v>164</v>
      </c>
      <c r="O51" s="35">
        <f>AVERAGE(Y13,Y34)</f>
        <v>0</v>
      </c>
      <c r="P51" s="35">
        <f>AVERAGE(Y37,Y39)</f>
        <v>0</v>
      </c>
      <c r="Q51" s="35">
        <f>AVERAGE(Y18,Y21,Y38,Y40)</f>
        <v>0</v>
      </c>
      <c r="R51" s="35">
        <f>AVERAGE(Y12,Y25,Y28,Y32)</f>
        <v>0</v>
      </c>
      <c r="S51" s="35">
        <f>AVERAGE(Y11,Y23)</f>
        <v>0</v>
      </c>
      <c r="T51" s="35">
        <f>AVERAGE(Y26,Y30)</f>
        <v>0</v>
      </c>
    </row>
    <row r="52" spans="14:20" x14ac:dyDescent="0.2">
      <c r="N52" s="7" t="s">
        <v>163</v>
      </c>
      <c r="O52" s="35">
        <f>AVERAGE(Z13,Z34)</f>
        <v>7.25</v>
      </c>
      <c r="P52" s="35">
        <f>AVERAGE(Z37,Z39)</f>
        <v>5.583333333333333</v>
      </c>
      <c r="Q52" s="35">
        <f>AVERAGE(Z18,Z21,Z38,Z40)</f>
        <v>5.916666666666667</v>
      </c>
      <c r="R52" s="35">
        <f>AVERAGE(Z12,Z25,Z28,Z32)</f>
        <v>5.6875000000000009</v>
      </c>
      <c r="S52" s="35">
        <f>AVERAGE(Z11,Z23)</f>
        <v>6.5</v>
      </c>
      <c r="T52" s="35">
        <f>AVERAGE(Z26,Z30)</f>
        <v>5.4166666666666661</v>
      </c>
    </row>
    <row r="53" spans="14:20" x14ac:dyDescent="0.2">
      <c r="N53" s="7" t="s">
        <v>162</v>
      </c>
      <c r="O53" s="35">
        <f>AVERAGE(AA13,AA34)</f>
        <v>1.8881626724763978</v>
      </c>
      <c r="P53" s="35">
        <f>AVERAGE(AA37,AA39)</f>
        <v>0</v>
      </c>
      <c r="Q53" s="35">
        <f>AVERAGE(AA18,AA21,AA38,AA40)</f>
        <v>0</v>
      </c>
      <c r="R53" s="35">
        <f>AVERAGE(AA12,AA25,AA28,AA32)</f>
        <v>0</v>
      </c>
      <c r="S53" s="35">
        <f>AVERAGE(AA11,AA23)</f>
        <v>0</v>
      </c>
      <c r="T53" s="35">
        <f>AVERAGE(AA26,AA30)</f>
        <v>0</v>
      </c>
    </row>
    <row r="54" spans="14:20" x14ac:dyDescent="0.2">
      <c r="N54" s="7" t="s">
        <v>161</v>
      </c>
      <c r="O54" s="35">
        <f>AVERAGE(AB13,AB34)</f>
        <v>0</v>
      </c>
      <c r="P54" s="35">
        <f>AVERAGE(AB37,AB39)</f>
        <v>0</v>
      </c>
      <c r="Q54" s="35">
        <f>AVERAGE(AB18,AB21,AB38,AB40)</f>
        <v>0</v>
      </c>
      <c r="R54" s="35">
        <f>AVERAGE(AB12,AB25,AB28,AB32)</f>
        <v>0</v>
      </c>
      <c r="S54" s="35">
        <f>AVERAGE(AB11,AB23)</f>
        <v>0</v>
      </c>
      <c r="T54" s="35">
        <f>AVERAGE(AB26,AB30)</f>
        <v>0</v>
      </c>
    </row>
    <row r="55" spans="14:20" x14ac:dyDescent="0.2">
      <c r="N55" s="7" t="s">
        <v>160</v>
      </c>
      <c r="O55" s="35">
        <f>AVERAGE(AC13,AC34)</f>
        <v>0</v>
      </c>
      <c r="P55" s="35">
        <f>AVERAGE(AC37,AC39)</f>
        <v>0</v>
      </c>
      <c r="Q55" s="35">
        <f>AVERAGE(AC18,AC21,AC38,AC40)</f>
        <v>0</v>
      </c>
      <c r="R55" s="35">
        <f>AVERAGE(AC12,AC25,AC28,AC32)</f>
        <v>0</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AC5B6-9A92-4D3D-8484-1935ECEDB468}">
  <sheetPr>
    <pageSetUpPr fitToPage="1"/>
  </sheetPr>
  <dimension ref="A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7" s="32" customFormat="1" ht="19.5" customHeight="1" x14ac:dyDescent="0.3">
      <c r="A1" s="33" t="s">
        <v>150</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2" spans="1:67" ht="12.75" customHeight="1" x14ac:dyDescent="0.2">
      <c r="A2" s="29"/>
      <c r="B2" s="29"/>
      <c r="C2" s="29"/>
      <c r="D2" s="29"/>
      <c r="E2" s="29"/>
      <c r="F2" s="29"/>
      <c r="G2" s="29"/>
      <c r="H2" s="29"/>
      <c r="I2" s="29"/>
      <c r="J2" s="29"/>
      <c r="K2" s="29"/>
      <c r="L2" s="29"/>
      <c r="M2" s="29"/>
      <c r="N2" s="29"/>
      <c r="O2" s="29"/>
    </row>
    <row r="3" spans="1:67" ht="12.75" customHeight="1" thickBot="1" x14ac:dyDescent="0.25">
      <c r="A3" s="149" t="s">
        <v>148</v>
      </c>
      <c r="B3" s="149"/>
      <c r="C3" s="149"/>
      <c r="D3" s="150">
        <v>37781</v>
      </c>
      <c r="E3" s="150"/>
      <c r="F3" s="29"/>
      <c r="G3" s="29"/>
      <c r="H3" s="30" t="s">
        <v>147</v>
      </c>
      <c r="I3" s="148" t="s">
        <v>746</v>
      </c>
      <c r="J3" s="148"/>
      <c r="K3" s="29"/>
      <c r="L3" s="29"/>
      <c r="M3" s="30" t="s">
        <v>145</v>
      </c>
      <c r="N3" s="31" t="s">
        <v>745</v>
      </c>
      <c r="O3" s="31"/>
    </row>
    <row r="4" spans="1:67" ht="12.75" customHeight="1" x14ac:dyDescent="0.2">
      <c r="A4" s="29"/>
      <c r="B4" s="29"/>
      <c r="C4" s="29"/>
      <c r="D4" s="29"/>
      <c r="E4" s="29"/>
      <c r="F4" s="29"/>
      <c r="G4" s="29"/>
      <c r="H4" s="29"/>
      <c r="I4" s="29"/>
      <c r="J4" s="29"/>
      <c r="K4" s="29"/>
      <c r="L4" s="29"/>
      <c r="M4" s="29"/>
      <c r="N4" s="29"/>
      <c r="O4" s="29"/>
    </row>
    <row r="5" spans="1:67" ht="12.75" customHeight="1" thickBot="1" x14ac:dyDescent="0.25">
      <c r="A5" s="149" t="s">
        <v>143</v>
      </c>
      <c r="B5" s="149"/>
      <c r="C5" s="149"/>
      <c r="D5" s="152">
        <v>160</v>
      </c>
      <c r="E5" s="152">
        <f>VALUE(F5)-37621</f>
        <v>-37621</v>
      </c>
      <c r="F5" s="29"/>
      <c r="G5" s="29"/>
      <c r="H5" s="30" t="s">
        <v>142</v>
      </c>
      <c r="I5" s="148" t="s">
        <v>744</v>
      </c>
      <c r="J5" s="148"/>
      <c r="K5" s="29"/>
      <c r="L5" s="29"/>
      <c r="M5" s="30" t="s">
        <v>140</v>
      </c>
      <c r="N5" s="31" t="s">
        <v>730</v>
      </c>
      <c r="O5" s="31"/>
    </row>
    <row r="6" spans="1:67" ht="12.75" customHeight="1" x14ac:dyDescent="0.2">
      <c r="A6" s="29"/>
      <c r="B6" s="29"/>
      <c r="C6" s="29"/>
      <c r="D6" s="29"/>
      <c r="E6" s="29"/>
      <c r="F6" s="29"/>
      <c r="G6" s="29"/>
      <c r="H6" s="29"/>
      <c r="I6" s="29"/>
      <c r="J6" s="29"/>
      <c r="K6" s="29"/>
      <c r="L6" s="29"/>
      <c r="M6" s="29"/>
      <c r="N6" s="29"/>
      <c r="O6" s="29"/>
    </row>
    <row r="7" spans="1:67" ht="12.75" customHeight="1" thickBot="1" x14ac:dyDescent="0.25">
      <c r="A7" s="149" t="s">
        <v>138</v>
      </c>
      <c r="B7" s="149"/>
      <c r="C7" s="149"/>
      <c r="D7" s="148" t="s">
        <v>743</v>
      </c>
      <c r="E7" s="148"/>
      <c r="F7" s="148"/>
      <c r="G7" s="148"/>
      <c r="H7" s="148"/>
      <c r="I7" s="148"/>
      <c r="J7" s="148"/>
      <c r="K7" s="148"/>
      <c r="L7" s="148"/>
      <c r="M7" s="148"/>
      <c r="N7" s="148"/>
      <c r="O7" s="148"/>
    </row>
    <row r="8" spans="1:67" ht="12.75" customHeight="1" thickBot="1" x14ac:dyDescent="0.25">
      <c r="A8" s="29"/>
      <c r="B8" s="29"/>
      <c r="C8" s="29"/>
      <c r="D8" s="151"/>
      <c r="E8" s="151"/>
      <c r="F8" s="151"/>
      <c r="G8" s="151"/>
      <c r="H8" s="151"/>
      <c r="I8" s="151"/>
      <c r="J8" s="151"/>
      <c r="K8" s="151"/>
      <c r="L8" s="151"/>
      <c r="M8" s="151"/>
      <c r="N8" s="151"/>
      <c r="O8" s="151"/>
    </row>
    <row r="9" spans="1:67" ht="12.75" customHeight="1" x14ac:dyDescent="0.2"/>
    <row r="10" spans="1:67" ht="13.5" thickBot="1" x14ac:dyDescent="0.25">
      <c r="B10" s="28"/>
      <c r="C10" s="28"/>
      <c r="D10" s="28"/>
      <c r="E10" s="28"/>
      <c r="F10" s="28"/>
      <c r="G10" s="28"/>
      <c r="H10" s="28"/>
      <c r="I10" s="28"/>
      <c r="J10" s="28"/>
      <c r="K10" s="28"/>
      <c r="L10" s="28"/>
      <c r="M10" s="28"/>
      <c r="N10" s="28"/>
      <c r="O10" s="28"/>
      <c r="P10" s="28"/>
      <c r="Q10" s="28"/>
      <c r="R10" s="28"/>
      <c r="S10" s="28"/>
    </row>
    <row r="11" spans="1: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7" ht="3.75" customHeight="1" x14ac:dyDescent="0.2">
      <c r="B12" s="11"/>
      <c r="C12" s="9"/>
      <c r="D12" s="9"/>
      <c r="E12" s="9"/>
      <c r="F12" s="10"/>
      <c r="G12" s="9"/>
      <c r="H12" s="9"/>
      <c r="I12" s="9"/>
      <c r="J12" s="9"/>
      <c r="K12" s="10"/>
      <c r="L12" s="10"/>
      <c r="M12" s="10"/>
      <c r="N12" s="10"/>
      <c r="O12" s="10"/>
      <c r="P12" s="10"/>
      <c r="Q12" s="9"/>
      <c r="R12" s="9"/>
      <c r="S12" s="8"/>
    </row>
    <row r="13" spans="1:67" ht="15.75" x14ac:dyDescent="0.2">
      <c r="B13" s="147">
        <v>101</v>
      </c>
      <c r="C13" s="21" t="s">
        <v>104</v>
      </c>
      <c r="D13" s="19" t="s">
        <v>740</v>
      </c>
      <c r="E13" s="19">
        <v>160</v>
      </c>
      <c r="F13" s="19">
        <v>197.66</v>
      </c>
      <c r="G13" s="19">
        <v>5.31</v>
      </c>
      <c r="H13" s="19">
        <v>13</v>
      </c>
      <c r="I13" s="19">
        <v>18</v>
      </c>
      <c r="J13" s="19"/>
      <c r="K13" s="19">
        <v>9</v>
      </c>
      <c r="L13" s="19">
        <v>1</v>
      </c>
      <c r="M13" s="19">
        <v>0</v>
      </c>
      <c r="N13" s="19">
        <v>0</v>
      </c>
      <c r="O13" s="19">
        <v>0</v>
      </c>
      <c r="P13" s="19">
        <v>0</v>
      </c>
      <c r="Q13" s="19">
        <v>0</v>
      </c>
      <c r="R13" s="19">
        <v>0</v>
      </c>
      <c r="S13" s="18" t="s">
        <v>741</v>
      </c>
      <c r="U13" s="102">
        <v>4</v>
      </c>
      <c r="V13" s="102">
        <f>IF($H13="","",$H13)</f>
        <v>13</v>
      </c>
      <c r="W13" s="102">
        <f>IF(V13="","",V13/100)</f>
        <v>0.13</v>
      </c>
      <c r="X13" s="102">
        <f>IF($G13="","",$G13)</f>
        <v>5.31</v>
      </c>
      <c r="Y13" s="102">
        <f>IF($K13="","",$K13)</f>
        <v>9</v>
      </c>
      <c r="Z13" s="102" t="str">
        <f>IF(J13="","",J13-1)</f>
        <v/>
      </c>
      <c r="AA13" s="102">
        <f>IF($L13="","",$L13)</f>
        <v>1</v>
      </c>
      <c r="AB13" s="102">
        <f>IF($M13="","",$M13)</f>
        <v>0</v>
      </c>
      <c r="AC13" s="102">
        <f>IF($H14="","",$H14)</f>
        <v>22</v>
      </c>
      <c r="AD13" s="102">
        <f>IF(AC13="","",AC13/100)</f>
        <v>0.22</v>
      </c>
      <c r="AE13" s="102">
        <f>IF($G14="","",$G14)</f>
        <v>6.14</v>
      </c>
      <c r="AF13" s="102">
        <f>IF($K14="","",$K14)</f>
        <v>11</v>
      </c>
      <c r="AG13" s="102">
        <f>IF(J14="","",J14-1)</f>
        <v>4</v>
      </c>
      <c r="AH13" s="102">
        <f>IF($L14="","",$L14)</f>
        <v>6</v>
      </c>
      <c r="AI13" s="102">
        <f>IF($M14="","",$M14)</f>
        <v>0</v>
      </c>
      <c r="AJ13" s="102">
        <f>IF($H15="","",$H15)</f>
        <v>21</v>
      </c>
      <c r="AK13" s="102">
        <f>IF(AJ13="","",AJ13/100)</f>
        <v>0.21</v>
      </c>
      <c r="AL13" s="102">
        <f>IF($G15="","",$G15)</f>
        <v>5.82</v>
      </c>
      <c r="AM13" s="102">
        <f>IF($K15="","",$K15)</f>
        <v>11</v>
      </c>
      <c r="AN13" s="102" t="str">
        <f>IF(J15="","",J15-1)</f>
        <v/>
      </c>
      <c r="AO13" s="102">
        <f>IF($L15="","",$L15)</f>
        <v>3</v>
      </c>
      <c r="AP13" s="102">
        <f>IF($M15="","",$M15)</f>
        <v>0</v>
      </c>
      <c r="AQ13" s="102">
        <f>IF($H16="","",$H16)</f>
        <v>20</v>
      </c>
      <c r="AR13" s="102">
        <f>IF(AQ13="","",AQ13/100)</f>
        <v>0.2</v>
      </c>
      <c r="AS13" s="102">
        <f>IF($G16="","",$G16)</f>
        <v>6.95</v>
      </c>
      <c r="AT13" s="102">
        <f>IF($K16="","",$K16)</f>
        <v>9</v>
      </c>
      <c r="AU13" s="102">
        <f>IF(J16="","",J16-1)</f>
        <v>4</v>
      </c>
      <c r="AV13" s="102">
        <f>IF($L16="","",$L16)</f>
        <v>1</v>
      </c>
      <c r="AW13" s="102">
        <f>IF($M16="","",$M16)</f>
        <v>6</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1.25</v>
      </c>
      <c r="BM13" s="102">
        <f>SUM(P13:P18)/U13</f>
        <v>0</v>
      </c>
      <c r="BN13" s="102">
        <f>SUM(Q13:Q18)/U13</f>
        <v>0</v>
      </c>
      <c r="BO13" s="102">
        <f>SUM(R13:R18)/U13</f>
        <v>0</v>
      </c>
    </row>
    <row r="14" spans="1:67" ht="15.75" x14ac:dyDescent="0.2">
      <c r="B14" s="147"/>
      <c r="C14" s="21" t="s">
        <v>103</v>
      </c>
      <c r="D14" s="19"/>
      <c r="E14" s="19">
        <v>160</v>
      </c>
      <c r="F14" s="20"/>
      <c r="G14" s="19">
        <v>6.14</v>
      </c>
      <c r="H14" s="19">
        <v>22</v>
      </c>
      <c r="I14" s="19">
        <v>26</v>
      </c>
      <c r="J14" s="19">
        <v>5</v>
      </c>
      <c r="K14" s="19">
        <v>11</v>
      </c>
      <c r="L14" s="19">
        <v>6</v>
      </c>
      <c r="M14" s="19">
        <v>0</v>
      </c>
      <c r="N14" s="19">
        <v>0</v>
      </c>
      <c r="O14" s="19">
        <v>2</v>
      </c>
      <c r="P14" s="19">
        <v>0</v>
      </c>
      <c r="Q14" s="19">
        <v>0</v>
      </c>
      <c r="R14" s="19">
        <v>0</v>
      </c>
      <c r="S14" s="18"/>
    </row>
    <row r="15" spans="1:67" ht="15.75" x14ac:dyDescent="0.2">
      <c r="B15" s="147"/>
      <c r="C15" s="21" t="s">
        <v>102</v>
      </c>
      <c r="D15" s="19">
        <f>D14</f>
        <v>0</v>
      </c>
      <c r="E15" s="19">
        <v>160</v>
      </c>
      <c r="F15" s="20"/>
      <c r="G15" s="19">
        <v>5.82</v>
      </c>
      <c r="H15" s="19">
        <v>21</v>
      </c>
      <c r="I15" s="19">
        <v>19</v>
      </c>
      <c r="J15" s="19"/>
      <c r="K15" s="19">
        <v>11</v>
      </c>
      <c r="L15" s="19">
        <v>3</v>
      </c>
      <c r="M15" s="19">
        <v>0</v>
      </c>
      <c r="N15" s="19">
        <v>0</v>
      </c>
      <c r="O15" s="19">
        <v>0</v>
      </c>
      <c r="P15" s="19">
        <v>0</v>
      </c>
      <c r="Q15" s="19">
        <v>0</v>
      </c>
      <c r="R15" s="19">
        <v>0</v>
      </c>
      <c r="S15" s="18"/>
    </row>
    <row r="16" spans="1:67" ht="15.75" x14ac:dyDescent="0.2">
      <c r="B16" s="147"/>
      <c r="C16" s="21" t="s">
        <v>101</v>
      </c>
      <c r="D16" s="19">
        <f>D15</f>
        <v>0</v>
      </c>
      <c r="E16" s="19">
        <v>160</v>
      </c>
      <c r="F16" s="20"/>
      <c r="G16" s="19">
        <v>6.95</v>
      </c>
      <c r="H16" s="19">
        <v>20</v>
      </c>
      <c r="I16" s="19">
        <v>21</v>
      </c>
      <c r="J16" s="19">
        <v>5</v>
      </c>
      <c r="K16" s="19">
        <v>9</v>
      </c>
      <c r="L16" s="19">
        <v>1</v>
      </c>
      <c r="M16" s="19">
        <v>6</v>
      </c>
      <c r="N16" s="19">
        <v>1</v>
      </c>
      <c r="O16" s="19">
        <v>3</v>
      </c>
      <c r="P16" s="19">
        <v>0</v>
      </c>
      <c r="Q16" s="19">
        <v>0</v>
      </c>
      <c r="R16" s="19">
        <v>0</v>
      </c>
      <c r="S16" s="18" t="s">
        <v>741</v>
      </c>
    </row>
    <row r="17" spans="2:67" ht="15.75" x14ac:dyDescent="0.2">
      <c r="B17" s="147"/>
      <c r="C17" s="21" t="s">
        <v>100</v>
      </c>
      <c r="D17" s="19">
        <f>D16</f>
        <v>0</v>
      </c>
      <c r="E17" s="19">
        <v>160</v>
      </c>
      <c r="F17" s="20"/>
      <c r="G17" s="19"/>
      <c r="H17" s="19"/>
      <c r="I17" s="19"/>
      <c r="J17" s="19"/>
      <c r="K17" s="19"/>
      <c r="L17" s="19"/>
      <c r="M17" s="19"/>
      <c r="N17" s="19"/>
      <c r="O17" s="19"/>
      <c r="P17" s="19"/>
      <c r="Q17" s="19"/>
      <c r="R17" s="19"/>
      <c r="S17" s="18"/>
    </row>
    <row r="18" spans="2:67" ht="15.75" x14ac:dyDescent="0.2">
      <c r="B18" s="147"/>
      <c r="C18" s="21" t="s">
        <v>99</v>
      </c>
      <c r="D18" s="19">
        <f>D17</f>
        <v>0</v>
      </c>
      <c r="E18" s="19">
        <v>160</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160</v>
      </c>
      <c r="F20" s="13">
        <f>F13</f>
        <v>197.66</v>
      </c>
      <c r="G20" s="13">
        <f t="shared" ref="G20:R20" si="0">AVERAGE(G13:G18)</f>
        <v>6.0549999999999997</v>
      </c>
      <c r="H20" s="13">
        <f t="shared" si="0"/>
        <v>19</v>
      </c>
      <c r="I20" s="13">
        <f t="shared" si="0"/>
        <v>21</v>
      </c>
      <c r="J20" s="13">
        <f t="shared" si="0"/>
        <v>5</v>
      </c>
      <c r="K20" s="13">
        <f t="shared" si="0"/>
        <v>10</v>
      </c>
      <c r="L20" s="13">
        <f t="shared" si="0"/>
        <v>2.75</v>
      </c>
      <c r="M20" s="13">
        <f t="shared" si="0"/>
        <v>1.5</v>
      </c>
      <c r="N20" s="13">
        <f t="shared" si="0"/>
        <v>0.25</v>
      </c>
      <c r="O20" s="13">
        <f t="shared" si="0"/>
        <v>1.25</v>
      </c>
      <c r="P20" s="13">
        <f t="shared" si="0"/>
        <v>0</v>
      </c>
      <c r="Q20" s="13">
        <f t="shared" si="0"/>
        <v>0</v>
      </c>
      <c r="R20" s="13">
        <f t="shared" si="0"/>
        <v>0</v>
      </c>
      <c r="S20" s="12"/>
    </row>
    <row r="21" spans="2:67" ht="15.75" x14ac:dyDescent="0.2">
      <c r="B21" s="17"/>
      <c r="C21" s="16" t="s">
        <v>97</v>
      </c>
      <c r="D21" s="15"/>
      <c r="E21" s="14"/>
      <c r="F21" s="14"/>
      <c r="G21" s="13">
        <f t="shared" ref="G21:R21" si="1">STDEV(G13:G18)/SQRT(COUNT(G13:G18))</f>
        <v>0.34381438790913538</v>
      </c>
      <c r="H21" s="13">
        <f t="shared" si="1"/>
        <v>2.0412414523193152</v>
      </c>
      <c r="I21" s="13">
        <f t="shared" si="1"/>
        <v>1.7795130420052185</v>
      </c>
      <c r="J21" s="13">
        <f t="shared" si="1"/>
        <v>0</v>
      </c>
      <c r="K21" s="13">
        <f t="shared" si="1"/>
        <v>0.57735026918962573</v>
      </c>
      <c r="L21" s="13">
        <f t="shared" si="1"/>
        <v>1.181453906563152</v>
      </c>
      <c r="M21" s="13">
        <f t="shared" si="1"/>
        <v>1.5</v>
      </c>
      <c r="N21" s="13">
        <f t="shared" si="1"/>
        <v>0.25</v>
      </c>
      <c r="O21" s="13">
        <f t="shared" si="1"/>
        <v>0.75</v>
      </c>
      <c r="P21" s="13">
        <f t="shared" si="1"/>
        <v>0</v>
      </c>
      <c r="Q21" s="13">
        <f t="shared" si="1"/>
        <v>0</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740</v>
      </c>
      <c r="E23" s="19">
        <v>160</v>
      </c>
      <c r="F23" s="19">
        <v>371.27</v>
      </c>
      <c r="G23" s="19">
        <v>5.97</v>
      </c>
      <c r="H23" s="19">
        <v>19</v>
      </c>
      <c r="I23" s="19">
        <v>15</v>
      </c>
      <c r="J23" s="19">
        <v>3</v>
      </c>
      <c r="K23" s="19">
        <v>10</v>
      </c>
      <c r="L23" s="19">
        <v>0</v>
      </c>
      <c r="M23" s="19">
        <v>0</v>
      </c>
      <c r="N23" s="19">
        <v>0</v>
      </c>
      <c r="O23" s="19">
        <v>0</v>
      </c>
      <c r="P23" s="19">
        <v>0</v>
      </c>
      <c r="Q23" s="19">
        <v>0</v>
      </c>
      <c r="R23" s="19">
        <v>0</v>
      </c>
      <c r="S23" s="18"/>
      <c r="U23" s="102">
        <v>6</v>
      </c>
      <c r="V23" s="102">
        <f>IF($H23="","",$H23)</f>
        <v>19</v>
      </c>
      <c r="W23" s="102">
        <f>IF(V23="","",V23/100)</f>
        <v>0.19</v>
      </c>
      <c r="X23" s="102">
        <f>IF($G23="","",$G23)</f>
        <v>5.97</v>
      </c>
      <c r="Y23" s="102">
        <f>IF($K23="","",$K23)</f>
        <v>10</v>
      </c>
      <c r="Z23" s="102">
        <f>IF(J23="","",J23-1)</f>
        <v>2</v>
      </c>
      <c r="AA23" s="102">
        <f>IF($L23="","",$L23)</f>
        <v>0</v>
      </c>
      <c r="AB23" s="102">
        <f>IF($M23="","",$M23)</f>
        <v>0</v>
      </c>
      <c r="AC23" s="102">
        <f>IF($H24="","",$H24)</f>
        <v>16</v>
      </c>
      <c r="AD23" s="102">
        <f>IF(AC23="","",AC23/100)</f>
        <v>0.16</v>
      </c>
      <c r="AE23" s="102">
        <f>IF($G24="","",$G24)</f>
        <v>5.37</v>
      </c>
      <c r="AF23" s="102">
        <f>IF($K24="","",$K24)</f>
        <v>5</v>
      </c>
      <c r="AG23" s="102">
        <f>IF(J24="","",J24-1)</f>
        <v>4</v>
      </c>
      <c r="AH23" s="102">
        <f>IF($L24="","",$L24)</f>
        <v>1</v>
      </c>
      <c r="AI23" s="102">
        <f>IF($M24="","",$M24)</f>
        <v>1</v>
      </c>
      <c r="AJ23" s="102">
        <f>IF($H25="","",$H25)</f>
        <v>16</v>
      </c>
      <c r="AK23" s="102">
        <f>IF(AJ23="","",AJ23/100)</f>
        <v>0.16</v>
      </c>
      <c r="AL23" s="102">
        <f>IF($G25="","",$G25)</f>
        <v>4.49</v>
      </c>
      <c r="AM23" s="102">
        <f>IF($K25="","",$K25)</f>
        <v>6</v>
      </c>
      <c r="AN23" s="102">
        <f>IF(J25="","",J25-1)</f>
        <v>5</v>
      </c>
      <c r="AO23" s="102">
        <f>IF($L25="","",$L25)</f>
        <v>1</v>
      </c>
      <c r="AP23" s="102">
        <f>IF($M25="","",$M25)</f>
        <v>1</v>
      </c>
      <c r="AQ23" s="102">
        <f>IF($H26="","",$H26)</f>
        <v>21</v>
      </c>
      <c r="AR23" s="102">
        <f>IF(AQ23="","",AQ23/100)</f>
        <v>0.21</v>
      </c>
      <c r="AS23" s="102">
        <f>IF($G26="","",$G26)</f>
        <v>5.15</v>
      </c>
      <c r="AT23" s="102">
        <f>IF($K26="","",$K26)</f>
        <v>9</v>
      </c>
      <c r="AU23" s="102">
        <f>IF(J26="","",J26-1)</f>
        <v>10</v>
      </c>
      <c r="AV23" s="102">
        <f>IF($L26="","",$L26)</f>
        <v>1</v>
      </c>
      <c r="AW23" s="102">
        <f>IF($M26="","",$M26)</f>
        <v>1</v>
      </c>
      <c r="AX23" s="102">
        <f>IF($H27="","",$H27)</f>
        <v>12</v>
      </c>
      <c r="AY23" s="102">
        <f>IF(AX23="","",AX23/100)</f>
        <v>0.12</v>
      </c>
      <c r="AZ23" s="102">
        <f>IF($G27="","",$G27)</f>
        <v>3.6</v>
      </c>
      <c r="BA23" s="102">
        <f>IF($K27="","",$K27)</f>
        <v>5</v>
      </c>
      <c r="BB23" s="102">
        <f>IF(J27="","",J27-1)</f>
        <v>4</v>
      </c>
      <c r="BC23" s="102">
        <f>IF($L27="","",$L27)</f>
        <v>0</v>
      </c>
      <c r="BD23" s="102">
        <f>IF($M27="","",$M27)</f>
        <v>0</v>
      </c>
      <c r="BE23" s="102">
        <f>IF($H28="","",$H28)</f>
        <v>18</v>
      </c>
      <c r="BF23" s="102">
        <f>IF(BE23="","",BE23/100)</f>
        <v>0.18</v>
      </c>
      <c r="BG23" s="102">
        <f>IF($G28="","",$G28)</f>
        <v>4.57</v>
      </c>
      <c r="BH23" s="102">
        <f>IF($K28="","",$K28)</f>
        <v>6</v>
      </c>
      <c r="BI23" s="102">
        <f>IF(J28="","",J28-1)</f>
        <v>4</v>
      </c>
      <c r="BJ23" s="102">
        <f>IF($L28="","",$L28)</f>
        <v>0</v>
      </c>
      <c r="BK23" s="102">
        <f>IF($M28="","",$M28)</f>
        <v>0</v>
      </c>
      <c r="BL23" s="102">
        <f>SUM(O23:O28)/U23</f>
        <v>0</v>
      </c>
      <c r="BM23" s="102">
        <f>SUM(P23:P28)/U23</f>
        <v>0</v>
      </c>
      <c r="BN23" s="102">
        <f>SUM(Q23:Q28)/U23</f>
        <v>0</v>
      </c>
      <c r="BO23" s="102">
        <f>SUM(R23:R28)/U23</f>
        <v>0</v>
      </c>
    </row>
    <row r="24" spans="2:67" ht="15.75" x14ac:dyDescent="0.2">
      <c r="B24" s="147"/>
      <c r="C24" s="21" t="s">
        <v>103</v>
      </c>
      <c r="D24" s="19"/>
      <c r="E24" s="19"/>
      <c r="F24" s="20"/>
      <c r="G24" s="19">
        <v>5.37</v>
      </c>
      <c r="H24" s="19">
        <v>16</v>
      </c>
      <c r="I24" s="19">
        <v>13</v>
      </c>
      <c r="J24" s="19">
        <v>5</v>
      </c>
      <c r="K24" s="19">
        <v>5</v>
      </c>
      <c r="L24" s="19">
        <v>1</v>
      </c>
      <c r="M24" s="19">
        <v>1</v>
      </c>
      <c r="N24" s="19">
        <v>0</v>
      </c>
      <c r="O24" s="19">
        <v>0</v>
      </c>
      <c r="P24" s="19">
        <v>0</v>
      </c>
      <c r="Q24" s="19">
        <v>0</v>
      </c>
      <c r="R24" s="19">
        <v>0</v>
      </c>
      <c r="S24" s="18" t="s">
        <v>741</v>
      </c>
    </row>
    <row r="25" spans="2:67" ht="15.75" x14ac:dyDescent="0.2">
      <c r="B25" s="147"/>
      <c r="C25" s="21" t="s">
        <v>102</v>
      </c>
      <c r="D25" s="19">
        <f t="shared" ref="D25:E28" si="2">D24</f>
        <v>0</v>
      </c>
      <c r="E25" s="19">
        <f t="shared" si="2"/>
        <v>0</v>
      </c>
      <c r="F25" s="20"/>
      <c r="G25" s="19">
        <v>4.49</v>
      </c>
      <c r="H25" s="19">
        <v>16</v>
      </c>
      <c r="I25" s="19">
        <v>14.5</v>
      </c>
      <c r="J25" s="19">
        <v>6</v>
      </c>
      <c r="K25" s="19">
        <v>6</v>
      </c>
      <c r="L25" s="19">
        <v>1</v>
      </c>
      <c r="M25" s="19">
        <v>1</v>
      </c>
      <c r="N25" s="19">
        <v>0</v>
      </c>
      <c r="O25" s="19">
        <v>0</v>
      </c>
      <c r="P25" s="19">
        <v>0</v>
      </c>
      <c r="Q25" s="19">
        <v>0</v>
      </c>
      <c r="R25" s="19">
        <v>0</v>
      </c>
      <c r="S25" s="18"/>
    </row>
    <row r="26" spans="2:67" ht="15.75" x14ac:dyDescent="0.2">
      <c r="B26" s="147"/>
      <c r="C26" s="21" t="s">
        <v>101</v>
      </c>
      <c r="D26" s="19">
        <f t="shared" si="2"/>
        <v>0</v>
      </c>
      <c r="E26" s="19">
        <f t="shared" si="2"/>
        <v>0</v>
      </c>
      <c r="F26" s="20"/>
      <c r="G26" s="19">
        <v>5.15</v>
      </c>
      <c r="H26" s="19">
        <v>21</v>
      </c>
      <c r="I26" s="19">
        <v>18</v>
      </c>
      <c r="J26" s="19">
        <v>11</v>
      </c>
      <c r="K26" s="19">
        <v>9</v>
      </c>
      <c r="L26" s="19">
        <v>1</v>
      </c>
      <c r="M26" s="19">
        <v>1</v>
      </c>
      <c r="N26" s="19">
        <v>1</v>
      </c>
      <c r="O26" s="19">
        <v>0</v>
      </c>
      <c r="P26" s="19">
        <v>0</v>
      </c>
      <c r="Q26" s="19">
        <v>0</v>
      </c>
      <c r="R26" s="19">
        <v>0</v>
      </c>
      <c r="S26" s="18"/>
    </row>
    <row r="27" spans="2:67" ht="15.75" x14ac:dyDescent="0.2">
      <c r="B27" s="147"/>
      <c r="C27" s="21" t="s">
        <v>100</v>
      </c>
      <c r="D27" s="19">
        <f t="shared" si="2"/>
        <v>0</v>
      </c>
      <c r="E27" s="19">
        <f t="shared" si="2"/>
        <v>0</v>
      </c>
      <c r="F27" s="20"/>
      <c r="G27" s="19">
        <v>3.6</v>
      </c>
      <c r="H27" s="19">
        <v>12</v>
      </c>
      <c r="I27" s="19">
        <v>3.5</v>
      </c>
      <c r="J27" s="19">
        <v>5</v>
      </c>
      <c r="K27" s="19">
        <v>5</v>
      </c>
      <c r="L27" s="19">
        <v>0</v>
      </c>
      <c r="M27" s="19">
        <v>0</v>
      </c>
      <c r="N27" s="19">
        <v>0</v>
      </c>
      <c r="O27" s="19">
        <v>0</v>
      </c>
      <c r="P27" s="19">
        <v>0</v>
      </c>
      <c r="Q27" s="19">
        <v>0</v>
      </c>
      <c r="R27" s="19">
        <v>0</v>
      </c>
      <c r="S27" s="18"/>
    </row>
    <row r="28" spans="2:67" ht="15.75" x14ac:dyDescent="0.2">
      <c r="B28" s="147"/>
      <c r="C28" s="21" t="s">
        <v>99</v>
      </c>
      <c r="D28" s="19">
        <f t="shared" si="2"/>
        <v>0</v>
      </c>
      <c r="E28" s="19">
        <f t="shared" si="2"/>
        <v>0</v>
      </c>
      <c r="F28" s="20"/>
      <c r="G28" s="19">
        <v>4.57</v>
      </c>
      <c r="H28" s="19">
        <v>18</v>
      </c>
      <c r="I28" s="19">
        <v>10</v>
      </c>
      <c r="J28" s="19">
        <v>5</v>
      </c>
      <c r="K28" s="19">
        <v>6</v>
      </c>
      <c r="L28" s="19">
        <v>0</v>
      </c>
      <c r="M28" s="19">
        <v>0</v>
      </c>
      <c r="N28" s="19">
        <v>0</v>
      </c>
      <c r="O28" s="19">
        <v>0</v>
      </c>
      <c r="P28" s="19">
        <v>0</v>
      </c>
      <c r="Q28" s="19">
        <v>0</v>
      </c>
      <c r="R28" s="19">
        <v>0</v>
      </c>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0</v>
      </c>
      <c r="F30" s="13">
        <f>F23</f>
        <v>371.27</v>
      </c>
      <c r="G30" s="13">
        <f t="shared" ref="G30:R30" si="3">AVERAGE(G23:G28)</f>
        <v>4.8583333333333334</v>
      </c>
      <c r="H30" s="13">
        <f t="shared" si="3"/>
        <v>17</v>
      </c>
      <c r="I30" s="13">
        <f t="shared" si="3"/>
        <v>12.333333333333334</v>
      </c>
      <c r="J30" s="13">
        <f t="shared" si="3"/>
        <v>5.833333333333333</v>
      </c>
      <c r="K30" s="13">
        <f t="shared" si="3"/>
        <v>6.833333333333333</v>
      </c>
      <c r="L30" s="13">
        <f t="shared" si="3"/>
        <v>0.5</v>
      </c>
      <c r="M30" s="13">
        <f t="shared" si="3"/>
        <v>0.5</v>
      </c>
      <c r="N30" s="13">
        <f t="shared" si="3"/>
        <v>0.16666666666666666</v>
      </c>
      <c r="O30" s="13">
        <f t="shared" si="3"/>
        <v>0</v>
      </c>
      <c r="P30" s="13">
        <f t="shared" si="3"/>
        <v>0</v>
      </c>
      <c r="Q30" s="13">
        <f t="shared" si="3"/>
        <v>0</v>
      </c>
      <c r="R30" s="13">
        <f t="shared" si="3"/>
        <v>0</v>
      </c>
      <c r="S30" s="12"/>
    </row>
    <row r="31" spans="2:67" ht="15.75" x14ac:dyDescent="0.2">
      <c r="B31" s="17"/>
      <c r="C31" s="16" t="s">
        <v>97</v>
      </c>
      <c r="D31" s="15"/>
      <c r="E31" s="14"/>
      <c r="F31" s="14"/>
      <c r="G31" s="13">
        <f t="shared" ref="G31:R31" si="4">STDEV(G23:G28)/SQRT(COUNT(G23:G28))</f>
        <v>0.33590094439350043</v>
      </c>
      <c r="H31" s="13">
        <f t="shared" si="4"/>
        <v>1.264911064067352</v>
      </c>
      <c r="I31" s="13">
        <f t="shared" si="4"/>
        <v>2.0642458940521387</v>
      </c>
      <c r="J31" s="13">
        <f t="shared" si="4"/>
        <v>1.1080513425729779</v>
      </c>
      <c r="K31" s="13">
        <f t="shared" si="4"/>
        <v>0.87241682188682645</v>
      </c>
      <c r="L31" s="13">
        <f t="shared" si="4"/>
        <v>0.22360679774997896</v>
      </c>
      <c r="M31" s="13">
        <f t="shared" si="4"/>
        <v>0.22360679774997896</v>
      </c>
      <c r="N31" s="13">
        <f t="shared" si="4"/>
        <v>0.16666666666666669</v>
      </c>
      <c r="O31" s="13">
        <f t="shared" si="4"/>
        <v>0</v>
      </c>
      <c r="P31" s="13">
        <f t="shared" si="4"/>
        <v>0</v>
      </c>
      <c r="Q31" s="13">
        <f t="shared" si="4"/>
        <v>0</v>
      </c>
      <c r="R31" s="13">
        <f t="shared" si="4"/>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740</v>
      </c>
      <c r="E33" s="19">
        <v>160</v>
      </c>
      <c r="F33" s="19">
        <v>125.88</v>
      </c>
      <c r="G33" s="19">
        <v>3.94</v>
      </c>
      <c r="H33" s="19">
        <v>12</v>
      </c>
      <c r="I33" s="19">
        <v>13</v>
      </c>
      <c r="J33" s="19">
        <v>3</v>
      </c>
      <c r="K33" s="19">
        <v>4</v>
      </c>
      <c r="L33" s="19">
        <v>1</v>
      </c>
      <c r="M33" s="19">
        <v>1</v>
      </c>
      <c r="N33" s="19">
        <v>0</v>
      </c>
      <c r="O33" s="19">
        <v>0</v>
      </c>
      <c r="P33" s="19">
        <v>0</v>
      </c>
      <c r="Q33" s="19">
        <v>0</v>
      </c>
      <c r="R33" s="19">
        <v>0</v>
      </c>
      <c r="S33" s="18"/>
      <c r="U33" s="102">
        <v>6</v>
      </c>
      <c r="V33" s="102">
        <f>IF($H33="","",$H33)</f>
        <v>12</v>
      </c>
      <c r="W33" s="102">
        <f>IF(V33="","",V33/100)</f>
        <v>0.12</v>
      </c>
      <c r="X33" s="102">
        <f>IF($G33="","",$G33)</f>
        <v>3.94</v>
      </c>
      <c r="Y33" s="102">
        <f>IF($K33="","",$K33)</f>
        <v>4</v>
      </c>
      <c r="Z33" s="102">
        <f>IF(J33="","",J33-1)</f>
        <v>2</v>
      </c>
      <c r="AA33" s="102">
        <f>IF($L33="","",$L33)</f>
        <v>1</v>
      </c>
      <c r="AB33" s="102">
        <f>IF($M33="","",$M33)</f>
        <v>1</v>
      </c>
      <c r="AC33" s="102">
        <f>IF($H34="","",$H34)</f>
        <v>21</v>
      </c>
      <c r="AD33" s="102">
        <f>IF(AC33="","",AC33/100)</f>
        <v>0.21</v>
      </c>
      <c r="AE33" s="102">
        <f>IF($G34="","",$G34)</f>
        <v>5.83</v>
      </c>
      <c r="AF33" s="102">
        <f>IF($K34="","",$K34)</f>
        <v>8</v>
      </c>
      <c r="AG33" s="102">
        <f>IF(J34="","",J34-1)</f>
        <v>4</v>
      </c>
      <c r="AH33" s="102">
        <f>IF($L34="","",$L34)</f>
        <v>0</v>
      </c>
      <c r="AI33" s="102">
        <f>IF($M34="","",$M34)</f>
        <v>0</v>
      </c>
      <c r="AJ33" s="102">
        <f>IF($H35="","",$H35)</f>
        <v>22</v>
      </c>
      <c r="AK33" s="102">
        <f>IF(AJ33="","",AJ33/100)</f>
        <v>0.22</v>
      </c>
      <c r="AL33" s="102">
        <f>IF($G35="","",$G35)</f>
        <v>5.57</v>
      </c>
      <c r="AM33" s="102">
        <f>IF($K35="","",$K35)</f>
        <v>8</v>
      </c>
      <c r="AN33" s="102">
        <f>IF(J35="","",J35-1)</f>
        <v>6</v>
      </c>
      <c r="AO33" s="102">
        <f>IF($L35="","",$L35)</f>
        <v>3</v>
      </c>
      <c r="AP33" s="102">
        <f>IF($M35="","",$M35)</f>
        <v>4</v>
      </c>
      <c r="AQ33" s="102">
        <f>IF($H36="","",$H36)</f>
        <v>20.2</v>
      </c>
      <c r="AR33" s="102">
        <f>IF(AQ33="","",AQ33/100)</f>
        <v>0.20199999999999999</v>
      </c>
      <c r="AS33" s="102">
        <f>IF($G36="","",$G36)</f>
        <v>5.5</v>
      </c>
      <c r="AT33" s="102">
        <f>IF($K36="","",$K36)</f>
        <v>8</v>
      </c>
      <c r="AU33" s="102" t="str">
        <f>IF(J36="","",J36-1)</f>
        <v/>
      </c>
      <c r="AV33" s="102">
        <f>IF($L36="","",$L36)</f>
        <v>1</v>
      </c>
      <c r="AW33" s="102">
        <f>IF($M36="","",$M36)</f>
        <v>0</v>
      </c>
      <c r="AX33" s="102">
        <f>IF($H37="","",$H37)</f>
        <v>18.100000000000001</v>
      </c>
      <c r="AY33" s="102">
        <f>IF(AX33="","",AX33/100)</f>
        <v>0.18100000000000002</v>
      </c>
      <c r="AZ33" s="102">
        <f>IF($G37="","",$G37)</f>
        <v>5.6</v>
      </c>
      <c r="BA33" s="102">
        <f>IF($K37="","",$K37)</f>
        <v>8</v>
      </c>
      <c r="BB33" s="102" t="str">
        <f>IF(J37="","",J37-1)</f>
        <v/>
      </c>
      <c r="BC33" s="102">
        <f>IF($L37="","",$L37)</f>
        <v>1</v>
      </c>
      <c r="BD33" s="102">
        <f>IF($M37="","",$M37)</f>
        <v>0</v>
      </c>
      <c r="BE33" s="102">
        <f>IF($H38="","",$H38)</f>
        <v>13.7</v>
      </c>
      <c r="BF33" s="102">
        <f>IF(BE33="","",BE33/100)</f>
        <v>0.13699999999999998</v>
      </c>
      <c r="BG33" s="102">
        <f>IF($G38="","",$G38)</f>
        <v>4</v>
      </c>
      <c r="BH33" s="102">
        <f>IF($K38="","",$K38)</f>
        <v>9</v>
      </c>
      <c r="BI33" s="102" t="str">
        <f>IF(J38="","",J38-1)</f>
        <v/>
      </c>
      <c r="BJ33" s="102">
        <f>IF($L38="","",$L38)</f>
        <v>1</v>
      </c>
      <c r="BK33" s="102">
        <f>IF($M38="","",$M38)</f>
        <v>0</v>
      </c>
      <c r="BL33" s="102">
        <f>SUM(O33:O38)/U33</f>
        <v>0</v>
      </c>
      <c r="BM33" s="102">
        <f>SUM(P33:P38)/U33</f>
        <v>0</v>
      </c>
      <c r="BN33" s="102">
        <f>SUM(Q33:Q38)/U33</f>
        <v>0</v>
      </c>
      <c r="BO33" s="102">
        <f>SUM(R33:R38)/U33</f>
        <v>0</v>
      </c>
    </row>
    <row r="34" spans="2:67" ht="15.75" x14ac:dyDescent="0.2">
      <c r="B34" s="147"/>
      <c r="C34" s="21" t="s">
        <v>103</v>
      </c>
      <c r="D34" s="19"/>
      <c r="E34" s="19"/>
      <c r="F34" s="20"/>
      <c r="G34" s="19">
        <v>5.83</v>
      </c>
      <c r="H34" s="19">
        <v>21</v>
      </c>
      <c r="I34" s="19">
        <v>20</v>
      </c>
      <c r="J34" s="19">
        <v>5</v>
      </c>
      <c r="K34" s="19">
        <v>8</v>
      </c>
      <c r="L34" s="19">
        <v>0</v>
      </c>
      <c r="M34" s="19">
        <v>0</v>
      </c>
      <c r="N34" s="19">
        <v>0</v>
      </c>
      <c r="O34" s="19">
        <v>0</v>
      </c>
      <c r="P34" s="19">
        <v>0</v>
      </c>
      <c r="Q34" s="19">
        <v>0</v>
      </c>
      <c r="R34" s="19">
        <v>0</v>
      </c>
      <c r="S34" s="18"/>
    </row>
    <row r="35" spans="2:67" ht="15.75" x14ac:dyDescent="0.2">
      <c r="B35" s="147"/>
      <c r="C35" s="21" t="s">
        <v>102</v>
      </c>
      <c r="D35" s="19">
        <f t="shared" ref="D35:E38" si="5">D34</f>
        <v>0</v>
      </c>
      <c r="E35" s="19">
        <f t="shared" si="5"/>
        <v>0</v>
      </c>
      <c r="F35" s="20"/>
      <c r="G35" s="19">
        <v>5.57</v>
      </c>
      <c r="H35" s="19">
        <v>22</v>
      </c>
      <c r="I35" s="19">
        <v>15</v>
      </c>
      <c r="J35" s="19">
        <v>7</v>
      </c>
      <c r="K35" s="19">
        <v>8</v>
      </c>
      <c r="L35" s="19">
        <v>3</v>
      </c>
      <c r="M35" s="19">
        <v>4</v>
      </c>
      <c r="N35" s="19">
        <v>0</v>
      </c>
      <c r="O35" s="19">
        <v>0</v>
      </c>
      <c r="P35" s="19">
        <v>0</v>
      </c>
      <c r="Q35" s="19">
        <v>0</v>
      </c>
      <c r="R35" s="19">
        <v>0</v>
      </c>
      <c r="S35" s="18"/>
    </row>
    <row r="36" spans="2:67" ht="15.75" x14ac:dyDescent="0.2">
      <c r="B36" s="147"/>
      <c r="C36" s="21" t="s">
        <v>101</v>
      </c>
      <c r="D36" s="19">
        <f t="shared" si="5"/>
        <v>0</v>
      </c>
      <c r="E36" s="19">
        <f t="shared" si="5"/>
        <v>0</v>
      </c>
      <c r="F36" s="20"/>
      <c r="G36" s="19">
        <v>5.5</v>
      </c>
      <c r="H36" s="19">
        <v>20.2</v>
      </c>
      <c r="I36" s="19">
        <v>17.600000000000001</v>
      </c>
      <c r="J36" s="19"/>
      <c r="K36" s="19">
        <v>8</v>
      </c>
      <c r="L36" s="19">
        <v>1</v>
      </c>
      <c r="M36" s="19">
        <v>0</v>
      </c>
      <c r="N36" s="19">
        <v>1</v>
      </c>
      <c r="O36" s="19">
        <v>0</v>
      </c>
      <c r="P36" s="19">
        <v>0</v>
      </c>
      <c r="Q36" s="19">
        <v>0</v>
      </c>
      <c r="R36" s="19">
        <v>0</v>
      </c>
      <c r="S36" s="18" t="s">
        <v>741</v>
      </c>
    </row>
    <row r="37" spans="2:67" ht="15.75" x14ac:dyDescent="0.2">
      <c r="B37" s="147"/>
      <c r="C37" s="21" t="s">
        <v>100</v>
      </c>
      <c r="D37" s="19">
        <f t="shared" si="5"/>
        <v>0</v>
      </c>
      <c r="E37" s="19">
        <f t="shared" si="5"/>
        <v>0</v>
      </c>
      <c r="F37" s="20"/>
      <c r="G37" s="19">
        <v>5.6</v>
      </c>
      <c r="H37" s="19">
        <v>18.100000000000001</v>
      </c>
      <c r="I37" s="19">
        <v>16.600000000000001</v>
      </c>
      <c r="J37" s="19"/>
      <c r="K37" s="19">
        <v>8</v>
      </c>
      <c r="L37" s="19">
        <v>1</v>
      </c>
      <c r="M37" s="19">
        <v>0</v>
      </c>
      <c r="N37" s="19">
        <v>0</v>
      </c>
      <c r="O37" s="19">
        <v>0</v>
      </c>
      <c r="P37" s="19">
        <v>0</v>
      </c>
      <c r="Q37" s="19">
        <v>0</v>
      </c>
      <c r="R37" s="19">
        <v>0</v>
      </c>
      <c r="S37" s="18"/>
    </row>
    <row r="38" spans="2:67" ht="15.75" x14ac:dyDescent="0.2">
      <c r="B38" s="147"/>
      <c r="C38" s="21" t="s">
        <v>99</v>
      </c>
      <c r="D38" s="19">
        <f t="shared" si="5"/>
        <v>0</v>
      </c>
      <c r="E38" s="19">
        <f t="shared" si="5"/>
        <v>0</v>
      </c>
      <c r="F38" s="20"/>
      <c r="G38" s="19">
        <v>4</v>
      </c>
      <c r="H38" s="19">
        <v>13.7</v>
      </c>
      <c r="I38" s="19">
        <v>14.6</v>
      </c>
      <c r="J38" s="19"/>
      <c r="K38" s="19">
        <v>9</v>
      </c>
      <c r="L38" s="19">
        <v>1</v>
      </c>
      <c r="M38" s="19">
        <v>0</v>
      </c>
      <c r="N38" s="19">
        <v>0</v>
      </c>
      <c r="O38" s="19">
        <v>0</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0</v>
      </c>
      <c r="F40" s="13">
        <f>F33</f>
        <v>125.88</v>
      </c>
      <c r="G40" s="13">
        <f t="shared" ref="G40:R40" si="6">AVERAGE(G33:G38)</f>
        <v>5.0733333333333333</v>
      </c>
      <c r="H40" s="13">
        <f t="shared" si="6"/>
        <v>17.833333333333336</v>
      </c>
      <c r="I40" s="13">
        <f t="shared" si="6"/>
        <v>16.133333333333329</v>
      </c>
      <c r="J40" s="13">
        <f t="shared" si="6"/>
        <v>5</v>
      </c>
      <c r="K40" s="13">
        <f t="shared" si="6"/>
        <v>7.5</v>
      </c>
      <c r="L40" s="13">
        <f t="shared" si="6"/>
        <v>1.1666666666666667</v>
      </c>
      <c r="M40" s="13">
        <f t="shared" si="6"/>
        <v>0.83333333333333337</v>
      </c>
      <c r="N40" s="13">
        <f t="shared" si="6"/>
        <v>0.16666666666666666</v>
      </c>
      <c r="O40" s="13">
        <f t="shared" si="6"/>
        <v>0</v>
      </c>
      <c r="P40" s="13">
        <f t="shared" si="6"/>
        <v>0</v>
      </c>
      <c r="Q40" s="13">
        <f t="shared" si="6"/>
        <v>0</v>
      </c>
      <c r="R40" s="13">
        <f t="shared" si="6"/>
        <v>0</v>
      </c>
      <c r="S40" s="12"/>
    </row>
    <row r="41" spans="2:67" ht="15.75" x14ac:dyDescent="0.2">
      <c r="B41" s="17"/>
      <c r="C41" s="16" t="s">
        <v>97</v>
      </c>
      <c r="D41" s="15"/>
      <c r="E41" s="14"/>
      <c r="F41" s="14"/>
      <c r="G41" s="13">
        <f t="shared" ref="G41:R41" si="7">STDEV(G33:G38)/SQRT(COUNT(G33:G38))</f>
        <v>0.35190592177140045</v>
      </c>
      <c r="H41" s="13">
        <f t="shared" si="7"/>
        <v>1.6750456046859634</v>
      </c>
      <c r="I41" s="13">
        <f t="shared" si="7"/>
        <v>1.012806880791105</v>
      </c>
      <c r="J41" s="13">
        <f t="shared" si="7"/>
        <v>1.1547005383792517</v>
      </c>
      <c r="K41" s="13">
        <f t="shared" si="7"/>
        <v>0.7187952884282609</v>
      </c>
      <c r="L41" s="13">
        <f t="shared" si="7"/>
        <v>0.40138648595974324</v>
      </c>
      <c r="M41" s="13">
        <f t="shared" si="7"/>
        <v>0.65404722901161949</v>
      </c>
      <c r="N41" s="13">
        <f t="shared" si="7"/>
        <v>0.16666666666666669</v>
      </c>
      <c r="O41" s="13">
        <f t="shared" si="7"/>
        <v>0</v>
      </c>
      <c r="P41" s="13">
        <f t="shared" si="7"/>
        <v>0</v>
      </c>
      <c r="Q41" s="13">
        <f t="shared" si="7"/>
        <v>0</v>
      </c>
      <c r="R41" s="13">
        <f t="shared" si="7"/>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740</v>
      </c>
      <c r="E43" s="19">
        <v>160</v>
      </c>
      <c r="F43" s="19">
        <v>271.54000000000002</v>
      </c>
      <c r="G43" s="19">
        <v>5.4</v>
      </c>
      <c r="H43" s="19">
        <v>17.100000000000001</v>
      </c>
      <c r="I43" s="19">
        <v>16.3</v>
      </c>
      <c r="J43" s="19"/>
      <c r="K43" s="19">
        <v>9</v>
      </c>
      <c r="L43" s="19">
        <v>0</v>
      </c>
      <c r="M43" s="19">
        <v>0</v>
      </c>
      <c r="N43" s="19">
        <v>0</v>
      </c>
      <c r="O43" s="19">
        <v>0</v>
      </c>
      <c r="P43" s="19">
        <v>0</v>
      </c>
      <c r="Q43" s="19">
        <v>0</v>
      </c>
      <c r="R43" s="19">
        <v>0</v>
      </c>
      <c r="S43" s="18"/>
      <c r="U43" s="102">
        <v>6</v>
      </c>
      <c r="V43" s="102">
        <f>IF($H43="","",$H43)</f>
        <v>17.100000000000001</v>
      </c>
      <c r="W43" s="102">
        <f>IF(V43="","",V43/100)</f>
        <v>0.17100000000000001</v>
      </c>
      <c r="X43" s="102">
        <f>IF($G43="","",$G43)</f>
        <v>5.4</v>
      </c>
      <c r="Y43" s="102">
        <f>IF($K43="","",$K43)</f>
        <v>9</v>
      </c>
      <c r="Z43" s="102" t="str">
        <f>IF(J43="","",J43-1)</f>
        <v/>
      </c>
      <c r="AA43" s="102">
        <f>IF($L43="","",$L43)</f>
        <v>0</v>
      </c>
      <c r="AB43" s="102">
        <f>IF($M43="","",$M43)</f>
        <v>0</v>
      </c>
      <c r="AC43" s="102">
        <f>IF($H44="","",$H44)</f>
        <v>25.1</v>
      </c>
      <c r="AD43" s="102">
        <f>IF(AC43="","",AC43/100)</f>
        <v>0.251</v>
      </c>
      <c r="AE43" s="102">
        <f>IF($G44="","",$G44)</f>
        <v>6</v>
      </c>
      <c r="AF43" s="102">
        <f>IF($K44="","",$K44)</f>
        <v>9</v>
      </c>
      <c r="AG43" s="102" t="str">
        <f>IF(J44="","",J44-1)</f>
        <v/>
      </c>
      <c r="AH43" s="102">
        <f>IF($L44="","",$L44)</f>
        <v>1</v>
      </c>
      <c r="AI43" s="102">
        <f>IF($M44="","",$M44)</f>
        <v>0</v>
      </c>
      <c r="AJ43" s="102">
        <f>IF($H45="","",$H45)</f>
        <v>23.4</v>
      </c>
      <c r="AK43" s="102">
        <f>IF(AJ43="","",AJ43/100)</f>
        <v>0.23399999999999999</v>
      </c>
      <c r="AL43" s="102">
        <f>IF($G45="","",$G45)</f>
        <v>6.3</v>
      </c>
      <c r="AM43" s="102">
        <f>IF($K45="","",$K45)</f>
        <v>10</v>
      </c>
      <c r="AN43" s="102">
        <f>IF(J45="","",J45-1)</f>
        <v>7</v>
      </c>
      <c r="AO43" s="102">
        <f>IF($L45="","",$L45)</f>
        <v>2</v>
      </c>
      <c r="AP43" s="102">
        <f>IF($M45="","",$M45)</f>
        <v>0</v>
      </c>
      <c r="AQ43" s="102">
        <f>IF($H46="","",$H46)</f>
        <v>20.399999999999999</v>
      </c>
      <c r="AR43" s="102">
        <f>IF(AQ43="","",AQ43/100)</f>
        <v>0.20399999999999999</v>
      </c>
      <c r="AS43" s="102">
        <f>IF($G46="","",$G46)</f>
        <v>5.7</v>
      </c>
      <c r="AT43" s="102">
        <f>IF($K46="","",$K46)</f>
        <v>8</v>
      </c>
      <c r="AU43" s="102" t="str">
        <f>IF(J46="","",J46-1)</f>
        <v/>
      </c>
      <c r="AV43" s="102">
        <f>IF($L46="","",$L46)</f>
        <v>2</v>
      </c>
      <c r="AW43" s="102">
        <f>IF($M46="","",$M46)</f>
        <v>0</v>
      </c>
      <c r="AX43" s="102">
        <f>IF($H47="","",$H47)</f>
        <v>20.100000000000001</v>
      </c>
      <c r="AY43" s="102">
        <f>IF(AX43="","",AX43/100)</f>
        <v>0.20100000000000001</v>
      </c>
      <c r="AZ43" s="102">
        <f>IF($G47="","",$G47)</f>
        <v>5.0999999999999996</v>
      </c>
      <c r="BA43" s="102">
        <f>IF($K47="","",$K47)</f>
        <v>9</v>
      </c>
      <c r="BB43" s="102" t="str">
        <f>IF(J47="","",J47-1)</f>
        <v/>
      </c>
      <c r="BC43" s="102">
        <f>IF($L47="","",$L47)</f>
        <v>1</v>
      </c>
      <c r="BD43" s="102">
        <f>IF($M47="","",$M47)</f>
        <v>0</v>
      </c>
      <c r="BE43" s="102">
        <f>IF($H48="","",$H48)</f>
        <v>16</v>
      </c>
      <c r="BF43" s="102">
        <f>IF(BE43="","",BE43/100)</f>
        <v>0.16</v>
      </c>
      <c r="BG43" s="102">
        <f>IF($G48="","",$G48)</f>
        <v>5.2</v>
      </c>
      <c r="BH43" s="102">
        <f>IF($K48="","",$K48)</f>
        <v>8</v>
      </c>
      <c r="BI43" s="102" t="str">
        <f>IF(J48="","",J48-1)</f>
        <v/>
      </c>
      <c r="BJ43" s="102">
        <f>IF($L48="","",$L48)</f>
        <v>2</v>
      </c>
      <c r="BK43" s="102">
        <f>IF($M48="","",$M48)</f>
        <v>0</v>
      </c>
      <c r="BL43" s="102">
        <f>SUM(O43:O48)/U43</f>
        <v>0.16666666666666666</v>
      </c>
      <c r="BM43" s="102">
        <f>SUM(P43:P48)/U43</f>
        <v>0</v>
      </c>
      <c r="BN43" s="102">
        <f>SUM(Q43:Q48)/U43</f>
        <v>0</v>
      </c>
      <c r="BO43" s="102">
        <f>SUM(R43:R48)/U43</f>
        <v>0</v>
      </c>
    </row>
    <row r="44" spans="2:67" ht="15.75" x14ac:dyDescent="0.2">
      <c r="B44" s="147"/>
      <c r="C44" s="21" t="s">
        <v>103</v>
      </c>
      <c r="D44" s="19"/>
      <c r="E44" s="19"/>
      <c r="F44" s="20"/>
      <c r="G44" s="19">
        <v>6</v>
      </c>
      <c r="H44" s="19">
        <v>25.1</v>
      </c>
      <c r="I44" s="19">
        <v>15.7</v>
      </c>
      <c r="J44" s="19"/>
      <c r="K44" s="19">
        <v>9</v>
      </c>
      <c r="L44" s="19">
        <v>1</v>
      </c>
      <c r="M44" s="19">
        <v>0</v>
      </c>
      <c r="N44" s="19">
        <v>0</v>
      </c>
      <c r="O44" s="19">
        <v>0</v>
      </c>
      <c r="P44" s="19">
        <v>0</v>
      </c>
      <c r="Q44" s="19">
        <v>0</v>
      </c>
      <c r="R44" s="19">
        <v>0</v>
      </c>
      <c r="S44" s="18"/>
    </row>
    <row r="45" spans="2:67" ht="15.75" x14ac:dyDescent="0.2">
      <c r="B45" s="147"/>
      <c r="C45" s="21" t="s">
        <v>102</v>
      </c>
      <c r="D45" s="19">
        <f t="shared" ref="D45:E48" si="8">D44</f>
        <v>0</v>
      </c>
      <c r="E45" s="19">
        <f t="shared" si="8"/>
        <v>0</v>
      </c>
      <c r="F45" s="20"/>
      <c r="G45" s="19">
        <v>6.3</v>
      </c>
      <c r="H45" s="19">
        <v>23.4</v>
      </c>
      <c r="I45" s="19">
        <v>17.8</v>
      </c>
      <c r="J45" s="19">
        <v>8</v>
      </c>
      <c r="K45" s="19">
        <v>10</v>
      </c>
      <c r="L45" s="19">
        <v>2</v>
      </c>
      <c r="M45" s="19">
        <v>0</v>
      </c>
      <c r="N45" s="19">
        <v>0</v>
      </c>
      <c r="O45" s="19">
        <v>1</v>
      </c>
      <c r="P45" s="19">
        <v>0</v>
      </c>
      <c r="Q45" s="19">
        <v>0</v>
      </c>
      <c r="R45" s="19">
        <v>0</v>
      </c>
      <c r="S45" s="18"/>
    </row>
    <row r="46" spans="2:67" ht="15.75" x14ac:dyDescent="0.2">
      <c r="B46" s="147"/>
      <c r="C46" s="21" t="s">
        <v>101</v>
      </c>
      <c r="D46" s="19">
        <f t="shared" si="8"/>
        <v>0</v>
      </c>
      <c r="E46" s="19">
        <f t="shared" si="8"/>
        <v>0</v>
      </c>
      <c r="F46" s="20"/>
      <c r="G46" s="19">
        <v>5.7</v>
      </c>
      <c r="H46" s="19">
        <v>20.399999999999999</v>
      </c>
      <c r="I46" s="19">
        <v>15.9</v>
      </c>
      <c r="J46" s="19"/>
      <c r="K46" s="19">
        <v>8</v>
      </c>
      <c r="L46" s="19">
        <v>2</v>
      </c>
      <c r="M46" s="19">
        <v>0</v>
      </c>
      <c r="N46" s="19">
        <v>1</v>
      </c>
      <c r="O46" s="19">
        <v>0</v>
      </c>
      <c r="P46" s="19">
        <v>0</v>
      </c>
      <c r="Q46" s="19">
        <v>0</v>
      </c>
      <c r="R46" s="19">
        <v>0</v>
      </c>
      <c r="S46" s="18"/>
    </row>
    <row r="47" spans="2:67" ht="15.75" x14ac:dyDescent="0.2">
      <c r="B47" s="147"/>
      <c r="C47" s="21" t="s">
        <v>100</v>
      </c>
      <c r="D47" s="19">
        <f t="shared" si="8"/>
        <v>0</v>
      </c>
      <c r="E47" s="19">
        <f t="shared" si="8"/>
        <v>0</v>
      </c>
      <c r="F47" s="20"/>
      <c r="G47" s="19">
        <v>5.0999999999999996</v>
      </c>
      <c r="H47" s="19">
        <v>20.100000000000001</v>
      </c>
      <c r="I47" s="19">
        <v>16.2</v>
      </c>
      <c r="J47" s="19"/>
      <c r="K47" s="19">
        <v>9</v>
      </c>
      <c r="L47" s="19">
        <v>1</v>
      </c>
      <c r="M47" s="19">
        <v>0</v>
      </c>
      <c r="N47" s="19">
        <v>0</v>
      </c>
      <c r="O47" s="19">
        <v>0</v>
      </c>
      <c r="P47" s="19">
        <v>0</v>
      </c>
      <c r="Q47" s="19">
        <v>0</v>
      </c>
      <c r="R47" s="19">
        <v>0</v>
      </c>
      <c r="S47" s="18"/>
    </row>
    <row r="48" spans="2:67" ht="15.75" x14ac:dyDescent="0.2">
      <c r="B48" s="147"/>
      <c r="C48" s="21" t="s">
        <v>99</v>
      </c>
      <c r="D48" s="19">
        <f t="shared" si="8"/>
        <v>0</v>
      </c>
      <c r="E48" s="19">
        <f t="shared" si="8"/>
        <v>0</v>
      </c>
      <c r="F48" s="20"/>
      <c r="G48" s="19">
        <v>5.2</v>
      </c>
      <c r="H48" s="19">
        <v>16</v>
      </c>
      <c r="I48" s="19">
        <v>12.3</v>
      </c>
      <c r="J48" s="19"/>
      <c r="K48" s="19">
        <v>8</v>
      </c>
      <c r="L48" s="19">
        <v>2</v>
      </c>
      <c r="M48" s="19">
        <v>0</v>
      </c>
      <c r="N48" s="19">
        <v>0</v>
      </c>
      <c r="O48" s="19">
        <v>0</v>
      </c>
      <c r="P48" s="19">
        <v>0</v>
      </c>
      <c r="Q48" s="19">
        <v>0</v>
      </c>
      <c r="R48" s="19">
        <v>0</v>
      </c>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0</v>
      </c>
      <c r="F50" s="13">
        <f>F43</f>
        <v>271.54000000000002</v>
      </c>
      <c r="G50" s="13">
        <f t="shared" ref="G50:R50" si="9">AVERAGE(G43:G48)</f>
        <v>5.6166666666666671</v>
      </c>
      <c r="H50" s="13">
        <f t="shared" si="9"/>
        <v>20.349999999999998</v>
      </c>
      <c r="I50" s="13">
        <f t="shared" si="9"/>
        <v>15.700000000000001</v>
      </c>
      <c r="J50" s="13">
        <f t="shared" si="9"/>
        <v>8</v>
      </c>
      <c r="K50" s="13">
        <f t="shared" si="9"/>
        <v>8.8333333333333339</v>
      </c>
      <c r="L50" s="13">
        <f t="shared" si="9"/>
        <v>1.3333333333333333</v>
      </c>
      <c r="M50" s="13">
        <f t="shared" si="9"/>
        <v>0</v>
      </c>
      <c r="N50" s="13">
        <f t="shared" si="9"/>
        <v>0.16666666666666666</v>
      </c>
      <c r="O50" s="13">
        <f t="shared" si="9"/>
        <v>0.16666666666666666</v>
      </c>
      <c r="P50" s="13">
        <f t="shared" si="9"/>
        <v>0</v>
      </c>
      <c r="Q50" s="13">
        <f t="shared" si="9"/>
        <v>0</v>
      </c>
      <c r="R50" s="13">
        <f t="shared" si="9"/>
        <v>0</v>
      </c>
      <c r="S50" s="12"/>
    </row>
    <row r="51" spans="2:67" ht="15.75" x14ac:dyDescent="0.2">
      <c r="B51" s="17"/>
      <c r="C51" s="16" t="s">
        <v>97</v>
      </c>
      <c r="D51" s="15"/>
      <c r="E51" s="14"/>
      <c r="F51" s="14"/>
      <c r="G51" s="13">
        <f t="shared" ref="G51:R51" si="10">STDEV(G43:G48)/SQRT(COUNT(G43:G48))</f>
        <v>0.19220937657784659</v>
      </c>
      <c r="H51" s="13">
        <f t="shared" si="10"/>
        <v>1.4307923212914866</v>
      </c>
      <c r="I51" s="13">
        <f t="shared" si="10"/>
        <v>0.74431176263712839</v>
      </c>
      <c r="J51" s="13" t="e">
        <f t="shared" si="10"/>
        <v>#DIV/0!</v>
      </c>
      <c r="K51" s="13">
        <f t="shared" si="10"/>
        <v>0.30731814857642958</v>
      </c>
      <c r="L51" s="13">
        <f t="shared" si="10"/>
        <v>0.33333333333333337</v>
      </c>
      <c r="M51" s="13">
        <f t="shared" si="10"/>
        <v>0</v>
      </c>
      <c r="N51" s="13">
        <f t="shared" si="10"/>
        <v>0.16666666666666669</v>
      </c>
      <c r="O51" s="13">
        <f t="shared" si="10"/>
        <v>0.16666666666666669</v>
      </c>
      <c r="P51" s="13">
        <f t="shared" si="10"/>
        <v>0</v>
      </c>
      <c r="Q51" s="13">
        <f t="shared" si="10"/>
        <v>0</v>
      </c>
      <c r="R51" s="13">
        <f t="shared" si="10"/>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740</v>
      </c>
      <c r="E53" s="19">
        <v>160</v>
      </c>
      <c r="F53" s="19">
        <v>261.2</v>
      </c>
      <c r="G53" s="19">
        <v>5.9</v>
      </c>
      <c r="H53" s="19">
        <v>24</v>
      </c>
      <c r="I53" s="19">
        <v>15</v>
      </c>
      <c r="J53" s="19"/>
      <c r="K53" s="19">
        <v>7</v>
      </c>
      <c r="L53" s="19">
        <v>0</v>
      </c>
      <c r="M53" s="19">
        <v>0</v>
      </c>
      <c r="N53" s="19">
        <v>0</v>
      </c>
      <c r="O53" s="19">
        <v>0</v>
      </c>
      <c r="P53" s="19">
        <v>0</v>
      </c>
      <c r="Q53" s="19">
        <v>0</v>
      </c>
      <c r="R53" s="19">
        <v>0</v>
      </c>
      <c r="S53" s="18" t="s">
        <v>741</v>
      </c>
      <c r="U53" s="102">
        <v>6</v>
      </c>
      <c r="V53" s="102">
        <f>IF($H53="","",$H53)</f>
        <v>24</v>
      </c>
      <c r="W53" s="102">
        <f>IF(V53="","",V53/100)</f>
        <v>0.24</v>
      </c>
      <c r="X53" s="102">
        <f>IF($G53="","",$G53)</f>
        <v>5.9</v>
      </c>
      <c r="Y53" s="102">
        <f>IF($K53="","",$K53)</f>
        <v>7</v>
      </c>
      <c r="Z53" s="102" t="str">
        <f>IF(J53="","",J53-1)</f>
        <v/>
      </c>
      <c r="AA53" s="102">
        <f>IF($L53="","",$L53)</f>
        <v>0</v>
      </c>
      <c r="AB53" s="102">
        <f>IF($M53="","",$M53)</f>
        <v>0</v>
      </c>
      <c r="AC53" s="102">
        <f>IF($H54="","",$H54)</f>
        <v>18</v>
      </c>
      <c r="AD53" s="102">
        <f>IF(AC53="","",AC53/100)</f>
        <v>0.18</v>
      </c>
      <c r="AE53" s="102">
        <f>IF($G54="","",$G54)</f>
        <v>5.15</v>
      </c>
      <c r="AF53" s="102">
        <f>IF($K54="","",$K54)</f>
        <v>7</v>
      </c>
      <c r="AG53" s="102" t="str">
        <f>IF(J54="","",J54-1)</f>
        <v/>
      </c>
      <c r="AH53" s="102">
        <f>IF($L54="","",$L54)</f>
        <v>1</v>
      </c>
      <c r="AI53" s="102">
        <f>IF($M54="","",$M54)</f>
        <v>0</v>
      </c>
      <c r="AJ53" s="102">
        <f>IF($H55="","",$H55)</f>
        <v>22</v>
      </c>
      <c r="AK53" s="102">
        <f>IF(AJ53="","",AJ53/100)</f>
        <v>0.22</v>
      </c>
      <c r="AL53" s="102">
        <f>IF($G55="","",$G55)</f>
        <v>6.6</v>
      </c>
      <c r="AM53" s="102">
        <f>IF($K55="","",$K55)</f>
        <v>8</v>
      </c>
      <c r="AN53" s="102" t="str">
        <f>IF(J55="","",J55-1)</f>
        <v/>
      </c>
      <c r="AO53" s="102">
        <f>IF($L55="","",$L55)</f>
        <v>4</v>
      </c>
      <c r="AP53" s="102">
        <f>IF($M55="","",$M55)</f>
        <v>0</v>
      </c>
      <c r="AQ53" s="102">
        <f>IF($H56="","",$H56)</f>
        <v>22.5</v>
      </c>
      <c r="AR53" s="102">
        <f>IF(AQ53="","",AQ53/100)</f>
        <v>0.22500000000000001</v>
      </c>
      <c r="AS53" s="102">
        <f>IF($G56="","",$G56)</f>
        <v>5.42</v>
      </c>
      <c r="AT53" s="102">
        <f>IF($K56="","",$K56)</f>
        <v>5</v>
      </c>
      <c r="AU53" s="102" t="str">
        <f>IF(J56="","",J56-1)</f>
        <v/>
      </c>
      <c r="AV53" s="102">
        <f>IF($L56="","",$L56)</f>
        <v>2</v>
      </c>
      <c r="AW53" s="102">
        <f>IF($M56="","",$M56)</f>
        <v>0</v>
      </c>
      <c r="AX53" s="102">
        <f>IF($H57="","",$H57)</f>
        <v>24.5</v>
      </c>
      <c r="AY53" s="102">
        <f>IF(AX53="","",AX53/100)</f>
        <v>0.245</v>
      </c>
      <c r="AZ53" s="102">
        <f>IF($G57="","",$G57)</f>
        <v>6.09</v>
      </c>
      <c r="BA53" s="102">
        <f>IF($K57="","",$K57)</f>
        <v>7</v>
      </c>
      <c r="BB53" s="102" t="str">
        <f>IF(J57="","",J57-1)</f>
        <v/>
      </c>
      <c r="BC53" s="102">
        <f>IF($L57="","",$L57)</f>
        <v>3</v>
      </c>
      <c r="BD53" s="102">
        <f>IF($M57="","",$M57)</f>
        <v>0</v>
      </c>
      <c r="BE53" s="102">
        <f>IF($H58="","",$H58)</f>
        <v>21.5</v>
      </c>
      <c r="BF53" s="102">
        <f>IF(BE53="","",BE53/100)</f>
        <v>0.215</v>
      </c>
      <c r="BG53" s="102">
        <f>IF($G58="","",$G58)</f>
        <v>6.36</v>
      </c>
      <c r="BH53" s="102">
        <f>IF($K58="","",$K58)</f>
        <v>6</v>
      </c>
      <c r="BI53" s="102" t="str">
        <f>IF(J58="","",J58-1)</f>
        <v/>
      </c>
      <c r="BJ53" s="102">
        <f>IF($L58="","",$L58)</f>
        <v>4</v>
      </c>
      <c r="BK53" s="102">
        <f>IF($M58="","",$M58)</f>
        <v>0</v>
      </c>
      <c r="BL53" s="102">
        <f>SUM(O53:O58)/U53</f>
        <v>0</v>
      </c>
      <c r="BM53" s="102">
        <f>SUM(P53:P58)/U53</f>
        <v>0</v>
      </c>
      <c r="BN53" s="102">
        <f>SUM(Q53:Q58)/U53</f>
        <v>0</v>
      </c>
      <c r="BO53" s="102">
        <f>SUM(R53:R58)/U53</f>
        <v>0</v>
      </c>
    </row>
    <row r="54" spans="2:67" ht="15.75" x14ac:dyDescent="0.2">
      <c r="B54" s="147"/>
      <c r="C54" s="21" t="s">
        <v>103</v>
      </c>
      <c r="D54" s="19"/>
      <c r="E54" s="19"/>
      <c r="F54" s="20"/>
      <c r="G54" s="19">
        <v>5.15</v>
      </c>
      <c r="H54" s="19">
        <v>18</v>
      </c>
      <c r="I54" s="19">
        <v>16.5</v>
      </c>
      <c r="J54" s="19"/>
      <c r="K54" s="19">
        <v>7</v>
      </c>
      <c r="L54" s="19">
        <v>1</v>
      </c>
      <c r="M54" s="19">
        <v>0</v>
      </c>
      <c r="N54" s="19">
        <v>0</v>
      </c>
      <c r="O54" s="19">
        <v>0</v>
      </c>
      <c r="P54" s="19">
        <v>0</v>
      </c>
      <c r="Q54" s="19">
        <v>0</v>
      </c>
      <c r="R54" s="19">
        <v>0</v>
      </c>
      <c r="S54" s="18"/>
    </row>
    <row r="55" spans="2:67" ht="15.75" x14ac:dyDescent="0.2">
      <c r="B55" s="147"/>
      <c r="C55" s="21" t="s">
        <v>102</v>
      </c>
      <c r="D55" s="19">
        <f t="shared" ref="D55:E58" si="11">D54</f>
        <v>0</v>
      </c>
      <c r="E55" s="19">
        <f t="shared" si="11"/>
        <v>0</v>
      </c>
      <c r="F55" s="20"/>
      <c r="G55" s="19">
        <v>6.6</v>
      </c>
      <c r="H55" s="19">
        <v>22</v>
      </c>
      <c r="I55" s="19">
        <v>21.5</v>
      </c>
      <c r="J55" s="19"/>
      <c r="K55" s="19">
        <v>8</v>
      </c>
      <c r="L55" s="19">
        <v>4</v>
      </c>
      <c r="M55" s="19">
        <v>0</v>
      </c>
      <c r="N55" s="19">
        <v>0</v>
      </c>
      <c r="O55" s="19">
        <v>0</v>
      </c>
      <c r="P55" s="19">
        <v>0</v>
      </c>
      <c r="Q55" s="19">
        <v>0</v>
      </c>
      <c r="R55" s="19">
        <v>0</v>
      </c>
      <c r="S55" s="18" t="s">
        <v>738</v>
      </c>
    </row>
    <row r="56" spans="2:67" ht="15.75" x14ac:dyDescent="0.2">
      <c r="B56" s="147"/>
      <c r="C56" s="21" t="s">
        <v>101</v>
      </c>
      <c r="D56" s="19">
        <f t="shared" si="11"/>
        <v>0</v>
      </c>
      <c r="E56" s="19">
        <f t="shared" si="11"/>
        <v>0</v>
      </c>
      <c r="F56" s="20"/>
      <c r="G56" s="19">
        <v>5.42</v>
      </c>
      <c r="H56" s="19">
        <v>22.5</v>
      </c>
      <c r="I56" s="19">
        <v>18</v>
      </c>
      <c r="J56" s="19"/>
      <c r="K56" s="19">
        <v>5</v>
      </c>
      <c r="L56" s="19">
        <v>2</v>
      </c>
      <c r="M56" s="19">
        <v>0</v>
      </c>
      <c r="N56" s="19">
        <v>0</v>
      </c>
      <c r="O56" s="19">
        <v>0</v>
      </c>
      <c r="P56" s="19">
        <v>0</v>
      </c>
      <c r="Q56" s="19">
        <v>0</v>
      </c>
      <c r="R56" s="19">
        <v>0</v>
      </c>
      <c r="S56" s="18" t="s">
        <v>741</v>
      </c>
    </row>
    <row r="57" spans="2:67" ht="15.75" x14ac:dyDescent="0.2">
      <c r="B57" s="147"/>
      <c r="C57" s="21" t="s">
        <v>100</v>
      </c>
      <c r="D57" s="19">
        <f t="shared" si="11"/>
        <v>0</v>
      </c>
      <c r="E57" s="19">
        <f t="shared" si="11"/>
        <v>0</v>
      </c>
      <c r="F57" s="20"/>
      <c r="G57" s="19">
        <v>6.09</v>
      </c>
      <c r="H57" s="19">
        <v>24.5</v>
      </c>
      <c r="I57" s="19">
        <v>17</v>
      </c>
      <c r="J57" s="19"/>
      <c r="K57" s="19">
        <v>7</v>
      </c>
      <c r="L57" s="19">
        <v>3</v>
      </c>
      <c r="M57" s="19">
        <v>0</v>
      </c>
      <c r="N57" s="19">
        <v>0</v>
      </c>
      <c r="O57" s="19">
        <v>0</v>
      </c>
      <c r="P57" s="19">
        <v>0</v>
      </c>
      <c r="Q57" s="19">
        <v>0</v>
      </c>
      <c r="R57" s="19">
        <v>0</v>
      </c>
      <c r="S57" s="18"/>
    </row>
    <row r="58" spans="2:67" ht="15.75" x14ac:dyDescent="0.2">
      <c r="B58" s="147"/>
      <c r="C58" s="21" t="s">
        <v>99</v>
      </c>
      <c r="D58" s="19">
        <f t="shared" si="11"/>
        <v>0</v>
      </c>
      <c r="E58" s="19">
        <f t="shared" si="11"/>
        <v>0</v>
      </c>
      <c r="F58" s="20"/>
      <c r="G58" s="19">
        <v>6.36</v>
      </c>
      <c r="H58" s="19">
        <v>21.5</v>
      </c>
      <c r="I58" s="19">
        <v>23</v>
      </c>
      <c r="J58" s="19"/>
      <c r="K58" s="19">
        <v>6</v>
      </c>
      <c r="L58" s="19">
        <v>4</v>
      </c>
      <c r="M58" s="19">
        <v>0</v>
      </c>
      <c r="N58" s="19">
        <v>0</v>
      </c>
      <c r="O58" s="19">
        <v>0</v>
      </c>
      <c r="P58" s="19">
        <v>0</v>
      </c>
      <c r="Q58" s="19">
        <v>0</v>
      </c>
      <c r="R58" s="19">
        <v>0</v>
      </c>
      <c r="S58" s="18" t="s">
        <v>742</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0</v>
      </c>
      <c r="F60" s="13">
        <f>F53</f>
        <v>261.2</v>
      </c>
      <c r="G60" s="13">
        <f t="shared" ref="G60:R60" si="12">AVERAGE(G53:G58)</f>
        <v>5.9200000000000008</v>
      </c>
      <c r="H60" s="13">
        <f t="shared" si="12"/>
        <v>22.083333333333332</v>
      </c>
      <c r="I60" s="13">
        <f t="shared" si="12"/>
        <v>18.5</v>
      </c>
      <c r="J60" s="13" t="e">
        <f t="shared" si="12"/>
        <v>#DIV/0!</v>
      </c>
      <c r="K60" s="13">
        <f t="shared" si="12"/>
        <v>6.666666666666667</v>
      </c>
      <c r="L60" s="13">
        <f t="shared" si="12"/>
        <v>2.3333333333333335</v>
      </c>
      <c r="M60" s="13">
        <f t="shared" si="12"/>
        <v>0</v>
      </c>
      <c r="N60" s="13">
        <f t="shared" si="12"/>
        <v>0</v>
      </c>
      <c r="O60" s="13">
        <f t="shared" si="12"/>
        <v>0</v>
      </c>
      <c r="P60" s="13">
        <f t="shared" si="12"/>
        <v>0</v>
      </c>
      <c r="Q60" s="13">
        <f t="shared" si="12"/>
        <v>0</v>
      </c>
      <c r="R60" s="13">
        <f t="shared" si="12"/>
        <v>0</v>
      </c>
      <c r="S60" s="12"/>
    </row>
    <row r="61" spans="2:67" ht="15.75" x14ac:dyDescent="0.2">
      <c r="B61" s="17"/>
      <c r="C61" s="16" t="s">
        <v>97</v>
      </c>
      <c r="D61" s="15"/>
      <c r="E61" s="14"/>
      <c r="F61" s="14"/>
      <c r="G61" s="13">
        <f t="shared" ref="G61:R61" si="13">STDEV(G53:G58)/SQRT(COUNT(G53:G58))</f>
        <v>0.2256989144856483</v>
      </c>
      <c r="H61" s="13">
        <f t="shared" si="13"/>
        <v>0.94354532364787747</v>
      </c>
      <c r="I61" s="13">
        <f t="shared" si="13"/>
        <v>1.264911064067352</v>
      </c>
      <c r="J61" s="13" t="e">
        <f t="shared" si="13"/>
        <v>#DIV/0!</v>
      </c>
      <c r="K61" s="13">
        <f t="shared" si="13"/>
        <v>0.42163702135578318</v>
      </c>
      <c r="L61" s="13">
        <f t="shared" si="13"/>
        <v>0.66666666666666674</v>
      </c>
      <c r="M61" s="13">
        <f t="shared" si="13"/>
        <v>0</v>
      </c>
      <c r="N61" s="13">
        <f t="shared" si="13"/>
        <v>0</v>
      </c>
      <c r="O61" s="13">
        <f t="shared" si="13"/>
        <v>0</v>
      </c>
      <c r="P61" s="13">
        <f t="shared" si="13"/>
        <v>0</v>
      </c>
      <c r="Q61" s="13">
        <f t="shared" si="13"/>
        <v>0</v>
      </c>
      <c r="R61" s="13">
        <f t="shared" si="13"/>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740</v>
      </c>
      <c r="E63" s="19">
        <v>160</v>
      </c>
      <c r="F63" s="19">
        <v>329.75</v>
      </c>
      <c r="G63" s="19">
        <v>5.8</v>
      </c>
      <c r="H63" s="19">
        <v>21</v>
      </c>
      <c r="I63" s="19">
        <v>16</v>
      </c>
      <c r="J63" s="19">
        <v>4</v>
      </c>
      <c r="K63" s="19">
        <v>7</v>
      </c>
      <c r="L63" s="19">
        <v>2</v>
      </c>
      <c r="M63" s="19">
        <v>0</v>
      </c>
      <c r="N63" s="19">
        <v>0</v>
      </c>
      <c r="O63" s="19">
        <v>0</v>
      </c>
      <c r="P63" s="19">
        <v>0</v>
      </c>
      <c r="Q63" s="19">
        <v>0</v>
      </c>
      <c r="R63" s="19">
        <v>0</v>
      </c>
      <c r="S63" s="18" t="s">
        <v>741</v>
      </c>
      <c r="U63" s="102">
        <v>6</v>
      </c>
      <c r="V63" s="102">
        <f>IF($H63="","",$H63)</f>
        <v>21</v>
      </c>
      <c r="W63" s="102">
        <f>IF(V63="","",V63/100)</f>
        <v>0.21</v>
      </c>
      <c r="X63" s="102">
        <f>IF($G63="","",$G63)</f>
        <v>5.8</v>
      </c>
      <c r="Y63" s="102">
        <f>IF($K63="","",$K63)</f>
        <v>7</v>
      </c>
      <c r="Z63" s="102">
        <f>IF(J63="","",J63-1)</f>
        <v>3</v>
      </c>
      <c r="AA63" s="102">
        <f>IF($L63="","",$L63)</f>
        <v>2</v>
      </c>
      <c r="AB63" s="102">
        <f>IF($M63="","",$M63)</f>
        <v>0</v>
      </c>
      <c r="AC63" s="102">
        <f>IF($H64="","",$H64)</f>
        <v>12</v>
      </c>
      <c r="AD63" s="102">
        <f>IF(AC63="","",AC63/100)</f>
        <v>0.12</v>
      </c>
      <c r="AE63" s="102">
        <f>IF($G64="","",$G64)</f>
        <v>4.7699999999999996</v>
      </c>
      <c r="AF63" s="102">
        <f>IF($K64="","",$K64)</f>
        <v>3</v>
      </c>
      <c r="AG63" s="102" t="str">
        <f>IF(J64="","",J64-1)</f>
        <v/>
      </c>
      <c r="AH63" s="102">
        <f>IF($L64="","",$L64)</f>
        <v>1</v>
      </c>
      <c r="AI63" s="102">
        <f>IF($M64="","",$M64)</f>
        <v>0</v>
      </c>
      <c r="AJ63" s="102">
        <f>IF($H65="","",$H65)</f>
        <v>17.5</v>
      </c>
      <c r="AK63" s="102">
        <f>IF(AJ63="","",AJ63/100)</f>
        <v>0.17499999999999999</v>
      </c>
      <c r="AL63" s="102">
        <f>IF($G65="","",$G65)</f>
        <v>4.83</v>
      </c>
      <c r="AM63" s="102">
        <f>IF($K65="","",$K65)</f>
        <v>6</v>
      </c>
      <c r="AN63" s="102">
        <f>IF(J65="","",J65-1)</f>
        <v>2</v>
      </c>
      <c r="AO63" s="102">
        <f>IF($L65="","",$L65)</f>
        <v>2</v>
      </c>
      <c r="AP63" s="102">
        <f>IF($M65="","",$M65)</f>
        <v>1</v>
      </c>
      <c r="AQ63" s="102">
        <f>IF($H66="","",$H66)</f>
        <v>20</v>
      </c>
      <c r="AR63" s="102">
        <f>IF(AQ63="","",AQ63/100)</f>
        <v>0.2</v>
      </c>
      <c r="AS63" s="102">
        <f>IF($G66="","",$G66)</f>
        <v>5.6</v>
      </c>
      <c r="AT63" s="102">
        <f>IF($K66="","",$K66)</f>
        <v>7</v>
      </c>
      <c r="AU63" s="102">
        <f>IF(J66="","",J66-1)</f>
        <v>4</v>
      </c>
      <c r="AV63" s="102">
        <f>IF($L66="","",$L66)</f>
        <v>2</v>
      </c>
      <c r="AW63" s="102">
        <f>IF($M66="","",$M66)</f>
        <v>0</v>
      </c>
      <c r="AX63" s="102">
        <f>IF($H67="","",$H67)</f>
        <v>29.5</v>
      </c>
      <c r="AY63" s="102">
        <f>IF(AX63="","",AX63/100)</f>
        <v>0.29499999999999998</v>
      </c>
      <c r="AZ63" s="102">
        <f>IF($G67="","",$G67)</f>
        <v>6.12</v>
      </c>
      <c r="BA63" s="102">
        <f>IF($K67="","",$K67)</f>
        <v>11</v>
      </c>
      <c r="BB63" s="102">
        <f>IF(J67="","",J67-1)</f>
        <v>7</v>
      </c>
      <c r="BC63" s="102">
        <f>IF($L67="","",$L67)</f>
        <v>0</v>
      </c>
      <c r="BD63" s="102">
        <f>IF($M67="","",$M67)</f>
        <v>0</v>
      </c>
      <c r="BE63" s="102">
        <f>IF($H68="","",$H68)</f>
        <v>21</v>
      </c>
      <c r="BF63" s="102">
        <f>IF(BE63="","",BE63/100)</f>
        <v>0.21</v>
      </c>
      <c r="BG63" s="102">
        <f>IF($G68="","",$G68)</f>
        <v>4.8</v>
      </c>
      <c r="BH63" s="102">
        <f>IF($K68="","",$K68)</f>
        <v>6</v>
      </c>
      <c r="BI63" s="102">
        <f>IF(J68="","",J68-1)</f>
        <v>5</v>
      </c>
      <c r="BJ63" s="102">
        <f>IF($L68="","",$L68)</f>
        <v>0</v>
      </c>
      <c r="BK63" s="102">
        <f>IF($M68="","",$M68)</f>
        <v>0</v>
      </c>
      <c r="BL63" s="102">
        <f>SUM(O63:O68)/U63</f>
        <v>1</v>
      </c>
      <c r="BM63" s="102">
        <f>SUM(P63:P68)/U63</f>
        <v>0</v>
      </c>
      <c r="BN63" s="102">
        <f>SUM(Q63:Q68)/U63</f>
        <v>0</v>
      </c>
      <c r="BO63" s="102">
        <f>SUM(R63:R68)/U63</f>
        <v>0</v>
      </c>
    </row>
    <row r="64" spans="2:67" ht="15.75" x14ac:dyDescent="0.2">
      <c r="B64" s="147"/>
      <c r="C64" s="21" t="s">
        <v>103</v>
      </c>
      <c r="D64" s="19"/>
      <c r="E64" s="19"/>
      <c r="F64" s="20"/>
      <c r="G64" s="19">
        <v>4.7699999999999996</v>
      </c>
      <c r="H64" s="19">
        <v>12</v>
      </c>
      <c r="I64" s="19">
        <v>19</v>
      </c>
      <c r="J64" s="19"/>
      <c r="K64" s="19">
        <v>3</v>
      </c>
      <c r="L64" s="19">
        <v>1</v>
      </c>
      <c r="M64" s="19">
        <v>0</v>
      </c>
      <c r="N64" s="19">
        <v>0</v>
      </c>
      <c r="O64" s="19">
        <v>0</v>
      </c>
      <c r="P64" s="19">
        <v>0</v>
      </c>
      <c r="Q64" s="19">
        <v>0</v>
      </c>
      <c r="R64" s="19">
        <v>0</v>
      </c>
      <c r="S64" s="18" t="s">
        <v>741</v>
      </c>
    </row>
    <row r="65" spans="2:67" ht="15.75" x14ac:dyDescent="0.2">
      <c r="B65" s="147"/>
      <c r="C65" s="21" t="s">
        <v>102</v>
      </c>
      <c r="D65" s="19">
        <f t="shared" ref="D65:E68" si="14">D64</f>
        <v>0</v>
      </c>
      <c r="E65" s="19">
        <f t="shared" si="14"/>
        <v>0</v>
      </c>
      <c r="F65" s="20"/>
      <c r="G65" s="19">
        <v>4.83</v>
      </c>
      <c r="H65" s="19">
        <v>17.5</v>
      </c>
      <c r="I65" s="19">
        <v>17</v>
      </c>
      <c r="J65" s="19">
        <v>3</v>
      </c>
      <c r="K65" s="19">
        <v>6</v>
      </c>
      <c r="L65" s="19">
        <v>2</v>
      </c>
      <c r="M65" s="19">
        <v>1</v>
      </c>
      <c r="N65" s="19">
        <v>0</v>
      </c>
      <c r="O65" s="19">
        <v>1</v>
      </c>
      <c r="P65" s="19">
        <v>0</v>
      </c>
      <c r="Q65" s="19">
        <v>0</v>
      </c>
      <c r="R65" s="19">
        <v>0</v>
      </c>
      <c r="S65" s="18" t="s">
        <v>738</v>
      </c>
    </row>
    <row r="66" spans="2:67" ht="15.75" x14ac:dyDescent="0.2">
      <c r="B66" s="147"/>
      <c r="C66" s="21" t="s">
        <v>101</v>
      </c>
      <c r="D66" s="19">
        <f t="shared" si="14"/>
        <v>0</v>
      </c>
      <c r="E66" s="19">
        <f t="shared" si="14"/>
        <v>0</v>
      </c>
      <c r="F66" s="20"/>
      <c r="G66" s="19">
        <v>5.6</v>
      </c>
      <c r="H66" s="19">
        <v>20</v>
      </c>
      <c r="I66" s="19">
        <v>16.5</v>
      </c>
      <c r="J66" s="19">
        <v>5</v>
      </c>
      <c r="K66" s="19">
        <v>7</v>
      </c>
      <c r="L66" s="19">
        <v>2</v>
      </c>
      <c r="M66" s="19">
        <v>0</v>
      </c>
      <c r="N66" s="19">
        <v>0</v>
      </c>
      <c r="O66" s="19">
        <v>0</v>
      </c>
      <c r="P66" s="19">
        <v>0</v>
      </c>
      <c r="Q66" s="19">
        <v>0</v>
      </c>
      <c r="R66" s="19">
        <v>0</v>
      </c>
      <c r="S66" s="18"/>
    </row>
    <row r="67" spans="2:67" ht="15.75" x14ac:dyDescent="0.2">
      <c r="B67" s="147"/>
      <c r="C67" s="21" t="s">
        <v>100</v>
      </c>
      <c r="D67" s="19">
        <f t="shared" si="14"/>
        <v>0</v>
      </c>
      <c r="E67" s="19">
        <f t="shared" si="14"/>
        <v>0</v>
      </c>
      <c r="F67" s="20"/>
      <c r="G67" s="19">
        <v>6.12</v>
      </c>
      <c r="H67" s="19">
        <v>29.5</v>
      </c>
      <c r="I67" s="19">
        <v>11</v>
      </c>
      <c r="J67" s="19">
        <v>8</v>
      </c>
      <c r="K67" s="19">
        <v>11</v>
      </c>
      <c r="L67" s="19">
        <v>0</v>
      </c>
      <c r="M67" s="19">
        <v>0</v>
      </c>
      <c r="N67" s="19">
        <v>0</v>
      </c>
      <c r="O67" s="19">
        <v>4</v>
      </c>
      <c r="P67" s="19">
        <v>0</v>
      </c>
      <c r="Q67" s="19">
        <v>0</v>
      </c>
      <c r="R67" s="19">
        <v>0</v>
      </c>
      <c r="S67" s="18"/>
    </row>
    <row r="68" spans="2:67" ht="15.75" x14ac:dyDescent="0.2">
      <c r="B68" s="147"/>
      <c r="C68" s="21" t="s">
        <v>99</v>
      </c>
      <c r="D68" s="19">
        <f t="shared" si="14"/>
        <v>0</v>
      </c>
      <c r="E68" s="19">
        <f t="shared" si="14"/>
        <v>0</v>
      </c>
      <c r="F68" s="20"/>
      <c r="G68" s="19">
        <v>4.8</v>
      </c>
      <c r="H68" s="19">
        <v>21</v>
      </c>
      <c r="I68" s="19">
        <v>11</v>
      </c>
      <c r="J68" s="19">
        <v>6</v>
      </c>
      <c r="K68" s="19">
        <v>6</v>
      </c>
      <c r="L68" s="19">
        <v>0</v>
      </c>
      <c r="M68" s="19">
        <v>0</v>
      </c>
      <c r="N68" s="19">
        <v>0</v>
      </c>
      <c r="O68" s="19">
        <v>1</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0</v>
      </c>
      <c r="F70" s="13">
        <f>F63</f>
        <v>329.75</v>
      </c>
      <c r="G70" s="13">
        <f t="shared" ref="G70:R70" si="15">AVERAGE(G63:G68)</f>
        <v>5.32</v>
      </c>
      <c r="H70" s="13">
        <f t="shared" si="15"/>
        <v>20.166666666666668</v>
      </c>
      <c r="I70" s="13">
        <f t="shared" si="15"/>
        <v>15.083333333333334</v>
      </c>
      <c r="J70" s="13">
        <f t="shared" si="15"/>
        <v>5.2</v>
      </c>
      <c r="K70" s="13">
        <f t="shared" si="15"/>
        <v>6.666666666666667</v>
      </c>
      <c r="L70" s="13">
        <f t="shared" si="15"/>
        <v>1.1666666666666667</v>
      </c>
      <c r="M70" s="13">
        <f t="shared" si="15"/>
        <v>0.16666666666666666</v>
      </c>
      <c r="N70" s="13">
        <f t="shared" si="15"/>
        <v>0</v>
      </c>
      <c r="O70" s="13">
        <f t="shared" si="15"/>
        <v>1</v>
      </c>
      <c r="P70" s="13">
        <f t="shared" si="15"/>
        <v>0</v>
      </c>
      <c r="Q70" s="13">
        <f t="shared" si="15"/>
        <v>0</v>
      </c>
      <c r="R70" s="13">
        <f t="shared" si="15"/>
        <v>0</v>
      </c>
      <c r="S70" s="12"/>
    </row>
    <row r="71" spans="2:67" ht="15.75" x14ac:dyDescent="0.2">
      <c r="B71" s="17"/>
      <c r="C71" s="16" t="s">
        <v>97</v>
      </c>
      <c r="D71" s="15"/>
      <c r="E71" s="14"/>
      <c r="F71" s="14"/>
      <c r="G71" s="13">
        <f t="shared" ref="G71:R71" si="16">STDEV(G63:G68)/SQRT(COUNT(G63:G68))</f>
        <v>0.24233585509921243</v>
      </c>
      <c r="H71" s="13">
        <f t="shared" si="16"/>
        <v>2.3261795096490547</v>
      </c>
      <c r="I71" s="13">
        <f t="shared" si="16"/>
        <v>1.3565683830083082</v>
      </c>
      <c r="J71" s="13">
        <f t="shared" si="16"/>
        <v>0.86023252670426298</v>
      </c>
      <c r="K71" s="13">
        <f t="shared" si="16"/>
        <v>1.0540925533894594</v>
      </c>
      <c r="L71" s="13">
        <f t="shared" si="16"/>
        <v>0.40138648595974324</v>
      </c>
      <c r="M71" s="13">
        <f t="shared" si="16"/>
        <v>0.16666666666666669</v>
      </c>
      <c r="N71" s="13">
        <f t="shared" si="16"/>
        <v>0</v>
      </c>
      <c r="O71" s="13">
        <f t="shared" si="16"/>
        <v>0.63245553203367599</v>
      </c>
      <c r="P71" s="13">
        <f t="shared" si="16"/>
        <v>0</v>
      </c>
      <c r="Q71" s="13">
        <f t="shared" si="16"/>
        <v>0</v>
      </c>
      <c r="R71" s="13">
        <f t="shared" si="16"/>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740</v>
      </c>
      <c r="E73" s="19"/>
      <c r="F73" s="19">
        <v>522.13</v>
      </c>
      <c r="G73" s="19">
        <v>6.7</v>
      </c>
      <c r="H73" s="19">
        <v>20</v>
      </c>
      <c r="I73" s="19">
        <v>18.5</v>
      </c>
      <c r="J73" s="19"/>
      <c r="K73" s="19">
        <v>6</v>
      </c>
      <c r="L73" s="19">
        <v>4</v>
      </c>
      <c r="M73" s="19">
        <v>0</v>
      </c>
      <c r="N73" s="19">
        <v>0</v>
      </c>
      <c r="O73" s="19">
        <v>0</v>
      </c>
      <c r="P73" s="19">
        <v>0</v>
      </c>
      <c r="Q73" s="19">
        <v>0</v>
      </c>
      <c r="R73" s="19">
        <v>0</v>
      </c>
      <c r="S73" s="18" t="s">
        <v>739</v>
      </c>
      <c r="U73" s="102">
        <v>6</v>
      </c>
      <c r="V73" s="102">
        <f>IF($H73="","",$H73)</f>
        <v>20</v>
      </c>
      <c r="W73" s="102">
        <f>IF(V73="","",V73/100)</f>
        <v>0.2</v>
      </c>
      <c r="X73" s="102">
        <f>IF($G73="","",$G73)</f>
        <v>6.7</v>
      </c>
      <c r="Y73" s="102">
        <f>IF($K73="","",$K73)</f>
        <v>6</v>
      </c>
      <c r="Z73" s="102" t="str">
        <f>IF(J73="","",J73-1)</f>
        <v/>
      </c>
      <c r="AA73" s="102">
        <f>IF($L73="","",$L73)</f>
        <v>4</v>
      </c>
      <c r="AB73" s="102">
        <f>IF($M73="","",$M73)</f>
        <v>0</v>
      </c>
      <c r="AC73" s="102">
        <f>IF($H74="","",$H74)</f>
        <v>23</v>
      </c>
      <c r="AD73" s="102">
        <f>IF(AC73="","",AC73/100)</f>
        <v>0.23</v>
      </c>
      <c r="AE73" s="102">
        <f>IF($G74="","",$G74)</f>
        <v>5.49</v>
      </c>
      <c r="AF73" s="102">
        <f>IF($K74="","",$K74)</f>
        <v>9</v>
      </c>
      <c r="AG73" s="102">
        <f>IF(J74="","",J74-1)</f>
        <v>6</v>
      </c>
      <c r="AH73" s="102">
        <f>IF($L74="","",$L74)</f>
        <v>0</v>
      </c>
      <c r="AI73" s="102">
        <f>IF($M74="","",$M74)</f>
        <v>0</v>
      </c>
      <c r="AJ73" s="102">
        <f>IF($H75="","",$H75)</f>
        <v>25</v>
      </c>
      <c r="AK73" s="102">
        <f>IF(AJ73="","",AJ73/100)</f>
        <v>0.25</v>
      </c>
      <c r="AL73" s="102">
        <f>IF($G75="","",$G75)</f>
        <v>6.23</v>
      </c>
      <c r="AM73" s="102">
        <f>IF($K75="","",$K75)</f>
        <v>8</v>
      </c>
      <c r="AN73" s="102">
        <f>IF(J75="","",J75-1)</f>
        <v>6</v>
      </c>
      <c r="AO73" s="102">
        <f>IF($L75="","",$L75)</f>
        <v>3</v>
      </c>
      <c r="AP73" s="102">
        <f>IF($M75="","",$M75)</f>
        <v>0</v>
      </c>
      <c r="AQ73" s="102">
        <f>IF($H76="","",$H76)</f>
        <v>20.5</v>
      </c>
      <c r="AR73" s="102">
        <f>IF(AQ73="","",AQ73/100)</f>
        <v>0.20499999999999999</v>
      </c>
      <c r="AS73" s="102">
        <f>IF($G76="","",$G76)</f>
        <v>5.53</v>
      </c>
      <c r="AT73" s="102">
        <f>IF($K76="","",$K76)</f>
        <v>6</v>
      </c>
      <c r="AU73" s="102">
        <f>IF(J76="","",J76-1)</f>
        <v>3</v>
      </c>
      <c r="AV73" s="102">
        <f>IF($L76="","",$L76)</f>
        <v>1</v>
      </c>
      <c r="AW73" s="102">
        <f>IF($M76="","",$M76)</f>
        <v>1</v>
      </c>
      <c r="AX73" s="102">
        <f>IF($H77="","",$H77)</f>
        <v>19</v>
      </c>
      <c r="AY73" s="102">
        <f>IF(AX73="","",AX73/100)</f>
        <v>0.19</v>
      </c>
      <c r="AZ73" s="102">
        <f>IF($G77="","",$G77)</f>
        <v>6.4</v>
      </c>
      <c r="BA73" s="102">
        <f>IF($K77="","",$K77)</f>
        <v>8</v>
      </c>
      <c r="BB73" s="102">
        <f>IF(J77="","",J77-1)</f>
        <v>6</v>
      </c>
      <c r="BC73" s="102">
        <f>IF($L77="","",$L77)</f>
        <v>4</v>
      </c>
      <c r="BD73" s="102">
        <f>IF($M77="","",$M77)</f>
        <v>0</v>
      </c>
      <c r="BE73" s="102">
        <f>IF($H78="","",$H78)</f>
        <v>15</v>
      </c>
      <c r="BF73" s="102">
        <f>IF(BE73="","",BE73/100)</f>
        <v>0.15</v>
      </c>
      <c r="BG73" s="102">
        <f>IF($G78="","",$G78)</f>
        <v>4.21</v>
      </c>
      <c r="BH73" s="102">
        <f>IF($K78="","",$K78)</f>
        <v>7</v>
      </c>
      <c r="BI73" s="102">
        <f>IF(J78="","",J78-1)</f>
        <v>5</v>
      </c>
      <c r="BJ73" s="102">
        <f>IF($L78="","",$L78)</f>
        <v>0</v>
      </c>
      <c r="BK73" s="102">
        <f>IF($M78="","",$M78)</f>
        <v>0</v>
      </c>
      <c r="BL73" s="102">
        <f>SUM(O73:O78)/U73</f>
        <v>0</v>
      </c>
      <c r="BM73" s="102">
        <f>SUM(P73:P78)/U73</f>
        <v>0</v>
      </c>
      <c r="BN73" s="102">
        <f>SUM(Q73:Q78)/U73</f>
        <v>0</v>
      </c>
      <c r="BO73" s="102">
        <f>SUM(R73:R78)/U73</f>
        <v>0</v>
      </c>
    </row>
    <row r="74" spans="2:67" ht="15.75" x14ac:dyDescent="0.2">
      <c r="B74" s="147"/>
      <c r="C74" s="21" t="s">
        <v>103</v>
      </c>
      <c r="D74" s="19"/>
      <c r="E74" s="19"/>
      <c r="F74" s="20"/>
      <c r="G74" s="19">
        <v>5.49</v>
      </c>
      <c r="H74" s="19">
        <v>23</v>
      </c>
      <c r="I74" s="19">
        <v>22</v>
      </c>
      <c r="J74" s="19">
        <v>7</v>
      </c>
      <c r="K74" s="19">
        <v>9</v>
      </c>
      <c r="L74" s="19">
        <v>0</v>
      </c>
      <c r="M74" s="19">
        <v>0</v>
      </c>
      <c r="N74" s="19">
        <v>0</v>
      </c>
      <c r="O74" s="19">
        <v>0</v>
      </c>
      <c r="P74" s="19">
        <v>0</v>
      </c>
      <c r="Q74" s="19">
        <v>0</v>
      </c>
      <c r="R74" s="19">
        <v>0</v>
      </c>
      <c r="S74" s="18"/>
    </row>
    <row r="75" spans="2:67" ht="15.75" x14ac:dyDescent="0.2">
      <c r="B75" s="147"/>
      <c r="C75" s="21" t="s">
        <v>102</v>
      </c>
      <c r="D75" s="19">
        <f t="shared" ref="D75:E78" si="17">D74</f>
        <v>0</v>
      </c>
      <c r="E75" s="19">
        <f t="shared" si="17"/>
        <v>0</v>
      </c>
      <c r="F75" s="20"/>
      <c r="G75" s="19">
        <v>6.23</v>
      </c>
      <c r="H75" s="19">
        <v>25</v>
      </c>
      <c r="I75" s="19">
        <v>15</v>
      </c>
      <c r="J75" s="19">
        <v>7</v>
      </c>
      <c r="K75" s="19">
        <v>8</v>
      </c>
      <c r="L75" s="19">
        <v>3</v>
      </c>
      <c r="M75" s="19">
        <v>0</v>
      </c>
      <c r="N75" s="19">
        <v>0</v>
      </c>
      <c r="O75" s="19">
        <v>0</v>
      </c>
      <c r="P75" s="19">
        <v>0</v>
      </c>
      <c r="Q75" s="19">
        <v>0</v>
      </c>
      <c r="R75" s="19">
        <v>0</v>
      </c>
      <c r="S75" s="18" t="s">
        <v>741</v>
      </c>
    </row>
    <row r="76" spans="2:67" ht="15.75" x14ac:dyDescent="0.2">
      <c r="B76" s="147"/>
      <c r="C76" s="21" t="s">
        <v>101</v>
      </c>
      <c r="D76" s="19">
        <f t="shared" si="17"/>
        <v>0</v>
      </c>
      <c r="E76" s="19">
        <f t="shared" si="17"/>
        <v>0</v>
      </c>
      <c r="F76" s="20"/>
      <c r="G76" s="19">
        <v>5.53</v>
      </c>
      <c r="H76" s="19">
        <v>20.5</v>
      </c>
      <c r="I76" s="19">
        <v>13</v>
      </c>
      <c r="J76" s="19">
        <v>4</v>
      </c>
      <c r="K76" s="19">
        <v>6</v>
      </c>
      <c r="L76" s="19">
        <v>1</v>
      </c>
      <c r="M76" s="19">
        <v>1</v>
      </c>
      <c r="N76" s="19">
        <v>0</v>
      </c>
      <c r="O76" s="19">
        <v>0</v>
      </c>
      <c r="P76" s="19">
        <v>0</v>
      </c>
      <c r="Q76" s="19">
        <v>0</v>
      </c>
      <c r="R76" s="19">
        <v>0</v>
      </c>
      <c r="S76" s="18" t="s">
        <v>741</v>
      </c>
    </row>
    <row r="77" spans="2:67" ht="15.75" x14ac:dyDescent="0.2">
      <c r="B77" s="147"/>
      <c r="C77" s="21" t="s">
        <v>100</v>
      </c>
      <c r="D77" s="19">
        <f t="shared" si="17"/>
        <v>0</v>
      </c>
      <c r="E77" s="19">
        <f t="shared" si="17"/>
        <v>0</v>
      </c>
      <c r="F77" s="20"/>
      <c r="G77" s="19">
        <v>6.4</v>
      </c>
      <c r="H77" s="19">
        <v>19</v>
      </c>
      <c r="I77" s="19">
        <v>15</v>
      </c>
      <c r="J77" s="19">
        <v>7</v>
      </c>
      <c r="K77" s="19">
        <v>8</v>
      </c>
      <c r="L77" s="19">
        <v>4</v>
      </c>
      <c r="M77" s="19">
        <v>0</v>
      </c>
      <c r="N77" s="19">
        <v>0</v>
      </c>
      <c r="O77" s="19">
        <v>0</v>
      </c>
      <c r="P77" s="19">
        <v>0</v>
      </c>
      <c r="Q77" s="19">
        <v>0</v>
      </c>
      <c r="R77" s="19">
        <v>0</v>
      </c>
      <c r="S77" s="18"/>
    </row>
    <row r="78" spans="2:67" ht="15.75" x14ac:dyDescent="0.2">
      <c r="B78" s="147"/>
      <c r="C78" s="21" t="s">
        <v>99</v>
      </c>
      <c r="D78" s="19">
        <f t="shared" si="17"/>
        <v>0</v>
      </c>
      <c r="E78" s="19">
        <f t="shared" si="17"/>
        <v>0</v>
      </c>
      <c r="F78" s="20"/>
      <c r="G78" s="19">
        <v>4.21</v>
      </c>
      <c r="H78" s="19">
        <v>15</v>
      </c>
      <c r="I78" s="19">
        <v>16</v>
      </c>
      <c r="J78" s="19">
        <v>6</v>
      </c>
      <c r="K78" s="19">
        <v>7</v>
      </c>
      <c r="L78" s="19">
        <v>0</v>
      </c>
      <c r="M78" s="19">
        <v>0</v>
      </c>
      <c r="N78" s="19">
        <v>0</v>
      </c>
      <c r="O78" s="19">
        <v>0</v>
      </c>
      <c r="P78" s="19">
        <v>0</v>
      </c>
      <c r="Q78" s="19">
        <v>0</v>
      </c>
      <c r="R78" s="19">
        <v>0</v>
      </c>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0</v>
      </c>
      <c r="F80" s="13">
        <f>F73</f>
        <v>522.13</v>
      </c>
      <c r="G80" s="13">
        <f t="shared" ref="G80:R80" si="18">AVERAGE(G73:G78)</f>
        <v>5.7600000000000007</v>
      </c>
      <c r="H80" s="13">
        <f t="shared" si="18"/>
        <v>20.416666666666668</v>
      </c>
      <c r="I80" s="13">
        <f t="shared" si="18"/>
        <v>16.583333333333332</v>
      </c>
      <c r="J80" s="13">
        <f t="shared" si="18"/>
        <v>6.2</v>
      </c>
      <c r="K80" s="13">
        <f t="shared" si="18"/>
        <v>7.333333333333333</v>
      </c>
      <c r="L80" s="13">
        <f t="shared" si="18"/>
        <v>2</v>
      </c>
      <c r="M80" s="13">
        <f t="shared" si="18"/>
        <v>0.16666666666666666</v>
      </c>
      <c r="N80" s="13">
        <f t="shared" si="18"/>
        <v>0</v>
      </c>
      <c r="O80" s="13">
        <f t="shared" si="18"/>
        <v>0</v>
      </c>
      <c r="P80" s="13">
        <f t="shared" si="18"/>
        <v>0</v>
      </c>
      <c r="Q80" s="13">
        <f t="shared" si="18"/>
        <v>0</v>
      </c>
      <c r="R80" s="13">
        <f t="shared" si="18"/>
        <v>0</v>
      </c>
      <c r="S80" s="12"/>
    </row>
    <row r="81" spans="2:67" ht="15.75" x14ac:dyDescent="0.2">
      <c r="B81" s="17"/>
      <c r="C81" s="16" t="s">
        <v>97</v>
      </c>
      <c r="D81" s="15"/>
      <c r="E81" s="14"/>
      <c r="F81" s="14"/>
      <c r="G81" s="13">
        <f t="shared" ref="G81:R81" si="19">STDEV(G73:G78)/SQRT(COUNT(G73:G78))</f>
        <v>0.36707855653343086</v>
      </c>
      <c r="H81" s="13">
        <f t="shared" si="19"/>
        <v>1.404852700859103</v>
      </c>
      <c r="I81" s="13">
        <f t="shared" si="19"/>
        <v>1.3065008398177331</v>
      </c>
      <c r="J81" s="13">
        <f t="shared" si="19"/>
        <v>0.58309518948453054</v>
      </c>
      <c r="K81" s="13">
        <f t="shared" si="19"/>
        <v>0.49441323247304358</v>
      </c>
      <c r="L81" s="13">
        <f t="shared" si="19"/>
        <v>0.7745966692414834</v>
      </c>
      <c r="M81" s="13">
        <f t="shared" si="19"/>
        <v>0.16666666666666669</v>
      </c>
      <c r="N81" s="13">
        <f t="shared" si="19"/>
        <v>0</v>
      </c>
      <c r="O81" s="13">
        <f t="shared" si="19"/>
        <v>0</v>
      </c>
      <c r="P81" s="13">
        <f t="shared" si="19"/>
        <v>0</v>
      </c>
      <c r="Q81" s="13">
        <f t="shared" si="19"/>
        <v>0</v>
      </c>
      <c r="R81" s="13">
        <f t="shared" si="19"/>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740</v>
      </c>
      <c r="E83" s="19"/>
      <c r="F83" s="19">
        <v>255.88</v>
      </c>
      <c r="G83" s="19">
        <v>5.65</v>
      </c>
      <c r="H83" s="19">
        <v>23.5</v>
      </c>
      <c r="I83" s="19">
        <v>12.6</v>
      </c>
      <c r="J83" s="19">
        <v>3</v>
      </c>
      <c r="K83" s="19">
        <v>8</v>
      </c>
      <c r="L83" s="19">
        <v>0</v>
      </c>
      <c r="M83" s="19">
        <v>0</v>
      </c>
      <c r="N83" s="19">
        <v>0</v>
      </c>
      <c r="O83" s="19">
        <v>2</v>
      </c>
      <c r="P83" s="19">
        <v>0</v>
      </c>
      <c r="Q83" s="19">
        <v>0</v>
      </c>
      <c r="R83" s="19">
        <v>0</v>
      </c>
      <c r="S83" s="18"/>
      <c r="U83" s="102">
        <v>6</v>
      </c>
      <c r="V83" s="102">
        <f>IF($H83="","",$H83)</f>
        <v>23.5</v>
      </c>
      <c r="W83" s="102">
        <f>IF(V83="","",V83/100)</f>
        <v>0.23499999999999999</v>
      </c>
      <c r="X83" s="102">
        <f>IF($G83="","",$G83)</f>
        <v>5.65</v>
      </c>
      <c r="Y83" s="102">
        <f>IF($K83="","",$K83)</f>
        <v>8</v>
      </c>
      <c r="Z83" s="102">
        <f>IF(J83="","",J83-1)</f>
        <v>2</v>
      </c>
      <c r="AA83" s="102">
        <f>IF($L83="","",$L83)</f>
        <v>0</v>
      </c>
      <c r="AB83" s="102">
        <f>IF($M83="","",$M83)</f>
        <v>0</v>
      </c>
      <c r="AC83" s="102">
        <f>IF($H84="","",$H84)</f>
        <v>23</v>
      </c>
      <c r="AD83" s="102">
        <f>IF(AC83="","",AC83/100)</f>
        <v>0.23</v>
      </c>
      <c r="AE83" s="102">
        <f>IF($G84="","",$G84)</f>
        <v>5.68</v>
      </c>
      <c r="AF83" s="102">
        <f>IF($K84="","",$K84)</f>
        <v>8</v>
      </c>
      <c r="AG83" s="102">
        <f>IF(J84="","",J84-1)</f>
        <v>6</v>
      </c>
      <c r="AH83" s="102">
        <f>IF($L84="","",$L84)</f>
        <v>3</v>
      </c>
      <c r="AI83" s="102">
        <f>IF($M84="","",$M84)</f>
        <v>0</v>
      </c>
      <c r="AJ83" s="102">
        <f>IF($H85="","",$H85)</f>
        <v>21</v>
      </c>
      <c r="AK83" s="102">
        <f>IF(AJ83="","",AJ83/100)</f>
        <v>0.21</v>
      </c>
      <c r="AL83" s="102">
        <f>IF($G85="","",$G85)</f>
        <v>5.81</v>
      </c>
      <c r="AM83" s="102">
        <f>IF($K85="","",$K85)</f>
        <v>8</v>
      </c>
      <c r="AN83" s="102">
        <f>IF(J85="","",J85-1)</f>
        <v>6</v>
      </c>
      <c r="AO83" s="102">
        <f>IF($L85="","",$L85)</f>
        <v>2</v>
      </c>
      <c r="AP83" s="102">
        <f>IF($M85="","",$M85)</f>
        <v>0</v>
      </c>
      <c r="AQ83" s="102">
        <f>IF($H86="","",$H86)</f>
        <v>11</v>
      </c>
      <c r="AR83" s="102">
        <f>IF(AQ83="","",AQ83/100)</f>
        <v>0.11</v>
      </c>
      <c r="AS83" s="102">
        <f>IF($G86="","",$G86)</f>
        <v>3.93</v>
      </c>
      <c r="AT83" s="102">
        <f>IF($K86="","",$K86)</f>
        <v>2</v>
      </c>
      <c r="AU83" s="102" t="str">
        <f>IF(J86="","",J86-1)</f>
        <v/>
      </c>
      <c r="AV83" s="102">
        <f>IF($L86="","",$L86)</f>
        <v>7</v>
      </c>
      <c r="AW83" s="102">
        <f>IF($M86="","",$M86)</f>
        <v>0</v>
      </c>
      <c r="AX83" s="102">
        <f>IF($H87="","",$H87)</f>
        <v>21</v>
      </c>
      <c r="AY83" s="102">
        <f>IF(AX83="","",AX83/100)</f>
        <v>0.21</v>
      </c>
      <c r="AZ83" s="102">
        <f>IF($G87="","",$G87)</f>
        <v>5.43</v>
      </c>
      <c r="BA83" s="102">
        <f>IF($K87="","",$K87)</f>
        <v>6</v>
      </c>
      <c r="BB83" s="102">
        <f>IF(J87="","",J87-1)</f>
        <v>4</v>
      </c>
      <c r="BC83" s="102">
        <f>IF($L87="","",$L87)</f>
        <v>1</v>
      </c>
      <c r="BD83" s="102">
        <f>IF($M87="","",$M87)</f>
        <v>0</v>
      </c>
      <c r="BE83" s="102">
        <f>IF($H88="","",$H88)</f>
        <v>21</v>
      </c>
      <c r="BF83" s="102">
        <f>IF(BE83="","",BE83/100)</f>
        <v>0.21</v>
      </c>
      <c r="BG83" s="102">
        <f>IF($G88="","",$G88)</f>
        <v>5.0599999999999996</v>
      </c>
      <c r="BH83" s="102">
        <f>IF($K88="","",$K88)</f>
        <v>6</v>
      </c>
      <c r="BI83" s="102">
        <f>IF(J88="","",J88-1)</f>
        <v>4</v>
      </c>
      <c r="BJ83" s="102">
        <f>IF($L88="","",$L88)</f>
        <v>1</v>
      </c>
      <c r="BK83" s="102">
        <f>IF($M88="","",$M88)</f>
        <v>0</v>
      </c>
      <c r="BL83" s="102">
        <f>SUM(O83:O88)/U83</f>
        <v>0.33333333333333331</v>
      </c>
      <c r="BM83" s="102">
        <f>SUM(P83:P88)/U83</f>
        <v>0</v>
      </c>
      <c r="BN83" s="102">
        <f>SUM(Q83:Q88)/U83</f>
        <v>0</v>
      </c>
      <c r="BO83" s="102">
        <f>SUM(R83:R88)/U83</f>
        <v>0</v>
      </c>
    </row>
    <row r="84" spans="2:67" ht="15.75" x14ac:dyDescent="0.2">
      <c r="B84" s="147"/>
      <c r="C84" s="21" t="s">
        <v>103</v>
      </c>
      <c r="D84" s="19"/>
      <c r="E84" s="19"/>
      <c r="F84" s="20"/>
      <c r="G84" s="19">
        <v>5.68</v>
      </c>
      <c r="H84" s="19">
        <v>23</v>
      </c>
      <c r="I84" s="19">
        <v>25</v>
      </c>
      <c r="J84" s="19">
        <v>7</v>
      </c>
      <c r="K84" s="19">
        <v>8</v>
      </c>
      <c r="L84" s="19">
        <v>3</v>
      </c>
      <c r="M84" s="19">
        <v>0</v>
      </c>
      <c r="N84" s="19">
        <v>0</v>
      </c>
      <c r="O84" s="19">
        <v>0</v>
      </c>
      <c r="P84" s="19">
        <v>0</v>
      </c>
      <c r="Q84" s="19">
        <v>0</v>
      </c>
      <c r="R84" s="19">
        <v>0</v>
      </c>
      <c r="S84" s="18" t="s">
        <v>739</v>
      </c>
    </row>
    <row r="85" spans="2:67" ht="15.75" x14ac:dyDescent="0.2">
      <c r="B85" s="147"/>
      <c r="C85" s="21" t="s">
        <v>102</v>
      </c>
      <c r="D85" s="19">
        <f t="shared" ref="D85:E88" si="20">D84</f>
        <v>0</v>
      </c>
      <c r="E85" s="19">
        <f t="shared" si="20"/>
        <v>0</v>
      </c>
      <c r="F85" s="20"/>
      <c r="G85" s="19">
        <v>5.81</v>
      </c>
      <c r="H85" s="19">
        <v>21</v>
      </c>
      <c r="I85" s="19">
        <v>12</v>
      </c>
      <c r="J85" s="19">
        <v>7</v>
      </c>
      <c r="K85" s="19">
        <v>8</v>
      </c>
      <c r="L85" s="19">
        <v>2</v>
      </c>
      <c r="M85" s="19">
        <v>0</v>
      </c>
      <c r="N85" s="19">
        <v>0</v>
      </c>
      <c r="O85" s="19">
        <v>0</v>
      </c>
      <c r="P85" s="19">
        <v>0</v>
      </c>
      <c r="Q85" s="19">
        <v>0</v>
      </c>
      <c r="R85" s="19">
        <v>0</v>
      </c>
      <c r="S85" s="18" t="s">
        <v>738</v>
      </c>
    </row>
    <row r="86" spans="2:67" ht="15.75" x14ac:dyDescent="0.2">
      <c r="B86" s="147"/>
      <c r="C86" s="21" t="s">
        <v>101</v>
      </c>
      <c r="D86" s="19">
        <f t="shared" si="20"/>
        <v>0</v>
      </c>
      <c r="E86" s="19">
        <f t="shared" si="20"/>
        <v>0</v>
      </c>
      <c r="F86" s="20"/>
      <c r="G86" s="19">
        <v>3.93</v>
      </c>
      <c r="H86" s="19">
        <v>11</v>
      </c>
      <c r="I86" s="19">
        <v>18</v>
      </c>
      <c r="J86" s="19"/>
      <c r="K86" s="19">
        <v>2</v>
      </c>
      <c r="L86" s="19">
        <v>7</v>
      </c>
      <c r="M86" s="19">
        <v>0</v>
      </c>
      <c r="N86" s="19">
        <v>0</v>
      </c>
      <c r="O86" s="19">
        <v>0</v>
      </c>
      <c r="P86" s="19">
        <v>0</v>
      </c>
      <c r="Q86" s="19">
        <v>0</v>
      </c>
      <c r="R86" s="19">
        <v>0</v>
      </c>
      <c r="S86" s="18" t="s">
        <v>737</v>
      </c>
    </row>
    <row r="87" spans="2:67" ht="15.75" x14ac:dyDescent="0.2">
      <c r="B87" s="147"/>
      <c r="C87" s="21" t="s">
        <v>100</v>
      </c>
      <c r="D87" s="19">
        <f t="shared" si="20"/>
        <v>0</v>
      </c>
      <c r="E87" s="19">
        <f t="shared" si="20"/>
        <v>0</v>
      </c>
      <c r="F87" s="20"/>
      <c r="G87" s="19">
        <v>5.43</v>
      </c>
      <c r="H87" s="19">
        <v>21</v>
      </c>
      <c r="I87" s="19">
        <v>16</v>
      </c>
      <c r="J87" s="19">
        <v>5</v>
      </c>
      <c r="K87" s="19">
        <v>6</v>
      </c>
      <c r="L87" s="19">
        <v>1</v>
      </c>
      <c r="M87" s="19">
        <v>0</v>
      </c>
      <c r="N87" s="19">
        <v>0</v>
      </c>
      <c r="O87" s="19">
        <v>0</v>
      </c>
      <c r="P87" s="19">
        <v>0</v>
      </c>
      <c r="Q87" s="19">
        <v>0</v>
      </c>
      <c r="R87" s="19">
        <v>0</v>
      </c>
      <c r="S87" s="18"/>
    </row>
    <row r="88" spans="2:67" ht="15.75" x14ac:dyDescent="0.2">
      <c r="B88" s="147"/>
      <c r="C88" s="21" t="s">
        <v>99</v>
      </c>
      <c r="D88" s="19">
        <f t="shared" si="20"/>
        <v>0</v>
      </c>
      <c r="E88" s="19">
        <f t="shared" si="20"/>
        <v>0</v>
      </c>
      <c r="F88" s="20"/>
      <c r="G88" s="19">
        <v>5.0599999999999996</v>
      </c>
      <c r="H88" s="19">
        <v>21</v>
      </c>
      <c r="I88" s="19">
        <v>18</v>
      </c>
      <c r="J88" s="19">
        <v>5</v>
      </c>
      <c r="K88" s="19">
        <v>6</v>
      </c>
      <c r="L88" s="19">
        <v>1</v>
      </c>
      <c r="M88" s="19">
        <v>0</v>
      </c>
      <c r="N88" s="19">
        <v>0</v>
      </c>
      <c r="O88" s="19">
        <v>0</v>
      </c>
      <c r="P88" s="19">
        <v>0</v>
      </c>
      <c r="Q88" s="19">
        <v>0</v>
      </c>
      <c r="R88" s="19">
        <v>0</v>
      </c>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0</v>
      </c>
      <c r="F90" s="13">
        <f>F83</f>
        <v>255.88</v>
      </c>
      <c r="G90" s="13">
        <f t="shared" ref="G90:R90" si="21">AVERAGE(G83:G88)</f>
        <v>5.26</v>
      </c>
      <c r="H90" s="13">
        <f t="shared" si="21"/>
        <v>20.083333333333332</v>
      </c>
      <c r="I90" s="13">
        <f t="shared" si="21"/>
        <v>16.933333333333334</v>
      </c>
      <c r="J90" s="13">
        <f t="shared" si="21"/>
        <v>5.4</v>
      </c>
      <c r="K90" s="13">
        <f t="shared" si="21"/>
        <v>6.333333333333333</v>
      </c>
      <c r="L90" s="13">
        <f t="shared" si="21"/>
        <v>2.3333333333333335</v>
      </c>
      <c r="M90" s="13">
        <f t="shared" si="21"/>
        <v>0</v>
      </c>
      <c r="N90" s="13">
        <f t="shared" si="21"/>
        <v>0</v>
      </c>
      <c r="O90" s="13">
        <f t="shared" si="21"/>
        <v>0.33333333333333331</v>
      </c>
      <c r="P90" s="13">
        <f t="shared" si="21"/>
        <v>0</v>
      </c>
      <c r="Q90" s="13">
        <f t="shared" si="21"/>
        <v>0</v>
      </c>
      <c r="R90" s="13">
        <f t="shared" si="21"/>
        <v>0</v>
      </c>
      <c r="S90" s="12"/>
    </row>
    <row r="91" spans="2:67" ht="15.75" x14ac:dyDescent="0.2">
      <c r="B91" s="17"/>
      <c r="C91" s="16" t="s">
        <v>97</v>
      </c>
      <c r="D91" s="15"/>
      <c r="E91" s="14"/>
      <c r="F91" s="14"/>
      <c r="G91" s="13">
        <f t="shared" ref="G91:R91" si="22">STDEV(G83:G88)/SQRT(COUNT(G83:G88))</f>
        <v>0.28686814625073637</v>
      </c>
      <c r="H91" s="13">
        <f t="shared" si="22"/>
        <v>1.8726837545203541</v>
      </c>
      <c r="I91" s="13">
        <f t="shared" si="22"/>
        <v>1.9264244369066534</v>
      </c>
      <c r="J91" s="13">
        <f t="shared" si="22"/>
        <v>0.74833147735478789</v>
      </c>
      <c r="K91" s="13">
        <f t="shared" si="22"/>
        <v>0.95452140421842391</v>
      </c>
      <c r="L91" s="13">
        <f t="shared" si="22"/>
        <v>1.0219806477837261</v>
      </c>
      <c r="M91" s="13">
        <f t="shared" si="22"/>
        <v>0</v>
      </c>
      <c r="N91" s="13">
        <f t="shared" si="22"/>
        <v>0</v>
      </c>
      <c r="O91" s="13">
        <f t="shared" si="22"/>
        <v>0.33333333333333337</v>
      </c>
      <c r="P91" s="13">
        <f t="shared" si="22"/>
        <v>0</v>
      </c>
      <c r="Q91" s="13">
        <f t="shared" si="22"/>
        <v>0</v>
      </c>
      <c r="R91" s="13">
        <f t="shared" si="22"/>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2B75A-91B9-4374-8C83-7C047940B6D1}">
  <sheetPr>
    <pageSetUpPr fitToPage="1"/>
  </sheetPr>
  <dimension ref="B1:BO92"/>
  <sheetViews>
    <sheetView defaultGridColor="0" topLeftCell="B11" colorId="8" zoomScale="85" workbookViewId="0">
      <pane xSplit="1" ySplit="2" topLeftCell="C13" activePane="bottomRight" state="frozen"/>
      <selection activeCell="U13" sqref="U13:BP84"/>
      <selection pane="topRight" activeCell="U13" sqref="U13:BP84"/>
      <selection pane="bottomLeft" activeCell="U13" sqref="U13:BP84"/>
      <selection pane="bottomRight"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733</v>
      </c>
      <c r="E13" s="19">
        <v>160</v>
      </c>
      <c r="F13" s="19">
        <v>236.96</v>
      </c>
      <c r="G13" s="19">
        <v>6</v>
      </c>
      <c r="H13" s="19">
        <v>23.6</v>
      </c>
      <c r="I13" s="19">
        <v>16.399999999999999</v>
      </c>
      <c r="J13" s="19">
        <v>5</v>
      </c>
      <c r="K13" s="19">
        <v>6</v>
      </c>
      <c r="L13" s="19">
        <v>1</v>
      </c>
      <c r="M13" s="19">
        <v>0</v>
      </c>
      <c r="N13" s="19">
        <v>0</v>
      </c>
      <c r="O13" s="19">
        <v>1</v>
      </c>
      <c r="P13" s="19">
        <v>0</v>
      </c>
      <c r="Q13" s="19">
        <v>0</v>
      </c>
      <c r="R13" s="19">
        <v>0</v>
      </c>
      <c r="S13" s="18" t="s">
        <v>741</v>
      </c>
      <c r="U13" s="102">
        <v>6</v>
      </c>
      <c r="V13" s="102">
        <f>IF($H13="","",$H13)</f>
        <v>23.6</v>
      </c>
      <c r="W13" s="102">
        <f>IF(V13="","",V13/100)</f>
        <v>0.23600000000000002</v>
      </c>
      <c r="X13" s="102">
        <f>IF($G13="","",$G13)</f>
        <v>6</v>
      </c>
      <c r="Y13" s="102">
        <f>IF($K13="","",$K13)</f>
        <v>6</v>
      </c>
      <c r="Z13" s="102">
        <f>IF(J13="","",J13-1)</f>
        <v>4</v>
      </c>
      <c r="AA13" s="102">
        <f>IF($L13="","",$L13)</f>
        <v>1</v>
      </c>
      <c r="AB13" s="102">
        <f>IF($M13="","",$M13)</f>
        <v>0</v>
      </c>
      <c r="AC13" s="102">
        <f>IF($H14="","",$H14)</f>
        <v>18.2</v>
      </c>
      <c r="AD13" s="102">
        <f>IF(AC13="","",AC13/100)</f>
        <v>0.182</v>
      </c>
      <c r="AE13" s="102">
        <f>IF($G14="","",$G14)</f>
        <v>5</v>
      </c>
      <c r="AF13" s="102">
        <f>IF($K14="","",$K14)</f>
        <v>6</v>
      </c>
      <c r="AG13" s="102" t="str">
        <f>IF(J14="","",J14-1)</f>
        <v/>
      </c>
      <c r="AH13" s="102">
        <f>IF($L14="","",$L14)</f>
        <v>4</v>
      </c>
      <c r="AI13" s="102">
        <f>IF($M14="","",$M14)</f>
        <v>0</v>
      </c>
      <c r="AJ13" s="102">
        <f>IF($H15="","",$H15)</f>
        <v>17.8</v>
      </c>
      <c r="AK13" s="102">
        <f>IF(AJ13="","",AJ13/100)</f>
        <v>0.17800000000000002</v>
      </c>
      <c r="AL13" s="102">
        <f>IF($G15="","",$G15)</f>
        <v>4.8</v>
      </c>
      <c r="AM13" s="102">
        <f>IF($K15="","",$K15)</f>
        <v>9</v>
      </c>
      <c r="AN13" s="102" t="str">
        <f>IF(J15="","",J15-1)</f>
        <v/>
      </c>
      <c r="AO13" s="102">
        <f>IF($L15="","",$L15)</f>
        <v>0</v>
      </c>
      <c r="AP13" s="102">
        <f>IF($M15="","",$M15)</f>
        <v>0</v>
      </c>
      <c r="AQ13" s="102">
        <f>IF($H16="","",$H16)</f>
        <v>22.6</v>
      </c>
      <c r="AR13" s="102">
        <f>IF(AQ13="","",AQ13/100)</f>
        <v>0.22600000000000001</v>
      </c>
      <c r="AS13" s="102">
        <f>IF($G16="","",$G16)</f>
        <v>5.7</v>
      </c>
      <c r="AT13" s="102">
        <f>IF($K16="","",$K16)</f>
        <v>7</v>
      </c>
      <c r="AU13" s="102" t="str">
        <f>IF(J16="","",J16-1)</f>
        <v/>
      </c>
      <c r="AV13" s="102">
        <f>IF($L16="","",$L16)</f>
        <v>1</v>
      </c>
      <c r="AW13" s="102">
        <f>IF($M16="","",$M16)</f>
        <v>0</v>
      </c>
      <c r="AX13" s="102">
        <f>IF($H17="","",$H17)</f>
        <v>20.100000000000001</v>
      </c>
      <c r="AY13" s="102">
        <f>IF(AX13="","",AX13/100)</f>
        <v>0.20100000000000001</v>
      </c>
      <c r="AZ13" s="102">
        <f>IF($G17="","",$G17)</f>
        <v>5.3</v>
      </c>
      <c r="BA13" s="102">
        <f>IF($K17="","",$K17)</f>
        <v>10</v>
      </c>
      <c r="BB13" s="102">
        <f>IF(J17="","",J17-1)</f>
        <v>6</v>
      </c>
      <c r="BC13" s="102">
        <f>IF($L17="","",$L17)</f>
        <v>0</v>
      </c>
      <c r="BD13" s="102">
        <f>IF($M17="","",$M17)</f>
        <v>0</v>
      </c>
      <c r="BE13" s="102">
        <f>IF($H18="","",$H18)</f>
        <v>19.100000000000001</v>
      </c>
      <c r="BF13" s="102">
        <f>IF(BE13="","",BE13/100)</f>
        <v>0.191</v>
      </c>
      <c r="BG13" s="102">
        <f>IF($G18="","",$G18)</f>
        <v>5.5</v>
      </c>
      <c r="BH13" s="102">
        <f>IF($K18="","",$K18)</f>
        <v>8</v>
      </c>
      <c r="BI13" s="102">
        <f>IF(J18="","",J18-1)</f>
        <v>3</v>
      </c>
      <c r="BJ13" s="102">
        <f>IF($L18="","",$L18)</f>
        <v>1</v>
      </c>
      <c r="BK13" s="102">
        <f>IF($M18="","",$M18)</f>
        <v>0</v>
      </c>
      <c r="BL13" s="102">
        <f>SUM(O13:O18)/U13</f>
        <v>0.33333333333333331</v>
      </c>
      <c r="BM13" s="102">
        <f>SUM(P13:P18)/U13</f>
        <v>0</v>
      </c>
      <c r="BN13" s="102">
        <f>SUM(Q13:Q18)/U13</f>
        <v>0</v>
      </c>
      <c r="BO13" s="102">
        <f>SUM(R13:R18)/U13</f>
        <v>0</v>
      </c>
    </row>
    <row r="14" spans="2:67" ht="15.75" x14ac:dyDescent="0.2">
      <c r="B14" s="147"/>
      <c r="C14" s="21" t="s">
        <v>103</v>
      </c>
      <c r="D14" s="19"/>
      <c r="E14" s="19"/>
      <c r="F14" s="20"/>
      <c r="G14" s="19">
        <v>5</v>
      </c>
      <c r="H14" s="19">
        <v>18.2</v>
      </c>
      <c r="I14" s="19">
        <v>12.7</v>
      </c>
      <c r="J14" s="19"/>
      <c r="K14" s="19">
        <v>6</v>
      </c>
      <c r="L14" s="19">
        <v>4</v>
      </c>
      <c r="M14" s="19">
        <v>0</v>
      </c>
      <c r="N14" s="19">
        <v>0</v>
      </c>
      <c r="O14" s="19">
        <v>0</v>
      </c>
      <c r="P14" s="19">
        <v>0</v>
      </c>
      <c r="Q14" s="19">
        <v>0</v>
      </c>
      <c r="R14" s="19">
        <v>0</v>
      </c>
      <c r="S14" s="18"/>
    </row>
    <row r="15" spans="2:67" ht="15.75" x14ac:dyDescent="0.2">
      <c r="B15" s="147"/>
      <c r="C15" s="21" t="s">
        <v>102</v>
      </c>
      <c r="D15" s="19">
        <f t="shared" ref="D15:E18" si="0">D14</f>
        <v>0</v>
      </c>
      <c r="E15" s="19">
        <f t="shared" si="0"/>
        <v>0</v>
      </c>
      <c r="F15" s="20"/>
      <c r="G15" s="19">
        <v>4.8</v>
      </c>
      <c r="H15" s="19">
        <v>17.8</v>
      </c>
      <c r="I15" s="19">
        <v>11.7</v>
      </c>
      <c r="J15" s="19"/>
      <c r="K15" s="19">
        <v>9</v>
      </c>
      <c r="L15" s="19">
        <v>0</v>
      </c>
      <c r="M15" s="19">
        <v>0</v>
      </c>
      <c r="N15" s="19">
        <v>0</v>
      </c>
      <c r="O15" s="19">
        <v>0</v>
      </c>
      <c r="P15" s="19">
        <v>0</v>
      </c>
      <c r="Q15" s="19">
        <v>0</v>
      </c>
      <c r="R15" s="19">
        <v>0</v>
      </c>
      <c r="S15" s="18"/>
    </row>
    <row r="16" spans="2:67" ht="15.75" x14ac:dyDescent="0.2">
      <c r="B16" s="147"/>
      <c r="C16" s="21" t="s">
        <v>101</v>
      </c>
      <c r="D16" s="19">
        <f t="shared" si="0"/>
        <v>0</v>
      </c>
      <c r="E16" s="19">
        <f t="shared" si="0"/>
        <v>0</v>
      </c>
      <c r="F16" s="20"/>
      <c r="G16" s="19">
        <v>5.7</v>
      </c>
      <c r="H16" s="19">
        <v>22.6</v>
      </c>
      <c r="I16" s="19">
        <v>14.5</v>
      </c>
      <c r="J16" s="19"/>
      <c r="K16" s="19">
        <v>7</v>
      </c>
      <c r="L16" s="19">
        <v>1</v>
      </c>
      <c r="M16" s="19">
        <v>0</v>
      </c>
      <c r="N16" s="19">
        <v>0</v>
      </c>
      <c r="O16" s="19">
        <v>0</v>
      </c>
      <c r="P16" s="19">
        <v>0</v>
      </c>
      <c r="Q16" s="19">
        <v>0</v>
      </c>
      <c r="R16" s="19">
        <v>0</v>
      </c>
      <c r="S16" s="18" t="s">
        <v>741</v>
      </c>
    </row>
    <row r="17" spans="2:67" ht="15.75" x14ac:dyDescent="0.2">
      <c r="B17" s="147"/>
      <c r="C17" s="21" t="s">
        <v>100</v>
      </c>
      <c r="D17" s="19">
        <f t="shared" si="0"/>
        <v>0</v>
      </c>
      <c r="E17" s="19">
        <f t="shared" si="0"/>
        <v>0</v>
      </c>
      <c r="F17" s="20"/>
      <c r="G17" s="19">
        <v>5.3</v>
      </c>
      <c r="H17" s="19">
        <v>20.100000000000001</v>
      </c>
      <c r="I17" s="19">
        <v>19.2</v>
      </c>
      <c r="J17" s="19">
        <v>7</v>
      </c>
      <c r="K17" s="19">
        <v>10</v>
      </c>
      <c r="L17" s="19">
        <v>0</v>
      </c>
      <c r="M17" s="19">
        <v>0</v>
      </c>
      <c r="N17" s="19">
        <v>0</v>
      </c>
      <c r="O17" s="19">
        <v>1</v>
      </c>
      <c r="P17" s="19">
        <v>0</v>
      </c>
      <c r="Q17" s="19">
        <v>0</v>
      </c>
      <c r="R17" s="19">
        <v>0</v>
      </c>
      <c r="S17" s="18"/>
    </row>
    <row r="18" spans="2:67" ht="15.75" x14ac:dyDescent="0.2">
      <c r="B18" s="147"/>
      <c r="C18" s="21" t="s">
        <v>99</v>
      </c>
      <c r="D18" s="19">
        <f t="shared" si="0"/>
        <v>0</v>
      </c>
      <c r="E18" s="19">
        <f t="shared" si="0"/>
        <v>0</v>
      </c>
      <c r="F18" s="20"/>
      <c r="G18" s="19">
        <v>5.5</v>
      </c>
      <c r="H18" s="19">
        <v>19.100000000000001</v>
      </c>
      <c r="I18" s="19">
        <v>18.8</v>
      </c>
      <c r="J18" s="19">
        <v>4</v>
      </c>
      <c r="K18" s="19">
        <v>8</v>
      </c>
      <c r="L18" s="19">
        <v>1</v>
      </c>
      <c r="M18" s="19">
        <v>0</v>
      </c>
      <c r="N18" s="19">
        <v>0</v>
      </c>
      <c r="O18" s="19">
        <v>0</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0</v>
      </c>
      <c r="F20" s="13">
        <f>F13</f>
        <v>236.96</v>
      </c>
      <c r="G20" s="13">
        <f t="shared" ref="G20:R20" si="1">AVERAGE(G13:G18)</f>
        <v>5.3833333333333329</v>
      </c>
      <c r="H20" s="13">
        <f t="shared" si="1"/>
        <v>20.233333333333331</v>
      </c>
      <c r="I20" s="13">
        <f t="shared" si="1"/>
        <v>15.549999999999999</v>
      </c>
      <c r="J20" s="13">
        <f t="shared" si="1"/>
        <v>5.333333333333333</v>
      </c>
      <c r="K20" s="13">
        <f t="shared" si="1"/>
        <v>7.666666666666667</v>
      </c>
      <c r="L20" s="13">
        <f t="shared" si="1"/>
        <v>1.1666666666666667</v>
      </c>
      <c r="M20" s="13">
        <f t="shared" si="1"/>
        <v>0</v>
      </c>
      <c r="N20" s="13">
        <f t="shared" si="1"/>
        <v>0</v>
      </c>
      <c r="O20" s="13">
        <f t="shared" si="1"/>
        <v>0.33333333333333331</v>
      </c>
      <c r="P20" s="13">
        <f t="shared" si="1"/>
        <v>0</v>
      </c>
      <c r="Q20" s="13">
        <f t="shared" si="1"/>
        <v>0</v>
      </c>
      <c r="R20" s="13">
        <f t="shared" si="1"/>
        <v>0</v>
      </c>
      <c r="S20" s="12"/>
    </row>
    <row r="21" spans="2:67" ht="15.75" x14ac:dyDescent="0.2">
      <c r="B21" s="17"/>
      <c r="C21" s="16" t="s">
        <v>97</v>
      </c>
      <c r="D21" s="15"/>
      <c r="E21" s="14"/>
      <c r="F21" s="14"/>
      <c r="G21" s="13">
        <f t="shared" ref="G21:R21" si="2">STDEV(G13:G18)/SQRT(COUNT(G13:G18))</f>
        <v>0.18150604520082647</v>
      </c>
      <c r="H21" s="13">
        <f t="shared" si="2"/>
        <v>0.9711390791802933</v>
      </c>
      <c r="I21" s="13">
        <f t="shared" si="2"/>
        <v>1.2735122038415416</v>
      </c>
      <c r="J21" s="13">
        <f t="shared" si="2"/>
        <v>0.88191710368819731</v>
      </c>
      <c r="K21" s="13">
        <f t="shared" si="2"/>
        <v>0.6666666666666663</v>
      </c>
      <c r="L21" s="13">
        <f t="shared" si="2"/>
        <v>0.60092521257733167</v>
      </c>
      <c r="M21" s="13">
        <f t="shared" si="2"/>
        <v>0</v>
      </c>
      <c r="N21" s="13">
        <f t="shared" si="2"/>
        <v>0</v>
      </c>
      <c r="O21" s="13">
        <f t="shared" si="2"/>
        <v>0.21081851067789201</v>
      </c>
      <c r="P21" s="13">
        <f t="shared" si="2"/>
        <v>0</v>
      </c>
      <c r="Q21" s="13">
        <f t="shared" si="2"/>
        <v>0</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733</v>
      </c>
      <c r="E23" s="19">
        <v>160</v>
      </c>
      <c r="F23" s="19">
        <v>194.57</v>
      </c>
      <c r="G23" s="19">
        <v>5.4</v>
      </c>
      <c r="H23" s="19">
        <v>17.5</v>
      </c>
      <c r="I23" s="19">
        <v>13.2</v>
      </c>
      <c r="J23" s="19">
        <v>4</v>
      </c>
      <c r="K23" s="19">
        <v>8</v>
      </c>
      <c r="L23" s="19">
        <v>1</v>
      </c>
      <c r="M23" s="19">
        <v>0</v>
      </c>
      <c r="N23" s="19">
        <v>0</v>
      </c>
      <c r="O23" s="19">
        <v>0</v>
      </c>
      <c r="P23" s="19">
        <v>0</v>
      </c>
      <c r="Q23" s="19">
        <v>0</v>
      </c>
      <c r="R23" s="19">
        <v>0</v>
      </c>
      <c r="S23" s="18" t="s">
        <v>741</v>
      </c>
      <c r="U23" s="102">
        <v>6</v>
      </c>
      <c r="V23" s="102">
        <f>IF($H23="","",$H23)</f>
        <v>17.5</v>
      </c>
      <c r="W23" s="102">
        <f>IF(V23="","",V23/100)</f>
        <v>0.17499999999999999</v>
      </c>
      <c r="X23" s="102">
        <f>IF($G23="","",$G23)</f>
        <v>5.4</v>
      </c>
      <c r="Y23" s="102">
        <f>IF($K23="","",$K23)</f>
        <v>8</v>
      </c>
      <c r="Z23" s="102">
        <f>IF(J23="","",J23-1)</f>
        <v>3</v>
      </c>
      <c r="AA23" s="102">
        <f>IF($L23="","",$L23)</f>
        <v>1</v>
      </c>
      <c r="AB23" s="102">
        <f>IF($M23="","",$M23)</f>
        <v>0</v>
      </c>
      <c r="AC23" s="102">
        <f>IF($H24="","",$H24)</f>
        <v>11.8</v>
      </c>
      <c r="AD23" s="102">
        <f>IF(AC23="","",AC23/100)</f>
        <v>0.11800000000000001</v>
      </c>
      <c r="AE23" s="102">
        <f>IF($G24="","",$G24)</f>
        <v>4.4000000000000004</v>
      </c>
      <c r="AF23" s="102">
        <f>IF($K24="","",$K24)</f>
        <v>6</v>
      </c>
      <c r="AG23" s="102">
        <f>IF(J24="","",J24-1)</f>
        <v>8</v>
      </c>
      <c r="AH23" s="102">
        <f>IF($L24="","",$L24)</f>
        <v>0</v>
      </c>
      <c r="AI23" s="102">
        <f>IF($M24="","",$M24)</f>
        <v>0</v>
      </c>
      <c r="AJ23" s="102">
        <f>IF($H25="","",$H25)</f>
        <v>21.3</v>
      </c>
      <c r="AK23" s="102">
        <f>IF(AJ23="","",AJ23/100)</f>
        <v>0.21299999999999999</v>
      </c>
      <c r="AL23" s="102">
        <f>IF($G25="","",$G25)</f>
        <v>5.3</v>
      </c>
      <c r="AM23" s="102">
        <f>IF($K25="","",$K25)</f>
        <v>8</v>
      </c>
      <c r="AN23" s="102">
        <f>IF(J25="","",J25-1)</f>
        <v>5</v>
      </c>
      <c r="AO23" s="102">
        <f>IF($L25="","",$L25)</f>
        <v>1</v>
      </c>
      <c r="AP23" s="102">
        <f>IF($M25="","",$M25)</f>
        <v>0</v>
      </c>
      <c r="AQ23" s="102">
        <f>IF($H26="","",$H26)</f>
        <v>18.399999999999999</v>
      </c>
      <c r="AR23" s="102">
        <f>IF(AQ23="","",AQ23/100)</f>
        <v>0.184</v>
      </c>
      <c r="AS23" s="102">
        <f>IF($G26="","",$G26)</f>
        <v>4.7</v>
      </c>
      <c r="AT23" s="102">
        <f>IF($K26="","",$K26)</f>
        <v>8</v>
      </c>
      <c r="AU23" s="102">
        <f>IF(J26="","",J26-1)</f>
        <v>4</v>
      </c>
      <c r="AV23" s="102">
        <f>IF($L26="","",$L26)</f>
        <v>0</v>
      </c>
      <c r="AW23" s="102">
        <f>IF($M26="","",$M26)</f>
        <v>0</v>
      </c>
      <c r="AX23" s="102">
        <f>IF($H27="","",$H27)</f>
        <v>11.9</v>
      </c>
      <c r="AY23" s="102">
        <f>IF(AX23="","",AX23/100)</f>
        <v>0.11900000000000001</v>
      </c>
      <c r="AZ23" s="102">
        <f>IF($G27="","",$G27)</f>
        <v>3.6</v>
      </c>
      <c r="BA23" s="102">
        <f>IF($K27="","",$K27)</f>
        <v>4</v>
      </c>
      <c r="BB23" s="102" t="str">
        <f>IF(J27="","",J27-1)</f>
        <v/>
      </c>
      <c r="BC23" s="102">
        <f>IF($L27="","",$L27)</f>
        <v>2</v>
      </c>
      <c r="BD23" s="102">
        <f>IF($M27="","",$M27)</f>
        <v>0</v>
      </c>
      <c r="BE23" s="102">
        <f>IF($H28="","",$H28)</f>
        <v>18.399999999999999</v>
      </c>
      <c r="BF23" s="102">
        <f>IF(BE23="","",BE23/100)</f>
        <v>0.184</v>
      </c>
      <c r="BG23" s="102">
        <f>IF($G28="","",$G28)</f>
        <v>6.4</v>
      </c>
      <c r="BH23" s="102">
        <f>IF($K28="","",$K28)</f>
        <v>4</v>
      </c>
      <c r="BI23" s="102" t="str">
        <f>IF(J28="","",J28-1)</f>
        <v/>
      </c>
      <c r="BJ23" s="102">
        <f>IF($L28="","",$L28)</f>
        <v>3</v>
      </c>
      <c r="BK23" s="102">
        <f>IF($M28="","",$M28)</f>
        <v>1</v>
      </c>
      <c r="BL23" s="102">
        <f>SUM(O23:O28)/U23</f>
        <v>0</v>
      </c>
      <c r="BM23" s="102">
        <f>SUM(P23:P28)/U23</f>
        <v>0</v>
      </c>
      <c r="BN23" s="102">
        <f>SUM(Q23:Q28)/U23</f>
        <v>0</v>
      </c>
      <c r="BO23" s="102">
        <f>SUM(R23:R28)/U23</f>
        <v>0</v>
      </c>
    </row>
    <row r="24" spans="2:67" ht="15.75" x14ac:dyDescent="0.2">
      <c r="B24" s="147"/>
      <c r="C24" s="21" t="s">
        <v>103</v>
      </c>
      <c r="D24" s="19"/>
      <c r="E24" s="19"/>
      <c r="F24" s="20"/>
      <c r="G24" s="19">
        <v>4.4000000000000004</v>
      </c>
      <c r="H24" s="19">
        <v>11.8</v>
      </c>
      <c r="I24" s="19">
        <v>9.5</v>
      </c>
      <c r="J24" s="19">
        <v>9</v>
      </c>
      <c r="K24" s="19">
        <v>6</v>
      </c>
      <c r="L24" s="19">
        <v>0</v>
      </c>
      <c r="M24" s="19">
        <v>0</v>
      </c>
      <c r="N24" s="19">
        <v>0</v>
      </c>
      <c r="O24" s="19">
        <v>0</v>
      </c>
      <c r="P24" s="19">
        <v>0</v>
      </c>
      <c r="Q24" s="19">
        <v>0</v>
      </c>
      <c r="R24" s="19">
        <v>0</v>
      </c>
      <c r="S24" s="18"/>
    </row>
    <row r="25" spans="2:67" ht="15.75" x14ac:dyDescent="0.2">
      <c r="B25" s="147"/>
      <c r="C25" s="21" t="s">
        <v>102</v>
      </c>
      <c r="D25" s="19">
        <f t="shared" ref="D25:E28" si="3">D24</f>
        <v>0</v>
      </c>
      <c r="E25" s="19">
        <f t="shared" si="3"/>
        <v>0</v>
      </c>
      <c r="F25" s="20"/>
      <c r="G25" s="19">
        <v>5.3</v>
      </c>
      <c r="H25" s="19">
        <v>21.3</v>
      </c>
      <c r="I25" s="19">
        <v>17.2</v>
      </c>
      <c r="J25" s="19">
        <v>6</v>
      </c>
      <c r="K25" s="19">
        <v>8</v>
      </c>
      <c r="L25" s="19">
        <v>1</v>
      </c>
      <c r="M25" s="19">
        <v>0</v>
      </c>
      <c r="N25" s="19">
        <v>0</v>
      </c>
      <c r="O25" s="19">
        <v>0</v>
      </c>
      <c r="P25" s="19">
        <v>0</v>
      </c>
      <c r="Q25" s="19">
        <v>0</v>
      </c>
      <c r="R25" s="19">
        <v>0</v>
      </c>
      <c r="S25" s="18" t="s">
        <v>741</v>
      </c>
    </row>
    <row r="26" spans="2:67" ht="15.75" x14ac:dyDescent="0.2">
      <c r="B26" s="147"/>
      <c r="C26" s="21" t="s">
        <v>101</v>
      </c>
      <c r="D26" s="19">
        <f t="shared" si="3"/>
        <v>0</v>
      </c>
      <c r="E26" s="19">
        <f t="shared" si="3"/>
        <v>0</v>
      </c>
      <c r="F26" s="20"/>
      <c r="G26" s="19">
        <v>4.7</v>
      </c>
      <c r="H26" s="19">
        <v>18.399999999999999</v>
      </c>
      <c r="I26" s="19">
        <v>17.5</v>
      </c>
      <c r="J26" s="19">
        <v>5</v>
      </c>
      <c r="K26" s="19">
        <v>8</v>
      </c>
      <c r="L26" s="19">
        <v>0</v>
      </c>
      <c r="M26" s="19">
        <v>0</v>
      </c>
      <c r="N26" s="19">
        <v>0</v>
      </c>
      <c r="O26" s="19">
        <v>0</v>
      </c>
      <c r="P26" s="19">
        <v>0</v>
      </c>
      <c r="Q26" s="19">
        <v>0</v>
      </c>
      <c r="R26" s="19">
        <v>0</v>
      </c>
      <c r="S26" s="18"/>
    </row>
    <row r="27" spans="2:67" ht="15.75" x14ac:dyDescent="0.2">
      <c r="B27" s="147"/>
      <c r="C27" s="21" t="s">
        <v>100</v>
      </c>
      <c r="D27" s="19">
        <f t="shared" si="3"/>
        <v>0</v>
      </c>
      <c r="E27" s="19">
        <f t="shared" si="3"/>
        <v>0</v>
      </c>
      <c r="F27" s="20"/>
      <c r="G27" s="19">
        <v>3.6</v>
      </c>
      <c r="H27" s="19">
        <v>11.9</v>
      </c>
      <c r="I27" s="19">
        <v>15.5</v>
      </c>
      <c r="J27" s="19"/>
      <c r="K27" s="19">
        <v>4</v>
      </c>
      <c r="L27" s="19">
        <v>2</v>
      </c>
      <c r="M27" s="19">
        <v>0</v>
      </c>
      <c r="N27" s="19">
        <v>0</v>
      </c>
      <c r="O27" s="19">
        <v>0</v>
      </c>
      <c r="P27" s="19">
        <v>0</v>
      </c>
      <c r="Q27" s="19">
        <v>0</v>
      </c>
      <c r="R27" s="19">
        <v>0</v>
      </c>
      <c r="S27" s="18" t="s">
        <v>738</v>
      </c>
    </row>
    <row r="28" spans="2:67" ht="15.75" x14ac:dyDescent="0.2">
      <c r="B28" s="147"/>
      <c r="C28" s="21" t="s">
        <v>99</v>
      </c>
      <c r="D28" s="19">
        <f t="shared" si="3"/>
        <v>0</v>
      </c>
      <c r="E28" s="19">
        <f t="shared" si="3"/>
        <v>0</v>
      </c>
      <c r="F28" s="20"/>
      <c r="G28" s="19">
        <v>6.4</v>
      </c>
      <c r="H28" s="19">
        <v>18.399999999999999</v>
      </c>
      <c r="I28" s="19">
        <v>18.7</v>
      </c>
      <c r="J28" s="19"/>
      <c r="K28" s="19">
        <v>4</v>
      </c>
      <c r="L28" s="19">
        <v>3</v>
      </c>
      <c r="M28" s="19">
        <v>1</v>
      </c>
      <c r="N28" s="19">
        <v>0</v>
      </c>
      <c r="O28" s="19">
        <v>0</v>
      </c>
      <c r="P28" s="19">
        <v>0</v>
      </c>
      <c r="Q28" s="19">
        <v>0</v>
      </c>
      <c r="R28" s="19">
        <v>0</v>
      </c>
      <c r="S28" s="18" t="s">
        <v>738</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0</v>
      </c>
      <c r="F30" s="13">
        <f>F23</f>
        <v>194.57</v>
      </c>
      <c r="G30" s="13">
        <f t="shared" ref="G30:R30" si="4">AVERAGE(G23:G28)</f>
        <v>4.9666666666666677</v>
      </c>
      <c r="H30" s="13">
        <f t="shared" si="4"/>
        <v>16.55</v>
      </c>
      <c r="I30" s="13">
        <f t="shared" si="4"/>
        <v>15.266666666666667</v>
      </c>
      <c r="J30" s="13">
        <f t="shared" si="4"/>
        <v>6</v>
      </c>
      <c r="K30" s="13">
        <f t="shared" si="4"/>
        <v>6.333333333333333</v>
      </c>
      <c r="L30" s="13">
        <f t="shared" si="4"/>
        <v>1.1666666666666667</v>
      </c>
      <c r="M30" s="13">
        <f t="shared" si="4"/>
        <v>0.16666666666666666</v>
      </c>
      <c r="N30" s="13">
        <f t="shared" si="4"/>
        <v>0</v>
      </c>
      <c r="O30" s="13">
        <f t="shared" si="4"/>
        <v>0</v>
      </c>
      <c r="P30" s="13">
        <f t="shared" si="4"/>
        <v>0</v>
      </c>
      <c r="Q30" s="13">
        <f t="shared" si="4"/>
        <v>0</v>
      </c>
      <c r="R30" s="13">
        <f t="shared" si="4"/>
        <v>0</v>
      </c>
      <c r="S30" s="12"/>
    </row>
    <row r="31" spans="2:67" ht="15.75" x14ac:dyDescent="0.2">
      <c r="B31" s="17"/>
      <c r="C31" s="16" t="s">
        <v>97</v>
      </c>
      <c r="D31" s="15"/>
      <c r="E31" s="14"/>
      <c r="F31" s="14"/>
      <c r="G31" s="13">
        <f t="shared" ref="G31:R31" si="5">STDEV(G23:G28)/SQRT(COUNT(G23:G28))</f>
        <v>0.3921450978627391</v>
      </c>
      <c r="H31" s="13">
        <f t="shared" si="5"/>
        <v>1.575806671729326</v>
      </c>
      <c r="I31" s="13">
        <f t="shared" si="5"/>
        <v>1.3915618723019232</v>
      </c>
      <c r="J31" s="13">
        <f t="shared" si="5"/>
        <v>1.0801234497346435</v>
      </c>
      <c r="K31" s="13">
        <f t="shared" si="5"/>
        <v>0.8027729719194866</v>
      </c>
      <c r="L31" s="13">
        <f t="shared" si="5"/>
        <v>0.47726070210921184</v>
      </c>
      <c r="M31" s="13">
        <f t="shared" si="5"/>
        <v>0.16666666666666669</v>
      </c>
      <c r="N31" s="13">
        <f t="shared" si="5"/>
        <v>0</v>
      </c>
      <c r="O31" s="13">
        <f t="shared" si="5"/>
        <v>0</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733</v>
      </c>
      <c r="E33" s="19">
        <v>160</v>
      </c>
      <c r="F33" s="19">
        <v>359.3</v>
      </c>
      <c r="G33" s="19">
        <v>6</v>
      </c>
      <c r="H33" s="19">
        <v>18.8</v>
      </c>
      <c r="I33" s="19">
        <v>23.1</v>
      </c>
      <c r="J33" s="19">
        <v>5</v>
      </c>
      <c r="K33" s="19">
        <v>6</v>
      </c>
      <c r="L33" s="19">
        <v>2</v>
      </c>
      <c r="M33" s="19">
        <v>1</v>
      </c>
      <c r="N33" s="19">
        <v>0</v>
      </c>
      <c r="O33" s="19">
        <v>0</v>
      </c>
      <c r="P33" s="19">
        <v>0</v>
      </c>
      <c r="Q33" s="19">
        <v>0</v>
      </c>
      <c r="R33" s="19">
        <v>0</v>
      </c>
      <c r="S33" s="18" t="s">
        <v>738</v>
      </c>
      <c r="U33" s="102">
        <v>6</v>
      </c>
      <c r="V33" s="102">
        <f>IF($H33="","",$H33)</f>
        <v>18.8</v>
      </c>
      <c r="W33" s="102">
        <f>IF(V33="","",V33/100)</f>
        <v>0.188</v>
      </c>
      <c r="X33" s="102">
        <f>IF($G33="","",$G33)</f>
        <v>6</v>
      </c>
      <c r="Y33" s="102">
        <f>IF($K33="","",$K33)</f>
        <v>6</v>
      </c>
      <c r="Z33" s="102">
        <f>IF(J33="","",J33-1)</f>
        <v>4</v>
      </c>
      <c r="AA33" s="102">
        <f>IF($L33="","",$L33)</f>
        <v>2</v>
      </c>
      <c r="AB33" s="102">
        <f>IF($M33="","",$M33)</f>
        <v>1</v>
      </c>
      <c r="AC33" s="102">
        <f>IF($H34="","",$H34)</f>
        <v>21</v>
      </c>
      <c r="AD33" s="102">
        <f>IF(AC33="","",AC33/100)</f>
        <v>0.21</v>
      </c>
      <c r="AE33" s="102">
        <f>IF($G34="","",$G34)</f>
        <v>5.7</v>
      </c>
      <c r="AF33" s="102">
        <f>IF($K34="","",$K34)</f>
        <v>9</v>
      </c>
      <c r="AG33" s="102">
        <f>IF(J34="","",J34-1)</f>
        <v>4</v>
      </c>
      <c r="AH33" s="102">
        <f>IF($L34="","",$L34)</f>
        <v>0</v>
      </c>
      <c r="AI33" s="102">
        <f>IF($M34="","",$M34)</f>
        <v>0</v>
      </c>
      <c r="AJ33" s="102">
        <f>IF($H35="","",$H35)</f>
        <v>18</v>
      </c>
      <c r="AK33" s="102">
        <f>IF(AJ33="","",AJ33/100)</f>
        <v>0.18</v>
      </c>
      <c r="AL33" s="102">
        <f>IF($G35="","",$G35)</f>
        <v>5.5</v>
      </c>
      <c r="AM33" s="102">
        <f>IF($K35="","",$K35)</f>
        <v>8</v>
      </c>
      <c r="AN33" s="102">
        <f>IF(J35="","",J35-1)</f>
        <v>1</v>
      </c>
      <c r="AO33" s="102">
        <f>IF($L35="","",$L35)</f>
        <v>0</v>
      </c>
      <c r="AP33" s="102">
        <f>IF($M35="","",$M35)</f>
        <v>0</v>
      </c>
      <c r="AQ33" s="102">
        <f>IF($H36="","",$H36)</f>
        <v>17.899999999999999</v>
      </c>
      <c r="AR33" s="102">
        <f>IF(AQ33="","",AQ33/100)</f>
        <v>0.17899999999999999</v>
      </c>
      <c r="AS33" s="102">
        <f>IF($G36="","",$G36)</f>
        <v>4.8</v>
      </c>
      <c r="AT33" s="102">
        <f>IF($K36="","",$K36)</f>
        <v>7</v>
      </c>
      <c r="AU33" s="102">
        <f>IF(J36="","",J36-1)</f>
        <v>3</v>
      </c>
      <c r="AV33" s="102">
        <f>IF($L36="","",$L36)</f>
        <v>1</v>
      </c>
      <c r="AW33" s="102">
        <f>IF($M36="","",$M36)</f>
        <v>1</v>
      </c>
      <c r="AX33" s="102">
        <f>IF($H37="","",$H37)</f>
        <v>16.2</v>
      </c>
      <c r="AY33" s="102">
        <f>IF(AX33="","",AX33/100)</f>
        <v>0.16200000000000001</v>
      </c>
      <c r="AZ33" s="102">
        <f>IF($G37="","",$G37)</f>
        <v>3.9</v>
      </c>
      <c r="BA33" s="102">
        <f>IF($K37="","",$K37)</f>
        <v>6</v>
      </c>
      <c r="BB33" s="102">
        <f>IF(J37="","",J37-1)</f>
        <v>3</v>
      </c>
      <c r="BC33" s="102">
        <f>IF($L37="","",$L37)</f>
        <v>1</v>
      </c>
      <c r="BD33" s="102">
        <f>IF($M37="","",$M37)</f>
        <v>0</v>
      </c>
      <c r="BE33" s="102">
        <f>IF($H38="","",$H38)</f>
        <v>16.600000000000001</v>
      </c>
      <c r="BF33" s="102">
        <f>IF(BE33="","",BE33/100)</f>
        <v>0.16600000000000001</v>
      </c>
      <c r="BG33" s="102">
        <f>IF($G38="","",$G38)</f>
        <v>5.5</v>
      </c>
      <c r="BH33" s="102">
        <f>IF($K38="","",$K38)</f>
        <v>7</v>
      </c>
      <c r="BI33" s="102">
        <f>IF(J38="","",J38-1)</f>
        <v>3</v>
      </c>
      <c r="BJ33" s="102">
        <f>IF($L38="","",$L38)</f>
        <v>1</v>
      </c>
      <c r="BK33" s="102">
        <f>IF($M38="","",$M38)</f>
        <v>1</v>
      </c>
      <c r="BL33" s="102">
        <f>SUM(O33:O38)/U33</f>
        <v>0</v>
      </c>
      <c r="BM33" s="102">
        <f>SUM(P33:P38)/U33</f>
        <v>0</v>
      </c>
      <c r="BN33" s="102">
        <f>SUM(Q33:Q38)/U33</f>
        <v>0</v>
      </c>
      <c r="BO33" s="102">
        <f>SUM(R33:R38)/U33</f>
        <v>0</v>
      </c>
    </row>
    <row r="34" spans="2:67" ht="15.75" x14ac:dyDescent="0.2">
      <c r="B34" s="147"/>
      <c r="C34" s="21" t="s">
        <v>103</v>
      </c>
      <c r="D34" s="19"/>
      <c r="E34" s="19"/>
      <c r="F34" s="20"/>
      <c r="G34" s="19">
        <v>5.7</v>
      </c>
      <c r="H34" s="19">
        <v>21</v>
      </c>
      <c r="I34" s="19">
        <v>14.4</v>
      </c>
      <c r="J34" s="19">
        <v>5</v>
      </c>
      <c r="K34" s="19">
        <v>9</v>
      </c>
      <c r="L34" s="19">
        <v>0</v>
      </c>
      <c r="M34" s="19">
        <v>0</v>
      </c>
      <c r="N34" s="19">
        <v>0</v>
      </c>
      <c r="O34" s="19">
        <v>0</v>
      </c>
      <c r="P34" s="19">
        <v>0</v>
      </c>
      <c r="Q34" s="19">
        <v>0</v>
      </c>
      <c r="R34" s="19">
        <v>0</v>
      </c>
      <c r="S34" s="18"/>
    </row>
    <row r="35" spans="2:67" ht="15.75" x14ac:dyDescent="0.2">
      <c r="B35" s="147"/>
      <c r="C35" s="21" t="s">
        <v>102</v>
      </c>
      <c r="D35" s="19">
        <f t="shared" ref="D35:E38" si="6">D34</f>
        <v>0</v>
      </c>
      <c r="E35" s="19">
        <f t="shared" si="6"/>
        <v>0</v>
      </c>
      <c r="F35" s="20"/>
      <c r="G35" s="19">
        <v>5.5</v>
      </c>
      <c r="H35" s="19">
        <v>18</v>
      </c>
      <c r="I35" s="19">
        <v>24.1</v>
      </c>
      <c r="J35" s="19">
        <v>2</v>
      </c>
      <c r="K35" s="19">
        <v>8</v>
      </c>
      <c r="L35" s="19">
        <v>0</v>
      </c>
      <c r="M35" s="19">
        <v>0</v>
      </c>
      <c r="N35" s="19">
        <v>0</v>
      </c>
      <c r="O35" s="19">
        <v>0</v>
      </c>
      <c r="P35" s="19">
        <v>0</v>
      </c>
      <c r="Q35" s="19">
        <v>0</v>
      </c>
      <c r="R35" s="19">
        <v>0</v>
      </c>
      <c r="S35" s="18"/>
    </row>
    <row r="36" spans="2:67" ht="15.75" x14ac:dyDescent="0.2">
      <c r="B36" s="147"/>
      <c r="C36" s="21" t="s">
        <v>101</v>
      </c>
      <c r="D36" s="19">
        <f t="shared" si="6"/>
        <v>0</v>
      </c>
      <c r="E36" s="19">
        <f t="shared" si="6"/>
        <v>0</v>
      </c>
      <c r="F36" s="20"/>
      <c r="G36" s="19">
        <v>4.8</v>
      </c>
      <c r="H36" s="19">
        <v>17.899999999999999</v>
      </c>
      <c r="I36" s="19">
        <v>19</v>
      </c>
      <c r="J36" s="19">
        <v>4</v>
      </c>
      <c r="K36" s="19">
        <v>7</v>
      </c>
      <c r="L36" s="19">
        <v>1</v>
      </c>
      <c r="M36" s="19">
        <v>1</v>
      </c>
      <c r="N36" s="19">
        <v>0</v>
      </c>
      <c r="O36" s="19">
        <v>0</v>
      </c>
      <c r="P36" s="19">
        <v>0</v>
      </c>
      <c r="Q36" s="19">
        <v>0</v>
      </c>
      <c r="R36" s="19">
        <v>0</v>
      </c>
      <c r="S36" s="18"/>
    </row>
    <row r="37" spans="2:67" ht="15.75" x14ac:dyDescent="0.2">
      <c r="B37" s="147"/>
      <c r="C37" s="21" t="s">
        <v>100</v>
      </c>
      <c r="D37" s="19">
        <f t="shared" si="6"/>
        <v>0</v>
      </c>
      <c r="E37" s="19">
        <f t="shared" si="6"/>
        <v>0</v>
      </c>
      <c r="F37" s="20"/>
      <c r="G37" s="19">
        <v>3.9</v>
      </c>
      <c r="H37" s="19">
        <v>16.2</v>
      </c>
      <c r="I37" s="19">
        <v>13.1</v>
      </c>
      <c r="J37" s="19">
        <v>4</v>
      </c>
      <c r="K37" s="19">
        <v>6</v>
      </c>
      <c r="L37" s="19">
        <v>1</v>
      </c>
      <c r="M37" s="19">
        <v>0</v>
      </c>
      <c r="N37" s="19">
        <v>0</v>
      </c>
      <c r="O37" s="19">
        <v>0</v>
      </c>
      <c r="P37" s="19">
        <v>0</v>
      </c>
      <c r="Q37" s="19">
        <v>0</v>
      </c>
      <c r="R37" s="19">
        <v>0</v>
      </c>
      <c r="S37" s="18"/>
    </row>
    <row r="38" spans="2:67" ht="15.75" x14ac:dyDescent="0.2">
      <c r="B38" s="147"/>
      <c r="C38" s="21" t="s">
        <v>99</v>
      </c>
      <c r="D38" s="19">
        <f t="shared" si="6"/>
        <v>0</v>
      </c>
      <c r="E38" s="19">
        <f t="shared" si="6"/>
        <v>0</v>
      </c>
      <c r="F38" s="20"/>
      <c r="G38" s="19">
        <v>5.5</v>
      </c>
      <c r="H38" s="19">
        <v>16.600000000000001</v>
      </c>
      <c r="I38" s="19">
        <v>19</v>
      </c>
      <c r="J38" s="19">
        <v>4</v>
      </c>
      <c r="K38" s="19">
        <v>7</v>
      </c>
      <c r="L38" s="19">
        <v>1</v>
      </c>
      <c r="M38" s="19">
        <v>1</v>
      </c>
      <c r="N38" s="19">
        <v>0</v>
      </c>
      <c r="O38" s="19">
        <v>0</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0</v>
      </c>
      <c r="F40" s="13">
        <f>F33</f>
        <v>359.3</v>
      </c>
      <c r="G40" s="13">
        <f t="shared" ref="G40:R40" si="7">AVERAGE(G33:G38)</f>
        <v>5.2333333333333334</v>
      </c>
      <c r="H40" s="13">
        <f t="shared" si="7"/>
        <v>18.083333333333332</v>
      </c>
      <c r="I40" s="13">
        <f t="shared" si="7"/>
        <v>18.783333333333331</v>
      </c>
      <c r="J40" s="13">
        <f t="shared" si="7"/>
        <v>4</v>
      </c>
      <c r="K40" s="13">
        <f t="shared" si="7"/>
        <v>7.166666666666667</v>
      </c>
      <c r="L40" s="13">
        <f t="shared" si="7"/>
        <v>0.83333333333333337</v>
      </c>
      <c r="M40" s="13">
        <f t="shared" si="7"/>
        <v>0.5</v>
      </c>
      <c r="N40" s="13">
        <f t="shared" si="7"/>
        <v>0</v>
      </c>
      <c r="O40" s="13">
        <f t="shared" si="7"/>
        <v>0</v>
      </c>
      <c r="P40" s="13">
        <f t="shared" si="7"/>
        <v>0</v>
      </c>
      <c r="Q40" s="13">
        <f t="shared" si="7"/>
        <v>0</v>
      </c>
      <c r="R40" s="13">
        <f t="shared" si="7"/>
        <v>0</v>
      </c>
      <c r="S40" s="12"/>
    </row>
    <row r="41" spans="2:67" ht="15.75" x14ac:dyDescent="0.2">
      <c r="B41" s="17"/>
      <c r="C41" s="16" t="s">
        <v>97</v>
      </c>
      <c r="D41" s="15"/>
      <c r="E41" s="14"/>
      <c r="F41" s="14"/>
      <c r="G41" s="13">
        <f t="shared" ref="G41:R41" si="8">STDEV(G33:G38)/SQRT(COUNT(G33:G38))</f>
        <v>0.31162655713387438</v>
      </c>
      <c r="H41" s="13">
        <f t="shared" si="8"/>
        <v>0.7025746302785999</v>
      </c>
      <c r="I41" s="13">
        <f t="shared" si="8"/>
        <v>1.8120737046574948</v>
      </c>
      <c r="J41" s="13">
        <f t="shared" si="8"/>
        <v>0.44721359549995793</v>
      </c>
      <c r="K41" s="13">
        <f t="shared" si="8"/>
        <v>0.47726070210921112</v>
      </c>
      <c r="L41" s="13">
        <f t="shared" si="8"/>
        <v>0.30731814857642958</v>
      </c>
      <c r="M41" s="13">
        <f t="shared" si="8"/>
        <v>0.22360679774997896</v>
      </c>
      <c r="N41" s="13">
        <f t="shared" si="8"/>
        <v>0</v>
      </c>
      <c r="O41" s="13">
        <f t="shared" si="8"/>
        <v>0</v>
      </c>
      <c r="P41" s="13">
        <f t="shared" si="8"/>
        <v>0</v>
      </c>
      <c r="Q41" s="13">
        <f t="shared" si="8"/>
        <v>0</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733</v>
      </c>
      <c r="E43" s="19">
        <v>160</v>
      </c>
      <c r="F43" s="19">
        <v>344.17</v>
      </c>
      <c r="G43" s="19">
        <v>5.8</v>
      </c>
      <c r="H43" s="19">
        <v>20.100000000000001</v>
      </c>
      <c r="I43" s="19">
        <v>14</v>
      </c>
      <c r="J43" s="19">
        <v>4</v>
      </c>
      <c r="K43" s="19">
        <v>7</v>
      </c>
      <c r="L43" s="19">
        <v>2</v>
      </c>
      <c r="M43" s="19">
        <v>3</v>
      </c>
      <c r="N43" s="19">
        <v>0</v>
      </c>
      <c r="O43" s="19">
        <v>0</v>
      </c>
      <c r="P43" s="19">
        <v>0</v>
      </c>
      <c r="Q43" s="19">
        <v>0</v>
      </c>
      <c r="R43" s="19">
        <v>0</v>
      </c>
      <c r="S43" s="18"/>
      <c r="U43" s="102">
        <v>6</v>
      </c>
      <c r="V43" s="102">
        <f>IF($H43="","",$H43)</f>
        <v>20.100000000000001</v>
      </c>
      <c r="W43" s="102">
        <f>IF(V43="","",V43/100)</f>
        <v>0.20100000000000001</v>
      </c>
      <c r="X43" s="102">
        <f>IF($G43="","",$G43)</f>
        <v>5.8</v>
      </c>
      <c r="Y43" s="102">
        <f>IF($K43="","",$K43)</f>
        <v>7</v>
      </c>
      <c r="Z43" s="102">
        <f>IF(J43="","",J43-1)</f>
        <v>3</v>
      </c>
      <c r="AA43" s="102">
        <f>IF($L43="","",$L43)</f>
        <v>2</v>
      </c>
      <c r="AB43" s="102">
        <f>IF($M43="","",$M43)</f>
        <v>3</v>
      </c>
      <c r="AC43" s="102">
        <f>IF($H44="","",$H44)</f>
        <v>23.7</v>
      </c>
      <c r="AD43" s="102">
        <f>IF(AC43="","",AC43/100)</f>
        <v>0.23699999999999999</v>
      </c>
      <c r="AE43" s="102">
        <f>IF($G44="","",$G44)</f>
        <v>6.1</v>
      </c>
      <c r="AF43" s="102">
        <f>IF($K44="","",$K44)</f>
        <v>10</v>
      </c>
      <c r="AG43" s="102">
        <f>IF(J44="","",J44-1)</f>
        <v>5</v>
      </c>
      <c r="AH43" s="102">
        <f>IF($L44="","",$L44)</f>
        <v>2</v>
      </c>
      <c r="AI43" s="102">
        <f>IF($M44="","",$M44)</f>
        <v>0</v>
      </c>
      <c r="AJ43" s="102">
        <f>IF($H45="","",$H45)</f>
        <v>21.8</v>
      </c>
      <c r="AK43" s="102">
        <f>IF(AJ43="","",AJ43/100)</f>
        <v>0.218</v>
      </c>
      <c r="AL43" s="102">
        <f>IF($G45="","",$G45)</f>
        <v>5.3</v>
      </c>
      <c r="AM43" s="102">
        <f>IF($K45="","",$K45)</f>
        <v>8</v>
      </c>
      <c r="AN43" s="102">
        <f>IF(J45="","",J45-1)</f>
        <v>4</v>
      </c>
      <c r="AO43" s="102">
        <f>IF($L45="","",$L45)</f>
        <v>2</v>
      </c>
      <c r="AP43" s="102">
        <f>IF($M45="","",$M45)</f>
        <v>0</v>
      </c>
      <c r="AQ43" s="102">
        <f>IF($H46="","",$H46)</f>
        <v>20.399999999999999</v>
      </c>
      <c r="AR43" s="102">
        <f>IF(AQ43="","",AQ43/100)</f>
        <v>0.20399999999999999</v>
      </c>
      <c r="AS43" s="102">
        <f>IF($G46="","",$G46)</f>
        <v>5.2</v>
      </c>
      <c r="AT43" s="102">
        <f>IF($K46="","",$K46)</f>
        <v>9</v>
      </c>
      <c r="AU43" s="102" t="str">
        <f>IF(J46="","",J46-1)</f>
        <v/>
      </c>
      <c r="AV43" s="102">
        <f>IF($L46="","",$L46)</f>
        <v>2</v>
      </c>
      <c r="AW43" s="102">
        <f>IF($M46="","",$M46)</f>
        <v>0</v>
      </c>
      <c r="AX43" s="102">
        <f>IF($H47="","",$H47)</f>
        <v>23.6</v>
      </c>
      <c r="AY43" s="102">
        <f>IF(AX43="","",AX43/100)</f>
        <v>0.23600000000000002</v>
      </c>
      <c r="AZ43" s="102">
        <f>IF($G47="","",$G47)</f>
        <v>5.8</v>
      </c>
      <c r="BA43" s="102">
        <f>IF($K47="","",$K47)</f>
        <v>10</v>
      </c>
      <c r="BB43" s="102">
        <f>IF(J47="","",J47-1)</f>
        <v>7</v>
      </c>
      <c r="BC43" s="102">
        <f>IF($L47="","",$L47)</f>
        <v>2</v>
      </c>
      <c r="BD43" s="102">
        <f>IF($M47="","",$M47)</f>
        <v>0</v>
      </c>
      <c r="BE43" s="102">
        <f>IF($H48="","",$H48)</f>
        <v>25.8</v>
      </c>
      <c r="BF43" s="102">
        <f>IF(BE43="","",BE43/100)</f>
        <v>0.25800000000000001</v>
      </c>
      <c r="BG43" s="102" t="str">
        <f>IF($G48="","",$G48)</f>
        <v/>
      </c>
      <c r="BH43" s="102">
        <f>IF($K48="","",$K48)</f>
        <v>10</v>
      </c>
      <c r="BI43" s="102">
        <f>IF(J48="","",J48-1)</f>
        <v>5</v>
      </c>
      <c r="BJ43" s="102">
        <f>IF($L48="","",$L48)</f>
        <v>1</v>
      </c>
      <c r="BK43" s="102">
        <f>IF($M48="","",$M48)</f>
        <v>0</v>
      </c>
      <c r="BL43" s="102">
        <f>SUM(O43:O48)/U43</f>
        <v>0.16666666666666666</v>
      </c>
      <c r="BM43" s="102">
        <f>SUM(P43:P48)/U43</f>
        <v>0</v>
      </c>
      <c r="BN43" s="102">
        <f>SUM(Q43:Q48)/U43</f>
        <v>0</v>
      </c>
      <c r="BO43" s="102">
        <f>SUM(R43:R48)/U43</f>
        <v>0</v>
      </c>
    </row>
    <row r="44" spans="2:67" ht="15.75" x14ac:dyDescent="0.2">
      <c r="B44" s="147"/>
      <c r="C44" s="21" t="s">
        <v>103</v>
      </c>
      <c r="D44" s="19"/>
      <c r="E44" s="19"/>
      <c r="F44" s="20"/>
      <c r="G44" s="19">
        <v>6.1</v>
      </c>
      <c r="H44" s="19">
        <v>23.7</v>
      </c>
      <c r="I44" s="19">
        <v>19.899999999999999</v>
      </c>
      <c r="J44" s="19">
        <v>6</v>
      </c>
      <c r="K44" s="19">
        <v>10</v>
      </c>
      <c r="L44" s="19">
        <v>2</v>
      </c>
      <c r="M44" s="19">
        <v>0</v>
      </c>
      <c r="N44" s="19">
        <v>0</v>
      </c>
      <c r="O44" s="19">
        <v>0</v>
      </c>
      <c r="P44" s="19">
        <v>0</v>
      </c>
      <c r="Q44" s="19">
        <v>0</v>
      </c>
      <c r="R44" s="19">
        <v>0</v>
      </c>
      <c r="S44" s="18"/>
    </row>
    <row r="45" spans="2:67" ht="15.75" x14ac:dyDescent="0.2">
      <c r="B45" s="147"/>
      <c r="C45" s="21" t="s">
        <v>102</v>
      </c>
      <c r="D45" s="19">
        <f t="shared" ref="D45:E48" si="9">D44</f>
        <v>0</v>
      </c>
      <c r="E45" s="19">
        <f t="shared" si="9"/>
        <v>0</v>
      </c>
      <c r="F45" s="20"/>
      <c r="G45" s="19">
        <v>5.3</v>
      </c>
      <c r="H45" s="19">
        <v>21.8</v>
      </c>
      <c r="I45" s="19">
        <v>18.600000000000001</v>
      </c>
      <c r="J45" s="19">
        <v>5</v>
      </c>
      <c r="K45" s="19">
        <v>8</v>
      </c>
      <c r="L45" s="19">
        <v>2</v>
      </c>
      <c r="M45" s="19">
        <v>0</v>
      </c>
      <c r="N45" s="19">
        <v>0</v>
      </c>
      <c r="O45" s="19">
        <v>0</v>
      </c>
      <c r="P45" s="19">
        <v>0</v>
      </c>
      <c r="Q45" s="19">
        <v>0</v>
      </c>
      <c r="R45" s="19">
        <v>0</v>
      </c>
      <c r="S45" s="18"/>
    </row>
    <row r="46" spans="2:67" ht="15.75" x14ac:dyDescent="0.2">
      <c r="B46" s="147"/>
      <c r="C46" s="21" t="s">
        <v>101</v>
      </c>
      <c r="D46" s="19">
        <f t="shared" si="9"/>
        <v>0</v>
      </c>
      <c r="E46" s="19">
        <f t="shared" si="9"/>
        <v>0</v>
      </c>
      <c r="F46" s="20"/>
      <c r="G46" s="19">
        <v>5.2</v>
      </c>
      <c r="H46" s="19">
        <v>20.399999999999999</v>
      </c>
      <c r="I46" s="19">
        <v>20</v>
      </c>
      <c r="J46" s="19"/>
      <c r="K46" s="19">
        <v>9</v>
      </c>
      <c r="L46" s="19">
        <v>2</v>
      </c>
      <c r="M46" s="19">
        <v>0</v>
      </c>
      <c r="N46" s="19">
        <v>0</v>
      </c>
      <c r="O46" s="19">
        <v>0</v>
      </c>
      <c r="P46" s="19">
        <v>0</v>
      </c>
      <c r="Q46" s="19">
        <v>0</v>
      </c>
      <c r="R46" s="19">
        <v>0</v>
      </c>
      <c r="S46" s="18"/>
    </row>
    <row r="47" spans="2:67" ht="15.75" x14ac:dyDescent="0.2">
      <c r="B47" s="147"/>
      <c r="C47" s="21" t="s">
        <v>100</v>
      </c>
      <c r="D47" s="19">
        <f t="shared" si="9"/>
        <v>0</v>
      </c>
      <c r="E47" s="19">
        <f t="shared" si="9"/>
        <v>0</v>
      </c>
      <c r="F47" s="20"/>
      <c r="G47" s="19">
        <v>5.8</v>
      </c>
      <c r="H47" s="19">
        <v>23.6</v>
      </c>
      <c r="I47" s="19">
        <v>18.899999999999999</v>
      </c>
      <c r="J47" s="19">
        <v>8</v>
      </c>
      <c r="K47" s="19">
        <v>10</v>
      </c>
      <c r="L47" s="19">
        <v>2</v>
      </c>
      <c r="M47" s="19">
        <v>0</v>
      </c>
      <c r="N47" s="19">
        <v>0</v>
      </c>
      <c r="O47" s="19">
        <v>0</v>
      </c>
      <c r="P47" s="19">
        <v>0</v>
      </c>
      <c r="Q47" s="19">
        <v>0</v>
      </c>
      <c r="R47" s="19">
        <v>0</v>
      </c>
      <c r="S47" s="18"/>
    </row>
    <row r="48" spans="2:67" ht="15.75" x14ac:dyDescent="0.2">
      <c r="B48" s="147"/>
      <c r="C48" s="21" t="s">
        <v>99</v>
      </c>
      <c r="D48" s="19">
        <f t="shared" si="9"/>
        <v>0</v>
      </c>
      <c r="E48" s="19">
        <f t="shared" si="9"/>
        <v>0</v>
      </c>
      <c r="F48" s="20"/>
      <c r="G48" s="19"/>
      <c r="H48" s="19">
        <v>25.8</v>
      </c>
      <c r="I48" s="19">
        <v>18.2</v>
      </c>
      <c r="J48" s="19">
        <v>6</v>
      </c>
      <c r="K48" s="19">
        <v>10</v>
      </c>
      <c r="L48" s="19">
        <v>1</v>
      </c>
      <c r="M48" s="19">
        <v>0</v>
      </c>
      <c r="N48" s="19">
        <v>2</v>
      </c>
      <c r="O48" s="19">
        <v>1</v>
      </c>
      <c r="P48" s="19">
        <v>0</v>
      </c>
      <c r="Q48" s="19">
        <v>0</v>
      </c>
      <c r="R48" s="19">
        <v>0</v>
      </c>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0</v>
      </c>
      <c r="F50" s="13">
        <f>F43</f>
        <v>344.17</v>
      </c>
      <c r="G50" s="13">
        <f t="shared" ref="G50:R50" si="10">AVERAGE(G43:G48)</f>
        <v>5.64</v>
      </c>
      <c r="H50" s="13">
        <f t="shared" si="10"/>
        <v>22.566666666666666</v>
      </c>
      <c r="I50" s="13">
        <f t="shared" si="10"/>
        <v>18.266666666666669</v>
      </c>
      <c r="J50" s="13">
        <f t="shared" si="10"/>
        <v>5.8</v>
      </c>
      <c r="K50" s="13">
        <f t="shared" si="10"/>
        <v>9</v>
      </c>
      <c r="L50" s="13">
        <f t="shared" si="10"/>
        <v>1.8333333333333333</v>
      </c>
      <c r="M50" s="13">
        <f t="shared" si="10"/>
        <v>0.5</v>
      </c>
      <c r="N50" s="13">
        <f t="shared" si="10"/>
        <v>0.33333333333333331</v>
      </c>
      <c r="O50" s="13">
        <f t="shared" si="10"/>
        <v>0.16666666666666666</v>
      </c>
      <c r="P50" s="13">
        <f t="shared" si="10"/>
        <v>0</v>
      </c>
      <c r="Q50" s="13">
        <f t="shared" si="10"/>
        <v>0</v>
      </c>
      <c r="R50" s="13">
        <f t="shared" si="10"/>
        <v>0</v>
      </c>
      <c r="S50" s="12"/>
    </row>
    <row r="51" spans="2:67" ht="15.75" x14ac:dyDescent="0.2">
      <c r="B51" s="17"/>
      <c r="C51" s="16" t="s">
        <v>97</v>
      </c>
      <c r="D51" s="15"/>
      <c r="E51" s="14"/>
      <c r="F51" s="14"/>
      <c r="G51" s="13">
        <f t="shared" ref="G51:R51" si="11">STDEV(G43:G48)/SQRT(COUNT(G43:G48))</f>
        <v>0.16911534525287755</v>
      </c>
      <c r="H51" s="13">
        <f t="shared" si="11"/>
        <v>0.89765125621132957</v>
      </c>
      <c r="I51" s="13">
        <f t="shared" si="11"/>
        <v>0.90172673860272068</v>
      </c>
      <c r="J51" s="13">
        <f t="shared" si="11"/>
        <v>0.66332495807108038</v>
      </c>
      <c r="K51" s="13">
        <f t="shared" si="11"/>
        <v>0.51639777949432231</v>
      </c>
      <c r="L51" s="13">
        <f t="shared" si="11"/>
        <v>0.16666666666666657</v>
      </c>
      <c r="M51" s="13">
        <f t="shared" si="11"/>
        <v>0.5</v>
      </c>
      <c r="N51" s="13">
        <f t="shared" si="11"/>
        <v>0.33333333333333337</v>
      </c>
      <c r="O51" s="13">
        <f t="shared" si="11"/>
        <v>0.16666666666666669</v>
      </c>
      <c r="P51" s="13">
        <f t="shared" si="11"/>
        <v>0</v>
      </c>
      <c r="Q51" s="13">
        <f t="shared" si="11"/>
        <v>0</v>
      </c>
      <c r="R51" s="13">
        <f t="shared" si="11"/>
        <v>0</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733</v>
      </c>
      <c r="E53" s="19">
        <v>161</v>
      </c>
      <c r="F53" s="19">
        <v>267.61</v>
      </c>
      <c r="G53" s="19">
        <v>5.6</v>
      </c>
      <c r="H53" s="19">
        <v>17.600000000000001</v>
      </c>
      <c r="I53" s="19">
        <v>20.3</v>
      </c>
      <c r="J53" s="19"/>
      <c r="K53" s="19">
        <v>8</v>
      </c>
      <c r="L53" s="19">
        <v>1</v>
      </c>
      <c r="M53" s="19">
        <v>0</v>
      </c>
      <c r="N53" s="19">
        <v>0</v>
      </c>
      <c r="O53" s="19">
        <v>0</v>
      </c>
      <c r="P53" s="19">
        <v>0</v>
      </c>
      <c r="Q53" s="19">
        <v>0</v>
      </c>
      <c r="R53" s="19">
        <v>0</v>
      </c>
      <c r="S53" s="18" t="s">
        <v>741</v>
      </c>
      <c r="U53" s="102">
        <v>6</v>
      </c>
      <c r="V53" s="102">
        <f>IF($H53="","",$H53)</f>
        <v>17.600000000000001</v>
      </c>
      <c r="W53" s="102">
        <f>IF(V53="","",V53/100)</f>
        <v>0.17600000000000002</v>
      </c>
      <c r="X53" s="102">
        <f>IF($G53="","",$G53)</f>
        <v>5.6</v>
      </c>
      <c r="Y53" s="102">
        <f>IF($K53="","",$K53)</f>
        <v>8</v>
      </c>
      <c r="Z53" s="102" t="str">
        <f>IF(J53="","",J53-1)</f>
        <v/>
      </c>
      <c r="AA53" s="102">
        <f>IF($L53="","",$L53)</f>
        <v>1</v>
      </c>
      <c r="AB53" s="102">
        <f>IF($M53="","",$M53)</f>
        <v>0</v>
      </c>
      <c r="AC53" s="102">
        <f>IF($H54="","",$H54)</f>
        <v>15.2</v>
      </c>
      <c r="AD53" s="102">
        <f>IF(AC53="","",AC53/100)</f>
        <v>0.152</v>
      </c>
      <c r="AE53" s="102">
        <f>IF($G54="","",$G54)</f>
        <v>5.0999999999999996</v>
      </c>
      <c r="AF53" s="102">
        <f>IF($K54="","",$K54)</f>
        <v>5</v>
      </c>
      <c r="AG53" s="102" t="str">
        <f>IF(J54="","",J54-1)</f>
        <v/>
      </c>
      <c r="AH53" s="102">
        <f>IF($L54="","",$L54)</f>
        <v>1</v>
      </c>
      <c r="AI53" s="102">
        <f>IF($M54="","",$M54)</f>
        <v>0</v>
      </c>
      <c r="AJ53" s="102">
        <f>IF($H55="","",$H55)</f>
        <v>24.1</v>
      </c>
      <c r="AK53" s="102">
        <f>IF(AJ53="","",AJ53/100)</f>
        <v>0.24100000000000002</v>
      </c>
      <c r="AL53" s="102">
        <f>IF($G55="","",$G55)</f>
        <v>6.9</v>
      </c>
      <c r="AM53" s="102">
        <f>IF($K55="","",$K55)</f>
        <v>11</v>
      </c>
      <c r="AN53" s="102">
        <f>IF(J55="","",J55-1)</f>
        <v>5</v>
      </c>
      <c r="AO53" s="102">
        <f>IF($L55="","",$L55)</f>
        <v>0</v>
      </c>
      <c r="AP53" s="102">
        <f>IF($M55="","",$M55)</f>
        <v>0</v>
      </c>
      <c r="AQ53" s="102">
        <f>IF($H56="","",$H56)</f>
        <v>19.5</v>
      </c>
      <c r="AR53" s="102">
        <f>IF(AQ53="","",AQ53/100)</f>
        <v>0.19500000000000001</v>
      </c>
      <c r="AS53" s="102">
        <f>IF($G56="","",$G56)</f>
        <v>6.4</v>
      </c>
      <c r="AT53" s="102">
        <f>IF($K56="","",$K56)</f>
        <v>12</v>
      </c>
      <c r="AU53" s="102">
        <f>IF(J56="","",J56-1)</f>
        <v>4</v>
      </c>
      <c r="AV53" s="102">
        <f>IF($L56="","",$L56)</f>
        <v>2</v>
      </c>
      <c r="AW53" s="102">
        <f>IF($M56="","",$M56)</f>
        <v>0</v>
      </c>
      <c r="AX53" s="102">
        <f>IF($H57="","",$H57)</f>
        <v>13.4</v>
      </c>
      <c r="AY53" s="102">
        <f>IF(AX53="","",AX53/100)</f>
        <v>0.13400000000000001</v>
      </c>
      <c r="AZ53" s="102">
        <f>IF($G57="","",$G57)</f>
        <v>4.5</v>
      </c>
      <c r="BA53" s="102">
        <f>IF($K57="","",$K57)</f>
        <v>6</v>
      </c>
      <c r="BB53" s="102" t="str">
        <f>IF(J57="","",J57-1)</f>
        <v/>
      </c>
      <c r="BC53" s="102">
        <f>IF($L57="","",$L57)</f>
        <v>1</v>
      </c>
      <c r="BD53" s="102">
        <f>IF($M57="","",$M57)</f>
        <v>0</v>
      </c>
      <c r="BE53" s="102">
        <f>IF($H58="","",$H58)</f>
        <v>18.600000000000001</v>
      </c>
      <c r="BF53" s="102">
        <f>IF(BE53="","",BE53/100)</f>
        <v>0.18600000000000003</v>
      </c>
      <c r="BG53" s="102">
        <f>IF($G58="","",$G58)</f>
        <v>6.1</v>
      </c>
      <c r="BH53" s="102">
        <f>IF($K58="","",$K58)</f>
        <v>7</v>
      </c>
      <c r="BI53" s="102">
        <f>IF(J58="","",J58-1)</f>
        <v>1</v>
      </c>
      <c r="BJ53" s="102">
        <f>IF($L58="","",$L58)</f>
        <v>1</v>
      </c>
      <c r="BK53" s="102">
        <f>IF($M58="","",$M58)</f>
        <v>2</v>
      </c>
      <c r="BL53" s="102">
        <f>SUM(O53:O58)/U53</f>
        <v>1.5</v>
      </c>
      <c r="BM53" s="102">
        <f>SUM(P53:P58)/U53</f>
        <v>0</v>
      </c>
      <c r="BN53" s="102">
        <f>SUM(Q53:Q58)/U53</f>
        <v>0</v>
      </c>
      <c r="BO53" s="102">
        <f>SUM(R53:R58)/U53</f>
        <v>0</v>
      </c>
    </row>
    <row r="54" spans="2:67" ht="15.75" x14ac:dyDescent="0.2">
      <c r="B54" s="147"/>
      <c r="C54" s="21" t="s">
        <v>103</v>
      </c>
      <c r="D54" s="19" t="s">
        <v>747</v>
      </c>
      <c r="E54" s="19"/>
      <c r="F54" s="20"/>
      <c r="G54" s="19">
        <v>5.0999999999999996</v>
      </c>
      <c r="H54" s="19">
        <v>15.2</v>
      </c>
      <c r="I54" s="19">
        <v>14.3</v>
      </c>
      <c r="J54" s="19"/>
      <c r="K54" s="19">
        <v>5</v>
      </c>
      <c r="L54" s="19">
        <v>1</v>
      </c>
      <c r="M54" s="19">
        <v>0</v>
      </c>
      <c r="N54" s="19">
        <v>0</v>
      </c>
      <c r="O54" s="19">
        <v>0</v>
      </c>
      <c r="P54" s="19">
        <v>0</v>
      </c>
      <c r="Q54" s="19">
        <v>0</v>
      </c>
      <c r="R54" s="19">
        <v>0</v>
      </c>
      <c r="S54" s="18" t="s">
        <v>741</v>
      </c>
    </row>
    <row r="55" spans="2:67" ht="15.75" x14ac:dyDescent="0.2">
      <c r="B55" s="147"/>
      <c r="C55" s="21" t="s">
        <v>102</v>
      </c>
      <c r="D55" s="19" t="str">
        <f t="shared" ref="D55:E58" si="12">D54</f>
        <v>COB</v>
      </c>
      <c r="E55" s="19">
        <f t="shared" si="12"/>
        <v>0</v>
      </c>
      <c r="F55" s="20"/>
      <c r="G55" s="19">
        <v>6.9</v>
      </c>
      <c r="H55" s="19">
        <v>24.1</v>
      </c>
      <c r="I55" s="19">
        <v>19.100000000000001</v>
      </c>
      <c r="J55" s="19">
        <v>6</v>
      </c>
      <c r="K55" s="19">
        <v>11</v>
      </c>
      <c r="L55" s="19">
        <v>0</v>
      </c>
      <c r="M55" s="19">
        <v>0</v>
      </c>
      <c r="N55" s="19">
        <v>1</v>
      </c>
      <c r="O55" s="19">
        <v>4</v>
      </c>
      <c r="P55" s="19">
        <v>0</v>
      </c>
      <c r="Q55" s="19">
        <v>0</v>
      </c>
      <c r="R55" s="19">
        <v>0</v>
      </c>
      <c r="S55" s="18"/>
    </row>
    <row r="56" spans="2:67" ht="15.75" x14ac:dyDescent="0.2">
      <c r="B56" s="147"/>
      <c r="C56" s="21" t="s">
        <v>101</v>
      </c>
      <c r="D56" s="19" t="str">
        <f t="shared" si="12"/>
        <v>COB</v>
      </c>
      <c r="E56" s="19">
        <f t="shared" si="12"/>
        <v>0</v>
      </c>
      <c r="F56" s="20"/>
      <c r="G56" s="19">
        <v>6.4</v>
      </c>
      <c r="H56" s="19">
        <v>19.5</v>
      </c>
      <c r="I56" s="19">
        <v>23.6</v>
      </c>
      <c r="J56" s="19">
        <v>5</v>
      </c>
      <c r="K56" s="19">
        <v>12</v>
      </c>
      <c r="L56" s="19">
        <v>2</v>
      </c>
      <c r="M56" s="19">
        <v>0</v>
      </c>
      <c r="N56" s="19">
        <v>1</v>
      </c>
      <c r="O56" s="19">
        <v>4</v>
      </c>
      <c r="P56" s="19">
        <v>0</v>
      </c>
      <c r="Q56" s="19">
        <v>0</v>
      </c>
      <c r="R56" s="19">
        <v>0</v>
      </c>
      <c r="S56" s="18"/>
    </row>
    <row r="57" spans="2:67" ht="15.75" x14ac:dyDescent="0.2">
      <c r="B57" s="147"/>
      <c r="C57" s="21" t="s">
        <v>100</v>
      </c>
      <c r="D57" s="19" t="str">
        <f t="shared" si="12"/>
        <v>COB</v>
      </c>
      <c r="E57" s="19">
        <f t="shared" si="12"/>
        <v>0</v>
      </c>
      <c r="F57" s="20"/>
      <c r="G57" s="19">
        <v>4.5</v>
      </c>
      <c r="H57" s="19">
        <v>13.4</v>
      </c>
      <c r="I57" s="19">
        <v>18.100000000000001</v>
      </c>
      <c r="J57" s="19"/>
      <c r="K57" s="19">
        <v>6</v>
      </c>
      <c r="L57" s="19">
        <v>1</v>
      </c>
      <c r="M57" s="19">
        <v>0</v>
      </c>
      <c r="N57" s="19">
        <v>0</v>
      </c>
      <c r="O57" s="19">
        <v>0</v>
      </c>
      <c r="P57" s="19">
        <v>0</v>
      </c>
      <c r="Q57" s="19">
        <v>0</v>
      </c>
      <c r="R57" s="19">
        <v>0</v>
      </c>
      <c r="S57" s="18"/>
    </row>
    <row r="58" spans="2:67" ht="15.75" x14ac:dyDescent="0.2">
      <c r="B58" s="147"/>
      <c r="C58" s="21" t="s">
        <v>99</v>
      </c>
      <c r="D58" s="19" t="str">
        <f t="shared" si="12"/>
        <v>COB</v>
      </c>
      <c r="E58" s="19">
        <f t="shared" si="12"/>
        <v>0</v>
      </c>
      <c r="F58" s="20"/>
      <c r="G58" s="19">
        <v>6.1</v>
      </c>
      <c r="H58" s="19">
        <v>18.600000000000001</v>
      </c>
      <c r="I58" s="19">
        <v>18.2</v>
      </c>
      <c r="J58" s="19">
        <v>2</v>
      </c>
      <c r="K58" s="19">
        <v>7</v>
      </c>
      <c r="L58" s="19">
        <v>1</v>
      </c>
      <c r="M58" s="19">
        <v>2</v>
      </c>
      <c r="N58" s="19">
        <v>0</v>
      </c>
      <c r="O58" s="19">
        <v>1</v>
      </c>
      <c r="P58" s="19">
        <v>0</v>
      </c>
      <c r="Q58" s="19">
        <v>0</v>
      </c>
      <c r="R58" s="19">
        <v>0</v>
      </c>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0</v>
      </c>
      <c r="F60" s="13">
        <f>F53</f>
        <v>267.61</v>
      </c>
      <c r="G60" s="13">
        <f>AVERAGE(G53:G58)</f>
        <v>5.7666666666666666</v>
      </c>
      <c r="H60" s="13">
        <f>AVERAGE(H53:H58)</f>
        <v>18.066666666666666</v>
      </c>
      <c r="I60" s="13">
        <f>AVERAGE(I53:I58)</f>
        <v>18.933333333333334</v>
      </c>
      <c r="J60" s="13">
        <f>AVERAGE(J53:J58)</f>
        <v>4.333333333333333</v>
      </c>
      <c r="K60" s="13">
        <f>AVERAGE(K54:K58)</f>
        <v>8.1999999999999993</v>
      </c>
      <c r="L60" s="13">
        <f t="shared" ref="L60:R60" si="13">AVERAGE(L53:L58)</f>
        <v>1</v>
      </c>
      <c r="M60" s="13">
        <f t="shared" si="13"/>
        <v>0.33333333333333331</v>
      </c>
      <c r="N60" s="13">
        <f t="shared" si="13"/>
        <v>0.33333333333333331</v>
      </c>
      <c r="O60" s="13">
        <f t="shared" si="13"/>
        <v>1.5</v>
      </c>
      <c r="P60" s="13">
        <f t="shared" si="13"/>
        <v>0</v>
      </c>
      <c r="Q60" s="13">
        <f t="shared" si="13"/>
        <v>0</v>
      </c>
      <c r="R60" s="13">
        <f t="shared" si="13"/>
        <v>0</v>
      </c>
      <c r="S60" s="12"/>
    </row>
    <row r="61" spans="2:67" ht="15.75" x14ac:dyDescent="0.2">
      <c r="B61" s="17"/>
      <c r="C61" s="16" t="s">
        <v>97</v>
      </c>
      <c r="D61" s="15"/>
      <c r="E61" s="14"/>
      <c r="F61" s="14"/>
      <c r="G61" s="13">
        <f>STDEV(G53:G58)/SQRT(COUNT(G53:G58))</f>
        <v>0.3593203460856485</v>
      </c>
      <c r="H61" s="13">
        <f>STDEV(H53:H58)/SQRT(COUNT(H53:H58))</f>
        <v>1.5160621505876462</v>
      </c>
      <c r="I61" s="13">
        <f>STDEV(I53:I58)/SQRT(COUNT(I53:I58))</f>
        <v>1.2432931182057458</v>
      </c>
      <c r="J61" s="13">
        <f>STDEV(J53:J58)/SQRT(COUNT(J53:J58))</f>
        <v>1.2018504251546631</v>
      </c>
      <c r="K61" s="13">
        <f>STDEV(K54:K58)/SQRT(COUNT(K54:K58))</f>
        <v>1.3928388277184121</v>
      </c>
      <c r="L61" s="13">
        <f t="shared" ref="L61:R61" si="14">STDEV(L53:L58)/SQRT(COUNT(L53:L58))</f>
        <v>0.25819888974716115</v>
      </c>
      <c r="M61" s="13">
        <f t="shared" si="14"/>
        <v>0.33333333333333337</v>
      </c>
      <c r="N61" s="13">
        <f t="shared" si="14"/>
        <v>0.21081851067789201</v>
      </c>
      <c r="O61" s="13">
        <f t="shared" si="14"/>
        <v>0.80622577482985502</v>
      </c>
      <c r="P61" s="13">
        <f t="shared" si="14"/>
        <v>0</v>
      </c>
      <c r="Q61" s="13">
        <f t="shared" si="14"/>
        <v>0</v>
      </c>
      <c r="R61" s="13">
        <f t="shared" si="14"/>
        <v>0</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733</v>
      </c>
      <c r="E63" s="19">
        <v>161</v>
      </c>
      <c r="F63" s="19">
        <v>235.47</v>
      </c>
      <c r="G63" s="19">
        <v>5.6</v>
      </c>
      <c r="H63" s="19">
        <v>17.899999999999999</v>
      </c>
      <c r="I63" s="19">
        <v>15.8</v>
      </c>
      <c r="J63" s="19"/>
      <c r="K63" s="19">
        <v>9</v>
      </c>
      <c r="L63" s="19">
        <v>1</v>
      </c>
      <c r="M63" s="19">
        <v>0</v>
      </c>
      <c r="N63" s="19">
        <v>1</v>
      </c>
      <c r="O63" s="19">
        <v>0</v>
      </c>
      <c r="P63" s="19">
        <v>0</v>
      </c>
      <c r="Q63" s="19">
        <v>0</v>
      </c>
      <c r="R63" s="19">
        <v>0</v>
      </c>
      <c r="S63" s="18"/>
      <c r="U63" s="102">
        <v>6</v>
      </c>
      <c r="V63" s="102">
        <f>IF($H63="","",$H63)</f>
        <v>17.899999999999999</v>
      </c>
      <c r="W63" s="102">
        <f>IF(V63="","",V63/100)</f>
        <v>0.17899999999999999</v>
      </c>
      <c r="X63" s="102">
        <f>IF($G63="","",$G63)</f>
        <v>5.6</v>
      </c>
      <c r="Y63" s="102">
        <f>IF($K63="","",$K63)</f>
        <v>9</v>
      </c>
      <c r="Z63" s="102" t="str">
        <f>IF(J63="","",J63-1)</f>
        <v/>
      </c>
      <c r="AA63" s="102">
        <f>IF($L63="","",$L63)</f>
        <v>1</v>
      </c>
      <c r="AB63" s="102">
        <f>IF($M63="","",$M63)</f>
        <v>0</v>
      </c>
      <c r="AC63" s="102">
        <f>IF($H64="","",$H64)</f>
        <v>13.8</v>
      </c>
      <c r="AD63" s="102">
        <f>IF(AC63="","",AC63/100)</f>
        <v>0.13800000000000001</v>
      </c>
      <c r="AE63" s="102">
        <f>IF($G64="","",$G64)</f>
        <v>4.0999999999999996</v>
      </c>
      <c r="AF63" s="102">
        <f>IF($K64="","",$K64)</f>
        <v>9</v>
      </c>
      <c r="AG63" s="102" t="str">
        <f>IF(J64="","",J64-1)</f>
        <v/>
      </c>
      <c r="AH63" s="102">
        <f>IF($L64="","",$L64)</f>
        <v>0</v>
      </c>
      <c r="AI63" s="102">
        <f>IF($M64="","",$M64)</f>
        <v>0</v>
      </c>
      <c r="AJ63" s="102">
        <f>IF($H65="","",$H65)</f>
        <v>23</v>
      </c>
      <c r="AK63" s="102">
        <f>IF(AJ63="","",AJ63/100)</f>
        <v>0.23</v>
      </c>
      <c r="AL63" s="102">
        <f>IF($G65="","",$G65)</f>
        <v>7.7</v>
      </c>
      <c r="AM63" s="102">
        <f>IF($K65="","",$K65)</f>
        <v>9</v>
      </c>
      <c r="AN63" s="102">
        <f>IF(J65="","",J65-1)</f>
        <v>6</v>
      </c>
      <c r="AO63" s="102">
        <f>IF($L65="","",$L65)</f>
        <v>2</v>
      </c>
      <c r="AP63" s="102">
        <f>IF($M65="","",$M65)</f>
        <v>1</v>
      </c>
      <c r="AQ63" s="102">
        <f>IF($H66="","",$H66)</f>
        <v>15.2</v>
      </c>
      <c r="AR63" s="102">
        <f>IF(AQ63="","",AQ63/100)</f>
        <v>0.152</v>
      </c>
      <c r="AS63" s="102">
        <f>IF($G66="","",$G66)</f>
        <v>5.2</v>
      </c>
      <c r="AT63" s="102">
        <f>IF($K66="","",$K66)</f>
        <v>7</v>
      </c>
      <c r="AU63" s="102" t="str">
        <f>IF(J66="","",J66-1)</f>
        <v/>
      </c>
      <c r="AV63" s="102">
        <f>IF($L66="","",$L66)</f>
        <v>1</v>
      </c>
      <c r="AW63" s="102">
        <f>IF($M66="","",$M66)</f>
        <v>0</v>
      </c>
      <c r="AX63" s="102">
        <f>IF($H67="","",$H67)</f>
        <v>17.399999999999999</v>
      </c>
      <c r="AY63" s="102">
        <f>IF(AX63="","",AX63/100)</f>
        <v>0.17399999999999999</v>
      </c>
      <c r="AZ63" s="102">
        <f>IF($G67="","",$G67)</f>
        <v>6</v>
      </c>
      <c r="BA63" s="102">
        <f>IF($K67="","",$K67)</f>
        <v>9</v>
      </c>
      <c r="BB63" s="102" t="str">
        <f>IF(J67="","",J67-1)</f>
        <v/>
      </c>
      <c r="BC63" s="102">
        <f>IF($L67="","",$L67)</f>
        <v>1</v>
      </c>
      <c r="BD63" s="102">
        <f>IF($M67="","",$M67)</f>
        <v>0</v>
      </c>
      <c r="BE63" s="102">
        <f>IF($H68="","",$H68)</f>
        <v>13.2</v>
      </c>
      <c r="BF63" s="102">
        <f>IF(BE63="","",BE63/100)</f>
        <v>0.13200000000000001</v>
      </c>
      <c r="BG63" s="102">
        <f>IF($G68="","",$G68)</f>
        <v>4.7</v>
      </c>
      <c r="BH63" s="102">
        <f>IF($K68="","",$K68)</f>
        <v>8</v>
      </c>
      <c r="BI63" s="102" t="str">
        <f>IF(J68="","",J68-1)</f>
        <v/>
      </c>
      <c r="BJ63" s="102">
        <f>IF($L68="","",$L68)</f>
        <v>1</v>
      </c>
      <c r="BK63" s="102">
        <f>IF($M68="","",$M68)</f>
        <v>0</v>
      </c>
      <c r="BL63" s="102">
        <f>SUM(O63:O68)/U63</f>
        <v>0.5</v>
      </c>
      <c r="BM63" s="102">
        <f>SUM(P63:P68)/U63</f>
        <v>0</v>
      </c>
      <c r="BN63" s="102">
        <f>SUM(Q63:Q68)/U63</f>
        <v>0</v>
      </c>
      <c r="BO63" s="102">
        <f>SUM(R63:R68)/U63</f>
        <v>0</v>
      </c>
    </row>
    <row r="64" spans="2:67" ht="15.75" x14ac:dyDescent="0.2">
      <c r="B64" s="147"/>
      <c r="C64" s="21" t="s">
        <v>103</v>
      </c>
      <c r="D64" s="19" t="s">
        <v>747</v>
      </c>
      <c r="E64" s="19"/>
      <c r="F64" s="20"/>
      <c r="G64" s="19">
        <v>4.0999999999999996</v>
      </c>
      <c r="H64" s="19">
        <v>13.8</v>
      </c>
      <c r="I64" s="19">
        <v>15.6</v>
      </c>
      <c r="J64" s="19"/>
      <c r="K64" s="19">
        <v>9</v>
      </c>
      <c r="L64" s="19">
        <v>0</v>
      </c>
      <c r="M64" s="19">
        <v>0</v>
      </c>
      <c r="N64" s="19">
        <v>0</v>
      </c>
      <c r="O64" s="19">
        <v>0</v>
      </c>
      <c r="P64" s="19">
        <v>0</v>
      </c>
      <c r="Q64" s="19">
        <v>0</v>
      </c>
      <c r="R64" s="19">
        <v>0</v>
      </c>
      <c r="S64" s="18"/>
    </row>
    <row r="65" spans="2:67" ht="15.75" x14ac:dyDescent="0.2">
      <c r="B65" s="147"/>
      <c r="C65" s="21" t="s">
        <v>102</v>
      </c>
      <c r="D65" s="19" t="str">
        <f t="shared" ref="D65:E68" si="15">D64</f>
        <v>COB</v>
      </c>
      <c r="E65" s="19">
        <f t="shared" si="15"/>
        <v>0</v>
      </c>
      <c r="F65" s="20"/>
      <c r="G65" s="19">
        <v>7.7</v>
      </c>
      <c r="H65" s="19">
        <v>23</v>
      </c>
      <c r="I65" s="19">
        <v>21.6</v>
      </c>
      <c r="J65" s="19">
        <v>7</v>
      </c>
      <c r="K65" s="19">
        <v>9</v>
      </c>
      <c r="L65" s="19">
        <v>2</v>
      </c>
      <c r="M65" s="19">
        <v>1</v>
      </c>
      <c r="N65" s="19">
        <v>0</v>
      </c>
      <c r="O65" s="19">
        <v>3</v>
      </c>
      <c r="P65" s="19">
        <v>0</v>
      </c>
      <c r="Q65" s="19">
        <v>0</v>
      </c>
      <c r="R65" s="19">
        <v>0</v>
      </c>
      <c r="S65" s="18" t="s">
        <v>738</v>
      </c>
    </row>
    <row r="66" spans="2:67" ht="15.75" x14ac:dyDescent="0.2">
      <c r="B66" s="147"/>
      <c r="C66" s="21" t="s">
        <v>101</v>
      </c>
      <c r="D66" s="19" t="str">
        <f t="shared" si="15"/>
        <v>COB</v>
      </c>
      <c r="E66" s="19">
        <f t="shared" si="15"/>
        <v>0</v>
      </c>
      <c r="F66" s="20"/>
      <c r="G66" s="19">
        <v>5.2</v>
      </c>
      <c r="H66" s="19">
        <v>15.2</v>
      </c>
      <c r="I66" s="19">
        <v>11.2</v>
      </c>
      <c r="J66" s="19"/>
      <c r="K66" s="19">
        <v>7</v>
      </c>
      <c r="L66" s="19">
        <v>1</v>
      </c>
      <c r="M66" s="19">
        <v>0</v>
      </c>
      <c r="N66" s="19">
        <v>0</v>
      </c>
      <c r="O66" s="19">
        <v>0</v>
      </c>
      <c r="P66" s="19">
        <v>0</v>
      </c>
      <c r="Q66" s="19">
        <v>0</v>
      </c>
      <c r="R66" s="19">
        <v>0</v>
      </c>
      <c r="S66" s="18" t="s">
        <v>741</v>
      </c>
    </row>
    <row r="67" spans="2:67" ht="15.75" x14ac:dyDescent="0.2">
      <c r="B67" s="147"/>
      <c r="C67" s="21" t="s">
        <v>100</v>
      </c>
      <c r="D67" s="19" t="str">
        <f t="shared" si="15"/>
        <v>COB</v>
      </c>
      <c r="E67" s="19">
        <f t="shared" si="15"/>
        <v>0</v>
      </c>
      <c r="F67" s="20"/>
      <c r="G67" s="19">
        <v>6</v>
      </c>
      <c r="H67" s="19">
        <v>17.399999999999999</v>
      </c>
      <c r="I67" s="19">
        <v>11.2</v>
      </c>
      <c r="J67" s="19"/>
      <c r="K67" s="19">
        <v>9</v>
      </c>
      <c r="L67" s="19">
        <v>1</v>
      </c>
      <c r="M67" s="19">
        <v>0</v>
      </c>
      <c r="N67" s="19">
        <v>0</v>
      </c>
      <c r="O67" s="19">
        <v>0</v>
      </c>
      <c r="P67" s="19">
        <v>0</v>
      </c>
      <c r="Q67" s="19">
        <v>0</v>
      </c>
      <c r="R67" s="19">
        <v>0</v>
      </c>
      <c r="S67" s="18"/>
    </row>
    <row r="68" spans="2:67" ht="15.75" x14ac:dyDescent="0.2">
      <c r="B68" s="147"/>
      <c r="C68" s="21" t="s">
        <v>99</v>
      </c>
      <c r="D68" s="19" t="str">
        <f t="shared" si="15"/>
        <v>COB</v>
      </c>
      <c r="E68" s="19">
        <f t="shared" si="15"/>
        <v>0</v>
      </c>
      <c r="F68" s="20"/>
      <c r="G68" s="19">
        <v>4.7</v>
      </c>
      <c r="H68" s="19">
        <v>13.2</v>
      </c>
      <c r="I68" s="19">
        <v>11.1</v>
      </c>
      <c r="J68" s="19"/>
      <c r="K68" s="19">
        <v>8</v>
      </c>
      <c r="L68" s="19">
        <v>1</v>
      </c>
      <c r="M68" s="19">
        <v>0</v>
      </c>
      <c r="N68" s="19">
        <v>0</v>
      </c>
      <c r="O68" s="19">
        <v>0</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0</v>
      </c>
      <c r="F70" s="13">
        <f>F63</f>
        <v>235.47</v>
      </c>
      <c r="G70" s="13">
        <f>AVERAGE(G63:G68)</f>
        <v>5.55</v>
      </c>
      <c r="H70" s="13">
        <f>AVERAGE(H63:H68)</f>
        <v>16.750000000000004</v>
      </c>
      <c r="I70" s="13">
        <f>AVERAGE(I63:I68)</f>
        <v>14.416666666666666</v>
      </c>
      <c r="J70" s="13">
        <f>AVERAGE(J63:J68)</f>
        <v>7</v>
      </c>
      <c r="K70" s="13">
        <f>AVERAGE(K64:K68)</f>
        <v>8.4</v>
      </c>
      <c r="L70" s="13">
        <f t="shared" ref="L70:R70" si="16">AVERAGE(L63:L68)</f>
        <v>1</v>
      </c>
      <c r="M70" s="13">
        <f t="shared" si="16"/>
        <v>0.16666666666666666</v>
      </c>
      <c r="N70" s="13">
        <f t="shared" si="16"/>
        <v>0.16666666666666666</v>
      </c>
      <c r="O70" s="13">
        <f t="shared" si="16"/>
        <v>0.5</v>
      </c>
      <c r="P70" s="13">
        <f t="shared" si="16"/>
        <v>0</v>
      </c>
      <c r="Q70" s="13">
        <f t="shared" si="16"/>
        <v>0</v>
      </c>
      <c r="R70" s="13">
        <f t="shared" si="16"/>
        <v>0</v>
      </c>
      <c r="S70" s="12"/>
    </row>
    <row r="71" spans="2:67" ht="15.75" x14ac:dyDescent="0.2">
      <c r="B71" s="17"/>
      <c r="C71" s="16" t="s">
        <v>97</v>
      </c>
      <c r="D71" s="15"/>
      <c r="E71" s="14"/>
      <c r="F71" s="14"/>
      <c r="G71" s="13">
        <f>STDEV(G63:G68)/SQRT(COUNT(G63:G68))</f>
        <v>0.50908414497670995</v>
      </c>
      <c r="H71" s="13">
        <f>STDEV(H63:H68)/SQRT(COUNT(H63:H68))</f>
        <v>1.4664583185348206</v>
      </c>
      <c r="I71" s="13">
        <f>STDEV(I63:I68)/SQRT(COUNT(I63:I68))</f>
        <v>1.699101069520129</v>
      </c>
      <c r="J71" s="13" t="e">
        <f>STDEV(J63:J68)/SQRT(COUNT(J63:J68))</f>
        <v>#DIV/0!</v>
      </c>
      <c r="K71" s="13">
        <f>STDEV(K64:K68)/SQRT(COUNT(K64:K68))</f>
        <v>0.39999999999999997</v>
      </c>
      <c r="L71" s="13">
        <f t="shared" ref="L71:R71" si="17">STDEV(L63:L68)/SQRT(COUNT(L63:L68))</f>
        <v>0.25819888974716115</v>
      </c>
      <c r="M71" s="13">
        <f t="shared" si="17"/>
        <v>0.16666666666666669</v>
      </c>
      <c r="N71" s="13">
        <f t="shared" si="17"/>
        <v>0.16666666666666669</v>
      </c>
      <c r="O71" s="13">
        <f t="shared" si="17"/>
        <v>0.5</v>
      </c>
      <c r="P71" s="13">
        <f t="shared" si="17"/>
        <v>0</v>
      </c>
      <c r="Q71" s="13">
        <f t="shared" si="17"/>
        <v>0</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c r="E73" s="19">
        <v>160</v>
      </c>
      <c r="F73" s="19">
        <v>224.22</v>
      </c>
      <c r="G73" s="19">
        <v>5.6</v>
      </c>
      <c r="H73" s="19">
        <v>21.4</v>
      </c>
      <c r="I73" s="19">
        <v>18</v>
      </c>
      <c r="J73" s="19">
        <v>8</v>
      </c>
      <c r="K73" s="19">
        <v>8</v>
      </c>
      <c r="L73" s="19">
        <v>1</v>
      </c>
      <c r="M73" s="19">
        <v>0</v>
      </c>
      <c r="N73" s="19">
        <v>0</v>
      </c>
      <c r="O73" s="19">
        <v>1</v>
      </c>
      <c r="P73" s="19">
        <v>0</v>
      </c>
      <c r="Q73" s="19">
        <v>0</v>
      </c>
      <c r="R73" s="19">
        <v>0</v>
      </c>
      <c r="S73" s="18" t="s">
        <v>741</v>
      </c>
      <c r="U73" s="102">
        <v>6</v>
      </c>
      <c r="V73" s="102">
        <f>IF($H73="","",$H73)</f>
        <v>21.4</v>
      </c>
      <c r="W73" s="102">
        <f>IF(V73="","",V73/100)</f>
        <v>0.214</v>
      </c>
      <c r="X73" s="102">
        <f>IF($G73="","",$G73)</f>
        <v>5.6</v>
      </c>
      <c r="Y73" s="102">
        <f>IF($K73="","",$K73)</f>
        <v>8</v>
      </c>
      <c r="Z73" s="102">
        <f>IF(J73="","",J73-1)</f>
        <v>7</v>
      </c>
      <c r="AA73" s="102">
        <f>IF($L73="","",$L73)</f>
        <v>1</v>
      </c>
      <c r="AB73" s="102">
        <f>IF($M73="","",$M73)</f>
        <v>0</v>
      </c>
      <c r="AC73" s="102">
        <f>IF($H74="","",$H74)</f>
        <v>19.100000000000001</v>
      </c>
      <c r="AD73" s="102">
        <f>IF(AC73="","",AC73/100)</f>
        <v>0.191</v>
      </c>
      <c r="AE73" s="102">
        <f>IF($G74="","",$G74)</f>
        <v>4.4000000000000004</v>
      </c>
      <c r="AF73" s="102">
        <f>IF($K74="","",$K74)</f>
        <v>6</v>
      </c>
      <c r="AG73" s="102" t="str">
        <f>IF(J74="","",J74-1)</f>
        <v/>
      </c>
      <c r="AH73" s="102">
        <f>IF($L74="","",$L74)</f>
        <v>1</v>
      </c>
      <c r="AI73" s="102">
        <f>IF($M74="","",$M74)</f>
        <v>0</v>
      </c>
      <c r="AJ73" s="102">
        <f>IF($H75="","",$H75)</f>
        <v>17.7</v>
      </c>
      <c r="AK73" s="102">
        <f>IF(AJ73="","",AJ73/100)</f>
        <v>0.17699999999999999</v>
      </c>
      <c r="AL73" s="102">
        <f>IF($G75="","",$G75)</f>
        <v>5.0999999999999996</v>
      </c>
      <c r="AM73" s="102">
        <f>IF($K75="","",$K75)</f>
        <v>7</v>
      </c>
      <c r="AN73" s="102" t="str">
        <f>IF(J75="","",J75-1)</f>
        <v/>
      </c>
      <c r="AO73" s="102">
        <f>IF($L75="","",$L75)</f>
        <v>0</v>
      </c>
      <c r="AP73" s="102">
        <f>IF($M75="","",$M75)</f>
        <v>0</v>
      </c>
      <c r="AQ73" s="102">
        <f>IF($H76="","",$H76)</f>
        <v>27.3</v>
      </c>
      <c r="AR73" s="102">
        <f>IF(AQ73="","",AQ73/100)</f>
        <v>0.27300000000000002</v>
      </c>
      <c r="AS73" s="102">
        <f>IF($G76="","",$G76)</f>
        <v>6.7</v>
      </c>
      <c r="AT73" s="102">
        <f>IF($K76="","",$K76)</f>
        <v>11</v>
      </c>
      <c r="AU73" s="102">
        <f>IF(J76="","",J76-1)</f>
        <v>9</v>
      </c>
      <c r="AV73" s="102">
        <f>IF($L76="","",$L76)</f>
        <v>1</v>
      </c>
      <c r="AW73" s="102">
        <f>IF($M76="","",$M76)</f>
        <v>0</v>
      </c>
      <c r="AX73" s="102">
        <f>IF($H77="","",$H77)</f>
        <v>14.2</v>
      </c>
      <c r="AY73" s="102">
        <f>IF(AX73="","",AX73/100)</f>
        <v>0.14199999999999999</v>
      </c>
      <c r="AZ73" s="102">
        <f>IF($G77="","",$G77)</f>
        <v>4.5</v>
      </c>
      <c r="BA73" s="102">
        <f>IF($K77="","",$K77)</f>
        <v>7</v>
      </c>
      <c r="BB73" s="102">
        <f>IF(J77="","",J77-1)</f>
        <v>5</v>
      </c>
      <c r="BC73" s="102">
        <f>IF($L77="","",$L77)</f>
        <v>0</v>
      </c>
      <c r="BD73" s="102">
        <f>IF($M77="","",$M77)</f>
        <v>0</v>
      </c>
      <c r="BE73" s="102">
        <f>IF($H78="","",$H78)</f>
        <v>11.3</v>
      </c>
      <c r="BF73" s="102">
        <f>IF(BE73="","",BE73/100)</f>
        <v>0.113</v>
      </c>
      <c r="BG73" s="102">
        <f>IF($G78="","",$G78)</f>
        <v>3.3</v>
      </c>
      <c r="BH73" s="102">
        <f>IF($K78="","",$K78)</f>
        <v>8</v>
      </c>
      <c r="BI73" s="102">
        <f>IF(J78="","",J78-1)</f>
        <v>5</v>
      </c>
      <c r="BJ73" s="102">
        <f>IF($L78="","",$L78)</f>
        <v>0</v>
      </c>
      <c r="BK73" s="102">
        <f>IF($M78="","",$M78)</f>
        <v>0</v>
      </c>
      <c r="BL73" s="102">
        <f>SUM(O73:O78)/U73</f>
        <v>0.66666666666666663</v>
      </c>
      <c r="BM73" s="102">
        <f>SUM(P73:P78)/U73</f>
        <v>0</v>
      </c>
      <c r="BN73" s="102">
        <f>SUM(Q73:Q78)/U73</f>
        <v>0</v>
      </c>
      <c r="BO73" s="102">
        <f>SUM(R73:R78)/U73</f>
        <v>0</v>
      </c>
    </row>
    <row r="74" spans="2:67" ht="15.75" x14ac:dyDescent="0.2">
      <c r="B74" s="147"/>
      <c r="C74" s="21" t="s">
        <v>103</v>
      </c>
      <c r="D74" s="19"/>
      <c r="E74" s="19"/>
      <c r="F74" s="20"/>
      <c r="G74" s="19">
        <v>4.4000000000000004</v>
      </c>
      <c r="H74" s="19">
        <v>19.100000000000001</v>
      </c>
      <c r="I74" s="19">
        <v>16.399999999999999</v>
      </c>
      <c r="J74" s="19"/>
      <c r="K74" s="19">
        <v>6</v>
      </c>
      <c r="L74" s="19">
        <v>1</v>
      </c>
      <c r="M74" s="19">
        <v>0</v>
      </c>
      <c r="N74" s="19">
        <v>0</v>
      </c>
      <c r="O74" s="19">
        <v>0</v>
      </c>
      <c r="P74" s="19">
        <v>0</v>
      </c>
      <c r="Q74" s="19">
        <v>0</v>
      </c>
      <c r="R74" s="19">
        <v>0</v>
      </c>
      <c r="S74" s="18"/>
    </row>
    <row r="75" spans="2:67" ht="15.75" x14ac:dyDescent="0.2">
      <c r="B75" s="147"/>
      <c r="C75" s="21" t="s">
        <v>102</v>
      </c>
      <c r="D75" s="19">
        <f t="shared" ref="D75:E78" si="18">D74</f>
        <v>0</v>
      </c>
      <c r="E75" s="19">
        <f t="shared" si="18"/>
        <v>0</v>
      </c>
      <c r="F75" s="20"/>
      <c r="G75" s="19">
        <v>5.0999999999999996</v>
      </c>
      <c r="H75" s="19">
        <v>17.7</v>
      </c>
      <c r="I75" s="19">
        <v>17.5</v>
      </c>
      <c r="J75" s="19"/>
      <c r="K75" s="19">
        <v>7</v>
      </c>
      <c r="L75" s="19">
        <v>0</v>
      </c>
      <c r="M75" s="19">
        <v>0</v>
      </c>
      <c r="N75" s="19">
        <v>0</v>
      </c>
      <c r="O75" s="19">
        <v>0</v>
      </c>
      <c r="P75" s="19">
        <v>0</v>
      </c>
      <c r="Q75" s="19">
        <v>0</v>
      </c>
      <c r="R75" s="19">
        <v>0</v>
      </c>
      <c r="S75" s="18"/>
    </row>
    <row r="76" spans="2:67" ht="15.75" x14ac:dyDescent="0.2">
      <c r="B76" s="147"/>
      <c r="C76" s="21" t="s">
        <v>101</v>
      </c>
      <c r="D76" s="19">
        <f t="shared" si="18"/>
        <v>0</v>
      </c>
      <c r="E76" s="19">
        <f t="shared" si="18"/>
        <v>0</v>
      </c>
      <c r="F76" s="20"/>
      <c r="G76" s="19">
        <v>6.7</v>
      </c>
      <c r="H76" s="19">
        <v>27.3</v>
      </c>
      <c r="I76" s="19">
        <v>19.399999999999999</v>
      </c>
      <c r="J76" s="19">
        <v>10</v>
      </c>
      <c r="K76" s="19">
        <v>11</v>
      </c>
      <c r="L76" s="19">
        <v>1</v>
      </c>
      <c r="M76" s="19">
        <v>0</v>
      </c>
      <c r="N76" s="19">
        <v>2</v>
      </c>
      <c r="O76" s="19">
        <v>1</v>
      </c>
      <c r="P76" s="19">
        <v>0</v>
      </c>
      <c r="Q76" s="19">
        <v>0</v>
      </c>
      <c r="R76" s="19">
        <v>0</v>
      </c>
      <c r="S76" s="18"/>
    </row>
    <row r="77" spans="2:67" ht="15.75" x14ac:dyDescent="0.2">
      <c r="B77" s="147"/>
      <c r="C77" s="21" t="s">
        <v>100</v>
      </c>
      <c r="D77" s="19">
        <f t="shared" si="18"/>
        <v>0</v>
      </c>
      <c r="E77" s="19">
        <f t="shared" si="18"/>
        <v>0</v>
      </c>
      <c r="F77" s="20"/>
      <c r="G77" s="19">
        <v>4.5</v>
      </c>
      <c r="H77" s="19">
        <v>14.2</v>
      </c>
      <c r="I77" s="19">
        <v>14.6</v>
      </c>
      <c r="J77" s="19">
        <v>6</v>
      </c>
      <c r="K77" s="19">
        <v>7</v>
      </c>
      <c r="L77" s="19">
        <v>0</v>
      </c>
      <c r="M77" s="19">
        <v>0</v>
      </c>
      <c r="N77" s="19">
        <v>1</v>
      </c>
      <c r="O77" s="19">
        <v>1</v>
      </c>
      <c r="P77" s="19">
        <v>0</v>
      </c>
      <c r="Q77" s="19">
        <v>0</v>
      </c>
      <c r="R77" s="19">
        <v>0</v>
      </c>
      <c r="S77" s="18"/>
    </row>
    <row r="78" spans="2:67" ht="15.75" x14ac:dyDescent="0.2">
      <c r="B78" s="147"/>
      <c r="C78" s="21" t="s">
        <v>99</v>
      </c>
      <c r="D78" s="19">
        <f t="shared" si="18"/>
        <v>0</v>
      </c>
      <c r="E78" s="19">
        <f t="shared" si="18"/>
        <v>0</v>
      </c>
      <c r="F78" s="20"/>
      <c r="G78" s="19">
        <v>3.3</v>
      </c>
      <c r="H78" s="19">
        <v>11.3</v>
      </c>
      <c r="I78" s="19">
        <v>18.3</v>
      </c>
      <c r="J78" s="19">
        <v>6</v>
      </c>
      <c r="K78" s="19">
        <v>8</v>
      </c>
      <c r="L78" s="19">
        <v>0</v>
      </c>
      <c r="M78" s="19">
        <v>0</v>
      </c>
      <c r="N78" s="19">
        <v>0</v>
      </c>
      <c r="O78" s="19">
        <v>1</v>
      </c>
      <c r="P78" s="19">
        <v>0</v>
      </c>
      <c r="Q78" s="19">
        <v>0</v>
      </c>
      <c r="R78" s="19">
        <v>0</v>
      </c>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0</v>
      </c>
      <c r="F80" s="13">
        <f>F73</f>
        <v>224.22</v>
      </c>
      <c r="G80" s="13">
        <f t="shared" ref="G80:R80" si="19">AVERAGE(G73:G78)</f>
        <v>4.9333333333333336</v>
      </c>
      <c r="H80" s="13">
        <f t="shared" si="19"/>
        <v>18.5</v>
      </c>
      <c r="I80" s="13">
        <f t="shared" si="19"/>
        <v>17.366666666666664</v>
      </c>
      <c r="J80" s="13">
        <f t="shared" si="19"/>
        <v>7.5</v>
      </c>
      <c r="K80" s="13">
        <f t="shared" si="19"/>
        <v>7.833333333333333</v>
      </c>
      <c r="L80" s="13">
        <f t="shared" si="19"/>
        <v>0.5</v>
      </c>
      <c r="M80" s="13">
        <f t="shared" si="19"/>
        <v>0</v>
      </c>
      <c r="N80" s="13">
        <f t="shared" si="19"/>
        <v>0.5</v>
      </c>
      <c r="O80" s="13">
        <f t="shared" si="19"/>
        <v>0.66666666666666663</v>
      </c>
      <c r="P80" s="13">
        <f t="shared" si="19"/>
        <v>0</v>
      </c>
      <c r="Q80" s="13">
        <f t="shared" si="19"/>
        <v>0</v>
      </c>
      <c r="R80" s="13">
        <f t="shared" si="19"/>
        <v>0</v>
      </c>
      <c r="S80" s="12"/>
    </row>
    <row r="81" spans="2:67" ht="15.75" x14ac:dyDescent="0.2">
      <c r="B81" s="17"/>
      <c r="C81" s="16" t="s">
        <v>97</v>
      </c>
      <c r="D81" s="15"/>
      <c r="E81" s="14"/>
      <c r="F81" s="14"/>
      <c r="G81" s="13">
        <f t="shared" ref="G81:R81" si="20">STDEV(G73:G78)/SQRT(COUNT(G73:G78))</f>
        <v>0.47375568011839608</v>
      </c>
      <c r="H81" s="13">
        <f t="shared" si="20"/>
        <v>2.2889590064772523</v>
      </c>
      <c r="I81" s="13">
        <f t="shared" si="20"/>
        <v>0.68345527367276293</v>
      </c>
      <c r="J81" s="13">
        <f t="shared" si="20"/>
        <v>0.9574271077563381</v>
      </c>
      <c r="K81" s="13">
        <f t="shared" si="20"/>
        <v>0.70316743699096584</v>
      </c>
      <c r="L81" s="13">
        <f t="shared" si="20"/>
        <v>0.22360679774997896</v>
      </c>
      <c r="M81" s="13">
        <f t="shared" si="20"/>
        <v>0</v>
      </c>
      <c r="N81" s="13">
        <f t="shared" si="20"/>
        <v>0.34156502553198664</v>
      </c>
      <c r="O81" s="13">
        <f t="shared" si="20"/>
        <v>0.21081851067789201</v>
      </c>
      <c r="P81" s="13">
        <f t="shared" si="20"/>
        <v>0</v>
      </c>
      <c r="Q81" s="13">
        <f t="shared" si="20"/>
        <v>0</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c r="E83" s="19">
        <v>160</v>
      </c>
      <c r="F83" s="19">
        <v>295.58999999999997</v>
      </c>
      <c r="G83" s="19">
        <v>5.5</v>
      </c>
      <c r="H83" s="19">
        <v>21.1</v>
      </c>
      <c r="I83" s="19">
        <v>15.1</v>
      </c>
      <c r="J83" s="19">
        <v>7</v>
      </c>
      <c r="K83" s="19">
        <v>10</v>
      </c>
      <c r="L83" s="19">
        <v>0</v>
      </c>
      <c r="M83" s="19">
        <v>0</v>
      </c>
      <c r="N83" s="19">
        <v>0</v>
      </c>
      <c r="O83" s="19">
        <v>3</v>
      </c>
      <c r="P83" s="19">
        <v>0</v>
      </c>
      <c r="Q83" s="19">
        <v>0</v>
      </c>
      <c r="R83" s="19">
        <v>0</v>
      </c>
      <c r="S83" s="18"/>
      <c r="U83" s="102">
        <v>6</v>
      </c>
      <c r="V83" s="102">
        <f>IF($H83="","",$H83)</f>
        <v>21.1</v>
      </c>
      <c r="W83" s="102">
        <f>IF(V83="","",V83/100)</f>
        <v>0.21100000000000002</v>
      </c>
      <c r="X83" s="102">
        <f>IF($G83="","",$G83)</f>
        <v>5.5</v>
      </c>
      <c r="Y83" s="102">
        <f>IF($K83="","",$K83)</f>
        <v>10</v>
      </c>
      <c r="Z83" s="102">
        <f>IF(J83="","",J83-1)</f>
        <v>6</v>
      </c>
      <c r="AA83" s="102">
        <f>IF($L83="","",$L83)</f>
        <v>0</v>
      </c>
      <c r="AB83" s="102">
        <f>IF($M83="","",$M83)</f>
        <v>0</v>
      </c>
      <c r="AC83" s="102">
        <f>IF($H84="","",$H84)</f>
        <v>14.1</v>
      </c>
      <c r="AD83" s="102">
        <f>IF(AC83="","",AC83/100)</f>
        <v>0.14099999999999999</v>
      </c>
      <c r="AE83" s="102">
        <f>IF($G84="","",$G84)</f>
        <v>4.2</v>
      </c>
      <c r="AF83" s="102">
        <f>IF($K84="","",$K84)</f>
        <v>8</v>
      </c>
      <c r="AG83" s="102" t="str">
        <f>IF(J84="","",J84-1)</f>
        <v/>
      </c>
      <c r="AH83" s="102">
        <f>IF($L84="","",$L84)</f>
        <v>0</v>
      </c>
      <c r="AI83" s="102">
        <f>IF($M84="","",$M84)</f>
        <v>0</v>
      </c>
      <c r="AJ83" s="102">
        <f>IF($H85="","",$H85)</f>
        <v>16.3</v>
      </c>
      <c r="AK83" s="102">
        <f>IF(AJ83="","",AJ83/100)</f>
        <v>0.16300000000000001</v>
      </c>
      <c r="AL83" s="102">
        <f>IF($G85="","",$G85)</f>
        <v>5.4</v>
      </c>
      <c r="AM83" s="102">
        <f>IF($K85="","",$K85)</f>
        <v>8</v>
      </c>
      <c r="AN83" s="102">
        <f>IF(J85="","",J85-1)</f>
        <v>7</v>
      </c>
      <c r="AO83" s="102">
        <f>IF($L85="","",$L85)</f>
        <v>1</v>
      </c>
      <c r="AP83" s="102">
        <f>IF($M85="","",$M85)</f>
        <v>0</v>
      </c>
      <c r="AQ83" s="102">
        <f>IF($H86="","",$H86)</f>
        <v>3.5</v>
      </c>
      <c r="AR83" s="102">
        <f>IF(AQ83="","",AQ83/100)</f>
        <v>3.5000000000000003E-2</v>
      </c>
      <c r="AS83" s="102">
        <f>IF($G86="","",$G86)</f>
        <v>2.6</v>
      </c>
      <c r="AT83" s="102">
        <f>IF($K86="","",$K86)</f>
        <v>0</v>
      </c>
      <c r="AU83" s="102" t="str">
        <f>IF(J86="","",J86-1)</f>
        <v/>
      </c>
      <c r="AV83" s="102">
        <f>IF($L86="","",$L86)</f>
        <v>0</v>
      </c>
      <c r="AW83" s="102">
        <f>IF($M86="","",$M86)</f>
        <v>0</v>
      </c>
      <c r="AX83" s="102">
        <f>IF($H87="","",$H87)</f>
        <v>16.5</v>
      </c>
      <c r="AY83" s="102">
        <f>IF(AX83="","",AX83/100)</f>
        <v>0.16500000000000001</v>
      </c>
      <c r="AZ83" s="102">
        <f>IF($G87="","",$G87)</f>
        <v>5</v>
      </c>
      <c r="BA83" s="102">
        <f>IF($K87="","",$K87)</f>
        <v>8</v>
      </c>
      <c r="BB83" s="102" t="str">
        <f>IF(J87="","",J87-1)</f>
        <v/>
      </c>
      <c r="BC83" s="102">
        <f>IF($L87="","",$L87)</f>
        <v>0</v>
      </c>
      <c r="BD83" s="102">
        <f>IF($M87="","",$M87)</f>
        <v>0</v>
      </c>
      <c r="BE83" s="102">
        <f>IF($H88="","",$H88)</f>
        <v>18.2</v>
      </c>
      <c r="BF83" s="102">
        <f>IF(BE83="","",BE83/100)</f>
        <v>0.182</v>
      </c>
      <c r="BG83" s="102">
        <f>IF($G88="","",$G88)</f>
        <v>5</v>
      </c>
      <c r="BH83" s="102">
        <f>IF($K88="","",$K88)</f>
        <v>9</v>
      </c>
      <c r="BI83" s="102">
        <f>IF(J88="","",J88-1)</f>
        <v>6</v>
      </c>
      <c r="BJ83" s="102">
        <f>IF($L88="","",$L88)</f>
        <v>0</v>
      </c>
      <c r="BK83" s="102">
        <f>IF($M88="","",$M88)</f>
        <v>0</v>
      </c>
      <c r="BL83" s="102">
        <f>SUM(O83:O88)/U83</f>
        <v>1.3333333333333333</v>
      </c>
      <c r="BM83" s="102">
        <f>SUM(P83:P88)/U83</f>
        <v>0</v>
      </c>
      <c r="BN83" s="102">
        <f>SUM(Q83:Q88)/U83</f>
        <v>0</v>
      </c>
      <c r="BO83" s="102">
        <f>SUM(R83:R88)/U83</f>
        <v>0</v>
      </c>
    </row>
    <row r="84" spans="2:67" ht="15.75" x14ac:dyDescent="0.2">
      <c r="B84" s="147"/>
      <c r="C84" s="21" t="s">
        <v>103</v>
      </c>
      <c r="D84" s="19"/>
      <c r="E84" s="19"/>
      <c r="F84" s="20"/>
      <c r="G84" s="19">
        <v>4.2</v>
      </c>
      <c r="H84" s="19">
        <v>14.1</v>
      </c>
      <c r="I84" s="19">
        <v>12.2</v>
      </c>
      <c r="J84" s="19"/>
      <c r="K84" s="19">
        <v>8</v>
      </c>
      <c r="L84" s="19">
        <v>0</v>
      </c>
      <c r="M84" s="19">
        <v>0</v>
      </c>
      <c r="N84" s="19">
        <v>0</v>
      </c>
      <c r="O84" s="19">
        <v>0</v>
      </c>
      <c r="P84" s="19">
        <v>0</v>
      </c>
      <c r="Q84" s="19">
        <v>0</v>
      </c>
      <c r="R84" s="19">
        <v>0</v>
      </c>
      <c r="S84" s="18"/>
    </row>
    <row r="85" spans="2:67" ht="15.75" x14ac:dyDescent="0.2">
      <c r="B85" s="147"/>
      <c r="C85" s="21" t="s">
        <v>102</v>
      </c>
      <c r="D85" s="19">
        <f t="shared" ref="D85:E88" si="21">D84</f>
        <v>0</v>
      </c>
      <c r="E85" s="19">
        <f t="shared" si="21"/>
        <v>0</v>
      </c>
      <c r="F85" s="20"/>
      <c r="G85" s="19">
        <v>5.4</v>
      </c>
      <c r="H85" s="19">
        <v>16.3</v>
      </c>
      <c r="I85" s="19">
        <v>10.6</v>
      </c>
      <c r="J85" s="19">
        <v>8</v>
      </c>
      <c r="K85" s="19">
        <v>8</v>
      </c>
      <c r="L85" s="19">
        <v>1</v>
      </c>
      <c r="M85" s="19">
        <v>0</v>
      </c>
      <c r="N85" s="19">
        <v>1</v>
      </c>
      <c r="O85" s="19">
        <v>1</v>
      </c>
      <c r="P85" s="19">
        <v>0</v>
      </c>
      <c r="Q85" s="19">
        <v>0</v>
      </c>
      <c r="R85" s="19">
        <v>0</v>
      </c>
      <c r="S85" s="18"/>
    </row>
    <row r="86" spans="2:67" ht="15.75" x14ac:dyDescent="0.2">
      <c r="B86" s="147"/>
      <c r="C86" s="21" t="s">
        <v>101</v>
      </c>
      <c r="D86" s="19">
        <f t="shared" si="21"/>
        <v>0</v>
      </c>
      <c r="E86" s="19">
        <f t="shared" si="21"/>
        <v>0</v>
      </c>
      <c r="F86" s="20"/>
      <c r="G86" s="19">
        <v>2.6</v>
      </c>
      <c r="H86" s="19">
        <v>3.5</v>
      </c>
      <c r="I86" s="19">
        <v>3.9</v>
      </c>
      <c r="J86" s="19"/>
      <c r="K86" s="19">
        <v>0</v>
      </c>
      <c r="L86" s="19">
        <v>0</v>
      </c>
      <c r="M86" s="19">
        <v>0</v>
      </c>
      <c r="N86" s="19">
        <v>0</v>
      </c>
      <c r="O86" s="19">
        <v>0</v>
      </c>
      <c r="P86" s="19">
        <v>0</v>
      </c>
      <c r="Q86" s="19">
        <v>0</v>
      </c>
      <c r="R86" s="19">
        <v>0</v>
      </c>
      <c r="S86" s="18"/>
    </row>
    <row r="87" spans="2:67" ht="15.75" x14ac:dyDescent="0.2">
      <c r="B87" s="147"/>
      <c r="C87" s="21" t="s">
        <v>100</v>
      </c>
      <c r="D87" s="19">
        <f t="shared" si="21"/>
        <v>0</v>
      </c>
      <c r="E87" s="19">
        <f t="shared" si="21"/>
        <v>0</v>
      </c>
      <c r="F87" s="20"/>
      <c r="G87" s="19">
        <v>5</v>
      </c>
      <c r="H87" s="19">
        <v>16.5</v>
      </c>
      <c r="I87" s="19">
        <v>16.2</v>
      </c>
      <c r="J87" s="19"/>
      <c r="K87" s="19">
        <v>8</v>
      </c>
      <c r="L87" s="19">
        <v>0</v>
      </c>
      <c r="M87" s="19">
        <v>0</v>
      </c>
      <c r="N87" s="19">
        <v>0</v>
      </c>
      <c r="O87" s="19">
        <v>0</v>
      </c>
      <c r="P87" s="19">
        <v>0</v>
      </c>
      <c r="Q87" s="19">
        <v>0</v>
      </c>
      <c r="R87" s="19">
        <v>0</v>
      </c>
      <c r="S87" s="18"/>
    </row>
    <row r="88" spans="2:67" ht="15.75" x14ac:dyDescent="0.2">
      <c r="B88" s="147"/>
      <c r="C88" s="21" t="s">
        <v>99</v>
      </c>
      <c r="D88" s="19">
        <f t="shared" si="21"/>
        <v>0</v>
      </c>
      <c r="E88" s="19">
        <f t="shared" si="21"/>
        <v>0</v>
      </c>
      <c r="F88" s="20"/>
      <c r="G88" s="19">
        <v>5</v>
      </c>
      <c r="H88" s="19">
        <v>18.2</v>
      </c>
      <c r="I88" s="19">
        <v>18.7</v>
      </c>
      <c r="J88" s="19">
        <v>7</v>
      </c>
      <c r="K88" s="19">
        <v>9</v>
      </c>
      <c r="L88" s="19">
        <v>0</v>
      </c>
      <c r="M88" s="19">
        <v>0</v>
      </c>
      <c r="N88" s="19">
        <v>0</v>
      </c>
      <c r="O88" s="19">
        <v>4</v>
      </c>
      <c r="P88" s="19">
        <v>0</v>
      </c>
      <c r="Q88" s="19">
        <v>0</v>
      </c>
      <c r="R88" s="19">
        <v>0</v>
      </c>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0</v>
      </c>
      <c r="F90" s="13">
        <f>F83</f>
        <v>295.58999999999997</v>
      </c>
      <c r="G90" s="13">
        <f t="shared" ref="G90:R90" si="22">AVERAGE(G83:G88)</f>
        <v>4.6166666666666663</v>
      </c>
      <c r="H90" s="13">
        <f t="shared" si="22"/>
        <v>14.950000000000001</v>
      </c>
      <c r="I90" s="13">
        <f t="shared" si="22"/>
        <v>12.783333333333333</v>
      </c>
      <c r="J90" s="13">
        <f t="shared" si="22"/>
        <v>7.333333333333333</v>
      </c>
      <c r="K90" s="13">
        <f t="shared" si="22"/>
        <v>7.166666666666667</v>
      </c>
      <c r="L90" s="13">
        <f t="shared" si="22"/>
        <v>0.16666666666666666</v>
      </c>
      <c r="M90" s="13">
        <f t="shared" si="22"/>
        <v>0</v>
      </c>
      <c r="N90" s="13">
        <f t="shared" si="22"/>
        <v>0.16666666666666666</v>
      </c>
      <c r="O90" s="13">
        <f t="shared" si="22"/>
        <v>1.3333333333333333</v>
      </c>
      <c r="P90" s="13">
        <f t="shared" si="22"/>
        <v>0</v>
      </c>
      <c r="Q90" s="13">
        <f t="shared" si="22"/>
        <v>0</v>
      </c>
      <c r="R90" s="13">
        <f t="shared" si="22"/>
        <v>0</v>
      </c>
      <c r="S90" s="12"/>
    </row>
    <row r="91" spans="2:67" ht="15.75" x14ac:dyDescent="0.2">
      <c r="B91" s="17"/>
      <c r="C91" s="16" t="s">
        <v>97</v>
      </c>
      <c r="D91" s="15"/>
      <c r="E91" s="14"/>
      <c r="F91" s="14"/>
      <c r="G91" s="13">
        <f t="shared" ref="G91:R91" si="23">STDEV(G83:G88)/SQRT(COUNT(G83:G88))</f>
        <v>0.44453471305524772</v>
      </c>
      <c r="H91" s="13">
        <f t="shared" si="23"/>
        <v>2.4794824728828662</v>
      </c>
      <c r="I91" s="13">
        <f t="shared" si="23"/>
        <v>2.1296974224314376</v>
      </c>
      <c r="J91" s="13">
        <f t="shared" si="23"/>
        <v>0.33333333333333337</v>
      </c>
      <c r="K91" s="13">
        <f t="shared" si="23"/>
        <v>1.470071804746663</v>
      </c>
      <c r="L91" s="13">
        <f t="shared" si="23"/>
        <v>0.16666666666666669</v>
      </c>
      <c r="M91" s="13">
        <f t="shared" si="23"/>
        <v>0</v>
      </c>
      <c r="N91" s="13">
        <f t="shared" si="23"/>
        <v>0.16666666666666669</v>
      </c>
      <c r="O91" s="13">
        <f t="shared" si="23"/>
        <v>0.71492035298424061</v>
      </c>
      <c r="P91" s="13">
        <f t="shared" si="23"/>
        <v>0</v>
      </c>
      <c r="Q91" s="13">
        <f t="shared" si="23"/>
        <v>0</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0A9D-0D69-4B97-94AF-4BB29574C1EC}">
  <sheetPr>
    <pageSetUpPr fitToPage="1"/>
  </sheetPr>
  <dimension ref="B1:BO92"/>
  <sheetViews>
    <sheetView defaultGridColor="0" topLeftCell="B11" colorId="8" zoomScale="85" workbookViewId="0">
      <pane xSplit="1" ySplit="2" topLeftCell="C13" activePane="bottomRight" state="frozen"/>
      <selection activeCell="U13" sqref="U13:BP84"/>
      <selection pane="topRight" activeCell="U13" sqref="U13:BP84"/>
      <selection pane="bottomLeft" activeCell="U13" sqref="U13:BP84"/>
      <selection pane="bottomRight"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c r="E13" s="19">
        <v>160</v>
      </c>
      <c r="F13" s="19">
        <v>455.1</v>
      </c>
      <c r="G13" s="19">
        <v>6.5</v>
      </c>
      <c r="H13" s="19">
        <v>24.5</v>
      </c>
      <c r="I13" s="19">
        <v>18.3</v>
      </c>
      <c r="J13" s="19">
        <v>5</v>
      </c>
      <c r="K13" s="19">
        <v>10</v>
      </c>
      <c r="L13" s="19">
        <v>0</v>
      </c>
      <c r="M13" s="19">
        <v>0</v>
      </c>
      <c r="N13" s="19">
        <v>0</v>
      </c>
      <c r="O13" s="19">
        <v>4</v>
      </c>
      <c r="P13" s="19">
        <v>0</v>
      </c>
      <c r="Q13" s="19">
        <v>0</v>
      </c>
      <c r="R13" s="19">
        <v>0</v>
      </c>
      <c r="S13" s="18"/>
      <c r="U13" s="102">
        <v>6</v>
      </c>
      <c r="V13" s="102">
        <f>IF($H13="","",$H13)</f>
        <v>24.5</v>
      </c>
      <c r="W13" s="102">
        <f>IF(V13="","",V13/100)</f>
        <v>0.245</v>
      </c>
      <c r="X13" s="102">
        <f>IF($G13="","",$G13)</f>
        <v>6.5</v>
      </c>
      <c r="Y13" s="102">
        <f>IF($K13="","",$K13)</f>
        <v>10</v>
      </c>
      <c r="Z13" s="102">
        <f>IF(J13="","",J13-1)</f>
        <v>4</v>
      </c>
      <c r="AA13" s="102">
        <f>IF($L13="","",$L13)</f>
        <v>0</v>
      </c>
      <c r="AB13" s="102">
        <f>IF($M13="","",$M13)</f>
        <v>0</v>
      </c>
      <c r="AC13" s="102">
        <f>IF($H14="","",$H14)</f>
        <v>25.6</v>
      </c>
      <c r="AD13" s="102">
        <f>IF(AC13="","",AC13/100)</f>
        <v>0.25600000000000001</v>
      </c>
      <c r="AE13" s="102">
        <f>IF($G14="","",$G14)</f>
        <v>6.6</v>
      </c>
      <c r="AF13" s="102">
        <f>IF($K14="","",$K14)</f>
        <v>9</v>
      </c>
      <c r="AG13" s="102">
        <f>IF(J14="","",J14-1)</f>
        <v>6</v>
      </c>
      <c r="AH13" s="102">
        <f>IF($L14="","",$L14)</f>
        <v>1</v>
      </c>
      <c r="AI13" s="102">
        <f>IF($M14="","",$M14)</f>
        <v>2</v>
      </c>
      <c r="AJ13" s="102">
        <f>IF($H15="","",$H15)</f>
        <v>23.2</v>
      </c>
      <c r="AK13" s="102">
        <f>IF(AJ13="","",AJ13/100)</f>
        <v>0.23199999999999998</v>
      </c>
      <c r="AL13" s="102">
        <f>IF($G15="","",$G15)</f>
        <v>5.9</v>
      </c>
      <c r="AM13" s="102">
        <f>IF($K15="","",$K15)</f>
        <v>10</v>
      </c>
      <c r="AN13" s="102">
        <f>IF(J15="","",J15-1)</f>
        <v>6</v>
      </c>
      <c r="AO13" s="102">
        <f>IF($L15="","",$L15)</f>
        <v>0</v>
      </c>
      <c r="AP13" s="102">
        <f>IF($M15="","",$M15)</f>
        <v>0</v>
      </c>
      <c r="AQ13" s="102">
        <f>IF($H16="","",$H16)</f>
        <v>16.899999999999999</v>
      </c>
      <c r="AR13" s="102">
        <f>IF(AQ13="","",AQ13/100)</f>
        <v>0.16899999999999998</v>
      </c>
      <c r="AS13" s="102">
        <f>IF($G16="","",$G16)</f>
        <v>4.9000000000000004</v>
      </c>
      <c r="AT13" s="102">
        <f>IF($K16="","",$K16)</f>
        <v>9</v>
      </c>
      <c r="AU13" s="102">
        <f>IF(J16="","",J16-1)</f>
        <v>7</v>
      </c>
      <c r="AV13" s="102">
        <f>IF($L16="","",$L16)</f>
        <v>0</v>
      </c>
      <c r="AW13" s="102">
        <f>IF($M16="","",$M16)</f>
        <v>0</v>
      </c>
      <c r="AX13" s="102">
        <f>IF($H17="","",$H17)</f>
        <v>22.1</v>
      </c>
      <c r="AY13" s="102">
        <f>IF(AX13="","",AX13/100)</f>
        <v>0.221</v>
      </c>
      <c r="AZ13" s="102">
        <f>IF($G17="","",$G17)</f>
        <v>6</v>
      </c>
      <c r="BA13" s="102">
        <f>IF($K17="","",$K17)</f>
        <v>9</v>
      </c>
      <c r="BB13" s="102" t="str">
        <f>IF(J17="","",J17-1)</f>
        <v/>
      </c>
      <c r="BC13" s="102">
        <f>IF($L17="","",$L17)</f>
        <v>0</v>
      </c>
      <c r="BD13" s="102">
        <f>IF($M17="","",$M17)</f>
        <v>0</v>
      </c>
      <c r="BE13" s="102">
        <f>IF($H18="","",$H18)</f>
        <v>15.9</v>
      </c>
      <c r="BF13" s="102">
        <f>IF(BE13="","",BE13/100)</f>
        <v>0.159</v>
      </c>
      <c r="BG13" s="102">
        <f>IF($G18="","",$G18)</f>
        <v>4.2</v>
      </c>
      <c r="BH13" s="102">
        <f>IF($K18="","",$K18)</f>
        <v>9</v>
      </c>
      <c r="BI13" s="102">
        <f>IF(J18="","",J18-1)</f>
        <v>6</v>
      </c>
      <c r="BJ13" s="102">
        <f>IF($L18="","",$L18)</f>
        <v>0</v>
      </c>
      <c r="BK13" s="102">
        <f>IF($M18="","",$M18)</f>
        <v>0</v>
      </c>
      <c r="BL13" s="102">
        <f>SUM(O13:O18)/U13</f>
        <v>1.8333333333333333</v>
      </c>
      <c r="BM13" s="102">
        <f>SUM(P13:P18)/U13</f>
        <v>0</v>
      </c>
      <c r="BN13" s="102">
        <f>SUM(Q13:Q18)/U13</f>
        <v>0</v>
      </c>
      <c r="BO13" s="102">
        <f>SUM(R13:R18)/U13</f>
        <v>0</v>
      </c>
    </row>
    <row r="14" spans="2:67" ht="15.75" x14ac:dyDescent="0.2">
      <c r="B14" s="147"/>
      <c r="C14" s="21" t="s">
        <v>103</v>
      </c>
      <c r="D14" s="19" t="s">
        <v>747</v>
      </c>
      <c r="E14" s="19">
        <v>161</v>
      </c>
      <c r="F14" s="20"/>
      <c r="G14" s="19">
        <v>6.6</v>
      </c>
      <c r="H14" s="19">
        <v>25.6</v>
      </c>
      <c r="I14" s="19">
        <v>20.3</v>
      </c>
      <c r="J14" s="19">
        <v>7</v>
      </c>
      <c r="K14" s="19">
        <v>9</v>
      </c>
      <c r="L14" s="19">
        <v>1</v>
      </c>
      <c r="M14" s="19">
        <v>2</v>
      </c>
      <c r="N14" s="19">
        <v>0</v>
      </c>
      <c r="O14" s="19">
        <v>3</v>
      </c>
      <c r="P14" s="19">
        <v>0</v>
      </c>
      <c r="Q14" s="19">
        <v>0</v>
      </c>
      <c r="R14" s="19">
        <v>0</v>
      </c>
      <c r="S14" s="18" t="s">
        <v>741</v>
      </c>
    </row>
    <row r="15" spans="2:67" ht="15.75" x14ac:dyDescent="0.2">
      <c r="B15" s="147"/>
      <c r="C15" s="21" t="s">
        <v>102</v>
      </c>
      <c r="D15" s="19" t="str">
        <f t="shared" ref="D15:E18" si="0">D14</f>
        <v>COB</v>
      </c>
      <c r="E15" s="19">
        <f t="shared" si="0"/>
        <v>161</v>
      </c>
      <c r="F15" s="20"/>
      <c r="G15" s="19">
        <v>5.9</v>
      </c>
      <c r="H15" s="19">
        <v>23.2</v>
      </c>
      <c r="I15" s="19">
        <v>20.2</v>
      </c>
      <c r="J15" s="19">
        <v>7</v>
      </c>
      <c r="K15" s="19">
        <v>10</v>
      </c>
      <c r="L15" s="19">
        <v>0</v>
      </c>
      <c r="M15" s="19">
        <v>0</v>
      </c>
      <c r="N15" s="19">
        <v>0</v>
      </c>
      <c r="O15" s="19">
        <v>2</v>
      </c>
      <c r="P15" s="19">
        <v>0</v>
      </c>
      <c r="Q15" s="19">
        <v>0</v>
      </c>
      <c r="R15" s="19">
        <v>0</v>
      </c>
      <c r="S15" s="18"/>
    </row>
    <row r="16" spans="2:67" ht="15.75" x14ac:dyDescent="0.2">
      <c r="B16" s="147"/>
      <c r="C16" s="21" t="s">
        <v>101</v>
      </c>
      <c r="D16" s="19" t="str">
        <f t="shared" si="0"/>
        <v>COB</v>
      </c>
      <c r="E16" s="19">
        <f t="shared" si="0"/>
        <v>161</v>
      </c>
      <c r="F16" s="20"/>
      <c r="G16" s="19">
        <v>4.9000000000000004</v>
      </c>
      <c r="H16" s="19">
        <v>16.899999999999999</v>
      </c>
      <c r="I16" s="19">
        <v>14.8</v>
      </c>
      <c r="J16" s="19">
        <v>8</v>
      </c>
      <c r="K16" s="19">
        <v>9</v>
      </c>
      <c r="L16" s="19">
        <v>0</v>
      </c>
      <c r="M16" s="19">
        <v>0</v>
      </c>
      <c r="N16" s="19">
        <v>0</v>
      </c>
      <c r="O16" s="19">
        <v>1</v>
      </c>
      <c r="P16" s="19">
        <v>0</v>
      </c>
      <c r="Q16" s="19">
        <v>0</v>
      </c>
      <c r="R16" s="19">
        <v>0</v>
      </c>
      <c r="S16" s="18"/>
    </row>
    <row r="17" spans="2:67" ht="15.75" x14ac:dyDescent="0.2">
      <c r="B17" s="147"/>
      <c r="C17" s="21" t="s">
        <v>100</v>
      </c>
      <c r="D17" s="19" t="str">
        <f t="shared" si="0"/>
        <v>COB</v>
      </c>
      <c r="E17" s="19">
        <f t="shared" si="0"/>
        <v>161</v>
      </c>
      <c r="F17" s="20"/>
      <c r="G17" s="19">
        <v>6</v>
      </c>
      <c r="H17" s="19">
        <v>22.1</v>
      </c>
      <c r="I17" s="19">
        <v>15.7</v>
      </c>
      <c r="J17" s="19"/>
      <c r="K17" s="19">
        <v>9</v>
      </c>
      <c r="L17" s="19">
        <v>0</v>
      </c>
      <c r="M17" s="19">
        <v>0</v>
      </c>
      <c r="N17" s="19">
        <v>3</v>
      </c>
      <c r="O17" s="19">
        <v>0</v>
      </c>
      <c r="P17" s="19">
        <v>0</v>
      </c>
      <c r="Q17" s="19">
        <v>0</v>
      </c>
      <c r="R17" s="19">
        <v>0</v>
      </c>
      <c r="S17" s="18"/>
    </row>
    <row r="18" spans="2:67" ht="15.75" x14ac:dyDescent="0.2">
      <c r="B18" s="147"/>
      <c r="C18" s="21" t="s">
        <v>99</v>
      </c>
      <c r="D18" s="19" t="str">
        <f t="shared" si="0"/>
        <v>COB</v>
      </c>
      <c r="E18" s="19">
        <f t="shared" si="0"/>
        <v>161</v>
      </c>
      <c r="F18" s="20"/>
      <c r="G18" s="19">
        <v>4.2</v>
      </c>
      <c r="H18" s="19">
        <v>15.9</v>
      </c>
      <c r="I18" s="19">
        <v>13.5</v>
      </c>
      <c r="J18" s="19">
        <v>7</v>
      </c>
      <c r="K18" s="19">
        <v>9</v>
      </c>
      <c r="L18" s="19">
        <v>0</v>
      </c>
      <c r="M18" s="19">
        <v>0</v>
      </c>
      <c r="N18" s="19">
        <v>0</v>
      </c>
      <c r="O18" s="19">
        <v>1</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161</v>
      </c>
      <c r="F20" s="13">
        <f>F13</f>
        <v>455.1</v>
      </c>
      <c r="G20" s="13">
        <f t="shared" ref="G20:R20" si="1">AVERAGE(G13:G18)</f>
        <v>5.6833333333333336</v>
      </c>
      <c r="H20" s="13">
        <f t="shared" si="1"/>
        <v>21.366666666666664</v>
      </c>
      <c r="I20" s="13">
        <f t="shared" si="1"/>
        <v>17.133333333333333</v>
      </c>
      <c r="J20" s="13">
        <f t="shared" si="1"/>
        <v>6.8</v>
      </c>
      <c r="K20" s="13">
        <f t="shared" si="1"/>
        <v>9.3333333333333339</v>
      </c>
      <c r="L20" s="13">
        <f t="shared" si="1"/>
        <v>0.16666666666666666</v>
      </c>
      <c r="M20" s="13">
        <f t="shared" si="1"/>
        <v>0.33333333333333331</v>
      </c>
      <c r="N20" s="13">
        <f t="shared" si="1"/>
        <v>0.5</v>
      </c>
      <c r="O20" s="13">
        <f t="shared" si="1"/>
        <v>1.8333333333333333</v>
      </c>
      <c r="P20" s="13">
        <f t="shared" si="1"/>
        <v>0</v>
      </c>
      <c r="Q20" s="13">
        <f t="shared" si="1"/>
        <v>0</v>
      </c>
      <c r="R20" s="13">
        <f t="shared" si="1"/>
        <v>0</v>
      </c>
      <c r="S20" s="12"/>
    </row>
    <row r="21" spans="2:67" ht="15.75" x14ac:dyDescent="0.2">
      <c r="B21" s="17"/>
      <c r="C21" s="16" t="s">
        <v>97</v>
      </c>
      <c r="D21" s="15"/>
      <c r="E21" s="14"/>
      <c r="F21" s="14"/>
      <c r="G21" s="13">
        <f t="shared" ref="G21:R21" si="2">STDEV(G13:G18)/SQRT(COUNT(G13:G18))</f>
        <v>0.38593321241432771</v>
      </c>
      <c r="H21" s="13">
        <f t="shared" si="2"/>
        <v>1.6479617039779106</v>
      </c>
      <c r="I21" s="13">
        <f t="shared" si="2"/>
        <v>1.1760574437973306</v>
      </c>
      <c r="J21" s="13">
        <f t="shared" si="2"/>
        <v>0.48989794855663615</v>
      </c>
      <c r="K21" s="13">
        <f t="shared" si="2"/>
        <v>0.21081851067789201</v>
      </c>
      <c r="L21" s="13">
        <f t="shared" si="2"/>
        <v>0.16666666666666669</v>
      </c>
      <c r="M21" s="13">
        <f t="shared" si="2"/>
        <v>0.33333333333333337</v>
      </c>
      <c r="N21" s="13">
        <f t="shared" si="2"/>
        <v>0.5</v>
      </c>
      <c r="O21" s="13">
        <f t="shared" si="2"/>
        <v>0.60092521257733156</v>
      </c>
      <c r="P21" s="13">
        <f t="shared" si="2"/>
        <v>0</v>
      </c>
      <c r="Q21" s="13">
        <f t="shared" si="2"/>
        <v>0</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c r="E23" s="19">
        <v>160</v>
      </c>
      <c r="F23" s="19">
        <v>103.09</v>
      </c>
      <c r="G23" s="19">
        <v>4.4000000000000004</v>
      </c>
      <c r="H23" s="19">
        <v>11.9</v>
      </c>
      <c r="I23" s="19">
        <v>12.2</v>
      </c>
      <c r="J23" s="19"/>
      <c r="K23" s="19">
        <v>7</v>
      </c>
      <c r="L23" s="19">
        <v>1</v>
      </c>
      <c r="M23" s="19">
        <v>0</v>
      </c>
      <c r="N23" s="19">
        <v>0</v>
      </c>
      <c r="O23" s="19">
        <v>0</v>
      </c>
      <c r="P23" s="19">
        <v>0</v>
      </c>
      <c r="Q23" s="19">
        <v>0</v>
      </c>
      <c r="R23" s="19">
        <v>0</v>
      </c>
      <c r="S23" s="18" t="s">
        <v>741</v>
      </c>
      <c r="U23" s="102">
        <v>6</v>
      </c>
      <c r="V23" s="102">
        <f>IF($H23="","",$H23)</f>
        <v>11.9</v>
      </c>
      <c r="W23" s="102">
        <f>IF(V23="","",V23/100)</f>
        <v>0.11900000000000001</v>
      </c>
      <c r="X23" s="102">
        <f>IF($G23="","",$G23)</f>
        <v>4.4000000000000004</v>
      </c>
      <c r="Y23" s="102">
        <f>IF($K23="","",$K23)</f>
        <v>7</v>
      </c>
      <c r="Z23" s="102" t="str">
        <f>IF(J23="","",J23-1)</f>
        <v/>
      </c>
      <c r="AA23" s="102">
        <f>IF($L23="","",$L23)</f>
        <v>1</v>
      </c>
      <c r="AB23" s="102">
        <f>IF($M23="","",$M23)</f>
        <v>0</v>
      </c>
      <c r="AC23" s="102">
        <f>IF($H24="","",$H24)</f>
        <v>22.7</v>
      </c>
      <c r="AD23" s="102">
        <f>IF(AC23="","",AC23/100)</f>
        <v>0.22699999999999998</v>
      </c>
      <c r="AE23" s="102">
        <f>IF($G24="","",$G24)</f>
        <v>6.1</v>
      </c>
      <c r="AF23" s="102">
        <f>IF($K24="","",$K24)</f>
        <v>7</v>
      </c>
      <c r="AG23" s="102">
        <f>IF(J24="","",J24-1)</f>
        <v>4</v>
      </c>
      <c r="AH23" s="102">
        <f>IF($L24="","",$L24)</f>
        <v>2</v>
      </c>
      <c r="AI23" s="102">
        <f>IF($M24="","",$M24)</f>
        <v>0</v>
      </c>
      <c r="AJ23" s="102">
        <f>IF($H25="","",$H25)</f>
        <v>9.6</v>
      </c>
      <c r="AK23" s="102">
        <f>IF(AJ23="","",AJ23/100)</f>
        <v>9.6000000000000002E-2</v>
      </c>
      <c r="AL23" s="102">
        <f>IF($G25="","",$G25)</f>
        <v>4.0999999999999996</v>
      </c>
      <c r="AM23" s="102">
        <f>IF($K25="","",$K25)</f>
        <v>4</v>
      </c>
      <c r="AN23" s="102" t="str">
        <f>IF(J25="","",J25-1)</f>
        <v/>
      </c>
      <c r="AO23" s="102">
        <f>IF($L25="","",$L25)</f>
        <v>1</v>
      </c>
      <c r="AP23" s="102">
        <f>IF($M25="","",$M25)</f>
        <v>0</v>
      </c>
      <c r="AQ23" s="102">
        <f>IF($H26="","",$H26)</f>
        <v>15.3</v>
      </c>
      <c r="AR23" s="102">
        <f>IF(AQ23="","",AQ23/100)</f>
        <v>0.153</v>
      </c>
      <c r="AS23" s="102">
        <f>IF($G26="","",$G26)</f>
        <v>5.4</v>
      </c>
      <c r="AT23" s="102">
        <f>IF($K26="","",$K26)</f>
        <v>7</v>
      </c>
      <c r="AU23" s="102" t="str">
        <f>IF(J26="","",J26-1)</f>
        <v/>
      </c>
      <c r="AV23" s="102">
        <f>IF($L26="","",$L26)</f>
        <v>1</v>
      </c>
      <c r="AW23" s="102">
        <f>IF($M26="","",$M26)</f>
        <v>0</v>
      </c>
      <c r="AX23" s="102">
        <f>IF($H27="","",$H27)</f>
        <v>18.899999999999999</v>
      </c>
      <c r="AY23" s="102">
        <f>IF(AX23="","",AX23/100)</f>
        <v>0.18899999999999997</v>
      </c>
      <c r="AZ23" s="102">
        <f>IF($G27="","",$G27)</f>
        <v>5.5</v>
      </c>
      <c r="BA23" s="102">
        <f>IF($K27="","",$K27)</f>
        <v>6</v>
      </c>
      <c r="BB23" s="102" t="str">
        <f>IF(J27="","",J27-1)</f>
        <v/>
      </c>
      <c r="BC23" s="102">
        <f>IF($L27="","",$L27)</f>
        <v>1</v>
      </c>
      <c r="BD23" s="102">
        <f>IF($M27="","",$M27)</f>
        <v>0</v>
      </c>
      <c r="BE23" s="102">
        <f>IF($H28="","",$H28)</f>
        <v>19.100000000000001</v>
      </c>
      <c r="BF23" s="102">
        <f>IF(BE23="","",BE23/100)</f>
        <v>0.191</v>
      </c>
      <c r="BG23" s="102">
        <f>IF($G28="","",$G28)</f>
        <v>5.5</v>
      </c>
      <c r="BH23" s="102">
        <f>IF($K28="","",$K28)</f>
        <v>8</v>
      </c>
      <c r="BI23" s="102" t="str">
        <f>IF(J28="","",J28-1)</f>
        <v/>
      </c>
      <c r="BJ23" s="102">
        <f>IF($L28="","",$L28)</f>
        <v>1</v>
      </c>
      <c r="BK23" s="102">
        <f>IF($M28="","",$M28)</f>
        <v>0</v>
      </c>
      <c r="BL23" s="102">
        <f>SUM(O23:O28)/U23</f>
        <v>0.33333333333333331</v>
      </c>
      <c r="BM23" s="102">
        <f>SUM(P23:P28)/U23</f>
        <v>0</v>
      </c>
      <c r="BN23" s="102">
        <f>SUM(Q23:Q28)/U23</f>
        <v>0</v>
      </c>
      <c r="BO23" s="102">
        <f>SUM(R23:R28)/U23</f>
        <v>0</v>
      </c>
    </row>
    <row r="24" spans="2:67" ht="15.75" x14ac:dyDescent="0.2">
      <c r="B24" s="147"/>
      <c r="C24" s="21" t="s">
        <v>103</v>
      </c>
      <c r="D24" s="19" t="s">
        <v>747</v>
      </c>
      <c r="E24" s="19">
        <v>161</v>
      </c>
      <c r="F24" s="20"/>
      <c r="G24" s="19">
        <v>6.1</v>
      </c>
      <c r="H24" s="19">
        <v>22.7</v>
      </c>
      <c r="I24" s="19">
        <v>19.2</v>
      </c>
      <c r="J24" s="19">
        <v>5</v>
      </c>
      <c r="K24" s="19">
        <v>7</v>
      </c>
      <c r="L24" s="19">
        <v>2</v>
      </c>
      <c r="M24" s="19">
        <v>0</v>
      </c>
      <c r="N24" s="19">
        <v>0</v>
      </c>
      <c r="O24" s="19">
        <v>2</v>
      </c>
      <c r="P24" s="19">
        <v>0</v>
      </c>
      <c r="Q24" s="19">
        <v>0</v>
      </c>
      <c r="R24" s="19">
        <v>0</v>
      </c>
      <c r="S24" s="18"/>
    </row>
    <row r="25" spans="2:67" ht="15.75" x14ac:dyDescent="0.2">
      <c r="B25" s="147"/>
      <c r="C25" s="21" t="s">
        <v>102</v>
      </c>
      <c r="D25" s="19" t="str">
        <f t="shared" ref="D25:E28" si="3">D24</f>
        <v>COB</v>
      </c>
      <c r="E25" s="19">
        <f t="shared" si="3"/>
        <v>161</v>
      </c>
      <c r="F25" s="20"/>
      <c r="G25" s="19">
        <v>4.0999999999999996</v>
      </c>
      <c r="H25" s="19">
        <v>9.6</v>
      </c>
      <c r="I25" s="19">
        <v>3.9</v>
      </c>
      <c r="J25" s="19"/>
      <c r="K25" s="19">
        <v>4</v>
      </c>
      <c r="L25" s="19">
        <v>1</v>
      </c>
      <c r="M25" s="19">
        <v>0</v>
      </c>
      <c r="N25" s="19">
        <v>0</v>
      </c>
      <c r="O25" s="19">
        <v>0</v>
      </c>
      <c r="P25" s="19">
        <v>0</v>
      </c>
      <c r="Q25" s="19">
        <v>0</v>
      </c>
      <c r="R25" s="19">
        <v>0</v>
      </c>
      <c r="S25" s="18" t="s">
        <v>741</v>
      </c>
    </row>
    <row r="26" spans="2:67" ht="15.75" x14ac:dyDescent="0.2">
      <c r="B26" s="147"/>
      <c r="C26" s="21" t="s">
        <v>101</v>
      </c>
      <c r="D26" s="19" t="str">
        <f t="shared" si="3"/>
        <v>COB</v>
      </c>
      <c r="E26" s="19">
        <f t="shared" si="3"/>
        <v>161</v>
      </c>
      <c r="F26" s="20"/>
      <c r="G26" s="19">
        <v>5.4</v>
      </c>
      <c r="H26" s="19">
        <v>15.3</v>
      </c>
      <c r="I26" s="19">
        <v>11.9</v>
      </c>
      <c r="J26" s="19"/>
      <c r="K26" s="19">
        <v>7</v>
      </c>
      <c r="L26" s="19">
        <v>1</v>
      </c>
      <c r="M26" s="19">
        <v>0</v>
      </c>
      <c r="N26" s="19">
        <v>0</v>
      </c>
      <c r="O26" s="19">
        <v>0</v>
      </c>
      <c r="P26" s="19">
        <v>0</v>
      </c>
      <c r="Q26" s="19">
        <v>0</v>
      </c>
      <c r="R26" s="19">
        <v>0</v>
      </c>
      <c r="S26" s="18" t="s">
        <v>741</v>
      </c>
    </row>
    <row r="27" spans="2:67" ht="15.75" x14ac:dyDescent="0.2">
      <c r="B27" s="147"/>
      <c r="C27" s="21" t="s">
        <v>100</v>
      </c>
      <c r="D27" s="19" t="str">
        <f t="shared" si="3"/>
        <v>COB</v>
      </c>
      <c r="E27" s="19">
        <f t="shared" si="3"/>
        <v>161</v>
      </c>
      <c r="F27" s="20"/>
      <c r="G27" s="19">
        <v>5.5</v>
      </c>
      <c r="H27" s="19">
        <v>18.899999999999999</v>
      </c>
      <c r="I27" s="19">
        <v>14.8</v>
      </c>
      <c r="J27" s="19"/>
      <c r="K27" s="19">
        <v>6</v>
      </c>
      <c r="L27" s="19">
        <v>1</v>
      </c>
      <c r="M27" s="19">
        <v>0</v>
      </c>
      <c r="N27" s="19">
        <v>1</v>
      </c>
      <c r="O27" s="19">
        <v>0</v>
      </c>
      <c r="P27" s="19">
        <v>0</v>
      </c>
      <c r="Q27" s="19">
        <v>0</v>
      </c>
      <c r="R27" s="19">
        <v>0</v>
      </c>
      <c r="S27" s="18" t="s">
        <v>741</v>
      </c>
    </row>
    <row r="28" spans="2:67" ht="15.75" x14ac:dyDescent="0.2">
      <c r="B28" s="147"/>
      <c r="C28" s="21" t="s">
        <v>99</v>
      </c>
      <c r="D28" s="19" t="str">
        <f t="shared" si="3"/>
        <v>COB</v>
      </c>
      <c r="E28" s="19">
        <f t="shared" si="3"/>
        <v>161</v>
      </c>
      <c r="F28" s="20"/>
      <c r="G28" s="19">
        <v>5.5</v>
      </c>
      <c r="H28" s="19">
        <v>19.100000000000001</v>
      </c>
      <c r="I28" s="19">
        <v>16.8</v>
      </c>
      <c r="J28" s="19"/>
      <c r="K28" s="19">
        <v>8</v>
      </c>
      <c r="L28" s="19">
        <v>1</v>
      </c>
      <c r="M28" s="19">
        <v>0</v>
      </c>
      <c r="N28" s="19">
        <v>1</v>
      </c>
      <c r="O28" s="19">
        <v>0</v>
      </c>
      <c r="P28" s="19">
        <v>0</v>
      </c>
      <c r="Q28" s="19">
        <v>0</v>
      </c>
      <c r="R28" s="19">
        <v>0</v>
      </c>
      <c r="S28" s="18" t="s">
        <v>741</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161</v>
      </c>
      <c r="F30" s="13">
        <f>G23</f>
        <v>4.4000000000000004</v>
      </c>
      <c r="G30" s="13">
        <f t="shared" ref="G30:R30" si="4">AVERAGE(G23:G28)</f>
        <v>5.166666666666667</v>
      </c>
      <c r="H30" s="13">
        <f t="shared" si="4"/>
        <v>16.25</v>
      </c>
      <c r="I30" s="13">
        <f t="shared" si="4"/>
        <v>13.133333333333333</v>
      </c>
      <c r="J30" s="13">
        <f t="shared" si="4"/>
        <v>5</v>
      </c>
      <c r="K30" s="13">
        <f t="shared" si="4"/>
        <v>6.5</v>
      </c>
      <c r="L30" s="13">
        <f t="shared" si="4"/>
        <v>1.1666666666666667</v>
      </c>
      <c r="M30" s="13">
        <f t="shared" si="4"/>
        <v>0</v>
      </c>
      <c r="N30" s="13">
        <f t="shared" si="4"/>
        <v>0.33333333333333331</v>
      </c>
      <c r="O30" s="13">
        <f t="shared" si="4"/>
        <v>0.33333333333333331</v>
      </c>
      <c r="P30" s="13">
        <f t="shared" si="4"/>
        <v>0</v>
      </c>
      <c r="Q30" s="13">
        <f t="shared" si="4"/>
        <v>0</v>
      </c>
      <c r="R30" s="13">
        <f t="shared" si="4"/>
        <v>0</v>
      </c>
      <c r="S30" s="12"/>
    </row>
    <row r="31" spans="2:67" ht="15.75" x14ac:dyDescent="0.2">
      <c r="B31" s="17"/>
      <c r="C31" s="16" t="s">
        <v>97</v>
      </c>
      <c r="D31" s="15"/>
      <c r="E31" s="14"/>
      <c r="F31" s="14"/>
      <c r="G31" s="105">
        <f t="shared" ref="G31:R31" si="5">STDEV(G23:G28)/SQRT(COUNT(G23:G28))</f>
        <v>0.30947985035827102</v>
      </c>
      <c r="H31" s="13">
        <f t="shared" si="5"/>
        <v>2.0066140635408698</v>
      </c>
      <c r="I31" s="13">
        <f t="shared" si="5"/>
        <v>2.1654355476695959</v>
      </c>
      <c r="J31" s="13" t="e">
        <f t="shared" si="5"/>
        <v>#DIV/0!</v>
      </c>
      <c r="K31" s="13">
        <f t="shared" si="5"/>
        <v>0.56273143387113778</v>
      </c>
      <c r="L31" s="13">
        <f t="shared" si="5"/>
        <v>0.16666666666666674</v>
      </c>
      <c r="M31" s="13">
        <f t="shared" si="5"/>
        <v>0</v>
      </c>
      <c r="N31" s="13">
        <f t="shared" si="5"/>
        <v>0.21081851067789201</v>
      </c>
      <c r="O31" s="13">
        <f t="shared" si="5"/>
        <v>0.33333333333333337</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c r="E33" s="19">
        <v>160</v>
      </c>
      <c r="F33" s="19">
        <v>395.53</v>
      </c>
      <c r="G33" s="19">
        <v>6.4</v>
      </c>
      <c r="H33" s="19">
        <v>20.9</v>
      </c>
      <c r="I33" s="19">
        <v>18.100000000000001</v>
      </c>
      <c r="J33" s="19">
        <v>7</v>
      </c>
      <c r="K33" s="19">
        <v>8</v>
      </c>
      <c r="L33" s="19">
        <v>1</v>
      </c>
      <c r="M33" s="19">
        <v>0</v>
      </c>
      <c r="N33" s="19">
        <v>0</v>
      </c>
      <c r="O33" s="19">
        <v>1</v>
      </c>
      <c r="P33" s="19">
        <v>0</v>
      </c>
      <c r="Q33" s="19">
        <v>0</v>
      </c>
      <c r="R33" s="19">
        <v>0</v>
      </c>
      <c r="S33" s="18"/>
      <c r="U33" s="102">
        <v>6</v>
      </c>
      <c r="V33" s="102">
        <f>IF($H33="","",$H33)</f>
        <v>20.9</v>
      </c>
      <c r="W33" s="102">
        <f>IF(V33="","",V33/100)</f>
        <v>0.20899999999999999</v>
      </c>
      <c r="X33" s="102">
        <f>IF($G33="","",$G33)</f>
        <v>6.4</v>
      </c>
      <c r="Y33" s="102">
        <f>IF($K33="","",$K33)</f>
        <v>8</v>
      </c>
      <c r="Z33" s="102">
        <f>IF(J33="","",J33-1)</f>
        <v>6</v>
      </c>
      <c r="AA33" s="102">
        <f>IF($L33="","",$L33)</f>
        <v>1</v>
      </c>
      <c r="AB33" s="102">
        <f>IF($M33="","",$M33)</f>
        <v>0</v>
      </c>
      <c r="AC33" s="102">
        <f>IF($H34="","",$H34)</f>
        <v>25</v>
      </c>
      <c r="AD33" s="102">
        <f>IF(AC33="","",AC33/100)</f>
        <v>0.25</v>
      </c>
      <c r="AE33" s="102">
        <f>IF($G34="","",$G34)</f>
        <v>7.7</v>
      </c>
      <c r="AF33" s="102">
        <f>IF($K34="","",$K34)</f>
        <v>8</v>
      </c>
      <c r="AG33" s="102">
        <f>IF(J34="","",J34-1)</f>
        <v>5</v>
      </c>
      <c r="AH33" s="102">
        <f>IF($L34="","",$L34)</f>
        <v>3</v>
      </c>
      <c r="AI33" s="102">
        <f>IF($M34="","",$M34)</f>
        <v>2</v>
      </c>
      <c r="AJ33" s="102">
        <f>IF($H35="","",$H35)</f>
        <v>16.7</v>
      </c>
      <c r="AK33" s="102">
        <f>IF(AJ33="","",AJ33/100)</f>
        <v>0.16699999999999998</v>
      </c>
      <c r="AL33" s="102">
        <f>IF($G35="","",$G35)</f>
        <v>5.0999999999999996</v>
      </c>
      <c r="AM33" s="102">
        <f>IF($K35="","",$K35)</f>
        <v>8</v>
      </c>
      <c r="AN33" s="102" t="str">
        <f>IF(J35="","",J35-1)</f>
        <v/>
      </c>
      <c r="AO33" s="102">
        <f>IF($L35="","",$L35)</f>
        <v>0</v>
      </c>
      <c r="AP33" s="102">
        <f>IF($M35="","",$M35)</f>
        <v>0</v>
      </c>
      <c r="AQ33" s="102">
        <f>IF($H36="","",$H36)</f>
        <v>21.1</v>
      </c>
      <c r="AR33" s="102">
        <f>IF(AQ33="","",AQ33/100)</f>
        <v>0.21100000000000002</v>
      </c>
      <c r="AS33" s="102">
        <f>IF($G36="","",$G36)</f>
        <v>7.1</v>
      </c>
      <c r="AT33" s="102">
        <f>IF($K36="","",$K36)</f>
        <v>9</v>
      </c>
      <c r="AU33" s="102" t="str">
        <f>IF(J36="","",J36-1)</f>
        <v/>
      </c>
      <c r="AV33" s="102">
        <f>IF($L36="","",$L36)</f>
        <v>1</v>
      </c>
      <c r="AW33" s="102">
        <f>IF($M36="","",$M36)</f>
        <v>1</v>
      </c>
      <c r="AX33" s="102">
        <f>IF($H37="","",$H37)</f>
        <v>14.7</v>
      </c>
      <c r="AY33" s="102">
        <f>IF(AX33="","",AX33/100)</f>
        <v>0.14699999999999999</v>
      </c>
      <c r="AZ33" s="102">
        <f>IF($G37="","",$G37)</f>
        <v>4</v>
      </c>
      <c r="BA33" s="102">
        <f>IF($K37="","",$K37)</f>
        <v>7</v>
      </c>
      <c r="BB33" s="102" t="str">
        <f>IF(J37="","",J37-1)</f>
        <v/>
      </c>
      <c r="BC33" s="102">
        <f>IF($L37="","",$L37)</f>
        <v>1</v>
      </c>
      <c r="BD33" s="102">
        <f>IF($M37="","",$M37)</f>
        <v>0</v>
      </c>
      <c r="BE33" s="102">
        <f>IF($H38="","",$H38)</f>
        <v>21.8</v>
      </c>
      <c r="BF33" s="102">
        <f>IF(BE33="","",BE33/100)</f>
        <v>0.218</v>
      </c>
      <c r="BG33" s="102">
        <f>IF($G38="","",$G38)</f>
        <v>6.5</v>
      </c>
      <c r="BH33" s="102">
        <f>IF($K38="","",$K38)</f>
        <v>11</v>
      </c>
      <c r="BI33" s="102" t="str">
        <f>IF(J38="","",J38-1)</f>
        <v/>
      </c>
      <c r="BJ33" s="102">
        <f>IF($L38="","",$L38)</f>
        <v>0</v>
      </c>
      <c r="BK33" s="102">
        <f>IF($M38="","",$M38)</f>
        <v>0</v>
      </c>
      <c r="BL33" s="102">
        <f>SUM(O33:O38)/U33</f>
        <v>1</v>
      </c>
      <c r="BM33" s="102">
        <f>SUM(P33:P38)/U33</f>
        <v>0</v>
      </c>
      <c r="BN33" s="102">
        <f>SUM(Q33:Q38)/U33</f>
        <v>0</v>
      </c>
      <c r="BO33" s="102">
        <f>SUM(R33:R38)/U33</f>
        <v>0</v>
      </c>
    </row>
    <row r="34" spans="2:67" ht="15.75" x14ac:dyDescent="0.2">
      <c r="B34" s="147"/>
      <c r="C34" s="21" t="s">
        <v>103</v>
      </c>
      <c r="D34" s="19"/>
      <c r="E34" s="19">
        <v>161</v>
      </c>
      <c r="F34" s="20"/>
      <c r="G34" s="19">
        <v>7.7</v>
      </c>
      <c r="H34" s="19">
        <v>25</v>
      </c>
      <c r="I34" s="19">
        <v>21.9</v>
      </c>
      <c r="J34" s="19">
        <v>6</v>
      </c>
      <c r="K34" s="19">
        <v>8</v>
      </c>
      <c r="L34" s="19">
        <v>3</v>
      </c>
      <c r="M34" s="19">
        <v>2</v>
      </c>
      <c r="N34" s="19">
        <v>0</v>
      </c>
      <c r="O34" s="19">
        <v>2</v>
      </c>
      <c r="P34" s="19">
        <v>0</v>
      </c>
      <c r="Q34" s="19">
        <v>0</v>
      </c>
      <c r="R34" s="19">
        <v>0</v>
      </c>
      <c r="S34" s="18" t="s">
        <v>739</v>
      </c>
    </row>
    <row r="35" spans="2:67" ht="15.75" x14ac:dyDescent="0.2">
      <c r="B35" s="147"/>
      <c r="C35" s="21" t="s">
        <v>102</v>
      </c>
      <c r="D35" s="19">
        <f t="shared" ref="D35:E38" si="6">D34</f>
        <v>0</v>
      </c>
      <c r="E35" s="19">
        <f t="shared" si="6"/>
        <v>161</v>
      </c>
      <c r="F35" s="20"/>
      <c r="G35" s="19">
        <v>5.0999999999999996</v>
      </c>
      <c r="H35" s="19">
        <v>16.7</v>
      </c>
      <c r="I35" s="19">
        <v>13.7</v>
      </c>
      <c r="J35" s="19"/>
      <c r="K35" s="19">
        <v>8</v>
      </c>
      <c r="L35" s="19">
        <v>0</v>
      </c>
      <c r="M35" s="19">
        <v>0</v>
      </c>
      <c r="N35" s="19">
        <v>0</v>
      </c>
      <c r="O35" s="19">
        <v>0</v>
      </c>
      <c r="P35" s="19">
        <v>0</v>
      </c>
      <c r="Q35" s="19">
        <v>0</v>
      </c>
      <c r="R35" s="19">
        <v>0</v>
      </c>
      <c r="S35" s="18"/>
    </row>
    <row r="36" spans="2:67" ht="15.75" x14ac:dyDescent="0.2">
      <c r="B36" s="147"/>
      <c r="C36" s="21" t="s">
        <v>101</v>
      </c>
      <c r="D36" s="19">
        <f t="shared" si="6"/>
        <v>0</v>
      </c>
      <c r="E36" s="19">
        <f t="shared" si="6"/>
        <v>161</v>
      </c>
      <c r="F36" s="20"/>
      <c r="G36" s="19">
        <v>7.1</v>
      </c>
      <c r="H36" s="19">
        <v>21.1</v>
      </c>
      <c r="I36" s="19">
        <v>16.3</v>
      </c>
      <c r="J36" s="19"/>
      <c r="K36" s="19">
        <v>9</v>
      </c>
      <c r="L36" s="19">
        <v>1</v>
      </c>
      <c r="M36" s="19">
        <v>1</v>
      </c>
      <c r="N36" s="19">
        <v>1</v>
      </c>
      <c r="O36" s="19">
        <v>1</v>
      </c>
      <c r="P36" s="19">
        <v>0</v>
      </c>
      <c r="Q36" s="19">
        <v>0</v>
      </c>
      <c r="R36" s="19">
        <v>0</v>
      </c>
      <c r="S36" s="18" t="s">
        <v>741</v>
      </c>
    </row>
    <row r="37" spans="2:67" ht="15.75" x14ac:dyDescent="0.2">
      <c r="B37" s="147"/>
      <c r="C37" s="21" t="s">
        <v>100</v>
      </c>
      <c r="D37" s="19">
        <f t="shared" si="6"/>
        <v>0</v>
      </c>
      <c r="E37" s="19">
        <f t="shared" si="6"/>
        <v>161</v>
      </c>
      <c r="F37" s="20"/>
      <c r="G37" s="19">
        <v>4</v>
      </c>
      <c r="H37" s="19">
        <v>14.7</v>
      </c>
      <c r="I37" s="19">
        <v>11.7</v>
      </c>
      <c r="J37" s="19"/>
      <c r="K37" s="19">
        <v>7</v>
      </c>
      <c r="L37" s="19">
        <v>1</v>
      </c>
      <c r="M37" s="19">
        <v>0</v>
      </c>
      <c r="N37" s="19">
        <v>0</v>
      </c>
      <c r="O37" s="19">
        <v>0</v>
      </c>
      <c r="P37" s="19">
        <v>0</v>
      </c>
      <c r="Q37" s="19">
        <v>0</v>
      </c>
      <c r="R37" s="19">
        <v>0</v>
      </c>
      <c r="S37" s="18"/>
    </row>
    <row r="38" spans="2:67" ht="15.75" x14ac:dyDescent="0.2">
      <c r="B38" s="147"/>
      <c r="C38" s="21" t="s">
        <v>99</v>
      </c>
      <c r="D38" s="19">
        <f t="shared" si="6"/>
        <v>0</v>
      </c>
      <c r="E38" s="19">
        <f t="shared" si="6"/>
        <v>161</v>
      </c>
      <c r="F38" s="20"/>
      <c r="G38" s="19">
        <v>6.5</v>
      </c>
      <c r="H38" s="19">
        <v>21.8</v>
      </c>
      <c r="I38" s="19">
        <v>16.7</v>
      </c>
      <c r="J38" s="19"/>
      <c r="K38" s="19">
        <v>11</v>
      </c>
      <c r="L38" s="19">
        <v>0</v>
      </c>
      <c r="M38" s="19">
        <v>0</v>
      </c>
      <c r="N38" s="19">
        <v>0</v>
      </c>
      <c r="O38" s="19">
        <v>2</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161</v>
      </c>
      <c r="F40" s="13">
        <f>F33</f>
        <v>395.53</v>
      </c>
      <c r="G40" s="13">
        <f t="shared" ref="G40:R40" si="7">AVERAGE(G33:G38)</f>
        <v>6.1333333333333337</v>
      </c>
      <c r="H40" s="13">
        <f t="shared" si="7"/>
        <v>20.033333333333331</v>
      </c>
      <c r="I40" s="13">
        <f t="shared" si="7"/>
        <v>16.400000000000002</v>
      </c>
      <c r="J40" s="13">
        <f t="shared" si="7"/>
        <v>6.5</v>
      </c>
      <c r="K40" s="13">
        <f t="shared" si="7"/>
        <v>8.5</v>
      </c>
      <c r="L40" s="13">
        <f t="shared" si="7"/>
        <v>1</v>
      </c>
      <c r="M40" s="13">
        <f t="shared" si="7"/>
        <v>0.5</v>
      </c>
      <c r="N40" s="13">
        <f t="shared" si="7"/>
        <v>0.16666666666666666</v>
      </c>
      <c r="O40" s="13">
        <f t="shared" si="7"/>
        <v>1</v>
      </c>
      <c r="P40" s="13">
        <f t="shared" si="7"/>
        <v>0</v>
      </c>
      <c r="Q40" s="13">
        <f t="shared" si="7"/>
        <v>0</v>
      </c>
      <c r="R40" s="13">
        <f t="shared" si="7"/>
        <v>0</v>
      </c>
      <c r="S40" s="12"/>
    </row>
    <row r="41" spans="2:67" ht="15.75" x14ac:dyDescent="0.2">
      <c r="B41" s="17"/>
      <c r="C41" s="16" t="s">
        <v>97</v>
      </c>
      <c r="D41" s="15"/>
      <c r="E41" s="14"/>
      <c r="F41" s="14"/>
      <c r="G41" s="13">
        <f t="shared" ref="G41:R41" si="8">STDEV(G33:G38)/SQRT(COUNT(G33:G38))</f>
        <v>0.55417606508321016</v>
      </c>
      <c r="H41" s="13">
        <f t="shared" si="8"/>
        <v>1.5191371820141151</v>
      </c>
      <c r="I41" s="13">
        <f t="shared" si="8"/>
        <v>1.4447606491503411</v>
      </c>
      <c r="J41" s="13">
        <f t="shared" si="8"/>
        <v>0.5</v>
      </c>
      <c r="K41" s="13">
        <f t="shared" si="8"/>
        <v>0.56273143387113778</v>
      </c>
      <c r="L41" s="13">
        <f t="shared" si="8"/>
        <v>0.44721359549995793</v>
      </c>
      <c r="M41" s="13">
        <f t="shared" si="8"/>
        <v>0.34156502553198664</v>
      </c>
      <c r="N41" s="13">
        <f t="shared" si="8"/>
        <v>0.16666666666666669</v>
      </c>
      <c r="O41" s="13">
        <f t="shared" si="8"/>
        <v>0.36514837167011077</v>
      </c>
      <c r="P41" s="13">
        <f t="shared" si="8"/>
        <v>0</v>
      </c>
      <c r="Q41" s="13">
        <f t="shared" si="8"/>
        <v>0</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c r="E43" s="19">
        <v>160</v>
      </c>
      <c r="F43" s="19">
        <v>364.8</v>
      </c>
      <c r="G43" s="19">
        <v>6.3</v>
      </c>
      <c r="H43" s="19">
        <v>20.100000000000001</v>
      </c>
      <c r="I43" s="19">
        <v>18.5</v>
      </c>
      <c r="J43" s="19">
        <v>5</v>
      </c>
      <c r="K43" s="19">
        <v>8</v>
      </c>
      <c r="L43" s="19">
        <v>1</v>
      </c>
      <c r="M43" s="19">
        <v>0</v>
      </c>
      <c r="N43" s="19">
        <v>0</v>
      </c>
      <c r="O43" s="19">
        <v>2</v>
      </c>
      <c r="P43" s="19">
        <v>0</v>
      </c>
      <c r="Q43" s="19">
        <v>0</v>
      </c>
      <c r="R43" s="19">
        <v>0</v>
      </c>
      <c r="S43" s="18" t="s">
        <v>741</v>
      </c>
      <c r="U43" s="102">
        <v>6</v>
      </c>
      <c r="V43" s="102">
        <f>IF($H43="","",$H43)</f>
        <v>20.100000000000001</v>
      </c>
      <c r="W43" s="102">
        <f>IF(V43="","",V43/100)</f>
        <v>0.20100000000000001</v>
      </c>
      <c r="X43" s="102">
        <f>IF($G43="","",$G43)</f>
        <v>6.3</v>
      </c>
      <c r="Y43" s="102">
        <f>IF($K43="","",$K43)</f>
        <v>8</v>
      </c>
      <c r="Z43" s="102">
        <f>IF(J43="","",J43-1)</f>
        <v>4</v>
      </c>
      <c r="AA43" s="102">
        <f>IF($L43="","",$L43)</f>
        <v>1</v>
      </c>
      <c r="AB43" s="102">
        <f>IF($M43="","",$M43)</f>
        <v>0</v>
      </c>
      <c r="AC43" s="102">
        <f>IF($H44="","",$H44)</f>
        <v>15.1</v>
      </c>
      <c r="AD43" s="102">
        <f>IF(AC43="","",AC43/100)</f>
        <v>0.151</v>
      </c>
      <c r="AE43" s="102">
        <f>IF($G44="","",$G44)</f>
        <v>5.8</v>
      </c>
      <c r="AF43" s="102">
        <f>IF($K44="","",$K44)</f>
        <v>5</v>
      </c>
      <c r="AG43" s="102" t="str">
        <f>IF(J44="","",J44-1)</f>
        <v/>
      </c>
      <c r="AH43" s="102">
        <f>IF($L44="","",$L44)</f>
        <v>2</v>
      </c>
      <c r="AI43" s="102">
        <f>IF($M44="","",$M44)</f>
        <v>0</v>
      </c>
      <c r="AJ43" s="102">
        <f>IF($H45="","",$H45)</f>
        <v>17.600000000000001</v>
      </c>
      <c r="AK43" s="102">
        <f>IF(AJ43="","",AJ43/100)</f>
        <v>0.17600000000000002</v>
      </c>
      <c r="AL43" s="102">
        <f>IF($G45="","",$G45)</f>
        <v>5.7</v>
      </c>
      <c r="AM43" s="102">
        <f>IF($K45="","",$K45)</f>
        <v>8</v>
      </c>
      <c r="AN43" s="102" t="str">
        <f>IF(J45="","",J45-1)</f>
        <v/>
      </c>
      <c r="AO43" s="102">
        <f>IF($L45="","",$L45)</f>
        <v>2</v>
      </c>
      <c r="AP43" s="102">
        <f>IF($M45="","",$M45)</f>
        <v>0</v>
      </c>
      <c r="AQ43" s="102">
        <f>IF($H46="","",$H46)</f>
        <v>17.5</v>
      </c>
      <c r="AR43" s="102">
        <f>IF(AQ43="","",AQ43/100)</f>
        <v>0.17499999999999999</v>
      </c>
      <c r="AS43" s="102">
        <f>IF($G46="","",$G46)</f>
        <v>5.8</v>
      </c>
      <c r="AT43" s="102">
        <f>IF($K46="","",$K46)</f>
        <v>8</v>
      </c>
      <c r="AU43" s="102" t="str">
        <f>IF(J46="","",J46-1)</f>
        <v/>
      </c>
      <c r="AV43" s="102">
        <f>IF($L46="","",$L46)</f>
        <v>1</v>
      </c>
      <c r="AW43" s="102">
        <f>IF($M46="","",$M46)</f>
        <v>0</v>
      </c>
      <c r="AX43" s="102">
        <f>IF($H47="","",$H47)</f>
        <v>24.2</v>
      </c>
      <c r="AY43" s="102">
        <f>IF(AX43="","",AX43/100)</f>
        <v>0.24199999999999999</v>
      </c>
      <c r="AZ43" s="102">
        <f>IF($G47="","",$G47)</f>
        <v>6.8</v>
      </c>
      <c r="BA43" s="102">
        <f>IF($K47="","",$K47)</f>
        <v>11</v>
      </c>
      <c r="BB43" s="102">
        <f>IF(J47="","",J47-1)</f>
        <v>6</v>
      </c>
      <c r="BC43" s="102">
        <f>IF($L47="","",$L47)</f>
        <v>0</v>
      </c>
      <c r="BD43" s="102">
        <f>IF($M47="","",$M47)</f>
        <v>0</v>
      </c>
      <c r="BE43" s="102">
        <f>IF($H48="","",$H48)</f>
        <v>19.2</v>
      </c>
      <c r="BF43" s="102">
        <f>IF(BE43="","",BE43/100)</f>
        <v>0.192</v>
      </c>
      <c r="BG43" s="102">
        <f>IF($G48="","",$G48)</f>
        <v>6.6</v>
      </c>
      <c r="BH43" s="102">
        <f>IF($K48="","",$K48)</f>
        <v>7</v>
      </c>
      <c r="BI43" s="102">
        <f>IF(J48="","",J48-1)</f>
        <v>5</v>
      </c>
      <c r="BJ43" s="102">
        <f>IF($L48="","",$L48)</f>
        <v>1</v>
      </c>
      <c r="BK43" s="102">
        <f>IF($M48="","",$M48)</f>
        <v>0</v>
      </c>
      <c r="BL43" s="102">
        <f>SUM(O43:O48)/U43</f>
        <v>0.83333333333333337</v>
      </c>
      <c r="BM43" s="102">
        <f>SUM(P43:P48)/U43</f>
        <v>0</v>
      </c>
      <c r="BN43" s="102">
        <f>SUM(Q43:Q48)/U43</f>
        <v>0</v>
      </c>
      <c r="BO43" s="102">
        <f>SUM(R43:R48)/U43</f>
        <v>0</v>
      </c>
    </row>
    <row r="44" spans="2:67" ht="15.75" x14ac:dyDescent="0.2">
      <c r="B44" s="147"/>
      <c r="C44" s="21" t="s">
        <v>103</v>
      </c>
      <c r="D44" s="19" t="s">
        <v>747</v>
      </c>
      <c r="E44" s="19">
        <v>161</v>
      </c>
      <c r="F44" s="20"/>
      <c r="G44" s="19">
        <v>5.8</v>
      </c>
      <c r="H44" s="19">
        <v>15.1</v>
      </c>
      <c r="I44" s="19">
        <v>16.399999999999999</v>
      </c>
      <c r="J44" s="19"/>
      <c r="K44" s="19">
        <v>5</v>
      </c>
      <c r="L44" s="19">
        <v>2</v>
      </c>
      <c r="M44" s="19">
        <v>0</v>
      </c>
      <c r="N44" s="19">
        <v>0</v>
      </c>
      <c r="O44" s="19">
        <v>0</v>
      </c>
      <c r="P44" s="19">
        <v>0</v>
      </c>
      <c r="Q44" s="19">
        <v>0</v>
      </c>
      <c r="R44" s="19">
        <v>0</v>
      </c>
      <c r="S44" s="18"/>
    </row>
    <row r="45" spans="2:67" ht="15.75" x14ac:dyDescent="0.2">
      <c r="B45" s="147"/>
      <c r="C45" s="21" t="s">
        <v>102</v>
      </c>
      <c r="D45" s="19" t="str">
        <f t="shared" ref="D45:E48" si="9">D44</f>
        <v>COB</v>
      </c>
      <c r="E45" s="19">
        <f t="shared" si="9"/>
        <v>161</v>
      </c>
      <c r="F45" s="20"/>
      <c r="G45" s="19">
        <v>5.7</v>
      </c>
      <c r="H45" s="19">
        <v>17.600000000000001</v>
      </c>
      <c r="I45" s="19">
        <v>15.2</v>
      </c>
      <c r="J45" s="19"/>
      <c r="K45" s="19">
        <v>8</v>
      </c>
      <c r="L45" s="19">
        <v>2</v>
      </c>
      <c r="M45" s="19">
        <v>0</v>
      </c>
      <c r="N45" s="19">
        <v>0</v>
      </c>
      <c r="O45" s="19">
        <v>0</v>
      </c>
      <c r="P45" s="19">
        <v>0</v>
      </c>
      <c r="Q45" s="19">
        <v>0</v>
      </c>
      <c r="R45" s="19">
        <v>0</v>
      </c>
      <c r="S45" s="18" t="s">
        <v>738</v>
      </c>
    </row>
    <row r="46" spans="2:67" ht="15.75" x14ac:dyDescent="0.2">
      <c r="B46" s="147"/>
      <c r="C46" s="21" t="s">
        <v>101</v>
      </c>
      <c r="D46" s="19" t="str">
        <f t="shared" si="9"/>
        <v>COB</v>
      </c>
      <c r="E46" s="19">
        <f t="shared" si="9"/>
        <v>161</v>
      </c>
      <c r="F46" s="20"/>
      <c r="G46" s="19">
        <v>5.8</v>
      </c>
      <c r="H46" s="19">
        <v>17.5</v>
      </c>
      <c r="I46" s="19">
        <v>19.100000000000001</v>
      </c>
      <c r="J46" s="19"/>
      <c r="K46" s="19">
        <v>8</v>
      </c>
      <c r="L46" s="19">
        <v>1</v>
      </c>
      <c r="M46" s="19">
        <v>0</v>
      </c>
      <c r="N46" s="19">
        <v>0</v>
      </c>
      <c r="O46" s="19">
        <v>0</v>
      </c>
      <c r="P46" s="19">
        <v>0</v>
      </c>
      <c r="Q46" s="19">
        <v>0</v>
      </c>
      <c r="R46" s="19">
        <v>0</v>
      </c>
      <c r="S46" s="18" t="s">
        <v>741</v>
      </c>
    </row>
    <row r="47" spans="2:67" ht="15.75" x14ac:dyDescent="0.2">
      <c r="B47" s="147"/>
      <c r="C47" s="21" t="s">
        <v>100</v>
      </c>
      <c r="D47" s="19" t="str">
        <f t="shared" si="9"/>
        <v>COB</v>
      </c>
      <c r="E47" s="19">
        <f t="shared" si="9"/>
        <v>161</v>
      </c>
      <c r="F47" s="20"/>
      <c r="G47" s="19">
        <v>6.8</v>
      </c>
      <c r="H47" s="19">
        <v>24.2</v>
      </c>
      <c r="I47" s="19">
        <v>18.7</v>
      </c>
      <c r="J47" s="19">
        <v>7</v>
      </c>
      <c r="K47" s="19">
        <v>11</v>
      </c>
      <c r="L47" s="19">
        <v>0</v>
      </c>
      <c r="M47" s="19">
        <v>0</v>
      </c>
      <c r="N47" s="19">
        <v>0</v>
      </c>
      <c r="O47" s="19">
        <v>2</v>
      </c>
      <c r="P47" s="19">
        <v>0</v>
      </c>
      <c r="Q47" s="19">
        <v>0</v>
      </c>
      <c r="R47" s="19">
        <v>0</v>
      </c>
      <c r="S47" s="18"/>
    </row>
    <row r="48" spans="2:67" ht="15.75" x14ac:dyDescent="0.2">
      <c r="B48" s="147"/>
      <c r="C48" s="21" t="s">
        <v>99</v>
      </c>
      <c r="D48" s="19" t="str">
        <f t="shared" si="9"/>
        <v>COB</v>
      </c>
      <c r="E48" s="19">
        <f t="shared" si="9"/>
        <v>161</v>
      </c>
      <c r="F48" s="20"/>
      <c r="G48" s="19">
        <v>6.6</v>
      </c>
      <c r="H48" s="19">
        <v>19.2</v>
      </c>
      <c r="I48" s="19">
        <v>16.399999999999999</v>
      </c>
      <c r="J48" s="19">
        <v>6</v>
      </c>
      <c r="K48" s="19">
        <v>7</v>
      </c>
      <c r="L48" s="19">
        <v>1</v>
      </c>
      <c r="M48" s="19">
        <v>0</v>
      </c>
      <c r="N48" s="19">
        <v>1</v>
      </c>
      <c r="O48" s="19">
        <v>1</v>
      </c>
      <c r="P48" s="19">
        <v>0</v>
      </c>
      <c r="Q48" s="19">
        <v>0</v>
      </c>
      <c r="R48" s="19">
        <v>0</v>
      </c>
      <c r="S48" s="18" t="s">
        <v>741</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161</v>
      </c>
      <c r="F50" s="13">
        <f>F43</f>
        <v>364.8</v>
      </c>
      <c r="G50" s="13">
        <f t="shared" ref="G50:R50" si="10">AVERAGE(G43:G48)</f>
        <v>6.166666666666667</v>
      </c>
      <c r="H50" s="13">
        <f t="shared" si="10"/>
        <v>18.950000000000003</v>
      </c>
      <c r="I50" s="13">
        <f t="shared" si="10"/>
        <v>17.383333333333329</v>
      </c>
      <c r="J50" s="13">
        <f t="shared" si="10"/>
        <v>6</v>
      </c>
      <c r="K50" s="13">
        <f t="shared" si="10"/>
        <v>7.833333333333333</v>
      </c>
      <c r="L50" s="13">
        <f t="shared" si="10"/>
        <v>1.1666666666666667</v>
      </c>
      <c r="M50" s="13">
        <f t="shared" si="10"/>
        <v>0</v>
      </c>
      <c r="N50" s="13">
        <f t="shared" si="10"/>
        <v>0.16666666666666666</v>
      </c>
      <c r="O50" s="13">
        <f t="shared" si="10"/>
        <v>0.83333333333333337</v>
      </c>
      <c r="P50" s="13">
        <f t="shared" si="10"/>
        <v>0</v>
      </c>
      <c r="Q50" s="13">
        <f t="shared" si="10"/>
        <v>0</v>
      </c>
      <c r="R50" s="13">
        <f t="shared" si="10"/>
        <v>0</v>
      </c>
      <c r="S50" s="12"/>
    </row>
    <row r="51" spans="2:67" ht="15.75" x14ac:dyDescent="0.2">
      <c r="B51" s="17"/>
      <c r="C51" s="16" t="s">
        <v>97</v>
      </c>
      <c r="D51" s="15"/>
      <c r="E51" s="14"/>
      <c r="F51" s="14"/>
      <c r="G51" s="13">
        <f t="shared" ref="G51:R51" si="11">STDEV(G43:G48)/SQRT(COUNT(G43:G48))</f>
        <v>0.19090428084368469</v>
      </c>
      <c r="H51" s="13">
        <f t="shared" si="11"/>
        <v>1.2608859319277492</v>
      </c>
      <c r="I51" s="13">
        <f t="shared" si="11"/>
        <v>0.6488023153815381</v>
      </c>
      <c r="J51" s="13">
        <f t="shared" si="11"/>
        <v>0.57735026918962584</v>
      </c>
      <c r="K51" s="13">
        <f t="shared" si="11"/>
        <v>0.79232428826698054</v>
      </c>
      <c r="L51" s="13">
        <f t="shared" si="11"/>
        <v>0.30731814857642964</v>
      </c>
      <c r="M51" s="13">
        <f t="shared" si="11"/>
        <v>0</v>
      </c>
      <c r="N51" s="13">
        <f t="shared" si="11"/>
        <v>0.16666666666666669</v>
      </c>
      <c r="O51" s="13">
        <f t="shared" si="11"/>
        <v>0.40138648595974319</v>
      </c>
      <c r="P51" s="13">
        <f t="shared" si="11"/>
        <v>0</v>
      </c>
      <c r="Q51" s="13">
        <f t="shared" si="11"/>
        <v>0</v>
      </c>
      <c r="R51" s="13">
        <f t="shared" si="11"/>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c r="E53" s="19">
        <v>160</v>
      </c>
      <c r="F53" s="19">
        <v>220.64</v>
      </c>
      <c r="G53" s="19">
        <v>5.13</v>
      </c>
      <c r="H53" s="19">
        <v>17</v>
      </c>
      <c r="I53" s="19">
        <v>19.5</v>
      </c>
      <c r="J53" s="19">
        <v>5</v>
      </c>
      <c r="K53" s="19">
        <v>6</v>
      </c>
      <c r="L53" s="19">
        <v>1</v>
      </c>
      <c r="M53" s="19">
        <v>1</v>
      </c>
      <c r="N53" s="19">
        <v>0</v>
      </c>
      <c r="O53" s="19">
        <v>0</v>
      </c>
      <c r="P53" s="19">
        <v>0</v>
      </c>
      <c r="Q53" s="19">
        <v>0</v>
      </c>
      <c r="R53" s="19">
        <v>0</v>
      </c>
      <c r="S53" s="18" t="s">
        <v>741</v>
      </c>
      <c r="U53" s="102">
        <v>5</v>
      </c>
      <c r="V53" s="102">
        <f>IF($H53="","",$H53)</f>
        <v>17</v>
      </c>
      <c r="W53" s="102">
        <f>IF(V53="","",V53/100)</f>
        <v>0.17</v>
      </c>
      <c r="X53" s="102">
        <f>IF($G53="","",$G53)</f>
        <v>5.13</v>
      </c>
      <c r="Y53" s="102">
        <f>IF($K53="","",$K53)</f>
        <v>6</v>
      </c>
      <c r="Z53" s="102">
        <f>IF(J53="","",J53-1)</f>
        <v>4</v>
      </c>
      <c r="AA53" s="102">
        <f>IF($L53="","",$L53)</f>
        <v>1</v>
      </c>
      <c r="AB53" s="102">
        <f>IF($M53="","",$M53)</f>
        <v>1</v>
      </c>
      <c r="AC53" s="102">
        <f>IF($H54="","",$H54)</f>
        <v>20</v>
      </c>
      <c r="AD53" s="102">
        <f>IF(AC53="","",AC53/100)</f>
        <v>0.2</v>
      </c>
      <c r="AE53" s="102">
        <f>IF($G54="","",$G54)</f>
        <v>4.87</v>
      </c>
      <c r="AF53" s="102">
        <f>IF($K54="","",$K54)</f>
        <v>8</v>
      </c>
      <c r="AG53" s="102">
        <f>IF(J54="","",J54-1)</f>
        <v>6</v>
      </c>
      <c r="AH53" s="102">
        <f>IF($L54="","",$L54)</f>
        <v>0</v>
      </c>
      <c r="AI53" s="102">
        <f>IF($M54="","",$M54)</f>
        <v>0</v>
      </c>
      <c r="AJ53" s="102">
        <f>IF($H55="","",$H55)</f>
        <v>22</v>
      </c>
      <c r="AK53" s="102">
        <f>IF(AJ53="","",AJ53/100)</f>
        <v>0.22</v>
      </c>
      <c r="AL53" s="102">
        <f>IF($G55="","",$G55)</f>
        <v>6.1</v>
      </c>
      <c r="AM53" s="102">
        <f>IF($K55="","",$K55)</f>
        <v>7</v>
      </c>
      <c r="AN53" s="102">
        <f>IF(J55="","",J55-1)</f>
        <v>5</v>
      </c>
      <c r="AO53" s="102">
        <f>IF($L55="","",$L55)</f>
        <v>2</v>
      </c>
      <c r="AP53" s="102">
        <f>IF($M55="","",$M55)</f>
        <v>2</v>
      </c>
      <c r="AQ53" s="102">
        <f>IF($H56="","",$H56)</f>
        <v>28</v>
      </c>
      <c r="AR53" s="102">
        <f>IF(AQ53="","",AQ53/100)</f>
        <v>0.28000000000000003</v>
      </c>
      <c r="AS53" s="102">
        <f>IF($G56="","",$G56)</f>
        <v>5.52</v>
      </c>
      <c r="AT53" s="102">
        <f>IF($K56="","",$K56)</f>
        <v>11</v>
      </c>
      <c r="AU53" s="102">
        <f>IF(J56="","",J56-1)</f>
        <v>2</v>
      </c>
      <c r="AV53" s="102">
        <f>IF($L56="","",$L56)</f>
        <v>0</v>
      </c>
      <c r="AW53" s="102">
        <f>IF($M56="","",$M56)</f>
        <v>0</v>
      </c>
      <c r="AX53" s="102">
        <f>IF($H57="","",$H57)</f>
        <v>15</v>
      </c>
      <c r="AY53" s="102">
        <f>IF(AX53="","",AX53/100)</f>
        <v>0.15</v>
      </c>
      <c r="AZ53" s="102">
        <f>IF($G57="","",$G57)</f>
        <v>4.9400000000000004</v>
      </c>
      <c r="BA53" s="102">
        <f>IF($K57="","",$K57)</f>
        <v>6</v>
      </c>
      <c r="BB53" s="102">
        <f>IF(J57="","",J57-1)</f>
        <v>2</v>
      </c>
      <c r="BC53" s="102">
        <f>IF($L57="","",$L57)</f>
        <v>0</v>
      </c>
      <c r="BD53" s="102">
        <f>IF($M57="","",$M57)</f>
        <v>0</v>
      </c>
      <c r="BE53" s="102" t="str">
        <f>IF($H58="","",$H58)</f>
        <v/>
      </c>
      <c r="BF53" s="102" t="str">
        <f>IF(BE53="","",BE53/100)</f>
        <v/>
      </c>
      <c r="BG53" s="102" t="str">
        <f>IF($G58="","",$G58)</f>
        <v/>
      </c>
      <c r="BH53" s="102" t="str">
        <f>IF($K58="","",$K58)</f>
        <v/>
      </c>
      <c r="BI53" s="102" t="str">
        <f>IF(J58="","",J58-1)</f>
        <v/>
      </c>
      <c r="BJ53" s="102" t="str">
        <f>IF($L58="","",$L58)</f>
        <v/>
      </c>
      <c r="BK53" s="102" t="str">
        <f>IF($M58="","",$M58)</f>
        <v/>
      </c>
      <c r="BL53" s="102">
        <f>SUM(O53:O58)/U53</f>
        <v>0.4</v>
      </c>
      <c r="BM53" s="102">
        <f>SUM(P53:P58)/U53</f>
        <v>0</v>
      </c>
      <c r="BN53" s="102">
        <f>SUM(Q53:Q58)/U53</f>
        <v>0</v>
      </c>
      <c r="BO53" s="102">
        <f>SUM(R53:R58)/U53</f>
        <v>0</v>
      </c>
    </row>
    <row r="54" spans="2:67" ht="15.75" x14ac:dyDescent="0.2">
      <c r="B54" s="147"/>
      <c r="C54" s="21" t="s">
        <v>103</v>
      </c>
      <c r="D54" s="19" t="s">
        <v>740</v>
      </c>
      <c r="E54" s="19">
        <v>161</v>
      </c>
      <c r="F54" s="20"/>
      <c r="G54" s="19">
        <v>4.87</v>
      </c>
      <c r="H54" s="19">
        <v>20</v>
      </c>
      <c r="I54" s="19">
        <v>13</v>
      </c>
      <c r="J54" s="19">
        <v>7</v>
      </c>
      <c r="K54" s="19">
        <v>8</v>
      </c>
      <c r="L54" s="19">
        <v>0</v>
      </c>
      <c r="M54" s="19">
        <v>0</v>
      </c>
      <c r="N54" s="19">
        <v>0</v>
      </c>
      <c r="O54" s="19">
        <v>0</v>
      </c>
      <c r="P54" s="19">
        <v>0</v>
      </c>
      <c r="Q54" s="19">
        <v>0</v>
      </c>
      <c r="R54" s="19">
        <v>0</v>
      </c>
      <c r="S54" s="18"/>
    </row>
    <row r="55" spans="2:67" ht="15.75" x14ac:dyDescent="0.2">
      <c r="B55" s="147"/>
      <c r="C55" s="21" t="s">
        <v>102</v>
      </c>
      <c r="D55" s="19" t="str">
        <f t="shared" ref="D55:E58" si="12">D54</f>
        <v>AA</v>
      </c>
      <c r="E55" s="19">
        <f t="shared" si="12"/>
        <v>161</v>
      </c>
      <c r="F55" s="20"/>
      <c r="G55" s="19">
        <v>6.1</v>
      </c>
      <c r="H55" s="19">
        <v>22</v>
      </c>
      <c r="I55" s="19">
        <v>17.5</v>
      </c>
      <c r="J55" s="19">
        <v>6</v>
      </c>
      <c r="K55" s="19">
        <v>7</v>
      </c>
      <c r="L55" s="19">
        <v>2</v>
      </c>
      <c r="M55" s="19">
        <v>2</v>
      </c>
      <c r="N55" s="19">
        <v>0</v>
      </c>
      <c r="O55" s="19">
        <v>1</v>
      </c>
      <c r="P55" s="19">
        <v>0</v>
      </c>
      <c r="Q55" s="19">
        <v>0</v>
      </c>
      <c r="R55" s="19">
        <v>0</v>
      </c>
      <c r="S55" s="18" t="s">
        <v>741</v>
      </c>
    </row>
    <row r="56" spans="2:67" ht="15.75" x14ac:dyDescent="0.2">
      <c r="B56" s="147"/>
      <c r="C56" s="21" t="s">
        <v>101</v>
      </c>
      <c r="D56" s="19" t="str">
        <f t="shared" si="12"/>
        <v>AA</v>
      </c>
      <c r="E56" s="19">
        <f t="shared" si="12"/>
        <v>161</v>
      </c>
      <c r="F56" s="20"/>
      <c r="G56" s="19">
        <v>5.52</v>
      </c>
      <c r="H56" s="19">
        <v>28</v>
      </c>
      <c r="I56" s="19">
        <v>20</v>
      </c>
      <c r="J56" s="19">
        <v>3</v>
      </c>
      <c r="K56" s="19">
        <v>11</v>
      </c>
      <c r="L56" s="19">
        <v>0</v>
      </c>
      <c r="M56" s="19">
        <v>0</v>
      </c>
      <c r="N56" s="19">
        <v>0</v>
      </c>
      <c r="O56" s="19">
        <v>1</v>
      </c>
      <c r="P56" s="19">
        <v>0</v>
      </c>
      <c r="Q56" s="19">
        <v>0</v>
      </c>
      <c r="R56" s="19">
        <v>0</v>
      </c>
      <c r="S56" s="18"/>
    </row>
    <row r="57" spans="2:67" ht="15.75" x14ac:dyDescent="0.2">
      <c r="B57" s="147"/>
      <c r="C57" s="21" t="s">
        <v>100</v>
      </c>
      <c r="D57" s="19" t="str">
        <f t="shared" si="12"/>
        <v>AA</v>
      </c>
      <c r="E57" s="19">
        <f t="shared" si="12"/>
        <v>161</v>
      </c>
      <c r="F57" s="20"/>
      <c r="G57" s="19">
        <v>4.9400000000000004</v>
      </c>
      <c r="H57" s="19">
        <v>15</v>
      </c>
      <c r="I57" s="19">
        <v>17</v>
      </c>
      <c r="J57" s="19">
        <v>3</v>
      </c>
      <c r="K57" s="19">
        <v>6</v>
      </c>
      <c r="L57" s="19">
        <v>0</v>
      </c>
      <c r="M57" s="19">
        <v>0</v>
      </c>
      <c r="N57" s="19">
        <v>0</v>
      </c>
      <c r="O57" s="19">
        <v>0</v>
      </c>
      <c r="P57" s="19">
        <v>0</v>
      </c>
      <c r="Q57" s="19">
        <v>0</v>
      </c>
      <c r="R57" s="19">
        <v>0</v>
      </c>
      <c r="S57" s="18"/>
    </row>
    <row r="58" spans="2:67" ht="15.75" x14ac:dyDescent="0.2">
      <c r="B58" s="147"/>
      <c r="C58" s="21" t="s">
        <v>99</v>
      </c>
      <c r="D58" s="19" t="str">
        <f t="shared" si="12"/>
        <v>AA</v>
      </c>
      <c r="E58" s="19">
        <f t="shared" si="12"/>
        <v>161</v>
      </c>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161</v>
      </c>
      <c r="F60" s="13">
        <f>F53</f>
        <v>220.64</v>
      </c>
      <c r="G60" s="13">
        <f t="shared" ref="G60:R60" si="13">AVERAGE(G53:G58)</f>
        <v>5.3120000000000003</v>
      </c>
      <c r="H60" s="13">
        <f t="shared" si="13"/>
        <v>20.399999999999999</v>
      </c>
      <c r="I60" s="13">
        <f t="shared" si="13"/>
        <v>17.399999999999999</v>
      </c>
      <c r="J60" s="13">
        <f t="shared" si="13"/>
        <v>4.8</v>
      </c>
      <c r="K60" s="13">
        <f t="shared" si="13"/>
        <v>7.6</v>
      </c>
      <c r="L60" s="13">
        <f t="shared" si="13"/>
        <v>0.6</v>
      </c>
      <c r="M60" s="13">
        <f t="shared" si="13"/>
        <v>0.6</v>
      </c>
      <c r="N60" s="13">
        <f t="shared" si="13"/>
        <v>0</v>
      </c>
      <c r="O60" s="13">
        <f t="shared" si="13"/>
        <v>0.4</v>
      </c>
      <c r="P60" s="13">
        <f t="shared" si="13"/>
        <v>0</v>
      </c>
      <c r="Q60" s="13">
        <f t="shared" si="13"/>
        <v>0</v>
      </c>
      <c r="R60" s="13">
        <f t="shared" si="13"/>
        <v>0</v>
      </c>
      <c r="S60" s="12"/>
    </row>
    <row r="61" spans="2:67" ht="15.75" x14ac:dyDescent="0.2">
      <c r="B61" s="17"/>
      <c r="C61" s="16" t="s">
        <v>97</v>
      </c>
      <c r="D61" s="15"/>
      <c r="E61" s="14"/>
      <c r="F61" s="14"/>
      <c r="G61" s="13">
        <f t="shared" ref="G61:R61" si="14">STDEV(G53:G58)/SQRT(COUNT(G53:G58))</f>
        <v>0.22705505940189913</v>
      </c>
      <c r="H61" s="13">
        <f t="shared" si="14"/>
        <v>2.2494443758403961</v>
      </c>
      <c r="I61" s="13">
        <f t="shared" si="14"/>
        <v>1.2389511693363877</v>
      </c>
      <c r="J61" s="13">
        <f t="shared" si="14"/>
        <v>0.79999999999999982</v>
      </c>
      <c r="K61" s="13">
        <f t="shared" si="14"/>
        <v>0.92736184954957002</v>
      </c>
      <c r="L61" s="13">
        <f t="shared" si="14"/>
        <v>0.39999999999999997</v>
      </c>
      <c r="M61" s="13">
        <f t="shared" si="14"/>
        <v>0.39999999999999997</v>
      </c>
      <c r="N61" s="13">
        <f t="shared" si="14"/>
        <v>0</v>
      </c>
      <c r="O61" s="13">
        <f t="shared" si="14"/>
        <v>0.24494897427831777</v>
      </c>
      <c r="P61" s="13">
        <f t="shared" si="14"/>
        <v>0</v>
      </c>
      <c r="Q61" s="13">
        <f t="shared" si="14"/>
        <v>0</v>
      </c>
      <c r="R61" s="13">
        <f t="shared" si="14"/>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c r="E63" s="19">
        <v>160</v>
      </c>
      <c r="F63" s="19">
        <v>196.99</v>
      </c>
      <c r="G63" s="19">
        <v>4.7</v>
      </c>
      <c r="H63" s="19">
        <v>15</v>
      </c>
      <c r="I63" s="19">
        <v>11.5</v>
      </c>
      <c r="J63" s="19">
        <v>5</v>
      </c>
      <c r="K63" s="19">
        <v>5</v>
      </c>
      <c r="L63" s="19">
        <v>2</v>
      </c>
      <c r="M63" s="19">
        <v>0</v>
      </c>
      <c r="N63" s="19">
        <v>0</v>
      </c>
      <c r="O63" s="19">
        <v>0</v>
      </c>
      <c r="P63" s="19">
        <v>0</v>
      </c>
      <c r="Q63" s="19">
        <v>0</v>
      </c>
      <c r="R63" s="19">
        <v>0</v>
      </c>
      <c r="S63" s="18" t="s">
        <v>741</v>
      </c>
      <c r="U63" s="102">
        <v>6</v>
      </c>
      <c r="V63" s="102">
        <f>IF($H63="","",$H63)</f>
        <v>15</v>
      </c>
      <c r="W63" s="102">
        <f>IF(V63="","",V63/100)</f>
        <v>0.15</v>
      </c>
      <c r="X63" s="102">
        <f>IF($G63="","",$G63)</f>
        <v>4.7</v>
      </c>
      <c r="Y63" s="102">
        <f>IF($K63="","",$K63)</f>
        <v>5</v>
      </c>
      <c r="Z63" s="102">
        <f>IF(J63="","",J63-1)</f>
        <v>4</v>
      </c>
      <c r="AA63" s="102">
        <f>IF($L63="","",$L63)</f>
        <v>2</v>
      </c>
      <c r="AB63" s="102">
        <f>IF($M63="","",$M63)</f>
        <v>0</v>
      </c>
      <c r="AC63" s="102">
        <f>IF($H64="","",$H64)</f>
        <v>22</v>
      </c>
      <c r="AD63" s="102">
        <f>IF(AC63="","",AC63/100)</f>
        <v>0.22</v>
      </c>
      <c r="AE63" s="102">
        <f>IF($G64="","",$G64)</f>
        <v>7.08</v>
      </c>
      <c r="AF63" s="102">
        <f>IF($K64="","",$K64)</f>
        <v>10</v>
      </c>
      <c r="AG63" s="102">
        <f>IF(J64="","",J64-1)</f>
        <v>4</v>
      </c>
      <c r="AH63" s="102">
        <f>IF($L64="","",$L64)</f>
        <v>1</v>
      </c>
      <c r="AI63" s="102">
        <f>IF($M64="","",$M64)</f>
        <v>0</v>
      </c>
      <c r="AJ63" s="102">
        <f>IF($H65="","",$H65)</f>
        <v>22</v>
      </c>
      <c r="AK63" s="102">
        <f>IF(AJ63="","",AJ63/100)</f>
        <v>0.22</v>
      </c>
      <c r="AL63" s="102">
        <f>IF($G65="","",$G65)</f>
        <v>5.87</v>
      </c>
      <c r="AM63" s="102">
        <f>IF($K65="","",$K65)</f>
        <v>7</v>
      </c>
      <c r="AN63" s="102">
        <f>IF(J65="","",J65-1)</f>
        <v>5</v>
      </c>
      <c r="AO63" s="102">
        <f>IF($L65="","",$L65)</f>
        <v>2</v>
      </c>
      <c r="AP63" s="102">
        <f>IF($M65="","",$M65)</f>
        <v>1</v>
      </c>
      <c r="AQ63" s="102">
        <f>IF($H66="","",$H66)</f>
        <v>11</v>
      </c>
      <c r="AR63" s="102">
        <f>IF(AQ63="","",AQ63/100)</f>
        <v>0.11</v>
      </c>
      <c r="AS63" s="102">
        <f>IF($G66="","",$G66)</f>
        <v>4.0999999999999996</v>
      </c>
      <c r="AT63" s="102">
        <f>IF($K66="","",$K66)</f>
        <v>5</v>
      </c>
      <c r="AU63" s="102" t="str">
        <f>IF(J66="","",J66-1)</f>
        <v/>
      </c>
      <c r="AV63" s="102">
        <f>IF($L66="","",$L66)</f>
        <v>1</v>
      </c>
      <c r="AW63" s="102">
        <f>IF($M66="","",$M66)</f>
        <v>0</v>
      </c>
      <c r="AX63" s="102">
        <f>IF($H67="","",$H67)</f>
        <v>18.5</v>
      </c>
      <c r="AY63" s="102">
        <f>IF(AX63="","",AX63/100)</f>
        <v>0.185</v>
      </c>
      <c r="AZ63" s="102">
        <f>IF($G67="","",$G67)</f>
        <v>5.47</v>
      </c>
      <c r="BA63" s="102">
        <f>IF($K67="","",$K67)</f>
        <v>6</v>
      </c>
      <c r="BB63" s="102" t="str">
        <f>IF(J67="","",J67-1)</f>
        <v/>
      </c>
      <c r="BC63" s="102">
        <f>IF($L67="","",$L67)</f>
        <v>2</v>
      </c>
      <c r="BD63" s="102">
        <f>IF($M67="","",$M67)</f>
        <v>0</v>
      </c>
      <c r="BE63" s="102">
        <f>IF($H68="","",$H68)</f>
        <v>20.6</v>
      </c>
      <c r="BF63" s="102">
        <f>IF(BE63="","",BE63/100)</f>
        <v>0.20600000000000002</v>
      </c>
      <c r="BG63" s="102">
        <f>IF($G68="","",$G68)</f>
        <v>6.22</v>
      </c>
      <c r="BH63" s="102">
        <f>IF($K68="","",$K68)</f>
        <v>11</v>
      </c>
      <c r="BI63" s="102">
        <f>IF(J68="","",J68-1)</f>
        <v>9</v>
      </c>
      <c r="BJ63" s="102">
        <f>IF($L68="","",$L68)</f>
        <v>0</v>
      </c>
      <c r="BK63" s="102">
        <f>IF($M68="","",$M68)</f>
        <v>0</v>
      </c>
      <c r="BL63" s="102">
        <f>SUM(O63:O68)/U63</f>
        <v>0.16666666666666666</v>
      </c>
      <c r="BM63" s="102">
        <f>SUM(P63:P68)/U63</f>
        <v>0</v>
      </c>
      <c r="BN63" s="102">
        <f>SUM(Q63:Q68)/U63</f>
        <v>0</v>
      </c>
      <c r="BO63" s="102">
        <f>SUM(R63:R68)/U63</f>
        <v>0</v>
      </c>
    </row>
    <row r="64" spans="2:67" ht="15.75" x14ac:dyDescent="0.2">
      <c r="B64" s="147"/>
      <c r="C64" s="21" t="s">
        <v>103</v>
      </c>
      <c r="D64" s="19" t="s">
        <v>740</v>
      </c>
      <c r="E64" s="19">
        <v>161</v>
      </c>
      <c r="F64" s="20"/>
      <c r="G64" s="19">
        <v>7.08</v>
      </c>
      <c r="H64" s="19">
        <v>22</v>
      </c>
      <c r="I64" s="19">
        <v>19</v>
      </c>
      <c r="J64" s="19">
        <v>5</v>
      </c>
      <c r="K64" s="19">
        <v>10</v>
      </c>
      <c r="L64" s="19">
        <v>1</v>
      </c>
      <c r="M64" s="19">
        <v>0</v>
      </c>
      <c r="N64" s="19">
        <v>0</v>
      </c>
      <c r="O64" s="19">
        <v>1</v>
      </c>
      <c r="P64" s="19">
        <v>0</v>
      </c>
      <c r="Q64" s="19">
        <v>0</v>
      </c>
      <c r="R64" s="19">
        <v>0</v>
      </c>
      <c r="S64" s="18"/>
    </row>
    <row r="65" spans="2:67" ht="15.75" x14ac:dyDescent="0.2">
      <c r="B65" s="147"/>
      <c r="C65" s="21" t="s">
        <v>102</v>
      </c>
      <c r="D65" s="19" t="str">
        <f>D64</f>
        <v>AA</v>
      </c>
      <c r="E65" s="19">
        <f>E64</f>
        <v>161</v>
      </c>
      <c r="F65" s="20"/>
      <c r="G65" s="19">
        <v>5.87</v>
      </c>
      <c r="H65" s="19">
        <v>22</v>
      </c>
      <c r="I65" s="19">
        <v>18</v>
      </c>
      <c r="J65" s="19">
        <v>6</v>
      </c>
      <c r="K65" s="19">
        <v>7</v>
      </c>
      <c r="L65" s="19">
        <v>2</v>
      </c>
      <c r="M65" s="19">
        <v>1</v>
      </c>
      <c r="N65" s="19">
        <v>0</v>
      </c>
      <c r="O65" s="19">
        <v>0</v>
      </c>
      <c r="P65" s="19">
        <v>0</v>
      </c>
      <c r="Q65" s="19">
        <v>0</v>
      </c>
      <c r="R65" s="19">
        <v>0</v>
      </c>
      <c r="S65" s="18" t="s">
        <v>738</v>
      </c>
    </row>
    <row r="66" spans="2:67" ht="15.75" x14ac:dyDescent="0.2">
      <c r="B66" s="147"/>
      <c r="C66" s="21" t="s">
        <v>101</v>
      </c>
      <c r="D66" s="19" t="str">
        <f>D65</f>
        <v>AA</v>
      </c>
      <c r="E66" s="19">
        <f>E65</f>
        <v>161</v>
      </c>
      <c r="F66" s="20"/>
      <c r="G66" s="19">
        <v>4.0999999999999996</v>
      </c>
      <c r="H66" s="19">
        <v>11</v>
      </c>
      <c r="I66" s="19">
        <v>11.5</v>
      </c>
      <c r="J66" s="19"/>
      <c r="K66" s="19">
        <v>5</v>
      </c>
      <c r="L66" s="19">
        <v>1</v>
      </c>
      <c r="M66" s="19">
        <v>0</v>
      </c>
      <c r="N66" s="19">
        <v>0</v>
      </c>
      <c r="O66" s="19">
        <v>0</v>
      </c>
      <c r="P66" s="19">
        <v>0</v>
      </c>
      <c r="Q66" s="19">
        <v>0</v>
      </c>
      <c r="R66" s="19">
        <v>0</v>
      </c>
      <c r="S66" s="18"/>
    </row>
    <row r="67" spans="2:67" ht="15.75" x14ac:dyDescent="0.2">
      <c r="B67" s="147"/>
      <c r="C67" s="21" t="s">
        <v>100</v>
      </c>
      <c r="D67" s="19" t="s">
        <v>745</v>
      </c>
      <c r="E67" s="19">
        <f>E66</f>
        <v>161</v>
      </c>
      <c r="F67" s="20"/>
      <c r="G67" s="19">
        <v>5.47</v>
      </c>
      <c r="H67" s="19">
        <v>18.5</v>
      </c>
      <c r="I67" s="19">
        <v>23.3</v>
      </c>
      <c r="J67" s="19"/>
      <c r="K67" s="19">
        <v>6</v>
      </c>
      <c r="L67" s="19">
        <v>2</v>
      </c>
      <c r="M67" s="19">
        <v>0</v>
      </c>
      <c r="N67" s="19">
        <v>0</v>
      </c>
      <c r="O67" s="19">
        <v>0</v>
      </c>
      <c r="P67" s="19">
        <v>0</v>
      </c>
      <c r="Q67" s="19">
        <v>0</v>
      </c>
      <c r="R67" s="19">
        <v>0</v>
      </c>
      <c r="S67" s="18" t="s">
        <v>738</v>
      </c>
    </row>
    <row r="68" spans="2:67" ht="15.75" x14ac:dyDescent="0.2">
      <c r="B68" s="147"/>
      <c r="C68" s="21" t="s">
        <v>99</v>
      </c>
      <c r="D68" s="19" t="str">
        <f>D67</f>
        <v>CO'B</v>
      </c>
      <c r="E68" s="19">
        <f>E67</f>
        <v>161</v>
      </c>
      <c r="F68" s="20"/>
      <c r="G68" s="19">
        <v>6.22</v>
      </c>
      <c r="H68" s="19">
        <v>20.6</v>
      </c>
      <c r="I68" s="19">
        <v>18.3</v>
      </c>
      <c r="J68" s="19">
        <v>10</v>
      </c>
      <c r="K68" s="19">
        <v>11</v>
      </c>
      <c r="L68" s="19">
        <v>0</v>
      </c>
      <c r="M68" s="19">
        <v>0</v>
      </c>
      <c r="N68" s="19">
        <v>0</v>
      </c>
      <c r="O68" s="19">
        <v>0</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161</v>
      </c>
      <c r="F70" s="13">
        <f>F63</f>
        <v>196.99</v>
      </c>
      <c r="G70" s="13">
        <f t="shared" ref="G70:R70" si="15">AVERAGE(G63:G68)</f>
        <v>5.5733333333333333</v>
      </c>
      <c r="H70" s="13">
        <f t="shared" si="15"/>
        <v>18.183333333333334</v>
      </c>
      <c r="I70" s="13">
        <f t="shared" si="15"/>
        <v>16.933333333333334</v>
      </c>
      <c r="J70" s="13">
        <f t="shared" si="15"/>
        <v>6.5</v>
      </c>
      <c r="K70" s="13">
        <f t="shared" si="15"/>
        <v>7.333333333333333</v>
      </c>
      <c r="L70" s="13">
        <f t="shared" si="15"/>
        <v>1.3333333333333333</v>
      </c>
      <c r="M70" s="13">
        <f t="shared" si="15"/>
        <v>0.16666666666666666</v>
      </c>
      <c r="N70" s="13">
        <f t="shared" si="15"/>
        <v>0</v>
      </c>
      <c r="O70" s="13">
        <f t="shared" si="15"/>
        <v>0.16666666666666666</v>
      </c>
      <c r="P70" s="13">
        <f t="shared" si="15"/>
        <v>0</v>
      </c>
      <c r="Q70" s="13">
        <f t="shared" si="15"/>
        <v>0</v>
      </c>
      <c r="R70" s="13">
        <f t="shared" si="15"/>
        <v>0</v>
      </c>
      <c r="S70" s="12"/>
    </row>
    <row r="71" spans="2:67" ht="15.75" x14ac:dyDescent="0.2">
      <c r="B71" s="17"/>
      <c r="C71" s="16" t="s">
        <v>97</v>
      </c>
      <c r="D71" s="15"/>
      <c r="E71" s="14"/>
      <c r="F71" s="14"/>
      <c r="G71" s="13">
        <f t="shared" ref="G71:R71" si="16">STDEV(G63:G68)/SQRT(COUNT(G63:G68))</f>
        <v>0.43666666666666815</v>
      </c>
      <c r="H71" s="13">
        <f t="shared" si="16"/>
        <v>1.7963697961289748</v>
      </c>
      <c r="I71" s="13">
        <f t="shared" si="16"/>
        <v>1.8872672777796426</v>
      </c>
      <c r="J71" s="13">
        <f t="shared" si="16"/>
        <v>1.1902380714238083</v>
      </c>
      <c r="K71" s="13">
        <f t="shared" si="16"/>
        <v>1.0540925533894594</v>
      </c>
      <c r="L71" s="13">
        <f t="shared" si="16"/>
        <v>0.33333333333333337</v>
      </c>
      <c r="M71" s="13">
        <f t="shared" si="16"/>
        <v>0.16666666666666669</v>
      </c>
      <c r="N71" s="13">
        <f t="shared" si="16"/>
        <v>0</v>
      </c>
      <c r="O71" s="13">
        <f t="shared" si="16"/>
        <v>0.16666666666666669</v>
      </c>
      <c r="P71" s="13">
        <f t="shared" si="16"/>
        <v>0</v>
      </c>
      <c r="Q71" s="13">
        <f t="shared" si="16"/>
        <v>0</v>
      </c>
      <c r="R71" s="13">
        <f t="shared" si="16"/>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c r="E73" s="19">
        <v>160</v>
      </c>
      <c r="F73" s="19">
        <v>242.27</v>
      </c>
      <c r="G73" s="19">
        <v>5.32</v>
      </c>
      <c r="H73" s="19">
        <v>14</v>
      </c>
      <c r="I73" s="19">
        <v>15.5</v>
      </c>
      <c r="J73" s="19">
        <v>5</v>
      </c>
      <c r="K73" s="19">
        <v>6</v>
      </c>
      <c r="L73" s="19">
        <v>1</v>
      </c>
      <c r="M73" s="19">
        <v>1</v>
      </c>
      <c r="N73" s="19">
        <v>0</v>
      </c>
      <c r="O73" s="19">
        <v>1</v>
      </c>
      <c r="P73" s="19">
        <v>0</v>
      </c>
      <c r="Q73" s="19">
        <v>0</v>
      </c>
      <c r="R73" s="19">
        <v>0</v>
      </c>
      <c r="S73" s="18" t="s">
        <v>741</v>
      </c>
      <c r="U73" s="102">
        <v>6</v>
      </c>
      <c r="V73" s="102">
        <f>IF($H73="","",$H73)</f>
        <v>14</v>
      </c>
      <c r="W73" s="102">
        <f>IF(V73="","",V73/100)</f>
        <v>0.14000000000000001</v>
      </c>
      <c r="X73" s="102">
        <f>IF($G73="","",$G73)</f>
        <v>5.32</v>
      </c>
      <c r="Y73" s="102">
        <f>IF($K73="","",$K73)</f>
        <v>6</v>
      </c>
      <c r="Z73" s="102">
        <f>IF(J73="","",J73-1)</f>
        <v>4</v>
      </c>
      <c r="AA73" s="102">
        <f>IF($L73="","",$L73)</f>
        <v>1</v>
      </c>
      <c r="AB73" s="102">
        <f>IF($M73="","",$M73)</f>
        <v>1</v>
      </c>
      <c r="AC73" s="102">
        <f>IF($H74="","",$H74)</f>
        <v>19</v>
      </c>
      <c r="AD73" s="102">
        <f>IF(AC73="","",AC73/100)</f>
        <v>0.19</v>
      </c>
      <c r="AE73" s="102">
        <f>IF($G74="","",$G74)</f>
        <v>4.91</v>
      </c>
      <c r="AF73" s="102">
        <f>IF($K74="","",$K74)</f>
        <v>9</v>
      </c>
      <c r="AG73" s="102">
        <f>IF(J74="","",J74-1)</f>
        <v>7</v>
      </c>
      <c r="AH73" s="102">
        <f>IF($L74="","",$L74)</f>
        <v>0</v>
      </c>
      <c r="AI73" s="102">
        <f>IF($M74="","",$M74)</f>
        <v>0</v>
      </c>
      <c r="AJ73" s="102">
        <f>IF($H75="","",$H75)</f>
        <v>22</v>
      </c>
      <c r="AK73" s="102">
        <f>IF(AJ73="","",AJ73/100)</f>
        <v>0.22</v>
      </c>
      <c r="AL73" s="102">
        <f>IF($G75="","",$G75)</f>
        <v>6.38</v>
      </c>
      <c r="AM73" s="102">
        <f>IF($K75="","",$K75)</f>
        <v>12</v>
      </c>
      <c r="AN73" s="102">
        <f>IF(J75="","",J75-1)</f>
        <v>8</v>
      </c>
      <c r="AO73" s="102">
        <f>IF($L75="","",$L75)</f>
        <v>0</v>
      </c>
      <c r="AP73" s="102">
        <f>IF($M75="","",$M75)</f>
        <v>0</v>
      </c>
      <c r="AQ73" s="102">
        <f>IF($H76="","",$H76)</f>
        <v>23</v>
      </c>
      <c r="AR73" s="102">
        <f>IF(AQ73="","",AQ73/100)</f>
        <v>0.23</v>
      </c>
      <c r="AS73" s="102">
        <f>IF($G76="","",$G76)</f>
        <v>6.1</v>
      </c>
      <c r="AT73" s="102">
        <f>IF($K76="","",$K76)</f>
        <v>9</v>
      </c>
      <c r="AU73" s="102">
        <f>IF(J76="","",J76-1)</f>
        <v>6</v>
      </c>
      <c r="AV73" s="102">
        <f>IF($L76="","",$L76)</f>
        <v>1</v>
      </c>
      <c r="AW73" s="102">
        <f>IF($M76="","",$M76)</f>
        <v>0</v>
      </c>
      <c r="AX73" s="102">
        <f>IF($H77="","",$H77)</f>
        <v>15</v>
      </c>
      <c r="AY73" s="102">
        <f>IF(AX73="","",AX73/100)</f>
        <v>0.15</v>
      </c>
      <c r="AZ73" s="102">
        <f>IF($G77="","",$G77)</f>
        <v>4.2</v>
      </c>
      <c r="BA73" s="102">
        <f>IF($K77="","",$K77)</f>
        <v>6</v>
      </c>
      <c r="BB73" s="102" t="str">
        <f>IF(J77="","",J77-1)</f>
        <v/>
      </c>
      <c r="BC73" s="102">
        <f>IF($L77="","",$L77)</f>
        <v>0</v>
      </c>
      <c r="BD73" s="102">
        <f>IF($M77="","",$M77)</f>
        <v>0</v>
      </c>
      <c r="BE73" s="102">
        <f>IF($H78="","",$H78)</f>
        <v>19</v>
      </c>
      <c r="BF73" s="102">
        <f>IF(BE73="","",BE73/100)</f>
        <v>0.19</v>
      </c>
      <c r="BG73" s="102">
        <f>IF($G78="","",$G78)</f>
        <v>4.91</v>
      </c>
      <c r="BH73" s="102">
        <f>IF($K78="","",$K78)</f>
        <v>8</v>
      </c>
      <c r="BI73" s="102" t="str">
        <f>IF(J78="","",J78-1)</f>
        <v/>
      </c>
      <c r="BJ73" s="102">
        <f>IF($L78="","",$L78)</f>
        <v>0</v>
      </c>
      <c r="BK73" s="102">
        <f>IF($M78="","",$M78)</f>
        <v>0</v>
      </c>
      <c r="BL73" s="102">
        <f>SUM(O73:O78)/U73</f>
        <v>0.5</v>
      </c>
      <c r="BM73" s="102">
        <f>SUM(P73:P78)/U73</f>
        <v>0</v>
      </c>
      <c r="BN73" s="102">
        <f>SUM(Q73:Q78)/U73</f>
        <v>0</v>
      </c>
      <c r="BO73" s="102">
        <f>SUM(R73:R78)/U73</f>
        <v>0</v>
      </c>
    </row>
    <row r="74" spans="2:67" ht="15.75" x14ac:dyDescent="0.2">
      <c r="B74" s="147"/>
      <c r="C74" s="21" t="s">
        <v>103</v>
      </c>
      <c r="D74" s="19" t="s">
        <v>740</v>
      </c>
      <c r="E74" s="19">
        <v>161</v>
      </c>
      <c r="F74" s="20"/>
      <c r="G74" s="19">
        <v>4.91</v>
      </c>
      <c r="H74" s="19">
        <v>19</v>
      </c>
      <c r="I74" s="19">
        <v>11.5</v>
      </c>
      <c r="J74" s="19">
        <v>8</v>
      </c>
      <c r="K74" s="19">
        <v>9</v>
      </c>
      <c r="L74" s="19">
        <v>0</v>
      </c>
      <c r="M74" s="19">
        <v>0</v>
      </c>
      <c r="N74" s="19">
        <v>0</v>
      </c>
      <c r="O74" s="19">
        <v>1</v>
      </c>
      <c r="P74" s="19">
        <v>0</v>
      </c>
      <c r="Q74" s="19">
        <v>0</v>
      </c>
      <c r="R74" s="19">
        <v>0</v>
      </c>
      <c r="S74" s="18" t="s">
        <v>748</v>
      </c>
    </row>
    <row r="75" spans="2:67" ht="15.75" x14ac:dyDescent="0.2">
      <c r="B75" s="147"/>
      <c r="C75" s="21" t="s">
        <v>102</v>
      </c>
      <c r="D75" s="19" t="str">
        <f t="shared" ref="D75:E78" si="17">D74</f>
        <v>AA</v>
      </c>
      <c r="E75" s="19">
        <f t="shared" si="17"/>
        <v>161</v>
      </c>
      <c r="F75" s="20"/>
      <c r="G75" s="19">
        <v>6.38</v>
      </c>
      <c r="H75" s="19">
        <v>22</v>
      </c>
      <c r="I75" s="19">
        <v>21</v>
      </c>
      <c r="J75" s="19">
        <v>9</v>
      </c>
      <c r="K75" s="19">
        <v>12</v>
      </c>
      <c r="L75" s="19">
        <v>0</v>
      </c>
      <c r="M75" s="19">
        <v>0</v>
      </c>
      <c r="N75" s="19">
        <v>0</v>
      </c>
      <c r="O75" s="19">
        <v>1</v>
      </c>
      <c r="P75" s="19">
        <v>0</v>
      </c>
      <c r="Q75" s="19">
        <v>0</v>
      </c>
      <c r="R75" s="19">
        <v>0</v>
      </c>
      <c r="S75" s="18" t="s">
        <v>748</v>
      </c>
    </row>
    <row r="76" spans="2:67" ht="15.75" x14ac:dyDescent="0.2">
      <c r="B76" s="147"/>
      <c r="C76" s="21" t="s">
        <v>101</v>
      </c>
      <c r="D76" s="19" t="str">
        <f t="shared" si="17"/>
        <v>AA</v>
      </c>
      <c r="E76" s="19">
        <f t="shared" si="17"/>
        <v>161</v>
      </c>
      <c r="F76" s="20"/>
      <c r="G76" s="19">
        <v>6.1</v>
      </c>
      <c r="H76" s="19">
        <v>23</v>
      </c>
      <c r="I76" s="19">
        <v>27</v>
      </c>
      <c r="J76" s="19">
        <v>7</v>
      </c>
      <c r="K76" s="19">
        <v>9</v>
      </c>
      <c r="L76" s="19">
        <v>1</v>
      </c>
      <c r="M76" s="19">
        <v>0</v>
      </c>
      <c r="N76" s="19">
        <v>0</v>
      </c>
      <c r="O76" s="19">
        <v>0</v>
      </c>
      <c r="P76" s="19">
        <v>0</v>
      </c>
      <c r="Q76" s="19">
        <v>0</v>
      </c>
      <c r="R76" s="19">
        <v>0</v>
      </c>
      <c r="S76" s="18"/>
    </row>
    <row r="77" spans="2:67" ht="15.75" x14ac:dyDescent="0.2">
      <c r="B77" s="147"/>
      <c r="C77" s="21" t="s">
        <v>100</v>
      </c>
      <c r="D77" s="19" t="str">
        <f t="shared" si="17"/>
        <v>AA</v>
      </c>
      <c r="E77" s="19">
        <f t="shared" si="17"/>
        <v>161</v>
      </c>
      <c r="F77" s="20"/>
      <c r="G77" s="19">
        <v>4.2</v>
      </c>
      <c r="H77" s="19">
        <v>15</v>
      </c>
      <c r="I77" s="19">
        <v>16</v>
      </c>
      <c r="J77" s="19"/>
      <c r="K77" s="19">
        <v>6</v>
      </c>
      <c r="L77" s="19">
        <v>0</v>
      </c>
      <c r="M77" s="19">
        <v>0</v>
      </c>
      <c r="N77" s="19">
        <v>0</v>
      </c>
      <c r="O77" s="19">
        <v>0</v>
      </c>
      <c r="P77" s="19">
        <v>0</v>
      </c>
      <c r="Q77" s="19">
        <v>0</v>
      </c>
      <c r="R77" s="19">
        <v>0</v>
      </c>
      <c r="S77" s="18" t="s">
        <v>741</v>
      </c>
    </row>
    <row r="78" spans="2:67" ht="15.75" x14ac:dyDescent="0.2">
      <c r="B78" s="147"/>
      <c r="C78" s="21" t="s">
        <v>99</v>
      </c>
      <c r="D78" s="19" t="str">
        <f t="shared" si="17"/>
        <v>AA</v>
      </c>
      <c r="E78" s="19">
        <f t="shared" si="17"/>
        <v>161</v>
      </c>
      <c r="F78" s="20"/>
      <c r="G78" s="19">
        <v>4.91</v>
      </c>
      <c r="H78" s="19">
        <v>19</v>
      </c>
      <c r="I78" s="19">
        <v>15.5</v>
      </c>
      <c r="J78" s="19"/>
      <c r="K78" s="19">
        <v>8</v>
      </c>
      <c r="L78" s="19">
        <v>0</v>
      </c>
      <c r="M78" s="19">
        <v>0</v>
      </c>
      <c r="N78" s="19">
        <v>0</v>
      </c>
      <c r="O78" s="19">
        <v>0</v>
      </c>
      <c r="P78" s="19">
        <v>0</v>
      </c>
      <c r="Q78" s="19">
        <v>0</v>
      </c>
      <c r="R78" s="19">
        <v>0</v>
      </c>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161</v>
      </c>
      <c r="F80" s="13">
        <f>F73</f>
        <v>242.27</v>
      </c>
      <c r="G80" s="13">
        <f t="shared" ref="G80:R80" si="18">AVERAGE(G73:G78)</f>
        <v>5.3033333333333337</v>
      </c>
      <c r="H80" s="13">
        <f t="shared" si="18"/>
        <v>18.666666666666668</v>
      </c>
      <c r="I80" s="13">
        <f t="shared" si="18"/>
        <v>17.75</v>
      </c>
      <c r="J80" s="13">
        <f t="shared" si="18"/>
        <v>7.25</v>
      </c>
      <c r="K80" s="13">
        <f t="shared" si="18"/>
        <v>8.3333333333333339</v>
      </c>
      <c r="L80" s="13">
        <f t="shared" si="18"/>
        <v>0.33333333333333331</v>
      </c>
      <c r="M80" s="13">
        <f t="shared" si="18"/>
        <v>0.16666666666666666</v>
      </c>
      <c r="N80" s="13">
        <f t="shared" si="18"/>
        <v>0</v>
      </c>
      <c r="O80" s="13">
        <f t="shared" si="18"/>
        <v>0.5</v>
      </c>
      <c r="P80" s="13">
        <f t="shared" si="18"/>
        <v>0</v>
      </c>
      <c r="Q80" s="13">
        <f t="shared" si="18"/>
        <v>0</v>
      </c>
      <c r="R80" s="13">
        <f t="shared" si="18"/>
        <v>0</v>
      </c>
      <c r="S80" s="12"/>
    </row>
    <row r="81" spans="2:67" ht="15.75" x14ac:dyDescent="0.2">
      <c r="B81" s="17"/>
      <c r="C81" s="16" t="s">
        <v>97</v>
      </c>
      <c r="D81" s="15"/>
      <c r="E81" s="14"/>
      <c r="F81" s="14"/>
      <c r="G81" s="13">
        <f t="shared" ref="G81:R81" si="19">STDEV(G73:G78)/SQRT(COUNT(G73:G78))</f>
        <v>0.33271275565835717</v>
      </c>
      <c r="H81" s="13">
        <f t="shared" si="19"/>
        <v>1.4757295747452455</v>
      </c>
      <c r="I81" s="13">
        <f t="shared" si="19"/>
        <v>2.2239229602963619</v>
      </c>
      <c r="J81" s="13">
        <f t="shared" si="19"/>
        <v>0.8539125638299665</v>
      </c>
      <c r="K81" s="13">
        <f t="shared" si="19"/>
        <v>0.91893658347268126</v>
      </c>
      <c r="L81" s="13">
        <f t="shared" si="19"/>
        <v>0.21081851067789201</v>
      </c>
      <c r="M81" s="13">
        <f t="shared" si="19"/>
        <v>0.16666666666666669</v>
      </c>
      <c r="N81" s="13">
        <f t="shared" si="19"/>
        <v>0</v>
      </c>
      <c r="O81" s="13">
        <f t="shared" si="19"/>
        <v>0.22360679774997896</v>
      </c>
      <c r="P81" s="13">
        <f t="shared" si="19"/>
        <v>0</v>
      </c>
      <c r="Q81" s="13">
        <f t="shared" si="19"/>
        <v>0</v>
      </c>
      <c r="R81" s="13">
        <f t="shared" si="19"/>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c r="E83" s="19">
        <v>160</v>
      </c>
      <c r="F83" s="19">
        <v>164.49</v>
      </c>
      <c r="G83" s="19">
        <v>4.58</v>
      </c>
      <c r="H83" s="19">
        <v>17</v>
      </c>
      <c r="I83" s="19">
        <v>20</v>
      </c>
      <c r="J83" s="19">
        <v>6</v>
      </c>
      <c r="K83" s="19">
        <v>8</v>
      </c>
      <c r="L83" s="19">
        <v>0</v>
      </c>
      <c r="M83" s="19">
        <v>0</v>
      </c>
      <c r="N83" s="19">
        <v>0</v>
      </c>
      <c r="O83" s="19">
        <v>0</v>
      </c>
      <c r="P83" s="19">
        <v>0</v>
      </c>
      <c r="Q83" s="19">
        <v>0</v>
      </c>
      <c r="R83" s="19">
        <v>0</v>
      </c>
      <c r="S83" s="18"/>
      <c r="U83" s="102">
        <v>6</v>
      </c>
      <c r="V83" s="102">
        <f>IF($H83="","",$H83)</f>
        <v>17</v>
      </c>
      <c r="W83" s="102">
        <f>IF(V83="","",V83/100)</f>
        <v>0.17</v>
      </c>
      <c r="X83" s="102">
        <f>IF($G83="","",$G83)</f>
        <v>4.58</v>
      </c>
      <c r="Y83" s="102">
        <f>IF($K83="","",$K83)</f>
        <v>8</v>
      </c>
      <c r="Z83" s="102">
        <f>IF(J83="","",J83-1)</f>
        <v>5</v>
      </c>
      <c r="AA83" s="102">
        <f>IF($L83="","",$L83)</f>
        <v>0</v>
      </c>
      <c r="AB83" s="102">
        <f>IF($M83="","",$M83)</f>
        <v>0</v>
      </c>
      <c r="AC83" s="102">
        <f>IF($H84="","",$H84)</f>
        <v>24.5</v>
      </c>
      <c r="AD83" s="102">
        <f>IF(AC83="","",AC83/100)</f>
        <v>0.245</v>
      </c>
      <c r="AE83" s="102">
        <f>IF($G84="","",$G84)</f>
        <v>5.42</v>
      </c>
      <c r="AF83" s="102">
        <f>IF($K84="","",$K84)</f>
        <v>9</v>
      </c>
      <c r="AG83" s="102">
        <f>IF(J84="","",J84-1)</f>
        <v>6</v>
      </c>
      <c r="AH83" s="102">
        <f>IF($L84="","",$L84)</f>
        <v>0</v>
      </c>
      <c r="AI83" s="102">
        <f>IF($M84="","",$M84)</f>
        <v>0</v>
      </c>
      <c r="AJ83" s="102">
        <f>IF($H85="","",$H85)</f>
        <v>25</v>
      </c>
      <c r="AK83" s="102">
        <f>IF(AJ83="","",AJ83/100)</f>
        <v>0.25</v>
      </c>
      <c r="AL83" s="102">
        <f>IF($G85="","",$G85)</f>
        <v>6.81</v>
      </c>
      <c r="AM83" s="102">
        <f>IF($K85="","",$K85)</f>
        <v>7</v>
      </c>
      <c r="AN83" s="102">
        <f>IF(J85="","",J85-1)</f>
        <v>6</v>
      </c>
      <c r="AO83" s="102">
        <f>IF($L85="","",$L85)</f>
        <v>2</v>
      </c>
      <c r="AP83" s="102">
        <f>IF($M85="","",$M85)</f>
        <v>0</v>
      </c>
      <c r="AQ83" s="102">
        <f>IF($H86="","",$H86)</f>
        <v>18</v>
      </c>
      <c r="AR83" s="102">
        <f>IF(AQ83="","",AQ83/100)</f>
        <v>0.18</v>
      </c>
      <c r="AS83" s="102">
        <f>IF($G86="","",$G86)</f>
        <v>4.66</v>
      </c>
      <c r="AT83" s="102">
        <f>IF($K86="","",$K86)</f>
        <v>8</v>
      </c>
      <c r="AU83" s="102">
        <f>IF(J86="","",J86-1)</f>
        <v>4</v>
      </c>
      <c r="AV83" s="102">
        <f>IF($L86="","",$L86)</f>
        <v>0</v>
      </c>
      <c r="AW83" s="102">
        <f>IF($M86="","",$M86)</f>
        <v>0</v>
      </c>
      <c r="AX83" s="102">
        <f>IF($H87="","",$H87)</f>
        <v>20</v>
      </c>
      <c r="AY83" s="102">
        <f>IF(AX83="","",AX83/100)</f>
        <v>0.2</v>
      </c>
      <c r="AZ83" s="102">
        <f>IF($G87="","",$G87)</f>
        <v>5.35</v>
      </c>
      <c r="BA83" s="102">
        <f>IF($K87="","",$K87)</f>
        <v>6</v>
      </c>
      <c r="BB83" s="102">
        <f>IF(J87="","",J87-1)</f>
        <v>5</v>
      </c>
      <c r="BC83" s="102">
        <f>IF($L87="","",$L87)</f>
        <v>1</v>
      </c>
      <c r="BD83" s="102">
        <f>IF($M87="","",$M87)</f>
        <v>1</v>
      </c>
      <c r="BE83" s="102">
        <f>IF($H88="","",$H88)</f>
        <v>21</v>
      </c>
      <c r="BF83" s="102">
        <f>IF(BE83="","",BE83/100)</f>
        <v>0.21</v>
      </c>
      <c r="BG83" s="102">
        <f>IF($G88="","",$G88)</f>
        <v>5.78</v>
      </c>
      <c r="BH83" s="102">
        <f>IF($K88="","",$K88)</f>
        <v>7</v>
      </c>
      <c r="BI83" s="102">
        <f>IF(J88="","",J88-1)</f>
        <v>6</v>
      </c>
      <c r="BJ83" s="102">
        <f>IF($L88="","",$L88)</f>
        <v>1</v>
      </c>
      <c r="BK83" s="102">
        <f>IF($M88="","",$M88)</f>
        <v>1</v>
      </c>
      <c r="BL83" s="102">
        <f>SUM(O83:O88)/U83</f>
        <v>0.16666666666666666</v>
      </c>
      <c r="BM83" s="102">
        <f>SUM(P83:P88)/U83</f>
        <v>0</v>
      </c>
      <c r="BN83" s="102">
        <f>SUM(Q83:Q88)/U83</f>
        <v>0</v>
      </c>
      <c r="BO83" s="102">
        <f>SUM(R83:R88)/U83</f>
        <v>0</v>
      </c>
    </row>
    <row r="84" spans="2:67" ht="15.75" x14ac:dyDescent="0.2">
      <c r="B84" s="147"/>
      <c r="C84" s="21" t="s">
        <v>103</v>
      </c>
      <c r="D84" s="19" t="s">
        <v>740</v>
      </c>
      <c r="E84" s="19">
        <v>161</v>
      </c>
      <c r="F84" s="20"/>
      <c r="G84" s="19">
        <v>5.42</v>
      </c>
      <c r="H84" s="19">
        <v>24.5</v>
      </c>
      <c r="I84" s="19">
        <v>16.5</v>
      </c>
      <c r="J84" s="19">
        <v>7</v>
      </c>
      <c r="K84" s="19">
        <v>9</v>
      </c>
      <c r="L84" s="19">
        <v>0</v>
      </c>
      <c r="M84" s="19">
        <v>0</v>
      </c>
      <c r="N84" s="19">
        <v>2</v>
      </c>
      <c r="O84" s="19">
        <v>1</v>
      </c>
      <c r="P84" s="19">
        <v>0</v>
      </c>
      <c r="Q84" s="19">
        <v>0</v>
      </c>
      <c r="R84" s="19">
        <v>0</v>
      </c>
      <c r="S84" s="18"/>
    </row>
    <row r="85" spans="2:67" ht="15.75" x14ac:dyDescent="0.2">
      <c r="B85" s="147"/>
      <c r="C85" s="21" t="s">
        <v>102</v>
      </c>
      <c r="D85" s="19" t="str">
        <f t="shared" ref="D85:E88" si="20">D84</f>
        <v>AA</v>
      </c>
      <c r="E85" s="19">
        <f t="shared" si="20"/>
        <v>161</v>
      </c>
      <c r="F85" s="20"/>
      <c r="G85" s="19">
        <v>6.81</v>
      </c>
      <c r="H85" s="19">
        <v>25</v>
      </c>
      <c r="I85" s="19">
        <v>16</v>
      </c>
      <c r="J85" s="19">
        <v>7</v>
      </c>
      <c r="K85" s="19">
        <v>7</v>
      </c>
      <c r="L85" s="19">
        <v>2</v>
      </c>
      <c r="M85" s="19">
        <v>0</v>
      </c>
      <c r="N85" s="19">
        <v>3</v>
      </c>
      <c r="O85" s="19">
        <v>0</v>
      </c>
      <c r="P85" s="19">
        <v>0</v>
      </c>
      <c r="Q85" s="19">
        <v>0</v>
      </c>
      <c r="R85" s="19">
        <v>0</v>
      </c>
      <c r="S85" s="18" t="s">
        <v>741</v>
      </c>
    </row>
    <row r="86" spans="2:67" ht="15.75" x14ac:dyDescent="0.2">
      <c r="B86" s="147"/>
      <c r="C86" s="21" t="s">
        <v>101</v>
      </c>
      <c r="D86" s="19" t="str">
        <f t="shared" si="20"/>
        <v>AA</v>
      </c>
      <c r="E86" s="19">
        <f t="shared" si="20"/>
        <v>161</v>
      </c>
      <c r="F86" s="20"/>
      <c r="G86" s="19">
        <v>4.66</v>
      </c>
      <c r="H86" s="19">
        <v>18</v>
      </c>
      <c r="I86" s="19">
        <v>17</v>
      </c>
      <c r="J86" s="19">
        <v>5</v>
      </c>
      <c r="K86" s="19">
        <v>8</v>
      </c>
      <c r="L86" s="19">
        <v>0</v>
      </c>
      <c r="M86" s="19">
        <v>0</v>
      </c>
      <c r="N86" s="19">
        <v>0</v>
      </c>
      <c r="O86" s="19">
        <v>0</v>
      </c>
      <c r="P86" s="19">
        <v>0</v>
      </c>
      <c r="Q86" s="19">
        <v>0</v>
      </c>
      <c r="R86" s="19">
        <v>0</v>
      </c>
      <c r="S86" s="18"/>
    </row>
    <row r="87" spans="2:67" ht="15.75" x14ac:dyDescent="0.2">
      <c r="B87" s="147"/>
      <c r="C87" s="21" t="s">
        <v>100</v>
      </c>
      <c r="D87" s="19" t="str">
        <f t="shared" si="20"/>
        <v>AA</v>
      </c>
      <c r="E87" s="19">
        <f t="shared" si="20"/>
        <v>161</v>
      </c>
      <c r="F87" s="20"/>
      <c r="G87" s="19">
        <v>5.35</v>
      </c>
      <c r="H87" s="19">
        <v>20</v>
      </c>
      <c r="I87" s="19">
        <v>18</v>
      </c>
      <c r="J87" s="19">
        <v>6</v>
      </c>
      <c r="K87" s="19">
        <v>6</v>
      </c>
      <c r="L87" s="19">
        <v>1</v>
      </c>
      <c r="M87" s="19">
        <v>1</v>
      </c>
      <c r="N87" s="19">
        <v>0</v>
      </c>
      <c r="O87" s="19">
        <v>0</v>
      </c>
      <c r="P87" s="19">
        <v>0</v>
      </c>
      <c r="Q87" s="19">
        <v>0</v>
      </c>
      <c r="R87" s="19">
        <v>0</v>
      </c>
      <c r="S87" s="18"/>
    </row>
    <row r="88" spans="2:67" ht="15.75" x14ac:dyDescent="0.2">
      <c r="B88" s="147"/>
      <c r="C88" s="21" t="s">
        <v>99</v>
      </c>
      <c r="D88" s="19" t="str">
        <f t="shared" si="20"/>
        <v>AA</v>
      </c>
      <c r="E88" s="19">
        <f t="shared" si="20"/>
        <v>161</v>
      </c>
      <c r="F88" s="20"/>
      <c r="G88" s="19">
        <v>5.78</v>
      </c>
      <c r="H88" s="19">
        <v>21</v>
      </c>
      <c r="I88" s="19">
        <v>13</v>
      </c>
      <c r="J88" s="19">
        <v>7</v>
      </c>
      <c r="K88" s="19">
        <v>7</v>
      </c>
      <c r="L88" s="19">
        <v>1</v>
      </c>
      <c r="M88" s="19">
        <v>1</v>
      </c>
      <c r="N88" s="19">
        <v>1</v>
      </c>
      <c r="O88" s="19">
        <v>0</v>
      </c>
      <c r="P88" s="19">
        <v>0</v>
      </c>
      <c r="Q88" s="19">
        <v>0</v>
      </c>
      <c r="R88" s="19">
        <v>0</v>
      </c>
      <c r="S88" s="18" t="s">
        <v>741</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161</v>
      </c>
      <c r="F90" s="13">
        <f>F83</f>
        <v>164.49</v>
      </c>
      <c r="G90" s="13">
        <f t="shared" ref="G90:R90" si="21">AVERAGE(G83:G88)</f>
        <v>5.4333333333333336</v>
      </c>
      <c r="H90" s="13">
        <f t="shared" si="21"/>
        <v>20.916666666666668</v>
      </c>
      <c r="I90" s="13">
        <f t="shared" si="21"/>
        <v>16.75</v>
      </c>
      <c r="J90" s="13">
        <f t="shared" si="21"/>
        <v>6.333333333333333</v>
      </c>
      <c r="K90" s="13">
        <f t="shared" si="21"/>
        <v>7.5</v>
      </c>
      <c r="L90" s="13">
        <f t="shared" si="21"/>
        <v>0.66666666666666663</v>
      </c>
      <c r="M90" s="13">
        <f t="shared" si="21"/>
        <v>0.33333333333333331</v>
      </c>
      <c r="N90" s="13">
        <f t="shared" si="21"/>
        <v>1</v>
      </c>
      <c r="O90" s="13">
        <f t="shared" si="21"/>
        <v>0.16666666666666666</v>
      </c>
      <c r="P90" s="13">
        <f t="shared" si="21"/>
        <v>0</v>
      </c>
      <c r="Q90" s="13">
        <f t="shared" si="21"/>
        <v>0</v>
      </c>
      <c r="R90" s="13">
        <f t="shared" si="21"/>
        <v>0</v>
      </c>
      <c r="S90" s="12"/>
    </row>
    <row r="91" spans="2:67" ht="15.75" x14ac:dyDescent="0.2">
      <c r="B91" s="17"/>
      <c r="C91" s="16" t="s">
        <v>97</v>
      </c>
      <c r="D91" s="15"/>
      <c r="E91" s="14"/>
      <c r="F91" s="14"/>
      <c r="G91" s="13">
        <f t="shared" ref="G91:R91" si="22">STDEV(G83:G88)/SQRT(COUNT(G83:G88))</f>
        <v>0.33410244603181938</v>
      </c>
      <c r="H91" s="13">
        <f t="shared" si="22"/>
        <v>1.3442263367619494</v>
      </c>
      <c r="I91" s="13">
        <f t="shared" si="22"/>
        <v>0.94648472430004571</v>
      </c>
      <c r="J91" s="13">
        <f t="shared" si="22"/>
        <v>0.33333333333333381</v>
      </c>
      <c r="K91" s="13">
        <f t="shared" si="22"/>
        <v>0.4281744192888377</v>
      </c>
      <c r="L91" s="13">
        <f t="shared" si="22"/>
        <v>0.33333333333333337</v>
      </c>
      <c r="M91" s="13">
        <f t="shared" si="22"/>
        <v>0.21081851067789201</v>
      </c>
      <c r="N91" s="13">
        <f t="shared" si="22"/>
        <v>0.51639777949432231</v>
      </c>
      <c r="O91" s="13">
        <f t="shared" si="22"/>
        <v>0.16666666666666669</v>
      </c>
      <c r="P91" s="13">
        <f t="shared" si="22"/>
        <v>0</v>
      </c>
      <c r="Q91" s="13">
        <f t="shared" si="22"/>
        <v>0</v>
      </c>
      <c r="R91" s="13">
        <f t="shared" si="22"/>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E10BC-52F7-4BC4-9F0A-FA5070BE6B87}">
  <sheetPr>
    <pageSetUpPr fitToPage="1"/>
  </sheetPr>
  <dimension ref="B1:BO92"/>
  <sheetViews>
    <sheetView defaultGridColor="0" topLeftCell="B11" colorId="8" zoomScale="85" workbookViewId="0">
      <pane xSplit="1" ySplit="2" topLeftCell="C13" activePane="bottomRight" state="frozen"/>
      <selection activeCell="U13" sqref="U13:BP84"/>
      <selection pane="topRight" activeCell="U13" sqref="U13:BP84"/>
      <selection pane="bottomLeft" activeCell="U13" sqref="U13:BP84"/>
      <selection pane="bottomRight"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733</v>
      </c>
      <c r="E13" s="19">
        <v>160</v>
      </c>
      <c r="F13" s="19">
        <v>208.45</v>
      </c>
      <c r="G13" s="19">
        <v>5.48</v>
      </c>
      <c r="H13" s="19">
        <v>19</v>
      </c>
      <c r="I13" s="19">
        <v>15.5</v>
      </c>
      <c r="J13" s="19">
        <v>7</v>
      </c>
      <c r="K13" s="19">
        <v>10</v>
      </c>
      <c r="L13" s="19">
        <v>2</v>
      </c>
      <c r="M13" s="19">
        <v>0</v>
      </c>
      <c r="N13" s="19">
        <v>0</v>
      </c>
      <c r="O13" s="19">
        <v>0</v>
      </c>
      <c r="P13" s="19">
        <v>0</v>
      </c>
      <c r="Q13" s="19">
        <v>0</v>
      </c>
      <c r="R13" s="19">
        <v>0</v>
      </c>
      <c r="S13" s="18"/>
      <c r="U13" s="102">
        <v>6</v>
      </c>
      <c r="V13" s="102">
        <f>IF($H13="","",$H13)</f>
        <v>19</v>
      </c>
      <c r="W13" s="102">
        <f>IF(V13="","",V13/100)</f>
        <v>0.19</v>
      </c>
      <c r="X13" s="102">
        <f>IF($G13="","",$G13)</f>
        <v>5.48</v>
      </c>
      <c r="Y13" s="102">
        <f>IF($K13="","",$K13)</f>
        <v>10</v>
      </c>
      <c r="Z13" s="102">
        <f>IF(J13="","",J13-1)</f>
        <v>6</v>
      </c>
      <c r="AA13" s="102">
        <f>IF($L13="","",$L13)</f>
        <v>2</v>
      </c>
      <c r="AB13" s="102">
        <f>IF($M13="","",$M13)</f>
        <v>0</v>
      </c>
      <c r="AC13" s="102">
        <f>IF($H14="","",$H14)</f>
        <v>15</v>
      </c>
      <c r="AD13" s="102">
        <f>IF(AC13="","",AC13/100)</f>
        <v>0.15</v>
      </c>
      <c r="AE13" s="102">
        <f>IF($G14="","",$G14)</f>
        <v>4.05</v>
      </c>
      <c r="AF13" s="102">
        <f>IF($K14="","",$K14)</f>
        <v>9</v>
      </c>
      <c r="AG13" s="102">
        <f>IF(J14="","",J14-1)</f>
        <v>5</v>
      </c>
      <c r="AH13" s="102">
        <f>IF($L14="","",$L14)</f>
        <v>3</v>
      </c>
      <c r="AI13" s="102">
        <f>IF($M14="","",$M14)</f>
        <v>0</v>
      </c>
      <c r="AJ13" s="102">
        <f>IF($H15="","",$H15)</f>
        <v>14</v>
      </c>
      <c r="AK13" s="102">
        <f>IF(AJ13="","",AJ13/100)</f>
        <v>0.14000000000000001</v>
      </c>
      <c r="AL13" s="102">
        <f>IF($G15="","",$G15)</f>
        <v>4.3499999999999996</v>
      </c>
      <c r="AM13" s="102">
        <f>IF($K15="","",$K15)</f>
        <v>5</v>
      </c>
      <c r="AN13" s="102" t="str">
        <f>IF(J15="","",J15-1)</f>
        <v/>
      </c>
      <c r="AO13" s="102">
        <f>IF($L15="","",$L15)</f>
        <v>1</v>
      </c>
      <c r="AP13" s="102">
        <f>IF($M15="","",$M15)</f>
        <v>0</v>
      </c>
      <c r="AQ13" s="102">
        <f>IF($H16="","",$H16)</f>
        <v>15</v>
      </c>
      <c r="AR13" s="102">
        <f>IF(AQ13="","",AQ13/100)</f>
        <v>0.15</v>
      </c>
      <c r="AS13" s="102">
        <f>IF($G16="","",$G16)</f>
        <v>6.13</v>
      </c>
      <c r="AT13" s="102">
        <f>IF($K16="","",$K16)</f>
        <v>6</v>
      </c>
      <c r="AU13" s="102" t="str">
        <f>IF(J16="","",J16-1)</f>
        <v/>
      </c>
      <c r="AV13" s="102">
        <f>IF($L16="","",$L16)</f>
        <v>3</v>
      </c>
      <c r="AW13" s="102">
        <f>IF($M16="","",$M16)</f>
        <v>0</v>
      </c>
      <c r="AX13" s="102">
        <f>IF($H17="","",$H17)</f>
        <v>12</v>
      </c>
      <c r="AY13" s="102">
        <f>IF(AX13="","",AX13/100)</f>
        <v>0.12</v>
      </c>
      <c r="AZ13" s="102">
        <f>IF($G17="","",$G17)</f>
        <v>4.8600000000000003</v>
      </c>
      <c r="BA13" s="102">
        <f>IF($K17="","",$K17)</f>
        <v>5</v>
      </c>
      <c r="BB13" s="102" t="str">
        <f>IF(J17="","",J17-1)</f>
        <v/>
      </c>
      <c r="BC13" s="102">
        <f>IF($L17="","",$L17)</f>
        <v>1</v>
      </c>
      <c r="BD13" s="102">
        <f>IF($M17="","",$M17)</f>
        <v>0</v>
      </c>
      <c r="BE13" s="102">
        <f>IF($H18="","",$H18)</f>
        <v>13.5</v>
      </c>
      <c r="BF13" s="102">
        <f>IF(BE13="","",BE13/100)</f>
        <v>0.13500000000000001</v>
      </c>
      <c r="BG13" s="102">
        <f>IF($G18="","",$G18)</f>
        <v>4.59</v>
      </c>
      <c r="BH13" s="102">
        <f>IF($K18="","",$K18)</f>
        <v>6</v>
      </c>
      <c r="BI13" s="102" t="str">
        <f>IF(J18="","",J18-1)</f>
        <v/>
      </c>
      <c r="BJ13" s="102">
        <f>IF($L18="","",$L18)</f>
        <v>2</v>
      </c>
      <c r="BK13" s="102">
        <f>IF($M18="","",$M18)</f>
        <v>0</v>
      </c>
      <c r="BL13" s="102">
        <f>SUM(O13:O18)/U13</f>
        <v>0</v>
      </c>
      <c r="BM13" s="102">
        <f>SUM(P13:P18)/U13</f>
        <v>0</v>
      </c>
      <c r="BN13" s="102">
        <f>SUM(Q13:Q18)/U13</f>
        <v>0</v>
      </c>
      <c r="BO13" s="102">
        <f>SUM(R13:R18)/U13</f>
        <v>0</v>
      </c>
    </row>
    <row r="14" spans="2:67" ht="15.75" x14ac:dyDescent="0.2">
      <c r="B14" s="147"/>
      <c r="C14" s="21" t="s">
        <v>103</v>
      </c>
      <c r="D14" s="19"/>
      <c r="E14" s="19">
        <v>161</v>
      </c>
      <c r="F14" s="20"/>
      <c r="G14" s="19">
        <v>4.05</v>
      </c>
      <c r="H14" s="19">
        <v>15</v>
      </c>
      <c r="I14" s="19">
        <v>16</v>
      </c>
      <c r="J14" s="19">
        <v>6</v>
      </c>
      <c r="K14" s="19">
        <v>9</v>
      </c>
      <c r="L14" s="19">
        <v>3</v>
      </c>
      <c r="M14" s="19">
        <v>0</v>
      </c>
      <c r="N14" s="19">
        <v>0</v>
      </c>
      <c r="O14" s="19">
        <v>0</v>
      </c>
      <c r="P14" s="19">
        <v>0</v>
      </c>
      <c r="Q14" s="19">
        <v>0</v>
      </c>
      <c r="R14" s="19">
        <v>0</v>
      </c>
      <c r="S14" s="18"/>
    </row>
    <row r="15" spans="2:67" ht="15.75" x14ac:dyDescent="0.2">
      <c r="B15" s="147"/>
      <c r="C15" s="21" t="s">
        <v>102</v>
      </c>
      <c r="D15" s="19">
        <f t="shared" ref="D15:E18" si="0">D14</f>
        <v>0</v>
      </c>
      <c r="E15" s="19">
        <f t="shared" si="0"/>
        <v>161</v>
      </c>
      <c r="F15" s="20"/>
      <c r="G15" s="19">
        <v>4.3499999999999996</v>
      </c>
      <c r="H15" s="19">
        <v>14</v>
      </c>
      <c r="I15" s="19">
        <v>14</v>
      </c>
      <c r="J15" s="19"/>
      <c r="K15" s="19">
        <v>5</v>
      </c>
      <c r="L15" s="19">
        <v>1</v>
      </c>
      <c r="M15" s="19">
        <v>0</v>
      </c>
      <c r="N15" s="19">
        <v>0</v>
      </c>
      <c r="O15" s="19">
        <v>0</v>
      </c>
      <c r="P15" s="19">
        <v>0</v>
      </c>
      <c r="Q15" s="19">
        <v>0</v>
      </c>
      <c r="R15" s="19">
        <v>0</v>
      </c>
      <c r="S15" s="18" t="s">
        <v>741</v>
      </c>
    </row>
    <row r="16" spans="2:67" ht="15.75" x14ac:dyDescent="0.2">
      <c r="B16" s="147"/>
      <c r="C16" s="21" t="s">
        <v>101</v>
      </c>
      <c r="D16" s="19">
        <f t="shared" si="0"/>
        <v>0</v>
      </c>
      <c r="E16" s="19">
        <f t="shared" si="0"/>
        <v>161</v>
      </c>
      <c r="F16" s="20"/>
      <c r="G16" s="19">
        <v>6.13</v>
      </c>
      <c r="H16" s="19">
        <v>15</v>
      </c>
      <c r="I16" s="19">
        <v>18</v>
      </c>
      <c r="J16" s="19"/>
      <c r="K16" s="19">
        <v>6</v>
      </c>
      <c r="L16" s="19">
        <v>3</v>
      </c>
      <c r="M16" s="19">
        <v>0</v>
      </c>
      <c r="N16" s="19">
        <v>0</v>
      </c>
      <c r="O16" s="19">
        <v>0</v>
      </c>
      <c r="P16" s="19">
        <v>0</v>
      </c>
      <c r="Q16" s="19">
        <v>0</v>
      </c>
      <c r="R16" s="19">
        <v>0</v>
      </c>
      <c r="S16" s="18" t="s">
        <v>739</v>
      </c>
    </row>
    <row r="17" spans="2:67" ht="15.75" x14ac:dyDescent="0.2">
      <c r="B17" s="147"/>
      <c r="C17" s="21" t="s">
        <v>100</v>
      </c>
      <c r="D17" s="19">
        <f t="shared" si="0"/>
        <v>0</v>
      </c>
      <c r="E17" s="19">
        <f t="shared" si="0"/>
        <v>161</v>
      </c>
      <c r="F17" s="20"/>
      <c r="G17" s="19">
        <v>4.8600000000000003</v>
      </c>
      <c r="H17" s="19">
        <v>12</v>
      </c>
      <c r="I17" s="19">
        <v>14</v>
      </c>
      <c r="J17" s="19"/>
      <c r="K17" s="19">
        <v>5</v>
      </c>
      <c r="L17" s="19">
        <v>1</v>
      </c>
      <c r="M17" s="19">
        <v>0</v>
      </c>
      <c r="N17" s="19">
        <v>0</v>
      </c>
      <c r="O17" s="19">
        <v>0</v>
      </c>
      <c r="P17" s="19">
        <v>0</v>
      </c>
      <c r="Q17" s="19">
        <v>0</v>
      </c>
      <c r="R17" s="19">
        <v>0</v>
      </c>
      <c r="S17" s="18"/>
    </row>
    <row r="18" spans="2:67" ht="15.75" x14ac:dyDescent="0.2">
      <c r="B18" s="147"/>
      <c r="C18" s="21" t="s">
        <v>99</v>
      </c>
      <c r="D18" s="19">
        <f t="shared" si="0"/>
        <v>0</v>
      </c>
      <c r="E18" s="19">
        <f t="shared" si="0"/>
        <v>161</v>
      </c>
      <c r="F18" s="20"/>
      <c r="G18" s="19">
        <v>4.59</v>
      </c>
      <c r="H18" s="19">
        <v>13.5</v>
      </c>
      <c r="I18" s="19">
        <v>10.5</v>
      </c>
      <c r="J18" s="19"/>
      <c r="K18" s="19">
        <v>6</v>
      </c>
      <c r="L18" s="19">
        <v>2</v>
      </c>
      <c r="M18" s="19">
        <v>0</v>
      </c>
      <c r="N18" s="19">
        <v>0</v>
      </c>
      <c r="O18" s="19">
        <v>0</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161</v>
      </c>
      <c r="F20" s="13">
        <f>F13</f>
        <v>208.45</v>
      </c>
      <c r="G20" s="13">
        <f t="shared" ref="G20:R20" si="1">AVERAGE(G13:G18)</f>
        <v>4.91</v>
      </c>
      <c r="H20" s="13">
        <f t="shared" si="1"/>
        <v>14.75</v>
      </c>
      <c r="I20" s="13">
        <f t="shared" si="1"/>
        <v>14.666666666666666</v>
      </c>
      <c r="J20" s="13">
        <f t="shared" si="1"/>
        <v>6.5</v>
      </c>
      <c r="K20" s="13">
        <f t="shared" si="1"/>
        <v>6.833333333333333</v>
      </c>
      <c r="L20" s="13">
        <f t="shared" si="1"/>
        <v>2</v>
      </c>
      <c r="M20" s="13">
        <f t="shared" si="1"/>
        <v>0</v>
      </c>
      <c r="N20" s="13">
        <f t="shared" si="1"/>
        <v>0</v>
      </c>
      <c r="O20" s="13">
        <f t="shared" si="1"/>
        <v>0</v>
      </c>
      <c r="P20" s="13">
        <f t="shared" si="1"/>
        <v>0</v>
      </c>
      <c r="Q20" s="13">
        <f t="shared" si="1"/>
        <v>0</v>
      </c>
      <c r="R20" s="13">
        <f t="shared" si="1"/>
        <v>0</v>
      </c>
      <c r="S20" s="12"/>
    </row>
    <row r="21" spans="2:67" ht="15.75" x14ac:dyDescent="0.2">
      <c r="B21" s="17"/>
      <c r="C21" s="16" t="s">
        <v>97</v>
      </c>
      <c r="D21" s="15"/>
      <c r="E21" s="14"/>
      <c r="F21" s="14"/>
      <c r="G21" s="13">
        <f t="shared" ref="G21:R21" si="2">STDEV(G13:G18)/SQRT(COUNT(G13:G18))</f>
        <v>0.31471680391530782</v>
      </c>
      <c r="H21" s="13">
        <f t="shared" si="2"/>
        <v>0.96393291606141696</v>
      </c>
      <c r="I21" s="13">
        <f t="shared" si="2"/>
        <v>1.0301024760241617</v>
      </c>
      <c r="J21" s="13">
        <f t="shared" si="2"/>
        <v>0.5</v>
      </c>
      <c r="K21" s="13">
        <f t="shared" si="2"/>
        <v>0.87241682188682645</v>
      </c>
      <c r="L21" s="13">
        <f t="shared" si="2"/>
        <v>0.36514837167011077</v>
      </c>
      <c r="M21" s="13">
        <f t="shared" si="2"/>
        <v>0</v>
      </c>
      <c r="N21" s="13">
        <f t="shared" si="2"/>
        <v>0</v>
      </c>
      <c r="O21" s="13">
        <f t="shared" si="2"/>
        <v>0</v>
      </c>
      <c r="P21" s="13">
        <f t="shared" si="2"/>
        <v>0</v>
      </c>
      <c r="Q21" s="13">
        <f t="shared" si="2"/>
        <v>0</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c r="E23" s="19">
        <v>160</v>
      </c>
      <c r="F23" s="19">
        <v>167.27</v>
      </c>
      <c r="G23" s="19">
        <v>4.84</v>
      </c>
      <c r="H23" s="19">
        <v>13</v>
      </c>
      <c r="I23" s="19">
        <v>10.5</v>
      </c>
      <c r="J23" s="19"/>
      <c r="K23" s="19">
        <v>5</v>
      </c>
      <c r="L23" s="19">
        <v>2</v>
      </c>
      <c r="M23" s="19">
        <v>0</v>
      </c>
      <c r="N23" s="19">
        <v>0</v>
      </c>
      <c r="O23" s="19">
        <v>0</v>
      </c>
      <c r="P23" s="19">
        <v>0</v>
      </c>
      <c r="Q23" s="19">
        <v>0</v>
      </c>
      <c r="R23" s="19">
        <v>0</v>
      </c>
      <c r="S23" s="18"/>
      <c r="U23" s="102">
        <v>6</v>
      </c>
      <c r="V23" s="102">
        <f>IF($H23="","",$H23)</f>
        <v>13</v>
      </c>
      <c r="W23" s="102">
        <f>IF(V23="","",V23/100)</f>
        <v>0.13</v>
      </c>
      <c r="X23" s="102">
        <f>IF($G23="","",$G23)</f>
        <v>4.84</v>
      </c>
      <c r="Y23" s="102">
        <f>IF($K23="","",$K23)</f>
        <v>5</v>
      </c>
      <c r="Z23" s="102" t="str">
        <f>IF(J23="","",J23-1)</f>
        <v/>
      </c>
      <c r="AA23" s="102">
        <f>IF($L23="","",$L23)</f>
        <v>2</v>
      </c>
      <c r="AB23" s="102">
        <f>IF($M23="","",$M23)</f>
        <v>0</v>
      </c>
      <c r="AC23" s="102">
        <f>IF($H24="","",$H24)</f>
        <v>16</v>
      </c>
      <c r="AD23" s="102">
        <f>IF(AC23="","",AC23/100)</f>
        <v>0.16</v>
      </c>
      <c r="AE23" s="102">
        <f>IF($G24="","",$G24)</f>
        <v>5.78</v>
      </c>
      <c r="AF23" s="102">
        <f>IF($K24="","",$K24)</f>
        <v>5</v>
      </c>
      <c r="AG23" s="102" t="str">
        <f>IF(J24="","",J24-1)</f>
        <v/>
      </c>
      <c r="AH23" s="102">
        <f>IF($L24="","",$L24)</f>
        <v>3</v>
      </c>
      <c r="AI23" s="102">
        <f>IF($M24="","",$M24)</f>
        <v>0</v>
      </c>
      <c r="AJ23" s="102">
        <f>IF($H25="","",$H25)</f>
        <v>17</v>
      </c>
      <c r="AK23" s="102">
        <f>IF(AJ23="","",AJ23/100)</f>
        <v>0.17</v>
      </c>
      <c r="AL23" s="102">
        <f>IF($G25="","",$G25)</f>
        <v>5.47</v>
      </c>
      <c r="AM23" s="102">
        <f>IF($K25="","",$K25)</f>
        <v>6</v>
      </c>
      <c r="AN23" s="102">
        <f>IF(J25="","",J25-1)</f>
        <v>4</v>
      </c>
      <c r="AO23" s="102">
        <f>IF($L25="","",$L25)</f>
        <v>2</v>
      </c>
      <c r="AP23" s="102">
        <f>IF($M25="","",$M25)</f>
        <v>0</v>
      </c>
      <c r="AQ23" s="102">
        <f>IF($H26="","",$H26)</f>
        <v>23.5</v>
      </c>
      <c r="AR23" s="102">
        <f>IF(AQ23="","",AQ23/100)</f>
        <v>0.23499999999999999</v>
      </c>
      <c r="AS23" s="102">
        <f>IF($G26="","",$G26)</f>
        <v>5.45</v>
      </c>
      <c r="AT23" s="102">
        <f>IF($K26="","",$K26)</f>
        <v>9</v>
      </c>
      <c r="AU23" s="102">
        <f>IF(J26="","",J26-1)</f>
        <v>6</v>
      </c>
      <c r="AV23" s="102">
        <f>IF($L26="","",$L26)</f>
        <v>3</v>
      </c>
      <c r="AW23" s="102">
        <f>IF($M26="","",$M26)</f>
        <v>0</v>
      </c>
      <c r="AX23" s="102">
        <f>IF($H27="","",$H27)</f>
        <v>24.5</v>
      </c>
      <c r="AY23" s="102">
        <f>IF(AX23="","",AX23/100)</f>
        <v>0.245</v>
      </c>
      <c r="AZ23" s="102">
        <f>IF($G27="","",$G27)</f>
        <v>5.26</v>
      </c>
      <c r="BA23" s="102">
        <f>IF($K27="","",$K27)</f>
        <v>5</v>
      </c>
      <c r="BB23" s="102" t="str">
        <f>IF(J27="","",J27-1)</f>
        <v/>
      </c>
      <c r="BC23" s="102">
        <f>IF($L27="","",$L27)</f>
        <v>2</v>
      </c>
      <c r="BD23" s="102">
        <f>IF($M27="","",$M27)</f>
        <v>0</v>
      </c>
      <c r="BE23" s="102">
        <f>IF($H28="","",$H28)</f>
        <v>22</v>
      </c>
      <c r="BF23" s="102">
        <f>IF(BE23="","",BE23/100)</f>
        <v>0.22</v>
      </c>
      <c r="BG23" s="102">
        <f>IF($G28="","",$G28)</f>
        <v>6.54</v>
      </c>
      <c r="BH23" s="102">
        <f>IF($K28="","",$K28)</f>
        <v>8</v>
      </c>
      <c r="BI23" s="102">
        <f>IF(J28="","",J28-1)</f>
        <v>5</v>
      </c>
      <c r="BJ23" s="102">
        <f>IF($L28="","",$L28)</f>
        <v>2</v>
      </c>
      <c r="BK23" s="102">
        <f>IF($M28="","",$M28)</f>
        <v>0</v>
      </c>
      <c r="BL23" s="102">
        <f>SUM(O23:O28)/U23</f>
        <v>0.5</v>
      </c>
      <c r="BM23" s="102">
        <f>SUM(P23:P28)/U23</f>
        <v>0</v>
      </c>
      <c r="BN23" s="102">
        <f>SUM(Q23:Q28)/U23</f>
        <v>0</v>
      </c>
      <c r="BO23" s="102">
        <f>SUM(R23:R28)/U23</f>
        <v>0</v>
      </c>
    </row>
    <row r="24" spans="2:67" ht="15.75" x14ac:dyDescent="0.2">
      <c r="B24" s="147"/>
      <c r="C24" s="21" t="s">
        <v>103</v>
      </c>
      <c r="D24" s="19"/>
      <c r="E24" s="19">
        <v>161</v>
      </c>
      <c r="F24" s="20"/>
      <c r="G24" s="19">
        <v>5.78</v>
      </c>
      <c r="H24" s="19">
        <v>16</v>
      </c>
      <c r="I24" s="19">
        <v>16.5</v>
      </c>
      <c r="J24" s="19"/>
      <c r="K24" s="19">
        <v>5</v>
      </c>
      <c r="L24" s="19">
        <v>3</v>
      </c>
      <c r="M24" s="19">
        <v>0</v>
      </c>
      <c r="N24" s="19">
        <v>0</v>
      </c>
      <c r="O24" s="19">
        <v>0</v>
      </c>
      <c r="P24" s="19">
        <v>0</v>
      </c>
      <c r="Q24" s="19">
        <v>0</v>
      </c>
      <c r="R24" s="19">
        <v>0</v>
      </c>
      <c r="S24" s="18"/>
    </row>
    <row r="25" spans="2:67" ht="15.75" x14ac:dyDescent="0.2">
      <c r="B25" s="147"/>
      <c r="C25" s="21" t="s">
        <v>102</v>
      </c>
      <c r="D25" s="19">
        <f t="shared" ref="D25:E28" si="3">D24</f>
        <v>0</v>
      </c>
      <c r="E25" s="19">
        <f t="shared" si="3"/>
        <v>161</v>
      </c>
      <c r="F25" s="20"/>
      <c r="G25" s="19">
        <v>5.47</v>
      </c>
      <c r="H25" s="19">
        <v>17</v>
      </c>
      <c r="I25" s="19">
        <v>17</v>
      </c>
      <c r="J25" s="19">
        <v>5</v>
      </c>
      <c r="K25" s="19">
        <v>6</v>
      </c>
      <c r="L25" s="19">
        <v>2</v>
      </c>
      <c r="M25" s="19">
        <v>0</v>
      </c>
      <c r="N25" s="19">
        <v>1</v>
      </c>
      <c r="O25" s="19">
        <v>0</v>
      </c>
      <c r="P25" s="19">
        <v>0</v>
      </c>
      <c r="Q25" s="19">
        <v>0</v>
      </c>
      <c r="R25" s="19">
        <v>0</v>
      </c>
      <c r="S25" s="18"/>
    </row>
    <row r="26" spans="2:67" ht="15.75" x14ac:dyDescent="0.2">
      <c r="B26" s="147"/>
      <c r="C26" s="21" t="s">
        <v>101</v>
      </c>
      <c r="D26" s="19">
        <f t="shared" si="3"/>
        <v>0</v>
      </c>
      <c r="E26" s="19">
        <f t="shared" si="3"/>
        <v>161</v>
      </c>
      <c r="F26" s="20"/>
      <c r="G26" s="19">
        <v>5.45</v>
      </c>
      <c r="H26" s="19">
        <v>23.5</v>
      </c>
      <c r="I26" s="19">
        <v>17</v>
      </c>
      <c r="J26" s="19">
        <v>7</v>
      </c>
      <c r="K26" s="19">
        <v>9</v>
      </c>
      <c r="L26" s="19">
        <v>3</v>
      </c>
      <c r="M26" s="19">
        <v>0</v>
      </c>
      <c r="N26" s="19">
        <v>0</v>
      </c>
      <c r="O26" s="19">
        <v>2</v>
      </c>
      <c r="P26" s="19">
        <v>0</v>
      </c>
      <c r="Q26" s="19">
        <v>0</v>
      </c>
      <c r="R26" s="19">
        <v>0</v>
      </c>
      <c r="S26" s="18" t="s">
        <v>749</v>
      </c>
    </row>
    <row r="27" spans="2:67" ht="15.75" x14ac:dyDescent="0.2">
      <c r="B27" s="147"/>
      <c r="C27" s="21" t="s">
        <v>100</v>
      </c>
      <c r="D27" s="19">
        <f t="shared" si="3"/>
        <v>0</v>
      </c>
      <c r="E27" s="19">
        <f t="shared" si="3"/>
        <v>161</v>
      </c>
      <c r="F27" s="20"/>
      <c r="G27" s="19">
        <v>5.26</v>
      </c>
      <c r="H27" s="19">
        <v>24.5</v>
      </c>
      <c r="I27" s="19">
        <v>18.5</v>
      </c>
      <c r="J27" s="19"/>
      <c r="K27" s="19">
        <v>5</v>
      </c>
      <c r="L27" s="19">
        <v>2</v>
      </c>
      <c r="M27" s="19">
        <v>0</v>
      </c>
      <c r="N27" s="19">
        <v>0</v>
      </c>
      <c r="O27" s="19">
        <v>0</v>
      </c>
      <c r="P27" s="19">
        <v>0</v>
      </c>
      <c r="Q27" s="19">
        <v>0</v>
      </c>
      <c r="R27" s="19">
        <v>0</v>
      </c>
      <c r="S27" s="18"/>
    </row>
    <row r="28" spans="2:67" ht="15.75" x14ac:dyDescent="0.2">
      <c r="B28" s="147"/>
      <c r="C28" s="21" t="s">
        <v>99</v>
      </c>
      <c r="D28" s="19">
        <f t="shared" si="3"/>
        <v>0</v>
      </c>
      <c r="E28" s="19">
        <f t="shared" si="3"/>
        <v>161</v>
      </c>
      <c r="F28" s="20"/>
      <c r="G28" s="19">
        <v>6.54</v>
      </c>
      <c r="H28" s="19">
        <v>22</v>
      </c>
      <c r="I28" s="19">
        <v>13</v>
      </c>
      <c r="J28" s="19">
        <v>6</v>
      </c>
      <c r="K28" s="19">
        <v>8</v>
      </c>
      <c r="L28" s="19">
        <v>2</v>
      </c>
      <c r="M28" s="19">
        <v>0</v>
      </c>
      <c r="N28" s="19">
        <v>0</v>
      </c>
      <c r="O28" s="19">
        <v>1</v>
      </c>
      <c r="P28" s="19">
        <v>0</v>
      </c>
      <c r="Q28" s="19">
        <v>0</v>
      </c>
      <c r="R28" s="19">
        <v>0</v>
      </c>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161</v>
      </c>
      <c r="F30" s="13">
        <f>F23</f>
        <v>167.27</v>
      </c>
      <c r="G30" s="13">
        <f t="shared" ref="G30:R30" si="4">AVERAGE(G23:G28)</f>
        <v>5.5566666666666658</v>
      </c>
      <c r="H30" s="13">
        <f t="shared" si="4"/>
        <v>19.333333333333332</v>
      </c>
      <c r="I30" s="13">
        <f t="shared" si="4"/>
        <v>15.416666666666666</v>
      </c>
      <c r="J30" s="13">
        <f t="shared" si="4"/>
        <v>6</v>
      </c>
      <c r="K30" s="13">
        <f t="shared" si="4"/>
        <v>6.333333333333333</v>
      </c>
      <c r="L30" s="13">
        <f t="shared" si="4"/>
        <v>2.3333333333333335</v>
      </c>
      <c r="M30" s="13">
        <f t="shared" si="4"/>
        <v>0</v>
      </c>
      <c r="N30" s="13">
        <f t="shared" si="4"/>
        <v>0.16666666666666666</v>
      </c>
      <c r="O30" s="13">
        <f t="shared" si="4"/>
        <v>0.5</v>
      </c>
      <c r="P30" s="13">
        <f t="shared" si="4"/>
        <v>0</v>
      </c>
      <c r="Q30" s="13">
        <f t="shared" si="4"/>
        <v>0</v>
      </c>
      <c r="R30" s="13">
        <f t="shared" si="4"/>
        <v>0</v>
      </c>
      <c r="S30" s="12"/>
    </row>
    <row r="31" spans="2:67" ht="15.75" x14ac:dyDescent="0.2">
      <c r="B31" s="17"/>
      <c r="C31" s="16" t="s">
        <v>97</v>
      </c>
      <c r="D31" s="15"/>
      <c r="E31" s="14"/>
      <c r="F31" s="14"/>
      <c r="G31" s="13">
        <f t="shared" ref="G31:R31" si="5">STDEV(G23:G28)/SQRT(COUNT(G23:G28))</f>
        <v>0.23361887290580316</v>
      </c>
      <c r="H31" s="13">
        <f t="shared" si="5"/>
        <v>1.8959020134079847</v>
      </c>
      <c r="I31" s="13">
        <f t="shared" si="5"/>
        <v>1.2343464307523675</v>
      </c>
      <c r="J31" s="13">
        <f t="shared" si="5"/>
        <v>0.57735026918962584</v>
      </c>
      <c r="K31" s="13">
        <f t="shared" si="5"/>
        <v>0.71492035298424084</v>
      </c>
      <c r="L31" s="13">
        <f t="shared" si="5"/>
        <v>0.21081851067789217</v>
      </c>
      <c r="M31" s="13">
        <f t="shared" si="5"/>
        <v>0</v>
      </c>
      <c r="N31" s="13">
        <f t="shared" si="5"/>
        <v>0.16666666666666669</v>
      </c>
      <c r="O31" s="13">
        <f t="shared" si="5"/>
        <v>0.34156502553198664</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c r="E33" s="19">
        <v>160</v>
      </c>
      <c r="F33" s="19">
        <v>235.46</v>
      </c>
      <c r="G33" s="19">
        <v>5</v>
      </c>
      <c r="H33" s="19">
        <v>17</v>
      </c>
      <c r="I33" s="19">
        <v>18.5</v>
      </c>
      <c r="J33" s="19">
        <v>4</v>
      </c>
      <c r="K33" s="19">
        <v>7</v>
      </c>
      <c r="L33" s="19">
        <v>3</v>
      </c>
      <c r="M33" s="19">
        <v>0</v>
      </c>
      <c r="N33" s="19">
        <v>2</v>
      </c>
      <c r="O33" s="19">
        <v>0</v>
      </c>
      <c r="P33" s="19">
        <v>0</v>
      </c>
      <c r="Q33" s="19">
        <v>0</v>
      </c>
      <c r="R33" s="19">
        <v>0</v>
      </c>
      <c r="S33" s="18"/>
      <c r="U33" s="102">
        <v>6</v>
      </c>
      <c r="V33" s="102">
        <f>IF($H33="","",$H33)</f>
        <v>17</v>
      </c>
      <c r="W33" s="102">
        <f>IF(V33="","",V33/100)</f>
        <v>0.17</v>
      </c>
      <c r="X33" s="102">
        <f>IF($G33="","",$G33)</f>
        <v>5</v>
      </c>
      <c r="Y33" s="102">
        <f>IF($K33="","",$K33)</f>
        <v>7</v>
      </c>
      <c r="Z33" s="102">
        <f>IF(J33="","",J33-1)</f>
        <v>3</v>
      </c>
      <c r="AA33" s="102">
        <f>IF($L33="","",$L33)</f>
        <v>3</v>
      </c>
      <c r="AB33" s="102">
        <f>IF($M33="","",$M33)</f>
        <v>0</v>
      </c>
      <c r="AC33" s="102">
        <f>IF($H34="","",$H34)</f>
        <v>22</v>
      </c>
      <c r="AD33" s="102">
        <f>IF(AC33="","",AC33/100)</f>
        <v>0.22</v>
      </c>
      <c r="AE33" s="102">
        <f>IF($G34="","",$G34)</f>
        <v>5.47</v>
      </c>
      <c r="AF33" s="102">
        <f>IF($K34="","",$K34)</f>
        <v>6</v>
      </c>
      <c r="AG33" s="102" t="str">
        <f>IF(J34="","",J34-1)</f>
        <v/>
      </c>
      <c r="AH33" s="102">
        <f>IF($L34="","",$L34)</f>
        <v>2</v>
      </c>
      <c r="AI33" s="102">
        <f>IF($M34="","",$M34)</f>
        <v>0</v>
      </c>
      <c r="AJ33" s="102">
        <f>IF($H35="","",$H35)</f>
        <v>23</v>
      </c>
      <c r="AK33" s="102">
        <f>IF(AJ33="","",AJ33/100)</f>
        <v>0.23</v>
      </c>
      <c r="AL33" s="102">
        <f>IF($G35="","",$G35)</f>
        <v>5.73</v>
      </c>
      <c r="AM33" s="102">
        <f>IF($K35="","",$K35)</f>
        <v>7</v>
      </c>
      <c r="AN33" s="102">
        <f>IF(J35="","",J35-1)</f>
        <v>2</v>
      </c>
      <c r="AO33" s="102">
        <f>IF($L35="","",$L35)</f>
        <v>3</v>
      </c>
      <c r="AP33" s="102">
        <f>IF($M35="","",$M35)</f>
        <v>0</v>
      </c>
      <c r="AQ33" s="102">
        <f>IF($H36="","",$H36)</f>
        <v>19</v>
      </c>
      <c r="AR33" s="102">
        <f>IF(AQ33="","",AQ33/100)</f>
        <v>0.19</v>
      </c>
      <c r="AS33" s="102">
        <f>IF($G36="","",$G36)</f>
        <v>4.37</v>
      </c>
      <c r="AT33" s="102">
        <f>IF($K36="","",$K36)</f>
        <v>7</v>
      </c>
      <c r="AU33" s="102">
        <f>IF(J36="","",J36-1)</f>
        <v>2</v>
      </c>
      <c r="AV33" s="102">
        <f>IF($L36="","",$L36)</f>
        <v>2</v>
      </c>
      <c r="AW33" s="102">
        <f>IF($M36="","",$M36)</f>
        <v>0</v>
      </c>
      <c r="AX33" s="102">
        <f>IF($H37="","",$H37)</f>
        <v>19</v>
      </c>
      <c r="AY33" s="102">
        <f>IF(AX33="","",AX33/100)</f>
        <v>0.19</v>
      </c>
      <c r="AZ33" s="102">
        <f>IF($G37="","",$G37)</f>
        <v>6.73</v>
      </c>
      <c r="BA33" s="102">
        <f>IF($K37="","",$K37)</f>
        <v>6</v>
      </c>
      <c r="BB33" s="102">
        <f>IF(J37="","",J37-1)</f>
        <v>4</v>
      </c>
      <c r="BC33" s="102">
        <f>IF($L37="","",$L37)</f>
        <v>3</v>
      </c>
      <c r="BD33" s="102">
        <f>IF($M37="","",$M37)</f>
        <v>0</v>
      </c>
      <c r="BE33" s="102">
        <f>IF($H38="","",$H38)</f>
        <v>17</v>
      </c>
      <c r="BF33" s="102">
        <f>IF(BE33="","",BE33/100)</f>
        <v>0.17</v>
      </c>
      <c r="BG33" s="102">
        <f>IF($G38="","",$G38)</f>
        <v>5.27</v>
      </c>
      <c r="BH33" s="102">
        <f>IF($K38="","",$K38)</f>
        <v>7</v>
      </c>
      <c r="BI33" s="102">
        <f>IF(J38="","",J38-1)</f>
        <v>5</v>
      </c>
      <c r="BJ33" s="102">
        <f>IF($L38="","",$L38)</f>
        <v>2</v>
      </c>
      <c r="BK33" s="102">
        <f>IF($M38="","",$M38)</f>
        <v>0</v>
      </c>
      <c r="BL33" s="102">
        <f>SUM(O33:O38)/U33</f>
        <v>0</v>
      </c>
      <c r="BM33" s="102">
        <f>SUM(P33:P38)/U33</f>
        <v>0</v>
      </c>
      <c r="BN33" s="102">
        <f>SUM(Q33:Q38)/U33</f>
        <v>0</v>
      </c>
      <c r="BO33" s="102">
        <f>SUM(R33:R38)/U33</f>
        <v>0</v>
      </c>
    </row>
    <row r="34" spans="2:67" ht="15.75" x14ac:dyDescent="0.2">
      <c r="B34" s="147"/>
      <c r="C34" s="21" t="s">
        <v>103</v>
      </c>
      <c r="D34" s="19"/>
      <c r="E34" s="19">
        <v>161</v>
      </c>
      <c r="F34" s="20"/>
      <c r="G34" s="19">
        <v>5.47</v>
      </c>
      <c r="H34" s="19">
        <v>22</v>
      </c>
      <c r="I34" s="19">
        <v>16</v>
      </c>
      <c r="J34" s="19"/>
      <c r="K34" s="19">
        <v>6</v>
      </c>
      <c r="L34" s="19">
        <v>2</v>
      </c>
      <c r="M34" s="19">
        <v>0</v>
      </c>
      <c r="N34" s="19">
        <v>0</v>
      </c>
      <c r="O34" s="19">
        <v>0</v>
      </c>
      <c r="P34" s="19">
        <v>0</v>
      </c>
      <c r="Q34" s="19">
        <v>0</v>
      </c>
      <c r="R34" s="19">
        <v>0</v>
      </c>
      <c r="S34" s="18"/>
    </row>
    <row r="35" spans="2:67" ht="15.75" x14ac:dyDescent="0.2">
      <c r="B35" s="147"/>
      <c r="C35" s="21" t="s">
        <v>102</v>
      </c>
      <c r="D35" s="19">
        <f t="shared" ref="D35:E38" si="6">D34</f>
        <v>0</v>
      </c>
      <c r="E35" s="19">
        <f t="shared" si="6"/>
        <v>161</v>
      </c>
      <c r="F35" s="20"/>
      <c r="G35" s="19">
        <v>5.73</v>
      </c>
      <c r="H35" s="19">
        <v>23</v>
      </c>
      <c r="I35" s="19">
        <v>18.5</v>
      </c>
      <c r="J35" s="19">
        <v>3</v>
      </c>
      <c r="K35" s="19">
        <v>7</v>
      </c>
      <c r="L35" s="19">
        <v>3</v>
      </c>
      <c r="M35" s="19">
        <v>0</v>
      </c>
      <c r="N35" s="19">
        <v>1</v>
      </c>
      <c r="O35" s="19">
        <v>0</v>
      </c>
      <c r="P35" s="19">
        <v>0</v>
      </c>
      <c r="Q35" s="19">
        <v>0</v>
      </c>
      <c r="R35" s="19">
        <v>0</v>
      </c>
      <c r="S35" s="18"/>
    </row>
    <row r="36" spans="2:67" ht="15.75" x14ac:dyDescent="0.2">
      <c r="B36" s="147"/>
      <c r="C36" s="21" t="s">
        <v>101</v>
      </c>
      <c r="D36" s="19">
        <f t="shared" si="6"/>
        <v>0</v>
      </c>
      <c r="E36" s="19">
        <f t="shared" si="6"/>
        <v>161</v>
      </c>
      <c r="F36" s="20"/>
      <c r="G36" s="19">
        <v>4.37</v>
      </c>
      <c r="H36" s="19">
        <v>19</v>
      </c>
      <c r="I36" s="19">
        <v>9.5</v>
      </c>
      <c r="J36" s="19">
        <v>3</v>
      </c>
      <c r="K36" s="19">
        <v>7</v>
      </c>
      <c r="L36" s="19">
        <v>2</v>
      </c>
      <c r="M36" s="19">
        <v>0</v>
      </c>
      <c r="N36" s="19">
        <v>0</v>
      </c>
      <c r="O36" s="19">
        <v>0</v>
      </c>
      <c r="P36" s="19">
        <v>0</v>
      </c>
      <c r="Q36" s="19">
        <v>0</v>
      </c>
      <c r="R36" s="19">
        <v>0</v>
      </c>
      <c r="S36" s="18"/>
    </row>
    <row r="37" spans="2:67" ht="15.75" x14ac:dyDescent="0.2">
      <c r="B37" s="147"/>
      <c r="C37" s="21" t="s">
        <v>100</v>
      </c>
      <c r="D37" s="19">
        <f t="shared" si="6"/>
        <v>0</v>
      </c>
      <c r="E37" s="19">
        <f t="shared" si="6"/>
        <v>161</v>
      </c>
      <c r="F37" s="20"/>
      <c r="G37" s="19">
        <v>6.73</v>
      </c>
      <c r="H37" s="19">
        <v>19</v>
      </c>
      <c r="I37" s="19">
        <v>15</v>
      </c>
      <c r="J37" s="19">
        <v>5</v>
      </c>
      <c r="K37" s="19">
        <v>6</v>
      </c>
      <c r="L37" s="19">
        <v>3</v>
      </c>
      <c r="M37" s="19">
        <v>0</v>
      </c>
      <c r="N37" s="19">
        <v>0</v>
      </c>
      <c r="O37" s="19">
        <v>0</v>
      </c>
      <c r="P37" s="19">
        <v>0</v>
      </c>
      <c r="Q37" s="19">
        <v>0</v>
      </c>
      <c r="R37" s="19">
        <v>0</v>
      </c>
      <c r="S37" s="18"/>
    </row>
    <row r="38" spans="2:67" ht="15.75" x14ac:dyDescent="0.2">
      <c r="B38" s="147"/>
      <c r="C38" s="21" t="s">
        <v>99</v>
      </c>
      <c r="D38" s="19">
        <f t="shared" si="6"/>
        <v>0</v>
      </c>
      <c r="E38" s="19">
        <f t="shared" si="6"/>
        <v>161</v>
      </c>
      <c r="F38" s="20"/>
      <c r="G38" s="19">
        <v>5.27</v>
      </c>
      <c r="H38" s="19">
        <v>17</v>
      </c>
      <c r="I38" s="19">
        <v>13</v>
      </c>
      <c r="J38" s="19">
        <v>6</v>
      </c>
      <c r="K38" s="19">
        <v>7</v>
      </c>
      <c r="L38" s="19">
        <v>2</v>
      </c>
      <c r="M38" s="19">
        <v>0</v>
      </c>
      <c r="N38" s="19">
        <v>0</v>
      </c>
      <c r="O38" s="19">
        <v>0</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161</v>
      </c>
      <c r="F40" s="13">
        <f>F33</f>
        <v>235.46</v>
      </c>
      <c r="G40" s="13">
        <f t="shared" ref="G40:R40" si="7">AVERAGE(G33:G38)</f>
        <v>5.4283333333333337</v>
      </c>
      <c r="H40" s="13">
        <f t="shared" si="7"/>
        <v>19.5</v>
      </c>
      <c r="I40" s="13">
        <f t="shared" si="7"/>
        <v>15.083333333333334</v>
      </c>
      <c r="J40" s="13">
        <f t="shared" si="7"/>
        <v>4.2</v>
      </c>
      <c r="K40" s="13">
        <f t="shared" si="7"/>
        <v>6.666666666666667</v>
      </c>
      <c r="L40" s="13">
        <f t="shared" si="7"/>
        <v>2.5</v>
      </c>
      <c r="M40" s="13">
        <f t="shared" si="7"/>
        <v>0</v>
      </c>
      <c r="N40" s="13">
        <f t="shared" si="7"/>
        <v>0.5</v>
      </c>
      <c r="O40" s="13">
        <f t="shared" si="7"/>
        <v>0</v>
      </c>
      <c r="P40" s="13">
        <f t="shared" si="7"/>
        <v>0</v>
      </c>
      <c r="Q40" s="13">
        <f t="shared" si="7"/>
        <v>0</v>
      </c>
      <c r="R40" s="13">
        <f t="shared" si="7"/>
        <v>0</v>
      </c>
      <c r="S40" s="12"/>
    </row>
    <row r="41" spans="2:67" ht="15.75" x14ac:dyDescent="0.2">
      <c r="B41" s="17"/>
      <c r="C41" s="16" t="s">
        <v>97</v>
      </c>
      <c r="D41" s="15"/>
      <c r="E41" s="14"/>
      <c r="F41" s="14"/>
      <c r="G41" s="13">
        <f t="shared" ref="G41:R41" si="8">STDEV(G33:G38)/SQRT(COUNT(G33:G38))</f>
        <v>0.32226714246275534</v>
      </c>
      <c r="H41" s="13">
        <f t="shared" si="8"/>
        <v>1.0246950765959599</v>
      </c>
      <c r="I41" s="13">
        <f t="shared" si="8"/>
        <v>1.4107720502539649</v>
      </c>
      <c r="J41" s="13">
        <f t="shared" si="8"/>
        <v>0.58309518948452987</v>
      </c>
      <c r="K41" s="13">
        <f t="shared" si="8"/>
        <v>0.21081851067789201</v>
      </c>
      <c r="L41" s="13">
        <f t="shared" si="8"/>
        <v>0.22360679774997896</v>
      </c>
      <c r="M41" s="13">
        <f t="shared" si="8"/>
        <v>0</v>
      </c>
      <c r="N41" s="13">
        <f t="shared" si="8"/>
        <v>0.34156502553198664</v>
      </c>
      <c r="O41" s="13">
        <f t="shared" si="8"/>
        <v>0</v>
      </c>
      <c r="P41" s="13">
        <f t="shared" si="8"/>
        <v>0</v>
      </c>
      <c r="Q41" s="13">
        <f t="shared" si="8"/>
        <v>0</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c r="E43" s="19">
        <v>160</v>
      </c>
      <c r="F43" s="19">
        <v>220.67</v>
      </c>
      <c r="G43" s="19">
        <v>4.8899999999999997</v>
      </c>
      <c r="H43" s="19">
        <v>19.5</v>
      </c>
      <c r="I43" s="19">
        <v>18</v>
      </c>
      <c r="J43" s="19">
        <v>6</v>
      </c>
      <c r="K43" s="19">
        <v>8</v>
      </c>
      <c r="L43" s="19">
        <v>3</v>
      </c>
      <c r="M43" s="19">
        <v>0</v>
      </c>
      <c r="N43" s="19">
        <v>0</v>
      </c>
      <c r="O43" s="19">
        <v>1</v>
      </c>
      <c r="P43" s="19">
        <v>0</v>
      </c>
      <c r="Q43" s="19">
        <v>0</v>
      </c>
      <c r="R43" s="19">
        <v>0</v>
      </c>
      <c r="S43" s="18" t="s">
        <v>738</v>
      </c>
      <c r="U43" s="102">
        <v>6</v>
      </c>
      <c r="V43" s="102">
        <f>IF($H43="","",$H43)</f>
        <v>19.5</v>
      </c>
      <c r="W43" s="102">
        <f>IF(V43="","",V43/100)</f>
        <v>0.19500000000000001</v>
      </c>
      <c r="X43" s="102">
        <f>IF($G43="","",$G43)</f>
        <v>4.8899999999999997</v>
      </c>
      <c r="Y43" s="102">
        <f>IF($K43="","",$K43)</f>
        <v>8</v>
      </c>
      <c r="Z43" s="102">
        <f>IF(J43="","",J43-1)</f>
        <v>5</v>
      </c>
      <c r="AA43" s="102">
        <f>IF($L43="","",$L43)</f>
        <v>3</v>
      </c>
      <c r="AB43" s="102">
        <f>IF($M43="","",$M43)</f>
        <v>0</v>
      </c>
      <c r="AC43" s="102">
        <f>IF($H44="","",$H44)</f>
        <v>16</v>
      </c>
      <c r="AD43" s="102">
        <f>IF(AC43="","",AC43/100)</f>
        <v>0.16</v>
      </c>
      <c r="AE43" s="102">
        <f>IF($G44="","",$G44)</f>
        <v>5.4</v>
      </c>
      <c r="AF43" s="102">
        <f>IF($K44="","",$K44)</f>
        <v>6</v>
      </c>
      <c r="AG43" s="102" t="str">
        <f>IF(J44="","",J44-1)</f>
        <v/>
      </c>
      <c r="AH43" s="102">
        <f>IF($L44="","",$L44)</f>
        <v>2</v>
      </c>
      <c r="AI43" s="102">
        <f>IF($M44="","",$M44)</f>
        <v>0</v>
      </c>
      <c r="AJ43" s="102">
        <f>IF($H45="","",$H45)</f>
        <v>17</v>
      </c>
      <c r="AK43" s="102">
        <f>IF(AJ43="","",AJ43/100)</f>
        <v>0.17</v>
      </c>
      <c r="AL43" s="102">
        <f>IF($G45="","",$G45)</f>
        <v>5.61</v>
      </c>
      <c r="AM43" s="102">
        <f>IF($K45="","",$K45)</f>
        <v>6</v>
      </c>
      <c r="AN43" s="102">
        <f>IF(J45="","",J45-1)</f>
        <v>4</v>
      </c>
      <c r="AO43" s="102">
        <f>IF($L45="","",$L45)</f>
        <v>2</v>
      </c>
      <c r="AP43" s="102">
        <f>IF($M45="","",$M45)</f>
        <v>0</v>
      </c>
      <c r="AQ43" s="102">
        <f>IF($H46="","",$H46)</f>
        <v>17</v>
      </c>
      <c r="AR43" s="102">
        <f>IF(AQ43="","",AQ43/100)</f>
        <v>0.17</v>
      </c>
      <c r="AS43" s="102">
        <f>IF($G46="","",$G46)</f>
        <v>5.83</v>
      </c>
      <c r="AT43" s="102">
        <f>IF($K46="","",$K46)</f>
        <v>5</v>
      </c>
      <c r="AU43" s="102">
        <f>IF(J46="","",J46-1)</f>
        <v>3</v>
      </c>
      <c r="AV43" s="102">
        <f>IF($L46="","",$L46)</f>
        <v>2</v>
      </c>
      <c r="AW43" s="102">
        <f>IF($M46="","",$M46)</f>
        <v>0</v>
      </c>
      <c r="AX43" s="102">
        <f>IF($H47="","",$H47)</f>
        <v>17</v>
      </c>
      <c r="AY43" s="102">
        <f>IF(AX43="","",AX43/100)</f>
        <v>0.17</v>
      </c>
      <c r="AZ43" s="102">
        <f>IF($G47="","",$G47)</f>
        <v>5.25</v>
      </c>
      <c r="BA43" s="102">
        <f>IF($K47="","",$K47)</f>
        <v>6</v>
      </c>
      <c r="BB43" s="102">
        <f>IF(J47="","",J47-1)</f>
        <v>3</v>
      </c>
      <c r="BC43" s="102">
        <f>IF($L47="","",$L47)</f>
        <v>2</v>
      </c>
      <c r="BD43" s="102">
        <f>IF($M47="","",$M47)</f>
        <v>0</v>
      </c>
      <c r="BE43" s="102">
        <f>IF($H48="","",$H48)</f>
        <v>20</v>
      </c>
      <c r="BF43" s="102">
        <f>IF(BE43="","",BE43/100)</f>
        <v>0.2</v>
      </c>
      <c r="BG43" s="102">
        <f>IF($G48="","",$G48)</f>
        <v>5.95</v>
      </c>
      <c r="BH43" s="102">
        <f>IF($K48="","",$K48)</f>
        <v>8</v>
      </c>
      <c r="BI43" s="102" t="str">
        <f>IF(J48="","",J48-1)</f>
        <v/>
      </c>
      <c r="BJ43" s="102">
        <f>IF($L48="","",$L48)</f>
        <v>4</v>
      </c>
      <c r="BK43" s="102">
        <f>IF($M48="","",$M48)</f>
        <v>0</v>
      </c>
      <c r="BL43" s="102">
        <f>SUM(O43:O48)/U43</f>
        <v>0.16666666666666666</v>
      </c>
      <c r="BM43" s="102">
        <f>SUM(P43:P48)/U43</f>
        <v>0</v>
      </c>
      <c r="BN43" s="102">
        <f>SUM(Q43:Q48)/U43</f>
        <v>0</v>
      </c>
      <c r="BO43" s="102">
        <f>SUM(R43:R48)/U43</f>
        <v>0</v>
      </c>
    </row>
    <row r="44" spans="2:67" ht="15.75" x14ac:dyDescent="0.2">
      <c r="B44" s="147"/>
      <c r="C44" s="21" t="s">
        <v>103</v>
      </c>
      <c r="D44" s="19"/>
      <c r="E44" s="19">
        <v>161</v>
      </c>
      <c r="F44" s="20"/>
      <c r="G44" s="19">
        <v>5.4</v>
      </c>
      <c r="H44" s="19">
        <v>16</v>
      </c>
      <c r="I44" s="19">
        <v>16</v>
      </c>
      <c r="J44" s="19"/>
      <c r="K44" s="19">
        <v>6</v>
      </c>
      <c r="L44" s="19">
        <v>2</v>
      </c>
      <c r="M44" s="19">
        <v>0</v>
      </c>
      <c r="N44" s="19">
        <v>0</v>
      </c>
      <c r="O44" s="19">
        <v>0</v>
      </c>
      <c r="P44" s="19">
        <v>0</v>
      </c>
      <c r="Q44" s="19">
        <v>0</v>
      </c>
      <c r="R44" s="19">
        <v>0</v>
      </c>
      <c r="S44" s="18" t="s">
        <v>741</v>
      </c>
    </row>
    <row r="45" spans="2:67" ht="15.75" x14ac:dyDescent="0.2">
      <c r="B45" s="147"/>
      <c r="C45" s="21" t="s">
        <v>102</v>
      </c>
      <c r="D45" s="19">
        <f t="shared" ref="D45:E48" si="9">D44</f>
        <v>0</v>
      </c>
      <c r="E45" s="19">
        <f t="shared" si="9"/>
        <v>161</v>
      </c>
      <c r="F45" s="20"/>
      <c r="G45" s="19">
        <v>5.61</v>
      </c>
      <c r="H45" s="19">
        <v>17</v>
      </c>
      <c r="I45" s="19">
        <v>19</v>
      </c>
      <c r="J45" s="19">
        <v>5</v>
      </c>
      <c r="K45" s="19">
        <v>6</v>
      </c>
      <c r="L45" s="19">
        <v>2</v>
      </c>
      <c r="M45" s="19">
        <v>0</v>
      </c>
      <c r="N45" s="19">
        <v>1</v>
      </c>
      <c r="O45" s="19">
        <v>0</v>
      </c>
      <c r="P45" s="19">
        <v>0</v>
      </c>
      <c r="Q45" s="19">
        <v>0</v>
      </c>
      <c r="R45" s="19">
        <v>0</v>
      </c>
      <c r="S45" s="18" t="s">
        <v>738</v>
      </c>
    </row>
    <row r="46" spans="2:67" ht="15.75" x14ac:dyDescent="0.2">
      <c r="B46" s="147"/>
      <c r="C46" s="21" t="s">
        <v>101</v>
      </c>
      <c r="D46" s="19">
        <f t="shared" si="9"/>
        <v>0</v>
      </c>
      <c r="E46" s="19">
        <f t="shared" si="9"/>
        <v>161</v>
      </c>
      <c r="F46" s="20"/>
      <c r="G46" s="19">
        <v>5.83</v>
      </c>
      <c r="H46" s="19">
        <v>17</v>
      </c>
      <c r="I46" s="19">
        <v>16.5</v>
      </c>
      <c r="J46" s="19">
        <v>4</v>
      </c>
      <c r="K46" s="19">
        <v>5</v>
      </c>
      <c r="L46" s="19">
        <v>2</v>
      </c>
      <c r="M46" s="19">
        <v>0</v>
      </c>
      <c r="N46" s="19">
        <v>0</v>
      </c>
      <c r="O46" s="19">
        <v>0</v>
      </c>
      <c r="P46" s="19">
        <v>0</v>
      </c>
      <c r="Q46" s="19">
        <v>0</v>
      </c>
      <c r="R46" s="19">
        <v>0</v>
      </c>
      <c r="S46" s="18"/>
    </row>
    <row r="47" spans="2:67" ht="15.75" x14ac:dyDescent="0.2">
      <c r="B47" s="147"/>
      <c r="C47" s="21" t="s">
        <v>100</v>
      </c>
      <c r="D47" s="19">
        <f t="shared" si="9"/>
        <v>0</v>
      </c>
      <c r="E47" s="19">
        <f t="shared" si="9"/>
        <v>161</v>
      </c>
      <c r="F47" s="20"/>
      <c r="G47" s="19">
        <v>5.25</v>
      </c>
      <c r="H47" s="19">
        <v>17</v>
      </c>
      <c r="I47" s="19">
        <v>13.4</v>
      </c>
      <c r="J47" s="19">
        <v>4</v>
      </c>
      <c r="K47" s="19">
        <v>6</v>
      </c>
      <c r="L47" s="19">
        <v>2</v>
      </c>
      <c r="M47" s="19">
        <v>0</v>
      </c>
      <c r="N47" s="19">
        <v>0</v>
      </c>
      <c r="O47" s="19">
        <v>0</v>
      </c>
      <c r="P47" s="19">
        <v>0</v>
      </c>
      <c r="Q47" s="19">
        <v>0</v>
      </c>
      <c r="R47" s="19">
        <v>0</v>
      </c>
      <c r="S47" s="18"/>
    </row>
    <row r="48" spans="2:67" ht="15.75" x14ac:dyDescent="0.2">
      <c r="B48" s="147"/>
      <c r="C48" s="21" t="s">
        <v>99</v>
      </c>
      <c r="D48" s="19">
        <f t="shared" si="9"/>
        <v>0</v>
      </c>
      <c r="E48" s="19">
        <f t="shared" si="9"/>
        <v>161</v>
      </c>
      <c r="F48" s="20"/>
      <c r="G48" s="19">
        <v>5.95</v>
      </c>
      <c r="H48" s="19">
        <v>20</v>
      </c>
      <c r="I48" s="19">
        <v>18</v>
      </c>
      <c r="J48" s="19"/>
      <c r="K48" s="19">
        <v>8</v>
      </c>
      <c r="L48" s="19">
        <v>4</v>
      </c>
      <c r="M48" s="19">
        <v>0</v>
      </c>
      <c r="N48" s="19">
        <v>0</v>
      </c>
      <c r="O48" s="19">
        <v>0</v>
      </c>
      <c r="P48" s="19">
        <v>0</v>
      </c>
      <c r="Q48" s="19">
        <v>0</v>
      </c>
      <c r="R48" s="19">
        <v>0</v>
      </c>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161</v>
      </c>
      <c r="F50" s="13">
        <f>F43</f>
        <v>220.67</v>
      </c>
      <c r="G50" s="13">
        <f t="shared" ref="G50:R50" si="10">AVERAGE(G43:G48)</f>
        <v>5.4883333333333333</v>
      </c>
      <c r="H50" s="13">
        <f t="shared" si="10"/>
        <v>17.75</v>
      </c>
      <c r="I50" s="13">
        <f t="shared" si="10"/>
        <v>16.816666666666666</v>
      </c>
      <c r="J50" s="13">
        <f t="shared" si="10"/>
        <v>4.75</v>
      </c>
      <c r="K50" s="13">
        <f t="shared" si="10"/>
        <v>6.5</v>
      </c>
      <c r="L50" s="13">
        <f t="shared" si="10"/>
        <v>2.5</v>
      </c>
      <c r="M50" s="13">
        <f t="shared" si="10"/>
        <v>0</v>
      </c>
      <c r="N50" s="13">
        <f t="shared" si="10"/>
        <v>0.16666666666666666</v>
      </c>
      <c r="O50" s="13">
        <f t="shared" si="10"/>
        <v>0.16666666666666666</v>
      </c>
      <c r="P50" s="13">
        <f t="shared" si="10"/>
        <v>0</v>
      </c>
      <c r="Q50" s="13">
        <f t="shared" si="10"/>
        <v>0</v>
      </c>
      <c r="R50" s="13">
        <f t="shared" si="10"/>
        <v>0</v>
      </c>
      <c r="S50" s="12"/>
    </row>
    <row r="51" spans="2:67" ht="15.75" x14ac:dyDescent="0.2">
      <c r="B51" s="17"/>
      <c r="C51" s="16" t="s">
        <v>97</v>
      </c>
      <c r="D51" s="15"/>
      <c r="E51" s="14"/>
      <c r="F51" s="14"/>
      <c r="G51" s="13">
        <f t="shared" ref="G51:R51" si="11">STDEV(G43:G48)/SQRT(COUNT(G43:G48))</f>
        <v>0.15992532979835039</v>
      </c>
      <c r="H51" s="13">
        <f t="shared" si="11"/>
        <v>0.65510813356778497</v>
      </c>
      <c r="I51" s="13">
        <f t="shared" si="11"/>
        <v>0.81666666666665966</v>
      </c>
      <c r="J51" s="13">
        <f t="shared" si="11"/>
        <v>0.47871355387816905</v>
      </c>
      <c r="K51" s="13">
        <f t="shared" si="11"/>
        <v>0.5</v>
      </c>
      <c r="L51" s="13">
        <f t="shared" si="11"/>
        <v>0.34156502553198664</v>
      </c>
      <c r="M51" s="13">
        <f t="shared" si="11"/>
        <v>0</v>
      </c>
      <c r="N51" s="13">
        <f t="shared" si="11"/>
        <v>0.16666666666666669</v>
      </c>
      <c r="O51" s="13">
        <f t="shared" si="11"/>
        <v>0.16666666666666669</v>
      </c>
      <c r="P51" s="13">
        <f t="shared" si="11"/>
        <v>0</v>
      </c>
      <c r="Q51" s="13">
        <f t="shared" si="11"/>
        <v>0</v>
      </c>
      <c r="R51" s="13">
        <f t="shared" si="11"/>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733</v>
      </c>
      <c r="E53" s="19">
        <v>160</v>
      </c>
      <c r="F53" s="19">
        <v>162.94</v>
      </c>
      <c r="G53" s="19">
        <v>4.5999999999999996</v>
      </c>
      <c r="H53" s="19">
        <v>17.3</v>
      </c>
      <c r="I53" s="19">
        <v>13.4</v>
      </c>
      <c r="J53" s="19"/>
      <c r="K53" s="19">
        <v>7</v>
      </c>
      <c r="L53" s="19">
        <v>0</v>
      </c>
      <c r="M53" s="19">
        <v>0</v>
      </c>
      <c r="N53" s="19">
        <v>0</v>
      </c>
      <c r="O53" s="19">
        <v>0</v>
      </c>
      <c r="P53" s="19">
        <v>0</v>
      </c>
      <c r="Q53" s="19">
        <v>0</v>
      </c>
      <c r="R53" s="19">
        <v>0</v>
      </c>
      <c r="S53" s="18"/>
      <c r="U53" s="102">
        <v>6</v>
      </c>
      <c r="V53" s="102">
        <f>IF($H53="","",$H53)</f>
        <v>17.3</v>
      </c>
      <c r="W53" s="102">
        <f>IF(V53="","",V53/100)</f>
        <v>0.17300000000000001</v>
      </c>
      <c r="X53" s="102">
        <f>IF($G53="","",$G53)</f>
        <v>4.5999999999999996</v>
      </c>
      <c r="Y53" s="102">
        <f>IF($K53="","",$K53)</f>
        <v>7</v>
      </c>
      <c r="Z53" s="102" t="str">
        <f>IF(J53="","",J53-1)</f>
        <v/>
      </c>
      <c r="AA53" s="102">
        <f>IF($L53="","",$L53)</f>
        <v>0</v>
      </c>
      <c r="AB53" s="102">
        <f>IF($M53="","",$M53)</f>
        <v>0</v>
      </c>
      <c r="AC53" s="102">
        <f>IF($H54="","",$H54)</f>
        <v>16.8</v>
      </c>
      <c r="AD53" s="102">
        <f>IF(AC53="","",AC53/100)</f>
        <v>0.16800000000000001</v>
      </c>
      <c r="AE53" s="102">
        <f>IF($G54="","",$G54)</f>
        <v>5.4</v>
      </c>
      <c r="AF53" s="102">
        <f>IF($K54="","",$K54)</f>
        <v>9</v>
      </c>
      <c r="AG53" s="102" t="str">
        <f>IF(J54="","",J54-1)</f>
        <v/>
      </c>
      <c r="AH53" s="102">
        <f>IF($L54="","",$L54)</f>
        <v>1</v>
      </c>
      <c r="AI53" s="102">
        <f>IF($M54="","",$M54)</f>
        <v>0</v>
      </c>
      <c r="AJ53" s="102">
        <f>IF($H55="","",$H55)</f>
        <v>21.9</v>
      </c>
      <c r="AK53" s="102">
        <f>IF(AJ53="","",AJ53/100)</f>
        <v>0.21899999999999997</v>
      </c>
      <c r="AL53" s="102">
        <f>IF($G55="","",$G55)</f>
        <v>5.5</v>
      </c>
      <c r="AM53" s="102">
        <f>IF($K55="","",$K55)</f>
        <v>7</v>
      </c>
      <c r="AN53" s="102" t="str">
        <f>IF(J55="","",J55-1)</f>
        <v/>
      </c>
      <c r="AO53" s="102">
        <f>IF($L55="","",$L55)</f>
        <v>2</v>
      </c>
      <c r="AP53" s="102">
        <f>IF($M55="","",$M55)</f>
        <v>0</v>
      </c>
      <c r="AQ53" s="102">
        <f>IF($H56="","",$H56)</f>
        <v>12.1</v>
      </c>
      <c r="AR53" s="102">
        <f>IF(AQ53="","",AQ53/100)</f>
        <v>0.121</v>
      </c>
      <c r="AS53" s="102">
        <f>IF($G56="","",$G56)</f>
        <v>3.8</v>
      </c>
      <c r="AT53" s="102">
        <f>IF($K56="","",$K56)</f>
        <v>7</v>
      </c>
      <c r="AU53" s="102" t="str">
        <f>IF(J56="","",J56-1)</f>
        <v/>
      </c>
      <c r="AV53" s="102">
        <f>IF($L56="","",$L56)</f>
        <v>0</v>
      </c>
      <c r="AW53" s="102">
        <f>IF($M56="","",$M56)</f>
        <v>0</v>
      </c>
      <c r="AX53" s="102">
        <f>IF($H57="","",$H57)</f>
        <v>22.5</v>
      </c>
      <c r="AY53" s="102">
        <f>IF(AX53="","",AX53/100)</f>
        <v>0.22500000000000001</v>
      </c>
      <c r="AZ53" s="102">
        <f>IF($G57="","",$G57)</f>
        <v>5.8</v>
      </c>
      <c r="BA53" s="102">
        <f>IF($K57="","",$K57)</f>
        <v>7</v>
      </c>
      <c r="BB53" s="102">
        <f>IF(J57="","",J57-1)</f>
        <v>5</v>
      </c>
      <c r="BC53" s="102">
        <f>IF($L57="","",$L57)</f>
        <v>1</v>
      </c>
      <c r="BD53" s="102">
        <f>IF($M57="","",$M57)</f>
        <v>0</v>
      </c>
      <c r="BE53" s="102">
        <f>IF($H58="","",$H58)</f>
        <v>15.4</v>
      </c>
      <c r="BF53" s="102">
        <f>IF(BE53="","",BE53/100)</f>
        <v>0.154</v>
      </c>
      <c r="BG53" s="102">
        <f>IF($G58="","",$G58)</f>
        <v>4.2</v>
      </c>
      <c r="BH53" s="102">
        <f>IF($K58="","",$K58)</f>
        <v>9</v>
      </c>
      <c r="BI53" s="102" t="str">
        <f>IF(J58="","",J58-1)</f>
        <v/>
      </c>
      <c r="BJ53" s="102">
        <f>IF($L58="","",$L58)</f>
        <v>0</v>
      </c>
      <c r="BK53" s="102">
        <f>IF($M58="","",$M58)</f>
        <v>0</v>
      </c>
      <c r="BL53" s="102">
        <f>SUM(O53:O58)/U53</f>
        <v>0.16666666666666666</v>
      </c>
      <c r="BM53" s="102">
        <f>SUM(P53:P58)/U53</f>
        <v>0</v>
      </c>
      <c r="BN53" s="102">
        <f>SUM(Q53:Q58)/U53</f>
        <v>0</v>
      </c>
      <c r="BO53" s="102">
        <f>SUM(R53:R58)/U53</f>
        <v>0</v>
      </c>
    </row>
    <row r="54" spans="2:67" ht="15.75" x14ac:dyDescent="0.2">
      <c r="B54" s="147"/>
      <c r="C54" s="21" t="s">
        <v>103</v>
      </c>
      <c r="D54" s="19" t="s">
        <v>745</v>
      </c>
      <c r="E54" s="19">
        <v>161</v>
      </c>
      <c r="F54" s="20"/>
      <c r="G54" s="19">
        <v>5.4</v>
      </c>
      <c r="H54" s="19">
        <v>16.8</v>
      </c>
      <c r="I54" s="19">
        <v>10</v>
      </c>
      <c r="J54" s="19"/>
      <c r="K54" s="19">
        <v>9</v>
      </c>
      <c r="L54" s="19">
        <v>1</v>
      </c>
      <c r="M54" s="19">
        <v>0</v>
      </c>
      <c r="N54" s="19">
        <v>1</v>
      </c>
      <c r="O54" s="19">
        <v>0</v>
      </c>
      <c r="P54" s="19">
        <v>0</v>
      </c>
      <c r="Q54" s="19">
        <v>0</v>
      </c>
      <c r="R54" s="19">
        <v>0</v>
      </c>
      <c r="S54" s="18"/>
    </row>
    <row r="55" spans="2:67" ht="15.75" x14ac:dyDescent="0.2">
      <c r="B55" s="147"/>
      <c r="C55" s="21" t="s">
        <v>102</v>
      </c>
      <c r="D55" s="19" t="str">
        <f t="shared" ref="D55:E58" si="12">D54</f>
        <v>CO'B</v>
      </c>
      <c r="E55" s="19">
        <f t="shared" si="12"/>
        <v>161</v>
      </c>
      <c r="F55" s="20"/>
      <c r="G55" s="19">
        <v>5.5</v>
      </c>
      <c r="H55" s="19">
        <v>21.9</v>
      </c>
      <c r="I55" s="19">
        <v>17.100000000000001</v>
      </c>
      <c r="J55" s="19"/>
      <c r="K55" s="19">
        <v>7</v>
      </c>
      <c r="L55" s="19">
        <v>2</v>
      </c>
      <c r="M55" s="19">
        <v>0</v>
      </c>
      <c r="N55" s="19">
        <v>1</v>
      </c>
      <c r="O55" s="19">
        <v>1</v>
      </c>
      <c r="P55" s="19">
        <v>0</v>
      </c>
      <c r="Q55" s="19">
        <v>0</v>
      </c>
      <c r="R55" s="19">
        <v>0</v>
      </c>
      <c r="S55" s="18" t="s">
        <v>741</v>
      </c>
    </row>
    <row r="56" spans="2:67" ht="15.75" x14ac:dyDescent="0.2">
      <c r="B56" s="147"/>
      <c r="C56" s="21" t="s">
        <v>101</v>
      </c>
      <c r="D56" s="19" t="str">
        <f t="shared" si="12"/>
        <v>CO'B</v>
      </c>
      <c r="E56" s="19">
        <f t="shared" si="12"/>
        <v>161</v>
      </c>
      <c r="F56" s="20"/>
      <c r="G56" s="19">
        <v>3.8</v>
      </c>
      <c r="H56" s="19">
        <v>12.1</v>
      </c>
      <c r="I56" s="19">
        <v>4.7</v>
      </c>
      <c r="J56" s="19"/>
      <c r="K56" s="19">
        <v>7</v>
      </c>
      <c r="L56" s="19">
        <v>0</v>
      </c>
      <c r="M56" s="19">
        <v>0</v>
      </c>
      <c r="N56" s="19">
        <v>0</v>
      </c>
      <c r="O56" s="19">
        <v>0</v>
      </c>
      <c r="P56" s="19">
        <v>0</v>
      </c>
      <c r="Q56" s="19">
        <v>0</v>
      </c>
      <c r="R56" s="19">
        <v>0</v>
      </c>
      <c r="S56" s="18"/>
    </row>
    <row r="57" spans="2:67" ht="15.75" x14ac:dyDescent="0.2">
      <c r="B57" s="147"/>
      <c r="C57" s="21" t="s">
        <v>100</v>
      </c>
      <c r="D57" s="19" t="str">
        <f t="shared" si="12"/>
        <v>CO'B</v>
      </c>
      <c r="E57" s="19">
        <f t="shared" si="12"/>
        <v>161</v>
      </c>
      <c r="F57" s="20"/>
      <c r="G57" s="19">
        <v>5.8</v>
      </c>
      <c r="H57" s="19">
        <v>22.5</v>
      </c>
      <c r="I57" s="19">
        <v>22</v>
      </c>
      <c r="J57" s="19">
        <v>6</v>
      </c>
      <c r="K57" s="19">
        <v>7</v>
      </c>
      <c r="L57" s="19">
        <v>1</v>
      </c>
      <c r="M57" s="19">
        <v>0</v>
      </c>
      <c r="N57" s="19">
        <v>1</v>
      </c>
      <c r="O57" s="19">
        <v>0</v>
      </c>
      <c r="P57" s="19">
        <v>0</v>
      </c>
      <c r="Q57" s="19">
        <v>0</v>
      </c>
      <c r="R57" s="19">
        <v>0</v>
      </c>
      <c r="S57" s="18"/>
    </row>
    <row r="58" spans="2:67" ht="15.75" x14ac:dyDescent="0.2">
      <c r="B58" s="147"/>
      <c r="C58" s="21" t="s">
        <v>99</v>
      </c>
      <c r="D58" s="19" t="str">
        <f t="shared" si="12"/>
        <v>CO'B</v>
      </c>
      <c r="E58" s="19">
        <f t="shared" si="12"/>
        <v>161</v>
      </c>
      <c r="F58" s="20"/>
      <c r="G58" s="19">
        <v>4.2</v>
      </c>
      <c r="H58" s="19">
        <v>15.4</v>
      </c>
      <c r="I58" s="19">
        <v>10.5</v>
      </c>
      <c r="J58" s="19"/>
      <c r="K58" s="19">
        <v>9</v>
      </c>
      <c r="L58" s="19">
        <v>0</v>
      </c>
      <c r="M58" s="19">
        <v>0</v>
      </c>
      <c r="N58" s="19">
        <v>0</v>
      </c>
      <c r="O58" s="19">
        <v>0</v>
      </c>
      <c r="P58" s="19">
        <v>0</v>
      </c>
      <c r="Q58" s="19">
        <v>0</v>
      </c>
      <c r="R58" s="19">
        <v>0</v>
      </c>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161</v>
      </c>
      <c r="F60" s="13">
        <f>F53</f>
        <v>162.94</v>
      </c>
      <c r="G60" s="13">
        <f t="shared" ref="G60:R60" si="13">AVERAGE(G53:G58)</f>
        <v>4.8833333333333337</v>
      </c>
      <c r="H60" s="13">
        <f t="shared" si="13"/>
        <v>17.666666666666668</v>
      </c>
      <c r="I60" s="13">
        <f t="shared" si="13"/>
        <v>12.950000000000001</v>
      </c>
      <c r="J60" s="13">
        <f t="shared" si="13"/>
        <v>6</v>
      </c>
      <c r="K60" s="13">
        <f t="shared" si="13"/>
        <v>7.666666666666667</v>
      </c>
      <c r="L60" s="13">
        <f t="shared" si="13"/>
        <v>0.66666666666666663</v>
      </c>
      <c r="M60" s="13">
        <f t="shared" si="13"/>
        <v>0</v>
      </c>
      <c r="N60" s="13">
        <f t="shared" si="13"/>
        <v>0.5</v>
      </c>
      <c r="O60" s="13">
        <f t="shared" si="13"/>
        <v>0.16666666666666666</v>
      </c>
      <c r="P60" s="13">
        <f t="shared" si="13"/>
        <v>0</v>
      </c>
      <c r="Q60" s="13">
        <f t="shared" si="13"/>
        <v>0</v>
      </c>
      <c r="R60" s="13">
        <f t="shared" si="13"/>
        <v>0</v>
      </c>
      <c r="S60" s="12"/>
    </row>
    <row r="61" spans="2:67" ht="15.75" x14ac:dyDescent="0.2">
      <c r="B61" s="17"/>
      <c r="C61" s="16" t="s">
        <v>97</v>
      </c>
      <c r="D61" s="15"/>
      <c r="E61" s="14"/>
      <c r="F61" s="14"/>
      <c r="G61" s="13">
        <f t="shared" ref="G61:R61" si="14">STDEV(G53:G58)/SQRT(COUNT(G53:G58))</f>
        <v>0.32702361450580736</v>
      </c>
      <c r="H61" s="13">
        <f t="shared" si="14"/>
        <v>1.6154806646251687</v>
      </c>
      <c r="I61" s="13">
        <f t="shared" si="14"/>
        <v>2.4637031747621969</v>
      </c>
      <c r="J61" s="13" t="e">
        <f t="shared" si="14"/>
        <v>#DIV/0!</v>
      </c>
      <c r="K61" s="13">
        <f t="shared" si="14"/>
        <v>0.42163702135578318</v>
      </c>
      <c r="L61" s="13">
        <f t="shared" si="14"/>
        <v>0.33333333333333337</v>
      </c>
      <c r="M61" s="13">
        <f t="shared" si="14"/>
        <v>0</v>
      </c>
      <c r="N61" s="13">
        <f t="shared" si="14"/>
        <v>0.22360679774997896</v>
      </c>
      <c r="O61" s="13">
        <f t="shared" si="14"/>
        <v>0.16666666666666669</v>
      </c>
      <c r="P61" s="13">
        <f t="shared" si="14"/>
        <v>0</v>
      </c>
      <c r="Q61" s="13">
        <f t="shared" si="14"/>
        <v>0</v>
      </c>
      <c r="R61" s="13">
        <f t="shared" si="14"/>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733</v>
      </c>
      <c r="E63" s="19">
        <v>160</v>
      </c>
      <c r="F63" s="19">
        <v>287.23</v>
      </c>
      <c r="G63" s="19">
        <v>5.34</v>
      </c>
      <c r="H63" s="19">
        <v>16</v>
      </c>
      <c r="I63" s="19">
        <v>17.5</v>
      </c>
      <c r="J63" s="19">
        <v>6</v>
      </c>
      <c r="K63" s="19">
        <v>6</v>
      </c>
      <c r="L63" s="19">
        <v>2</v>
      </c>
      <c r="M63" s="19">
        <v>1</v>
      </c>
      <c r="N63" s="19">
        <v>0</v>
      </c>
      <c r="O63" s="19">
        <v>0</v>
      </c>
      <c r="P63" s="19">
        <v>0</v>
      </c>
      <c r="Q63" s="19">
        <v>0</v>
      </c>
      <c r="R63" s="19">
        <v>0</v>
      </c>
      <c r="S63" s="18"/>
      <c r="U63" s="102">
        <v>6</v>
      </c>
      <c r="V63" s="102">
        <f>IF($H63="","",$H63)</f>
        <v>16</v>
      </c>
      <c r="W63" s="102">
        <f>IF(V63="","",V63/100)</f>
        <v>0.16</v>
      </c>
      <c r="X63" s="102">
        <f>IF($G63="","",$G63)</f>
        <v>5.34</v>
      </c>
      <c r="Y63" s="102">
        <f>IF($K63="","",$K63)</f>
        <v>6</v>
      </c>
      <c r="Z63" s="102">
        <f>IF(J63="","",J63-1)</f>
        <v>5</v>
      </c>
      <c r="AA63" s="102">
        <f>IF($L63="","",$L63)</f>
        <v>2</v>
      </c>
      <c r="AB63" s="102">
        <f>IF($M63="","",$M63)</f>
        <v>1</v>
      </c>
      <c r="AC63" s="102">
        <f>IF($H64="","",$H64)</f>
        <v>19</v>
      </c>
      <c r="AD63" s="102">
        <f>IF(AC63="","",AC63/100)</f>
        <v>0.19</v>
      </c>
      <c r="AE63" s="102">
        <f>IF($G64="","",$G64)</f>
        <v>6.04</v>
      </c>
      <c r="AF63" s="102">
        <f>IF($K64="","",$K64)</f>
        <v>8</v>
      </c>
      <c r="AG63" s="102">
        <f>IF(J64="","",J64-1)</f>
        <v>7</v>
      </c>
      <c r="AH63" s="102">
        <f>IF($L64="","",$L64)</f>
        <v>1</v>
      </c>
      <c r="AI63" s="102">
        <f>IF($M64="","",$M64)</f>
        <v>0</v>
      </c>
      <c r="AJ63" s="102">
        <f>IF($H65="","",$H65)</f>
        <v>21</v>
      </c>
      <c r="AK63" s="102">
        <f>IF(AJ63="","",AJ63/100)</f>
        <v>0.21</v>
      </c>
      <c r="AL63" s="102">
        <f>IF($G65="","",$G65)</f>
        <v>5.37</v>
      </c>
      <c r="AM63" s="102">
        <f>IF($K65="","",$K65)</f>
        <v>10</v>
      </c>
      <c r="AN63" s="102">
        <f>IF(J65="","",J65-1)</f>
        <v>7</v>
      </c>
      <c r="AO63" s="102">
        <f>IF($L65="","",$L65)</f>
        <v>0</v>
      </c>
      <c r="AP63" s="102">
        <f>IF($M65="","",$M65)</f>
        <v>0</v>
      </c>
      <c r="AQ63" s="102">
        <f>IF($H66="","",$H66)</f>
        <v>19</v>
      </c>
      <c r="AR63" s="102">
        <f>IF(AQ63="","",AQ63/100)</f>
        <v>0.19</v>
      </c>
      <c r="AS63" s="102">
        <f>IF($G66="","",$G66)</f>
        <v>6</v>
      </c>
      <c r="AT63" s="102">
        <f>IF($K66="","",$K66)</f>
        <v>10</v>
      </c>
      <c r="AU63" s="102">
        <f>IF(J66="","",J66-1)</f>
        <v>7</v>
      </c>
      <c r="AV63" s="102">
        <f>IF($L66="","",$L66)</f>
        <v>0</v>
      </c>
      <c r="AW63" s="102">
        <f>IF($M66="","",$M66)</f>
        <v>0</v>
      </c>
      <c r="AX63" s="102">
        <f>IF($H67="","",$H67)</f>
        <v>18.5</v>
      </c>
      <c r="AY63" s="102">
        <f>IF(AX63="","",AX63/100)</f>
        <v>0.185</v>
      </c>
      <c r="AZ63" s="102">
        <f>IF($G67="","",$G67)</f>
        <v>5.79</v>
      </c>
      <c r="BA63" s="102">
        <f>IF($K67="","",$K67)</f>
        <v>7</v>
      </c>
      <c r="BB63" s="102">
        <f>IF(J67="","",J67-1)</f>
        <v>5</v>
      </c>
      <c r="BC63" s="102">
        <f>IF($L67="","",$L67)</f>
        <v>1</v>
      </c>
      <c r="BD63" s="102">
        <f>IF($M67="","",$M67)</f>
        <v>2</v>
      </c>
      <c r="BE63" s="102">
        <f>IF($H68="","",$H68)</f>
        <v>19</v>
      </c>
      <c r="BF63" s="102">
        <f>IF(BE63="","",BE63/100)</f>
        <v>0.19</v>
      </c>
      <c r="BG63" s="102">
        <f>IF($G68="","",$G68)</f>
        <v>5.2</v>
      </c>
      <c r="BH63" s="102">
        <f>IF($K68="","",$K68)</f>
        <v>5</v>
      </c>
      <c r="BI63" s="102" t="str">
        <f>IF(J68="","",J68-1)</f>
        <v/>
      </c>
      <c r="BJ63" s="102">
        <f>IF($L68="","",$L68)</f>
        <v>1</v>
      </c>
      <c r="BK63" s="102">
        <f>IF($M68="","",$M68)</f>
        <v>0</v>
      </c>
      <c r="BL63" s="102">
        <f>SUM(O63:O68)/U63</f>
        <v>0.5</v>
      </c>
      <c r="BM63" s="102">
        <f>SUM(P63:P68)/U63</f>
        <v>0</v>
      </c>
      <c r="BN63" s="102">
        <f>SUM(Q63:Q68)/U63</f>
        <v>0</v>
      </c>
      <c r="BO63" s="102">
        <f>SUM(R63:R68)/U63</f>
        <v>0</v>
      </c>
    </row>
    <row r="64" spans="2:67" ht="15.75" x14ac:dyDescent="0.2">
      <c r="B64" s="147"/>
      <c r="C64" s="21" t="s">
        <v>103</v>
      </c>
      <c r="D64" s="19" t="s">
        <v>740</v>
      </c>
      <c r="E64" s="19">
        <v>161</v>
      </c>
      <c r="F64" s="20"/>
      <c r="G64" s="19">
        <v>6.04</v>
      </c>
      <c r="H64" s="19">
        <v>19</v>
      </c>
      <c r="I64" s="19">
        <v>19.5</v>
      </c>
      <c r="J64" s="19">
        <v>8</v>
      </c>
      <c r="K64" s="19">
        <v>8</v>
      </c>
      <c r="L64" s="19">
        <v>1</v>
      </c>
      <c r="M64" s="19">
        <v>0</v>
      </c>
      <c r="N64" s="19">
        <v>0</v>
      </c>
      <c r="O64" s="19">
        <v>1</v>
      </c>
      <c r="P64" s="19">
        <v>0</v>
      </c>
      <c r="Q64" s="19">
        <v>0</v>
      </c>
      <c r="R64" s="19">
        <v>0</v>
      </c>
      <c r="S64" s="18" t="s">
        <v>741</v>
      </c>
    </row>
    <row r="65" spans="2:67" ht="15.75" x14ac:dyDescent="0.2">
      <c r="B65" s="147"/>
      <c r="C65" s="21" t="s">
        <v>102</v>
      </c>
      <c r="D65" s="19" t="str">
        <f t="shared" ref="D65:E68" si="15">D64</f>
        <v>AA</v>
      </c>
      <c r="E65" s="19">
        <f t="shared" si="15"/>
        <v>161</v>
      </c>
      <c r="F65" s="20"/>
      <c r="G65" s="19">
        <v>5.37</v>
      </c>
      <c r="H65" s="19">
        <v>21</v>
      </c>
      <c r="I65" s="19">
        <v>14.5</v>
      </c>
      <c r="J65" s="19">
        <v>8</v>
      </c>
      <c r="K65" s="19">
        <v>10</v>
      </c>
      <c r="L65" s="19">
        <v>0</v>
      </c>
      <c r="M65" s="19">
        <v>0</v>
      </c>
      <c r="N65" s="19">
        <v>0</v>
      </c>
      <c r="O65" s="19">
        <v>0</v>
      </c>
      <c r="P65" s="19">
        <v>0</v>
      </c>
      <c r="Q65" s="19">
        <v>0</v>
      </c>
      <c r="R65" s="19">
        <v>0</v>
      </c>
      <c r="S65" s="18"/>
    </row>
    <row r="66" spans="2:67" ht="15.75" x14ac:dyDescent="0.2">
      <c r="B66" s="147"/>
      <c r="C66" s="21" t="s">
        <v>101</v>
      </c>
      <c r="D66" s="19" t="str">
        <f t="shared" si="15"/>
        <v>AA</v>
      </c>
      <c r="E66" s="19">
        <f t="shared" si="15"/>
        <v>161</v>
      </c>
      <c r="F66" s="20"/>
      <c r="G66" s="19">
        <v>6</v>
      </c>
      <c r="H66" s="19">
        <v>19</v>
      </c>
      <c r="I66" s="19">
        <v>16</v>
      </c>
      <c r="J66" s="19">
        <v>8</v>
      </c>
      <c r="K66" s="19">
        <v>10</v>
      </c>
      <c r="L66" s="19">
        <v>0</v>
      </c>
      <c r="M66" s="19">
        <v>0</v>
      </c>
      <c r="N66" s="19">
        <v>0</v>
      </c>
      <c r="O66" s="19">
        <v>1</v>
      </c>
      <c r="P66" s="19">
        <v>0</v>
      </c>
      <c r="Q66" s="19">
        <v>0</v>
      </c>
      <c r="R66" s="19">
        <v>0</v>
      </c>
      <c r="S66" s="18"/>
    </row>
    <row r="67" spans="2:67" ht="15.75" x14ac:dyDescent="0.2">
      <c r="B67" s="147"/>
      <c r="C67" s="21" t="s">
        <v>100</v>
      </c>
      <c r="D67" s="19" t="str">
        <f t="shared" si="15"/>
        <v>AA</v>
      </c>
      <c r="E67" s="19">
        <f t="shared" si="15"/>
        <v>161</v>
      </c>
      <c r="F67" s="20"/>
      <c r="G67" s="19">
        <v>5.79</v>
      </c>
      <c r="H67" s="19">
        <v>18.5</v>
      </c>
      <c r="I67" s="19">
        <v>15</v>
      </c>
      <c r="J67" s="19">
        <v>6</v>
      </c>
      <c r="K67" s="19">
        <v>7</v>
      </c>
      <c r="L67" s="19">
        <v>1</v>
      </c>
      <c r="M67" s="19">
        <v>2</v>
      </c>
      <c r="N67" s="19">
        <v>0</v>
      </c>
      <c r="O67" s="19">
        <v>1</v>
      </c>
      <c r="P67" s="19">
        <v>0</v>
      </c>
      <c r="Q67" s="19">
        <v>0</v>
      </c>
      <c r="R67" s="19">
        <v>0</v>
      </c>
      <c r="S67" s="18" t="s">
        <v>741</v>
      </c>
    </row>
    <row r="68" spans="2:67" ht="15.75" x14ac:dyDescent="0.2">
      <c r="B68" s="147"/>
      <c r="C68" s="21" t="s">
        <v>99</v>
      </c>
      <c r="D68" s="19" t="str">
        <f t="shared" si="15"/>
        <v>AA</v>
      </c>
      <c r="E68" s="19">
        <f t="shared" si="15"/>
        <v>161</v>
      </c>
      <c r="F68" s="20"/>
      <c r="G68" s="19">
        <v>5.2</v>
      </c>
      <c r="H68" s="19">
        <v>19</v>
      </c>
      <c r="I68" s="19">
        <v>18</v>
      </c>
      <c r="J68" s="19"/>
      <c r="K68" s="19">
        <v>5</v>
      </c>
      <c r="L68" s="19">
        <v>1</v>
      </c>
      <c r="M68" s="19">
        <v>0</v>
      </c>
      <c r="N68" s="19">
        <v>0</v>
      </c>
      <c r="O68" s="19">
        <v>0</v>
      </c>
      <c r="P68" s="19">
        <v>0</v>
      </c>
      <c r="Q68" s="19">
        <v>0</v>
      </c>
      <c r="R68" s="19">
        <v>0</v>
      </c>
      <c r="S68" s="18" t="s">
        <v>741</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161</v>
      </c>
      <c r="F70" s="13">
        <f>F63</f>
        <v>287.23</v>
      </c>
      <c r="G70" s="13">
        <f t="shared" ref="G70:R70" si="16">AVERAGE(G63:G68)</f>
        <v>5.623333333333334</v>
      </c>
      <c r="H70" s="13">
        <f t="shared" si="16"/>
        <v>18.75</v>
      </c>
      <c r="I70" s="13">
        <f t="shared" si="16"/>
        <v>16.75</v>
      </c>
      <c r="J70" s="13">
        <f t="shared" si="16"/>
        <v>7.2</v>
      </c>
      <c r="K70" s="13">
        <f t="shared" si="16"/>
        <v>7.666666666666667</v>
      </c>
      <c r="L70" s="13">
        <f t="shared" si="16"/>
        <v>0.83333333333333337</v>
      </c>
      <c r="M70" s="13">
        <f t="shared" si="16"/>
        <v>0.5</v>
      </c>
      <c r="N70" s="13">
        <f t="shared" si="16"/>
        <v>0</v>
      </c>
      <c r="O70" s="13">
        <f t="shared" si="16"/>
        <v>0.5</v>
      </c>
      <c r="P70" s="13">
        <f t="shared" si="16"/>
        <v>0</v>
      </c>
      <c r="Q70" s="13">
        <f t="shared" si="16"/>
        <v>0</v>
      </c>
      <c r="R70" s="13">
        <f t="shared" si="16"/>
        <v>0</v>
      </c>
      <c r="S70" s="12"/>
    </row>
    <row r="71" spans="2:67" ht="15.75" x14ac:dyDescent="0.2">
      <c r="B71" s="17"/>
      <c r="C71" s="16" t="s">
        <v>97</v>
      </c>
      <c r="D71" s="15"/>
      <c r="E71" s="14"/>
      <c r="F71" s="14"/>
      <c r="G71" s="13">
        <f t="shared" ref="G71:R71" si="17">STDEV(G63:G68)/SQRT(COUNT(G63:G68))</f>
        <v>0.14910100975885815</v>
      </c>
      <c r="H71" s="13">
        <f t="shared" si="17"/>
        <v>0.65510813356778497</v>
      </c>
      <c r="I71" s="13">
        <f t="shared" si="17"/>
        <v>0.7826237921249265</v>
      </c>
      <c r="J71" s="13">
        <f t="shared" si="17"/>
        <v>0.48989794855663615</v>
      </c>
      <c r="K71" s="13">
        <f t="shared" si="17"/>
        <v>0.84327404271156758</v>
      </c>
      <c r="L71" s="13">
        <f t="shared" si="17"/>
        <v>0.30731814857642958</v>
      </c>
      <c r="M71" s="13">
        <f t="shared" si="17"/>
        <v>0.34156502553198664</v>
      </c>
      <c r="N71" s="13">
        <f t="shared" si="17"/>
        <v>0</v>
      </c>
      <c r="O71" s="13">
        <f t="shared" si="17"/>
        <v>0.22360679774997896</v>
      </c>
      <c r="P71" s="13">
        <f t="shared" si="17"/>
        <v>0</v>
      </c>
      <c r="Q71" s="13">
        <f t="shared" si="17"/>
        <v>0</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733</v>
      </c>
      <c r="E73" s="19">
        <v>160</v>
      </c>
      <c r="F73" s="19">
        <v>275.39999999999998</v>
      </c>
      <c r="G73" s="19">
        <v>5.3</v>
      </c>
      <c r="H73" s="19">
        <v>16</v>
      </c>
      <c r="I73" s="19">
        <v>15.5</v>
      </c>
      <c r="J73" s="19">
        <v>3</v>
      </c>
      <c r="K73" s="19">
        <v>5</v>
      </c>
      <c r="L73" s="19">
        <v>3</v>
      </c>
      <c r="M73" s="19">
        <v>0</v>
      </c>
      <c r="N73" s="19">
        <v>1</v>
      </c>
      <c r="O73" s="19">
        <v>0</v>
      </c>
      <c r="P73" s="19">
        <v>0</v>
      </c>
      <c r="Q73" s="19">
        <v>0</v>
      </c>
      <c r="R73" s="19">
        <v>0</v>
      </c>
      <c r="S73" s="18" t="s">
        <v>739</v>
      </c>
      <c r="U73" s="102">
        <v>6</v>
      </c>
      <c r="V73" s="102">
        <f>IF($H73="","",$H73)</f>
        <v>16</v>
      </c>
      <c r="W73" s="102">
        <f>IF(V73="","",V73/100)</f>
        <v>0.16</v>
      </c>
      <c r="X73" s="102">
        <f>IF($G73="","",$G73)</f>
        <v>5.3</v>
      </c>
      <c r="Y73" s="102">
        <f>IF($K73="","",$K73)</f>
        <v>5</v>
      </c>
      <c r="Z73" s="102">
        <f>IF(J73="","",J73-1)</f>
        <v>2</v>
      </c>
      <c r="AA73" s="102">
        <f>IF($L73="","",$L73)</f>
        <v>3</v>
      </c>
      <c r="AB73" s="102">
        <f>IF($M73="","",$M73)</f>
        <v>0</v>
      </c>
      <c r="AC73" s="102">
        <f>IF($H74="","",$H74)</f>
        <v>13</v>
      </c>
      <c r="AD73" s="102">
        <f>IF(AC73="","",AC73/100)</f>
        <v>0.13</v>
      </c>
      <c r="AE73" s="102">
        <f>IF($G74="","",$G74)</f>
        <v>4</v>
      </c>
      <c r="AF73" s="102">
        <f>IF($K74="","",$K74)</f>
        <v>4</v>
      </c>
      <c r="AG73" s="102" t="str">
        <f>IF(J74="","",J74-1)</f>
        <v/>
      </c>
      <c r="AH73" s="102">
        <f>IF($L74="","",$L74)</f>
        <v>2</v>
      </c>
      <c r="AI73" s="102">
        <f>IF($M74="","",$M74)</f>
        <v>0</v>
      </c>
      <c r="AJ73" s="102">
        <f>IF($H75="","",$H75)</f>
        <v>12.5</v>
      </c>
      <c r="AK73" s="102">
        <f>IF(AJ73="","",AJ73/100)</f>
        <v>0.125</v>
      </c>
      <c r="AL73" s="102">
        <f>IF($G75="","",$G75)</f>
        <v>3.98</v>
      </c>
      <c r="AM73" s="102">
        <f>IF($K75="","",$K75)</f>
        <v>7</v>
      </c>
      <c r="AN73" s="102" t="str">
        <f>IF(J75="","",J75-1)</f>
        <v/>
      </c>
      <c r="AO73" s="102">
        <f>IF($L75="","",$L75)</f>
        <v>0</v>
      </c>
      <c r="AP73" s="102">
        <f>IF($M75="","",$M75)</f>
        <v>0</v>
      </c>
      <c r="AQ73" s="102">
        <f>IF($H76="","",$H76)</f>
        <v>23</v>
      </c>
      <c r="AR73" s="102">
        <f>IF(AQ73="","",AQ73/100)</f>
        <v>0.23</v>
      </c>
      <c r="AS73" s="102">
        <f>IF($G76="","",$G76)</f>
        <v>6.48</v>
      </c>
      <c r="AT73" s="102">
        <f>IF($K76="","",$K76)</f>
        <v>9</v>
      </c>
      <c r="AU73" s="102">
        <f>IF(J76="","",J76-1)</f>
        <v>5</v>
      </c>
      <c r="AV73" s="102">
        <f>IF($L76="","",$L76)</f>
        <v>2</v>
      </c>
      <c r="AW73" s="102">
        <f>IF($M76="","",$M76)</f>
        <v>0</v>
      </c>
      <c r="AX73" s="102">
        <f>IF($H77="","",$H77)</f>
        <v>20</v>
      </c>
      <c r="AY73" s="102">
        <f>IF(AX73="","",AX73/100)</f>
        <v>0.2</v>
      </c>
      <c r="AZ73" s="102">
        <f>IF($G77="","",$G77)</f>
        <v>6.47</v>
      </c>
      <c r="BA73" s="102">
        <f>IF($K77="","",$K77)</f>
        <v>6</v>
      </c>
      <c r="BB73" s="102">
        <f>IF(J77="","",J77-1)</f>
        <v>3</v>
      </c>
      <c r="BC73" s="102">
        <f>IF($L77="","",$L77)</f>
        <v>2</v>
      </c>
      <c r="BD73" s="102">
        <f>IF($M77="","",$M77)</f>
        <v>0</v>
      </c>
      <c r="BE73" s="102">
        <f>IF($H78="","",$H78)</f>
        <v>24</v>
      </c>
      <c r="BF73" s="102">
        <f>IF(BE73="","",BE73/100)</f>
        <v>0.24</v>
      </c>
      <c r="BG73" s="102">
        <f>IF($G78="","",$G78)</f>
        <v>6.72</v>
      </c>
      <c r="BH73" s="102">
        <f>IF($K78="","",$K78)</f>
        <v>11</v>
      </c>
      <c r="BI73" s="102">
        <f>IF(J78="","",J78-1)</f>
        <v>5</v>
      </c>
      <c r="BJ73" s="102">
        <f>IF($L78="","",$L78)</f>
        <v>3</v>
      </c>
      <c r="BK73" s="102">
        <f>IF($M78="","",$M78)</f>
        <v>0</v>
      </c>
      <c r="BL73" s="102">
        <f>SUM(O73:O78)/U73</f>
        <v>1</v>
      </c>
      <c r="BM73" s="102">
        <f>SUM(P73:P78)/U73</f>
        <v>0</v>
      </c>
      <c r="BN73" s="102">
        <f>SUM(Q73:Q78)/U73</f>
        <v>0</v>
      </c>
      <c r="BO73" s="102">
        <f>SUM(R73:R78)/U73</f>
        <v>0</v>
      </c>
    </row>
    <row r="74" spans="2:67" ht="15.75" x14ac:dyDescent="0.2">
      <c r="B74" s="147"/>
      <c r="C74" s="21" t="s">
        <v>103</v>
      </c>
      <c r="D74" s="19" t="s">
        <v>733</v>
      </c>
      <c r="E74" s="19">
        <v>161</v>
      </c>
      <c r="F74" s="20"/>
      <c r="G74" s="19">
        <v>4</v>
      </c>
      <c r="H74" s="19">
        <v>13</v>
      </c>
      <c r="I74" s="19">
        <v>16</v>
      </c>
      <c r="J74" s="19"/>
      <c r="K74" s="19">
        <v>4</v>
      </c>
      <c r="L74" s="19">
        <v>2</v>
      </c>
      <c r="M74" s="19">
        <v>0</v>
      </c>
      <c r="N74" s="19">
        <v>0</v>
      </c>
      <c r="O74" s="19">
        <v>0</v>
      </c>
      <c r="P74" s="19">
        <v>0</v>
      </c>
      <c r="Q74" s="19">
        <v>0</v>
      </c>
      <c r="R74" s="19">
        <v>0</v>
      </c>
      <c r="S74" s="18"/>
    </row>
    <row r="75" spans="2:67" ht="15.75" x14ac:dyDescent="0.2">
      <c r="B75" s="147"/>
      <c r="C75" s="21" t="s">
        <v>102</v>
      </c>
      <c r="D75" s="19" t="str">
        <f t="shared" ref="D75:E78" si="18">D74</f>
        <v>SM</v>
      </c>
      <c r="E75" s="19">
        <f t="shared" si="18"/>
        <v>161</v>
      </c>
      <c r="F75" s="20"/>
      <c r="G75" s="19">
        <v>3.98</v>
      </c>
      <c r="H75" s="19">
        <v>12.5</v>
      </c>
      <c r="I75" s="19">
        <v>14.5</v>
      </c>
      <c r="J75" s="19"/>
      <c r="K75" s="19">
        <v>7</v>
      </c>
      <c r="L75" s="19">
        <v>0</v>
      </c>
      <c r="M75" s="19">
        <v>0</v>
      </c>
      <c r="N75" s="19">
        <v>0</v>
      </c>
      <c r="O75" s="19">
        <v>0</v>
      </c>
      <c r="P75" s="19">
        <v>0</v>
      </c>
      <c r="Q75" s="19">
        <v>0</v>
      </c>
      <c r="R75" s="19">
        <v>0</v>
      </c>
      <c r="S75" s="18"/>
    </row>
    <row r="76" spans="2:67" ht="15.75" x14ac:dyDescent="0.2">
      <c r="B76" s="147"/>
      <c r="C76" s="21" t="s">
        <v>101</v>
      </c>
      <c r="D76" s="19" t="str">
        <f t="shared" si="18"/>
        <v>SM</v>
      </c>
      <c r="E76" s="19">
        <f t="shared" si="18"/>
        <v>161</v>
      </c>
      <c r="F76" s="20"/>
      <c r="G76" s="19">
        <v>6.48</v>
      </c>
      <c r="H76" s="19">
        <v>23</v>
      </c>
      <c r="I76" s="19">
        <v>15</v>
      </c>
      <c r="J76" s="19">
        <v>6</v>
      </c>
      <c r="K76" s="19">
        <v>9</v>
      </c>
      <c r="L76" s="19">
        <v>2</v>
      </c>
      <c r="M76" s="19">
        <v>0</v>
      </c>
      <c r="N76" s="19">
        <v>0</v>
      </c>
      <c r="O76" s="19">
        <v>3</v>
      </c>
      <c r="P76" s="19">
        <v>0</v>
      </c>
      <c r="Q76" s="19">
        <v>0</v>
      </c>
      <c r="R76" s="19">
        <v>0</v>
      </c>
      <c r="S76" s="18"/>
    </row>
    <row r="77" spans="2:67" ht="15.75" x14ac:dyDescent="0.2">
      <c r="B77" s="147"/>
      <c r="C77" s="21" t="s">
        <v>100</v>
      </c>
      <c r="D77" s="19" t="str">
        <f t="shared" si="18"/>
        <v>SM</v>
      </c>
      <c r="E77" s="19">
        <f t="shared" si="18"/>
        <v>161</v>
      </c>
      <c r="F77" s="20"/>
      <c r="G77" s="19">
        <v>6.47</v>
      </c>
      <c r="H77" s="19">
        <v>20</v>
      </c>
      <c r="I77" s="19">
        <v>20</v>
      </c>
      <c r="J77" s="19">
        <v>4</v>
      </c>
      <c r="K77" s="19">
        <v>6</v>
      </c>
      <c r="L77" s="19">
        <v>2</v>
      </c>
      <c r="M77" s="19">
        <v>0</v>
      </c>
      <c r="N77" s="19">
        <v>0</v>
      </c>
      <c r="O77" s="19">
        <v>0</v>
      </c>
      <c r="P77" s="19">
        <v>0</v>
      </c>
      <c r="Q77" s="19">
        <v>0</v>
      </c>
      <c r="R77" s="19">
        <v>0</v>
      </c>
      <c r="S77" s="18"/>
    </row>
    <row r="78" spans="2:67" ht="15.75" x14ac:dyDescent="0.2">
      <c r="B78" s="147"/>
      <c r="C78" s="21" t="s">
        <v>99</v>
      </c>
      <c r="D78" s="19" t="str">
        <f t="shared" si="18"/>
        <v>SM</v>
      </c>
      <c r="E78" s="19">
        <f t="shared" si="18"/>
        <v>161</v>
      </c>
      <c r="F78" s="20"/>
      <c r="G78" s="19">
        <v>6.72</v>
      </c>
      <c r="H78" s="19">
        <v>24</v>
      </c>
      <c r="I78" s="19">
        <v>16</v>
      </c>
      <c r="J78" s="19">
        <v>6</v>
      </c>
      <c r="K78" s="19">
        <v>11</v>
      </c>
      <c r="L78" s="19">
        <v>3</v>
      </c>
      <c r="M78" s="19">
        <v>0</v>
      </c>
      <c r="N78" s="19">
        <v>0</v>
      </c>
      <c r="O78" s="19">
        <v>3</v>
      </c>
      <c r="P78" s="19">
        <v>0</v>
      </c>
      <c r="Q78" s="19">
        <v>0</v>
      </c>
      <c r="R78" s="19">
        <v>0</v>
      </c>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161</v>
      </c>
      <c r="F80" s="13">
        <f>F73</f>
        <v>275.39999999999998</v>
      </c>
      <c r="G80" s="13">
        <f t="shared" ref="G80:R80" si="19">AVERAGE(G73:G78)</f>
        <v>5.4916666666666671</v>
      </c>
      <c r="H80" s="13">
        <f t="shared" si="19"/>
        <v>18.083333333333332</v>
      </c>
      <c r="I80" s="13">
        <f t="shared" si="19"/>
        <v>16.166666666666668</v>
      </c>
      <c r="J80" s="13">
        <f t="shared" si="19"/>
        <v>4.75</v>
      </c>
      <c r="K80" s="13">
        <f t="shared" si="19"/>
        <v>7</v>
      </c>
      <c r="L80" s="13">
        <f t="shared" si="19"/>
        <v>2</v>
      </c>
      <c r="M80" s="13">
        <f t="shared" si="19"/>
        <v>0</v>
      </c>
      <c r="N80" s="13">
        <f t="shared" si="19"/>
        <v>0.16666666666666666</v>
      </c>
      <c r="O80" s="13">
        <f t="shared" si="19"/>
        <v>1</v>
      </c>
      <c r="P80" s="13">
        <f t="shared" si="19"/>
        <v>0</v>
      </c>
      <c r="Q80" s="13">
        <f t="shared" si="19"/>
        <v>0</v>
      </c>
      <c r="R80" s="13">
        <f t="shared" si="19"/>
        <v>0</v>
      </c>
      <c r="S80" s="12"/>
    </row>
    <row r="81" spans="2:67" ht="15.75" x14ac:dyDescent="0.2">
      <c r="B81" s="17"/>
      <c r="C81" s="16" t="s">
        <v>97</v>
      </c>
      <c r="D81" s="15"/>
      <c r="E81" s="14"/>
      <c r="F81" s="14"/>
      <c r="G81" s="13">
        <f t="shared" ref="G81:R81" si="20">STDEV(G73:G78)/SQRT(COUNT(G73:G78))</f>
        <v>0.51606470309233254</v>
      </c>
      <c r="H81" s="13">
        <f t="shared" si="20"/>
        <v>2.0347672539575075</v>
      </c>
      <c r="I81" s="13">
        <f t="shared" si="20"/>
        <v>0.80277297191948482</v>
      </c>
      <c r="J81" s="13">
        <f t="shared" si="20"/>
        <v>0.75</v>
      </c>
      <c r="K81" s="13">
        <f t="shared" si="20"/>
        <v>1.0645812948447542</v>
      </c>
      <c r="L81" s="13">
        <f t="shared" si="20"/>
        <v>0.44721359549995793</v>
      </c>
      <c r="M81" s="13">
        <f t="shared" si="20"/>
        <v>0</v>
      </c>
      <c r="N81" s="13">
        <f t="shared" si="20"/>
        <v>0.16666666666666669</v>
      </c>
      <c r="O81" s="13">
        <f t="shared" si="20"/>
        <v>0.63245553203367599</v>
      </c>
      <c r="P81" s="13">
        <f t="shared" si="20"/>
        <v>0</v>
      </c>
      <c r="Q81" s="13">
        <f t="shared" si="20"/>
        <v>0</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733</v>
      </c>
      <c r="E83" s="19">
        <v>160</v>
      </c>
      <c r="F83" s="19">
        <v>156.44999999999999</v>
      </c>
      <c r="G83" s="19">
        <v>4.8</v>
      </c>
      <c r="H83" s="19">
        <v>19.2</v>
      </c>
      <c r="I83" s="19">
        <v>15.1</v>
      </c>
      <c r="J83" s="19"/>
      <c r="K83" s="19">
        <v>9</v>
      </c>
      <c r="L83" s="19">
        <v>0</v>
      </c>
      <c r="M83" s="19">
        <v>0</v>
      </c>
      <c r="N83" s="19">
        <v>0</v>
      </c>
      <c r="O83" s="19">
        <v>0</v>
      </c>
      <c r="P83" s="19">
        <v>0</v>
      </c>
      <c r="Q83" s="19">
        <v>0</v>
      </c>
      <c r="R83" s="19">
        <v>0</v>
      </c>
      <c r="S83" s="18"/>
      <c r="U83" s="102">
        <v>6</v>
      </c>
      <c r="V83" s="102">
        <f>IF($H83="","",$H83)</f>
        <v>19.2</v>
      </c>
      <c r="W83" s="102">
        <f>IF(V83="","",V83/100)</f>
        <v>0.192</v>
      </c>
      <c r="X83" s="102">
        <f>IF($G83="","",$G83)</f>
        <v>4.8</v>
      </c>
      <c r="Y83" s="102">
        <f>IF($K83="","",$K83)</f>
        <v>9</v>
      </c>
      <c r="Z83" s="102" t="str">
        <f>IF(J83="","",J83-1)</f>
        <v/>
      </c>
      <c r="AA83" s="102">
        <f>IF($L83="","",$L83)</f>
        <v>0</v>
      </c>
      <c r="AB83" s="102">
        <f>IF($M83="","",$M83)</f>
        <v>0</v>
      </c>
      <c r="AC83" s="102">
        <f>IF($H84="","",$H84)</f>
        <v>14.5</v>
      </c>
      <c r="AD83" s="102">
        <f>IF(AC83="","",AC83/100)</f>
        <v>0.14499999999999999</v>
      </c>
      <c r="AE83" s="102">
        <f>IF($G84="","",$G84)</f>
        <v>3.6</v>
      </c>
      <c r="AF83" s="102">
        <f>IF($K84="","",$K84)</f>
        <v>8</v>
      </c>
      <c r="AG83" s="102" t="str">
        <f>IF(J84="","",J84-1)</f>
        <v/>
      </c>
      <c r="AH83" s="102">
        <f>IF($L84="","",$L84)</f>
        <v>0</v>
      </c>
      <c r="AI83" s="102">
        <f>IF($M84="","",$M84)</f>
        <v>0</v>
      </c>
      <c r="AJ83" s="102">
        <f>IF($H85="","",$H85)</f>
        <v>22.8</v>
      </c>
      <c r="AK83" s="102">
        <f>IF(AJ83="","",AJ83/100)</f>
        <v>0.22800000000000001</v>
      </c>
      <c r="AL83" s="102">
        <f>IF($G85="","",$G85)</f>
        <v>5.0999999999999996</v>
      </c>
      <c r="AM83" s="102">
        <f>IF($K85="","",$K85)</f>
        <v>9</v>
      </c>
      <c r="AN83" s="102" t="str">
        <f>IF(J85="","",J85-1)</f>
        <v/>
      </c>
      <c r="AO83" s="102">
        <f>IF($L85="","",$L85)</f>
        <v>0</v>
      </c>
      <c r="AP83" s="102">
        <f>IF($M85="","",$M85)</f>
        <v>0</v>
      </c>
      <c r="AQ83" s="102">
        <f>IF($H86="","",$H86)</f>
        <v>21.1</v>
      </c>
      <c r="AR83" s="102">
        <f>IF(AQ83="","",AQ83/100)</f>
        <v>0.21100000000000002</v>
      </c>
      <c r="AS83" s="102">
        <f>IF($G86="","",$G86)</f>
        <v>5.0999999999999996</v>
      </c>
      <c r="AT83" s="102">
        <f>IF($K86="","",$K86)</f>
        <v>7</v>
      </c>
      <c r="AU83" s="102" t="str">
        <f>IF(J86="","",J86-1)</f>
        <v/>
      </c>
      <c r="AV83" s="102">
        <f>IF($L86="","",$L86)</f>
        <v>2</v>
      </c>
      <c r="AW83" s="102">
        <f>IF($M86="","",$M86)</f>
        <v>0</v>
      </c>
      <c r="AX83" s="102">
        <f>IF($H87="","",$H87)</f>
        <v>16.5</v>
      </c>
      <c r="AY83" s="102">
        <f>IF(AX83="","",AX83/100)</f>
        <v>0.16500000000000001</v>
      </c>
      <c r="AZ83" s="102">
        <f>IF($G87="","",$G87)</f>
        <v>5.3</v>
      </c>
      <c r="BA83" s="102">
        <f>IF($K87="","",$K87)</f>
        <v>5</v>
      </c>
      <c r="BB83" s="102" t="str">
        <f>IF(J87="","",J87-1)</f>
        <v/>
      </c>
      <c r="BC83" s="102">
        <f>IF($L87="","",$L87)</f>
        <v>1</v>
      </c>
      <c r="BD83" s="102">
        <f>IF($M87="","",$M87)</f>
        <v>0</v>
      </c>
      <c r="BE83" s="102">
        <f>IF($H88="","",$H88)</f>
        <v>16.600000000000001</v>
      </c>
      <c r="BF83" s="102">
        <f>IF(BE83="","",BE83/100)</f>
        <v>0.16600000000000001</v>
      </c>
      <c r="BG83" s="102">
        <f>IF($G88="","",$G88)</f>
        <v>4.5999999999999996</v>
      </c>
      <c r="BH83" s="102">
        <f>IF($K88="","",$K88)</f>
        <v>8</v>
      </c>
      <c r="BI83" s="102" t="str">
        <f>IF(J88="","",J88-1)</f>
        <v/>
      </c>
      <c r="BJ83" s="102">
        <f>IF($L88="","",$L88)</f>
        <v>0</v>
      </c>
      <c r="BK83" s="102">
        <f>IF($M88="","",$M88)</f>
        <v>0</v>
      </c>
      <c r="BL83" s="102">
        <f>SUM(O83:O88)/U83</f>
        <v>0</v>
      </c>
      <c r="BM83" s="102">
        <f>SUM(P83:P88)/U83</f>
        <v>0</v>
      </c>
      <c r="BN83" s="102">
        <f>SUM(Q83:Q88)/U83</f>
        <v>0</v>
      </c>
      <c r="BO83" s="102">
        <f>SUM(R83:R88)/U83</f>
        <v>0</v>
      </c>
    </row>
    <row r="84" spans="2:67" ht="15.75" x14ac:dyDescent="0.2">
      <c r="B84" s="147"/>
      <c r="C84" s="21" t="s">
        <v>103</v>
      </c>
      <c r="D84" s="19" t="s">
        <v>745</v>
      </c>
      <c r="E84" s="19">
        <v>161</v>
      </c>
      <c r="F84" s="20"/>
      <c r="G84" s="19">
        <v>3.6</v>
      </c>
      <c r="H84" s="19">
        <v>14.5</v>
      </c>
      <c r="I84" s="19">
        <v>7.3</v>
      </c>
      <c r="J84" s="19"/>
      <c r="K84" s="19">
        <v>8</v>
      </c>
      <c r="L84" s="19">
        <v>0</v>
      </c>
      <c r="M84" s="19">
        <v>0</v>
      </c>
      <c r="N84" s="19">
        <v>0</v>
      </c>
      <c r="O84" s="19">
        <v>0</v>
      </c>
      <c r="P84" s="19">
        <v>0</v>
      </c>
      <c r="Q84" s="19">
        <v>0</v>
      </c>
      <c r="R84" s="19">
        <v>0</v>
      </c>
      <c r="S84" s="18"/>
    </row>
    <row r="85" spans="2:67" ht="15.75" x14ac:dyDescent="0.2">
      <c r="B85" s="147"/>
      <c r="C85" s="21" t="s">
        <v>102</v>
      </c>
      <c r="D85" s="19" t="str">
        <f t="shared" ref="D85:E88" si="21">D84</f>
        <v>CO'B</v>
      </c>
      <c r="E85" s="19">
        <f t="shared" si="21"/>
        <v>161</v>
      </c>
      <c r="F85" s="20"/>
      <c r="G85" s="19">
        <v>5.0999999999999996</v>
      </c>
      <c r="H85" s="19">
        <v>22.8</v>
      </c>
      <c r="I85" s="19">
        <v>17.2</v>
      </c>
      <c r="J85" s="19"/>
      <c r="K85" s="19">
        <v>9</v>
      </c>
      <c r="L85" s="19">
        <v>0</v>
      </c>
      <c r="M85" s="19">
        <v>0</v>
      </c>
      <c r="N85" s="19">
        <v>2</v>
      </c>
      <c r="O85" s="19">
        <v>0</v>
      </c>
      <c r="P85" s="19">
        <v>0</v>
      </c>
      <c r="Q85" s="19">
        <v>0</v>
      </c>
      <c r="R85" s="19">
        <v>0</v>
      </c>
      <c r="S85" s="18"/>
    </row>
    <row r="86" spans="2:67" ht="15.75" x14ac:dyDescent="0.2">
      <c r="B86" s="147"/>
      <c r="C86" s="21" t="s">
        <v>101</v>
      </c>
      <c r="D86" s="19" t="str">
        <f t="shared" si="21"/>
        <v>CO'B</v>
      </c>
      <c r="E86" s="19">
        <f t="shared" si="21"/>
        <v>161</v>
      </c>
      <c r="F86" s="20"/>
      <c r="G86" s="19">
        <v>5.0999999999999996</v>
      </c>
      <c r="H86" s="19">
        <v>21.1</v>
      </c>
      <c r="I86" s="19">
        <v>14.2</v>
      </c>
      <c r="J86" s="19"/>
      <c r="K86" s="19">
        <v>7</v>
      </c>
      <c r="L86" s="19">
        <v>2</v>
      </c>
      <c r="M86" s="19">
        <v>0</v>
      </c>
      <c r="N86" s="19">
        <v>0</v>
      </c>
      <c r="O86" s="19">
        <v>0</v>
      </c>
      <c r="P86" s="19">
        <v>0</v>
      </c>
      <c r="Q86" s="19">
        <v>0</v>
      </c>
      <c r="R86" s="19">
        <v>0</v>
      </c>
      <c r="S86" s="18" t="s">
        <v>738</v>
      </c>
    </row>
    <row r="87" spans="2:67" ht="15.75" x14ac:dyDescent="0.2">
      <c r="B87" s="147"/>
      <c r="C87" s="21" t="s">
        <v>100</v>
      </c>
      <c r="D87" s="19" t="str">
        <f t="shared" si="21"/>
        <v>CO'B</v>
      </c>
      <c r="E87" s="19">
        <f t="shared" si="21"/>
        <v>161</v>
      </c>
      <c r="F87" s="20"/>
      <c r="G87" s="19">
        <v>5.3</v>
      </c>
      <c r="H87" s="19">
        <v>16.5</v>
      </c>
      <c r="I87" s="19">
        <v>14.2</v>
      </c>
      <c r="J87" s="19"/>
      <c r="K87" s="19">
        <v>5</v>
      </c>
      <c r="L87" s="19">
        <v>1</v>
      </c>
      <c r="M87" s="19">
        <v>0</v>
      </c>
      <c r="N87" s="19">
        <v>0</v>
      </c>
      <c r="O87" s="19">
        <v>0</v>
      </c>
      <c r="P87" s="19">
        <v>0</v>
      </c>
      <c r="Q87" s="19">
        <v>0</v>
      </c>
      <c r="R87" s="19">
        <v>0</v>
      </c>
      <c r="S87" s="18"/>
    </row>
    <row r="88" spans="2:67" ht="15.75" x14ac:dyDescent="0.2">
      <c r="B88" s="147"/>
      <c r="C88" s="21" t="s">
        <v>99</v>
      </c>
      <c r="D88" s="19" t="str">
        <f t="shared" si="21"/>
        <v>CO'B</v>
      </c>
      <c r="E88" s="19">
        <f t="shared" si="21"/>
        <v>161</v>
      </c>
      <c r="F88" s="20"/>
      <c r="G88" s="19">
        <v>4.5999999999999996</v>
      </c>
      <c r="H88" s="19">
        <v>16.600000000000001</v>
      </c>
      <c r="I88" s="19">
        <v>20.399999999999999</v>
      </c>
      <c r="J88" s="19"/>
      <c r="K88" s="19">
        <v>8</v>
      </c>
      <c r="L88" s="19">
        <v>0</v>
      </c>
      <c r="M88" s="19">
        <v>0</v>
      </c>
      <c r="N88" s="19">
        <v>0</v>
      </c>
      <c r="O88" s="19">
        <v>0</v>
      </c>
      <c r="P88" s="19">
        <v>0</v>
      </c>
      <c r="Q88" s="19">
        <v>0</v>
      </c>
      <c r="R88" s="19">
        <v>0</v>
      </c>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161</v>
      </c>
      <c r="F90" s="13">
        <f>F83</f>
        <v>156.44999999999999</v>
      </c>
      <c r="G90" s="13">
        <f t="shared" ref="G90:R90" si="22">AVERAGE(G83:G88)</f>
        <v>4.75</v>
      </c>
      <c r="H90" s="13">
        <f t="shared" si="22"/>
        <v>18.45</v>
      </c>
      <c r="I90" s="13">
        <f t="shared" si="22"/>
        <v>14.733333333333334</v>
      </c>
      <c r="J90" s="13" t="e">
        <f t="shared" si="22"/>
        <v>#DIV/0!</v>
      </c>
      <c r="K90" s="13">
        <f t="shared" si="22"/>
        <v>7.666666666666667</v>
      </c>
      <c r="L90" s="13">
        <f t="shared" si="22"/>
        <v>0.5</v>
      </c>
      <c r="M90" s="13">
        <f t="shared" si="22"/>
        <v>0</v>
      </c>
      <c r="N90" s="13">
        <f t="shared" si="22"/>
        <v>0.33333333333333331</v>
      </c>
      <c r="O90" s="13">
        <f t="shared" si="22"/>
        <v>0</v>
      </c>
      <c r="P90" s="13">
        <f t="shared" si="22"/>
        <v>0</v>
      </c>
      <c r="Q90" s="13">
        <f t="shared" si="22"/>
        <v>0</v>
      </c>
      <c r="R90" s="13">
        <f t="shared" si="22"/>
        <v>0</v>
      </c>
      <c r="S90" s="12"/>
    </row>
    <row r="91" spans="2:67" ht="15.75" x14ac:dyDescent="0.2">
      <c r="B91" s="17"/>
      <c r="C91" s="16" t="s">
        <v>97</v>
      </c>
      <c r="D91" s="15"/>
      <c r="E91" s="14"/>
      <c r="F91" s="14"/>
      <c r="G91" s="13">
        <f t="shared" ref="G91:R91" si="23">STDEV(G83:G88)/SQRT(COUNT(G83:G88))</f>
        <v>0.25132979661525623</v>
      </c>
      <c r="H91" s="13">
        <f t="shared" si="23"/>
        <v>1.2823805987303492</v>
      </c>
      <c r="I91" s="13">
        <f t="shared" si="23"/>
        <v>1.7715655348996924</v>
      </c>
      <c r="J91" s="13" t="e">
        <f t="shared" si="23"/>
        <v>#DIV/0!</v>
      </c>
      <c r="K91" s="13">
        <f t="shared" si="23"/>
        <v>0.61463629715285872</v>
      </c>
      <c r="L91" s="13">
        <f t="shared" si="23"/>
        <v>0.34156502553198664</v>
      </c>
      <c r="M91" s="13">
        <f t="shared" si="23"/>
        <v>0</v>
      </c>
      <c r="N91" s="13">
        <f t="shared" si="23"/>
        <v>0.33333333333333337</v>
      </c>
      <c r="O91" s="13">
        <f t="shared" si="23"/>
        <v>0</v>
      </c>
      <c r="P91" s="13">
        <f t="shared" si="23"/>
        <v>0</v>
      </c>
      <c r="Q91" s="13">
        <f t="shared" si="23"/>
        <v>0</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AD8B9-5E3D-4B88-A96D-53DAB07EE5BE}">
  <dimension ref="A9:AP56"/>
  <sheetViews>
    <sheetView topLeftCell="A10" workbookViewId="0">
      <pane xSplit="1" ySplit="1" topLeftCell="AA11" activePane="bottomRight" state="frozen"/>
      <selection activeCell="U13" sqref="U13:BP84"/>
      <selection pane="topRight" activeCell="U13" sqref="U13:BP84"/>
      <selection pane="bottomLeft" activeCell="U13" sqref="U13:BP84"/>
      <selection pane="bottomRight" activeCell="AE11" sqref="AE11:AF42"/>
    </sheetView>
  </sheetViews>
  <sheetFormatPr defaultRowHeight="12.75" x14ac:dyDescent="0.2"/>
  <cols>
    <col min="1" max="4" width="9.140625" style="7"/>
    <col min="5" max="5" width="10" style="7" customWidth="1"/>
    <col min="6" max="16384" width="9.140625" style="7"/>
  </cols>
  <sheetData>
    <row r="9" spans="1:42" ht="13.5" thickBot="1" x14ac:dyDescent="0.25"/>
    <row r="10" spans="1:42" ht="47.25" customHeight="1" thickTop="1" thickBot="1" x14ac:dyDescent="0.25">
      <c r="A10" s="49" t="s">
        <v>136</v>
      </c>
      <c r="B10" s="48" t="s">
        <v>117</v>
      </c>
      <c r="C10" s="48" t="s">
        <v>116</v>
      </c>
      <c r="D10" s="48" t="s">
        <v>134</v>
      </c>
      <c r="E10" s="48" t="s">
        <v>193</v>
      </c>
      <c r="F10" s="48" t="s">
        <v>192</v>
      </c>
      <c r="G10" s="48" t="s">
        <v>191</v>
      </c>
      <c r="H10" s="48" t="s">
        <v>190</v>
      </c>
      <c r="I10" s="48"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125" t="s">
        <v>174</v>
      </c>
      <c r="AA10" s="125" t="s">
        <v>173</v>
      </c>
      <c r="AB10" s="125" t="s">
        <v>172</v>
      </c>
      <c r="AC10" s="125"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v>163</v>
      </c>
      <c r="C11" s="39">
        <v>60</v>
      </c>
      <c r="D11" s="39" t="s">
        <v>745</v>
      </c>
      <c r="E11" s="39">
        <v>1.36</v>
      </c>
      <c r="F11" s="39">
        <v>8.9499999999999993</v>
      </c>
      <c r="G11" s="39">
        <v>0.03</v>
      </c>
      <c r="H11" s="39">
        <v>0</v>
      </c>
      <c r="I11" s="39">
        <v>0</v>
      </c>
      <c r="J11" s="39">
        <v>0</v>
      </c>
      <c r="K11" s="39">
        <v>5.12</v>
      </c>
      <c r="L11" s="39">
        <v>1.91</v>
      </c>
      <c r="M11" s="124"/>
      <c r="N11" s="106"/>
      <c r="O11" s="36">
        <v>5.270833333333333</v>
      </c>
      <c r="P11" s="36">
        <f t="shared" ref="P11:P42" si="0">SUM(E11:K11)</f>
        <v>15.459999999999997</v>
      </c>
      <c r="Q11" s="7">
        <v>4</v>
      </c>
      <c r="R11" s="36">
        <f t="shared" ref="R11:R42" si="1">P11/Q11</f>
        <v>3.8649999999999993</v>
      </c>
      <c r="S11" s="36">
        <f t="shared" ref="S11:S42" si="2">O11*R11/1.02</f>
        <v>19.972324346405223</v>
      </c>
      <c r="T11" s="35">
        <f t="shared" ref="T11:T42" si="3">S11*10000/1000</f>
        <v>199.72324346405225</v>
      </c>
      <c r="U11" s="35">
        <f t="shared" ref="U11:U42" si="4">SUM(E11:F11)/Q11*O11/1.02*10000/1000</f>
        <v>133.19189133986924</v>
      </c>
      <c r="V11" s="35">
        <f t="shared" ref="V11:V42" si="5">K11/Q11*O11/1.02*10000/1000</f>
        <v>66.143790849673195</v>
      </c>
      <c r="W11" s="35">
        <f t="shared" ref="W11:W42" si="6">G11/Q11*O11/1.02*10000/1000</f>
        <v>0.38756127450980388</v>
      </c>
      <c r="X11" s="35">
        <f t="shared" ref="X11:X42" si="7">H11/Q11*O11/1.02*10000/1000</f>
        <v>0</v>
      </c>
      <c r="Y11" s="35">
        <f t="shared" ref="Y11:Y42" si="8">SUM(I11:J11)/Q11*O11/1.02*10000/1000</f>
        <v>0</v>
      </c>
      <c r="Z11" s="35">
        <f>(SUM(d160Data100!K13:K18)+Q11)/Q11</f>
        <v>11</v>
      </c>
      <c r="AA11" s="35">
        <f>(SUM(d160Data100!O13:O18))/$Q11*$O11/1.02</f>
        <v>6.4593545751633981</v>
      </c>
      <c r="AB11" s="35">
        <f>(SUM(d160Data100!Q13:Q18))/$Q11*$O11/1.02</f>
        <v>0</v>
      </c>
      <c r="AC11" s="35">
        <f>(SUM(d160Data100!R13:R18))/$Q11*$O11/1.02</f>
        <v>0</v>
      </c>
      <c r="AD11" s="7">
        <f>d160Data100!F13</f>
        <v>197.66</v>
      </c>
      <c r="AE11" s="34"/>
      <c r="AF11" s="34"/>
      <c r="AH11" s="102">
        <f t="shared" ref="AH11:AH42" si="9">SUM(E11:F11)/Q11</f>
        <v>2.5774999999999997</v>
      </c>
      <c r="AI11" s="102">
        <f t="shared" ref="AI11:AI42" si="10">K11/Q11</f>
        <v>1.28</v>
      </c>
      <c r="AJ11" s="102">
        <f t="shared" ref="AJ11:AJ42" si="11">SUM(E11:I11,K11)/Q11</f>
        <v>3.8649999999999993</v>
      </c>
      <c r="AK11" s="102">
        <f t="shared" ref="AK11:AK42" si="12">SUM(E11:F11)/Q11/1000*(O11/1.016)*10000</f>
        <v>133.71626886482937</v>
      </c>
      <c r="AL11" s="102">
        <f t="shared" ref="AL11:AL42" si="13">SUM(K11)/Q11/1000*(O11/1.016)*10000</f>
        <v>66.404199475065624</v>
      </c>
      <c r="AM11" s="102">
        <f t="shared" ref="AM11:AM42" si="14">SUM(I11)/Q11/1000*(O11/1.016)*10000</f>
        <v>0</v>
      </c>
      <c r="AN11" s="102">
        <f t="shared" ref="AN11:AN42" si="15">SUM(G11:I11)/Q11/1000*(O11/1.016)*10000</f>
        <v>0.38908710629921256</v>
      </c>
      <c r="AO11" s="102">
        <f t="shared" ref="AO11:AO42" si="16">SUM(AK11:AL11,AN11)</f>
        <v>200.50955544619421</v>
      </c>
      <c r="AP11" s="102">
        <f t="shared" ref="AP11:AP42" si="17">(AD11*SUM(E11:F11)/E11/Q11)/(100*100)*(O11/1.016)</f>
        <v>0.19434086546928067</v>
      </c>
    </row>
    <row r="12" spans="1:42" ht="20.100000000000001" customHeight="1" x14ac:dyDescent="0.25">
      <c r="A12" s="45">
        <v>102</v>
      </c>
      <c r="B12" s="39">
        <v>163</v>
      </c>
      <c r="C12" s="39">
        <v>60</v>
      </c>
      <c r="D12" s="39" t="s">
        <v>745</v>
      </c>
      <c r="E12" s="42">
        <v>2.44</v>
      </c>
      <c r="F12" s="42">
        <v>5.1100000000000003</v>
      </c>
      <c r="G12" s="42">
        <v>0</v>
      </c>
      <c r="H12" s="39">
        <v>0</v>
      </c>
      <c r="I12" s="39">
        <v>0</v>
      </c>
      <c r="J12" s="39">
        <v>0</v>
      </c>
      <c r="K12" s="42">
        <v>3.61</v>
      </c>
      <c r="L12" s="42">
        <v>1.29</v>
      </c>
      <c r="M12" s="113"/>
      <c r="N12" s="106"/>
      <c r="O12" s="36">
        <v>9.6111111111111125</v>
      </c>
      <c r="P12" s="36">
        <f t="shared" si="0"/>
        <v>11.16</v>
      </c>
      <c r="Q12" s="7">
        <v>6</v>
      </c>
      <c r="R12" s="36">
        <f t="shared" si="1"/>
        <v>1.86</v>
      </c>
      <c r="S12" s="36">
        <f t="shared" si="2"/>
        <v>17.526143790849677</v>
      </c>
      <c r="T12" s="35">
        <f t="shared" si="3"/>
        <v>175.26143790849676</v>
      </c>
      <c r="U12" s="35">
        <f t="shared" si="4"/>
        <v>118.56844589687731</v>
      </c>
      <c r="V12" s="35">
        <f t="shared" si="5"/>
        <v>56.692992011619467</v>
      </c>
      <c r="W12" s="35">
        <f t="shared" si="6"/>
        <v>0</v>
      </c>
      <c r="X12" s="35">
        <f t="shared" si="7"/>
        <v>0</v>
      </c>
      <c r="Y12" s="35">
        <f t="shared" si="8"/>
        <v>0</v>
      </c>
      <c r="Z12" s="35">
        <f>(SUM(d160Data100!K23:K28)+Q12)/Q12</f>
        <v>7.833333333333333</v>
      </c>
      <c r="AA12" s="35">
        <f>(SUM(d160Data100!O23:O28))/$Q12*$O12/1.02</f>
        <v>0</v>
      </c>
      <c r="AB12" s="35">
        <f>(SUM(d160Data100!Q23:Q28))/$Q12*$O12/1.02</f>
        <v>0</v>
      </c>
      <c r="AC12" s="35">
        <f>(SUM(d160Data100!R23:R28))/$Q12*$O12/1.02</f>
        <v>0</v>
      </c>
      <c r="AD12" s="7">
        <f>d160Data100!F23</f>
        <v>371.27</v>
      </c>
      <c r="AE12" s="34"/>
      <c r="AF12" s="34"/>
      <c r="AH12" s="102">
        <f t="shared" si="9"/>
        <v>1.2583333333333335</v>
      </c>
      <c r="AI12" s="102">
        <f t="shared" si="10"/>
        <v>0.60166666666666668</v>
      </c>
      <c r="AJ12" s="102">
        <f t="shared" si="11"/>
        <v>1.86</v>
      </c>
      <c r="AK12" s="102">
        <f t="shared" si="12"/>
        <v>119.03525080198312</v>
      </c>
      <c r="AL12" s="102">
        <f t="shared" si="13"/>
        <v>56.916192767570735</v>
      </c>
      <c r="AM12" s="102">
        <f t="shared" si="14"/>
        <v>0</v>
      </c>
      <c r="AN12" s="102">
        <f t="shared" si="15"/>
        <v>0</v>
      </c>
      <c r="AO12" s="102">
        <f t="shared" si="16"/>
        <v>175.95144356955387</v>
      </c>
      <c r="AP12" s="102">
        <f t="shared" si="17"/>
        <v>0.18112384248054211</v>
      </c>
    </row>
    <row r="13" spans="1:42" ht="20.100000000000001" customHeight="1" x14ac:dyDescent="0.25">
      <c r="A13" s="45">
        <v>103</v>
      </c>
      <c r="B13" s="39">
        <v>163</v>
      </c>
      <c r="C13" s="39">
        <v>60</v>
      </c>
      <c r="D13" s="39" t="s">
        <v>745</v>
      </c>
      <c r="E13" s="42">
        <v>0.97</v>
      </c>
      <c r="F13" s="42">
        <v>9.51</v>
      </c>
      <c r="G13" s="42">
        <v>0</v>
      </c>
      <c r="H13" s="39">
        <v>0</v>
      </c>
      <c r="I13" s="39">
        <v>0</v>
      </c>
      <c r="J13" s="39">
        <v>0</v>
      </c>
      <c r="K13" s="42">
        <v>5.63</v>
      </c>
      <c r="L13" s="42">
        <v>1.85</v>
      </c>
      <c r="M13" s="113"/>
      <c r="N13" s="106"/>
      <c r="O13" s="36">
        <v>22.916666666666668</v>
      </c>
      <c r="P13" s="36">
        <f t="shared" si="0"/>
        <v>16.11</v>
      </c>
      <c r="Q13" s="7">
        <v>6</v>
      </c>
      <c r="R13" s="36">
        <f t="shared" si="1"/>
        <v>2.6850000000000001</v>
      </c>
      <c r="S13" s="36">
        <f t="shared" si="2"/>
        <v>60.324754901960787</v>
      </c>
      <c r="T13" s="35">
        <f t="shared" si="3"/>
        <v>603.24754901960785</v>
      </c>
      <c r="U13" s="35">
        <f t="shared" si="4"/>
        <v>392.42919389978221</v>
      </c>
      <c r="V13" s="35">
        <f t="shared" si="5"/>
        <v>210.81835511982572</v>
      </c>
      <c r="W13" s="35">
        <f t="shared" si="6"/>
        <v>0</v>
      </c>
      <c r="X13" s="35">
        <f t="shared" si="7"/>
        <v>0</v>
      </c>
      <c r="Y13" s="35">
        <f t="shared" si="8"/>
        <v>0</v>
      </c>
      <c r="Z13" s="35">
        <f>(SUM(d160Data100!K33:K38)+Q13)/Q13</f>
        <v>8.5</v>
      </c>
      <c r="AA13" s="35">
        <f>(SUM(d160Data100!O33:O38))/$Q13*$O13/1.02</f>
        <v>0</v>
      </c>
      <c r="AB13" s="35">
        <f>(SUM(d160Data100!Q33:Q38))/$Q13*$O13/1.02</f>
        <v>0</v>
      </c>
      <c r="AC13" s="35">
        <f>(SUM(d160Data100!R33:R38))/$Q13*$O13/1.02</f>
        <v>0</v>
      </c>
      <c r="AD13" s="7">
        <f>d160Data100!F33</f>
        <v>125.88</v>
      </c>
      <c r="AE13" s="34"/>
      <c r="AF13" s="34"/>
      <c r="AH13" s="102">
        <f t="shared" si="9"/>
        <v>1.7466666666666668</v>
      </c>
      <c r="AI13" s="102">
        <f t="shared" si="10"/>
        <v>0.93833333333333335</v>
      </c>
      <c r="AJ13" s="102">
        <f t="shared" si="11"/>
        <v>2.6850000000000001</v>
      </c>
      <c r="AK13" s="102">
        <f t="shared" si="12"/>
        <v>393.97419072615929</v>
      </c>
      <c r="AL13" s="102">
        <f t="shared" si="13"/>
        <v>211.64834864391952</v>
      </c>
      <c r="AM13" s="102">
        <f t="shared" si="14"/>
        <v>0</v>
      </c>
      <c r="AN13" s="102">
        <f t="shared" si="15"/>
        <v>0</v>
      </c>
      <c r="AO13" s="102">
        <f t="shared" si="16"/>
        <v>605.62253937007881</v>
      </c>
      <c r="AP13" s="102">
        <f t="shared" si="17"/>
        <v>0.51127289823308175</v>
      </c>
    </row>
    <row r="14" spans="1:42" ht="20.100000000000001" customHeight="1" x14ac:dyDescent="0.25">
      <c r="A14" s="45">
        <v>104</v>
      </c>
      <c r="B14" s="39">
        <v>163</v>
      </c>
      <c r="C14" s="39">
        <v>60</v>
      </c>
      <c r="D14" s="39" t="s">
        <v>745</v>
      </c>
      <c r="E14" s="42">
        <v>1.82</v>
      </c>
      <c r="F14" s="42">
        <v>9.17</v>
      </c>
      <c r="G14" s="42">
        <v>0</v>
      </c>
      <c r="H14" s="39">
        <v>0</v>
      </c>
      <c r="I14" s="39">
        <v>0</v>
      </c>
      <c r="J14" s="39">
        <v>0</v>
      </c>
      <c r="K14" s="42">
        <v>5.84</v>
      </c>
      <c r="L14" s="42">
        <v>1.96</v>
      </c>
      <c r="M14" s="113"/>
      <c r="N14" s="106"/>
      <c r="O14" s="36">
        <v>12.314814814814815</v>
      </c>
      <c r="P14" s="36">
        <f t="shared" si="0"/>
        <v>16.829999999999998</v>
      </c>
      <c r="Q14" s="7">
        <v>6</v>
      </c>
      <c r="R14" s="36">
        <f t="shared" si="1"/>
        <v>2.8049999999999997</v>
      </c>
      <c r="S14" s="36">
        <f t="shared" si="2"/>
        <v>33.86574074074074</v>
      </c>
      <c r="T14" s="35">
        <f t="shared" si="3"/>
        <v>338.65740740740739</v>
      </c>
      <c r="U14" s="35">
        <f t="shared" si="4"/>
        <v>221.14348825950134</v>
      </c>
      <c r="V14" s="35">
        <f t="shared" si="5"/>
        <v>117.51391914790608</v>
      </c>
      <c r="W14" s="35">
        <f t="shared" si="6"/>
        <v>0</v>
      </c>
      <c r="X14" s="35">
        <f t="shared" si="7"/>
        <v>0</v>
      </c>
      <c r="Y14" s="35">
        <f t="shared" si="8"/>
        <v>0</v>
      </c>
      <c r="Z14" s="35">
        <f>(SUM(d160Data100!K43:K48)+Q14)/Q14</f>
        <v>9.8333333333333339</v>
      </c>
      <c r="AA14" s="35">
        <f>(SUM(d160Data100!O43:O48))/$Q14*$O14/1.02</f>
        <v>2.0122246429435973</v>
      </c>
      <c r="AB14" s="35">
        <f>(SUM(d160Data100!Q43:Q48))/$Q14*$O14/1.02</f>
        <v>0</v>
      </c>
      <c r="AC14" s="35">
        <f>(SUM(d160Data100!R43:R48))/$Q14*$O14/1.02</f>
        <v>0</v>
      </c>
      <c r="AD14" s="7">
        <f>d160Data100!F43</f>
        <v>271.54000000000002</v>
      </c>
      <c r="AE14" s="34"/>
      <c r="AF14" s="34"/>
      <c r="AH14" s="102">
        <f t="shared" si="9"/>
        <v>1.8316666666666668</v>
      </c>
      <c r="AI14" s="102">
        <f t="shared" si="10"/>
        <v>0.97333333333333327</v>
      </c>
      <c r="AJ14" s="102">
        <f t="shared" si="11"/>
        <v>2.8049999999999997</v>
      </c>
      <c r="AK14" s="102">
        <f t="shared" si="12"/>
        <v>222.01413191406633</v>
      </c>
      <c r="AL14" s="102">
        <f t="shared" si="13"/>
        <v>117.97657237289783</v>
      </c>
      <c r="AM14" s="102">
        <f t="shared" si="14"/>
        <v>0</v>
      </c>
      <c r="AN14" s="102">
        <f t="shared" si="15"/>
        <v>0</v>
      </c>
      <c r="AO14" s="102">
        <f t="shared" si="16"/>
        <v>339.99070428696416</v>
      </c>
      <c r="AP14" s="102">
        <f t="shared" si="17"/>
        <v>0.33124020538431631</v>
      </c>
    </row>
    <row r="15" spans="1:42" ht="20.100000000000001" customHeight="1" x14ac:dyDescent="0.25">
      <c r="A15" s="45">
        <v>105</v>
      </c>
      <c r="B15" s="39">
        <v>163</v>
      </c>
      <c r="C15" s="39">
        <v>60</v>
      </c>
      <c r="D15" s="39" t="s">
        <v>745</v>
      </c>
      <c r="E15" s="42">
        <v>1.56</v>
      </c>
      <c r="F15" s="42">
        <v>9.98</v>
      </c>
      <c r="G15" s="42">
        <v>0</v>
      </c>
      <c r="H15" s="39">
        <v>0</v>
      </c>
      <c r="I15" s="39">
        <v>0</v>
      </c>
      <c r="J15" s="39">
        <v>0</v>
      </c>
      <c r="K15" s="42">
        <v>6.48</v>
      </c>
      <c r="L15" s="42">
        <v>2.0699999999999998</v>
      </c>
      <c r="M15" s="113"/>
      <c r="N15" s="106"/>
      <c r="O15" s="36">
        <v>23.87037037037037</v>
      </c>
      <c r="P15" s="36">
        <f t="shared" si="0"/>
        <v>18.020000000000003</v>
      </c>
      <c r="Q15" s="7">
        <v>6</v>
      </c>
      <c r="R15" s="36">
        <f t="shared" si="1"/>
        <v>3.0033333333333339</v>
      </c>
      <c r="S15" s="36">
        <f t="shared" si="2"/>
        <v>70.284979423868336</v>
      </c>
      <c r="T15" s="35">
        <f t="shared" si="3"/>
        <v>702.84979423868333</v>
      </c>
      <c r="U15" s="35">
        <f t="shared" si="4"/>
        <v>450.10469619946747</v>
      </c>
      <c r="V15" s="35">
        <f t="shared" si="5"/>
        <v>252.74509803921566</v>
      </c>
      <c r="W15" s="35">
        <f t="shared" si="6"/>
        <v>0</v>
      </c>
      <c r="X15" s="35">
        <f t="shared" si="7"/>
        <v>0</v>
      </c>
      <c r="Y15" s="35">
        <f t="shared" si="8"/>
        <v>0</v>
      </c>
      <c r="Z15" s="35">
        <f>(SUM(d160Data100!K53:K58)+Q15)/Q15</f>
        <v>7.666666666666667</v>
      </c>
      <c r="AA15" s="35">
        <f>(SUM(d160Data100!O53:O58))/$Q15*$O15/1.02</f>
        <v>0</v>
      </c>
      <c r="AB15" s="35">
        <f>(SUM(d160Data100!Q53:Q58))/$Q15*$O15/1.02</f>
        <v>0</v>
      </c>
      <c r="AC15" s="35">
        <f>(SUM(d160Data100!R53:R58))/$Q15*$O15/1.02</f>
        <v>0</v>
      </c>
      <c r="AD15" s="7">
        <f>d160Data100!F53</f>
        <v>261.2</v>
      </c>
      <c r="AE15" s="34"/>
      <c r="AF15" s="34"/>
      <c r="AH15" s="102">
        <f t="shared" si="9"/>
        <v>1.9233333333333336</v>
      </c>
      <c r="AI15" s="102">
        <f t="shared" si="10"/>
        <v>1.08</v>
      </c>
      <c r="AJ15" s="102">
        <f t="shared" si="11"/>
        <v>3.0033333333333339</v>
      </c>
      <c r="AK15" s="102">
        <f t="shared" si="12"/>
        <v>451.87676193253623</v>
      </c>
      <c r="AL15" s="102">
        <f t="shared" si="13"/>
        <v>253.74015748031493</v>
      </c>
      <c r="AM15" s="102">
        <f t="shared" si="14"/>
        <v>0</v>
      </c>
      <c r="AN15" s="102">
        <f t="shared" si="15"/>
        <v>0</v>
      </c>
      <c r="AO15" s="102">
        <f t="shared" si="16"/>
        <v>705.61691941285119</v>
      </c>
      <c r="AP15" s="102">
        <f t="shared" si="17"/>
        <v>0.75660391164601581</v>
      </c>
    </row>
    <row r="16" spans="1:42" ht="20.100000000000001" customHeight="1" x14ac:dyDescent="0.25">
      <c r="A16" s="45">
        <v>106</v>
      </c>
      <c r="B16" s="39">
        <v>163</v>
      </c>
      <c r="C16" s="39">
        <v>60</v>
      </c>
      <c r="D16" s="39" t="s">
        <v>745</v>
      </c>
      <c r="E16" s="42">
        <v>2.1</v>
      </c>
      <c r="F16" s="42">
        <v>8.8800000000000008</v>
      </c>
      <c r="G16" s="42">
        <v>0.09</v>
      </c>
      <c r="H16" s="39">
        <v>0</v>
      </c>
      <c r="I16" s="39">
        <v>0</v>
      </c>
      <c r="J16" s="39">
        <v>0</v>
      </c>
      <c r="K16" s="42">
        <v>5.44</v>
      </c>
      <c r="L16" s="42">
        <v>2.0499999999999998</v>
      </c>
      <c r="M16" s="113"/>
      <c r="N16" s="106"/>
      <c r="O16" s="36">
        <v>12.416666666666666</v>
      </c>
      <c r="P16" s="36">
        <f t="shared" si="0"/>
        <v>16.510000000000002</v>
      </c>
      <c r="Q16" s="7">
        <v>6</v>
      </c>
      <c r="R16" s="36">
        <f t="shared" si="1"/>
        <v>2.7516666666666669</v>
      </c>
      <c r="S16" s="36">
        <f t="shared" si="2"/>
        <v>33.496595860566451</v>
      </c>
      <c r="T16" s="35">
        <f t="shared" si="3"/>
        <v>334.96595860566447</v>
      </c>
      <c r="U16" s="35">
        <f t="shared" si="4"/>
        <v>222.76960784313727</v>
      </c>
      <c r="V16" s="35">
        <f t="shared" si="5"/>
        <v>110.37037037037037</v>
      </c>
      <c r="W16" s="35">
        <f t="shared" si="6"/>
        <v>1.8259803921568623</v>
      </c>
      <c r="X16" s="35">
        <f t="shared" si="7"/>
        <v>0</v>
      </c>
      <c r="Y16" s="35">
        <f t="shared" si="8"/>
        <v>0</v>
      </c>
      <c r="Z16" s="35">
        <f>(SUM(d160Data100!K63:K68)+Q16)/Q16</f>
        <v>7.666666666666667</v>
      </c>
      <c r="AA16" s="35">
        <f>(SUM(d160Data100!O63:O68))/$Q16*$O16/1.02</f>
        <v>12.173202614379084</v>
      </c>
      <c r="AB16" s="35">
        <f>(SUM(d160Data100!Q63:Q68))/$Q16*$O16/1.02</f>
        <v>0</v>
      </c>
      <c r="AC16" s="35">
        <f>(SUM(d160Data100!R63:R68))/$Q16*$O16/1.02</f>
        <v>0</v>
      </c>
      <c r="AD16" s="7">
        <f>d160Data100!F63</f>
        <v>329.75</v>
      </c>
      <c r="AE16" s="34"/>
      <c r="AF16" s="34"/>
      <c r="AH16" s="102">
        <f t="shared" si="9"/>
        <v>1.83</v>
      </c>
      <c r="AI16" s="102">
        <f t="shared" si="10"/>
        <v>0.90666666666666673</v>
      </c>
      <c r="AJ16" s="102">
        <f t="shared" si="11"/>
        <v>2.7516666666666669</v>
      </c>
      <c r="AK16" s="102">
        <f t="shared" si="12"/>
        <v>223.64665354330708</v>
      </c>
      <c r="AL16" s="102">
        <f t="shared" si="13"/>
        <v>110.80489938757655</v>
      </c>
      <c r="AM16" s="102">
        <f t="shared" si="14"/>
        <v>0</v>
      </c>
      <c r="AN16" s="102">
        <f t="shared" si="15"/>
        <v>1.8331692913385824</v>
      </c>
      <c r="AO16" s="102">
        <f t="shared" si="16"/>
        <v>336.28472222222223</v>
      </c>
      <c r="AP16" s="102">
        <f t="shared" si="17"/>
        <v>0.35117849526621675</v>
      </c>
    </row>
    <row r="17" spans="1:42" ht="20.100000000000001" customHeight="1" x14ac:dyDescent="0.25">
      <c r="A17" s="45">
        <v>107</v>
      </c>
      <c r="B17" s="39">
        <v>163</v>
      </c>
      <c r="C17" s="39">
        <v>60</v>
      </c>
      <c r="D17" s="39" t="s">
        <v>745</v>
      </c>
      <c r="E17" s="42">
        <v>2.97</v>
      </c>
      <c r="F17" s="42">
        <v>9.57</v>
      </c>
      <c r="G17" s="42">
        <v>0.04</v>
      </c>
      <c r="H17" s="39">
        <v>0</v>
      </c>
      <c r="I17" s="39">
        <v>0</v>
      </c>
      <c r="J17" s="39">
        <v>0</v>
      </c>
      <c r="K17" s="42">
        <v>6.5</v>
      </c>
      <c r="L17" s="42">
        <v>2.5</v>
      </c>
      <c r="M17" s="113"/>
      <c r="N17" s="106"/>
      <c r="O17" s="36">
        <v>11.657407407407407</v>
      </c>
      <c r="P17" s="36">
        <f t="shared" si="0"/>
        <v>19.079999999999998</v>
      </c>
      <c r="Q17" s="7">
        <v>6</v>
      </c>
      <c r="R17" s="36">
        <f t="shared" si="1"/>
        <v>3.1799999999999997</v>
      </c>
      <c r="S17" s="36">
        <f t="shared" si="2"/>
        <v>36.34368191721132</v>
      </c>
      <c r="T17" s="35">
        <f t="shared" si="3"/>
        <v>363.43681917211319</v>
      </c>
      <c r="U17" s="35">
        <f t="shared" si="4"/>
        <v>238.86256354393612</v>
      </c>
      <c r="V17" s="35">
        <f t="shared" si="5"/>
        <v>123.81233357540545</v>
      </c>
      <c r="W17" s="35">
        <f t="shared" si="6"/>
        <v>0.76192205277172598</v>
      </c>
      <c r="X17" s="35">
        <f t="shared" si="7"/>
        <v>0</v>
      </c>
      <c r="Y17" s="35">
        <f t="shared" si="8"/>
        <v>0</v>
      </c>
      <c r="Z17" s="35">
        <f>(SUM(d160Data100!K73:K78)+Q17)/Q17</f>
        <v>8.3333333333333339</v>
      </c>
      <c r="AA17" s="35">
        <f>(SUM(d160Data100!O73:O78))/$Q17*$O17/1.02</f>
        <v>0</v>
      </c>
      <c r="AB17" s="35">
        <f>(SUM(d160Data100!Q73:Q78))/$Q17*$O17/1.02</f>
        <v>0</v>
      </c>
      <c r="AC17" s="35">
        <f>(SUM(d160Data100!R73:R78))/$Q17*$O17/1.02</f>
        <v>0</v>
      </c>
      <c r="AD17" s="7">
        <f>d160Data100!F73</f>
        <v>522.13</v>
      </c>
      <c r="AE17" s="34"/>
      <c r="AF17" s="34"/>
      <c r="AH17" s="102">
        <f t="shared" si="9"/>
        <v>2.0900000000000003</v>
      </c>
      <c r="AI17" s="102">
        <f t="shared" si="10"/>
        <v>1.0833333333333333</v>
      </c>
      <c r="AJ17" s="102">
        <f t="shared" si="11"/>
        <v>3.1799999999999997</v>
      </c>
      <c r="AK17" s="102">
        <f t="shared" si="12"/>
        <v>239.80296733741616</v>
      </c>
      <c r="AL17" s="102">
        <f t="shared" si="13"/>
        <v>124.2997837075921</v>
      </c>
      <c r="AM17" s="102">
        <f t="shared" si="14"/>
        <v>0</v>
      </c>
      <c r="AN17" s="102">
        <f t="shared" si="15"/>
        <v>0.76492174589287454</v>
      </c>
      <c r="AO17" s="102">
        <f t="shared" si="16"/>
        <v>364.86767279090117</v>
      </c>
      <c r="AP17" s="102">
        <f t="shared" si="17"/>
        <v>0.4215768462487714</v>
      </c>
    </row>
    <row r="18" spans="1:42" ht="20.100000000000001" customHeight="1" thickBot="1" x14ac:dyDescent="0.3">
      <c r="A18" s="123">
        <v>108</v>
      </c>
      <c r="B18" s="104">
        <v>163</v>
      </c>
      <c r="C18" s="104">
        <v>60</v>
      </c>
      <c r="D18" s="104" t="s">
        <v>745</v>
      </c>
      <c r="E18" s="118">
        <v>1.79</v>
      </c>
      <c r="F18" s="118">
        <v>8.01</v>
      </c>
      <c r="G18" s="118">
        <v>0.04</v>
      </c>
      <c r="H18" s="119">
        <v>0</v>
      </c>
      <c r="I18" s="119">
        <v>0</v>
      </c>
      <c r="J18" s="119">
        <v>0</v>
      </c>
      <c r="K18" s="118">
        <v>4.75</v>
      </c>
      <c r="L18" s="118">
        <v>2.0699999999999998</v>
      </c>
      <c r="M18" s="117"/>
      <c r="N18" s="106"/>
      <c r="O18" s="36">
        <v>12.138888888888888</v>
      </c>
      <c r="P18" s="36">
        <f t="shared" si="0"/>
        <v>14.59</v>
      </c>
      <c r="Q18" s="7">
        <v>6</v>
      </c>
      <c r="R18" s="36">
        <f t="shared" si="1"/>
        <v>2.4316666666666666</v>
      </c>
      <c r="S18" s="36">
        <f t="shared" si="2"/>
        <v>28.938952432824976</v>
      </c>
      <c r="T18" s="35">
        <f t="shared" si="3"/>
        <v>289.38952432824976</v>
      </c>
      <c r="U18" s="35">
        <f t="shared" si="4"/>
        <v>194.38090050835152</v>
      </c>
      <c r="V18" s="35">
        <f t="shared" si="5"/>
        <v>94.21523238925198</v>
      </c>
      <c r="W18" s="35">
        <f t="shared" si="6"/>
        <v>0.79339143064633244</v>
      </c>
      <c r="X18" s="35">
        <f t="shared" si="7"/>
        <v>0</v>
      </c>
      <c r="Y18" s="35">
        <f t="shared" si="8"/>
        <v>0</v>
      </c>
      <c r="Z18" s="35">
        <f>(SUM(d160Data100!K83:K88)+Q18)/Q18</f>
        <v>7.333333333333333</v>
      </c>
      <c r="AA18" s="35">
        <f>(SUM(d160Data100!O83:O88))/$Q18*$O18/1.02</f>
        <v>3.9669571532316623</v>
      </c>
      <c r="AB18" s="35">
        <f>(SUM(d160Data100!Q83:Q88))/$Q18*$O18/1.02</f>
        <v>0</v>
      </c>
      <c r="AC18" s="35">
        <f>(SUM(d160Data100!R83:R88))/$Q18*$O18/1.02</f>
        <v>0</v>
      </c>
      <c r="AD18" s="7">
        <f>d160Data100!F83</f>
        <v>255.88</v>
      </c>
      <c r="AE18" s="34"/>
      <c r="AF18" s="34"/>
      <c r="AH18" s="102">
        <f t="shared" si="9"/>
        <v>1.6333333333333335</v>
      </c>
      <c r="AI18" s="102">
        <f t="shared" si="10"/>
        <v>0.79166666666666663</v>
      </c>
      <c r="AJ18" s="102">
        <f t="shared" si="11"/>
        <v>2.4316666666666666</v>
      </c>
      <c r="AK18" s="102">
        <f t="shared" si="12"/>
        <v>195.14617964421112</v>
      </c>
      <c r="AL18" s="102">
        <f t="shared" si="13"/>
        <v>94.586158501020691</v>
      </c>
      <c r="AM18" s="102">
        <f t="shared" si="14"/>
        <v>0</v>
      </c>
      <c r="AN18" s="102">
        <f t="shared" si="15"/>
        <v>0.79651501895596377</v>
      </c>
      <c r="AO18" s="102">
        <f t="shared" si="16"/>
        <v>290.52885316418775</v>
      </c>
      <c r="AP18" s="102">
        <f t="shared" si="17"/>
        <v>0.27896091870033934</v>
      </c>
    </row>
    <row r="19" spans="1:42" ht="18.75" thickTop="1" x14ac:dyDescent="0.25">
      <c r="A19" s="122">
        <v>201</v>
      </c>
      <c r="B19" s="115">
        <v>163</v>
      </c>
      <c r="C19" s="115">
        <v>60</v>
      </c>
      <c r="D19" s="115" t="s">
        <v>745</v>
      </c>
      <c r="E19" s="121">
        <v>1.31</v>
      </c>
      <c r="F19" s="115">
        <v>7.34</v>
      </c>
      <c r="G19" s="115">
        <v>0.01</v>
      </c>
      <c r="H19" s="115">
        <v>0</v>
      </c>
      <c r="I19" s="115">
        <v>0</v>
      </c>
      <c r="J19" s="115">
        <v>0</v>
      </c>
      <c r="K19" s="115">
        <v>4.42</v>
      </c>
      <c r="L19" s="115">
        <v>1.51</v>
      </c>
      <c r="M19" s="114"/>
      <c r="N19" s="106"/>
      <c r="O19" s="36">
        <v>22.370370370370367</v>
      </c>
      <c r="P19" s="36">
        <f t="shared" si="0"/>
        <v>13.08</v>
      </c>
      <c r="Q19" s="7">
        <v>6</v>
      </c>
      <c r="R19" s="36">
        <f t="shared" si="1"/>
        <v>2.1800000000000002</v>
      </c>
      <c r="S19" s="36">
        <f t="shared" si="2"/>
        <v>47.811183732752355</v>
      </c>
      <c r="T19" s="35">
        <f t="shared" si="3"/>
        <v>478.11183732752357</v>
      </c>
      <c r="U19" s="35">
        <f t="shared" si="4"/>
        <v>316.18252239167265</v>
      </c>
      <c r="V19" s="35">
        <f t="shared" si="5"/>
        <v>161.56378600823044</v>
      </c>
      <c r="W19" s="35">
        <f t="shared" si="6"/>
        <v>0.36552892762043088</v>
      </c>
      <c r="X19" s="35">
        <f t="shared" si="7"/>
        <v>0</v>
      </c>
      <c r="Y19" s="35">
        <f t="shared" si="8"/>
        <v>0</v>
      </c>
      <c r="Z19" s="35">
        <f>(SUM(d160Data200!K13:K18)+Q19)/Q19</f>
        <v>8.6666666666666661</v>
      </c>
      <c r="AA19" s="35">
        <f>(SUM(d160Data200!O13:O18))/$Q19*$O19/1.02</f>
        <v>7.3105785524086162</v>
      </c>
      <c r="AB19" s="35">
        <f>(SUM(d160Data200!Q13:Q18))/$Q19*$O19/1.02</f>
        <v>0</v>
      </c>
      <c r="AC19" s="35">
        <f>(SUM(d160Data200!R13:R18))/$Q19*$O19/1.02</f>
        <v>0</v>
      </c>
      <c r="AD19" s="7">
        <f>d160Data200!F13</f>
        <v>236.96</v>
      </c>
      <c r="AE19" s="34"/>
      <c r="AF19" s="34"/>
      <c r="AH19" s="102">
        <f t="shared" si="9"/>
        <v>1.4416666666666667</v>
      </c>
      <c r="AI19" s="102">
        <f t="shared" si="10"/>
        <v>0.73666666666666669</v>
      </c>
      <c r="AJ19" s="102">
        <f t="shared" si="11"/>
        <v>2.1800000000000002</v>
      </c>
      <c r="AK19" s="102">
        <f t="shared" si="12"/>
        <v>317.42733547195485</v>
      </c>
      <c r="AL19" s="102">
        <f t="shared" si="13"/>
        <v>162.19986390590063</v>
      </c>
      <c r="AM19" s="102">
        <f t="shared" si="14"/>
        <v>0</v>
      </c>
      <c r="AN19" s="102">
        <f t="shared" si="15"/>
        <v>0.36696801788665301</v>
      </c>
      <c r="AO19" s="102">
        <f t="shared" si="16"/>
        <v>479.99416739574218</v>
      </c>
      <c r="AP19" s="102">
        <f t="shared" si="17"/>
        <v>0.5741800107895757</v>
      </c>
    </row>
    <row r="20" spans="1:42" ht="18" x14ac:dyDescent="0.25">
      <c r="A20" s="40">
        <v>202</v>
      </c>
      <c r="B20" s="39">
        <v>163</v>
      </c>
      <c r="C20" s="39">
        <v>60</v>
      </c>
      <c r="D20" s="39" t="s">
        <v>745</v>
      </c>
      <c r="E20" s="42">
        <v>1.33</v>
      </c>
      <c r="F20" s="42">
        <v>6.14</v>
      </c>
      <c r="G20" s="42">
        <v>0</v>
      </c>
      <c r="H20" s="39">
        <v>0</v>
      </c>
      <c r="I20" s="39">
        <v>0</v>
      </c>
      <c r="J20" s="39">
        <v>0</v>
      </c>
      <c r="K20" s="42">
        <v>3.58</v>
      </c>
      <c r="L20" s="42">
        <v>1.1599999999999999</v>
      </c>
      <c r="M20" s="113"/>
      <c r="N20" s="106"/>
      <c r="O20" s="36">
        <v>12.731481481481481</v>
      </c>
      <c r="P20" s="36">
        <f t="shared" si="0"/>
        <v>11.05</v>
      </c>
      <c r="Q20" s="7">
        <v>6</v>
      </c>
      <c r="R20" s="36">
        <f t="shared" si="1"/>
        <v>1.8416666666666668</v>
      </c>
      <c r="S20" s="36">
        <f t="shared" si="2"/>
        <v>22.987397119341566</v>
      </c>
      <c r="T20" s="35">
        <f t="shared" si="3"/>
        <v>229.87397119341566</v>
      </c>
      <c r="U20" s="35">
        <f t="shared" si="4"/>
        <v>155.39896514161219</v>
      </c>
      <c r="V20" s="35">
        <f t="shared" si="5"/>
        <v>74.475006051803433</v>
      </c>
      <c r="W20" s="35">
        <f t="shared" si="6"/>
        <v>0</v>
      </c>
      <c r="X20" s="35">
        <f t="shared" si="7"/>
        <v>0</v>
      </c>
      <c r="Y20" s="35">
        <f t="shared" si="8"/>
        <v>0</v>
      </c>
      <c r="Z20" s="35">
        <f>(SUM(d160Data200!K23:K28)+Q20)/Q20</f>
        <v>7.333333333333333</v>
      </c>
      <c r="AA20" s="35">
        <f>(SUM(d160Data200!O23:O28))/$Q20*$O20/1.02</f>
        <v>0</v>
      </c>
      <c r="AB20" s="35">
        <f>(SUM(d160Data200!Q23:Q28))/$Q20*$O20/1.02</f>
        <v>0</v>
      </c>
      <c r="AC20" s="35">
        <f>(SUM(d160Data200!R23:R28))/$Q20*$O20/1.02</f>
        <v>0</v>
      </c>
      <c r="AD20" s="7">
        <f>d160Data200!F23</f>
        <v>194.57</v>
      </c>
      <c r="AE20" s="34"/>
      <c r="AF20" s="34"/>
      <c r="AH20" s="102">
        <f t="shared" si="9"/>
        <v>1.2449999999999999</v>
      </c>
      <c r="AI20" s="102">
        <f t="shared" si="10"/>
        <v>0.59666666666666668</v>
      </c>
      <c r="AJ20" s="102">
        <f t="shared" si="11"/>
        <v>1.8416666666666668</v>
      </c>
      <c r="AK20" s="102">
        <f t="shared" si="12"/>
        <v>156.01077209098858</v>
      </c>
      <c r="AL20" s="102">
        <f t="shared" si="13"/>
        <v>74.768214737046762</v>
      </c>
      <c r="AM20" s="102">
        <f t="shared" si="14"/>
        <v>0</v>
      </c>
      <c r="AN20" s="102">
        <f t="shared" si="15"/>
        <v>0</v>
      </c>
      <c r="AO20" s="102">
        <f t="shared" si="16"/>
        <v>230.77898682803533</v>
      </c>
      <c r="AP20" s="102">
        <f t="shared" si="17"/>
        <v>0.22823320244920037</v>
      </c>
    </row>
    <row r="21" spans="1:42" ht="18" x14ac:dyDescent="0.25">
      <c r="A21" s="40">
        <v>203</v>
      </c>
      <c r="B21" s="39">
        <v>163</v>
      </c>
      <c r="C21" s="39">
        <v>60</v>
      </c>
      <c r="D21" s="39" t="s">
        <v>745</v>
      </c>
      <c r="E21" s="42">
        <v>2.5099999999999998</v>
      </c>
      <c r="F21" s="42">
        <v>6.74</v>
      </c>
      <c r="G21" s="42">
        <v>0.01</v>
      </c>
      <c r="H21" s="39">
        <v>0</v>
      </c>
      <c r="I21" s="39">
        <v>0</v>
      </c>
      <c r="J21" s="39">
        <v>0</v>
      </c>
      <c r="K21" s="42">
        <v>4.58</v>
      </c>
      <c r="L21" s="42">
        <v>1.86</v>
      </c>
      <c r="M21" s="113"/>
      <c r="N21" s="106"/>
      <c r="O21" s="36">
        <v>11</v>
      </c>
      <c r="P21" s="36">
        <f t="shared" si="0"/>
        <v>13.84</v>
      </c>
      <c r="Q21" s="7">
        <v>6</v>
      </c>
      <c r="R21" s="36">
        <f t="shared" si="1"/>
        <v>2.3066666666666666</v>
      </c>
      <c r="S21" s="36">
        <f t="shared" si="2"/>
        <v>24.875816993464053</v>
      </c>
      <c r="T21" s="35">
        <f t="shared" si="3"/>
        <v>248.75816993464053</v>
      </c>
      <c r="U21" s="35">
        <f t="shared" si="4"/>
        <v>166.25816993464053</v>
      </c>
      <c r="V21" s="35">
        <f t="shared" si="5"/>
        <v>82.320261437908485</v>
      </c>
      <c r="W21" s="35">
        <f t="shared" si="6"/>
        <v>0.17973856209150324</v>
      </c>
      <c r="X21" s="35">
        <f t="shared" si="7"/>
        <v>0</v>
      </c>
      <c r="Y21" s="35">
        <f t="shared" si="8"/>
        <v>0</v>
      </c>
      <c r="Z21" s="35">
        <f>(SUM(d160Data200!K33:K38)+Q21)/Q21</f>
        <v>8.1666666666666661</v>
      </c>
      <c r="AA21" s="35">
        <f>(SUM(d160Data200!O33:O38))/$Q21*$O21/1.02</f>
        <v>0</v>
      </c>
      <c r="AB21" s="35">
        <f>(SUM(d160Data200!Q33:Q38))/$Q21*$O21/1.02</f>
        <v>0</v>
      </c>
      <c r="AC21" s="35">
        <f>(SUM(d160Data200!R33:R38))/$Q21*$O21/1.02</f>
        <v>0</v>
      </c>
      <c r="AD21" s="7">
        <f>d160Data200!F33</f>
        <v>359.3</v>
      </c>
      <c r="AE21" s="34"/>
      <c r="AF21" s="34"/>
      <c r="AH21" s="102">
        <f t="shared" si="9"/>
        <v>1.5416666666666667</v>
      </c>
      <c r="AI21" s="102">
        <f t="shared" si="10"/>
        <v>0.76333333333333331</v>
      </c>
      <c r="AJ21" s="102">
        <f t="shared" si="11"/>
        <v>2.3066666666666666</v>
      </c>
      <c r="AK21" s="102">
        <f t="shared" si="12"/>
        <v>166.91272965879264</v>
      </c>
      <c r="AL21" s="102">
        <f t="shared" si="13"/>
        <v>82.644356955380587</v>
      </c>
      <c r="AM21" s="102">
        <f t="shared" si="14"/>
        <v>0</v>
      </c>
      <c r="AN21" s="102">
        <f t="shared" si="15"/>
        <v>0.18044619422572181</v>
      </c>
      <c r="AO21" s="102">
        <f t="shared" si="16"/>
        <v>249.73753280839892</v>
      </c>
      <c r="AP21" s="102">
        <f t="shared" si="17"/>
        <v>0.2389312500653554</v>
      </c>
    </row>
    <row r="22" spans="1:42" ht="18" x14ac:dyDescent="0.25">
      <c r="A22" s="40">
        <v>204</v>
      </c>
      <c r="B22" s="39">
        <v>163</v>
      </c>
      <c r="C22" s="39">
        <v>60</v>
      </c>
      <c r="D22" s="39" t="s">
        <v>745</v>
      </c>
      <c r="E22" s="42">
        <v>2.42</v>
      </c>
      <c r="F22" s="42">
        <v>9.4700000000000006</v>
      </c>
      <c r="G22" s="42">
        <v>0.02</v>
      </c>
      <c r="H22" s="39">
        <v>0</v>
      </c>
      <c r="I22" s="39">
        <v>0</v>
      </c>
      <c r="J22" s="39">
        <v>0</v>
      </c>
      <c r="K22" s="42">
        <v>6.5</v>
      </c>
      <c r="L22" s="42">
        <v>2.1</v>
      </c>
      <c r="M22" s="113"/>
      <c r="N22" s="106"/>
      <c r="O22" s="36">
        <v>24.564814814814813</v>
      </c>
      <c r="P22" s="36">
        <f t="shared" si="0"/>
        <v>18.41</v>
      </c>
      <c r="Q22" s="7">
        <v>6</v>
      </c>
      <c r="R22" s="36">
        <f t="shared" si="1"/>
        <v>3.0683333333333334</v>
      </c>
      <c r="S22" s="36">
        <f t="shared" si="2"/>
        <v>73.89513737593802</v>
      </c>
      <c r="T22" s="35">
        <f t="shared" si="3"/>
        <v>738.9513737593802</v>
      </c>
      <c r="U22" s="35">
        <f t="shared" si="4"/>
        <v>477.2477910917454</v>
      </c>
      <c r="V22" s="35">
        <f t="shared" si="5"/>
        <v>260.90081094166061</v>
      </c>
      <c r="W22" s="35">
        <f t="shared" si="6"/>
        <v>0.80277172597434021</v>
      </c>
      <c r="X22" s="35">
        <f t="shared" si="7"/>
        <v>0</v>
      </c>
      <c r="Y22" s="35">
        <f t="shared" si="8"/>
        <v>0</v>
      </c>
      <c r="Z22" s="35">
        <f>(SUM(d160Data200!K43:K48)+Q22)/Q22</f>
        <v>10</v>
      </c>
      <c r="AA22" s="35">
        <f>(SUM(d160Data200!O43:O48))/$Q22*$O22/1.02</f>
        <v>4.0138586298717014</v>
      </c>
      <c r="AB22" s="35">
        <f>(SUM(d160Data200!Q43:Q48))/$Q22*$O22/1.02</f>
        <v>0</v>
      </c>
      <c r="AC22" s="35">
        <f>(SUM(d160Data200!R43:R48))/$Q22*$O22/1.02</f>
        <v>0</v>
      </c>
      <c r="AD22" s="7">
        <f>d160Data200!F43</f>
        <v>344.17</v>
      </c>
      <c r="AE22" s="34"/>
      <c r="AF22" s="34"/>
      <c r="AH22" s="102">
        <f t="shared" si="9"/>
        <v>1.9816666666666667</v>
      </c>
      <c r="AI22" s="102">
        <f t="shared" si="10"/>
        <v>1.0833333333333333</v>
      </c>
      <c r="AJ22" s="102">
        <f t="shared" si="11"/>
        <v>3.0683333333333334</v>
      </c>
      <c r="AK22" s="102">
        <f t="shared" si="12"/>
        <v>479.1267194031301</v>
      </c>
      <c r="AL22" s="102">
        <f t="shared" si="13"/>
        <v>261.92797948867496</v>
      </c>
      <c r="AM22" s="102">
        <f t="shared" si="14"/>
        <v>0</v>
      </c>
      <c r="AN22" s="102">
        <f t="shared" si="15"/>
        <v>0.80593224458053847</v>
      </c>
      <c r="AO22" s="102">
        <f t="shared" si="16"/>
        <v>741.86063113638556</v>
      </c>
      <c r="AP22" s="102">
        <f t="shared" si="17"/>
        <v>0.68140926866518725</v>
      </c>
    </row>
    <row r="23" spans="1:42" ht="18" x14ac:dyDescent="0.25">
      <c r="A23" s="40">
        <v>205</v>
      </c>
      <c r="B23" s="39">
        <v>163</v>
      </c>
      <c r="C23" s="39">
        <v>60</v>
      </c>
      <c r="D23" s="39" t="s">
        <v>745</v>
      </c>
      <c r="E23" s="42">
        <v>1.99</v>
      </c>
      <c r="F23" s="42">
        <v>10.51</v>
      </c>
      <c r="G23" s="42">
        <v>1.2999999999999999E-2</v>
      </c>
      <c r="H23" s="39">
        <v>0</v>
      </c>
      <c r="I23" s="39">
        <v>0</v>
      </c>
      <c r="J23" s="39">
        <v>0</v>
      </c>
      <c r="K23" s="42">
        <v>6.07</v>
      </c>
      <c r="L23" s="42">
        <v>2.12</v>
      </c>
      <c r="M23" s="113"/>
      <c r="N23" s="106"/>
      <c r="O23" s="36">
        <v>5</v>
      </c>
      <c r="P23" s="36">
        <f t="shared" si="0"/>
        <v>18.582999999999998</v>
      </c>
      <c r="Q23" s="7">
        <v>6</v>
      </c>
      <c r="R23" s="36">
        <f t="shared" si="1"/>
        <v>3.0971666666666664</v>
      </c>
      <c r="S23" s="36">
        <f t="shared" si="2"/>
        <v>15.182189542483659</v>
      </c>
      <c r="T23" s="35">
        <f t="shared" si="3"/>
        <v>151.82189542483658</v>
      </c>
      <c r="U23" s="35">
        <f t="shared" si="4"/>
        <v>102.12418300653596</v>
      </c>
      <c r="V23" s="35">
        <f t="shared" si="5"/>
        <v>49.591503267973856</v>
      </c>
      <c r="W23" s="35">
        <f t="shared" si="6"/>
        <v>0.10620915032679738</v>
      </c>
      <c r="X23" s="35">
        <f t="shared" si="7"/>
        <v>0</v>
      </c>
      <c r="Y23" s="35">
        <f t="shared" si="8"/>
        <v>0</v>
      </c>
      <c r="Z23" s="35">
        <f>(SUM(d160Data200!K53:K58)+Q23)/Q23</f>
        <v>9.1666666666666661</v>
      </c>
      <c r="AA23" s="35">
        <f>(SUM(d160Data200!O53:O58))/$Q23*$O23/1.02</f>
        <v>7.3529411764705879</v>
      </c>
      <c r="AB23" s="35">
        <f>(SUM(d160Data200!Q53:Q58))/$Q23*$O23/1.02</f>
        <v>0</v>
      </c>
      <c r="AC23" s="35">
        <f>(SUM(d160Data200!R53:R58))/$Q23*$O23/1.02</f>
        <v>0</v>
      </c>
      <c r="AD23" s="7">
        <f>d160Data200!F53</f>
        <v>267.61</v>
      </c>
      <c r="AE23" s="34"/>
      <c r="AF23" s="34"/>
      <c r="AH23" s="102">
        <f t="shared" si="9"/>
        <v>2.0833333333333335</v>
      </c>
      <c r="AI23" s="102">
        <f t="shared" si="10"/>
        <v>1.0116666666666667</v>
      </c>
      <c r="AJ23" s="102">
        <f t="shared" si="11"/>
        <v>3.0971666666666664</v>
      </c>
      <c r="AK23" s="102">
        <f t="shared" si="12"/>
        <v>102.52624671916011</v>
      </c>
      <c r="AL23" s="102">
        <f t="shared" si="13"/>
        <v>49.786745406824153</v>
      </c>
      <c r="AM23" s="102">
        <f t="shared" si="14"/>
        <v>0</v>
      </c>
      <c r="AN23" s="102">
        <f t="shared" si="15"/>
        <v>0.10662729658792651</v>
      </c>
      <c r="AO23" s="102">
        <f t="shared" si="16"/>
        <v>152.4196194225722</v>
      </c>
      <c r="AP23" s="102">
        <f t="shared" si="17"/>
        <v>0.13787461751012281</v>
      </c>
    </row>
    <row r="24" spans="1:42" ht="18" x14ac:dyDescent="0.25">
      <c r="A24" s="40">
        <v>206</v>
      </c>
      <c r="B24" s="39">
        <v>163</v>
      </c>
      <c r="C24" s="39">
        <v>60</v>
      </c>
      <c r="D24" s="39" t="s">
        <v>745</v>
      </c>
      <c r="E24" s="42">
        <v>1.52</v>
      </c>
      <c r="F24" s="42">
        <v>9.41</v>
      </c>
      <c r="G24" s="42">
        <v>0.01</v>
      </c>
      <c r="H24" s="39">
        <v>0</v>
      </c>
      <c r="I24" s="39">
        <v>0</v>
      </c>
      <c r="J24" s="39">
        <v>0</v>
      </c>
      <c r="K24" s="42">
        <v>5.22</v>
      </c>
      <c r="L24" s="42">
        <v>1.87</v>
      </c>
      <c r="M24" s="113"/>
      <c r="N24" s="106"/>
      <c r="O24" s="36">
        <v>5.229166666666667</v>
      </c>
      <c r="P24" s="36">
        <f t="shared" si="0"/>
        <v>16.16</v>
      </c>
      <c r="Q24" s="7">
        <v>6</v>
      </c>
      <c r="R24" s="36">
        <f t="shared" si="1"/>
        <v>2.6933333333333334</v>
      </c>
      <c r="S24" s="36">
        <f t="shared" si="2"/>
        <v>13.807734204793029</v>
      </c>
      <c r="T24" s="35">
        <f t="shared" si="3"/>
        <v>138.0773420479303</v>
      </c>
      <c r="U24" s="35">
        <f t="shared" si="4"/>
        <v>93.390182461873621</v>
      </c>
      <c r="V24" s="35">
        <f t="shared" si="5"/>
        <v>44.601715686274517</v>
      </c>
      <c r="W24" s="35">
        <f t="shared" si="6"/>
        <v>8.5443899782135083E-2</v>
      </c>
      <c r="X24" s="35">
        <f t="shared" si="7"/>
        <v>0</v>
      </c>
      <c r="Y24" s="35">
        <f t="shared" si="8"/>
        <v>0</v>
      </c>
      <c r="Z24" s="35">
        <f>(SUM(d160Data200!K63:K68)+Q24)/Q24</f>
        <v>9.5</v>
      </c>
      <c r="AA24" s="35">
        <f>(SUM(d160Data200!O63:O68))/$Q24*$O24/1.02</f>
        <v>2.5633169934640523</v>
      </c>
      <c r="AB24" s="35">
        <f>(SUM(d160Data200!Q63:Q68))/$Q24*$O24/1.02</f>
        <v>0</v>
      </c>
      <c r="AC24" s="35">
        <f>(SUM(d160Data200!R63:R68))/$Q24*$O24/1.02</f>
        <v>0</v>
      </c>
      <c r="AD24" s="7">
        <f>d160Data200!F63</f>
        <v>235.47</v>
      </c>
      <c r="AE24" s="34"/>
      <c r="AF24" s="34"/>
      <c r="AH24" s="102">
        <f t="shared" si="9"/>
        <v>1.8216666666666665</v>
      </c>
      <c r="AI24" s="102">
        <f t="shared" si="10"/>
        <v>0.87</v>
      </c>
      <c r="AJ24" s="102">
        <f t="shared" si="11"/>
        <v>2.6933333333333334</v>
      </c>
      <c r="AK24" s="102">
        <f t="shared" si="12"/>
        <v>93.757860345581804</v>
      </c>
      <c r="AL24" s="102">
        <f t="shared" si="13"/>
        <v>44.777312992125985</v>
      </c>
      <c r="AM24" s="102">
        <f t="shared" si="14"/>
        <v>0</v>
      </c>
      <c r="AN24" s="102">
        <f t="shared" si="15"/>
        <v>8.5780293088363976E-2</v>
      </c>
      <c r="AO24" s="102">
        <f t="shared" si="16"/>
        <v>138.62095363079615</v>
      </c>
      <c r="AP24" s="102">
        <f t="shared" si="17"/>
        <v>0.14524449589193519</v>
      </c>
    </row>
    <row r="25" spans="1:42" ht="18" x14ac:dyDescent="0.25">
      <c r="A25" s="40">
        <v>207</v>
      </c>
      <c r="B25" s="39">
        <v>163</v>
      </c>
      <c r="C25" s="39">
        <v>60</v>
      </c>
      <c r="D25" s="39" t="s">
        <v>745</v>
      </c>
      <c r="E25" s="42">
        <v>1.52</v>
      </c>
      <c r="F25" s="42">
        <v>6.53</v>
      </c>
      <c r="G25" s="42">
        <v>0.01</v>
      </c>
      <c r="H25" s="39">
        <v>0</v>
      </c>
      <c r="I25" s="39">
        <v>0</v>
      </c>
      <c r="J25" s="39">
        <v>0</v>
      </c>
      <c r="K25" s="42">
        <v>4.47</v>
      </c>
      <c r="L25" s="42">
        <v>1.44</v>
      </c>
      <c r="M25" s="113"/>
      <c r="N25" s="106"/>
      <c r="O25" s="36">
        <v>12</v>
      </c>
      <c r="P25" s="36">
        <f t="shared" si="0"/>
        <v>12.530000000000001</v>
      </c>
      <c r="Q25" s="7">
        <v>6</v>
      </c>
      <c r="R25" s="36">
        <f t="shared" si="1"/>
        <v>2.0883333333333334</v>
      </c>
      <c r="S25" s="36">
        <f t="shared" si="2"/>
        <v>24.568627450980394</v>
      </c>
      <c r="T25" s="35">
        <f t="shared" si="3"/>
        <v>245.68627450980395</v>
      </c>
      <c r="U25" s="35">
        <f t="shared" si="4"/>
        <v>157.84313725490196</v>
      </c>
      <c r="V25" s="35">
        <f t="shared" si="5"/>
        <v>87.647058823529392</v>
      </c>
      <c r="W25" s="35">
        <f t="shared" si="6"/>
        <v>0.19607843137254902</v>
      </c>
      <c r="X25" s="35">
        <f t="shared" si="7"/>
        <v>0</v>
      </c>
      <c r="Y25" s="35">
        <f t="shared" si="8"/>
        <v>0</v>
      </c>
      <c r="Z25" s="35">
        <f>(SUM(d160Data200!K73:K78)+Q25)/Q25</f>
        <v>8.8333333333333339</v>
      </c>
      <c r="AA25" s="35">
        <f>(SUM(d160Data200!O73:O78))/$Q25*$O25/1.02</f>
        <v>7.8431372549019605</v>
      </c>
      <c r="AB25" s="35">
        <f>(SUM(d160Data200!Q73:Q78))/$Q25*$O25/1.02</f>
        <v>0</v>
      </c>
      <c r="AC25" s="35">
        <f>(SUM(d160Data200!R73:R78))/$Q25*$O25/1.02</f>
        <v>0</v>
      </c>
      <c r="AD25" s="7">
        <f>d160Data200!F73</f>
        <v>224.22</v>
      </c>
      <c r="AE25" s="34"/>
      <c r="AF25" s="34"/>
      <c r="AH25" s="102">
        <f t="shared" si="9"/>
        <v>1.3416666666666668</v>
      </c>
      <c r="AI25" s="102">
        <f t="shared" si="10"/>
        <v>0.745</v>
      </c>
      <c r="AJ25" s="102">
        <f t="shared" si="11"/>
        <v>2.0883333333333334</v>
      </c>
      <c r="AK25" s="102">
        <f t="shared" si="12"/>
        <v>158.46456692913389</v>
      </c>
      <c r="AL25" s="102">
        <f t="shared" si="13"/>
        <v>87.99212598425197</v>
      </c>
      <c r="AM25" s="102">
        <f t="shared" si="14"/>
        <v>0</v>
      </c>
      <c r="AN25" s="102">
        <f t="shared" si="15"/>
        <v>0.19685039370078741</v>
      </c>
      <c r="AO25" s="102">
        <f t="shared" si="16"/>
        <v>246.65354330708666</v>
      </c>
      <c r="AP25" s="102">
        <f t="shared" si="17"/>
        <v>0.23375608682138421</v>
      </c>
    </row>
    <row r="26" spans="1:42" ht="18.75" thickBot="1" x14ac:dyDescent="0.3">
      <c r="A26" s="120">
        <v>208</v>
      </c>
      <c r="B26" s="104">
        <v>163</v>
      </c>
      <c r="C26" s="104">
        <v>60</v>
      </c>
      <c r="D26" s="104" t="s">
        <v>745</v>
      </c>
      <c r="E26" s="118">
        <v>2.0699999999999998</v>
      </c>
      <c r="F26" s="118">
        <v>5.98</v>
      </c>
      <c r="G26" s="118">
        <v>0.06</v>
      </c>
      <c r="H26" s="119">
        <v>0</v>
      </c>
      <c r="I26" s="119">
        <v>0</v>
      </c>
      <c r="J26" s="119">
        <v>0</v>
      </c>
      <c r="K26" s="118">
        <v>3.55</v>
      </c>
      <c r="L26" s="118">
        <v>1.41</v>
      </c>
      <c r="M26" s="117"/>
      <c r="N26" s="106"/>
      <c r="O26" s="36">
        <v>5.020833333333333</v>
      </c>
      <c r="P26" s="36">
        <f t="shared" si="0"/>
        <v>11.66</v>
      </c>
      <c r="Q26" s="7">
        <v>6</v>
      </c>
      <c r="R26" s="36">
        <f t="shared" si="1"/>
        <v>1.9433333333333334</v>
      </c>
      <c r="S26" s="36">
        <f t="shared" si="2"/>
        <v>9.5658360566448799</v>
      </c>
      <c r="T26" s="35">
        <f t="shared" si="3"/>
        <v>95.658360566448792</v>
      </c>
      <c r="U26" s="35">
        <f t="shared" si="4"/>
        <v>66.04200708061002</v>
      </c>
      <c r="V26" s="35">
        <f t="shared" si="5"/>
        <v>29.124114923747275</v>
      </c>
      <c r="W26" s="35">
        <f t="shared" si="6"/>
        <v>0.49223856209150324</v>
      </c>
      <c r="X26" s="35">
        <f t="shared" si="7"/>
        <v>0</v>
      </c>
      <c r="Y26" s="35">
        <f t="shared" si="8"/>
        <v>0</v>
      </c>
      <c r="Z26" s="35">
        <f>(SUM(d160Data200!K83:K88)+Q26)/Q26</f>
        <v>8.1666666666666661</v>
      </c>
      <c r="AA26" s="35">
        <f>(SUM(d160Data200!O83:O88))/$Q26*$O26/1.02</f>
        <v>6.5631808278867094</v>
      </c>
      <c r="AB26" s="35">
        <f>(SUM(d160Data200!Q83:Q88))/$Q26*$O26/1.02</f>
        <v>0</v>
      </c>
      <c r="AC26" s="35">
        <f>(SUM(d160Data200!R83:R88))/$Q26*$O26/1.02</f>
        <v>0</v>
      </c>
      <c r="AD26" s="7">
        <f>d160Data200!F83</f>
        <v>295.58999999999997</v>
      </c>
      <c r="AE26" s="34"/>
      <c r="AF26" s="34"/>
      <c r="AH26" s="102">
        <f t="shared" si="9"/>
        <v>1.3416666666666668</v>
      </c>
      <c r="AI26" s="102">
        <f t="shared" si="10"/>
        <v>0.59166666666666667</v>
      </c>
      <c r="AJ26" s="102">
        <f t="shared" si="11"/>
        <v>1.9433333333333334</v>
      </c>
      <c r="AK26" s="102">
        <f t="shared" si="12"/>
        <v>66.3020149825022</v>
      </c>
      <c r="AL26" s="102">
        <f t="shared" si="13"/>
        <v>29.238776793525808</v>
      </c>
      <c r="AM26" s="102">
        <f t="shared" si="14"/>
        <v>0</v>
      </c>
      <c r="AN26" s="102">
        <f t="shared" si="15"/>
        <v>0.49417650918635175</v>
      </c>
      <c r="AO26" s="102">
        <f t="shared" si="16"/>
        <v>96.034968285214362</v>
      </c>
      <c r="AP26" s="102">
        <f t="shared" si="17"/>
        <v>9.4677355597477406E-2</v>
      </c>
    </row>
    <row r="27" spans="1:42" ht="18.75" thickTop="1" x14ac:dyDescent="0.25">
      <c r="A27" s="116">
        <v>301</v>
      </c>
      <c r="B27" s="115">
        <v>164</v>
      </c>
      <c r="C27" s="115">
        <v>60</v>
      </c>
      <c r="D27" s="115" t="s">
        <v>745</v>
      </c>
      <c r="E27" s="115">
        <v>2.91</v>
      </c>
      <c r="F27" s="115">
        <v>9.69</v>
      </c>
      <c r="G27" s="115">
        <v>0.13</v>
      </c>
      <c r="H27" s="115">
        <v>0</v>
      </c>
      <c r="I27" s="115">
        <v>0</v>
      </c>
      <c r="J27" s="115">
        <v>0</v>
      </c>
      <c r="K27" s="115">
        <v>6.5</v>
      </c>
      <c r="L27" s="115">
        <v>2.5099999999999998</v>
      </c>
      <c r="M27" s="114"/>
      <c r="N27" s="106"/>
      <c r="O27" s="36">
        <v>11.157407407407407</v>
      </c>
      <c r="P27" s="36">
        <f t="shared" si="0"/>
        <v>19.23</v>
      </c>
      <c r="Q27" s="7">
        <v>6</v>
      </c>
      <c r="R27" s="36">
        <f t="shared" si="1"/>
        <v>3.2050000000000001</v>
      </c>
      <c r="S27" s="36">
        <f t="shared" si="2"/>
        <v>35.058324255628172</v>
      </c>
      <c r="T27" s="35">
        <f t="shared" si="3"/>
        <v>350.58324255628173</v>
      </c>
      <c r="U27" s="35">
        <f t="shared" si="4"/>
        <v>229.71132897603482</v>
      </c>
      <c r="V27" s="35">
        <f t="shared" si="5"/>
        <v>118.50187605906559</v>
      </c>
      <c r="W27" s="35">
        <f t="shared" si="6"/>
        <v>2.3700375211813123</v>
      </c>
      <c r="X27" s="35">
        <f t="shared" si="7"/>
        <v>0</v>
      </c>
      <c r="Y27" s="35">
        <f t="shared" si="8"/>
        <v>0</v>
      </c>
      <c r="Z27" s="35">
        <f>(SUM(d160Data300!K13:K18)+Q27)/Q27</f>
        <v>10.333333333333334</v>
      </c>
      <c r="AA27" s="35">
        <f>(SUM(d160Data300!O13:O18))/$Q27*$O27/1.02</f>
        <v>20.054163640764944</v>
      </c>
      <c r="AB27" s="35">
        <f>(SUM(d160Data300!Q13:Q18))/$Q27*$O27/1.02</f>
        <v>0</v>
      </c>
      <c r="AC27" s="35">
        <f>(SUM(d160Data300!R13:R18))/$Q27*$O27/1.02</f>
        <v>0</v>
      </c>
      <c r="AD27" s="7">
        <f>d160Data300!F13</f>
        <v>455.1</v>
      </c>
      <c r="AE27" s="34"/>
      <c r="AF27" s="34"/>
      <c r="AH27" s="102">
        <f t="shared" si="9"/>
        <v>2.1</v>
      </c>
      <c r="AI27" s="102">
        <f t="shared" si="10"/>
        <v>1.0833333333333333</v>
      </c>
      <c r="AJ27" s="102">
        <f t="shared" si="11"/>
        <v>3.2050000000000001</v>
      </c>
      <c r="AK27" s="102">
        <f t="shared" si="12"/>
        <v>230.61570428696416</v>
      </c>
      <c r="AL27" s="102">
        <f t="shared" si="13"/>
        <v>118.96841887819576</v>
      </c>
      <c r="AM27" s="102">
        <f t="shared" si="14"/>
        <v>0</v>
      </c>
      <c r="AN27" s="102">
        <f t="shared" si="15"/>
        <v>2.3793683775639156</v>
      </c>
      <c r="AO27" s="102">
        <f t="shared" si="16"/>
        <v>351.96349154272383</v>
      </c>
      <c r="AP27" s="102">
        <f t="shared" si="17"/>
        <v>0.36066394165291188</v>
      </c>
    </row>
    <row r="28" spans="1:42" ht="18" x14ac:dyDescent="0.25">
      <c r="A28" s="40">
        <v>302</v>
      </c>
      <c r="B28" s="39">
        <v>164</v>
      </c>
      <c r="C28" s="39">
        <v>60</v>
      </c>
      <c r="D28" s="39" t="s">
        <v>745</v>
      </c>
      <c r="E28" s="42">
        <v>0.73</v>
      </c>
      <c r="F28" s="42">
        <v>7.49</v>
      </c>
      <c r="G28" s="42">
        <v>0.02</v>
      </c>
      <c r="H28" s="39">
        <v>0</v>
      </c>
      <c r="I28" s="39">
        <v>0</v>
      </c>
      <c r="J28" s="39">
        <v>0</v>
      </c>
      <c r="K28" s="42">
        <v>3.98</v>
      </c>
      <c r="L28" s="42">
        <v>1.26</v>
      </c>
      <c r="M28" s="113"/>
      <c r="N28" s="106"/>
      <c r="O28" s="36">
        <v>11.685185185185185</v>
      </c>
      <c r="P28" s="36">
        <f t="shared" si="0"/>
        <v>12.22</v>
      </c>
      <c r="Q28" s="7">
        <v>6</v>
      </c>
      <c r="R28" s="36">
        <f t="shared" si="1"/>
        <v>2.0366666666666666</v>
      </c>
      <c r="S28" s="36">
        <f t="shared" si="2"/>
        <v>23.332183490680222</v>
      </c>
      <c r="T28" s="35">
        <f t="shared" si="3"/>
        <v>233.32183490680222</v>
      </c>
      <c r="U28" s="35">
        <f t="shared" si="4"/>
        <v>156.94807552650693</v>
      </c>
      <c r="V28" s="35">
        <f t="shared" si="5"/>
        <v>75.991890583393854</v>
      </c>
      <c r="W28" s="35">
        <f t="shared" si="6"/>
        <v>0.38186879690147668</v>
      </c>
      <c r="X28" s="35">
        <f t="shared" si="7"/>
        <v>0</v>
      </c>
      <c r="Y28" s="35">
        <f t="shared" si="8"/>
        <v>0</v>
      </c>
      <c r="Z28" s="35">
        <f>(SUM(d160Data300!K23:K28)+Q28)/Q28</f>
        <v>7.5</v>
      </c>
      <c r="AA28" s="35">
        <f>(SUM(d160Data300!O23:O28))/$Q28*$O28/1.02</f>
        <v>3.8186879690147664</v>
      </c>
      <c r="AB28" s="35">
        <f>(SUM(d160Data300!Q23:Q28))/$Q28*$O28/1.02</f>
        <v>0</v>
      </c>
      <c r="AC28" s="35">
        <f>(SUM(d160Data300!R23:R28))/$Q28*$O28/1.02</f>
        <v>0</v>
      </c>
      <c r="AD28" s="7">
        <f>d160Data300!F23</f>
        <v>103.09</v>
      </c>
      <c r="AE28" s="34"/>
      <c r="AF28" s="34"/>
      <c r="AH28" s="102">
        <f t="shared" si="9"/>
        <v>1.37</v>
      </c>
      <c r="AI28" s="102">
        <f t="shared" si="10"/>
        <v>0.66333333333333333</v>
      </c>
      <c r="AJ28" s="102">
        <f t="shared" si="11"/>
        <v>2.0366666666666666</v>
      </c>
      <c r="AK28" s="102">
        <f t="shared" si="12"/>
        <v>157.56598133566641</v>
      </c>
      <c r="AL28" s="102">
        <f t="shared" si="13"/>
        <v>76.291071254982029</v>
      </c>
      <c r="AM28" s="102">
        <f t="shared" si="14"/>
        <v>0</v>
      </c>
      <c r="AN28" s="102">
        <f t="shared" si="15"/>
        <v>0.38337221736171873</v>
      </c>
      <c r="AO28" s="102">
        <f t="shared" si="16"/>
        <v>234.24042480801015</v>
      </c>
      <c r="AP28" s="102">
        <f t="shared" si="17"/>
        <v>0.2225133837793678</v>
      </c>
    </row>
    <row r="29" spans="1:42" ht="18" x14ac:dyDescent="0.25">
      <c r="A29" s="40">
        <v>303</v>
      </c>
      <c r="B29" s="39">
        <v>164</v>
      </c>
      <c r="C29" s="39">
        <v>60</v>
      </c>
      <c r="D29" s="39" t="s">
        <v>745</v>
      </c>
      <c r="E29" s="42">
        <v>2.54</v>
      </c>
      <c r="F29" s="42">
        <v>13.03</v>
      </c>
      <c r="G29" s="42">
        <v>7.0000000000000007E-2</v>
      </c>
      <c r="H29" s="39">
        <v>0</v>
      </c>
      <c r="I29" s="39">
        <v>0</v>
      </c>
      <c r="J29" s="39">
        <v>0</v>
      </c>
      <c r="K29" s="42">
        <v>7.86</v>
      </c>
      <c r="L29" s="42">
        <v>2.83</v>
      </c>
      <c r="M29" s="113"/>
      <c r="N29" s="106"/>
      <c r="O29" s="36">
        <v>5.375</v>
      </c>
      <c r="P29" s="36">
        <f t="shared" si="0"/>
        <v>23.5</v>
      </c>
      <c r="Q29" s="7">
        <v>6</v>
      </c>
      <c r="R29" s="36">
        <f t="shared" si="1"/>
        <v>3.9166666666666665</v>
      </c>
      <c r="S29" s="36">
        <f t="shared" si="2"/>
        <v>20.639297385620914</v>
      </c>
      <c r="T29" s="35">
        <f t="shared" si="3"/>
        <v>206.39297385620912</v>
      </c>
      <c r="U29" s="35">
        <f t="shared" si="4"/>
        <v>136.74632352941177</v>
      </c>
      <c r="V29" s="35">
        <f t="shared" si="5"/>
        <v>69.031862745098039</v>
      </c>
      <c r="W29" s="35">
        <f t="shared" si="6"/>
        <v>0.61478758169934644</v>
      </c>
      <c r="X29" s="35">
        <f t="shared" si="7"/>
        <v>0</v>
      </c>
      <c r="Y29" s="35">
        <f t="shared" si="8"/>
        <v>0</v>
      </c>
      <c r="Z29" s="35">
        <f>(SUM(d160Data300!K33:K38)+Q29)/Q29</f>
        <v>9.5</v>
      </c>
      <c r="AA29" s="35">
        <f>(SUM(d160Data300!O33:O38))/$Q29*$O29/1.02</f>
        <v>5.2696078431372548</v>
      </c>
      <c r="AB29" s="35">
        <f>(SUM(d160Data300!Q33:Q38))/$Q29*$O29/1.02</f>
        <v>0</v>
      </c>
      <c r="AC29" s="35">
        <f>(SUM(d160Data300!R33:R38))/$Q29*$O29/1.02</f>
        <v>0</v>
      </c>
      <c r="AD29" s="7">
        <f>d160Data300!F33</f>
        <v>395.53</v>
      </c>
      <c r="AE29" s="34"/>
      <c r="AF29" s="34"/>
      <c r="AH29" s="102">
        <f t="shared" si="9"/>
        <v>2.5950000000000002</v>
      </c>
      <c r="AI29" s="102">
        <f t="shared" si="10"/>
        <v>1.31</v>
      </c>
      <c r="AJ29" s="102">
        <f t="shared" si="11"/>
        <v>3.9166666666666665</v>
      </c>
      <c r="AK29" s="102">
        <f t="shared" si="12"/>
        <v>137.28469488188975</v>
      </c>
      <c r="AL29" s="102">
        <f t="shared" si="13"/>
        <v>69.303641732283467</v>
      </c>
      <c r="AM29" s="102">
        <f t="shared" si="14"/>
        <v>0</v>
      </c>
      <c r="AN29" s="102">
        <f t="shared" si="15"/>
        <v>0.61720800524934383</v>
      </c>
      <c r="AO29" s="102">
        <f t="shared" si="16"/>
        <v>207.20554461942257</v>
      </c>
      <c r="AP29" s="102">
        <f t="shared" si="17"/>
        <v>0.21378037545918838</v>
      </c>
    </row>
    <row r="30" spans="1:42" ht="18" x14ac:dyDescent="0.25">
      <c r="A30" s="40">
        <v>304</v>
      </c>
      <c r="B30" s="39">
        <v>164</v>
      </c>
      <c r="C30" s="39">
        <v>60</v>
      </c>
      <c r="D30" s="39" t="s">
        <v>745</v>
      </c>
      <c r="E30" s="42">
        <v>2.3199999999999998</v>
      </c>
      <c r="F30" s="42">
        <v>12.22</v>
      </c>
      <c r="G30" s="42">
        <v>0.02</v>
      </c>
      <c r="H30" s="39">
        <v>0</v>
      </c>
      <c r="I30" s="39">
        <v>0</v>
      </c>
      <c r="J30" s="39">
        <v>0</v>
      </c>
      <c r="K30" s="42">
        <v>7.04</v>
      </c>
      <c r="L30" s="42">
        <v>2.36</v>
      </c>
      <c r="M30" s="113"/>
      <c r="N30" s="106"/>
      <c r="O30" s="36">
        <v>5.166666666666667</v>
      </c>
      <c r="P30" s="36">
        <f t="shared" si="0"/>
        <v>21.6</v>
      </c>
      <c r="Q30" s="7">
        <v>6</v>
      </c>
      <c r="R30" s="36">
        <f t="shared" si="1"/>
        <v>3.6</v>
      </c>
      <c r="S30" s="36">
        <f t="shared" si="2"/>
        <v>18.235294117647062</v>
      </c>
      <c r="T30" s="35">
        <f t="shared" si="3"/>
        <v>182.35294117647061</v>
      </c>
      <c r="U30" s="35">
        <f t="shared" si="4"/>
        <v>122.75054466230938</v>
      </c>
      <c r="V30" s="35">
        <f t="shared" si="5"/>
        <v>59.433551198257085</v>
      </c>
      <c r="W30" s="35">
        <f t="shared" si="6"/>
        <v>0.16884531590413945</v>
      </c>
      <c r="X30" s="35">
        <f t="shared" si="7"/>
        <v>0</v>
      </c>
      <c r="Y30" s="35">
        <f t="shared" si="8"/>
        <v>0</v>
      </c>
      <c r="Z30" s="35">
        <f>(SUM(d160Data300!K43:K48)+Q30)/Q30</f>
        <v>8.8333333333333339</v>
      </c>
      <c r="AA30" s="35">
        <f>(SUM(d160Data300!O43:O48))/$Q30*$O30/1.02</f>
        <v>4.2211328976034865</v>
      </c>
      <c r="AB30" s="35">
        <f>(SUM(d160Data300!Q43:Q48))/$Q30*$O30/1.02</f>
        <v>0</v>
      </c>
      <c r="AC30" s="35">
        <f>(SUM(d160Data300!R43:R48))/$Q30*$O30/1.02</f>
        <v>0</v>
      </c>
      <c r="AD30" s="7">
        <f>d160Data300!F43</f>
        <v>364.8</v>
      </c>
      <c r="AE30" s="34"/>
      <c r="AF30" s="34"/>
      <c r="AH30" s="102">
        <f t="shared" si="9"/>
        <v>2.4233333333333333</v>
      </c>
      <c r="AI30" s="102">
        <f t="shared" si="10"/>
        <v>1.1733333333333333</v>
      </c>
      <c r="AJ30" s="102">
        <f t="shared" si="11"/>
        <v>3.6</v>
      </c>
      <c r="AK30" s="102">
        <f t="shared" si="12"/>
        <v>123.23381452318461</v>
      </c>
      <c r="AL30" s="102">
        <f t="shared" si="13"/>
        <v>59.667541557305341</v>
      </c>
      <c r="AM30" s="102">
        <f t="shared" si="14"/>
        <v>0</v>
      </c>
      <c r="AN30" s="102">
        <f t="shared" si="15"/>
        <v>0.16951006124234472</v>
      </c>
      <c r="AO30" s="102">
        <f t="shared" si="16"/>
        <v>183.0708661417323</v>
      </c>
      <c r="AP30" s="102">
        <f t="shared" si="17"/>
        <v>0.19377454973300756</v>
      </c>
    </row>
    <row r="31" spans="1:42" ht="18" x14ac:dyDescent="0.25">
      <c r="A31" s="40">
        <v>305</v>
      </c>
      <c r="B31" s="39">
        <v>164</v>
      </c>
      <c r="C31" s="39">
        <v>60</v>
      </c>
      <c r="D31" s="39" t="s">
        <v>745</v>
      </c>
      <c r="E31" s="42">
        <v>1.45</v>
      </c>
      <c r="F31" s="42">
        <v>9.89</v>
      </c>
      <c r="G31" s="42">
        <v>0.02</v>
      </c>
      <c r="H31" s="39">
        <v>0</v>
      </c>
      <c r="I31" s="39">
        <v>0</v>
      </c>
      <c r="J31" s="39">
        <v>0</v>
      </c>
      <c r="K31" s="42">
        <v>5.33</v>
      </c>
      <c r="L31" s="42">
        <v>2.04</v>
      </c>
      <c r="M31" s="113"/>
      <c r="N31" s="106"/>
      <c r="O31" s="36">
        <v>25.277777777777782</v>
      </c>
      <c r="P31" s="36">
        <f t="shared" si="0"/>
        <v>16.689999999999998</v>
      </c>
      <c r="Q31" s="7">
        <v>5</v>
      </c>
      <c r="R31" s="36">
        <f t="shared" si="1"/>
        <v>3.3379999999999996</v>
      </c>
      <c r="S31" s="36">
        <f t="shared" si="2"/>
        <v>82.722766884531595</v>
      </c>
      <c r="T31" s="35">
        <f t="shared" si="3"/>
        <v>827.22766884531597</v>
      </c>
      <c r="U31" s="35">
        <f t="shared" si="4"/>
        <v>562.05882352941182</v>
      </c>
      <c r="V31" s="35">
        <f t="shared" si="5"/>
        <v>264.17755991285412</v>
      </c>
      <c r="W31" s="35">
        <f t="shared" si="6"/>
        <v>0.99128540305010904</v>
      </c>
      <c r="X31" s="35">
        <f t="shared" si="7"/>
        <v>0</v>
      </c>
      <c r="Y31" s="35">
        <f t="shared" si="8"/>
        <v>0</v>
      </c>
      <c r="Z31" s="35">
        <f>(SUM(d160Data300!K53:K58)+Q31)/Q31</f>
        <v>8.6</v>
      </c>
      <c r="AA31" s="35">
        <f>(SUM(d160Data300!O53:O58))/$Q31*$O31/1.02</f>
        <v>9.9128540305010926</v>
      </c>
      <c r="AB31" s="35">
        <f>(SUM(d160Data300!Q53:Q58))/$Q31*$O31/1.02</f>
        <v>0</v>
      </c>
      <c r="AC31" s="35">
        <f>(SUM(d160Data300!R53:R58))/$Q31*$O31/1.02</f>
        <v>0</v>
      </c>
      <c r="AD31" s="7">
        <f>d160Data300!F53</f>
        <v>220.64</v>
      </c>
      <c r="AE31" s="34"/>
      <c r="AF31" s="34"/>
      <c r="AH31" s="102">
        <f t="shared" si="9"/>
        <v>2.2679999999999998</v>
      </c>
      <c r="AI31" s="102">
        <f t="shared" si="10"/>
        <v>1.0660000000000001</v>
      </c>
      <c r="AJ31" s="102">
        <f t="shared" si="11"/>
        <v>3.3379999999999996</v>
      </c>
      <c r="AK31" s="102">
        <f t="shared" si="12"/>
        <v>564.27165354330702</v>
      </c>
      <c r="AL31" s="102">
        <f t="shared" si="13"/>
        <v>265.21762904636927</v>
      </c>
      <c r="AM31" s="102">
        <f t="shared" si="14"/>
        <v>0</v>
      </c>
      <c r="AN31" s="102">
        <f t="shared" si="15"/>
        <v>0.99518810148731418</v>
      </c>
      <c r="AO31" s="102">
        <f t="shared" si="16"/>
        <v>830.48447069116366</v>
      </c>
      <c r="AP31" s="102">
        <f t="shared" si="17"/>
        <v>0.85862688026065703</v>
      </c>
    </row>
    <row r="32" spans="1:42" ht="18" x14ac:dyDescent="0.25">
      <c r="A32" s="40">
        <v>306</v>
      </c>
      <c r="B32" s="39">
        <v>164</v>
      </c>
      <c r="C32" s="39">
        <v>60</v>
      </c>
      <c r="D32" s="39" t="s">
        <v>745</v>
      </c>
      <c r="E32" s="42">
        <v>1.28</v>
      </c>
      <c r="F32" s="42">
        <v>10.32</v>
      </c>
      <c r="G32" s="42">
        <v>0.01</v>
      </c>
      <c r="H32" s="39">
        <v>0</v>
      </c>
      <c r="I32" s="39">
        <v>0</v>
      </c>
      <c r="J32" s="39">
        <v>0</v>
      </c>
      <c r="K32" s="42">
        <v>5.71</v>
      </c>
      <c r="L32" s="42">
        <v>2.15</v>
      </c>
      <c r="M32" s="113"/>
      <c r="N32" s="106"/>
      <c r="O32" s="36">
        <v>12.50925925925926</v>
      </c>
      <c r="P32" s="36">
        <f t="shared" si="0"/>
        <v>17.32</v>
      </c>
      <c r="Q32" s="7">
        <v>6</v>
      </c>
      <c r="R32" s="36">
        <f t="shared" si="1"/>
        <v>2.8866666666666667</v>
      </c>
      <c r="S32" s="36">
        <f t="shared" si="2"/>
        <v>35.402021302348096</v>
      </c>
      <c r="T32" s="35">
        <f t="shared" si="3"/>
        <v>354.02021302348095</v>
      </c>
      <c r="U32" s="35">
        <f t="shared" si="4"/>
        <v>237.10360687484871</v>
      </c>
      <c r="V32" s="35">
        <f t="shared" si="5"/>
        <v>116.71220648753329</v>
      </c>
      <c r="W32" s="35">
        <f t="shared" si="6"/>
        <v>0.20439966109900751</v>
      </c>
      <c r="X32" s="35">
        <f t="shared" si="7"/>
        <v>0</v>
      </c>
      <c r="Y32" s="35">
        <f t="shared" si="8"/>
        <v>0</v>
      </c>
      <c r="Z32" s="35">
        <f>(SUM(d160Data300!K63:K68)+Q32)/Q32</f>
        <v>8.3333333333333339</v>
      </c>
      <c r="AA32" s="35">
        <f>(SUM(d160Data300!O63:O68))/$Q32*$O32/1.02</f>
        <v>2.0439966109900749</v>
      </c>
      <c r="AB32" s="35">
        <f>(SUM(d160Data300!Q63:Q68))/$Q32*$O32/1.02</f>
        <v>0</v>
      </c>
      <c r="AC32" s="35">
        <f>(SUM(d160Data300!R63:R68))/$Q32*$O32/1.02</f>
        <v>0</v>
      </c>
      <c r="AD32" s="7">
        <f>d160Data300!F63</f>
        <v>196.99</v>
      </c>
      <c r="AE32" s="34"/>
      <c r="AF32" s="34"/>
      <c r="AH32" s="102">
        <f t="shared" si="9"/>
        <v>1.9333333333333333</v>
      </c>
      <c r="AI32" s="102">
        <f t="shared" si="10"/>
        <v>0.95166666666666666</v>
      </c>
      <c r="AJ32" s="102">
        <f t="shared" si="11"/>
        <v>2.8866666666666667</v>
      </c>
      <c r="AK32" s="102">
        <f t="shared" si="12"/>
        <v>238.0370856420725</v>
      </c>
      <c r="AL32" s="102">
        <f t="shared" si="13"/>
        <v>117.17170336346845</v>
      </c>
      <c r="AM32" s="102">
        <f t="shared" si="14"/>
        <v>0</v>
      </c>
      <c r="AN32" s="102">
        <f t="shared" si="15"/>
        <v>0.20520438417420048</v>
      </c>
      <c r="AO32" s="102">
        <f t="shared" si="16"/>
        <v>355.41399338971513</v>
      </c>
      <c r="AP32" s="102">
        <f t="shared" si="17"/>
        <v>0.3663353554736864</v>
      </c>
    </row>
    <row r="33" spans="1:42" ht="18" x14ac:dyDescent="0.25">
      <c r="A33" s="40">
        <v>307</v>
      </c>
      <c r="B33" s="39">
        <v>164</v>
      </c>
      <c r="C33" s="39">
        <v>60</v>
      </c>
      <c r="D33" s="39" t="s">
        <v>745</v>
      </c>
      <c r="E33" s="42">
        <v>1.39</v>
      </c>
      <c r="F33" s="42">
        <v>8.11</v>
      </c>
      <c r="G33" s="42">
        <v>0.03</v>
      </c>
      <c r="H33" s="39">
        <v>0</v>
      </c>
      <c r="I33" s="39">
        <v>0</v>
      </c>
      <c r="J33" s="39">
        <v>0</v>
      </c>
      <c r="K33" s="42">
        <v>5.32</v>
      </c>
      <c r="L33" s="42">
        <v>1.67</v>
      </c>
      <c r="M33" s="113"/>
      <c r="N33" s="106"/>
      <c r="O33" s="36">
        <v>11.787037037037038</v>
      </c>
      <c r="P33" s="36">
        <f t="shared" si="0"/>
        <v>14.85</v>
      </c>
      <c r="Q33" s="7">
        <v>6</v>
      </c>
      <c r="R33" s="36">
        <f t="shared" si="1"/>
        <v>2.4750000000000001</v>
      </c>
      <c r="S33" s="36">
        <f t="shared" si="2"/>
        <v>28.60089869281046</v>
      </c>
      <c r="T33" s="35">
        <f t="shared" si="3"/>
        <v>286.0089869281046</v>
      </c>
      <c r="U33" s="35">
        <f t="shared" si="4"/>
        <v>182.96871217622856</v>
      </c>
      <c r="V33" s="35">
        <f t="shared" si="5"/>
        <v>102.46247881868798</v>
      </c>
      <c r="W33" s="35">
        <f t="shared" si="6"/>
        <v>0.57779593318809008</v>
      </c>
      <c r="X33" s="35">
        <f t="shared" si="7"/>
        <v>0</v>
      </c>
      <c r="Y33" s="35">
        <f t="shared" si="8"/>
        <v>0</v>
      </c>
      <c r="Z33" s="35">
        <f>(SUM(d160Data300!K73:K78)+Q33)/Q33</f>
        <v>9.3333333333333339</v>
      </c>
      <c r="AA33" s="35">
        <f>(SUM(d160Data300!O73:O78))/$Q33*$O33/1.02</f>
        <v>5.7779593318809006</v>
      </c>
      <c r="AB33" s="35">
        <f>(SUM(d160Data300!Q73:Q78))/$Q33*$O33/1.02</f>
        <v>0</v>
      </c>
      <c r="AC33" s="35">
        <f>(SUM(d160Data300!R73:R78))/$Q33*$O33/1.02</f>
        <v>0</v>
      </c>
      <c r="AD33" s="7">
        <f>d160Data300!F73</f>
        <v>242.27</v>
      </c>
      <c r="AE33" s="34"/>
      <c r="AF33" s="34"/>
      <c r="AH33" s="102">
        <f t="shared" si="9"/>
        <v>1.5833333333333333</v>
      </c>
      <c r="AI33" s="102">
        <f t="shared" si="10"/>
        <v>0.88666666666666671</v>
      </c>
      <c r="AJ33" s="102">
        <f t="shared" si="11"/>
        <v>2.4750000000000001</v>
      </c>
      <c r="AK33" s="102">
        <f t="shared" si="12"/>
        <v>183.68906143676486</v>
      </c>
      <c r="AL33" s="102">
        <f t="shared" si="13"/>
        <v>102.86587440458833</v>
      </c>
      <c r="AM33" s="102">
        <f t="shared" si="14"/>
        <v>0</v>
      </c>
      <c r="AN33" s="102">
        <f t="shared" si="15"/>
        <v>0.58007072032662588</v>
      </c>
      <c r="AO33" s="102">
        <f t="shared" si="16"/>
        <v>287.1350065616798</v>
      </c>
      <c r="AP33" s="102">
        <f t="shared" si="17"/>
        <v>0.32016078355600741</v>
      </c>
    </row>
    <row r="34" spans="1:42" ht="18.75" thickBot="1" x14ac:dyDescent="0.3">
      <c r="A34" s="120">
        <v>308</v>
      </c>
      <c r="B34" s="104">
        <v>164</v>
      </c>
      <c r="C34" s="104">
        <v>60</v>
      </c>
      <c r="D34" s="104" t="s">
        <v>745</v>
      </c>
      <c r="E34" s="118">
        <v>1.18</v>
      </c>
      <c r="F34" s="118">
        <v>11.6</v>
      </c>
      <c r="G34" s="118">
        <v>0.02</v>
      </c>
      <c r="H34" s="119">
        <v>0</v>
      </c>
      <c r="I34" s="119">
        <v>0</v>
      </c>
      <c r="J34" s="119">
        <v>0</v>
      </c>
      <c r="K34" s="118">
        <v>6.39</v>
      </c>
      <c r="L34" s="118">
        <v>2.12</v>
      </c>
      <c r="M34" s="117"/>
      <c r="N34" s="106"/>
      <c r="O34" s="36">
        <v>23.111111111111111</v>
      </c>
      <c r="P34" s="36">
        <f t="shared" si="0"/>
        <v>19.189999999999998</v>
      </c>
      <c r="Q34" s="7">
        <v>6</v>
      </c>
      <c r="R34" s="36">
        <f t="shared" si="1"/>
        <v>3.1983333333333328</v>
      </c>
      <c r="S34" s="36">
        <f t="shared" si="2"/>
        <v>72.467683369644135</v>
      </c>
      <c r="T34" s="35">
        <f t="shared" si="3"/>
        <v>724.67683369644135</v>
      </c>
      <c r="U34" s="35">
        <f t="shared" si="4"/>
        <v>482.61437908496731</v>
      </c>
      <c r="V34" s="35">
        <f t="shared" si="5"/>
        <v>241.30718954248366</v>
      </c>
      <c r="W34" s="35">
        <f t="shared" si="6"/>
        <v>0.75526506899055923</v>
      </c>
      <c r="X34" s="35">
        <f t="shared" si="7"/>
        <v>0</v>
      </c>
      <c r="Y34" s="35">
        <f t="shared" si="8"/>
        <v>0</v>
      </c>
      <c r="Z34" s="35">
        <f>(SUM(d160Data300!K83:K88)+Q34)/Q34</f>
        <v>8.5</v>
      </c>
      <c r="AA34" s="35">
        <f>(SUM(d160Data300!O83:O88))/$Q34*$O34/1.02</f>
        <v>3.7763253449527956</v>
      </c>
      <c r="AB34" s="35">
        <f>(SUM(d160Data300!Q83:Q88))/$Q34*$O34/1.02</f>
        <v>0</v>
      </c>
      <c r="AC34" s="35">
        <f>(SUM(d160Data300!R83:R88))/$Q34*$O34/1.02</f>
        <v>0</v>
      </c>
      <c r="AD34" s="7">
        <f>d160Data300!F83</f>
        <v>164.49</v>
      </c>
      <c r="AE34" s="34"/>
      <c r="AF34" s="34"/>
      <c r="AH34" s="102">
        <f t="shared" si="9"/>
        <v>2.13</v>
      </c>
      <c r="AI34" s="102">
        <f t="shared" si="10"/>
        <v>1.0649999999999999</v>
      </c>
      <c r="AJ34" s="102">
        <f t="shared" si="11"/>
        <v>3.1983333333333328</v>
      </c>
      <c r="AK34" s="102">
        <f t="shared" si="12"/>
        <v>484.51443569553805</v>
      </c>
      <c r="AL34" s="102">
        <f t="shared" si="13"/>
        <v>242.25721784776903</v>
      </c>
      <c r="AM34" s="102">
        <f t="shared" si="14"/>
        <v>0</v>
      </c>
      <c r="AN34" s="102">
        <f t="shared" si="15"/>
        <v>0.75823855351414426</v>
      </c>
      <c r="AO34" s="102">
        <f t="shared" si="16"/>
        <v>727.5298920968213</v>
      </c>
      <c r="AP34" s="102">
        <f t="shared" si="17"/>
        <v>0.67540491125050051</v>
      </c>
    </row>
    <row r="35" spans="1:42" ht="18.75" thickTop="1" x14ac:dyDescent="0.25">
      <c r="A35" s="116">
        <v>401</v>
      </c>
      <c r="B35" s="115">
        <v>164</v>
      </c>
      <c r="C35" s="115">
        <v>60</v>
      </c>
      <c r="D35" s="115" t="s">
        <v>745</v>
      </c>
      <c r="E35" s="115">
        <v>1.38</v>
      </c>
      <c r="F35" s="115">
        <v>6.67</v>
      </c>
      <c r="G35" s="115" t="s">
        <v>750</v>
      </c>
      <c r="H35" s="115">
        <v>0</v>
      </c>
      <c r="I35" s="115">
        <v>0</v>
      </c>
      <c r="J35" s="115">
        <v>0</v>
      </c>
      <c r="K35" s="115">
        <v>3.42</v>
      </c>
      <c r="L35" s="115">
        <v>1.31</v>
      </c>
      <c r="M35" s="114"/>
      <c r="N35" s="106"/>
      <c r="O35" s="36">
        <v>4.875</v>
      </c>
      <c r="P35" s="36">
        <f t="shared" si="0"/>
        <v>11.47</v>
      </c>
      <c r="Q35" s="7">
        <v>6</v>
      </c>
      <c r="R35" s="36">
        <f t="shared" si="1"/>
        <v>1.9116666666666668</v>
      </c>
      <c r="S35" s="36">
        <f t="shared" si="2"/>
        <v>9.1366421568627452</v>
      </c>
      <c r="T35" s="35">
        <f t="shared" si="3"/>
        <v>91.366421568627459</v>
      </c>
      <c r="U35" s="35">
        <f t="shared" si="4"/>
        <v>64.123774509803937</v>
      </c>
      <c r="V35" s="35">
        <f t="shared" si="5"/>
        <v>27.242647058823525</v>
      </c>
      <c r="W35" s="35" t="e">
        <f t="shared" si="6"/>
        <v>#VALUE!</v>
      </c>
      <c r="X35" s="35">
        <f t="shared" si="7"/>
        <v>0</v>
      </c>
      <c r="Y35" s="35">
        <f t="shared" si="8"/>
        <v>0</v>
      </c>
      <c r="Z35" s="35">
        <f>(SUM(d160Data400!K13:K18)+Q35)/Q35</f>
        <v>7.833333333333333</v>
      </c>
      <c r="AA35" s="35">
        <f>(SUM(d160Data400!O13:O18))/$Q35*$O35/1.02</f>
        <v>0</v>
      </c>
      <c r="AB35" s="35">
        <f>(SUM(d160Data400!Q13:Q18))/$Q35*$O35/1.02</f>
        <v>0</v>
      </c>
      <c r="AC35" s="35">
        <f>(SUM(d160Data400!R13:R18))/$Q35*$O35/1.02</f>
        <v>0</v>
      </c>
      <c r="AD35" s="7">
        <f>d160Data400!F13</f>
        <v>208.45</v>
      </c>
      <c r="AE35" s="34"/>
      <c r="AF35" s="34"/>
      <c r="AH35" s="102">
        <f t="shared" si="9"/>
        <v>1.3416666666666668</v>
      </c>
      <c r="AI35" s="102">
        <f t="shared" si="10"/>
        <v>0.56999999999999995</v>
      </c>
      <c r="AJ35" s="102">
        <f t="shared" si="11"/>
        <v>1.9116666666666668</v>
      </c>
      <c r="AK35" s="102">
        <f t="shared" si="12"/>
        <v>64.376230314960637</v>
      </c>
      <c r="AL35" s="102">
        <f t="shared" si="13"/>
        <v>27.349901574803148</v>
      </c>
      <c r="AM35" s="102">
        <f t="shared" si="14"/>
        <v>0</v>
      </c>
      <c r="AN35" s="102">
        <f t="shared" si="15"/>
        <v>0</v>
      </c>
      <c r="AO35" s="102">
        <f t="shared" si="16"/>
        <v>91.726131889763792</v>
      </c>
      <c r="AP35" s="102">
        <f t="shared" si="17"/>
        <v>9.7240762385170626E-2</v>
      </c>
    </row>
    <row r="36" spans="1:42" ht="18" x14ac:dyDescent="0.25">
      <c r="A36" s="40">
        <v>402</v>
      </c>
      <c r="B36" s="39">
        <v>164</v>
      </c>
      <c r="C36" s="39">
        <v>60</v>
      </c>
      <c r="D36" s="39" t="s">
        <v>745</v>
      </c>
      <c r="E36" s="42">
        <v>1.08</v>
      </c>
      <c r="F36" s="42">
        <v>10.29</v>
      </c>
      <c r="G36" s="42">
        <v>0.01</v>
      </c>
      <c r="H36" s="39">
        <v>0</v>
      </c>
      <c r="I36" s="39">
        <v>0</v>
      </c>
      <c r="J36" s="39">
        <v>0</v>
      </c>
      <c r="K36" s="42">
        <v>4.99</v>
      </c>
      <c r="L36" s="42">
        <v>1.9</v>
      </c>
      <c r="M36" s="113"/>
      <c r="N36" s="106"/>
      <c r="O36" s="36">
        <v>11.472222222222221</v>
      </c>
      <c r="P36" s="36">
        <f t="shared" si="0"/>
        <v>16.369999999999997</v>
      </c>
      <c r="Q36" s="7">
        <v>6</v>
      </c>
      <c r="R36" s="36">
        <f t="shared" si="1"/>
        <v>2.7283333333333331</v>
      </c>
      <c r="S36" s="36">
        <f t="shared" si="2"/>
        <v>30.686319898329696</v>
      </c>
      <c r="T36" s="35">
        <f t="shared" si="3"/>
        <v>306.86319898329697</v>
      </c>
      <c r="U36" s="35">
        <f t="shared" si="4"/>
        <v>213.13589324618732</v>
      </c>
      <c r="V36" s="35">
        <f t="shared" si="5"/>
        <v>93.539851125635423</v>
      </c>
      <c r="W36" s="35">
        <f t="shared" si="6"/>
        <v>0.1874546114742193</v>
      </c>
      <c r="X36" s="35">
        <f t="shared" si="7"/>
        <v>0</v>
      </c>
      <c r="Y36" s="35">
        <f t="shared" si="8"/>
        <v>0</v>
      </c>
      <c r="Z36" s="35">
        <f>(SUM(d160Data400!K23:K28)+Q36)/Q36</f>
        <v>7.333333333333333</v>
      </c>
      <c r="AA36" s="35">
        <f>(SUM(d160Data400!O23:O28))/$Q36*$O36/1.02</f>
        <v>5.6236383442265794</v>
      </c>
      <c r="AB36" s="35">
        <f>(SUM(d160Data400!Q23:Q28))/$Q36*$O36/1.02</f>
        <v>0</v>
      </c>
      <c r="AC36" s="35">
        <f>(SUM(d160Data400!R23:R28))/$Q36*$O36/1.02</f>
        <v>0</v>
      </c>
      <c r="AD36" s="7">
        <f>d160Data400!F23</f>
        <v>167.27</v>
      </c>
      <c r="AE36" s="34"/>
      <c r="AF36" s="34"/>
      <c r="AH36" s="102">
        <f t="shared" si="9"/>
        <v>1.8949999999999998</v>
      </c>
      <c r="AI36" s="102">
        <f t="shared" si="10"/>
        <v>0.83166666666666667</v>
      </c>
      <c r="AJ36" s="102">
        <f t="shared" si="11"/>
        <v>2.7283333333333331</v>
      </c>
      <c r="AK36" s="102">
        <f t="shared" si="12"/>
        <v>213.97501093613295</v>
      </c>
      <c r="AL36" s="102">
        <f t="shared" si="13"/>
        <v>93.908118256051324</v>
      </c>
      <c r="AM36" s="102">
        <f t="shared" si="14"/>
        <v>0</v>
      </c>
      <c r="AN36" s="102">
        <f t="shared" si="15"/>
        <v>0.18819262175561388</v>
      </c>
      <c r="AO36" s="102">
        <f t="shared" si="16"/>
        <v>308.07132181393985</v>
      </c>
      <c r="AP36" s="102">
        <f t="shared" si="17"/>
        <v>0.33140370443784217</v>
      </c>
    </row>
    <row r="37" spans="1:42" ht="18" x14ac:dyDescent="0.25">
      <c r="A37" s="40">
        <v>403</v>
      </c>
      <c r="B37" s="39">
        <v>164</v>
      </c>
      <c r="C37" s="39">
        <v>60</v>
      </c>
      <c r="D37" s="39" t="s">
        <v>745</v>
      </c>
      <c r="E37" s="42">
        <v>1.68</v>
      </c>
      <c r="F37" s="42">
        <v>9.41</v>
      </c>
      <c r="G37" s="42"/>
      <c r="H37" s="39">
        <v>0</v>
      </c>
      <c r="I37" s="39">
        <v>0</v>
      </c>
      <c r="J37" s="39">
        <v>0</v>
      </c>
      <c r="K37" s="42">
        <v>5.55</v>
      </c>
      <c r="L37" s="42">
        <v>2.0099999999999998</v>
      </c>
      <c r="M37" s="113"/>
      <c r="N37" s="106"/>
      <c r="O37" s="36">
        <v>22.351851851851851</v>
      </c>
      <c r="P37" s="36">
        <f t="shared" si="0"/>
        <v>16.64</v>
      </c>
      <c r="Q37" s="7">
        <v>6</v>
      </c>
      <c r="R37" s="36">
        <f t="shared" si="1"/>
        <v>2.7733333333333334</v>
      </c>
      <c r="S37" s="36">
        <f t="shared" si="2"/>
        <v>60.773662551440331</v>
      </c>
      <c r="T37" s="35">
        <f t="shared" si="3"/>
        <v>607.73662551440339</v>
      </c>
      <c r="U37" s="35">
        <f t="shared" si="4"/>
        <v>405.03600823045264</v>
      </c>
      <c r="V37" s="35">
        <f t="shared" si="5"/>
        <v>202.70061728395058</v>
      </c>
      <c r="W37" s="35">
        <f t="shared" si="6"/>
        <v>0</v>
      </c>
      <c r="X37" s="35">
        <f t="shared" si="7"/>
        <v>0</v>
      </c>
      <c r="Y37" s="35">
        <f t="shared" si="8"/>
        <v>0</v>
      </c>
      <c r="Z37" s="35">
        <f>(SUM(d160Data400!K33:K38)+Q37)/Q37</f>
        <v>7.666666666666667</v>
      </c>
      <c r="AA37" s="35">
        <f>(SUM(d160Data400!O33:O38))/$Q37*$O37/1.02</f>
        <v>0</v>
      </c>
      <c r="AB37" s="35">
        <f>(SUM(d160Data400!Q33:Q38))/$Q37*$O37/1.02</f>
        <v>0</v>
      </c>
      <c r="AC37" s="35">
        <f>(SUM(d160Data400!R33:R38))/$Q37*$O37/1.02</f>
        <v>0</v>
      </c>
      <c r="AD37" s="7">
        <f>d160Data400!F33</f>
        <v>235.46</v>
      </c>
      <c r="AE37" s="34"/>
      <c r="AF37" s="34"/>
      <c r="AH37" s="102">
        <f t="shared" si="9"/>
        <v>1.8483333333333334</v>
      </c>
      <c r="AI37" s="102">
        <f t="shared" si="10"/>
        <v>0.92499999999999993</v>
      </c>
      <c r="AJ37" s="102">
        <f t="shared" si="11"/>
        <v>2.7733333333333334</v>
      </c>
      <c r="AK37" s="102">
        <f t="shared" si="12"/>
        <v>406.63063818411587</v>
      </c>
      <c r="AL37" s="102">
        <f t="shared" si="13"/>
        <v>203.49865121026534</v>
      </c>
      <c r="AM37" s="102">
        <f t="shared" si="14"/>
        <v>0</v>
      </c>
      <c r="AN37" s="102">
        <f t="shared" si="15"/>
        <v>0</v>
      </c>
      <c r="AO37" s="102">
        <f t="shared" si="16"/>
        <v>610.1292893943812</v>
      </c>
      <c r="AP37" s="102">
        <f t="shared" si="17"/>
        <v>0.56991220277876142</v>
      </c>
    </row>
    <row r="38" spans="1:42" ht="18" x14ac:dyDescent="0.25">
      <c r="A38" s="40">
        <v>404</v>
      </c>
      <c r="B38" s="39">
        <v>164</v>
      </c>
      <c r="C38" s="39">
        <v>60</v>
      </c>
      <c r="D38" s="39" t="s">
        <v>745</v>
      </c>
      <c r="E38" s="42">
        <v>1.66</v>
      </c>
      <c r="F38" s="42">
        <v>9.59</v>
      </c>
      <c r="G38" s="42">
        <v>0.01</v>
      </c>
      <c r="H38" s="39">
        <v>0</v>
      </c>
      <c r="I38" s="39">
        <v>0</v>
      </c>
      <c r="J38" s="39">
        <v>0</v>
      </c>
      <c r="K38" s="42">
        <v>5.03</v>
      </c>
      <c r="L38" s="42">
        <v>2.16</v>
      </c>
      <c r="M38" s="113"/>
      <c r="N38" s="106"/>
      <c r="O38" s="36">
        <v>10.944444444444445</v>
      </c>
      <c r="P38" s="36">
        <f t="shared" si="0"/>
        <v>16.29</v>
      </c>
      <c r="Q38" s="7">
        <v>6</v>
      </c>
      <c r="R38" s="36">
        <f t="shared" si="1"/>
        <v>2.7149999999999999</v>
      </c>
      <c r="S38" s="36">
        <f t="shared" si="2"/>
        <v>29.131535947712418</v>
      </c>
      <c r="T38" s="35">
        <f t="shared" si="3"/>
        <v>291.31535947712416</v>
      </c>
      <c r="U38" s="35">
        <f t="shared" si="4"/>
        <v>201.18464052287581</v>
      </c>
      <c r="V38" s="35">
        <f t="shared" si="5"/>
        <v>89.951888162672475</v>
      </c>
      <c r="W38" s="35">
        <f t="shared" si="6"/>
        <v>0.17883079157588963</v>
      </c>
      <c r="X38" s="35">
        <f t="shared" si="7"/>
        <v>0</v>
      </c>
      <c r="Y38" s="35">
        <f t="shared" si="8"/>
        <v>0</v>
      </c>
      <c r="Z38" s="35">
        <f>(SUM(d160Data400!K43:K48)+Q38)/Q38</f>
        <v>7.5</v>
      </c>
      <c r="AA38" s="35">
        <f>(SUM(d160Data400!O43:O48))/$Q38*$O38/1.02</f>
        <v>1.7883079157588959</v>
      </c>
      <c r="AB38" s="35">
        <f>(SUM(d160Data400!Q43:Q48))/$Q38*$O38/1.02</f>
        <v>0</v>
      </c>
      <c r="AC38" s="35">
        <f>(SUM(d160Data400!R43:R48))/$Q38*$O38/1.02</f>
        <v>0</v>
      </c>
      <c r="AD38" s="7">
        <f>d160Data400!F43</f>
        <v>220.67</v>
      </c>
      <c r="AE38" s="34"/>
      <c r="AF38" s="34"/>
      <c r="AH38" s="102">
        <f t="shared" si="9"/>
        <v>1.875</v>
      </c>
      <c r="AI38" s="102">
        <f t="shared" si="10"/>
        <v>0.83833333333333337</v>
      </c>
      <c r="AJ38" s="102">
        <f t="shared" si="11"/>
        <v>2.7149999999999999</v>
      </c>
      <c r="AK38" s="102">
        <f t="shared" si="12"/>
        <v>201.97670603674541</v>
      </c>
      <c r="AL38" s="102">
        <f t="shared" si="13"/>
        <v>90.306029454651508</v>
      </c>
      <c r="AM38" s="102">
        <f t="shared" si="14"/>
        <v>0</v>
      </c>
      <c r="AN38" s="102">
        <f t="shared" si="15"/>
        <v>0.17953484981044038</v>
      </c>
      <c r="AO38" s="102">
        <f t="shared" si="16"/>
        <v>292.46227034120739</v>
      </c>
      <c r="AP38" s="102">
        <f t="shared" si="17"/>
        <v>0.26849517904294345</v>
      </c>
    </row>
    <row r="39" spans="1:42" ht="18" x14ac:dyDescent="0.25">
      <c r="A39" s="40">
        <v>405</v>
      </c>
      <c r="B39" s="39">
        <v>164</v>
      </c>
      <c r="C39" s="39">
        <v>60</v>
      </c>
      <c r="D39" s="39" t="s">
        <v>745</v>
      </c>
      <c r="E39" s="42">
        <v>1.03</v>
      </c>
      <c r="F39" s="42">
        <v>6.94</v>
      </c>
      <c r="G39" s="42">
        <v>0.01</v>
      </c>
      <c r="H39" s="39">
        <v>0</v>
      </c>
      <c r="I39" s="39">
        <v>0</v>
      </c>
      <c r="J39" s="39">
        <v>0</v>
      </c>
      <c r="K39" s="42">
        <v>4.03</v>
      </c>
      <c r="L39" s="42">
        <v>1.23</v>
      </c>
      <c r="M39" s="113"/>
      <c r="N39" s="106"/>
      <c r="O39" s="36">
        <v>23.953703703703706</v>
      </c>
      <c r="P39" s="36">
        <f t="shared" si="0"/>
        <v>12.010000000000002</v>
      </c>
      <c r="Q39" s="7">
        <v>6</v>
      </c>
      <c r="R39" s="36">
        <f t="shared" si="1"/>
        <v>2.0016666666666669</v>
      </c>
      <c r="S39" s="36">
        <f t="shared" si="2"/>
        <v>47.007186516581953</v>
      </c>
      <c r="T39" s="35">
        <f t="shared" si="3"/>
        <v>470.07186516581953</v>
      </c>
      <c r="U39" s="35">
        <f t="shared" si="4"/>
        <v>311.94610869038974</v>
      </c>
      <c r="V39" s="35">
        <f t="shared" si="5"/>
        <v>157.73435608811431</v>
      </c>
      <c r="W39" s="35">
        <f t="shared" si="6"/>
        <v>0.3914003873154201</v>
      </c>
      <c r="X39" s="35">
        <f t="shared" si="7"/>
        <v>0</v>
      </c>
      <c r="Y39" s="35">
        <f t="shared" si="8"/>
        <v>0</v>
      </c>
      <c r="Z39" s="35">
        <f>(SUM(d160Data400!K53:K58)+Q39)/Q39</f>
        <v>8.6666666666666661</v>
      </c>
      <c r="AA39" s="35">
        <f>(SUM(d160Data400!O53:O58))/$Q39*$O39/1.02</f>
        <v>3.9140038731542002</v>
      </c>
      <c r="AB39" s="35">
        <f>(SUM(d160Data400!Q53:Q58))/$Q39*$O39/1.02</f>
        <v>0</v>
      </c>
      <c r="AC39" s="35">
        <f>(SUM(d160Data400!R53:R58))/$Q39*$O39/1.02</f>
        <v>0</v>
      </c>
      <c r="AD39" s="7">
        <f>d160Data400!F53</f>
        <v>162.94</v>
      </c>
      <c r="AE39" s="34"/>
      <c r="AF39" s="34"/>
      <c r="AH39" s="102">
        <f t="shared" si="9"/>
        <v>1.3283333333333334</v>
      </c>
      <c r="AI39" s="102">
        <f t="shared" si="10"/>
        <v>0.67166666666666675</v>
      </c>
      <c r="AJ39" s="102">
        <f t="shared" si="11"/>
        <v>2.0016666666666669</v>
      </c>
      <c r="AK39" s="102">
        <f t="shared" si="12"/>
        <v>313.17424297657237</v>
      </c>
      <c r="AL39" s="102">
        <f t="shared" si="13"/>
        <v>158.355357490036</v>
      </c>
      <c r="AM39" s="102">
        <f t="shared" si="14"/>
        <v>0</v>
      </c>
      <c r="AN39" s="102">
        <f t="shared" si="15"/>
        <v>0.39294133372217371</v>
      </c>
      <c r="AO39" s="102">
        <f t="shared" si="16"/>
        <v>471.92254180033052</v>
      </c>
      <c r="AP39" s="102">
        <f t="shared" si="17"/>
        <v>0.49542340922915257</v>
      </c>
    </row>
    <row r="40" spans="1:42" ht="18" x14ac:dyDescent="0.25">
      <c r="A40" s="40">
        <v>406</v>
      </c>
      <c r="B40" s="39">
        <v>164</v>
      </c>
      <c r="C40" s="39">
        <v>60</v>
      </c>
      <c r="D40" s="39" t="s">
        <v>745</v>
      </c>
      <c r="E40" s="42">
        <v>1.85</v>
      </c>
      <c r="F40" s="42">
        <v>9.98</v>
      </c>
      <c r="G40" s="42">
        <v>0.03</v>
      </c>
      <c r="H40" s="39">
        <v>0</v>
      </c>
      <c r="I40" s="39">
        <v>0</v>
      </c>
      <c r="J40" s="39">
        <v>0</v>
      </c>
      <c r="K40" s="42">
        <v>5.72</v>
      </c>
      <c r="L40" s="42">
        <v>2.08</v>
      </c>
      <c r="M40" s="113"/>
      <c r="N40" s="106"/>
      <c r="O40" s="36">
        <v>11.648148148148147</v>
      </c>
      <c r="P40" s="36">
        <f t="shared" si="0"/>
        <v>17.579999999999998</v>
      </c>
      <c r="Q40" s="7">
        <v>6</v>
      </c>
      <c r="R40" s="36">
        <f t="shared" si="1"/>
        <v>2.9299999999999997</v>
      </c>
      <c r="S40" s="36">
        <f t="shared" si="2"/>
        <v>33.459876543209873</v>
      </c>
      <c r="T40" s="35">
        <f t="shared" si="3"/>
        <v>334.59876543209873</v>
      </c>
      <c r="U40" s="35">
        <f t="shared" si="4"/>
        <v>225.15946502057608</v>
      </c>
      <c r="V40" s="35">
        <f t="shared" si="5"/>
        <v>108.86831275720162</v>
      </c>
      <c r="W40" s="35">
        <f t="shared" si="6"/>
        <v>0.57098765432098764</v>
      </c>
      <c r="X40" s="35">
        <f t="shared" si="7"/>
        <v>0</v>
      </c>
      <c r="Y40" s="35">
        <f t="shared" si="8"/>
        <v>0</v>
      </c>
      <c r="Z40" s="35">
        <f>(SUM(d160Data400!K63:K68)+Q40)/Q40</f>
        <v>8.6666666666666661</v>
      </c>
      <c r="AA40" s="35">
        <f>(SUM(d160Data400!O63:O68))/$Q40*$O40/1.02</f>
        <v>5.7098765432098757</v>
      </c>
      <c r="AB40" s="35">
        <f>(SUM(d160Data400!Q63:Q68))/$Q40*$O40/1.02</f>
        <v>0</v>
      </c>
      <c r="AC40" s="35">
        <f>(SUM(d160Data400!R63:R68))/$Q40*$O40/1.02</f>
        <v>0</v>
      </c>
      <c r="AD40" s="7">
        <f>d160Data400!F63</f>
        <v>287.23</v>
      </c>
      <c r="AE40" s="34"/>
      <c r="AF40" s="34"/>
      <c r="AH40" s="102">
        <f t="shared" si="9"/>
        <v>1.9716666666666667</v>
      </c>
      <c r="AI40" s="102">
        <f t="shared" si="10"/>
        <v>0.95333333333333325</v>
      </c>
      <c r="AJ40" s="102">
        <f t="shared" si="11"/>
        <v>2.9299999999999997</v>
      </c>
      <c r="AK40" s="102">
        <f t="shared" si="12"/>
        <v>226.04591960727129</v>
      </c>
      <c r="AL40" s="102">
        <f t="shared" si="13"/>
        <v>109.29692816175753</v>
      </c>
      <c r="AM40" s="102">
        <f t="shared" si="14"/>
        <v>0</v>
      </c>
      <c r="AN40" s="102">
        <f t="shared" si="15"/>
        <v>0.57323563721201509</v>
      </c>
      <c r="AO40" s="102">
        <f t="shared" si="16"/>
        <v>335.91608340624083</v>
      </c>
      <c r="AP40" s="102">
        <f t="shared" si="17"/>
        <v>0.3509576729124137</v>
      </c>
    </row>
    <row r="41" spans="1:42" ht="18" x14ac:dyDescent="0.25">
      <c r="A41" s="40">
        <v>407</v>
      </c>
      <c r="B41" s="39">
        <v>164</v>
      </c>
      <c r="C41" s="39">
        <v>60</v>
      </c>
      <c r="D41" s="39" t="s">
        <v>745</v>
      </c>
      <c r="E41" s="42">
        <v>1.76</v>
      </c>
      <c r="F41" s="42">
        <v>11.83</v>
      </c>
      <c r="G41" s="42">
        <v>0.09</v>
      </c>
      <c r="H41" s="39">
        <v>0</v>
      </c>
      <c r="I41" s="39">
        <v>0</v>
      </c>
      <c r="J41" s="39">
        <v>0</v>
      </c>
      <c r="K41" s="42">
        <v>5.84</v>
      </c>
      <c r="L41" s="42">
        <v>2.13</v>
      </c>
      <c r="M41" s="113"/>
      <c r="N41" s="106"/>
      <c r="O41" s="36">
        <v>5.0625</v>
      </c>
      <c r="P41" s="36">
        <f t="shared" si="0"/>
        <v>19.52</v>
      </c>
      <c r="Q41" s="7">
        <v>6</v>
      </c>
      <c r="R41" s="36">
        <f t="shared" si="1"/>
        <v>3.2533333333333334</v>
      </c>
      <c r="S41" s="36">
        <f t="shared" si="2"/>
        <v>16.147058823529409</v>
      </c>
      <c r="T41" s="35">
        <f t="shared" si="3"/>
        <v>161.47058823529409</v>
      </c>
      <c r="U41" s="35">
        <f t="shared" si="4"/>
        <v>112.41727941176471</v>
      </c>
      <c r="V41" s="35">
        <f t="shared" si="5"/>
        <v>48.308823529411754</v>
      </c>
      <c r="W41" s="35">
        <f t="shared" si="6"/>
        <v>0.74448529411764697</v>
      </c>
      <c r="X41" s="35">
        <f t="shared" si="7"/>
        <v>0</v>
      </c>
      <c r="Y41" s="35">
        <f t="shared" si="8"/>
        <v>0</v>
      </c>
      <c r="Z41" s="35">
        <f>(SUM(d160Data400!K73:K78)+Q41)/Q41</f>
        <v>8</v>
      </c>
      <c r="AA41" s="35">
        <f>(SUM(d160Data400!O73:O78))/$Q41*$O41/1.02</f>
        <v>4.9632352941176467</v>
      </c>
      <c r="AB41" s="35">
        <f>(SUM(d160Data400!Q73:Q78))/$Q41*$O41/1.02</f>
        <v>0</v>
      </c>
      <c r="AC41" s="35">
        <f>(SUM(d160Data400!R73:R78))/$Q41*$O41/1.02</f>
        <v>0</v>
      </c>
      <c r="AD41" s="7">
        <f>d160Data400!F73</f>
        <v>275.39999999999998</v>
      </c>
      <c r="AE41" s="34"/>
      <c r="AF41" s="34"/>
      <c r="AH41" s="102">
        <f t="shared" si="9"/>
        <v>2.2650000000000001</v>
      </c>
      <c r="AI41" s="102">
        <f t="shared" si="10"/>
        <v>0.97333333333333327</v>
      </c>
      <c r="AJ41" s="102">
        <f t="shared" si="11"/>
        <v>3.2533333333333334</v>
      </c>
      <c r="AK41" s="102">
        <f t="shared" si="12"/>
        <v>112.85986712598427</v>
      </c>
      <c r="AL41" s="102">
        <f t="shared" si="13"/>
        <v>48.499015748031496</v>
      </c>
      <c r="AM41" s="102">
        <f t="shared" si="14"/>
        <v>0</v>
      </c>
      <c r="AN41" s="102">
        <f t="shared" si="15"/>
        <v>0.7474163385826772</v>
      </c>
      <c r="AO41" s="102">
        <f t="shared" si="16"/>
        <v>162.10629921259843</v>
      </c>
      <c r="AP41" s="102">
        <f t="shared" si="17"/>
        <v>0.17660004208236402</v>
      </c>
    </row>
    <row r="42" spans="1:42" ht="18.75" thickBot="1" x14ac:dyDescent="0.3">
      <c r="A42" s="112">
        <v>408</v>
      </c>
      <c r="B42" s="110">
        <v>164</v>
      </c>
      <c r="C42" s="110">
        <v>60</v>
      </c>
      <c r="D42" s="110" t="s">
        <v>745</v>
      </c>
      <c r="E42" s="38">
        <v>1.05</v>
      </c>
      <c r="F42" s="38">
        <v>6.13</v>
      </c>
      <c r="G42" s="38"/>
      <c r="H42" s="111">
        <v>0</v>
      </c>
      <c r="I42" s="110">
        <v>0</v>
      </c>
      <c r="J42" s="109">
        <v>0</v>
      </c>
      <c r="K42" s="108">
        <v>3.66</v>
      </c>
      <c r="L42" s="38">
        <v>1.4</v>
      </c>
      <c r="M42" s="107"/>
      <c r="N42" s="106"/>
      <c r="O42" s="36">
        <v>11.990740740740742</v>
      </c>
      <c r="P42" s="36">
        <f t="shared" si="0"/>
        <v>10.84</v>
      </c>
      <c r="Q42" s="7">
        <v>6</v>
      </c>
      <c r="R42" s="36">
        <f t="shared" si="1"/>
        <v>1.8066666666666666</v>
      </c>
      <c r="S42" s="36">
        <f t="shared" si="2"/>
        <v>21.238501573468895</v>
      </c>
      <c r="T42" s="35">
        <f t="shared" si="3"/>
        <v>212.38501573468895</v>
      </c>
      <c r="U42" s="35">
        <f t="shared" si="4"/>
        <v>140.67568385378843</v>
      </c>
      <c r="V42" s="35">
        <f t="shared" si="5"/>
        <v>71.709331880900521</v>
      </c>
      <c r="W42" s="35">
        <f t="shared" si="6"/>
        <v>0</v>
      </c>
      <c r="X42" s="35">
        <f t="shared" si="7"/>
        <v>0</v>
      </c>
      <c r="Y42" s="35">
        <f t="shared" si="8"/>
        <v>0</v>
      </c>
      <c r="Z42" s="35">
        <f>(SUM(d160Data400!K83:K88)+Q42)/Q42</f>
        <v>8.6666666666666661</v>
      </c>
      <c r="AA42" s="35">
        <f>(SUM(d160Data400!O83:O88))/$Q42*$O42/1.02</f>
        <v>0</v>
      </c>
      <c r="AB42" s="35">
        <f>(SUM(d160Data400!Q83:Q88))/$Q42*$O42/1.02</f>
        <v>0</v>
      </c>
      <c r="AC42" s="35">
        <f>(SUM(d160Data400!R83:R88))/$Q42*$O42/1.02</f>
        <v>0</v>
      </c>
      <c r="AD42" s="7">
        <f>d160Data400!F83</f>
        <v>156.44999999999999</v>
      </c>
      <c r="AE42" s="34"/>
      <c r="AF42" s="34"/>
      <c r="AH42" s="102">
        <f t="shared" si="9"/>
        <v>1.1966666666666665</v>
      </c>
      <c r="AI42" s="102">
        <f t="shared" si="10"/>
        <v>0.61</v>
      </c>
      <c r="AJ42" s="102">
        <f t="shared" si="11"/>
        <v>1.8066666666666666</v>
      </c>
      <c r="AK42" s="102">
        <f t="shared" si="12"/>
        <v>141.22952512880335</v>
      </c>
      <c r="AL42" s="102">
        <f t="shared" si="13"/>
        <v>71.991652085156034</v>
      </c>
      <c r="AM42" s="102">
        <f t="shared" si="14"/>
        <v>0</v>
      </c>
      <c r="AN42" s="102">
        <f t="shared" si="15"/>
        <v>0</v>
      </c>
      <c r="AO42" s="102">
        <f t="shared" si="16"/>
        <v>213.22117721395938</v>
      </c>
      <c r="AP42" s="102">
        <f t="shared" si="17"/>
        <v>0.21043199244191696</v>
      </c>
    </row>
    <row r="43" spans="1:42" ht="13.5" thickTop="1" x14ac:dyDescent="0.2"/>
    <row r="45" spans="1:42" x14ac:dyDescent="0.2">
      <c r="O45" s="7" t="s">
        <v>155</v>
      </c>
      <c r="P45" s="7" t="s">
        <v>154</v>
      </c>
      <c r="Q45" s="7" t="s">
        <v>153</v>
      </c>
      <c r="R45" s="7" t="s">
        <v>156</v>
      </c>
      <c r="S45" s="7" t="s">
        <v>158</v>
      </c>
      <c r="T45" s="7" t="s">
        <v>157</v>
      </c>
    </row>
    <row r="46" spans="1:42" x14ac:dyDescent="0.2">
      <c r="N46" s="7" t="s">
        <v>169</v>
      </c>
      <c r="O46" s="35">
        <f>AVERAGE(T13,T34)</f>
        <v>663.9621913580246</v>
      </c>
      <c r="P46" s="35">
        <f>AVERAGE(T37,T39)</f>
        <v>538.9042453401114</v>
      </c>
      <c r="Q46" s="35">
        <f>AVERAGE(T18,T21,T38,T40)</f>
        <v>291.01545479302831</v>
      </c>
      <c r="R46" s="35">
        <f>AVERAGE(T12,T25,T28,T32)</f>
        <v>252.07244008714599</v>
      </c>
      <c r="S46" s="35">
        <f>AVERAGE(T11,T23)</f>
        <v>175.7725694444444</v>
      </c>
      <c r="T46" s="35">
        <f>AVERAGE(T26,T30)</f>
        <v>139.00565087145969</v>
      </c>
    </row>
    <row r="47" spans="1:42" x14ac:dyDescent="0.2">
      <c r="N47" s="7" t="s">
        <v>168</v>
      </c>
      <c r="O47" s="35">
        <f>AVERAGE(U13,U34)</f>
        <v>437.52178649237476</v>
      </c>
      <c r="P47" s="35">
        <f>AVERAGE(U37,U39)</f>
        <v>358.49105846042119</v>
      </c>
      <c r="Q47" s="35">
        <f>AVERAGE(U18,U21,U38,U40)</f>
        <v>196.74579399661098</v>
      </c>
      <c r="R47" s="35">
        <f>AVERAGE(U12,U25,U28,U32)</f>
        <v>167.61581638828375</v>
      </c>
      <c r="S47" s="35">
        <f>AVERAGE(U11,U23)</f>
        <v>117.6580371732026</v>
      </c>
      <c r="T47" s="35">
        <f>AVERAGE(U26,U30)</f>
        <v>94.396275871459693</v>
      </c>
    </row>
    <row r="48" spans="1:42" x14ac:dyDescent="0.2">
      <c r="N48" s="7" t="s">
        <v>167</v>
      </c>
      <c r="O48" s="35">
        <f>AVERAGE(V13,V34)</f>
        <v>226.06277233115469</v>
      </c>
      <c r="P48" s="35">
        <f>AVERAGE(V37,V39)</f>
        <v>180.21748668603243</v>
      </c>
      <c r="Q48" s="35">
        <f>AVERAGE(V18,V21,V38,V40)</f>
        <v>93.838923686758633</v>
      </c>
      <c r="R48" s="35">
        <f>AVERAGE(V12,V25,V28,V32)</f>
        <v>84.261036976519009</v>
      </c>
      <c r="S48" s="35">
        <f>AVERAGE(V11,V23)</f>
        <v>57.867647058823522</v>
      </c>
      <c r="T48" s="35">
        <f>AVERAGE(V26,V30)</f>
        <v>44.278833061002182</v>
      </c>
    </row>
    <row r="49" spans="14:20" x14ac:dyDescent="0.2">
      <c r="N49" s="7" t="s">
        <v>166</v>
      </c>
      <c r="O49" s="35">
        <f>AVERAGE(W13,W34)</f>
        <v>0.37763253449527961</v>
      </c>
      <c r="P49" s="35">
        <f>AVERAGE(W37,W39)</f>
        <v>0.19570019365771005</v>
      </c>
      <c r="Q49" s="35">
        <f>AVERAGE(W18,W21,W38,W40)</f>
        <v>0.43073710965867817</v>
      </c>
      <c r="R49" s="35">
        <f>AVERAGE(W12,W25,W28,W32)</f>
        <v>0.1955867223432583</v>
      </c>
      <c r="S49" s="35">
        <f>AVERAGE(W11,W23)</f>
        <v>0.24688521241830064</v>
      </c>
      <c r="T49" s="35">
        <f>AVERAGE(W26,W30)</f>
        <v>0.33054193899782136</v>
      </c>
    </row>
    <row r="50" spans="14:20" x14ac:dyDescent="0.2">
      <c r="N50" s="7" t="s">
        <v>165</v>
      </c>
      <c r="O50" s="35">
        <f>AVERAGE(X13,X34)</f>
        <v>0</v>
      </c>
      <c r="P50" s="35">
        <f>AVERAGE(X37,X39)</f>
        <v>0</v>
      </c>
      <c r="Q50" s="35">
        <f>AVERAGE(X18,X21,X38,X40)</f>
        <v>0</v>
      </c>
      <c r="R50" s="35">
        <f>AVERAGE(X12,X25,X28,X32)</f>
        <v>0</v>
      </c>
      <c r="S50" s="35">
        <f>AVERAGE(X11,X23)</f>
        <v>0</v>
      </c>
      <c r="T50" s="35">
        <f>AVERAGE(X26,X30)</f>
        <v>0</v>
      </c>
    </row>
    <row r="51" spans="14:20" x14ac:dyDescent="0.2">
      <c r="N51" s="7" t="s">
        <v>164</v>
      </c>
      <c r="O51" s="35">
        <f>AVERAGE(Y13,Y34)</f>
        <v>0</v>
      </c>
      <c r="P51" s="35">
        <f>AVERAGE(Y37,Y39)</f>
        <v>0</v>
      </c>
      <c r="Q51" s="35">
        <f>AVERAGE(Y18,Y21,Y38,Y40)</f>
        <v>0</v>
      </c>
      <c r="R51" s="35">
        <f>AVERAGE(Y12,Y25,Y28,Y32)</f>
        <v>0</v>
      </c>
      <c r="S51" s="35">
        <f>AVERAGE(Y11,Y23)</f>
        <v>0</v>
      </c>
      <c r="T51" s="35">
        <f>AVERAGE(Y26,Y30)</f>
        <v>0</v>
      </c>
    </row>
    <row r="52" spans="14:20" x14ac:dyDescent="0.2">
      <c r="N52" s="7" t="s">
        <v>163</v>
      </c>
      <c r="O52" s="35">
        <f>AVERAGE(Z13,Z34)</f>
        <v>8.5</v>
      </c>
      <c r="P52" s="35">
        <f>AVERAGE(Z37,Z39)</f>
        <v>8.1666666666666661</v>
      </c>
      <c r="Q52" s="35">
        <f>AVERAGE(Z18,Z21,Z38,Z40)</f>
        <v>7.9166666666666661</v>
      </c>
      <c r="R52" s="35">
        <f>AVERAGE(Z12,Z25,Z28,Z32)</f>
        <v>8.125</v>
      </c>
      <c r="S52" s="35">
        <f>AVERAGE(Z11,Z23)</f>
        <v>10.083333333333332</v>
      </c>
      <c r="T52" s="35">
        <f>AVERAGE(Z26,Z30)</f>
        <v>8.5</v>
      </c>
    </row>
    <row r="53" spans="14:20" x14ac:dyDescent="0.2">
      <c r="N53" s="7" t="s">
        <v>162</v>
      </c>
      <c r="O53" s="35">
        <f>AVERAGE(AA13,AA34)</f>
        <v>1.8881626724763978</v>
      </c>
      <c r="P53" s="35">
        <f>AVERAGE(AA37,AA39)</f>
        <v>1.9570019365771001</v>
      </c>
      <c r="Q53" s="35">
        <f>AVERAGE(AA18,AA21,AA38,AA40)</f>
        <v>2.8662854030501084</v>
      </c>
      <c r="R53" s="35">
        <f>AVERAGE(AA12,AA25,AA28,AA32)</f>
        <v>3.4264554587267004</v>
      </c>
      <c r="S53" s="35">
        <f>AVERAGE(AA11,AA23)</f>
        <v>6.906147875816993</v>
      </c>
      <c r="T53" s="35">
        <f>AVERAGE(AA26,AA30)</f>
        <v>5.3921568627450984</v>
      </c>
    </row>
    <row r="54" spans="14:20" x14ac:dyDescent="0.2">
      <c r="N54" s="7" t="s">
        <v>161</v>
      </c>
      <c r="O54" s="35">
        <f>AVERAGE(AB13,AB34)</f>
        <v>0</v>
      </c>
      <c r="P54" s="35">
        <f>AVERAGE(AB37,AB39)</f>
        <v>0</v>
      </c>
      <c r="Q54" s="35">
        <f>AVERAGE(AB18,AB21,AB38,AB40)</f>
        <v>0</v>
      </c>
      <c r="R54" s="35">
        <f>AVERAGE(AB12,AB25,AB28,AB32)</f>
        <v>0</v>
      </c>
      <c r="S54" s="35">
        <f>AVERAGE(AB11,AB23)</f>
        <v>0</v>
      </c>
      <c r="T54" s="35">
        <f>AVERAGE(AB26,AB30)</f>
        <v>0</v>
      </c>
    </row>
    <row r="55" spans="14:20" x14ac:dyDescent="0.2">
      <c r="N55" s="7" t="s">
        <v>160</v>
      </c>
      <c r="O55" s="35">
        <f>AVERAGE(AC13,AC34)</f>
        <v>0</v>
      </c>
      <c r="P55" s="35">
        <f>AVERAGE(AC37,AC39)</f>
        <v>0</v>
      </c>
      <c r="Q55" s="35">
        <f>AVERAGE(AC18,AC21,AC38,AC40)</f>
        <v>0</v>
      </c>
      <c r="R55" s="35">
        <f>AVERAGE(AC12,AC25,AC28,AC32)</f>
        <v>0</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45990-3CE3-4A98-BB01-4F5FA0CD788D}">
  <sheetPr>
    <pageSetUpPr fitToPage="1"/>
  </sheetPr>
  <dimension ref="A1:BO92"/>
  <sheetViews>
    <sheetView defaultGridColor="0" colorId="8" zoomScale="85" workbookViewId="0">
      <selection activeCell="U13" sqref="U13:BP8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7" s="32" customFormat="1" ht="19.5" customHeight="1" x14ac:dyDescent="0.3">
      <c r="A1" s="33" t="s">
        <v>150</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2" spans="1:67" ht="12.75" customHeight="1" x14ac:dyDescent="0.2">
      <c r="A2" s="29"/>
      <c r="B2" s="29"/>
      <c r="C2" s="29"/>
      <c r="D2" s="29"/>
      <c r="E2" s="29"/>
      <c r="F2" s="29"/>
      <c r="G2" s="29"/>
      <c r="H2" s="29"/>
      <c r="I2" s="29"/>
      <c r="J2" s="29"/>
      <c r="K2" s="29"/>
      <c r="L2" s="29"/>
      <c r="M2" s="29"/>
      <c r="N2" s="29"/>
      <c r="O2" s="29"/>
    </row>
    <row r="3" spans="1:67" ht="12.75" customHeight="1" thickBot="1" x14ac:dyDescent="0.25">
      <c r="A3" s="149" t="s">
        <v>148</v>
      </c>
      <c r="B3" s="149"/>
      <c r="C3" s="149"/>
      <c r="D3" s="150">
        <v>37788</v>
      </c>
      <c r="E3" s="150"/>
      <c r="F3" s="29"/>
      <c r="G3" s="29"/>
      <c r="H3" s="30" t="s">
        <v>147</v>
      </c>
      <c r="I3" s="148"/>
      <c r="J3" s="148"/>
      <c r="K3" s="29"/>
      <c r="L3" s="29"/>
      <c r="M3" s="30" t="s">
        <v>145</v>
      </c>
      <c r="N3" s="31" t="s">
        <v>730</v>
      </c>
      <c r="O3" s="31"/>
    </row>
    <row r="4" spans="1:67" ht="12.75" customHeight="1" x14ac:dyDescent="0.2">
      <c r="A4" s="29"/>
      <c r="B4" s="29"/>
      <c r="C4" s="29"/>
      <c r="D4" s="29"/>
      <c r="E4" s="29"/>
      <c r="F4" s="29"/>
      <c r="G4" s="29"/>
      <c r="H4" s="29"/>
      <c r="I4" s="29"/>
      <c r="J4" s="29"/>
      <c r="K4" s="29"/>
      <c r="L4" s="29"/>
      <c r="M4" s="29"/>
      <c r="N4" s="29"/>
      <c r="O4" s="29"/>
    </row>
    <row r="5" spans="1:67" ht="12.75" customHeight="1" thickBot="1" x14ac:dyDescent="0.25">
      <c r="A5" s="149" t="s">
        <v>143</v>
      </c>
      <c r="B5" s="149"/>
      <c r="C5" s="149"/>
      <c r="D5" s="152">
        <v>167</v>
      </c>
      <c r="E5" s="152"/>
      <c r="F5" s="29"/>
      <c r="G5" s="29"/>
      <c r="H5" s="30" t="s">
        <v>142</v>
      </c>
      <c r="I5" s="148" t="s">
        <v>753</v>
      </c>
      <c r="J5" s="148"/>
      <c r="K5" s="29"/>
      <c r="L5" s="29"/>
      <c r="M5" s="30" t="s">
        <v>140</v>
      </c>
      <c r="N5" s="31" t="s">
        <v>745</v>
      </c>
      <c r="O5" s="31"/>
    </row>
    <row r="6" spans="1:67" ht="12.75" customHeight="1" x14ac:dyDescent="0.2">
      <c r="A6" s="29"/>
      <c r="B6" s="29"/>
      <c r="C6" s="29"/>
      <c r="D6" s="29"/>
      <c r="E6" s="29"/>
      <c r="F6" s="29"/>
      <c r="G6" s="29"/>
      <c r="H6" s="29"/>
      <c r="I6" s="29"/>
      <c r="J6" s="29"/>
      <c r="K6" s="29"/>
      <c r="L6" s="29"/>
      <c r="M6" s="29"/>
      <c r="N6" s="29"/>
      <c r="O6" s="29"/>
    </row>
    <row r="7" spans="1:67" ht="12.75" customHeight="1" thickBot="1" x14ac:dyDescent="0.25">
      <c r="A7" s="149" t="s">
        <v>138</v>
      </c>
      <c r="B7" s="149"/>
      <c r="C7" s="149"/>
      <c r="D7" s="148"/>
      <c r="E7" s="148"/>
      <c r="F7" s="148"/>
      <c r="G7" s="148"/>
      <c r="H7" s="148"/>
      <c r="I7" s="148"/>
      <c r="J7" s="148"/>
      <c r="K7" s="148"/>
      <c r="L7" s="148"/>
      <c r="M7" s="148"/>
      <c r="N7" s="148"/>
      <c r="O7" s="148"/>
    </row>
    <row r="8" spans="1:67" ht="12.75" customHeight="1" thickBot="1" x14ac:dyDescent="0.25">
      <c r="A8" s="29"/>
      <c r="B8" s="29"/>
      <c r="C8" s="29"/>
      <c r="D8" s="151"/>
      <c r="E8" s="151"/>
      <c r="F8" s="151"/>
      <c r="G8" s="151"/>
      <c r="H8" s="151"/>
      <c r="I8" s="151"/>
      <c r="J8" s="151"/>
      <c r="K8" s="151"/>
      <c r="L8" s="151"/>
      <c r="M8" s="151"/>
      <c r="N8" s="151"/>
      <c r="O8" s="151"/>
    </row>
    <row r="9" spans="1:67" ht="12.75" customHeight="1" x14ac:dyDescent="0.2"/>
    <row r="10" spans="1:67" ht="13.5" thickBot="1" x14ac:dyDescent="0.25">
      <c r="B10" s="28"/>
      <c r="C10" s="28"/>
      <c r="D10" s="28"/>
      <c r="E10" s="28"/>
      <c r="F10" s="28"/>
      <c r="G10" s="28"/>
      <c r="H10" s="28"/>
      <c r="I10" s="28"/>
      <c r="J10" s="28"/>
      <c r="K10" s="28"/>
      <c r="L10" s="28"/>
      <c r="M10" s="28"/>
      <c r="N10" s="28"/>
      <c r="O10" s="28"/>
      <c r="P10" s="28"/>
      <c r="Q10" s="28"/>
      <c r="R10" s="28"/>
      <c r="S10" s="28"/>
    </row>
    <row r="11" spans="1: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7" ht="3.75" customHeight="1" x14ac:dyDescent="0.2">
      <c r="B12" s="11"/>
      <c r="C12" s="9"/>
      <c r="D12" s="9"/>
      <c r="E12" s="9"/>
      <c r="F12" s="10"/>
      <c r="G12" s="9"/>
      <c r="H12" s="9"/>
      <c r="I12" s="9"/>
      <c r="J12" s="9"/>
      <c r="K12" s="10"/>
      <c r="L12" s="10"/>
      <c r="M12" s="10"/>
      <c r="N12" s="10"/>
      <c r="O12" s="10"/>
      <c r="P12" s="10"/>
      <c r="Q12" s="9"/>
      <c r="R12" s="9"/>
      <c r="S12" s="8"/>
    </row>
    <row r="13" spans="1:67" ht="15.75" x14ac:dyDescent="0.2">
      <c r="B13" s="147">
        <v>101</v>
      </c>
      <c r="C13" s="21" t="s">
        <v>104</v>
      </c>
      <c r="D13" s="19" t="s">
        <v>740</v>
      </c>
      <c r="E13" s="19">
        <v>167</v>
      </c>
      <c r="F13" s="19">
        <v>652.80999999999995</v>
      </c>
      <c r="G13" s="19">
        <v>7.7</v>
      </c>
      <c r="H13" s="19">
        <v>25.7</v>
      </c>
      <c r="I13" s="19">
        <v>21</v>
      </c>
      <c r="J13" s="19">
        <v>5</v>
      </c>
      <c r="K13" s="19">
        <v>11</v>
      </c>
      <c r="L13" s="19">
        <v>2</v>
      </c>
      <c r="M13" s="19">
        <v>1</v>
      </c>
      <c r="N13" s="19">
        <v>1</v>
      </c>
      <c r="O13" s="19">
        <v>2</v>
      </c>
      <c r="P13" s="19">
        <v>0</v>
      </c>
      <c r="Q13" s="19">
        <v>0</v>
      </c>
      <c r="R13" s="19">
        <v>0</v>
      </c>
      <c r="S13" s="18"/>
      <c r="U13" s="102">
        <v>6</v>
      </c>
      <c r="V13" s="102">
        <f>IF($H13="","",$H13)</f>
        <v>25.7</v>
      </c>
      <c r="W13" s="102">
        <f>IF(V13="","",V13/100)</f>
        <v>0.25700000000000001</v>
      </c>
      <c r="X13" s="102">
        <f>IF($G13="","",$G13)</f>
        <v>7.7</v>
      </c>
      <c r="Y13" s="102">
        <f>IF($K13="","",$K13)</f>
        <v>11</v>
      </c>
      <c r="Z13" s="102">
        <f>IF(J13="","",J13-1)</f>
        <v>4</v>
      </c>
      <c r="AA13" s="102">
        <f>IF($L13="","",$L13)</f>
        <v>2</v>
      </c>
      <c r="AB13" s="102">
        <f>IF($M13="","",$M13)</f>
        <v>1</v>
      </c>
      <c r="AC13" s="102">
        <f>IF($H14="","",$H14)</f>
        <v>33.6</v>
      </c>
      <c r="AD13" s="102">
        <f>IF(AC13="","",AC13/100)</f>
        <v>0.33600000000000002</v>
      </c>
      <c r="AE13" s="102">
        <f>IF($G14="","",$G14)</f>
        <v>10.199999999999999</v>
      </c>
      <c r="AF13" s="102">
        <f>IF($K14="","",$K14)</f>
        <v>15</v>
      </c>
      <c r="AG13" s="102">
        <f>IF(J14="","",J14-1)</f>
        <v>5</v>
      </c>
      <c r="AH13" s="102">
        <f>IF($L14="","",$L14)</f>
        <v>5</v>
      </c>
      <c r="AI13" s="102">
        <f>IF($M14="","",$M14)</f>
        <v>3</v>
      </c>
      <c r="AJ13" s="102">
        <f>IF($H15="","",$H15)</f>
        <v>31.6</v>
      </c>
      <c r="AK13" s="102">
        <f>IF(AJ13="","",AJ13/100)</f>
        <v>0.316</v>
      </c>
      <c r="AL13" s="102">
        <f>IF($G15="","",$G15)</f>
        <v>8.9</v>
      </c>
      <c r="AM13" s="102">
        <f>IF($K15="","",$K15)</f>
        <v>14</v>
      </c>
      <c r="AN13" s="102">
        <f>IF(J15="","",J15-1)</f>
        <v>5</v>
      </c>
      <c r="AO13" s="102">
        <f>IF($L15="","",$L15)</f>
        <v>1</v>
      </c>
      <c r="AP13" s="102">
        <f>IF($M15="","",$M15)</f>
        <v>1</v>
      </c>
      <c r="AQ13" s="102">
        <f>IF($H16="","",$H16)</f>
        <v>21.5</v>
      </c>
      <c r="AR13" s="102">
        <f>IF(AQ13="","",AQ13/100)</f>
        <v>0.215</v>
      </c>
      <c r="AS13" s="102">
        <f>IF($G16="","",$G16)</f>
        <v>7.1</v>
      </c>
      <c r="AT13" s="102">
        <f>IF($K16="","",$K16)</f>
        <v>9</v>
      </c>
      <c r="AU13" s="102">
        <f>IF(J16="","",J16-1)</f>
        <v>5</v>
      </c>
      <c r="AV13" s="102">
        <f>IF($L16="","",$L16)</f>
        <v>2</v>
      </c>
      <c r="AW13" s="102">
        <f>IF($M16="","",$M16)</f>
        <v>0</v>
      </c>
      <c r="AX13" s="102">
        <f>IF($H17="","",$H17)</f>
        <v>18.399999999999999</v>
      </c>
      <c r="AY13" s="102">
        <f>IF(AX13="","",AX13/100)</f>
        <v>0.184</v>
      </c>
      <c r="AZ13" s="102">
        <f>IF($G17="","",$G17)</f>
        <v>4.8</v>
      </c>
      <c r="BA13" s="102">
        <f>IF($K17="","",$K17)</f>
        <v>7</v>
      </c>
      <c r="BB13" s="102">
        <f>IF(J17="","",J17-1)</f>
        <v>4</v>
      </c>
      <c r="BC13" s="102">
        <f>IF($L17="","",$L17)</f>
        <v>1</v>
      </c>
      <c r="BD13" s="102">
        <f>IF($M17="","",$M17)</f>
        <v>0</v>
      </c>
      <c r="BE13" s="102">
        <f>IF($H18="","",$H18)</f>
        <v>31.7</v>
      </c>
      <c r="BF13" s="102">
        <f>IF(BE13="","",BE13/100)</f>
        <v>0.317</v>
      </c>
      <c r="BG13" s="102">
        <f>IF($G18="","",$G18)</f>
        <v>7.4</v>
      </c>
      <c r="BH13" s="102">
        <f>IF($K18="","",$K18)</f>
        <v>10</v>
      </c>
      <c r="BI13" s="102">
        <f>IF(J18="","",J18-1)</f>
        <v>5</v>
      </c>
      <c r="BJ13" s="102">
        <f>IF($L18="","",$L18)</f>
        <v>2</v>
      </c>
      <c r="BK13" s="102">
        <f>IF($M18="","",$M18)</f>
        <v>2</v>
      </c>
      <c r="BL13" s="102">
        <f>SUM(O13:O18)/U13</f>
        <v>4.833333333333333</v>
      </c>
      <c r="BM13" s="102">
        <f>SUM(P13:P18)/U13</f>
        <v>0</v>
      </c>
      <c r="BN13" s="102">
        <f>SUM(Q13:Q18)/U13</f>
        <v>0</v>
      </c>
      <c r="BO13" s="102">
        <f>SUM(R13:R18)/U13</f>
        <v>0</v>
      </c>
    </row>
    <row r="14" spans="1:67" ht="15.75" x14ac:dyDescent="0.2">
      <c r="B14" s="147"/>
      <c r="C14" s="21" t="s">
        <v>103</v>
      </c>
      <c r="D14" s="19" t="s">
        <v>730</v>
      </c>
      <c r="E14" s="19">
        <v>169</v>
      </c>
      <c r="F14" s="20"/>
      <c r="G14" s="19">
        <v>10.199999999999999</v>
      </c>
      <c r="H14" s="19">
        <v>33.6</v>
      </c>
      <c r="I14" s="19">
        <v>29.4</v>
      </c>
      <c r="J14" s="19">
        <v>6</v>
      </c>
      <c r="K14" s="19">
        <v>15</v>
      </c>
      <c r="L14" s="19">
        <v>5</v>
      </c>
      <c r="M14" s="19">
        <v>3</v>
      </c>
      <c r="N14" s="19">
        <v>1</v>
      </c>
      <c r="O14" s="19">
        <v>11</v>
      </c>
      <c r="P14" s="19">
        <v>0</v>
      </c>
      <c r="Q14" s="19">
        <v>0</v>
      </c>
      <c r="R14" s="19">
        <v>0</v>
      </c>
      <c r="S14" s="18"/>
    </row>
    <row r="15" spans="1:67" ht="15.75" x14ac:dyDescent="0.2">
      <c r="B15" s="147"/>
      <c r="C15" s="21" t="s">
        <v>102</v>
      </c>
      <c r="D15" s="19" t="str">
        <f>D14</f>
        <v>SR</v>
      </c>
      <c r="E15" s="19">
        <v>169</v>
      </c>
      <c r="F15" s="20"/>
      <c r="G15" s="19">
        <v>8.9</v>
      </c>
      <c r="H15" s="19">
        <v>31.6</v>
      </c>
      <c r="I15" s="19">
        <v>29.9</v>
      </c>
      <c r="J15" s="19">
        <v>6</v>
      </c>
      <c r="K15" s="19">
        <v>14</v>
      </c>
      <c r="L15" s="19">
        <v>1</v>
      </c>
      <c r="M15" s="19">
        <v>1</v>
      </c>
      <c r="N15" s="19">
        <v>1</v>
      </c>
      <c r="O15" s="19">
        <v>12</v>
      </c>
      <c r="P15" s="19">
        <v>0</v>
      </c>
      <c r="Q15" s="19">
        <v>0</v>
      </c>
      <c r="R15" s="19">
        <v>0</v>
      </c>
      <c r="S15" s="18"/>
    </row>
    <row r="16" spans="1:67" ht="15.75" x14ac:dyDescent="0.2">
      <c r="B16" s="147"/>
      <c r="C16" s="21" t="s">
        <v>101</v>
      </c>
      <c r="D16" s="19" t="str">
        <f>D15</f>
        <v>SR</v>
      </c>
      <c r="E16" s="19">
        <v>169</v>
      </c>
      <c r="F16" s="20"/>
      <c r="G16" s="19">
        <v>7.1</v>
      </c>
      <c r="H16" s="19">
        <v>21.5</v>
      </c>
      <c r="I16" s="19">
        <v>17</v>
      </c>
      <c r="J16" s="19">
        <v>6</v>
      </c>
      <c r="K16" s="19">
        <v>9</v>
      </c>
      <c r="L16" s="19">
        <v>2</v>
      </c>
      <c r="M16" s="19">
        <v>0</v>
      </c>
      <c r="N16" s="19">
        <v>0</v>
      </c>
      <c r="O16" s="19">
        <v>0</v>
      </c>
      <c r="P16" s="19">
        <v>0</v>
      </c>
      <c r="Q16" s="19">
        <v>0</v>
      </c>
      <c r="R16" s="19">
        <v>0</v>
      </c>
      <c r="S16" s="18" t="s">
        <v>731</v>
      </c>
    </row>
    <row r="17" spans="2:67" ht="15.75" x14ac:dyDescent="0.2">
      <c r="B17" s="147"/>
      <c r="C17" s="21" t="s">
        <v>100</v>
      </c>
      <c r="D17" s="19" t="str">
        <f>D16</f>
        <v>SR</v>
      </c>
      <c r="E17" s="19">
        <v>169</v>
      </c>
      <c r="F17" s="20"/>
      <c r="G17" s="19">
        <v>4.8</v>
      </c>
      <c r="H17" s="19">
        <v>18.399999999999999</v>
      </c>
      <c r="I17" s="19">
        <v>17.7</v>
      </c>
      <c r="J17" s="19">
        <v>5</v>
      </c>
      <c r="K17" s="19">
        <v>7</v>
      </c>
      <c r="L17" s="19">
        <v>1</v>
      </c>
      <c r="M17" s="19">
        <v>0</v>
      </c>
      <c r="N17" s="19">
        <v>0</v>
      </c>
      <c r="O17" s="19">
        <v>1</v>
      </c>
      <c r="P17" s="19">
        <v>0</v>
      </c>
      <c r="Q17" s="19">
        <v>0</v>
      </c>
      <c r="R17" s="19">
        <v>0</v>
      </c>
      <c r="S17" s="18"/>
    </row>
    <row r="18" spans="2:67" ht="15.75" x14ac:dyDescent="0.2">
      <c r="B18" s="147"/>
      <c r="C18" s="21" t="s">
        <v>99</v>
      </c>
      <c r="D18" s="19" t="str">
        <f>D17</f>
        <v>SR</v>
      </c>
      <c r="E18" s="19">
        <v>169</v>
      </c>
      <c r="F18" s="20"/>
      <c r="G18" s="19">
        <v>7.4</v>
      </c>
      <c r="H18" s="19">
        <v>31.7</v>
      </c>
      <c r="I18" s="19">
        <v>18.399999999999999</v>
      </c>
      <c r="J18" s="19">
        <v>6</v>
      </c>
      <c r="K18" s="19">
        <v>10</v>
      </c>
      <c r="L18" s="19">
        <v>2</v>
      </c>
      <c r="M18" s="19">
        <v>2</v>
      </c>
      <c r="N18" s="19">
        <v>0</v>
      </c>
      <c r="O18" s="19">
        <v>3</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v>0</v>
      </c>
      <c r="Q19" s="9"/>
      <c r="R19" s="9"/>
      <c r="S19" s="8"/>
    </row>
    <row r="20" spans="2:67" ht="15.75" x14ac:dyDescent="0.2">
      <c r="B20" s="17" t="s">
        <v>158</v>
      </c>
      <c r="C20" s="16" t="s">
        <v>98</v>
      </c>
      <c r="D20" s="15"/>
      <c r="E20" s="13">
        <f>AVERAGE(E14:E18)</f>
        <v>169</v>
      </c>
      <c r="F20" s="13">
        <f>F13</f>
        <v>652.80999999999995</v>
      </c>
      <c r="G20" s="13">
        <f t="shared" ref="G20:O20" si="0">AVERAGE(G13:G18)</f>
        <v>7.6833333333333327</v>
      </c>
      <c r="H20" s="13">
        <f t="shared" si="0"/>
        <v>27.083333333333332</v>
      </c>
      <c r="I20" s="13">
        <f t="shared" si="0"/>
        <v>22.233333333333334</v>
      </c>
      <c r="J20" s="13">
        <f t="shared" si="0"/>
        <v>5.666666666666667</v>
      </c>
      <c r="K20" s="13">
        <f t="shared" si="0"/>
        <v>11</v>
      </c>
      <c r="L20" s="13">
        <f t="shared" si="0"/>
        <v>2.1666666666666665</v>
      </c>
      <c r="M20" s="13">
        <f t="shared" si="0"/>
        <v>1.1666666666666667</v>
      </c>
      <c r="N20" s="13">
        <f t="shared" si="0"/>
        <v>0.5</v>
      </c>
      <c r="O20" s="13">
        <f t="shared" si="0"/>
        <v>4.833333333333333</v>
      </c>
      <c r="P20" s="13">
        <f>P230</f>
        <v>0</v>
      </c>
      <c r="Q20" s="13">
        <f>AVERAGE(Q13:Q18)</f>
        <v>0</v>
      </c>
      <c r="R20" s="13">
        <f>AVERAGE(R13:R18)</f>
        <v>0</v>
      </c>
      <c r="S20" s="12"/>
    </row>
    <row r="21" spans="2:67" ht="15.75" x14ac:dyDescent="0.2">
      <c r="B21" s="17"/>
      <c r="C21" s="16" t="s">
        <v>97</v>
      </c>
      <c r="D21" s="15"/>
      <c r="E21" s="14"/>
      <c r="F21" s="14"/>
      <c r="G21" s="13">
        <f t="shared" ref="G21:O21" si="1">STDEV(G13:G18)/SQRT(COUNT(G13:G18))</f>
        <v>0.74270526530455772</v>
      </c>
      <c r="H21" s="13">
        <f t="shared" si="1"/>
        <v>2.5342213355935921</v>
      </c>
      <c r="I21" s="13">
        <f t="shared" si="1"/>
        <v>2.4103480615416872</v>
      </c>
      <c r="J21" s="13">
        <f t="shared" si="1"/>
        <v>0.21081851067789201</v>
      </c>
      <c r="K21" s="13">
        <f t="shared" si="1"/>
        <v>1.2382783747337807</v>
      </c>
      <c r="L21" s="13">
        <f t="shared" si="1"/>
        <v>0.60092521257733156</v>
      </c>
      <c r="M21" s="13">
        <f t="shared" si="1"/>
        <v>0.47726070210921184</v>
      </c>
      <c r="N21" s="13">
        <f t="shared" si="1"/>
        <v>0.22360679774997896</v>
      </c>
      <c r="O21" s="13">
        <f t="shared" si="1"/>
        <v>2.1512270400350073</v>
      </c>
      <c r="P21" s="13">
        <f>P230</f>
        <v>0</v>
      </c>
      <c r="Q21" s="13">
        <f>STDEV(Q13:Q18)/SQRT(COUNT(Q13:Q18))</f>
        <v>0</v>
      </c>
      <c r="R21" s="13">
        <f>STDEV(R13:R18)/SQRT(COUNT(R13:R18))</f>
        <v>0</v>
      </c>
      <c r="S21" s="12"/>
    </row>
    <row r="22" spans="2:67" ht="3.75" customHeight="1" x14ac:dyDescent="0.2">
      <c r="B22" s="11"/>
      <c r="C22" s="9"/>
      <c r="D22" s="9"/>
      <c r="E22" s="10"/>
      <c r="F22" s="10"/>
      <c r="G22" s="9"/>
      <c r="H22" s="9"/>
      <c r="I22" s="9"/>
      <c r="J22" s="9"/>
      <c r="K22" s="10"/>
      <c r="L22" s="10"/>
      <c r="M22" s="10"/>
      <c r="N22" s="10"/>
      <c r="O22" s="10"/>
      <c r="P22" s="10">
        <v>0</v>
      </c>
      <c r="Q22" s="9"/>
      <c r="R22" s="9"/>
      <c r="S22" s="8"/>
    </row>
    <row r="23" spans="2:67" ht="15.75" x14ac:dyDescent="0.2">
      <c r="B23" s="147">
        <v>102</v>
      </c>
      <c r="C23" s="21" t="s">
        <v>104</v>
      </c>
      <c r="D23" s="19" t="s">
        <v>730</v>
      </c>
      <c r="E23" s="19">
        <v>167</v>
      </c>
      <c r="F23" s="19">
        <v>305.39999999999998</v>
      </c>
      <c r="G23" s="19">
        <v>6.6</v>
      </c>
      <c r="H23" s="19">
        <v>32.1</v>
      </c>
      <c r="I23" s="19">
        <v>16.7</v>
      </c>
      <c r="J23" s="19">
        <v>8</v>
      </c>
      <c r="K23" s="19">
        <v>10</v>
      </c>
      <c r="L23" s="19">
        <v>1</v>
      </c>
      <c r="M23" s="19">
        <v>0</v>
      </c>
      <c r="N23" s="19">
        <v>0</v>
      </c>
      <c r="O23" s="19">
        <v>3</v>
      </c>
      <c r="P23" s="19">
        <v>0</v>
      </c>
      <c r="Q23" s="19">
        <v>0</v>
      </c>
      <c r="R23" s="19">
        <v>0</v>
      </c>
      <c r="S23" s="18" t="s">
        <v>741</v>
      </c>
      <c r="U23" s="102">
        <v>6</v>
      </c>
      <c r="V23" s="102">
        <f>IF($H23="","",$H23)</f>
        <v>32.1</v>
      </c>
      <c r="W23" s="102">
        <f>IF(V23="","",V23/100)</f>
        <v>0.32100000000000001</v>
      </c>
      <c r="X23" s="102">
        <f>IF($G23="","",$G23)</f>
        <v>6.6</v>
      </c>
      <c r="Y23" s="102">
        <f>IF($K23="","",$K23)</f>
        <v>10</v>
      </c>
      <c r="Z23" s="102">
        <f>IF(J23="","",J23-1)</f>
        <v>7</v>
      </c>
      <c r="AA23" s="102">
        <f>IF($L23="","",$L23)</f>
        <v>1</v>
      </c>
      <c r="AB23" s="102">
        <f>IF($M23="","",$M23)</f>
        <v>0</v>
      </c>
      <c r="AC23" s="102">
        <f>IF($H24="","",$H24)</f>
        <v>25.8</v>
      </c>
      <c r="AD23" s="102">
        <f>IF(AC23="","",AC23/100)</f>
        <v>0.25800000000000001</v>
      </c>
      <c r="AE23" s="102">
        <f>IF($G24="","",$G24)</f>
        <v>7</v>
      </c>
      <c r="AF23" s="102">
        <f>IF($K24="","",$K24)</f>
        <v>9</v>
      </c>
      <c r="AG23" s="102">
        <f>IF(J24="","",J24-1)</f>
        <v>6</v>
      </c>
      <c r="AH23" s="102">
        <f>IF($L24="","",$L24)</f>
        <v>4</v>
      </c>
      <c r="AI23" s="102">
        <f>IF($M24="","",$M24)</f>
        <v>1</v>
      </c>
      <c r="AJ23" s="102">
        <f>IF($H25="","",$H25)</f>
        <v>23.4</v>
      </c>
      <c r="AK23" s="102">
        <f>IF(AJ23="","",AJ23/100)</f>
        <v>0.23399999999999999</v>
      </c>
      <c r="AL23" s="102">
        <f>IF($G25="","",$G25)</f>
        <v>4.8</v>
      </c>
      <c r="AM23" s="102">
        <f>IF($K25="","",$K25)</f>
        <v>9</v>
      </c>
      <c r="AN23" s="102">
        <f>IF(J25="","",J25-1)</f>
        <v>4</v>
      </c>
      <c r="AO23" s="102">
        <f>IF($L25="","",$L25)</f>
        <v>1</v>
      </c>
      <c r="AP23" s="102">
        <f>IF($M25="","",$M25)</f>
        <v>0</v>
      </c>
      <c r="AQ23" s="102">
        <f>IF($H26="","",$H26)</f>
        <v>27</v>
      </c>
      <c r="AR23" s="102">
        <f>IF(AQ23="","",AQ23/100)</f>
        <v>0.27</v>
      </c>
      <c r="AS23" s="102">
        <f>IF($G26="","",$G26)</f>
        <v>6.3</v>
      </c>
      <c r="AT23" s="102">
        <f>IF($K26="","",$K26)</f>
        <v>7</v>
      </c>
      <c r="AU23" s="102">
        <f>IF(J26="","",J26-1)</f>
        <v>5</v>
      </c>
      <c r="AV23" s="102">
        <f>IF($L26="","",$L26)</f>
        <v>2</v>
      </c>
      <c r="AW23" s="102">
        <f>IF($M26="","",$M26)</f>
        <v>0</v>
      </c>
      <c r="AX23" s="102">
        <f>IF($H27="","",$H27)</f>
        <v>22.5</v>
      </c>
      <c r="AY23" s="102">
        <f>IF(AX23="","",AX23/100)</f>
        <v>0.22500000000000001</v>
      </c>
      <c r="AZ23" s="102">
        <f>IF($G27="","",$G27)</f>
        <v>6.3</v>
      </c>
      <c r="BA23" s="102">
        <f>IF($K27="","",$K27)</f>
        <v>9</v>
      </c>
      <c r="BB23" s="102">
        <f>IF(J27="","",J27-1)</f>
        <v>6</v>
      </c>
      <c r="BC23" s="102">
        <f>IF($L27="","",$L27)</f>
        <v>3</v>
      </c>
      <c r="BD23" s="102">
        <f>IF($M27="","",$M27)</f>
        <v>0</v>
      </c>
      <c r="BE23" s="102">
        <f>IF($H28="","",$H28)</f>
        <v>12.7</v>
      </c>
      <c r="BF23" s="102">
        <f>IF(BE23="","",BE23/100)</f>
        <v>0.127</v>
      </c>
      <c r="BG23" s="102">
        <f>IF($G28="","",$G28)</f>
        <v>4.0999999999999996</v>
      </c>
      <c r="BH23" s="102">
        <f>IF($K28="","",$K28)</f>
        <v>8</v>
      </c>
      <c r="BI23" s="102">
        <f>IF(J28="","",J28-1)</f>
        <v>5</v>
      </c>
      <c r="BJ23" s="102">
        <f>IF($L28="","",$L28)</f>
        <v>2</v>
      </c>
      <c r="BK23" s="102">
        <f>IF($M28="","",$M28)</f>
        <v>0</v>
      </c>
      <c r="BL23" s="102">
        <f>SUM(O23:O28)/U23</f>
        <v>1.5</v>
      </c>
      <c r="BM23" s="102">
        <f>SUM(P23:P28)/U23</f>
        <v>0</v>
      </c>
      <c r="BN23" s="102">
        <f>SUM(Q23:Q28)/U23</f>
        <v>0</v>
      </c>
      <c r="BO23" s="102">
        <f>SUM(R23:R28)/U23</f>
        <v>0</v>
      </c>
    </row>
    <row r="24" spans="2:67" ht="15.75" x14ac:dyDescent="0.2">
      <c r="B24" s="147"/>
      <c r="C24" s="21" t="s">
        <v>103</v>
      </c>
      <c r="D24" s="19" t="s">
        <v>730</v>
      </c>
      <c r="E24" s="19">
        <v>169</v>
      </c>
      <c r="F24" s="20"/>
      <c r="G24" s="19">
        <v>7</v>
      </c>
      <c r="H24" s="19">
        <v>25.8</v>
      </c>
      <c r="I24" s="19">
        <v>19.8</v>
      </c>
      <c r="J24" s="19">
        <v>7</v>
      </c>
      <c r="K24" s="19">
        <v>9</v>
      </c>
      <c r="L24" s="19">
        <v>4</v>
      </c>
      <c r="M24" s="19">
        <v>1</v>
      </c>
      <c r="N24" s="19">
        <v>0</v>
      </c>
      <c r="O24" s="19">
        <v>4</v>
      </c>
      <c r="P24" s="19">
        <v>0</v>
      </c>
      <c r="Q24" s="19">
        <v>0</v>
      </c>
      <c r="R24" s="19">
        <v>0</v>
      </c>
      <c r="S24" s="18" t="s">
        <v>738</v>
      </c>
    </row>
    <row r="25" spans="2:67" ht="15.75" x14ac:dyDescent="0.2">
      <c r="B25" s="147"/>
      <c r="C25" s="21" t="s">
        <v>102</v>
      </c>
      <c r="D25" s="19" t="s">
        <v>730</v>
      </c>
      <c r="E25" s="19">
        <v>169</v>
      </c>
      <c r="F25" s="20"/>
      <c r="G25" s="19">
        <v>4.8</v>
      </c>
      <c r="H25" s="19">
        <v>23.4</v>
      </c>
      <c r="I25" s="19">
        <v>17.899999999999999</v>
      </c>
      <c r="J25" s="19">
        <v>5</v>
      </c>
      <c r="K25" s="19">
        <v>9</v>
      </c>
      <c r="L25" s="19">
        <v>1</v>
      </c>
      <c r="M25" s="19">
        <v>0</v>
      </c>
      <c r="N25" s="19">
        <v>1</v>
      </c>
      <c r="O25" s="19">
        <v>1</v>
      </c>
      <c r="P25" s="19">
        <v>0</v>
      </c>
      <c r="Q25" s="19">
        <v>0</v>
      </c>
      <c r="R25" s="19">
        <v>0</v>
      </c>
      <c r="S25" s="18"/>
    </row>
    <row r="26" spans="2:67" ht="15.75" x14ac:dyDescent="0.2">
      <c r="B26" s="147"/>
      <c r="C26" s="21" t="s">
        <v>101</v>
      </c>
      <c r="D26" s="19" t="s">
        <v>730</v>
      </c>
      <c r="E26" s="19">
        <v>169</v>
      </c>
      <c r="F26" s="20"/>
      <c r="G26" s="19">
        <v>6.3</v>
      </c>
      <c r="H26" s="19">
        <v>27</v>
      </c>
      <c r="I26" s="19">
        <v>20.5</v>
      </c>
      <c r="J26" s="19">
        <v>6</v>
      </c>
      <c r="K26" s="19">
        <v>7</v>
      </c>
      <c r="L26" s="19">
        <v>2</v>
      </c>
      <c r="M26" s="19">
        <v>0</v>
      </c>
      <c r="N26" s="19">
        <v>0</v>
      </c>
      <c r="O26" s="19">
        <v>1</v>
      </c>
      <c r="P26" s="19">
        <v>0</v>
      </c>
      <c r="Q26" s="19">
        <v>0</v>
      </c>
      <c r="R26" s="19">
        <v>0</v>
      </c>
      <c r="S26" s="18" t="s">
        <v>741</v>
      </c>
    </row>
    <row r="27" spans="2:67" ht="15.75" x14ac:dyDescent="0.2">
      <c r="B27" s="147"/>
      <c r="C27" s="21" t="s">
        <v>100</v>
      </c>
      <c r="D27" s="19" t="s">
        <v>730</v>
      </c>
      <c r="E27" s="19">
        <v>169</v>
      </c>
      <c r="F27" s="20"/>
      <c r="G27" s="19">
        <v>6.3</v>
      </c>
      <c r="H27" s="19">
        <v>22.5</v>
      </c>
      <c r="I27" s="19">
        <v>18</v>
      </c>
      <c r="J27" s="19">
        <v>7</v>
      </c>
      <c r="K27" s="19">
        <v>9</v>
      </c>
      <c r="L27" s="19">
        <v>3</v>
      </c>
      <c r="M27" s="19">
        <v>0</v>
      </c>
      <c r="N27" s="19">
        <v>0</v>
      </c>
      <c r="O27" s="19">
        <v>0</v>
      </c>
      <c r="P27" s="19">
        <v>0</v>
      </c>
      <c r="Q27" s="19">
        <v>0</v>
      </c>
      <c r="R27" s="19">
        <v>0</v>
      </c>
      <c r="S27" s="18"/>
    </row>
    <row r="28" spans="2:67" ht="15.75" x14ac:dyDescent="0.2">
      <c r="B28" s="147"/>
      <c r="C28" s="21" t="s">
        <v>99</v>
      </c>
      <c r="D28" s="19" t="s">
        <v>730</v>
      </c>
      <c r="E28" s="19">
        <v>169</v>
      </c>
      <c r="F28" s="20"/>
      <c r="G28" s="19">
        <v>4.0999999999999996</v>
      </c>
      <c r="H28" s="19">
        <v>12.7</v>
      </c>
      <c r="I28" s="19">
        <v>14</v>
      </c>
      <c r="J28" s="19">
        <v>6</v>
      </c>
      <c r="K28" s="19">
        <v>8</v>
      </c>
      <c r="L28" s="19">
        <v>2</v>
      </c>
      <c r="M28" s="19">
        <v>0</v>
      </c>
      <c r="N28" s="19">
        <v>0</v>
      </c>
      <c r="O28" s="19">
        <v>0</v>
      </c>
      <c r="P28" s="19">
        <v>0</v>
      </c>
      <c r="Q28" s="19">
        <v>0</v>
      </c>
      <c r="R28" s="19">
        <v>0</v>
      </c>
      <c r="S28" s="18" t="s">
        <v>738</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169</v>
      </c>
      <c r="F30" s="13">
        <f>F23</f>
        <v>305.39999999999998</v>
      </c>
      <c r="G30" s="13">
        <f t="shared" ref="G30:R30" si="2">AVERAGE(G23:G28)</f>
        <v>5.8500000000000005</v>
      </c>
      <c r="H30" s="13">
        <f t="shared" si="2"/>
        <v>23.916666666666668</v>
      </c>
      <c r="I30" s="13">
        <f t="shared" si="2"/>
        <v>17.816666666666666</v>
      </c>
      <c r="J30" s="13">
        <f t="shared" si="2"/>
        <v>6.5</v>
      </c>
      <c r="K30" s="13">
        <f t="shared" si="2"/>
        <v>8.6666666666666661</v>
      </c>
      <c r="L30" s="13">
        <f t="shared" si="2"/>
        <v>2.1666666666666665</v>
      </c>
      <c r="M30" s="13">
        <f t="shared" si="2"/>
        <v>0.16666666666666666</v>
      </c>
      <c r="N30" s="13">
        <f t="shared" si="2"/>
        <v>0.16666666666666666</v>
      </c>
      <c r="O30" s="13">
        <f t="shared" si="2"/>
        <v>1.5</v>
      </c>
      <c r="P30" s="13">
        <f t="shared" si="2"/>
        <v>0</v>
      </c>
      <c r="Q30" s="13">
        <f t="shared" si="2"/>
        <v>0</v>
      </c>
      <c r="R30" s="13">
        <f t="shared" si="2"/>
        <v>0</v>
      </c>
      <c r="S30" s="12"/>
    </row>
    <row r="31" spans="2:67" ht="15.75" x14ac:dyDescent="0.2">
      <c r="B31" s="17"/>
      <c r="C31" s="16" t="s">
        <v>97</v>
      </c>
      <c r="D31" s="15"/>
      <c r="E31" s="14"/>
      <c r="F31" s="14"/>
      <c r="G31" s="13">
        <f t="shared" ref="G31:R31" si="3">STDEV(G23:G28)/SQRT(COUNT(G23:G28))</f>
        <v>0.46386061124724332</v>
      </c>
      <c r="H31" s="13">
        <f t="shared" si="3"/>
        <v>2.6338079741022224</v>
      </c>
      <c r="I31" s="13">
        <f t="shared" si="3"/>
        <v>0.94847831346378997</v>
      </c>
      <c r="J31" s="13">
        <f t="shared" si="3"/>
        <v>0.4281744192888377</v>
      </c>
      <c r="K31" s="13">
        <f t="shared" si="3"/>
        <v>0.42163702135578318</v>
      </c>
      <c r="L31" s="13">
        <f t="shared" si="3"/>
        <v>0.47726070210921173</v>
      </c>
      <c r="M31" s="13">
        <f t="shared" si="3"/>
        <v>0.16666666666666669</v>
      </c>
      <c r="N31" s="13">
        <f t="shared" si="3"/>
        <v>0.16666666666666669</v>
      </c>
      <c r="O31" s="13">
        <f t="shared" si="3"/>
        <v>0.67082039324993703</v>
      </c>
      <c r="P31" s="13">
        <f t="shared" si="3"/>
        <v>0</v>
      </c>
      <c r="Q31" s="13">
        <f t="shared" si="3"/>
        <v>0</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730</v>
      </c>
      <c r="E33" s="19">
        <v>167</v>
      </c>
      <c r="F33" s="19">
        <v>462.1</v>
      </c>
      <c r="G33" s="19">
        <v>7.52</v>
      </c>
      <c r="H33" s="19">
        <v>25.4</v>
      </c>
      <c r="I33" s="19">
        <v>17.100000000000001</v>
      </c>
      <c r="J33" s="19">
        <v>5</v>
      </c>
      <c r="K33" s="19">
        <v>8</v>
      </c>
      <c r="L33" s="19">
        <v>1</v>
      </c>
      <c r="M33" s="19">
        <v>0</v>
      </c>
      <c r="N33" s="19">
        <v>1</v>
      </c>
      <c r="O33" s="19">
        <v>3</v>
      </c>
      <c r="P33" s="19">
        <v>0</v>
      </c>
      <c r="Q33" s="19">
        <v>0</v>
      </c>
      <c r="R33" s="19">
        <v>0</v>
      </c>
      <c r="S33" s="18" t="s">
        <v>741</v>
      </c>
      <c r="U33" s="102">
        <v>6</v>
      </c>
      <c r="V33" s="102">
        <f>IF($H33="","",$H33)</f>
        <v>25.4</v>
      </c>
      <c r="W33" s="102">
        <f>IF(V33="","",V33/100)</f>
        <v>0.254</v>
      </c>
      <c r="X33" s="102">
        <f>IF($G33="","",$G33)</f>
        <v>7.52</v>
      </c>
      <c r="Y33" s="102">
        <f>IF($K33="","",$K33)</f>
        <v>8</v>
      </c>
      <c r="Z33" s="102">
        <f>IF(J33="","",J33-1)</f>
        <v>4</v>
      </c>
      <c r="AA33" s="102">
        <f>IF($L33="","",$L33)</f>
        <v>1</v>
      </c>
      <c r="AB33" s="102">
        <f>IF($M33="","",$M33)</f>
        <v>0</v>
      </c>
      <c r="AC33" s="102">
        <f>IF($H34="","",$H34)</f>
        <v>22</v>
      </c>
      <c r="AD33" s="102">
        <f>IF(AC33="","",AC33/100)</f>
        <v>0.22</v>
      </c>
      <c r="AE33" s="102">
        <f>IF($G34="","",$G34)</f>
        <v>6.87</v>
      </c>
      <c r="AF33" s="102">
        <f>IF($K34="","",$K34)</f>
        <v>8</v>
      </c>
      <c r="AG33" s="102">
        <f>IF(J34="","",J34-1)</f>
        <v>6</v>
      </c>
      <c r="AH33" s="102">
        <f>IF($L34="","",$L34)</f>
        <v>1</v>
      </c>
      <c r="AI33" s="102">
        <f>IF($M34="","",$M34)</f>
        <v>1</v>
      </c>
      <c r="AJ33" s="102">
        <f>IF($H35="","",$H35)</f>
        <v>29.4</v>
      </c>
      <c r="AK33" s="102">
        <f>IF(AJ33="","",AJ33/100)</f>
        <v>0.29399999999999998</v>
      </c>
      <c r="AL33" s="102">
        <f>IF($G35="","",$G35)</f>
        <v>6.09</v>
      </c>
      <c r="AM33" s="102">
        <f>IF($K35="","",$K35)</f>
        <v>8</v>
      </c>
      <c r="AN33" s="102">
        <f>IF(J35="","",J35-1)</f>
        <v>4</v>
      </c>
      <c r="AO33" s="102">
        <f>IF($L35="","",$L35)</f>
        <v>2</v>
      </c>
      <c r="AP33" s="102">
        <f>IF($M35="","",$M35)</f>
        <v>0</v>
      </c>
      <c r="AQ33" s="102">
        <f>IF($H36="","",$H36)</f>
        <v>32</v>
      </c>
      <c r="AR33" s="102">
        <f>IF(AQ33="","",AQ33/100)</f>
        <v>0.32</v>
      </c>
      <c r="AS33" s="102">
        <f>IF($G36="","",$G36)</f>
        <v>6.39</v>
      </c>
      <c r="AT33" s="102">
        <f>IF($K36="","",$K36)</f>
        <v>9</v>
      </c>
      <c r="AU33" s="102" t="str">
        <f>IF(J36="","",J36-1)</f>
        <v/>
      </c>
      <c r="AV33" s="102">
        <f>IF($L36="","",$L36)</f>
        <v>2</v>
      </c>
      <c r="AW33" s="102">
        <f>IF($M36="","",$M36)</f>
        <v>0</v>
      </c>
      <c r="AX33" s="102">
        <f>IF($H37="","",$H37)</f>
        <v>29</v>
      </c>
      <c r="AY33" s="102">
        <f>IF(AX33="","",AX33/100)</f>
        <v>0.28999999999999998</v>
      </c>
      <c r="AZ33" s="102">
        <f>IF($G37="","",$G37)</f>
        <v>5.08</v>
      </c>
      <c r="BA33" s="102">
        <f>IF($K37="","",$K37)</f>
        <v>8</v>
      </c>
      <c r="BB33" s="102" t="str">
        <f>IF(J37="","",J37-1)</f>
        <v/>
      </c>
      <c r="BC33" s="102">
        <f>IF($L37="","",$L37)</f>
        <v>0</v>
      </c>
      <c r="BD33" s="102">
        <f>IF($M37="","",$M37)</f>
        <v>0</v>
      </c>
      <c r="BE33" s="102">
        <f>IF($H38="","",$H38)</f>
        <v>34.4</v>
      </c>
      <c r="BF33" s="102">
        <f>IF(BE33="","",BE33/100)</f>
        <v>0.34399999999999997</v>
      </c>
      <c r="BG33" s="102">
        <f>IF($G38="","",$G38)</f>
        <v>5.72</v>
      </c>
      <c r="BH33" s="102">
        <f>IF($K38="","",$K38)</f>
        <v>9</v>
      </c>
      <c r="BI33" s="102">
        <f>IF(J38="","",J38-1)</f>
        <v>5</v>
      </c>
      <c r="BJ33" s="102">
        <f>IF($L38="","",$L38)</f>
        <v>2</v>
      </c>
      <c r="BK33" s="102">
        <f>IF($M38="","",$M38)</f>
        <v>1</v>
      </c>
      <c r="BL33" s="102">
        <f>SUM(O33:O38)/U33</f>
        <v>2.5</v>
      </c>
      <c r="BM33" s="102">
        <f>SUM(P33:P38)/U33</f>
        <v>0</v>
      </c>
      <c r="BN33" s="102">
        <f>SUM(Q33:Q38)/U33</f>
        <v>0</v>
      </c>
      <c r="BO33" s="102">
        <f>SUM(R33:R38)/U33</f>
        <v>0</v>
      </c>
    </row>
    <row r="34" spans="2:67" ht="15.75" x14ac:dyDescent="0.2">
      <c r="B34" s="147"/>
      <c r="C34" s="21" t="s">
        <v>103</v>
      </c>
      <c r="D34" s="19" t="s">
        <v>730</v>
      </c>
      <c r="E34" s="19">
        <v>169</v>
      </c>
      <c r="F34" s="20"/>
      <c r="G34" s="19">
        <v>6.87</v>
      </c>
      <c r="H34" s="19">
        <v>22</v>
      </c>
      <c r="I34" s="19">
        <v>24</v>
      </c>
      <c r="J34" s="19">
        <v>7</v>
      </c>
      <c r="K34" s="19">
        <v>8</v>
      </c>
      <c r="L34" s="19">
        <v>1</v>
      </c>
      <c r="M34" s="19">
        <v>1</v>
      </c>
      <c r="N34" s="19">
        <v>2</v>
      </c>
      <c r="O34" s="19">
        <v>3</v>
      </c>
      <c r="P34" s="19">
        <v>0</v>
      </c>
      <c r="Q34" s="19">
        <v>0</v>
      </c>
      <c r="R34" s="19">
        <v>0</v>
      </c>
      <c r="S34" s="18" t="s">
        <v>741</v>
      </c>
    </row>
    <row r="35" spans="2:67" ht="15.75" x14ac:dyDescent="0.2">
      <c r="B35" s="147"/>
      <c r="C35" s="21" t="s">
        <v>102</v>
      </c>
      <c r="D35" s="19" t="s">
        <v>730</v>
      </c>
      <c r="E35" s="19"/>
      <c r="F35" s="20"/>
      <c r="G35" s="19">
        <v>6.09</v>
      </c>
      <c r="H35" s="19">
        <v>29.4</v>
      </c>
      <c r="I35" s="19">
        <v>25</v>
      </c>
      <c r="J35" s="19">
        <v>5</v>
      </c>
      <c r="K35" s="19">
        <v>8</v>
      </c>
      <c r="L35" s="19">
        <v>2</v>
      </c>
      <c r="M35" s="19">
        <v>0</v>
      </c>
      <c r="N35" s="19">
        <v>1</v>
      </c>
      <c r="O35" s="19">
        <v>0</v>
      </c>
      <c r="P35" s="19">
        <v>0</v>
      </c>
      <c r="Q35" s="19">
        <v>0</v>
      </c>
      <c r="R35" s="19">
        <v>0</v>
      </c>
      <c r="S35" s="18"/>
    </row>
    <row r="36" spans="2:67" ht="15.75" x14ac:dyDescent="0.2">
      <c r="B36" s="147"/>
      <c r="C36" s="21" t="s">
        <v>101</v>
      </c>
      <c r="D36" s="19" t="s">
        <v>730</v>
      </c>
      <c r="E36" s="19"/>
      <c r="F36" s="20"/>
      <c r="G36" s="19">
        <v>6.39</v>
      </c>
      <c r="H36" s="19">
        <v>32</v>
      </c>
      <c r="I36" s="19">
        <v>17</v>
      </c>
      <c r="J36" s="19"/>
      <c r="K36" s="19">
        <v>9</v>
      </c>
      <c r="L36" s="19">
        <v>2</v>
      </c>
      <c r="M36" s="19">
        <v>0</v>
      </c>
      <c r="N36" s="19">
        <v>0</v>
      </c>
      <c r="O36" s="19">
        <v>0</v>
      </c>
      <c r="P36" s="19">
        <v>0</v>
      </c>
      <c r="Q36" s="19">
        <v>0</v>
      </c>
      <c r="R36" s="19">
        <v>0</v>
      </c>
      <c r="S36" s="18"/>
    </row>
    <row r="37" spans="2:67" ht="15.75" x14ac:dyDescent="0.2">
      <c r="B37" s="147"/>
      <c r="C37" s="21" t="s">
        <v>100</v>
      </c>
      <c r="D37" s="19" t="s">
        <v>730</v>
      </c>
      <c r="E37" s="19"/>
      <c r="F37" s="20"/>
      <c r="G37" s="19">
        <v>5.08</v>
      </c>
      <c r="H37" s="19">
        <v>29</v>
      </c>
      <c r="I37" s="19">
        <v>11.5</v>
      </c>
      <c r="J37" s="19"/>
      <c r="K37" s="19">
        <v>8</v>
      </c>
      <c r="L37" s="19">
        <v>0</v>
      </c>
      <c r="M37" s="19">
        <v>0</v>
      </c>
      <c r="N37" s="19">
        <v>0</v>
      </c>
      <c r="O37" s="19">
        <v>0</v>
      </c>
      <c r="P37" s="19">
        <v>0</v>
      </c>
      <c r="Q37" s="19">
        <v>0</v>
      </c>
      <c r="R37" s="19">
        <v>0</v>
      </c>
      <c r="S37" s="18"/>
    </row>
    <row r="38" spans="2:67" ht="15.75" x14ac:dyDescent="0.2">
      <c r="B38" s="147"/>
      <c r="C38" s="21" t="s">
        <v>99</v>
      </c>
      <c r="D38" s="19" t="s">
        <v>730</v>
      </c>
      <c r="E38" s="19"/>
      <c r="F38" s="20"/>
      <c r="G38" s="19">
        <v>5.72</v>
      </c>
      <c r="H38" s="19">
        <v>34.4</v>
      </c>
      <c r="I38" s="19">
        <v>24</v>
      </c>
      <c r="J38" s="19">
        <v>6</v>
      </c>
      <c r="K38" s="19">
        <v>9</v>
      </c>
      <c r="L38" s="19">
        <v>2</v>
      </c>
      <c r="M38" s="19">
        <v>1</v>
      </c>
      <c r="N38" s="19">
        <v>1</v>
      </c>
      <c r="O38" s="19">
        <v>9</v>
      </c>
      <c r="P38" s="19">
        <v>0</v>
      </c>
      <c r="Q38" s="19">
        <v>0</v>
      </c>
      <c r="R38" s="19">
        <v>0</v>
      </c>
      <c r="S38" s="18" t="s">
        <v>741</v>
      </c>
    </row>
    <row r="39" spans="2:67" ht="3.75" customHeight="1" x14ac:dyDescent="0.2">
      <c r="B39" s="11"/>
      <c r="C39" s="9"/>
      <c r="D39" s="9"/>
      <c r="E39" s="10"/>
      <c r="F39" s="10"/>
      <c r="G39" s="9">
        <v>7.53</v>
      </c>
      <c r="H39" s="9"/>
      <c r="I39" s="9"/>
      <c r="J39" s="9"/>
      <c r="K39" s="10"/>
      <c r="L39" s="10"/>
      <c r="M39" s="10"/>
      <c r="N39" s="10"/>
      <c r="O39" s="10"/>
      <c r="P39" s="10"/>
      <c r="Q39" s="9"/>
      <c r="R39" s="9"/>
      <c r="S39" s="8"/>
    </row>
    <row r="40" spans="2:67" ht="15.75" x14ac:dyDescent="0.2">
      <c r="B40" s="17" t="s">
        <v>155</v>
      </c>
      <c r="C40" s="16" t="s">
        <v>98</v>
      </c>
      <c r="D40" s="15"/>
      <c r="E40" s="13">
        <f>AVERAGE(E34:E38)</f>
        <v>169</v>
      </c>
      <c r="F40" s="13">
        <f>F33</f>
        <v>462.1</v>
      </c>
      <c r="G40" s="13">
        <v>6.58</v>
      </c>
      <c r="H40" s="13">
        <f>AVERAGE(H33:H38)</f>
        <v>28.700000000000003</v>
      </c>
      <c r="I40" s="13">
        <f>AVERAGE(I33:I38)</f>
        <v>19.766666666666666</v>
      </c>
      <c r="J40" s="13">
        <f>AVERAGE(J33:J38)</f>
        <v>5.75</v>
      </c>
      <c r="K40" s="13"/>
      <c r="L40" s="13">
        <f t="shared" ref="L40:R40" si="4">AVERAGE(L33:L38)</f>
        <v>1.3333333333333333</v>
      </c>
      <c r="M40" s="13">
        <f t="shared" si="4"/>
        <v>0.33333333333333331</v>
      </c>
      <c r="N40" s="13">
        <f t="shared" si="4"/>
        <v>0.83333333333333337</v>
      </c>
      <c r="O40" s="13">
        <f t="shared" si="4"/>
        <v>2.5</v>
      </c>
      <c r="P40" s="13">
        <f t="shared" si="4"/>
        <v>0</v>
      </c>
      <c r="Q40" s="13">
        <f t="shared" si="4"/>
        <v>0</v>
      </c>
      <c r="R40" s="13">
        <f t="shared" si="4"/>
        <v>0</v>
      </c>
      <c r="S40" s="12"/>
    </row>
    <row r="41" spans="2:67" ht="15.75" x14ac:dyDescent="0.2">
      <c r="B41" s="17"/>
      <c r="C41" s="16" t="s">
        <v>97</v>
      </c>
      <c r="D41" s="15"/>
      <c r="E41" s="14"/>
      <c r="F41" s="14"/>
      <c r="G41" s="13">
        <v>6.43</v>
      </c>
      <c r="H41" s="13">
        <f t="shared" ref="H41:R41" si="5">STDEV(H33:H38)/SQRT(COUNT(H33:H38))</f>
        <v>1.8233668491739667</v>
      </c>
      <c r="I41" s="13">
        <f t="shared" si="5"/>
        <v>2.208569169796994</v>
      </c>
      <c r="J41" s="13">
        <f t="shared" si="5"/>
        <v>0.47871355387816905</v>
      </c>
      <c r="K41" s="13">
        <f t="shared" si="5"/>
        <v>0.21081851067789195</v>
      </c>
      <c r="L41" s="13">
        <f t="shared" si="5"/>
        <v>0.33333333333333337</v>
      </c>
      <c r="M41" s="13">
        <f t="shared" si="5"/>
        <v>0.21081851067789201</v>
      </c>
      <c r="N41" s="13">
        <f t="shared" si="5"/>
        <v>0.30731814857642958</v>
      </c>
      <c r="O41" s="13">
        <f t="shared" si="5"/>
        <v>1.4317821063276355</v>
      </c>
      <c r="P41" s="13">
        <f t="shared" si="5"/>
        <v>0</v>
      </c>
      <c r="Q41" s="13">
        <f t="shared" si="5"/>
        <v>0</v>
      </c>
      <c r="R41" s="13">
        <f t="shared" si="5"/>
        <v>0</v>
      </c>
      <c r="S41" s="12"/>
    </row>
    <row r="42" spans="2:67" ht="3.75" customHeight="1" x14ac:dyDescent="0.2">
      <c r="B42" s="11"/>
      <c r="C42" s="9"/>
      <c r="D42" s="9"/>
      <c r="E42" s="10"/>
      <c r="F42" s="10"/>
      <c r="G42" s="9">
        <v>8.5</v>
      </c>
      <c r="H42" s="9"/>
      <c r="I42" s="9"/>
      <c r="J42" s="9"/>
      <c r="K42" s="10"/>
      <c r="L42" s="10"/>
      <c r="M42" s="10"/>
      <c r="N42" s="10"/>
      <c r="O42" s="10"/>
      <c r="P42" s="10"/>
      <c r="Q42" s="9"/>
      <c r="R42" s="9"/>
      <c r="S42" s="8"/>
    </row>
    <row r="43" spans="2:67" ht="15.75" x14ac:dyDescent="0.2">
      <c r="B43" s="147">
        <v>104</v>
      </c>
      <c r="C43" s="21" t="s">
        <v>104</v>
      </c>
      <c r="D43" s="19" t="s">
        <v>730</v>
      </c>
      <c r="E43" s="19">
        <v>167</v>
      </c>
      <c r="F43" s="19">
        <v>602.08000000000004</v>
      </c>
      <c r="G43" s="19">
        <v>7.53</v>
      </c>
      <c r="H43" s="19">
        <v>35</v>
      </c>
      <c r="I43" s="19">
        <v>25.4</v>
      </c>
      <c r="J43" s="19">
        <v>4</v>
      </c>
      <c r="K43" s="19">
        <v>12</v>
      </c>
      <c r="L43" s="19">
        <v>3</v>
      </c>
      <c r="M43" s="19">
        <v>1</v>
      </c>
      <c r="N43" s="19">
        <v>1</v>
      </c>
      <c r="O43" s="19">
        <v>1</v>
      </c>
      <c r="P43" s="19">
        <v>0</v>
      </c>
      <c r="Q43" s="19">
        <v>0</v>
      </c>
      <c r="R43" s="19">
        <v>0</v>
      </c>
      <c r="S43" s="18"/>
      <c r="U43" s="102">
        <v>6</v>
      </c>
      <c r="V43" s="102">
        <f>IF($H43="","",$H43)</f>
        <v>35</v>
      </c>
      <c r="W43" s="102">
        <f>IF(V43="","",V43/100)</f>
        <v>0.35</v>
      </c>
      <c r="X43" s="102">
        <f>IF($G43="","",$G43)</f>
        <v>7.53</v>
      </c>
      <c r="Y43" s="102">
        <f>IF($K43="","",$K43)</f>
        <v>12</v>
      </c>
      <c r="Z43" s="102">
        <f>IF(J43="","",J43-1)</f>
        <v>3</v>
      </c>
      <c r="AA43" s="102">
        <f>IF($L43="","",$L43)</f>
        <v>3</v>
      </c>
      <c r="AB43" s="102">
        <f>IF($M43="","",$M43)</f>
        <v>1</v>
      </c>
      <c r="AC43" s="102">
        <f>IF($H44="","",$H44)</f>
        <v>24.1</v>
      </c>
      <c r="AD43" s="102">
        <f>IF(AC43="","",AC43/100)</f>
        <v>0.24100000000000002</v>
      </c>
      <c r="AE43" s="102">
        <f>IF($G44="","",$G44)</f>
        <v>6.58</v>
      </c>
      <c r="AF43" s="102">
        <f>IF($K44="","",$K44)</f>
        <v>8</v>
      </c>
      <c r="AG43" s="102">
        <f>IF(J44="","",J44-1)</f>
        <v>4</v>
      </c>
      <c r="AH43" s="102">
        <f>IF($L44="","",$L44)</f>
        <v>2</v>
      </c>
      <c r="AI43" s="102">
        <f>IF($M44="","",$M44)</f>
        <v>1</v>
      </c>
      <c r="AJ43" s="102">
        <f>IF($H45="","",$H45)</f>
        <v>32</v>
      </c>
      <c r="AK43" s="102">
        <f>IF(AJ43="","",AJ43/100)</f>
        <v>0.32</v>
      </c>
      <c r="AL43" s="102">
        <f>IF($G45="","",$G45)</f>
        <v>6.43</v>
      </c>
      <c r="AM43" s="102">
        <f>IF($K45="","",$K45)</f>
        <v>13</v>
      </c>
      <c r="AN43" s="102">
        <f>IF(J45="","",J45-1)</f>
        <v>5</v>
      </c>
      <c r="AO43" s="102">
        <f>IF($L45="","",$L45)</f>
        <v>0</v>
      </c>
      <c r="AP43" s="102">
        <f>IF($M45="","",$M45)</f>
        <v>0</v>
      </c>
      <c r="AQ43" s="102">
        <f>IF($H46="","",$H46)</f>
        <v>31</v>
      </c>
      <c r="AR43" s="102">
        <f>IF(AQ43="","",AQ43/100)</f>
        <v>0.31</v>
      </c>
      <c r="AS43" s="102">
        <f>IF($G46="","",$G46)</f>
        <v>8.5</v>
      </c>
      <c r="AT43" s="102">
        <f>IF($K46="","",$K46)</f>
        <v>11</v>
      </c>
      <c r="AU43" s="102">
        <f>IF(J46="","",J46-1)</f>
        <v>8</v>
      </c>
      <c r="AV43" s="102">
        <f>IF($L46="","",$L46)</f>
        <v>5</v>
      </c>
      <c r="AW43" s="102">
        <f>IF($M46="","",$M46)</f>
        <v>0</v>
      </c>
      <c r="AX43" s="102">
        <f>IF($H47="","",$H47)</f>
        <v>35</v>
      </c>
      <c r="AY43" s="102">
        <f>IF(AX43="","",AX43/100)</f>
        <v>0.35</v>
      </c>
      <c r="AZ43" s="102">
        <f>IF($G47="","",$G47)</f>
        <v>7.73</v>
      </c>
      <c r="BA43" s="102">
        <f>IF($K47="","",$K47)</f>
        <v>9</v>
      </c>
      <c r="BB43" s="102">
        <f>IF(J47="","",J47-1)</f>
        <v>4</v>
      </c>
      <c r="BC43" s="102">
        <f>IF($L47="","",$L47)</f>
        <v>2</v>
      </c>
      <c r="BD43" s="102">
        <f>IF($M47="","",$M47)</f>
        <v>0</v>
      </c>
      <c r="BE43" s="102">
        <f>IF($H48="","",$H48)</f>
        <v>24.5</v>
      </c>
      <c r="BF43" s="102">
        <f>IF(BE43="","",BE43/100)</f>
        <v>0.245</v>
      </c>
      <c r="BG43" s="102">
        <f>IF($G48="","",$G48)</f>
        <v>7.53</v>
      </c>
      <c r="BH43" s="102">
        <f>IF($K48="","",$K48)</f>
        <v>7</v>
      </c>
      <c r="BI43" s="102" t="str">
        <f>IF(J48="","",J48-1)</f>
        <v/>
      </c>
      <c r="BJ43" s="102">
        <f>IF($L48="","",$L48)</f>
        <v>2</v>
      </c>
      <c r="BK43" s="102">
        <f>IF($M48="","",$M48)</f>
        <v>2</v>
      </c>
      <c r="BL43" s="102">
        <f>SUM(O43:O48)/U43</f>
        <v>1.3333333333333333</v>
      </c>
      <c r="BM43" s="102">
        <f>SUM(P43:P48)/U43</f>
        <v>0</v>
      </c>
      <c r="BN43" s="102">
        <f>SUM(Q43:Q48)/U43</f>
        <v>0</v>
      </c>
      <c r="BO43" s="102">
        <f>SUM(R43:R48)/U43</f>
        <v>0</v>
      </c>
    </row>
    <row r="44" spans="2:67" ht="15.75" x14ac:dyDescent="0.2">
      <c r="B44" s="147"/>
      <c r="C44" s="21" t="s">
        <v>103</v>
      </c>
      <c r="D44" s="19" t="s">
        <v>730</v>
      </c>
      <c r="E44" s="19">
        <v>169</v>
      </c>
      <c r="F44" s="20"/>
      <c r="G44" s="19">
        <v>6.58</v>
      </c>
      <c r="H44" s="19">
        <v>24.1</v>
      </c>
      <c r="I44" s="19">
        <v>22</v>
      </c>
      <c r="J44" s="19">
        <v>5</v>
      </c>
      <c r="K44" s="19">
        <v>8</v>
      </c>
      <c r="L44" s="19">
        <v>2</v>
      </c>
      <c r="M44" s="19">
        <v>1</v>
      </c>
      <c r="N44" s="19">
        <v>1</v>
      </c>
      <c r="O44" s="19">
        <v>0</v>
      </c>
      <c r="P44" s="19">
        <v>0</v>
      </c>
      <c r="Q44" s="19">
        <v>0</v>
      </c>
      <c r="R44" s="19">
        <v>0</v>
      </c>
      <c r="S44" s="18" t="s">
        <v>741</v>
      </c>
    </row>
    <row r="45" spans="2:67" ht="15.75" x14ac:dyDescent="0.2">
      <c r="B45" s="147"/>
      <c r="C45" s="21" t="s">
        <v>102</v>
      </c>
      <c r="D45" s="19" t="s">
        <v>730</v>
      </c>
      <c r="E45" s="19">
        <v>169</v>
      </c>
      <c r="F45" s="20"/>
      <c r="G45" s="19">
        <v>6.43</v>
      </c>
      <c r="H45" s="19">
        <v>32</v>
      </c>
      <c r="I45" s="19">
        <v>17</v>
      </c>
      <c r="J45" s="19">
        <v>6</v>
      </c>
      <c r="K45" s="19">
        <v>13</v>
      </c>
      <c r="L45" s="19">
        <v>0</v>
      </c>
      <c r="M45" s="19">
        <v>0</v>
      </c>
      <c r="N45" s="19">
        <v>3</v>
      </c>
      <c r="O45" s="19">
        <v>2</v>
      </c>
      <c r="P45" s="19">
        <v>0</v>
      </c>
      <c r="Q45" s="19">
        <v>0</v>
      </c>
      <c r="R45" s="19">
        <v>0</v>
      </c>
      <c r="S45" s="18"/>
    </row>
    <row r="46" spans="2:67" ht="15.75" x14ac:dyDescent="0.2">
      <c r="B46" s="147"/>
      <c r="C46" s="21" t="s">
        <v>101</v>
      </c>
      <c r="D46" s="19" t="s">
        <v>730</v>
      </c>
      <c r="E46" s="19">
        <v>169</v>
      </c>
      <c r="F46" s="20"/>
      <c r="G46" s="19">
        <v>8.5</v>
      </c>
      <c r="H46" s="19">
        <v>31</v>
      </c>
      <c r="I46" s="19">
        <v>25.3</v>
      </c>
      <c r="J46" s="19">
        <v>9</v>
      </c>
      <c r="K46" s="19">
        <v>11</v>
      </c>
      <c r="L46" s="19">
        <v>5</v>
      </c>
      <c r="M46" s="19">
        <v>0</v>
      </c>
      <c r="N46" s="19">
        <v>2</v>
      </c>
      <c r="O46" s="19">
        <v>1</v>
      </c>
      <c r="P46" s="19">
        <v>0</v>
      </c>
      <c r="Q46" s="19">
        <v>0</v>
      </c>
      <c r="R46" s="19">
        <v>0</v>
      </c>
      <c r="S46" s="18" t="s">
        <v>739</v>
      </c>
    </row>
    <row r="47" spans="2:67" ht="15.75" x14ac:dyDescent="0.2">
      <c r="B47" s="147"/>
      <c r="C47" s="21" t="s">
        <v>100</v>
      </c>
      <c r="D47" s="19" t="s">
        <v>730</v>
      </c>
      <c r="E47" s="19">
        <v>169</v>
      </c>
      <c r="F47" s="20"/>
      <c r="G47" s="19">
        <v>7.73</v>
      </c>
      <c r="H47" s="19">
        <v>35</v>
      </c>
      <c r="I47" s="19">
        <v>19.5</v>
      </c>
      <c r="J47" s="19">
        <v>5</v>
      </c>
      <c r="K47" s="19">
        <v>9</v>
      </c>
      <c r="L47" s="19">
        <v>2</v>
      </c>
      <c r="M47" s="19">
        <v>0</v>
      </c>
      <c r="N47" s="19">
        <v>0</v>
      </c>
      <c r="O47" s="19">
        <v>2</v>
      </c>
      <c r="P47" s="19">
        <v>0</v>
      </c>
      <c r="Q47" s="19">
        <v>0</v>
      </c>
      <c r="R47" s="19">
        <v>0</v>
      </c>
      <c r="S47" s="18"/>
    </row>
    <row r="48" spans="2:67" ht="15.75" x14ac:dyDescent="0.2">
      <c r="B48" s="147"/>
      <c r="C48" s="21" t="s">
        <v>99</v>
      </c>
      <c r="D48" s="19" t="s">
        <v>730</v>
      </c>
      <c r="E48" s="19">
        <v>169</v>
      </c>
      <c r="F48" s="20"/>
      <c r="G48" s="19">
        <v>7.53</v>
      </c>
      <c r="H48" s="19">
        <v>24.5</v>
      </c>
      <c r="I48" s="19">
        <v>21</v>
      </c>
      <c r="J48" s="19"/>
      <c r="K48" s="19">
        <v>7</v>
      </c>
      <c r="L48" s="19">
        <v>2</v>
      </c>
      <c r="M48" s="19">
        <v>2</v>
      </c>
      <c r="N48" s="19">
        <v>0</v>
      </c>
      <c r="O48" s="19">
        <v>2</v>
      </c>
      <c r="P48" s="19">
        <v>0</v>
      </c>
      <c r="Q48" s="19">
        <v>0</v>
      </c>
      <c r="R48" s="19">
        <v>0</v>
      </c>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169</v>
      </c>
      <c r="F50" s="13">
        <f>F43</f>
        <v>602.08000000000004</v>
      </c>
      <c r="G50" s="13">
        <f t="shared" ref="G50:R50" si="6">AVERAGE(G43:G48)</f>
        <v>7.3833333333333329</v>
      </c>
      <c r="H50" s="13">
        <f t="shared" si="6"/>
        <v>30.266666666666666</v>
      </c>
      <c r="I50" s="13">
        <f t="shared" si="6"/>
        <v>21.7</v>
      </c>
      <c r="J50" s="13">
        <f t="shared" si="6"/>
        <v>5.8</v>
      </c>
      <c r="K50" s="13">
        <f t="shared" si="6"/>
        <v>10</v>
      </c>
      <c r="L50" s="13">
        <f t="shared" si="6"/>
        <v>2.3333333333333335</v>
      </c>
      <c r="M50" s="13">
        <f t="shared" si="6"/>
        <v>0.66666666666666663</v>
      </c>
      <c r="N50" s="13">
        <f t="shared" si="6"/>
        <v>1.1666666666666667</v>
      </c>
      <c r="O50" s="13">
        <f t="shared" si="6"/>
        <v>1.3333333333333333</v>
      </c>
      <c r="P50" s="13">
        <f t="shared" si="6"/>
        <v>0</v>
      </c>
      <c r="Q50" s="13">
        <f t="shared" si="6"/>
        <v>0</v>
      </c>
      <c r="R50" s="13">
        <f t="shared" si="6"/>
        <v>0</v>
      </c>
      <c r="S50" s="12"/>
    </row>
    <row r="51" spans="2:67" ht="15.75" x14ac:dyDescent="0.2">
      <c r="B51" s="17"/>
      <c r="C51" s="16" t="s">
        <v>97</v>
      </c>
      <c r="D51" s="15"/>
      <c r="E51" s="14"/>
      <c r="F51" s="14"/>
      <c r="G51" s="13">
        <f t="shared" ref="G51:R51" si="7">STDEV(G43:G48)/SQRT(COUNT(G43:G48))</f>
        <v>0.314342346989888</v>
      </c>
      <c r="H51" s="13">
        <f t="shared" si="7"/>
        <v>1.996942106766687</v>
      </c>
      <c r="I51" s="13">
        <f t="shared" si="7"/>
        <v>1.3436269323489105</v>
      </c>
      <c r="J51" s="13">
        <f t="shared" si="7"/>
        <v>0.86023252670426298</v>
      </c>
      <c r="K51" s="13">
        <f t="shared" si="7"/>
        <v>0.966091783079296</v>
      </c>
      <c r="L51" s="13">
        <f t="shared" si="7"/>
        <v>0.66666666666666674</v>
      </c>
      <c r="M51" s="13">
        <f t="shared" si="7"/>
        <v>0.33333333333333337</v>
      </c>
      <c r="N51" s="13">
        <f t="shared" si="7"/>
        <v>0.47726070210921184</v>
      </c>
      <c r="O51" s="13">
        <f t="shared" si="7"/>
        <v>0.33333333333333337</v>
      </c>
      <c r="P51" s="13">
        <f t="shared" si="7"/>
        <v>0</v>
      </c>
      <c r="Q51" s="13">
        <f t="shared" si="7"/>
        <v>0</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730</v>
      </c>
      <c r="E53" s="19">
        <v>167</v>
      </c>
      <c r="F53" s="19">
        <v>233.6</v>
      </c>
      <c r="G53" s="19">
        <v>6.4</v>
      </c>
      <c r="H53" s="19">
        <v>32.299999999999997</v>
      </c>
      <c r="I53" s="19">
        <v>21.3</v>
      </c>
      <c r="J53" s="19">
        <v>7</v>
      </c>
      <c r="K53" s="19">
        <v>8</v>
      </c>
      <c r="L53" s="19">
        <v>1</v>
      </c>
      <c r="M53" s="19">
        <v>0</v>
      </c>
      <c r="N53" s="19">
        <v>0</v>
      </c>
      <c r="O53" s="19">
        <v>0</v>
      </c>
      <c r="P53" s="19">
        <v>0</v>
      </c>
      <c r="Q53" s="19">
        <v>0</v>
      </c>
      <c r="R53" s="19">
        <v>0</v>
      </c>
      <c r="S53" s="18"/>
      <c r="U53" s="102">
        <v>6</v>
      </c>
      <c r="V53" s="102">
        <f>IF($H53="","",$H53)</f>
        <v>32.299999999999997</v>
      </c>
      <c r="W53" s="102">
        <f>IF(V53="","",V53/100)</f>
        <v>0.32299999999999995</v>
      </c>
      <c r="X53" s="102">
        <f>IF($G53="","",$G53)</f>
        <v>6.4</v>
      </c>
      <c r="Y53" s="102">
        <f>IF($K53="","",$K53)</f>
        <v>8</v>
      </c>
      <c r="Z53" s="102">
        <f>IF(J53="","",J53-1)</f>
        <v>6</v>
      </c>
      <c r="AA53" s="102">
        <f>IF($L53="","",$L53)</f>
        <v>1</v>
      </c>
      <c r="AB53" s="102">
        <f>IF($M53="","",$M53)</f>
        <v>0</v>
      </c>
      <c r="AC53" s="102">
        <f>IF($H54="","",$H54)</f>
        <v>29.8</v>
      </c>
      <c r="AD53" s="102">
        <f>IF(AC53="","",AC53/100)</f>
        <v>0.29799999999999999</v>
      </c>
      <c r="AE53" s="102">
        <f>IF($G54="","",$G54)</f>
        <v>6.4</v>
      </c>
      <c r="AF53" s="102">
        <f>IF($K54="","",$K54)</f>
        <v>8</v>
      </c>
      <c r="AG53" s="102">
        <f>IF(J54="","",J54-1)</f>
        <v>4</v>
      </c>
      <c r="AH53" s="102">
        <f>IF($L54="","",$L54)</f>
        <v>1</v>
      </c>
      <c r="AI53" s="102">
        <f>IF($M54="","",$M54)</f>
        <v>0</v>
      </c>
      <c r="AJ53" s="102">
        <f>IF($H55="","",$H55)</f>
        <v>24.4</v>
      </c>
      <c r="AK53" s="102">
        <f>IF(AJ53="","",AJ53/100)</f>
        <v>0.24399999999999999</v>
      </c>
      <c r="AL53" s="102">
        <f>IF($G55="","",$G55)</f>
        <v>6.1</v>
      </c>
      <c r="AM53" s="102">
        <f>IF($K55="","",$K55)</f>
        <v>6</v>
      </c>
      <c r="AN53" s="102">
        <f>IF(J55="","",J55-1)</f>
        <v>5</v>
      </c>
      <c r="AO53" s="102">
        <f>IF($L55="","",$L55)</f>
        <v>1</v>
      </c>
      <c r="AP53" s="102">
        <f>IF($M55="","",$M55)</f>
        <v>4</v>
      </c>
      <c r="AQ53" s="102">
        <f>IF($H56="","",$H56)</f>
        <v>34.5</v>
      </c>
      <c r="AR53" s="102">
        <f>IF(AQ53="","",AQ53/100)</f>
        <v>0.34499999999999997</v>
      </c>
      <c r="AS53" s="102">
        <f>IF($G56="","",$G56)</f>
        <v>7.1</v>
      </c>
      <c r="AT53" s="102">
        <f>IF($K56="","",$K56)</f>
        <v>10</v>
      </c>
      <c r="AU53" s="102">
        <f>IF(J56="","",J56-1)</f>
        <v>5</v>
      </c>
      <c r="AV53" s="102">
        <f>IF($L56="","",$L56)</f>
        <v>2</v>
      </c>
      <c r="AW53" s="102">
        <f>IF($M56="","",$M56)</f>
        <v>1</v>
      </c>
      <c r="AX53" s="102">
        <f>IF($H57="","",$H57)</f>
        <v>30.1</v>
      </c>
      <c r="AY53" s="102">
        <f>IF(AX53="","",AX53/100)</f>
        <v>0.30099999999999999</v>
      </c>
      <c r="AZ53" s="102">
        <f>IF($G57="","",$G57)</f>
        <v>6.8</v>
      </c>
      <c r="BA53" s="102">
        <f>IF($K57="","",$K57)</f>
        <v>12</v>
      </c>
      <c r="BB53" s="102">
        <f>IF(J57="","",J57-1)</f>
        <v>7</v>
      </c>
      <c r="BC53" s="102">
        <f>IF($L57="","",$L57)</f>
        <v>0</v>
      </c>
      <c r="BD53" s="102">
        <f>IF($M57="","",$M57)</f>
        <v>0</v>
      </c>
      <c r="BE53" s="102">
        <f>IF($H58="","",$H58)</f>
        <v>34.4</v>
      </c>
      <c r="BF53" s="102">
        <f>IF(BE53="","",BE53/100)</f>
        <v>0.34399999999999997</v>
      </c>
      <c r="BG53" s="102">
        <f>IF($G58="","",$G58)</f>
        <v>5.9</v>
      </c>
      <c r="BH53" s="102">
        <f>IF($K58="","",$K58)</f>
        <v>12</v>
      </c>
      <c r="BI53" s="102">
        <f>IF(J58="","",J58-1)</f>
        <v>7</v>
      </c>
      <c r="BJ53" s="102">
        <f>IF($L58="","",$L58)</f>
        <v>0</v>
      </c>
      <c r="BK53" s="102">
        <f>IF($M58="","",$M58)</f>
        <v>0</v>
      </c>
      <c r="BL53" s="102">
        <f>SUM(O53:O58)/U53</f>
        <v>0.83333333333333337</v>
      </c>
      <c r="BM53" s="102">
        <f>SUM(P53:P58)/U53</f>
        <v>0</v>
      </c>
      <c r="BN53" s="102">
        <f>SUM(Q53:Q58)/U53</f>
        <v>0</v>
      </c>
      <c r="BO53" s="102">
        <f>SUM(R53:R58)/U53</f>
        <v>0</v>
      </c>
    </row>
    <row r="54" spans="2:67" ht="15.75" x14ac:dyDescent="0.2">
      <c r="B54" s="147"/>
      <c r="C54" s="21" t="s">
        <v>103</v>
      </c>
      <c r="D54" s="19" t="s">
        <v>105</v>
      </c>
      <c r="E54" s="19">
        <v>169</v>
      </c>
      <c r="F54" s="20"/>
      <c r="G54" s="19">
        <v>6.4</v>
      </c>
      <c r="H54" s="19">
        <v>29.8</v>
      </c>
      <c r="I54" s="19">
        <v>19.899999999999999</v>
      </c>
      <c r="J54" s="19">
        <v>5</v>
      </c>
      <c r="K54" s="19">
        <v>8</v>
      </c>
      <c r="L54" s="19">
        <v>1</v>
      </c>
      <c r="M54" s="19">
        <v>0</v>
      </c>
      <c r="N54" s="19">
        <v>0</v>
      </c>
      <c r="O54" s="19">
        <v>2</v>
      </c>
      <c r="P54" s="19">
        <v>0</v>
      </c>
      <c r="Q54" s="19">
        <v>0</v>
      </c>
      <c r="R54" s="19">
        <v>0</v>
      </c>
      <c r="S54" s="18" t="s">
        <v>741</v>
      </c>
    </row>
    <row r="55" spans="2:67" ht="15.75" x14ac:dyDescent="0.2">
      <c r="B55" s="147"/>
      <c r="C55" s="21" t="s">
        <v>102</v>
      </c>
      <c r="D55" s="19" t="s">
        <v>105</v>
      </c>
      <c r="E55" s="19">
        <v>169</v>
      </c>
      <c r="F55" s="20"/>
      <c r="G55" s="19">
        <v>6.1</v>
      </c>
      <c r="H55" s="19">
        <v>24.4</v>
      </c>
      <c r="I55" s="19">
        <v>18.899999999999999</v>
      </c>
      <c r="J55" s="19">
        <v>6</v>
      </c>
      <c r="K55" s="19">
        <v>6</v>
      </c>
      <c r="L55" s="19">
        <v>1</v>
      </c>
      <c r="M55" s="19">
        <v>4</v>
      </c>
      <c r="N55" s="19">
        <v>0</v>
      </c>
      <c r="O55" s="19">
        <v>1</v>
      </c>
      <c r="P55" s="19">
        <v>0</v>
      </c>
      <c r="Q55" s="19">
        <v>0</v>
      </c>
      <c r="R55" s="19">
        <v>0</v>
      </c>
      <c r="S55" s="18" t="s">
        <v>741</v>
      </c>
    </row>
    <row r="56" spans="2:67" ht="15.75" x14ac:dyDescent="0.2">
      <c r="B56" s="147"/>
      <c r="C56" s="21" t="s">
        <v>101</v>
      </c>
      <c r="D56" s="19" t="s">
        <v>105</v>
      </c>
      <c r="E56" s="19">
        <v>169</v>
      </c>
      <c r="F56" s="20"/>
      <c r="G56" s="19">
        <v>7.1</v>
      </c>
      <c r="H56" s="19">
        <v>34.5</v>
      </c>
      <c r="I56" s="19">
        <v>20.6</v>
      </c>
      <c r="J56" s="19">
        <v>6</v>
      </c>
      <c r="K56" s="19">
        <v>10</v>
      </c>
      <c r="L56" s="19">
        <v>2</v>
      </c>
      <c r="M56" s="19">
        <v>1</v>
      </c>
      <c r="N56" s="19">
        <v>0</v>
      </c>
      <c r="O56" s="19">
        <v>1</v>
      </c>
      <c r="P56" s="19">
        <v>0</v>
      </c>
      <c r="Q56" s="19">
        <v>0</v>
      </c>
      <c r="R56" s="19">
        <v>0</v>
      </c>
      <c r="S56" s="18"/>
    </row>
    <row r="57" spans="2:67" ht="15.75" x14ac:dyDescent="0.2">
      <c r="B57" s="147"/>
      <c r="C57" s="21" t="s">
        <v>100</v>
      </c>
      <c r="D57" s="19" t="s">
        <v>105</v>
      </c>
      <c r="E57" s="19">
        <v>169</v>
      </c>
      <c r="F57" s="20"/>
      <c r="G57" s="19">
        <v>6.8</v>
      </c>
      <c r="H57" s="19">
        <v>30.1</v>
      </c>
      <c r="I57" s="19">
        <v>16</v>
      </c>
      <c r="J57" s="19">
        <v>8</v>
      </c>
      <c r="K57" s="19">
        <v>12</v>
      </c>
      <c r="L57" s="19">
        <v>0</v>
      </c>
      <c r="M57" s="19">
        <v>0</v>
      </c>
      <c r="N57" s="19">
        <v>0</v>
      </c>
      <c r="O57" s="19">
        <v>0</v>
      </c>
      <c r="P57" s="19">
        <v>0</v>
      </c>
      <c r="Q57" s="19">
        <v>0</v>
      </c>
      <c r="R57" s="19">
        <v>0</v>
      </c>
      <c r="S57" s="18"/>
    </row>
    <row r="58" spans="2:67" ht="15.75" x14ac:dyDescent="0.2">
      <c r="B58" s="147"/>
      <c r="C58" s="21" t="s">
        <v>99</v>
      </c>
      <c r="D58" s="19" t="s">
        <v>105</v>
      </c>
      <c r="E58" s="19">
        <v>169</v>
      </c>
      <c r="F58" s="20"/>
      <c r="G58" s="19">
        <v>5.9</v>
      </c>
      <c r="H58" s="19">
        <v>34.4</v>
      </c>
      <c r="I58" s="19">
        <v>28.4</v>
      </c>
      <c r="J58" s="19">
        <v>8</v>
      </c>
      <c r="K58" s="19">
        <v>12</v>
      </c>
      <c r="L58" s="19">
        <v>0</v>
      </c>
      <c r="M58" s="19">
        <v>0</v>
      </c>
      <c r="N58" s="19">
        <v>2</v>
      </c>
      <c r="O58" s="19">
        <v>1</v>
      </c>
      <c r="P58" s="19">
        <v>0</v>
      </c>
      <c r="Q58" s="19">
        <v>0</v>
      </c>
      <c r="R58" s="19"/>
      <c r="S58" s="18"/>
    </row>
    <row r="59" spans="2:67" ht="3.75" customHeight="1" x14ac:dyDescent="0.2">
      <c r="B59" s="11"/>
      <c r="C59" s="9"/>
      <c r="D59" s="9"/>
      <c r="E59" s="10"/>
      <c r="F59" s="10"/>
      <c r="G59" s="9"/>
      <c r="H59" s="9"/>
      <c r="I59" s="9">
        <v>24</v>
      </c>
      <c r="J59" s="9"/>
      <c r="K59" s="10"/>
      <c r="L59" s="10"/>
      <c r="M59" s="10"/>
      <c r="N59" s="10"/>
      <c r="O59" s="10"/>
      <c r="P59" s="10"/>
      <c r="Q59" s="9"/>
      <c r="R59" s="9"/>
      <c r="S59" s="8"/>
    </row>
    <row r="60" spans="2:67" ht="15.75" x14ac:dyDescent="0.2">
      <c r="B60" s="17" t="s">
        <v>886</v>
      </c>
      <c r="C60" s="16" t="s">
        <v>98</v>
      </c>
      <c r="D60" s="15"/>
      <c r="E60" s="13">
        <f>AVERAGE(E54:E58)</f>
        <v>169</v>
      </c>
      <c r="F60" s="13">
        <f>F53</f>
        <v>233.6</v>
      </c>
      <c r="G60" s="13">
        <f>AVERAGE(G53:G58)</f>
        <v>6.4499999999999993</v>
      </c>
      <c r="H60" s="13">
        <f>AVERAGE(H53:H58)</f>
        <v>30.916666666666668</v>
      </c>
      <c r="I60" s="13">
        <f>AVERAGE(I53:I59)</f>
        <v>21.3</v>
      </c>
      <c r="J60" s="13">
        <f t="shared" ref="J60:R60" si="8">AVERAGE(J53:J58)</f>
        <v>6.666666666666667</v>
      </c>
      <c r="K60" s="13">
        <f t="shared" si="8"/>
        <v>9.3333333333333339</v>
      </c>
      <c r="L60" s="13">
        <f t="shared" si="8"/>
        <v>0.83333333333333337</v>
      </c>
      <c r="M60" s="13">
        <f t="shared" si="8"/>
        <v>0.83333333333333337</v>
      </c>
      <c r="N60" s="13">
        <f t="shared" si="8"/>
        <v>0.33333333333333331</v>
      </c>
      <c r="O60" s="13">
        <f t="shared" si="8"/>
        <v>0.83333333333333337</v>
      </c>
      <c r="P60" s="13">
        <f t="shared" si="8"/>
        <v>0</v>
      </c>
      <c r="Q60" s="13">
        <f t="shared" si="8"/>
        <v>0</v>
      </c>
      <c r="R60" s="13">
        <f t="shared" si="8"/>
        <v>0</v>
      </c>
      <c r="S60" s="12"/>
    </row>
    <row r="61" spans="2:67" ht="15.75" x14ac:dyDescent="0.2">
      <c r="B61" s="17"/>
      <c r="C61" s="16" t="s">
        <v>97</v>
      </c>
      <c r="D61" s="15"/>
      <c r="E61" s="14"/>
      <c r="F61" s="14"/>
      <c r="G61" s="13">
        <f>STDEV(G53:G58)/SQRT(COUNT(G53:G58))</f>
        <v>0.18027756377319942</v>
      </c>
      <c r="H61" s="13">
        <f>STDEV(H53:H58)/SQRT(COUNT(H53:H58))</f>
        <v>1.5413017586154518</v>
      </c>
      <c r="I61" s="13">
        <f>STDEV(I53:I59)/SQRT(COUNT(I53:I59))</f>
        <v>1.4960264830861949</v>
      </c>
      <c r="J61" s="13">
        <f t="shared" ref="J61:R61" si="9">STDEV(J53:J58)/SQRT(COUNT(J53:J58))</f>
        <v>0.49441323247304358</v>
      </c>
      <c r="K61" s="13">
        <f t="shared" si="9"/>
        <v>0.98882646494608917</v>
      </c>
      <c r="L61" s="13">
        <f t="shared" si="9"/>
        <v>0.30731814857642958</v>
      </c>
      <c r="M61" s="13">
        <f t="shared" si="9"/>
        <v>0.65404722901161949</v>
      </c>
      <c r="N61" s="13">
        <f t="shared" si="9"/>
        <v>0.33333333333333337</v>
      </c>
      <c r="O61" s="13">
        <f t="shared" si="9"/>
        <v>0.30731814857642958</v>
      </c>
      <c r="P61" s="13">
        <f t="shared" si="9"/>
        <v>0</v>
      </c>
      <c r="Q61" s="13">
        <f t="shared" si="9"/>
        <v>0</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730</v>
      </c>
      <c r="E63" s="19">
        <v>167</v>
      </c>
      <c r="F63" s="19">
        <v>474.43</v>
      </c>
      <c r="G63" s="19">
        <v>7.2</v>
      </c>
      <c r="H63" s="19">
        <v>25.3</v>
      </c>
      <c r="I63" s="19">
        <v>24.9</v>
      </c>
      <c r="J63" s="19">
        <v>5</v>
      </c>
      <c r="K63" s="19">
        <v>9</v>
      </c>
      <c r="L63" s="19">
        <v>1</v>
      </c>
      <c r="M63" s="19">
        <v>4</v>
      </c>
      <c r="N63" s="19">
        <v>0</v>
      </c>
      <c r="O63" s="19">
        <v>5</v>
      </c>
      <c r="P63" s="19">
        <v>0</v>
      </c>
      <c r="Q63" s="19">
        <v>0</v>
      </c>
      <c r="R63" s="19">
        <v>0</v>
      </c>
      <c r="S63" s="18" t="s">
        <v>741</v>
      </c>
      <c r="U63" s="102">
        <v>6</v>
      </c>
      <c r="V63" s="102">
        <f>IF($H63="","",$H63)</f>
        <v>25.3</v>
      </c>
      <c r="W63" s="102">
        <f>IF(V63="","",V63/100)</f>
        <v>0.253</v>
      </c>
      <c r="X63" s="102">
        <f>IF($G63="","",$G63)</f>
        <v>7.2</v>
      </c>
      <c r="Y63" s="102">
        <f>IF($K63="","",$K63)</f>
        <v>9</v>
      </c>
      <c r="Z63" s="102">
        <f>IF(J63="","",J63-1)</f>
        <v>4</v>
      </c>
      <c r="AA63" s="102">
        <f>IF($L63="","",$L63)</f>
        <v>1</v>
      </c>
      <c r="AB63" s="102">
        <f>IF($M63="","",$M63)</f>
        <v>4</v>
      </c>
      <c r="AC63" s="102">
        <f>IF($H64="","",$H64)</f>
        <v>20</v>
      </c>
      <c r="AD63" s="102">
        <f>IF(AC63="","",AC63/100)</f>
        <v>0.2</v>
      </c>
      <c r="AE63" s="102">
        <f>IF($G64="","",$G64)</f>
        <v>6.2</v>
      </c>
      <c r="AF63" s="102">
        <f>IF($K64="","",$K64)</f>
        <v>8</v>
      </c>
      <c r="AG63" s="102">
        <f>IF(J64="","",J64-1)</f>
        <v>3</v>
      </c>
      <c r="AH63" s="102">
        <f>IF($L64="","",$L64)</f>
        <v>2</v>
      </c>
      <c r="AI63" s="102">
        <f>IF($M64="","",$M64)</f>
        <v>2</v>
      </c>
      <c r="AJ63" s="102">
        <f>IF($H65="","",$H65)</f>
        <v>29.7</v>
      </c>
      <c r="AK63" s="102">
        <f>IF(AJ63="","",AJ63/100)</f>
        <v>0.29699999999999999</v>
      </c>
      <c r="AL63" s="102">
        <f>IF($G65="","",$G65)</f>
        <v>6.5</v>
      </c>
      <c r="AM63" s="102">
        <f>IF($K65="","",$K65)</f>
        <v>10</v>
      </c>
      <c r="AN63" s="102">
        <f>IF(J65="","",J65-1)</f>
        <v>4</v>
      </c>
      <c r="AO63" s="102">
        <f>IF($L65="","",$L65)</f>
        <v>6</v>
      </c>
      <c r="AP63" s="102">
        <f>IF($M65="","",$M65)</f>
        <v>4</v>
      </c>
      <c r="AQ63" s="102">
        <f>IF($H66="","",$H66)</f>
        <v>26.4</v>
      </c>
      <c r="AR63" s="102">
        <f>IF(AQ63="","",AQ63/100)</f>
        <v>0.26400000000000001</v>
      </c>
      <c r="AS63" s="102">
        <f>IF($G66="","",$G66)</f>
        <v>7.4</v>
      </c>
      <c r="AT63" s="102">
        <f>IF($K66="","",$K66)</f>
        <v>7</v>
      </c>
      <c r="AU63" s="102">
        <f>IF(J66="","",J66-1)</f>
        <v>3</v>
      </c>
      <c r="AV63" s="102">
        <f>IF($L66="","",$L66)</f>
        <v>1</v>
      </c>
      <c r="AW63" s="102">
        <f>IF($M66="","",$M66)</f>
        <v>4</v>
      </c>
      <c r="AX63" s="102">
        <f>IF($H67="","",$H67)</f>
        <v>29.3</v>
      </c>
      <c r="AY63" s="102">
        <f>IF(AX63="","",AX63/100)</f>
        <v>0.29299999999999998</v>
      </c>
      <c r="AZ63" s="102">
        <f>IF($G67="","",$G67)</f>
        <v>6.3</v>
      </c>
      <c r="BA63" s="102">
        <f>IF($K67="","",$K67)</f>
        <v>8</v>
      </c>
      <c r="BB63" s="102">
        <f>IF(J67="","",J67-1)</f>
        <v>5</v>
      </c>
      <c r="BC63" s="102">
        <f>IF($L67="","",$L67)</f>
        <v>2</v>
      </c>
      <c r="BD63" s="102">
        <f>IF($M67="","",$M67)</f>
        <v>2</v>
      </c>
      <c r="BE63" s="102">
        <f>IF($H68="","",$H68)</f>
        <v>32.5</v>
      </c>
      <c r="BF63" s="102">
        <f>IF(BE63="","",BE63/100)</f>
        <v>0.32500000000000001</v>
      </c>
      <c r="BG63" s="102">
        <f>IF($G68="","",$G68)</f>
        <v>6.8</v>
      </c>
      <c r="BH63" s="102">
        <f>IF($K68="","",$K68)</f>
        <v>13</v>
      </c>
      <c r="BI63" s="102">
        <f>IF(J68="","",J68-1)</f>
        <v>4</v>
      </c>
      <c r="BJ63" s="102">
        <f>IF($L68="","",$L68)</f>
        <v>1</v>
      </c>
      <c r="BK63" s="102">
        <f>IF($M68="","",$M68)</f>
        <v>0</v>
      </c>
      <c r="BL63" s="102">
        <f>SUM(O63:O68)/U63</f>
        <v>1.8333333333333333</v>
      </c>
      <c r="BM63" s="102">
        <f>SUM(P63:P68)/U63</f>
        <v>0</v>
      </c>
      <c r="BN63" s="102">
        <f>SUM(Q63:Q68)/U63</f>
        <v>0</v>
      </c>
      <c r="BO63" s="102">
        <f>SUM(R63:R68)/U63</f>
        <v>0</v>
      </c>
    </row>
    <row r="64" spans="2:67" ht="15.75" x14ac:dyDescent="0.2">
      <c r="B64" s="147"/>
      <c r="C64" s="21" t="s">
        <v>103</v>
      </c>
      <c r="D64" s="19" t="s">
        <v>105</v>
      </c>
      <c r="E64" s="19">
        <v>169</v>
      </c>
      <c r="F64" s="20"/>
      <c r="G64" s="19">
        <v>6.2</v>
      </c>
      <c r="H64" s="19">
        <v>20</v>
      </c>
      <c r="I64" s="19">
        <v>21.4</v>
      </c>
      <c r="J64" s="19">
        <v>4</v>
      </c>
      <c r="K64" s="19">
        <v>8</v>
      </c>
      <c r="L64" s="19">
        <v>2</v>
      </c>
      <c r="M64" s="19">
        <v>2</v>
      </c>
      <c r="N64" s="19">
        <v>1</v>
      </c>
      <c r="O64" s="19">
        <v>0</v>
      </c>
      <c r="P64" s="19">
        <v>0</v>
      </c>
      <c r="Q64" s="19">
        <v>0</v>
      </c>
      <c r="R64" s="19">
        <v>0</v>
      </c>
      <c r="S64" s="18"/>
    </row>
    <row r="65" spans="2:67" ht="15.75" x14ac:dyDescent="0.2">
      <c r="B65" s="147"/>
      <c r="C65" s="21" t="s">
        <v>102</v>
      </c>
      <c r="D65" s="19" t="str">
        <f t="shared" ref="D65:E68" si="10">D64</f>
        <v>sm</v>
      </c>
      <c r="E65" s="19">
        <f t="shared" si="10"/>
        <v>169</v>
      </c>
      <c r="F65" s="20"/>
      <c r="G65" s="19">
        <v>6.5</v>
      </c>
      <c r="H65" s="19">
        <v>29.7</v>
      </c>
      <c r="I65" s="19">
        <v>26.6</v>
      </c>
      <c r="J65" s="19">
        <v>5</v>
      </c>
      <c r="K65" s="19">
        <v>10</v>
      </c>
      <c r="L65" s="19">
        <v>6</v>
      </c>
      <c r="M65" s="19">
        <v>4</v>
      </c>
      <c r="N65" s="19">
        <v>2</v>
      </c>
      <c r="O65" s="19">
        <v>0</v>
      </c>
      <c r="P65" s="19">
        <v>0</v>
      </c>
      <c r="Q65" s="19">
        <v>0</v>
      </c>
      <c r="R65" s="19">
        <v>0</v>
      </c>
      <c r="S65" s="18"/>
    </row>
    <row r="66" spans="2:67" ht="15.75" x14ac:dyDescent="0.2">
      <c r="B66" s="147"/>
      <c r="C66" s="21" t="s">
        <v>101</v>
      </c>
      <c r="D66" s="19" t="str">
        <f t="shared" si="10"/>
        <v>sm</v>
      </c>
      <c r="E66" s="19">
        <f t="shared" si="10"/>
        <v>169</v>
      </c>
      <c r="F66" s="20"/>
      <c r="G66" s="19">
        <v>7.4</v>
      </c>
      <c r="H66" s="19">
        <v>26.4</v>
      </c>
      <c r="I66" s="19">
        <v>15.8</v>
      </c>
      <c r="J66" s="19">
        <v>4</v>
      </c>
      <c r="K66" s="19">
        <v>7</v>
      </c>
      <c r="L66" s="19">
        <v>1</v>
      </c>
      <c r="M66" s="19">
        <v>4</v>
      </c>
      <c r="N66" s="19">
        <v>1</v>
      </c>
      <c r="O66" s="19">
        <v>2</v>
      </c>
      <c r="P66" s="19">
        <v>0</v>
      </c>
      <c r="Q66" s="19">
        <v>0</v>
      </c>
      <c r="R66" s="19">
        <v>0</v>
      </c>
      <c r="S66" s="18" t="s">
        <v>741</v>
      </c>
    </row>
    <row r="67" spans="2:67" ht="15.75" x14ac:dyDescent="0.2">
      <c r="B67" s="147"/>
      <c r="C67" s="21" t="s">
        <v>100</v>
      </c>
      <c r="D67" s="19" t="str">
        <f t="shared" si="10"/>
        <v>sm</v>
      </c>
      <c r="E67" s="19">
        <f t="shared" si="10"/>
        <v>169</v>
      </c>
      <c r="F67" s="20"/>
      <c r="G67" s="19">
        <v>6.3</v>
      </c>
      <c r="H67" s="19">
        <v>29.3</v>
      </c>
      <c r="I67" s="19">
        <v>19.2</v>
      </c>
      <c r="J67" s="19">
        <v>6</v>
      </c>
      <c r="K67" s="19">
        <v>8</v>
      </c>
      <c r="L67" s="19">
        <v>2</v>
      </c>
      <c r="M67" s="19">
        <v>2</v>
      </c>
      <c r="N67" s="19">
        <v>0</v>
      </c>
      <c r="O67" s="19">
        <v>0</v>
      </c>
      <c r="P67" s="19">
        <v>0</v>
      </c>
      <c r="Q67" s="19">
        <v>0</v>
      </c>
      <c r="R67" s="19">
        <v>0</v>
      </c>
      <c r="S67" s="18"/>
    </row>
    <row r="68" spans="2:67" ht="15.75" x14ac:dyDescent="0.2">
      <c r="B68" s="147"/>
      <c r="C68" s="21" t="s">
        <v>99</v>
      </c>
      <c r="D68" s="19" t="str">
        <f t="shared" si="10"/>
        <v>sm</v>
      </c>
      <c r="E68" s="19">
        <f t="shared" si="10"/>
        <v>169</v>
      </c>
      <c r="F68" s="20"/>
      <c r="G68" s="19">
        <v>6.8</v>
      </c>
      <c r="H68" s="19">
        <v>32.5</v>
      </c>
      <c r="I68" s="19">
        <v>20.2</v>
      </c>
      <c r="J68" s="19">
        <v>5</v>
      </c>
      <c r="K68" s="19">
        <v>13</v>
      </c>
      <c r="L68" s="19">
        <v>1</v>
      </c>
      <c r="M68" s="19">
        <v>0</v>
      </c>
      <c r="N68" s="19">
        <v>2</v>
      </c>
      <c r="O68" s="19">
        <v>4</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169</v>
      </c>
      <c r="F70" s="13">
        <f>F63</f>
        <v>474.43</v>
      </c>
      <c r="G70" s="13">
        <f t="shared" ref="G70:R70" si="11">AVERAGE(G63:G68)</f>
        <v>6.7333333333333316</v>
      </c>
      <c r="H70" s="13">
        <f t="shared" si="11"/>
        <v>27.200000000000003</v>
      </c>
      <c r="I70" s="13">
        <f t="shared" si="11"/>
        <v>21.349999999999998</v>
      </c>
      <c r="J70" s="13">
        <f t="shared" si="11"/>
        <v>4.833333333333333</v>
      </c>
      <c r="K70" s="13">
        <f t="shared" si="11"/>
        <v>9.1666666666666661</v>
      </c>
      <c r="L70" s="13">
        <f t="shared" si="11"/>
        <v>2.1666666666666665</v>
      </c>
      <c r="M70" s="13">
        <f t="shared" si="11"/>
        <v>2.6666666666666665</v>
      </c>
      <c r="N70" s="13">
        <f t="shared" si="11"/>
        <v>1</v>
      </c>
      <c r="O70" s="13">
        <f t="shared" si="11"/>
        <v>1.8333333333333333</v>
      </c>
      <c r="P70" s="13">
        <f t="shared" si="11"/>
        <v>0</v>
      </c>
      <c r="Q70" s="13">
        <f t="shared" si="11"/>
        <v>0</v>
      </c>
      <c r="R70" s="13">
        <f t="shared" si="11"/>
        <v>0</v>
      </c>
      <c r="S70" s="12"/>
    </row>
    <row r="71" spans="2:67" ht="15.75" x14ac:dyDescent="0.2">
      <c r="B71" s="17"/>
      <c r="C71" s="16" t="s">
        <v>97</v>
      </c>
      <c r="D71" s="15"/>
      <c r="E71" s="14"/>
      <c r="F71" s="14"/>
      <c r="G71" s="13">
        <f t="shared" ref="G71:R71" si="12">STDEV(G63:G68)/SQRT(COUNT(G63:G68))</f>
        <v>0.19944367068868796</v>
      </c>
      <c r="H71" s="13">
        <f t="shared" si="12"/>
        <v>1.7780138732117106</v>
      </c>
      <c r="I71" s="13">
        <f t="shared" si="12"/>
        <v>1.6011974685632462</v>
      </c>
      <c r="J71" s="13">
        <f t="shared" si="12"/>
        <v>0.30731814857643008</v>
      </c>
      <c r="K71" s="13">
        <f t="shared" si="12"/>
        <v>0.87241682188682645</v>
      </c>
      <c r="L71" s="13">
        <f t="shared" si="12"/>
        <v>0.79232428826698098</v>
      </c>
      <c r="M71" s="13">
        <f t="shared" si="12"/>
        <v>0.66666666666666674</v>
      </c>
      <c r="N71" s="13">
        <f t="shared" si="12"/>
        <v>0.36514837167011077</v>
      </c>
      <c r="O71" s="13">
        <f t="shared" si="12"/>
        <v>0.90982293759707888</v>
      </c>
      <c r="P71" s="13">
        <f t="shared" si="12"/>
        <v>0</v>
      </c>
      <c r="Q71" s="13">
        <f t="shared" si="12"/>
        <v>0</v>
      </c>
      <c r="R71" s="13">
        <f t="shared" si="12"/>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730</v>
      </c>
      <c r="E73" s="19">
        <v>167</v>
      </c>
      <c r="F73" s="19">
        <v>624.74</v>
      </c>
      <c r="G73" s="19">
        <v>8</v>
      </c>
      <c r="H73" s="19">
        <v>40.9</v>
      </c>
      <c r="I73" s="19">
        <v>35.6</v>
      </c>
      <c r="J73" s="19">
        <v>4</v>
      </c>
      <c r="K73" s="19">
        <v>12</v>
      </c>
      <c r="L73" s="19">
        <v>0</v>
      </c>
      <c r="M73" s="19">
        <v>0</v>
      </c>
      <c r="N73" s="19">
        <v>0</v>
      </c>
      <c r="O73" s="19">
        <v>7</v>
      </c>
      <c r="P73" s="19">
        <v>0</v>
      </c>
      <c r="Q73" s="19">
        <v>0</v>
      </c>
      <c r="R73" s="19">
        <v>0</v>
      </c>
      <c r="S73" s="18"/>
      <c r="U73" s="102">
        <v>6</v>
      </c>
      <c r="V73" s="102">
        <f>IF($H73="","",$H73)</f>
        <v>40.9</v>
      </c>
      <c r="W73" s="102">
        <f>IF(V73="","",V73/100)</f>
        <v>0.40899999999999997</v>
      </c>
      <c r="X73" s="102">
        <f>IF($G73="","",$G73)</f>
        <v>8</v>
      </c>
      <c r="Y73" s="102">
        <f>IF($K73="","",$K73)</f>
        <v>12</v>
      </c>
      <c r="Z73" s="102">
        <f>IF(J73="","",J73-1)</f>
        <v>3</v>
      </c>
      <c r="AA73" s="102">
        <f>IF($L73="","",$L73)</f>
        <v>0</v>
      </c>
      <c r="AB73" s="102">
        <f>IF($M73="","",$M73)</f>
        <v>0</v>
      </c>
      <c r="AC73" s="102">
        <f>IF($H74="","",$H74)</f>
        <v>22.4</v>
      </c>
      <c r="AD73" s="102">
        <f>IF(AC73="","",AC73/100)</f>
        <v>0.22399999999999998</v>
      </c>
      <c r="AE73" s="102">
        <f>IF($G74="","",$G74)</f>
        <v>5.6</v>
      </c>
      <c r="AF73" s="102">
        <f>IF($K74="","",$K74)</f>
        <v>7</v>
      </c>
      <c r="AG73" s="102">
        <f>IF(J74="","",J74-1)</f>
        <v>4</v>
      </c>
      <c r="AH73" s="102">
        <f>IF($L74="","",$L74)</f>
        <v>1</v>
      </c>
      <c r="AI73" s="102">
        <f>IF($M74="","",$M74)</f>
        <v>0</v>
      </c>
      <c r="AJ73" s="102">
        <f>IF($H75="","",$H75)</f>
        <v>37.799999999999997</v>
      </c>
      <c r="AK73" s="102">
        <f>IF(AJ73="","",AJ73/100)</f>
        <v>0.37799999999999995</v>
      </c>
      <c r="AL73" s="102">
        <f>IF($G75="","",$G75)</f>
        <v>6.6</v>
      </c>
      <c r="AM73" s="102">
        <f>IF($K75="","",$K75)</f>
        <v>13</v>
      </c>
      <c r="AN73" s="102">
        <f>IF(J75="","",J75-1)</f>
        <v>5</v>
      </c>
      <c r="AO73" s="102">
        <f>IF($L75="","",$L75)</f>
        <v>0</v>
      </c>
      <c r="AP73" s="102">
        <f>IF($M75="","",$M75)</f>
        <v>0</v>
      </c>
      <c r="AQ73" s="102">
        <f>IF($H76="","",$H76)</f>
        <v>38.700000000000003</v>
      </c>
      <c r="AR73" s="102">
        <f>IF(AQ73="","",AQ73/100)</f>
        <v>0.38700000000000001</v>
      </c>
      <c r="AS73" s="102">
        <f>IF($G76="","",$G76)</f>
        <v>9.1</v>
      </c>
      <c r="AT73" s="102">
        <f>IF($K76="","",$K76)</f>
        <v>11</v>
      </c>
      <c r="AU73" s="102">
        <f>IF(J76="","",J76-1)</f>
        <v>6</v>
      </c>
      <c r="AV73" s="102">
        <f>IF($L76="","",$L76)</f>
        <v>5</v>
      </c>
      <c r="AW73" s="102">
        <f>IF($M76="","",$M76)</f>
        <v>6</v>
      </c>
      <c r="AX73" s="102">
        <f>IF($H77="","",$H77)</f>
        <v>21.5</v>
      </c>
      <c r="AY73" s="102">
        <f>IF(AX73="","",AX73/100)</f>
        <v>0.215</v>
      </c>
      <c r="AZ73" s="102">
        <f>IF($G77="","",$G77)</f>
        <v>6.1</v>
      </c>
      <c r="BA73" s="102">
        <f>IF($K77="","",$K77)</f>
        <v>6</v>
      </c>
      <c r="BB73" s="102">
        <f>IF(J77="","",J77-1)</f>
        <v>5</v>
      </c>
      <c r="BC73" s="102">
        <f>IF($L77="","",$L77)</f>
        <v>2</v>
      </c>
      <c r="BD73" s="102">
        <f>IF($M77="","",$M77)</f>
        <v>1</v>
      </c>
      <c r="BE73" s="102">
        <f>IF($H78="","",$H78)</f>
        <v>33.4</v>
      </c>
      <c r="BF73" s="102">
        <f>IF(BE73="","",BE73/100)</f>
        <v>0.33399999999999996</v>
      </c>
      <c r="BG73" s="102">
        <f>IF($G78="","",$G78)</f>
        <v>8.6</v>
      </c>
      <c r="BH73" s="102">
        <f>IF($K78="","",$K78)</f>
        <v>10</v>
      </c>
      <c r="BI73" s="102">
        <f>IF(J78="","",J78-1)</f>
        <v>4</v>
      </c>
      <c r="BJ73" s="102">
        <f>IF($L78="","",$L78)</f>
        <v>1</v>
      </c>
      <c r="BK73" s="102">
        <f>IF($M78="","",$M78)</f>
        <v>5</v>
      </c>
      <c r="BL73" s="102">
        <f>SUM(O73:O78)/U73</f>
        <v>6</v>
      </c>
      <c r="BM73" s="102">
        <f>SUM(P73:P78)/U73</f>
        <v>0</v>
      </c>
      <c r="BN73" s="102">
        <f>SUM(Q73:Q78)/U73</f>
        <v>0</v>
      </c>
      <c r="BO73" s="102">
        <f>SUM(R73:R78)/U73</f>
        <v>0</v>
      </c>
    </row>
    <row r="74" spans="2:67" ht="15.75" x14ac:dyDescent="0.2">
      <c r="B74" s="147"/>
      <c r="C74" s="21" t="s">
        <v>103</v>
      </c>
      <c r="D74" s="19" t="s">
        <v>105</v>
      </c>
      <c r="E74" s="19">
        <v>169</v>
      </c>
      <c r="F74" s="20"/>
      <c r="G74" s="19">
        <v>5.6</v>
      </c>
      <c r="H74" s="19">
        <v>22.4</v>
      </c>
      <c r="I74" s="19">
        <v>18.5</v>
      </c>
      <c r="J74" s="19">
        <v>5</v>
      </c>
      <c r="K74" s="19">
        <v>7</v>
      </c>
      <c r="L74" s="19">
        <v>1</v>
      </c>
      <c r="M74" s="19">
        <v>0</v>
      </c>
      <c r="N74" s="19">
        <v>0</v>
      </c>
      <c r="O74" s="19">
        <v>0</v>
      </c>
      <c r="P74" s="19">
        <v>0</v>
      </c>
      <c r="Q74" s="19">
        <v>0</v>
      </c>
      <c r="R74" s="19">
        <v>0</v>
      </c>
      <c r="S74" s="18" t="s">
        <v>741</v>
      </c>
    </row>
    <row r="75" spans="2:67" ht="15.75" x14ac:dyDescent="0.2">
      <c r="B75" s="147"/>
      <c r="C75" s="21" t="s">
        <v>102</v>
      </c>
      <c r="D75" s="19" t="str">
        <f t="shared" ref="D75:E78" si="13">D74</f>
        <v>sm</v>
      </c>
      <c r="E75" s="19">
        <f t="shared" si="13"/>
        <v>169</v>
      </c>
      <c r="F75" s="20"/>
      <c r="G75" s="19">
        <v>6.6</v>
      </c>
      <c r="H75" s="19">
        <v>37.799999999999997</v>
      </c>
      <c r="I75" s="19">
        <v>28.9</v>
      </c>
      <c r="J75" s="19">
        <v>6</v>
      </c>
      <c r="K75" s="19">
        <v>13</v>
      </c>
      <c r="L75" s="19">
        <v>0</v>
      </c>
      <c r="M75" s="19">
        <v>0</v>
      </c>
      <c r="N75" s="19">
        <v>1</v>
      </c>
      <c r="O75" s="19">
        <v>7</v>
      </c>
      <c r="P75" s="19">
        <v>0</v>
      </c>
      <c r="Q75" s="19">
        <v>0</v>
      </c>
      <c r="R75" s="19">
        <v>0</v>
      </c>
      <c r="S75" s="18" t="s">
        <v>752</v>
      </c>
    </row>
    <row r="76" spans="2:67" ht="15.75" x14ac:dyDescent="0.2">
      <c r="B76" s="147"/>
      <c r="C76" s="21" t="s">
        <v>101</v>
      </c>
      <c r="D76" s="19" t="str">
        <f t="shared" si="13"/>
        <v>sm</v>
      </c>
      <c r="E76" s="19">
        <f t="shared" si="13"/>
        <v>169</v>
      </c>
      <c r="F76" s="20"/>
      <c r="G76" s="19">
        <v>9.1</v>
      </c>
      <c r="H76" s="19">
        <v>38.700000000000003</v>
      </c>
      <c r="I76" s="19">
        <v>31.3</v>
      </c>
      <c r="J76" s="19">
        <v>7</v>
      </c>
      <c r="K76" s="19">
        <v>11</v>
      </c>
      <c r="L76" s="19">
        <v>5</v>
      </c>
      <c r="M76" s="19">
        <v>6</v>
      </c>
      <c r="N76" s="19">
        <v>1</v>
      </c>
      <c r="O76" s="19">
        <v>13</v>
      </c>
      <c r="P76" s="19">
        <v>0</v>
      </c>
      <c r="Q76" s="19">
        <v>0</v>
      </c>
      <c r="R76" s="19">
        <v>0</v>
      </c>
      <c r="S76" s="18"/>
    </row>
    <row r="77" spans="2:67" ht="15.75" x14ac:dyDescent="0.2">
      <c r="B77" s="147"/>
      <c r="C77" s="21" t="s">
        <v>100</v>
      </c>
      <c r="D77" s="19" t="str">
        <f t="shared" si="13"/>
        <v>sm</v>
      </c>
      <c r="E77" s="19">
        <f t="shared" si="13"/>
        <v>169</v>
      </c>
      <c r="F77" s="20"/>
      <c r="G77" s="19">
        <v>6.1</v>
      </c>
      <c r="H77" s="19">
        <v>21.5</v>
      </c>
      <c r="I77" s="19">
        <v>14.9</v>
      </c>
      <c r="J77" s="19">
        <v>6</v>
      </c>
      <c r="K77" s="19">
        <v>6</v>
      </c>
      <c r="L77" s="19">
        <v>2</v>
      </c>
      <c r="M77" s="19">
        <v>1</v>
      </c>
      <c r="N77" s="19">
        <v>0</v>
      </c>
      <c r="O77" s="19">
        <v>0</v>
      </c>
      <c r="P77" s="19">
        <v>0</v>
      </c>
      <c r="Q77" s="19">
        <v>0</v>
      </c>
      <c r="R77" s="19">
        <v>0</v>
      </c>
      <c r="S77" s="18" t="s">
        <v>741</v>
      </c>
    </row>
    <row r="78" spans="2:67" ht="15.75" x14ac:dyDescent="0.2">
      <c r="B78" s="147"/>
      <c r="C78" s="21" t="s">
        <v>99</v>
      </c>
      <c r="D78" s="19" t="str">
        <f t="shared" si="13"/>
        <v>sm</v>
      </c>
      <c r="E78" s="19">
        <f t="shared" si="13"/>
        <v>169</v>
      </c>
      <c r="F78" s="20"/>
      <c r="G78" s="19">
        <v>8.6</v>
      </c>
      <c r="H78" s="19">
        <v>33.4</v>
      </c>
      <c r="I78" s="19">
        <v>26.8</v>
      </c>
      <c r="J78" s="19">
        <v>5</v>
      </c>
      <c r="K78" s="19">
        <v>10</v>
      </c>
      <c r="L78" s="19">
        <v>1</v>
      </c>
      <c r="M78" s="19">
        <v>5</v>
      </c>
      <c r="N78" s="19">
        <v>0</v>
      </c>
      <c r="O78" s="19">
        <v>9</v>
      </c>
      <c r="P78" s="19">
        <v>0</v>
      </c>
      <c r="Q78" s="19">
        <v>0</v>
      </c>
      <c r="R78" s="19">
        <v>0</v>
      </c>
      <c r="S78" s="18" t="s">
        <v>741</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169</v>
      </c>
      <c r="F80" s="13">
        <f>F73</f>
        <v>624.74</v>
      </c>
      <c r="G80" s="13">
        <f t="shared" ref="G80:R80" si="14">AVERAGE(G73:G78)</f>
        <v>7.333333333333333</v>
      </c>
      <c r="H80" s="13">
        <f t="shared" si="14"/>
        <v>32.450000000000003</v>
      </c>
      <c r="I80" s="13">
        <f t="shared" si="14"/>
        <v>26</v>
      </c>
      <c r="J80" s="13">
        <f t="shared" si="14"/>
        <v>5.5</v>
      </c>
      <c r="K80" s="13">
        <f t="shared" si="14"/>
        <v>9.8333333333333339</v>
      </c>
      <c r="L80" s="13">
        <f t="shared" si="14"/>
        <v>1.5</v>
      </c>
      <c r="M80" s="13">
        <f t="shared" si="14"/>
        <v>2</v>
      </c>
      <c r="N80" s="13">
        <f t="shared" si="14"/>
        <v>0.33333333333333331</v>
      </c>
      <c r="O80" s="13">
        <f t="shared" si="14"/>
        <v>6</v>
      </c>
      <c r="P80" s="13">
        <f t="shared" si="14"/>
        <v>0</v>
      </c>
      <c r="Q80" s="13">
        <f t="shared" si="14"/>
        <v>0</v>
      </c>
      <c r="R80" s="13">
        <f t="shared" si="14"/>
        <v>0</v>
      </c>
      <c r="S80" s="12"/>
    </row>
    <row r="81" spans="2:67" ht="15.75" x14ac:dyDescent="0.2">
      <c r="B81" s="17"/>
      <c r="C81" s="16" t="s">
        <v>97</v>
      </c>
      <c r="D81" s="15"/>
      <c r="E81" s="14"/>
      <c r="F81" s="14"/>
      <c r="G81" s="13">
        <f t="shared" ref="G81:R81" si="15">STDEV(G73:G78)/SQRT(COUNT(G73:G78))</f>
        <v>0.58404718226450492</v>
      </c>
      <c r="H81" s="13">
        <f t="shared" si="15"/>
        <v>3.4684050128745518</v>
      </c>
      <c r="I81" s="13">
        <f t="shared" si="15"/>
        <v>3.2081147111660471</v>
      </c>
      <c r="J81" s="13">
        <f t="shared" si="15"/>
        <v>0.4281744192888377</v>
      </c>
      <c r="K81" s="13">
        <f t="shared" si="15"/>
        <v>1.1377365443917349</v>
      </c>
      <c r="L81" s="13">
        <f t="shared" si="15"/>
        <v>0.76376261582597338</v>
      </c>
      <c r="M81" s="13">
        <f t="shared" si="15"/>
        <v>1.1254628677422756</v>
      </c>
      <c r="N81" s="13">
        <f t="shared" si="15"/>
        <v>0.21081851067789201</v>
      </c>
      <c r="O81" s="13">
        <f t="shared" si="15"/>
        <v>2.0976176963403033</v>
      </c>
      <c r="P81" s="13">
        <f t="shared" si="15"/>
        <v>0</v>
      </c>
      <c r="Q81" s="13">
        <f t="shared" si="15"/>
        <v>0</v>
      </c>
      <c r="R81" s="13">
        <f t="shared" si="15"/>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730</v>
      </c>
      <c r="E83" s="19">
        <v>167</v>
      </c>
      <c r="F83" s="19">
        <v>638.73</v>
      </c>
      <c r="G83" s="19">
        <v>7.5</v>
      </c>
      <c r="H83" s="19">
        <v>34.200000000000003</v>
      </c>
      <c r="I83" s="19">
        <v>27.5</v>
      </c>
      <c r="J83" s="19">
        <v>8</v>
      </c>
      <c r="K83" s="19">
        <v>12</v>
      </c>
      <c r="L83" s="19">
        <v>2</v>
      </c>
      <c r="M83" s="19">
        <v>1</v>
      </c>
      <c r="N83" s="19">
        <v>0</v>
      </c>
      <c r="O83" s="19">
        <v>3</v>
      </c>
      <c r="P83" s="19">
        <v>0</v>
      </c>
      <c r="Q83" s="19">
        <v>0</v>
      </c>
      <c r="R83" s="19">
        <v>0</v>
      </c>
      <c r="S83" s="18" t="s">
        <v>741</v>
      </c>
      <c r="U83" s="102">
        <v>6</v>
      </c>
      <c r="V83" s="102">
        <f>IF($H83="","",$H83)</f>
        <v>34.200000000000003</v>
      </c>
      <c r="W83" s="102">
        <f>IF(V83="","",V83/100)</f>
        <v>0.34200000000000003</v>
      </c>
      <c r="X83" s="102">
        <f>IF($G83="","",$G83)</f>
        <v>7.5</v>
      </c>
      <c r="Y83" s="102">
        <f>IF($K83="","",$K83)</f>
        <v>12</v>
      </c>
      <c r="Z83" s="102">
        <f>IF(J83="","",J83-1)</f>
        <v>7</v>
      </c>
      <c r="AA83" s="102">
        <f>IF($L83="","",$L83)</f>
        <v>2</v>
      </c>
      <c r="AB83" s="102">
        <f>IF($M83="","",$M83)</f>
        <v>1</v>
      </c>
      <c r="AC83" s="102">
        <f>IF($H84="","",$H84)</f>
        <v>31.2</v>
      </c>
      <c r="AD83" s="102">
        <f>IF(AC83="","",AC83/100)</f>
        <v>0.312</v>
      </c>
      <c r="AE83" s="102">
        <f>IF($G84="","",$G84)</f>
        <v>5.5</v>
      </c>
      <c r="AF83" s="102">
        <f>IF($K84="","",$K84)</f>
        <v>12</v>
      </c>
      <c r="AG83" s="102">
        <f>IF(J84="","",J84-1)</f>
        <v>6</v>
      </c>
      <c r="AH83" s="102">
        <f>IF($L84="","",$L84)</f>
        <v>1</v>
      </c>
      <c r="AI83" s="102">
        <f>IF($M84="","",$M84)</f>
        <v>0</v>
      </c>
      <c r="AJ83" s="102">
        <f>IF($H85="","",$H85)</f>
        <v>30.3</v>
      </c>
      <c r="AK83" s="102">
        <f>IF(AJ83="","",AJ83/100)</f>
        <v>0.30299999999999999</v>
      </c>
      <c r="AL83" s="102">
        <f>IF($G85="","",$G85)</f>
        <v>8.6</v>
      </c>
      <c r="AM83" s="102">
        <f>IF($K85="","",$K85)</f>
        <v>10</v>
      </c>
      <c r="AN83" s="102">
        <f>IF(J85="","",J85-1)</f>
        <v>3</v>
      </c>
      <c r="AO83" s="102">
        <f>IF($L85="","",$L85)</f>
        <v>2</v>
      </c>
      <c r="AP83" s="102">
        <f>IF($M85="","",$M85)</f>
        <v>3</v>
      </c>
      <c r="AQ83" s="102">
        <f>IF($H86="","",$H86)</f>
        <v>33.299999999999997</v>
      </c>
      <c r="AR83" s="102">
        <f>IF(AQ83="","",AQ83/100)</f>
        <v>0.33299999999999996</v>
      </c>
      <c r="AS83" s="102">
        <f>IF($G86="","",$G86)</f>
        <v>6.7</v>
      </c>
      <c r="AT83" s="102">
        <f>IF($K86="","",$K86)</f>
        <v>12</v>
      </c>
      <c r="AU83" s="102">
        <f>IF(J86="","",J86-1)</f>
        <v>6</v>
      </c>
      <c r="AV83" s="102">
        <f>IF($L86="","",$L86)</f>
        <v>1</v>
      </c>
      <c r="AW83" s="102">
        <f>IF($M86="","",$M86)</f>
        <v>0</v>
      </c>
      <c r="AX83" s="102">
        <f>IF($H87="","",$H87)</f>
        <v>30</v>
      </c>
      <c r="AY83" s="102">
        <f>IF(AX83="","",AX83/100)</f>
        <v>0.3</v>
      </c>
      <c r="AZ83" s="102">
        <f>IF($G87="","",$G87)</f>
        <v>7.3</v>
      </c>
      <c r="BA83" s="102">
        <f>IF($K87="","",$K87)</f>
        <v>10</v>
      </c>
      <c r="BB83" s="102">
        <f>IF(J87="","",J87-1)</f>
        <v>8</v>
      </c>
      <c r="BC83" s="102">
        <f>IF($L87="","",$L87)</f>
        <v>1</v>
      </c>
      <c r="BD83" s="102">
        <f>IF($M87="","",$M87)</f>
        <v>0</v>
      </c>
      <c r="BE83" s="102">
        <f>IF($H88="","",$H88)</f>
        <v>27</v>
      </c>
      <c r="BF83" s="102">
        <f>IF(BE83="","",BE83/100)</f>
        <v>0.27</v>
      </c>
      <c r="BG83" s="102">
        <f>IF($G88="","",$G88)</f>
        <v>7.2</v>
      </c>
      <c r="BH83" s="102">
        <f>IF($K88="","",$K88)</f>
        <v>11</v>
      </c>
      <c r="BI83" s="102">
        <f>IF(J88="","",J88-1)</f>
        <v>9</v>
      </c>
      <c r="BJ83" s="102">
        <f>IF($L88="","",$L88)</f>
        <v>4</v>
      </c>
      <c r="BK83" s="102">
        <f>IF($M88="","",$M88)</f>
        <v>0</v>
      </c>
      <c r="BL83" s="102">
        <f>SUM(O83:O88)/U83</f>
        <v>3.3333333333333335</v>
      </c>
      <c r="BM83" s="102">
        <f>SUM(P83:P88)/U83</f>
        <v>0</v>
      </c>
      <c r="BN83" s="102">
        <f>SUM(Q83:Q88)/U83</f>
        <v>0</v>
      </c>
      <c r="BO83" s="102">
        <f>SUM(R83:R88)/U83</f>
        <v>0</v>
      </c>
    </row>
    <row r="84" spans="2:67" ht="15.75" x14ac:dyDescent="0.2">
      <c r="B84" s="147"/>
      <c r="C84" s="21" t="s">
        <v>103</v>
      </c>
      <c r="D84" s="19" t="s">
        <v>105</v>
      </c>
      <c r="E84" s="19">
        <v>169</v>
      </c>
      <c r="F84" s="20"/>
      <c r="G84" s="19">
        <v>5.5</v>
      </c>
      <c r="H84" s="19">
        <v>31.2</v>
      </c>
      <c r="I84" s="19">
        <v>19.5</v>
      </c>
      <c r="J84" s="19">
        <v>7</v>
      </c>
      <c r="K84" s="19">
        <v>12</v>
      </c>
      <c r="L84" s="19">
        <v>1</v>
      </c>
      <c r="M84" s="19">
        <v>0</v>
      </c>
      <c r="N84" s="19">
        <v>0</v>
      </c>
      <c r="O84" s="19">
        <v>4</v>
      </c>
      <c r="P84" s="19">
        <v>0</v>
      </c>
      <c r="Q84" s="19">
        <v>0</v>
      </c>
      <c r="R84" s="19">
        <v>0</v>
      </c>
      <c r="S84" s="18" t="s">
        <v>752</v>
      </c>
    </row>
    <row r="85" spans="2:67" ht="15.75" x14ac:dyDescent="0.2">
      <c r="B85" s="147"/>
      <c r="C85" s="21" t="s">
        <v>102</v>
      </c>
      <c r="D85" s="19" t="str">
        <f t="shared" ref="D85:E88" si="16">D84</f>
        <v>sm</v>
      </c>
      <c r="E85" s="19">
        <f t="shared" si="16"/>
        <v>169</v>
      </c>
      <c r="F85" s="20"/>
      <c r="G85" s="19">
        <v>8.6</v>
      </c>
      <c r="H85" s="19">
        <v>30.3</v>
      </c>
      <c r="I85" s="19">
        <v>19</v>
      </c>
      <c r="J85" s="19">
        <v>4</v>
      </c>
      <c r="K85" s="19">
        <v>10</v>
      </c>
      <c r="L85" s="19">
        <v>2</v>
      </c>
      <c r="M85" s="19">
        <v>3</v>
      </c>
      <c r="N85" s="19">
        <v>0</v>
      </c>
      <c r="O85" s="19">
        <v>6</v>
      </c>
      <c r="P85" s="19">
        <v>0</v>
      </c>
      <c r="Q85" s="19">
        <v>0</v>
      </c>
      <c r="R85" s="19">
        <v>0</v>
      </c>
      <c r="S85" s="18" t="s">
        <v>738</v>
      </c>
    </row>
    <row r="86" spans="2:67" ht="15.75" x14ac:dyDescent="0.2">
      <c r="B86" s="147"/>
      <c r="C86" s="21" t="s">
        <v>101</v>
      </c>
      <c r="D86" s="19" t="str">
        <f t="shared" si="16"/>
        <v>sm</v>
      </c>
      <c r="E86" s="19">
        <f t="shared" si="16"/>
        <v>169</v>
      </c>
      <c r="F86" s="20"/>
      <c r="G86" s="19">
        <v>6.7</v>
      </c>
      <c r="H86" s="19">
        <v>33.299999999999997</v>
      </c>
      <c r="I86" s="19">
        <v>22</v>
      </c>
      <c r="J86" s="19">
        <v>7</v>
      </c>
      <c r="K86" s="19">
        <v>12</v>
      </c>
      <c r="L86" s="19">
        <v>1</v>
      </c>
      <c r="M86" s="19">
        <v>0</v>
      </c>
      <c r="N86" s="19">
        <v>0</v>
      </c>
      <c r="O86" s="19">
        <v>4</v>
      </c>
      <c r="P86" s="19">
        <v>0</v>
      </c>
      <c r="Q86" s="19">
        <v>0</v>
      </c>
      <c r="R86" s="19">
        <v>0</v>
      </c>
      <c r="S86" s="18" t="s">
        <v>752</v>
      </c>
    </row>
    <row r="87" spans="2:67" ht="15.75" x14ac:dyDescent="0.2">
      <c r="B87" s="147"/>
      <c r="C87" s="21" t="s">
        <v>100</v>
      </c>
      <c r="D87" s="19" t="str">
        <f t="shared" si="16"/>
        <v>sm</v>
      </c>
      <c r="E87" s="19">
        <f t="shared" si="16"/>
        <v>169</v>
      </c>
      <c r="F87" s="20"/>
      <c r="G87" s="19">
        <v>7.3</v>
      </c>
      <c r="H87" s="19">
        <v>30</v>
      </c>
      <c r="I87" s="19">
        <v>29</v>
      </c>
      <c r="J87" s="19">
        <v>9</v>
      </c>
      <c r="K87" s="19">
        <v>10</v>
      </c>
      <c r="L87" s="19">
        <v>1</v>
      </c>
      <c r="M87" s="19">
        <v>0</v>
      </c>
      <c r="N87" s="19">
        <v>0</v>
      </c>
      <c r="O87" s="19">
        <v>1</v>
      </c>
      <c r="P87" s="19">
        <v>0</v>
      </c>
      <c r="Q87" s="19">
        <v>0</v>
      </c>
      <c r="R87" s="19">
        <v>0</v>
      </c>
      <c r="S87" s="18" t="s">
        <v>741</v>
      </c>
    </row>
    <row r="88" spans="2:67" ht="15.75" x14ac:dyDescent="0.2">
      <c r="B88" s="147"/>
      <c r="C88" s="21" t="s">
        <v>99</v>
      </c>
      <c r="D88" s="19" t="str">
        <f t="shared" si="16"/>
        <v>sm</v>
      </c>
      <c r="E88" s="19">
        <f t="shared" si="16"/>
        <v>169</v>
      </c>
      <c r="F88" s="20"/>
      <c r="G88" s="19">
        <v>7.2</v>
      </c>
      <c r="H88" s="19">
        <v>27</v>
      </c>
      <c r="I88" s="19">
        <v>20.5</v>
      </c>
      <c r="J88" s="19">
        <v>10</v>
      </c>
      <c r="K88" s="19">
        <v>11</v>
      </c>
      <c r="L88" s="19">
        <v>4</v>
      </c>
      <c r="M88" s="19">
        <v>0</v>
      </c>
      <c r="N88" s="19">
        <v>0</v>
      </c>
      <c r="O88" s="19">
        <v>2</v>
      </c>
      <c r="P88" s="19">
        <v>0</v>
      </c>
      <c r="Q88" s="19">
        <v>0</v>
      </c>
      <c r="R88" s="19">
        <v>0</v>
      </c>
      <c r="S88" s="18" t="s">
        <v>751</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169</v>
      </c>
      <c r="F90" s="13">
        <f>F83</f>
        <v>638.73</v>
      </c>
      <c r="G90" s="13">
        <f t="shared" ref="G90:R90" si="17">AVERAGE(G83:G88)</f>
        <v>7.1333333333333337</v>
      </c>
      <c r="H90" s="13">
        <f t="shared" si="17"/>
        <v>31</v>
      </c>
      <c r="I90" s="13">
        <f t="shared" si="17"/>
        <v>22.916666666666668</v>
      </c>
      <c r="J90" s="13">
        <f t="shared" si="17"/>
        <v>7.5</v>
      </c>
      <c r="K90" s="13">
        <f t="shared" si="17"/>
        <v>11.166666666666666</v>
      </c>
      <c r="L90" s="13">
        <f t="shared" si="17"/>
        <v>1.8333333333333333</v>
      </c>
      <c r="M90" s="13">
        <f t="shared" si="17"/>
        <v>0.66666666666666663</v>
      </c>
      <c r="N90" s="13">
        <f t="shared" si="17"/>
        <v>0</v>
      </c>
      <c r="O90" s="13">
        <f t="shared" si="17"/>
        <v>3.3333333333333335</v>
      </c>
      <c r="P90" s="13">
        <f t="shared" si="17"/>
        <v>0</v>
      </c>
      <c r="Q90" s="13">
        <f t="shared" si="17"/>
        <v>0</v>
      </c>
      <c r="R90" s="13">
        <f t="shared" si="17"/>
        <v>0</v>
      </c>
      <c r="S90" s="12"/>
    </row>
    <row r="91" spans="2:67" ht="15.75" x14ac:dyDescent="0.2">
      <c r="B91" s="17"/>
      <c r="C91" s="16" t="s">
        <v>97</v>
      </c>
      <c r="D91" s="15"/>
      <c r="E91" s="14"/>
      <c r="F91" s="14"/>
      <c r="G91" s="13">
        <f t="shared" ref="G91:R91" si="18">STDEV(G83:G88)/SQRT(COUNT(G83:G88))</f>
        <v>0.41526430673059661</v>
      </c>
      <c r="H91" s="13">
        <f t="shared" si="18"/>
        <v>1.0497618777608568</v>
      </c>
      <c r="I91" s="13">
        <f t="shared" si="18"/>
        <v>1.748411977894355</v>
      </c>
      <c r="J91" s="13">
        <f t="shared" si="18"/>
        <v>0.84656167328001963</v>
      </c>
      <c r="K91" s="13">
        <f t="shared" si="18"/>
        <v>0.40138648595974324</v>
      </c>
      <c r="L91" s="13">
        <f t="shared" si="18"/>
        <v>0.47726070210921173</v>
      </c>
      <c r="M91" s="13">
        <f t="shared" si="18"/>
        <v>0.49441323247304431</v>
      </c>
      <c r="N91" s="13">
        <f t="shared" si="18"/>
        <v>0</v>
      </c>
      <c r="O91" s="13">
        <f t="shared" si="18"/>
        <v>0.7149203529842405</v>
      </c>
      <c r="P91" s="13">
        <f t="shared" si="18"/>
        <v>0</v>
      </c>
      <c r="Q91" s="13">
        <f t="shared" si="18"/>
        <v>0</v>
      </c>
      <c r="R91" s="13">
        <f t="shared" si="18"/>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41EFF-3546-4886-949B-C8CF93690D4D}">
  <sheetPr>
    <pageSetUpPr fitToPage="1"/>
  </sheetPr>
  <dimension ref="B1:BO92"/>
  <sheetViews>
    <sheetView defaultGridColor="0" colorId="8" zoomScale="85" workbookViewId="0">
      <selection activeCell="U13" sqref="U13:BP8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740</v>
      </c>
      <c r="E13" s="19">
        <v>167</v>
      </c>
      <c r="F13" s="19">
        <v>665.66</v>
      </c>
      <c r="G13" s="19">
        <v>7.5</v>
      </c>
      <c r="H13" s="19">
        <v>32.5</v>
      </c>
      <c r="I13" s="19">
        <v>23.1</v>
      </c>
      <c r="J13" s="19">
        <v>7</v>
      </c>
      <c r="K13" s="19">
        <v>9</v>
      </c>
      <c r="L13" s="19">
        <v>1</v>
      </c>
      <c r="M13" s="19">
        <v>0</v>
      </c>
      <c r="N13" s="19">
        <v>1</v>
      </c>
      <c r="O13" s="19">
        <v>0</v>
      </c>
      <c r="P13" s="19">
        <v>0</v>
      </c>
      <c r="Q13" s="19">
        <v>0</v>
      </c>
      <c r="R13" s="19">
        <v>0</v>
      </c>
      <c r="S13" s="18" t="s">
        <v>741</v>
      </c>
      <c r="U13" s="102">
        <v>6</v>
      </c>
      <c r="V13" s="102">
        <f>IF($H13="","",$H13)</f>
        <v>32.5</v>
      </c>
      <c r="W13" s="102">
        <f>IF(V13="","",V13/100)</f>
        <v>0.32500000000000001</v>
      </c>
      <c r="X13" s="102">
        <f>IF($G13="","",$G13)</f>
        <v>7.5</v>
      </c>
      <c r="Y13" s="102">
        <f>IF($K13="","",$K13)</f>
        <v>9</v>
      </c>
      <c r="Z13" s="102">
        <f>IF(J13="","",J13-1)</f>
        <v>6</v>
      </c>
      <c r="AA13" s="102">
        <f>IF($L13="","",$L13)</f>
        <v>1</v>
      </c>
      <c r="AB13" s="102">
        <f>IF($M13="","",$M13)</f>
        <v>0</v>
      </c>
      <c r="AC13" s="102">
        <f>IF($H14="","",$H14)</f>
        <v>23.3</v>
      </c>
      <c r="AD13" s="102">
        <f>IF(AC13="","",AC13/100)</f>
        <v>0.23300000000000001</v>
      </c>
      <c r="AE13" s="102">
        <f>IF($G14="","",$G14)</f>
        <v>5.7</v>
      </c>
      <c r="AF13" s="102">
        <f>IF($K14="","",$K14)</f>
        <v>7</v>
      </c>
      <c r="AG13" s="102" t="str">
        <f>IF(J14="","",J14-1)</f>
        <v/>
      </c>
      <c r="AH13" s="102">
        <f>IF($L14="","",$L14)</f>
        <v>1</v>
      </c>
      <c r="AI13" s="102">
        <f>IF($M14="","",$M14)</f>
        <v>0</v>
      </c>
      <c r="AJ13" s="102">
        <f>IF($H15="","",$H15)</f>
        <v>29.4</v>
      </c>
      <c r="AK13" s="102">
        <f>IF(AJ13="","",AJ13/100)</f>
        <v>0.29399999999999998</v>
      </c>
      <c r="AL13" s="102">
        <f>IF($G15="","",$G15)</f>
        <v>5.6</v>
      </c>
      <c r="AM13" s="102">
        <f>IF($K15="","",$K15)</f>
        <v>9</v>
      </c>
      <c r="AN13" s="102">
        <f>IF(J15="","",J15-1)</f>
        <v>6</v>
      </c>
      <c r="AO13" s="102">
        <f>IF($L15="","",$L15)</f>
        <v>0</v>
      </c>
      <c r="AP13" s="102">
        <f>IF($M15="","",$M15)</f>
        <v>0</v>
      </c>
      <c r="AQ13" s="102">
        <f>IF($H16="","",$H16)</f>
        <v>40.6</v>
      </c>
      <c r="AR13" s="102">
        <f>IF(AQ13="","",AQ13/100)</f>
        <v>0.40600000000000003</v>
      </c>
      <c r="AS13" s="102">
        <f>IF($G16="","",$G16)</f>
        <v>8.6</v>
      </c>
      <c r="AT13" s="102">
        <f>IF($K16="","",$K16)</f>
        <v>12</v>
      </c>
      <c r="AU13" s="102">
        <f>IF(J16="","",J16-1)</f>
        <v>8</v>
      </c>
      <c r="AV13" s="102">
        <f>IF($L16="","",$L16)</f>
        <v>2</v>
      </c>
      <c r="AW13" s="102">
        <f>IF($M16="","",$M16)</f>
        <v>0</v>
      </c>
      <c r="AX13" s="102">
        <f>IF($H17="","",$H17)</f>
        <v>24.2</v>
      </c>
      <c r="AY13" s="102">
        <f>IF(AX13="","",AX13/100)</f>
        <v>0.24199999999999999</v>
      </c>
      <c r="AZ13" s="102">
        <f>IF($G17="","",$G17)</f>
        <v>6.6</v>
      </c>
      <c r="BA13" s="102">
        <f>IF($K17="","",$K17)</f>
        <v>8</v>
      </c>
      <c r="BB13" s="102">
        <f>IF(J17="","",J17-1)</f>
        <v>5</v>
      </c>
      <c r="BC13" s="102">
        <f>IF($L17="","",$L17)</f>
        <v>1</v>
      </c>
      <c r="BD13" s="102">
        <f>IF($M17="","",$M17)</f>
        <v>2</v>
      </c>
      <c r="BE13" s="102">
        <f>IF($H18="","",$H18)</f>
        <v>28.9</v>
      </c>
      <c r="BF13" s="102">
        <f>IF(BE13="","",BE13/100)</f>
        <v>0.28899999999999998</v>
      </c>
      <c r="BG13" s="102">
        <f>IF($G18="","",$G18)</f>
        <v>8.9</v>
      </c>
      <c r="BH13" s="102">
        <f>IF($K18="","",$K18)</f>
        <v>9</v>
      </c>
      <c r="BI13" s="102">
        <f>IF(J18="","",J18-1)</f>
        <v>4</v>
      </c>
      <c r="BJ13" s="102">
        <f>IF($L18="","",$L18)</f>
        <v>1</v>
      </c>
      <c r="BK13" s="102">
        <f>IF($M18="","",$M18)</f>
        <v>2</v>
      </c>
      <c r="BL13" s="102">
        <f>SUM(O13:O18)/U13</f>
        <v>1.8333333333333333</v>
      </c>
      <c r="BM13" s="102">
        <f>SUM(P13:P18)/U13</f>
        <v>0</v>
      </c>
      <c r="BN13" s="102">
        <f>SUM(Q13:Q18)/U13</f>
        <v>0</v>
      </c>
      <c r="BO13" s="102">
        <f>SUM(R13:R18)/U13</f>
        <v>0</v>
      </c>
    </row>
    <row r="14" spans="2:67" ht="15.75" x14ac:dyDescent="0.2">
      <c r="B14" s="147"/>
      <c r="C14" s="21" t="s">
        <v>103</v>
      </c>
      <c r="D14" s="19" t="s">
        <v>745</v>
      </c>
      <c r="E14" s="19">
        <v>169</v>
      </c>
      <c r="F14" s="20"/>
      <c r="G14" s="19">
        <v>5.7</v>
      </c>
      <c r="H14" s="19">
        <v>23.3</v>
      </c>
      <c r="I14" s="19">
        <v>11.4</v>
      </c>
      <c r="J14" s="19"/>
      <c r="K14" s="19">
        <v>7</v>
      </c>
      <c r="L14" s="19">
        <v>1</v>
      </c>
      <c r="M14" s="19">
        <v>0</v>
      </c>
      <c r="N14" s="19">
        <v>1</v>
      </c>
      <c r="O14" s="19">
        <v>0</v>
      </c>
      <c r="P14" s="19">
        <v>0</v>
      </c>
      <c r="Q14" s="19">
        <v>0</v>
      </c>
      <c r="R14" s="19">
        <v>0</v>
      </c>
      <c r="S14" s="18"/>
    </row>
    <row r="15" spans="2:67" ht="15.75" x14ac:dyDescent="0.2">
      <c r="B15" s="147"/>
      <c r="C15" s="21" t="s">
        <v>102</v>
      </c>
      <c r="D15" s="19" t="s">
        <v>745</v>
      </c>
      <c r="E15" s="19">
        <v>169</v>
      </c>
      <c r="F15" s="20"/>
      <c r="G15" s="19">
        <v>5.6</v>
      </c>
      <c r="H15" s="19">
        <v>29.4</v>
      </c>
      <c r="I15" s="19">
        <v>19.5</v>
      </c>
      <c r="J15" s="19">
        <v>7</v>
      </c>
      <c r="K15" s="19">
        <v>9</v>
      </c>
      <c r="L15" s="19">
        <v>0</v>
      </c>
      <c r="M15" s="19">
        <v>0</v>
      </c>
      <c r="N15" s="19">
        <v>1</v>
      </c>
      <c r="O15" s="19">
        <v>1</v>
      </c>
      <c r="P15" s="19">
        <v>0</v>
      </c>
      <c r="Q15" s="19">
        <v>0</v>
      </c>
      <c r="R15" s="19">
        <v>0</v>
      </c>
      <c r="S15" s="18"/>
    </row>
    <row r="16" spans="2:67" ht="15.75" x14ac:dyDescent="0.2">
      <c r="B16" s="147"/>
      <c r="C16" s="21" t="s">
        <v>101</v>
      </c>
      <c r="D16" s="19" t="s">
        <v>745</v>
      </c>
      <c r="E16" s="19">
        <v>169</v>
      </c>
      <c r="F16" s="20"/>
      <c r="G16" s="19">
        <v>8.6</v>
      </c>
      <c r="H16" s="19">
        <v>40.6</v>
      </c>
      <c r="I16" s="19">
        <v>26</v>
      </c>
      <c r="J16" s="19">
        <v>9</v>
      </c>
      <c r="K16" s="19">
        <v>12</v>
      </c>
      <c r="L16" s="19">
        <v>2</v>
      </c>
      <c r="M16" s="19">
        <v>0</v>
      </c>
      <c r="N16" s="19">
        <v>2</v>
      </c>
      <c r="O16" s="19">
        <v>2</v>
      </c>
      <c r="P16" s="19">
        <v>0</v>
      </c>
      <c r="Q16" s="19">
        <v>0</v>
      </c>
      <c r="R16" s="19">
        <v>0</v>
      </c>
      <c r="S16" s="18" t="s">
        <v>741</v>
      </c>
    </row>
    <row r="17" spans="2:67" ht="15.75" x14ac:dyDescent="0.2">
      <c r="B17" s="147"/>
      <c r="C17" s="21" t="s">
        <v>100</v>
      </c>
      <c r="D17" s="19" t="s">
        <v>745</v>
      </c>
      <c r="E17" s="19">
        <v>169</v>
      </c>
      <c r="F17" s="20"/>
      <c r="G17" s="19">
        <v>6.6</v>
      </c>
      <c r="H17" s="19">
        <v>24.2</v>
      </c>
      <c r="I17" s="19">
        <v>23.1</v>
      </c>
      <c r="J17" s="19">
        <v>6</v>
      </c>
      <c r="K17" s="19">
        <v>8</v>
      </c>
      <c r="L17" s="19">
        <v>1</v>
      </c>
      <c r="M17" s="19">
        <v>2</v>
      </c>
      <c r="N17" s="19">
        <v>1</v>
      </c>
      <c r="O17" s="19">
        <v>3</v>
      </c>
      <c r="P17" s="19">
        <v>0</v>
      </c>
      <c r="Q17" s="19">
        <v>0</v>
      </c>
      <c r="R17" s="19">
        <v>0</v>
      </c>
      <c r="S17" s="18"/>
    </row>
    <row r="18" spans="2:67" ht="15.75" x14ac:dyDescent="0.2">
      <c r="B18" s="147"/>
      <c r="C18" s="21" t="s">
        <v>99</v>
      </c>
      <c r="D18" s="19" t="s">
        <v>745</v>
      </c>
      <c r="E18" s="19">
        <v>169</v>
      </c>
      <c r="F18" s="20"/>
      <c r="G18" s="19">
        <v>8.9</v>
      </c>
      <c r="H18" s="19">
        <v>28.9</v>
      </c>
      <c r="I18" s="19">
        <v>22.7</v>
      </c>
      <c r="J18" s="19">
        <v>5</v>
      </c>
      <c r="K18" s="19">
        <v>9</v>
      </c>
      <c r="L18" s="19">
        <v>1</v>
      </c>
      <c r="M18" s="19">
        <v>2</v>
      </c>
      <c r="N18" s="19">
        <v>3</v>
      </c>
      <c r="O18" s="19">
        <v>5</v>
      </c>
      <c r="P18" s="19">
        <v>0</v>
      </c>
      <c r="Q18" s="19">
        <v>0</v>
      </c>
      <c r="R18" s="19">
        <v>0</v>
      </c>
      <c r="S18" s="18" t="s">
        <v>741</v>
      </c>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169</v>
      </c>
      <c r="F20" s="13">
        <f>F13</f>
        <v>665.66</v>
      </c>
      <c r="G20" s="13">
        <f t="shared" ref="G20:R20" si="0">AVERAGE(G13:G18)</f>
        <v>7.1499999999999995</v>
      </c>
      <c r="H20" s="13">
        <f t="shared" si="0"/>
        <v>29.816666666666663</v>
      </c>
      <c r="I20" s="13">
        <f t="shared" si="0"/>
        <v>20.966666666666665</v>
      </c>
      <c r="J20" s="13">
        <f t="shared" si="0"/>
        <v>6.8</v>
      </c>
      <c r="K20" s="13">
        <f t="shared" si="0"/>
        <v>9</v>
      </c>
      <c r="L20" s="13">
        <f t="shared" si="0"/>
        <v>1</v>
      </c>
      <c r="M20" s="13">
        <f t="shared" si="0"/>
        <v>0.66666666666666663</v>
      </c>
      <c r="N20" s="13">
        <f t="shared" si="0"/>
        <v>1.5</v>
      </c>
      <c r="O20" s="13">
        <f t="shared" si="0"/>
        <v>1.8333333333333333</v>
      </c>
      <c r="P20" s="13">
        <f t="shared" si="0"/>
        <v>0</v>
      </c>
      <c r="Q20" s="13">
        <f t="shared" si="0"/>
        <v>0</v>
      </c>
      <c r="R20" s="13">
        <f t="shared" si="0"/>
        <v>0</v>
      </c>
      <c r="S20" s="12"/>
    </row>
    <row r="21" spans="2:67" ht="15.75" x14ac:dyDescent="0.2">
      <c r="B21" s="17"/>
      <c r="C21" s="16" t="s">
        <v>97</v>
      </c>
      <c r="D21" s="15"/>
      <c r="E21" s="14"/>
      <c r="F21" s="14"/>
      <c r="G21" s="13">
        <f t="shared" ref="G21:R21" si="1">STDEV(G13:G18)/SQRT(COUNT(G13:G18))</f>
        <v>0.58008620049092952</v>
      </c>
      <c r="H21" s="13">
        <f t="shared" si="1"/>
        <v>2.5723422098244493</v>
      </c>
      <c r="I21" s="13">
        <f t="shared" si="1"/>
        <v>2.0905607966391355</v>
      </c>
      <c r="J21" s="13">
        <f t="shared" si="1"/>
        <v>0.66332495807108038</v>
      </c>
      <c r="K21" s="13">
        <f t="shared" si="1"/>
        <v>0.68313005106397329</v>
      </c>
      <c r="L21" s="13">
        <f t="shared" si="1"/>
        <v>0.25819888974716115</v>
      </c>
      <c r="M21" s="13">
        <f t="shared" si="1"/>
        <v>0.42163702135578401</v>
      </c>
      <c r="N21" s="13">
        <f t="shared" si="1"/>
        <v>0.34156502553198664</v>
      </c>
      <c r="O21" s="13">
        <f t="shared" si="1"/>
        <v>0.79232428826698098</v>
      </c>
      <c r="P21" s="13">
        <f t="shared" si="1"/>
        <v>0</v>
      </c>
      <c r="Q21" s="13">
        <f t="shared" si="1"/>
        <v>0</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740</v>
      </c>
      <c r="E23" s="19">
        <v>167</v>
      </c>
      <c r="F23" s="19">
        <v>583.25</v>
      </c>
      <c r="G23" s="19">
        <v>8</v>
      </c>
      <c r="H23" s="19">
        <v>32.299999999999997</v>
      </c>
      <c r="I23" s="19">
        <v>25.9</v>
      </c>
      <c r="J23" s="19">
        <v>4</v>
      </c>
      <c r="K23" s="19">
        <v>8</v>
      </c>
      <c r="L23" s="19">
        <v>2</v>
      </c>
      <c r="M23" s="19">
        <v>1</v>
      </c>
      <c r="N23" s="19">
        <v>1</v>
      </c>
      <c r="O23" s="19">
        <v>2</v>
      </c>
      <c r="P23" s="19">
        <v>0</v>
      </c>
      <c r="Q23" s="19">
        <v>0</v>
      </c>
      <c r="R23" s="19">
        <v>0</v>
      </c>
      <c r="S23" s="18" t="s">
        <v>741</v>
      </c>
      <c r="U23" s="102">
        <v>6</v>
      </c>
      <c r="V23" s="102">
        <f>IF($H23="","",$H23)</f>
        <v>32.299999999999997</v>
      </c>
      <c r="W23" s="102">
        <f>IF(V23="","",V23/100)</f>
        <v>0.32299999999999995</v>
      </c>
      <c r="X23" s="102">
        <f>IF($G23="","",$G23)</f>
        <v>8</v>
      </c>
      <c r="Y23" s="102">
        <f>IF($K23="","",$K23)</f>
        <v>8</v>
      </c>
      <c r="Z23" s="102">
        <f>IF(J23="","",J23-1)</f>
        <v>3</v>
      </c>
      <c r="AA23" s="102">
        <f>IF($L23="","",$L23)</f>
        <v>2</v>
      </c>
      <c r="AB23" s="102">
        <f>IF($M23="","",$M23)</f>
        <v>1</v>
      </c>
      <c r="AC23" s="102">
        <f>IF($H24="","",$H24)</f>
        <v>26.7</v>
      </c>
      <c r="AD23" s="102">
        <f>IF(AC23="","",AC23/100)</f>
        <v>0.26700000000000002</v>
      </c>
      <c r="AE23" s="102">
        <f>IF($G24="","",$G24)</f>
        <v>7.8</v>
      </c>
      <c r="AF23" s="102">
        <f>IF($K24="","",$K24)</f>
        <v>9</v>
      </c>
      <c r="AG23" s="102">
        <f>IF(J24="","",J24-1)</f>
        <v>6</v>
      </c>
      <c r="AH23" s="102">
        <f>IF($L24="","",$L24)</f>
        <v>1</v>
      </c>
      <c r="AI23" s="102">
        <f>IF($M24="","",$M24)</f>
        <v>4</v>
      </c>
      <c r="AJ23" s="102">
        <f>IF($H25="","",$H25)</f>
        <v>28.1</v>
      </c>
      <c r="AK23" s="102">
        <f>IF(AJ23="","",AJ23/100)</f>
        <v>0.28100000000000003</v>
      </c>
      <c r="AL23" s="102">
        <f>IF($G25="","",$G25)</f>
        <v>4.8</v>
      </c>
      <c r="AM23" s="102">
        <f>IF($K25="","",$K25)</f>
        <v>8</v>
      </c>
      <c r="AN23" s="102">
        <f>IF(J25="","",J25-1)</f>
        <v>4</v>
      </c>
      <c r="AO23" s="102">
        <f>IF($L25="","",$L25)</f>
        <v>0</v>
      </c>
      <c r="AP23" s="102">
        <f>IF($M25="","",$M25)</f>
        <v>0</v>
      </c>
      <c r="AQ23" s="102">
        <f>IF($H26="","",$H26)</f>
        <v>28.3</v>
      </c>
      <c r="AR23" s="102">
        <f>IF(AQ23="","",AQ23/100)</f>
        <v>0.28300000000000003</v>
      </c>
      <c r="AS23" s="102">
        <f>IF($G26="","",$G26)</f>
        <v>5.4</v>
      </c>
      <c r="AT23" s="102">
        <f>IF($K26="","",$K26)</f>
        <v>9</v>
      </c>
      <c r="AU23" s="102">
        <f>IF(J26="","",J26-1)</f>
        <v>5</v>
      </c>
      <c r="AV23" s="102">
        <f>IF($L26="","",$L26)</f>
        <v>2</v>
      </c>
      <c r="AW23" s="102">
        <f>IF($M26="","",$M26)</f>
        <v>1</v>
      </c>
      <c r="AX23" s="102">
        <f>IF($H27="","",$H27)</f>
        <v>34.799999999999997</v>
      </c>
      <c r="AY23" s="102">
        <f>IF(AX23="","",AX23/100)</f>
        <v>0.34799999999999998</v>
      </c>
      <c r="AZ23" s="102">
        <f>IF($G27="","",$G27)</f>
        <v>7.2</v>
      </c>
      <c r="BA23" s="102">
        <f>IF($K27="","",$K27)</f>
        <v>11</v>
      </c>
      <c r="BB23" s="102">
        <f>IF(J27="","",J27-1)</f>
        <v>4</v>
      </c>
      <c r="BC23" s="102">
        <f>IF($L27="","",$L27)</f>
        <v>0</v>
      </c>
      <c r="BD23" s="102">
        <f>IF($M27="","",$M27)</f>
        <v>0</v>
      </c>
      <c r="BE23" s="102">
        <f>IF($H28="","",$H28)</f>
        <v>28.7</v>
      </c>
      <c r="BF23" s="102">
        <f>IF(BE23="","",BE23/100)</f>
        <v>0.28699999999999998</v>
      </c>
      <c r="BG23" s="102">
        <f>IF($G28="","",$G28)</f>
        <v>7.2</v>
      </c>
      <c r="BH23" s="102">
        <f>IF($K28="","",$K28)</f>
        <v>7</v>
      </c>
      <c r="BI23" s="102">
        <f>IF(J28="","",J28-1)</f>
        <v>3</v>
      </c>
      <c r="BJ23" s="102">
        <f>IF($L28="","",$L28)</f>
        <v>2</v>
      </c>
      <c r="BK23" s="102">
        <f>IF($M28="","",$M28)</f>
        <v>0</v>
      </c>
      <c r="BL23" s="102">
        <f>SUM(O23:O28)/U23</f>
        <v>1.8333333333333333</v>
      </c>
      <c r="BM23" s="102">
        <f>SUM(P23:P28)/U23</f>
        <v>0</v>
      </c>
      <c r="BN23" s="102">
        <f>SUM(Q23:Q28)/U23</f>
        <v>0</v>
      </c>
      <c r="BO23" s="102">
        <f>SUM(R23:R28)/U23</f>
        <v>0</v>
      </c>
    </row>
    <row r="24" spans="2:67" ht="15.75" x14ac:dyDescent="0.2">
      <c r="B24" s="147"/>
      <c r="C24" s="21" t="s">
        <v>103</v>
      </c>
      <c r="D24" s="19" t="s">
        <v>745</v>
      </c>
      <c r="E24" s="19">
        <v>169</v>
      </c>
      <c r="F24" s="20"/>
      <c r="G24" s="19">
        <v>7.8</v>
      </c>
      <c r="H24" s="19">
        <v>26.7</v>
      </c>
      <c r="I24" s="19">
        <v>21.8</v>
      </c>
      <c r="J24" s="19">
        <v>7</v>
      </c>
      <c r="K24" s="19">
        <v>9</v>
      </c>
      <c r="L24" s="19">
        <v>1</v>
      </c>
      <c r="M24" s="19">
        <v>4</v>
      </c>
      <c r="N24" s="19">
        <v>2</v>
      </c>
      <c r="O24" s="19">
        <v>2</v>
      </c>
      <c r="P24" s="19">
        <v>0</v>
      </c>
      <c r="Q24" s="19">
        <v>0</v>
      </c>
      <c r="R24" s="19">
        <v>0</v>
      </c>
      <c r="S24" s="18" t="s">
        <v>741</v>
      </c>
    </row>
    <row r="25" spans="2:67" ht="15.75" x14ac:dyDescent="0.2">
      <c r="B25" s="147"/>
      <c r="C25" s="21" t="s">
        <v>102</v>
      </c>
      <c r="D25" s="19" t="str">
        <f t="shared" ref="D25:E28" si="2">D24</f>
        <v>CO'B</v>
      </c>
      <c r="E25" s="19">
        <f t="shared" si="2"/>
        <v>169</v>
      </c>
      <c r="F25" s="20"/>
      <c r="G25" s="19">
        <v>4.8</v>
      </c>
      <c r="H25" s="19">
        <v>28.1</v>
      </c>
      <c r="I25" s="19">
        <v>18.8</v>
      </c>
      <c r="J25" s="19">
        <v>5</v>
      </c>
      <c r="K25" s="19">
        <v>8</v>
      </c>
      <c r="L25" s="19">
        <v>0</v>
      </c>
      <c r="M25" s="19">
        <v>0</v>
      </c>
      <c r="N25" s="19">
        <v>0</v>
      </c>
      <c r="O25" s="19">
        <v>0</v>
      </c>
      <c r="P25" s="19">
        <v>0</v>
      </c>
      <c r="Q25" s="19">
        <v>0</v>
      </c>
      <c r="R25" s="19">
        <v>0</v>
      </c>
      <c r="S25" s="18"/>
    </row>
    <row r="26" spans="2:67" ht="15.75" x14ac:dyDescent="0.2">
      <c r="B26" s="147"/>
      <c r="C26" s="21" t="s">
        <v>101</v>
      </c>
      <c r="D26" s="19" t="str">
        <f t="shared" si="2"/>
        <v>CO'B</v>
      </c>
      <c r="E26" s="19">
        <f t="shared" si="2"/>
        <v>169</v>
      </c>
      <c r="F26" s="20"/>
      <c r="G26" s="19">
        <v>5.4</v>
      </c>
      <c r="H26" s="19">
        <v>28.3</v>
      </c>
      <c r="I26" s="19">
        <v>18.8</v>
      </c>
      <c r="J26" s="19">
        <v>6</v>
      </c>
      <c r="K26" s="19">
        <v>9</v>
      </c>
      <c r="L26" s="19">
        <v>2</v>
      </c>
      <c r="M26" s="19">
        <v>1</v>
      </c>
      <c r="N26" s="19">
        <v>0</v>
      </c>
      <c r="O26" s="19">
        <v>1</v>
      </c>
      <c r="P26" s="19">
        <v>0</v>
      </c>
      <c r="Q26" s="19">
        <v>0</v>
      </c>
      <c r="R26" s="19">
        <v>0</v>
      </c>
      <c r="S26" s="18" t="s">
        <v>738</v>
      </c>
    </row>
    <row r="27" spans="2:67" ht="15.75" x14ac:dyDescent="0.2">
      <c r="B27" s="147"/>
      <c r="C27" s="21" t="s">
        <v>100</v>
      </c>
      <c r="D27" s="19" t="str">
        <f t="shared" si="2"/>
        <v>CO'B</v>
      </c>
      <c r="E27" s="19">
        <f t="shared" si="2"/>
        <v>169</v>
      </c>
      <c r="F27" s="20"/>
      <c r="G27" s="19">
        <v>7.2</v>
      </c>
      <c r="H27" s="19">
        <v>34.799999999999997</v>
      </c>
      <c r="I27" s="19">
        <v>22.1</v>
      </c>
      <c r="J27" s="19">
        <v>5</v>
      </c>
      <c r="K27" s="19">
        <v>11</v>
      </c>
      <c r="L27" s="19">
        <v>0</v>
      </c>
      <c r="M27" s="19">
        <v>0</v>
      </c>
      <c r="N27" s="19">
        <v>2</v>
      </c>
      <c r="O27" s="19">
        <v>5</v>
      </c>
      <c r="P27" s="19">
        <v>0</v>
      </c>
      <c r="Q27" s="19">
        <v>0</v>
      </c>
      <c r="R27" s="19">
        <v>0</v>
      </c>
      <c r="S27" s="18"/>
    </row>
    <row r="28" spans="2:67" ht="15.75" x14ac:dyDescent="0.2">
      <c r="B28" s="147"/>
      <c r="C28" s="21" t="s">
        <v>99</v>
      </c>
      <c r="D28" s="19" t="str">
        <f t="shared" si="2"/>
        <v>CO'B</v>
      </c>
      <c r="E28" s="19">
        <f t="shared" si="2"/>
        <v>169</v>
      </c>
      <c r="F28" s="20"/>
      <c r="G28" s="19">
        <v>7.2</v>
      </c>
      <c r="H28" s="19">
        <v>28.7</v>
      </c>
      <c r="I28" s="19">
        <v>19.7</v>
      </c>
      <c r="J28" s="19">
        <v>4</v>
      </c>
      <c r="K28" s="19">
        <v>7</v>
      </c>
      <c r="L28" s="19">
        <v>2</v>
      </c>
      <c r="M28" s="19">
        <v>0</v>
      </c>
      <c r="N28" s="19">
        <v>2</v>
      </c>
      <c r="O28" s="19">
        <v>1</v>
      </c>
      <c r="P28" s="19">
        <v>0</v>
      </c>
      <c r="Q28" s="19">
        <v>0</v>
      </c>
      <c r="R28" s="19">
        <v>0</v>
      </c>
      <c r="S28" s="18" t="s">
        <v>738</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169</v>
      </c>
      <c r="F30" s="13">
        <f>F23</f>
        <v>583.25</v>
      </c>
      <c r="G30" s="13">
        <f t="shared" ref="G30:R30" si="3">AVERAGE(G23:G28)</f>
        <v>6.7333333333333343</v>
      </c>
      <c r="H30" s="13">
        <f t="shared" si="3"/>
        <v>29.816666666666663</v>
      </c>
      <c r="I30" s="13">
        <f t="shared" si="3"/>
        <v>21.183333333333334</v>
      </c>
      <c r="J30" s="13">
        <f t="shared" si="3"/>
        <v>5.166666666666667</v>
      </c>
      <c r="K30" s="13">
        <f t="shared" si="3"/>
        <v>8.6666666666666661</v>
      </c>
      <c r="L30" s="13">
        <f t="shared" si="3"/>
        <v>1.1666666666666667</v>
      </c>
      <c r="M30" s="13">
        <f t="shared" si="3"/>
        <v>1</v>
      </c>
      <c r="N30" s="13">
        <f t="shared" si="3"/>
        <v>1.1666666666666667</v>
      </c>
      <c r="O30" s="13">
        <f t="shared" si="3"/>
        <v>1.8333333333333333</v>
      </c>
      <c r="P30" s="13">
        <f t="shared" si="3"/>
        <v>0</v>
      </c>
      <c r="Q30" s="13">
        <f t="shared" si="3"/>
        <v>0</v>
      </c>
      <c r="R30" s="13">
        <f t="shared" si="3"/>
        <v>0</v>
      </c>
      <c r="S30" s="12"/>
    </row>
    <row r="31" spans="2:67" ht="15.75" x14ac:dyDescent="0.2">
      <c r="B31" s="17"/>
      <c r="C31" s="16" t="s">
        <v>97</v>
      </c>
      <c r="D31" s="15"/>
      <c r="E31" s="14"/>
      <c r="F31" s="14"/>
      <c r="G31" s="13">
        <f t="shared" ref="G31:R31" si="4">STDEV(G23:G28)/SQRT(COUNT(G23:G28))</f>
        <v>0.53831011301830078</v>
      </c>
      <c r="H31" s="13">
        <f t="shared" si="4"/>
        <v>1.2544365711789138</v>
      </c>
      <c r="I31" s="13">
        <f t="shared" si="4"/>
        <v>1.1109805478845132</v>
      </c>
      <c r="J31" s="13">
        <f t="shared" si="4"/>
        <v>0.47726070210921212</v>
      </c>
      <c r="K31" s="13">
        <f t="shared" si="4"/>
        <v>0.55777335102271652</v>
      </c>
      <c r="L31" s="13">
        <f t="shared" si="4"/>
        <v>0.40138648595974324</v>
      </c>
      <c r="M31" s="13">
        <f t="shared" si="4"/>
        <v>0.63245553203367599</v>
      </c>
      <c r="N31" s="13">
        <f t="shared" si="4"/>
        <v>0.40138648595974324</v>
      </c>
      <c r="O31" s="13">
        <f t="shared" si="4"/>
        <v>0.70316743699096629</v>
      </c>
      <c r="P31" s="13">
        <f t="shared" si="4"/>
        <v>0</v>
      </c>
      <c r="Q31" s="13">
        <f t="shared" si="4"/>
        <v>0</v>
      </c>
      <c r="R31" s="13">
        <f t="shared" si="4"/>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740</v>
      </c>
      <c r="E33" s="19">
        <v>167</v>
      </c>
      <c r="F33" s="19">
        <v>665.87</v>
      </c>
      <c r="G33" s="19">
        <v>7.41</v>
      </c>
      <c r="H33" s="19">
        <v>30.5</v>
      </c>
      <c r="I33" s="19">
        <v>25.6</v>
      </c>
      <c r="J33" s="19">
        <v>4</v>
      </c>
      <c r="K33" s="19">
        <v>8</v>
      </c>
      <c r="L33" s="19">
        <v>3</v>
      </c>
      <c r="M33" s="19">
        <v>0</v>
      </c>
      <c r="N33" s="19">
        <v>0</v>
      </c>
      <c r="O33" s="19">
        <v>1</v>
      </c>
      <c r="P33" s="19">
        <v>0</v>
      </c>
      <c r="Q33" s="19">
        <v>0</v>
      </c>
      <c r="R33" s="19">
        <v>0</v>
      </c>
      <c r="S33" s="18" t="s">
        <v>739</v>
      </c>
      <c r="U33" s="102">
        <v>6</v>
      </c>
      <c r="V33" s="102">
        <f>IF($H33="","",$H33)</f>
        <v>30.5</v>
      </c>
      <c r="W33" s="102">
        <f>IF(V33="","",V33/100)</f>
        <v>0.30499999999999999</v>
      </c>
      <c r="X33" s="102">
        <f>IF($G33="","",$G33)</f>
        <v>7.41</v>
      </c>
      <c r="Y33" s="102">
        <f>IF($K33="","",$K33)</f>
        <v>8</v>
      </c>
      <c r="Z33" s="102">
        <f>IF(J33="","",J33-1)</f>
        <v>3</v>
      </c>
      <c r="AA33" s="102">
        <f>IF($L33="","",$L33)</f>
        <v>3</v>
      </c>
      <c r="AB33" s="102">
        <f>IF($M33="","",$M33)</f>
        <v>0</v>
      </c>
      <c r="AC33" s="102">
        <f>IF($H34="","",$H34)</f>
        <v>29.4</v>
      </c>
      <c r="AD33" s="102">
        <f>IF(AC33="","",AC33/100)</f>
        <v>0.29399999999999998</v>
      </c>
      <c r="AE33" s="102">
        <f>IF($G34="","",$G34)</f>
        <v>8.16</v>
      </c>
      <c r="AF33" s="102">
        <f>IF($K34="","",$K34)</f>
        <v>12</v>
      </c>
      <c r="AG33" s="102">
        <f>IF(J34="","",J34-1)</f>
        <v>6</v>
      </c>
      <c r="AH33" s="102">
        <f>IF($L34="","",$L34)</f>
        <v>0</v>
      </c>
      <c r="AI33" s="102">
        <f>IF($M34="","",$M34)</f>
        <v>0</v>
      </c>
      <c r="AJ33" s="102">
        <f>IF($H35="","",$H35)</f>
        <v>22.2</v>
      </c>
      <c r="AK33" s="102">
        <f>IF(AJ33="","",AJ33/100)</f>
        <v>0.222</v>
      </c>
      <c r="AL33" s="102">
        <f>IF($G35="","",$G35)</f>
        <v>5.95</v>
      </c>
      <c r="AM33" s="102">
        <f>IF($K35="","",$K35)</f>
        <v>8</v>
      </c>
      <c r="AN33" s="102" t="str">
        <f>IF(J35="","",J35-1)</f>
        <v/>
      </c>
      <c r="AO33" s="102">
        <f>IF($L35="","",$L35)</f>
        <v>1</v>
      </c>
      <c r="AP33" s="102">
        <f>IF($M35="","",$M35)</f>
        <v>0</v>
      </c>
      <c r="AQ33" s="102">
        <f>IF($H36="","",$H36)</f>
        <v>23.7</v>
      </c>
      <c r="AR33" s="102">
        <f>IF(AQ33="","",AQ33/100)</f>
        <v>0.23699999999999999</v>
      </c>
      <c r="AS33" s="102">
        <f>IF($G36="","",$G36)</f>
        <v>5.69</v>
      </c>
      <c r="AT33" s="102">
        <f>IF($K36="","",$K36)</f>
        <v>9</v>
      </c>
      <c r="AU33" s="102">
        <f>IF(J36="","",J36-1)</f>
        <v>4</v>
      </c>
      <c r="AV33" s="102">
        <f>IF($L36="","",$L36)</f>
        <v>0</v>
      </c>
      <c r="AW33" s="102">
        <f>IF($M36="","",$M36)</f>
        <v>0</v>
      </c>
      <c r="AX33" s="102">
        <f>IF($H37="","",$H37)</f>
        <v>31.3</v>
      </c>
      <c r="AY33" s="102">
        <f>IF(AX33="","",AX33/100)</f>
        <v>0.313</v>
      </c>
      <c r="AZ33" s="102">
        <f>IF($G37="","",$G37)</f>
        <v>9.67</v>
      </c>
      <c r="BA33" s="102">
        <f>IF($K37="","",$K37)</f>
        <v>11</v>
      </c>
      <c r="BB33" s="102">
        <f>IF(J37="","",J37-1)</f>
        <v>7</v>
      </c>
      <c r="BC33" s="102">
        <f>IF($L37="","",$L37)</f>
        <v>1</v>
      </c>
      <c r="BD33" s="102">
        <f>IF($M37="","",$M37)</f>
        <v>2</v>
      </c>
      <c r="BE33" s="102">
        <f>IF($H38="","",$H38)</f>
        <v>34.6</v>
      </c>
      <c r="BF33" s="102">
        <f>IF(BE33="","",BE33/100)</f>
        <v>0.34600000000000003</v>
      </c>
      <c r="BG33" s="102">
        <f>IF($G38="","",$G38)</f>
        <v>7.5</v>
      </c>
      <c r="BH33" s="102">
        <f>IF($K38="","",$K38)</f>
        <v>12</v>
      </c>
      <c r="BI33" s="102">
        <f>IF(J38="","",J38-1)</f>
        <v>7</v>
      </c>
      <c r="BJ33" s="102">
        <f>IF($L38="","",$L38)</f>
        <v>0</v>
      </c>
      <c r="BK33" s="102">
        <f>IF($M38="","",$M38)</f>
        <v>0</v>
      </c>
      <c r="BL33" s="102">
        <f>SUM(O33:O38)/U33</f>
        <v>2.1666666666666665</v>
      </c>
      <c r="BM33" s="102">
        <f>SUM(P33:P38)/U33</f>
        <v>0</v>
      </c>
      <c r="BN33" s="102">
        <f>SUM(Q33:Q38)/U33</f>
        <v>0</v>
      </c>
      <c r="BO33" s="102">
        <f>SUM(R33:R38)/U33</f>
        <v>0</v>
      </c>
    </row>
    <row r="34" spans="2:67" ht="15.75" x14ac:dyDescent="0.2">
      <c r="B34" s="147"/>
      <c r="C34" s="21" t="s">
        <v>103</v>
      </c>
      <c r="D34" s="19" t="s">
        <v>745</v>
      </c>
      <c r="E34" s="19">
        <v>169</v>
      </c>
      <c r="F34" s="20"/>
      <c r="G34" s="19">
        <v>8.16</v>
      </c>
      <c r="H34" s="19">
        <v>29.4</v>
      </c>
      <c r="I34" s="19">
        <v>21.2</v>
      </c>
      <c r="J34" s="19">
        <v>7</v>
      </c>
      <c r="K34" s="19">
        <v>12</v>
      </c>
      <c r="L34" s="19">
        <v>0</v>
      </c>
      <c r="M34" s="19">
        <v>0</v>
      </c>
      <c r="N34" s="19">
        <v>3</v>
      </c>
      <c r="O34" s="19">
        <v>5</v>
      </c>
      <c r="P34" s="19">
        <v>0</v>
      </c>
      <c r="Q34" s="19">
        <v>0</v>
      </c>
      <c r="R34" s="19">
        <v>0</v>
      </c>
      <c r="S34" s="18"/>
    </row>
    <row r="35" spans="2:67" ht="15.75" x14ac:dyDescent="0.2">
      <c r="B35" s="147"/>
      <c r="C35" s="21" t="s">
        <v>102</v>
      </c>
      <c r="D35" s="19" t="str">
        <f t="shared" ref="D35:E38" si="5">D34</f>
        <v>CO'B</v>
      </c>
      <c r="E35" s="19">
        <f t="shared" si="5"/>
        <v>169</v>
      </c>
      <c r="F35" s="20"/>
      <c r="G35" s="19">
        <v>5.95</v>
      </c>
      <c r="H35" s="19">
        <v>22.2</v>
      </c>
      <c r="I35" s="19">
        <v>6.1</v>
      </c>
      <c r="J35" s="19"/>
      <c r="K35" s="19">
        <v>8</v>
      </c>
      <c r="L35" s="19">
        <v>1</v>
      </c>
      <c r="M35" s="19">
        <v>0</v>
      </c>
      <c r="N35" s="19">
        <v>0</v>
      </c>
      <c r="O35" s="19">
        <v>0</v>
      </c>
      <c r="P35" s="19">
        <v>0</v>
      </c>
      <c r="Q35" s="19">
        <v>0</v>
      </c>
      <c r="R35" s="19">
        <v>0</v>
      </c>
      <c r="S35" s="18"/>
    </row>
    <row r="36" spans="2:67" ht="15.75" x14ac:dyDescent="0.2">
      <c r="B36" s="147"/>
      <c r="C36" s="21" t="s">
        <v>101</v>
      </c>
      <c r="D36" s="19" t="str">
        <f t="shared" si="5"/>
        <v>CO'B</v>
      </c>
      <c r="E36" s="19">
        <f t="shared" si="5"/>
        <v>169</v>
      </c>
      <c r="F36" s="20"/>
      <c r="G36" s="19">
        <v>5.69</v>
      </c>
      <c r="H36" s="19">
        <v>23.7</v>
      </c>
      <c r="I36" s="19">
        <v>19.600000000000001</v>
      </c>
      <c r="J36" s="19">
        <v>5</v>
      </c>
      <c r="K36" s="19">
        <v>9</v>
      </c>
      <c r="L36" s="19">
        <v>0</v>
      </c>
      <c r="M36" s="19">
        <v>0</v>
      </c>
      <c r="N36" s="19">
        <v>0</v>
      </c>
      <c r="O36" s="19">
        <v>2</v>
      </c>
      <c r="P36" s="19">
        <v>0</v>
      </c>
      <c r="Q36" s="19">
        <v>0</v>
      </c>
      <c r="R36" s="19">
        <v>0</v>
      </c>
      <c r="S36" s="18"/>
    </row>
    <row r="37" spans="2:67" ht="15.75" x14ac:dyDescent="0.2">
      <c r="B37" s="147"/>
      <c r="C37" s="21" t="s">
        <v>100</v>
      </c>
      <c r="D37" s="19" t="str">
        <f t="shared" si="5"/>
        <v>CO'B</v>
      </c>
      <c r="E37" s="19">
        <f t="shared" si="5"/>
        <v>169</v>
      </c>
      <c r="F37" s="20"/>
      <c r="G37" s="19">
        <v>9.67</v>
      </c>
      <c r="H37" s="19">
        <v>31.3</v>
      </c>
      <c r="I37" s="19">
        <v>22.3</v>
      </c>
      <c r="J37" s="19">
        <v>8</v>
      </c>
      <c r="K37" s="19">
        <v>11</v>
      </c>
      <c r="L37" s="19">
        <v>1</v>
      </c>
      <c r="M37" s="19">
        <v>2</v>
      </c>
      <c r="N37" s="19">
        <v>0</v>
      </c>
      <c r="O37" s="19">
        <v>4</v>
      </c>
      <c r="P37" s="19">
        <v>0</v>
      </c>
      <c r="Q37" s="19">
        <v>0</v>
      </c>
      <c r="R37" s="19">
        <v>0</v>
      </c>
      <c r="S37" s="18" t="s">
        <v>741</v>
      </c>
    </row>
    <row r="38" spans="2:67" ht="15.75" x14ac:dyDescent="0.2">
      <c r="B38" s="147"/>
      <c r="C38" s="21" t="s">
        <v>99</v>
      </c>
      <c r="D38" s="19" t="str">
        <f t="shared" si="5"/>
        <v>CO'B</v>
      </c>
      <c r="E38" s="19">
        <f t="shared" si="5"/>
        <v>169</v>
      </c>
      <c r="F38" s="20"/>
      <c r="G38" s="19">
        <v>7.5</v>
      </c>
      <c r="H38" s="19">
        <v>34.6</v>
      </c>
      <c r="I38" s="19">
        <v>22.2</v>
      </c>
      <c r="J38" s="19">
        <v>8</v>
      </c>
      <c r="K38" s="19">
        <v>12</v>
      </c>
      <c r="L38" s="19">
        <v>0</v>
      </c>
      <c r="M38" s="19">
        <v>0</v>
      </c>
      <c r="N38" s="19">
        <v>0</v>
      </c>
      <c r="O38" s="19">
        <v>1</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169</v>
      </c>
      <c r="F40" s="13">
        <f>F33</f>
        <v>665.87</v>
      </c>
      <c r="G40" s="13">
        <f t="shared" ref="G40:R40" si="6">AVERAGE(G33:G38)</f>
        <v>7.3966666666666674</v>
      </c>
      <c r="H40" s="13">
        <f t="shared" si="6"/>
        <v>28.616666666666664</v>
      </c>
      <c r="I40" s="13">
        <f t="shared" si="6"/>
        <v>19.5</v>
      </c>
      <c r="J40" s="13">
        <f t="shared" si="6"/>
        <v>6.4</v>
      </c>
      <c r="K40" s="13">
        <f t="shared" si="6"/>
        <v>10</v>
      </c>
      <c r="L40" s="13">
        <f t="shared" si="6"/>
        <v>0.83333333333333337</v>
      </c>
      <c r="M40" s="13">
        <f t="shared" si="6"/>
        <v>0.33333333333333331</v>
      </c>
      <c r="N40" s="13">
        <f t="shared" si="6"/>
        <v>0.5</v>
      </c>
      <c r="O40" s="13">
        <f t="shared" si="6"/>
        <v>2.1666666666666665</v>
      </c>
      <c r="P40" s="13">
        <f t="shared" si="6"/>
        <v>0</v>
      </c>
      <c r="Q40" s="13">
        <f t="shared" si="6"/>
        <v>0</v>
      </c>
      <c r="R40" s="13">
        <f t="shared" si="6"/>
        <v>0</v>
      </c>
      <c r="S40" s="12"/>
    </row>
    <row r="41" spans="2:67" ht="15.75" x14ac:dyDescent="0.2">
      <c r="B41" s="17"/>
      <c r="C41" s="16" t="s">
        <v>97</v>
      </c>
      <c r="D41" s="15"/>
      <c r="E41" s="14"/>
      <c r="F41" s="14"/>
      <c r="G41" s="13">
        <f t="shared" ref="G41:R41" si="7">STDEV(G33:G38)/SQRT(COUNT(G33:G38))</f>
        <v>0.59908634139366301</v>
      </c>
      <c r="H41" s="13">
        <f t="shared" si="7"/>
        <v>1.9365633936893998</v>
      </c>
      <c r="I41" s="13">
        <f t="shared" si="7"/>
        <v>2.7976180344476393</v>
      </c>
      <c r="J41" s="13">
        <f t="shared" si="7"/>
        <v>0.81240384046359571</v>
      </c>
      <c r="K41" s="13">
        <f t="shared" si="7"/>
        <v>0.7745966692414834</v>
      </c>
      <c r="L41" s="13">
        <f t="shared" si="7"/>
        <v>0.47726070210921184</v>
      </c>
      <c r="M41" s="13">
        <f t="shared" si="7"/>
        <v>0.33333333333333337</v>
      </c>
      <c r="N41" s="13">
        <f t="shared" si="7"/>
        <v>0.5</v>
      </c>
      <c r="O41" s="13">
        <f t="shared" si="7"/>
        <v>0.79232428826698098</v>
      </c>
      <c r="P41" s="13">
        <f t="shared" si="7"/>
        <v>0</v>
      </c>
      <c r="Q41" s="13">
        <f t="shared" si="7"/>
        <v>0</v>
      </c>
      <c r="R41" s="13">
        <f t="shared" si="7"/>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740</v>
      </c>
      <c r="E43" s="19">
        <v>167</v>
      </c>
      <c r="F43" s="19">
        <v>552.6</v>
      </c>
      <c r="G43" s="19">
        <v>7.46</v>
      </c>
      <c r="H43" s="19">
        <v>35.5</v>
      </c>
      <c r="I43" s="19">
        <v>29.6</v>
      </c>
      <c r="J43" s="19">
        <v>8</v>
      </c>
      <c r="K43" s="19">
        <v>10</v>
      </c>
      <c r="L43" s="19">
        <v>1</v>
      </c>
      <c r="M43" s="19">
        <v>0</v>
      </c>
      <c r="N43" s="19">
        <v>1</v>
      </c>
      <c r="O43" s="19">
        <v>0</v>
      </c>
      <c r="P43" s="19">
        <v>0</v>
      </c>
      <c r="Q43" s="19">
        <v>0</v>
      </c>
      <c r="R43" s="19">
        <v>0</v>
      </c>
      <c r="S43" s="18" t="s">
        <v>741</v>
      </c>
      <c r="U43" s="102">
        <v>6</v>
      </c>
      <c r="V43" s="102">
        <f>IF($H43="","",$H43)</f>
        <v>35.5</v>
      </c>
      <c r="W43" s="102">
        <f>IF(V43="","",V43/100)</f>
        <v>0.35499999999999998</v>
      </c>
      <c r="X43" s="102">
        <f>IF($G43="","",$G43)</f>
        <v>7.46</v>
      </c>
      <c r="Y43" s="102">
        <f>IF($K43="","",$K43)</f>
        <v>10</v>
      </c>
      <c r="Z43" s="102">
        <f>IF(J43="","",J43-1)</f>
        <v>7</v>
      </c>
      <c r="AA43" s="102">
        <f>IF($L43="","",$L43)</f>
        <v>1</v>
      </c>
      <c r="AB43" s="102">
        <f>IF($M43="","",$M43)</f>
        <v>0</v>
      </c>
      <c r="AC43" s="102">
        <f>IF($H44="","",$H44)</f>
        <v>37.200000000000003</v>
      </c>
      <c r="AD43" s="102">
        <f>IF(AC43="","",AC43/100)</f>
        <v>0.37200000000000005</v>
      </c>
      <c r="AE43" s="102">
        <f>IF($G44="","",$G44)</f>
        <v>7.46</v>
      </c>
      <c r="AF43" s="102">
        <f>IF($K44="","",$K44)</f>
        <v>9</v>
      </c>
      <c r="AG43" s="102">
        <f>IF(J44="","",J44-1)</f>
        <v>4</v>
      </c>
      <c r="AH43" s="102">
        <f>IF($L44="","",$L44)</f>
        <v>1</v>
      </c>
      <c r="AI43" s="102">
        <f>IF($M44="","",$M44)</f>
        <v>0</v>
      </c>
      <c r="AJ43" s="102">
        <f>IF($H45="","",$H45)</f>
        <v>38.4</v>
      </c>
      <c r="AK43" s="102">
        <f>IF(AJ43="","",AJ43/100)</f>
        <v>0.38400000000000001</v>
      </c>
      <c r="AL43" s="102">
        <f>IF($G45="","",$G45)</f>
        <v>7.05</v>
      </c>
      <c r="AM43" s="102">
        <f>IF($K45="","",$K45)</f>
        <v>12</v>
      </c>
      <c r="AN43" s="102">
        <f>IF(J45="","",J45-1)</f>
        <v>9</v>
      </c>
      <c r="AO43" s="102">
        <f>IF($L45="","",$L45)</f>
        <v>0</v>
      </c>
      <c r="AP43" s="102">
        <f>IF($M45="","",$M45)</f>
        <v>0</v>
      </c>
      <c r="AQ43" s="102">
        <f>IF($H46="","",$H46)</f>
        <v>21.6</v>
      </c>
      <c r="AR43" s="102">
        <f>IF(AQ43="","",AQ43/100)</f>
        <v>0.21600000000000003</v>
      </c>
      <c r="AS43" s="102">
        <f>IF($G46="","",$G46)</f>
        <v>5.19</v>
      </c>
      <c r="AT43" s="102">
        <f>IF($K46="","",$K46)</f>
        <v>6</v>
      </c>
      <c r="AU43" s="102">
        <f>IF(J46="","",J46-1)</f>
        <v>3</v>
      </c>
      <c r="AV43" s="102">
        <f>IF($L46="","",$L46)</f>
        <v>2</v>
      </c>
      <c r="AW43" s="102">
        <f>IF($M46="","",$M46)</f>
        <v>0</v>
      </c>
      <c r="AX43" s="102">
        <f>IF($H47="","",$H47)</f>
        <v>34.1</v>
      </c>
      <c r="AY43" s="102">
        <f>IF(AX43="","",AX43/100)</f>
        <v>0.34100000000000003</v>
      </c>
      <c r="AZ43" s="102">
        <f>IF($G47="","",$G47)</f>
        <v>7.44</v>
      </c>
      <c r="BA43" s="102">
        <f>IF($K47="","",$K47)</f>
        <v>11</v>
      </c>
      <c r="BB43" s="102">
        <f>IF(J47="","",J47-1)</f>
        <v>4</v>
      </c>
      <c r="BC43" s="102">
        <f>IF($L47="","",$L47)</f>
        <v>1</v>
      </c>
      <c r="BD43" s="102">
        <f>IF($M47="","",$M47)</f>
        <v>2</v>
      </c>
      <c r="BE43" s="102">
        <f>IF($H48="","",$H48)</f>
        <v>35.4</v>
      </c>
      <c r="BF43" s="102">
        <f>IF(BE43="","",BE43/100)</f>
        <v>0.35399999999999998</v>
      </c>
      <c r="BG43" s="102">
        <f>IF($G48="","",$G48)</f>
        <v>6.75</v>
      </c>
      <c r="BH43" s="102">
        <f>IF($K48="","",$K48)</f>
        <v>11</v>
      </c>
      <c r="BI43" s="102">
        <f>IF(J48="","",J48-1)</f>
        <v>9</v>
      </c>
      <c r="BJ43" s="102">
        <f>IF($L48="","",$L48)</f>
        <v>1</v>
      </c>
      <c r="BK43" s="102">
        <f>IF($M48="","",$M48)</f>
        <v>0</v>
      </c>
      <c r="BL43" s="102">
        <f>SUM(O43:O48)/U43</f>
        <v>1</v>
      </c>
      <c r="BM43" s="102">
        <f>SUM(P43:P48)/U43</f>
        <v>0</v>
      </c>
      <c r="BN43" s="102">
        <f>SUM(Q43:Q48)/U43</f>
        <v>0</v>
      </c>
      <c r="BO43" s="102">
        <f>SUM(R43:R48)/U43</f>
        <v>0</v>
      </c>
    </row>
    <row r="44" spans="2:67" ht="15.75" x14ac:dyDescent="0.2">
      <c r="B44" s="147"/>
      <c r="C44" s="21" t="s">
        <v>103</v>
      </c>
      <c r="D44" s="19" t="s">
        <v>745</v>
      </c>
      <c r="E44" s="19">
        <v>169</v>
      </c>
      <c r="F44" s="20"/>
      <c r="G44" s="19">
        <v>7.46</v>
      </c>
      <c r="H44" s="19">
        <v>37.200000000000003</v>
      </c>
      <c r="I44" s="19">
        <v>25.3</v>
      </c>
      <c r="J44" s="19">
        <v>5</v>
      </c>
      <c r="K44" s="19">
        <v>9</v>
      </c>
      <c r="L44" s="19">
        <v>1</v>
      </c>
      <c r="M44" s="19">
        <v>0</v>
      </c>
      <c r="N44" s="19">
        <v>0</v>
      </c>
      <c r="O44" s="19">
        <v>2</v>
      </c>
      <c r="P44" s="19">
        <v>0</v>
      </c>
      <c r="Q44" s="19">
        <v>0</v>
      </c>
      <c r="R44" s="19">
        <v>0</v>
      </c>
      <c r="S44" s="18" t="s">
        <v>741</v>
      </c>
    </row>
    <row r="45" spans="2:67" ht="15.75" x14ac:dyDescent="0.2">
      <c r="B45" s="147"/>
      <c r="C45" s="21" t="s">
        <v>102</v>
      </c>
      <c r="D45" s="19" t="str">
        <f t="shared" ref="D45:E48" si="8">D44</f>
        <v>CO'B</v>
      </c>
      <c r="E45" s="19">
        <f t="shared" si="8"/>
        <v>169</v>
      </c>
      <c r="F45" s="20"/>
      <c r="G45" s="19">
        <v>7.05</v>
      </c>
      <c r="H45" s="19">
        <v>38.4</v>
      </c>
      <c r="I45" s="19">
        <v>18.100000000000001</v>
      </c>
      <c r="J45" s="19">
        <v>10</v>
      </c>
      <c r="K45" s="19">
        <v>12</v>
      </c>
      <c r="L45" s="19">
        <v>0</v>
      </c>
      <c r="M45" s="19">
        <v>0</v>
      </c>
      <c r="N45" s="19">
        <v>4</v>
      </c>
      <c r="O45" s="19">
        <v>0</v>
      </c>
      <c r="P45" s="19">
        <v>0</v>
      </c>
      <c r="Q45" s="19">
        <v>0</v>
      </c>
      <c r="R45" s="19">
        <v>0</v>
      </c>
      <c r="S45" s="18" t="s">
        <v>756</v>
      </c>
    </row>
    <row r="46" spans="2:67" ht="15.75" x14ac:dyDescent="0.2">
      <c r="B46" s="147"/>
      <c r="C46" s="21" t="s">
        <v>101</v>
      </c>
      <c r="D46" s="19" t="str">
        <f t="shared" si="8"/>
        <v>CO'B</v>
      </c>
      <c r="E46" s="19">
        <f t="shared" si="8"/>
        <v>169</v>
      </c>
      <c r="F46" s="20"/>
      <c r="G46" s="19">
        <v>5.19</v>
      </c>
      <c r="H46" s="19">
        <v>21.6</v>
      </c>
      <c r="I46" s="19">
        <v>17.3</v>
      </c>
      <c r="J46" s="19">
        <v>4</v>
      </c>
      <c r="K46" s="19">
        <v>6</v>
      </c>
      <c r="L46" s="19">
        <v>2</v>
      </c>
      <c r="M46" s="19">
        <v>0</v>
      </c>
      <c r="N46" s="19">
        <v>0</v>
      </c>
      <c r="O46" s="19">
        <v>0</v>
      </c>
      <c r="P46" s="19">
        <v>0</v>
      </c>
      <c r="Q46" s="19">
        <v>0</v>
      </c>
      <c r="R46" s="19">
        <v>0</v>
      </c>
      <c r="S46" s="18" t="s">
        <v>738</v>
      </c>
    </row>
    <row r="47" spans="2:67" ht="15.75" x14ac:dyDescent="0.2">
      <c r="B47" s="147"/>
      <c r="C47" s="21" t="s">
        <v>100</v>
      </c>
      <c r="D47" s="19" t="str">
        <f t="shared" si="8"/>
        <v>CO'B</v>
      </c>
      <c r="E47" s="19">
        <f t="shared" si="8"/>
        <v>169</v>
      </c>
      <c r="F47" s="20"/>
      <c r="G47" s="19">
        <v>7.44</v>
      </c>
      <c r="H47" s="19">
        <v>34.1</v>
      </c>
      <c r="I47" s="19">
        <v>32.4</v>
      </c>
      <c r="J47" s="19">
        <v>5</v>
      </c>
      <c r="K47" s="19">
        <v>11</v>
      </c>
      <c r="L47" s="19">
        <v>1</v>
      </c>
      <c r="M47" s="19">
        <v>2</v>
      </c>
      <c r="N47" s="19">
        <v>3</v>
      </c>
      <c r="O47" s="19">
        <v>4</v>
      </c>
      <c r="P47" s="19">
        <v>0</v>
      </c>
      <c r="Q47" s="19">
        <v>0</v>
      </c>
      <c r="R47" s="19">
        <v>0</v>
      </c>
      <c r="S47" s="18"/>
    </row>
    <row r="48" spans="2:67" ht="15.75" x14ac:dyDescent="0.2">
      <c r="B48" s="147"/>
      <c r="C48" s="21" t="s">
        <v>99</v>
      </c>
      <c r="D48" s="19" t="str">
        <f t="shared" si="8"/>
        <v>CO'B</v>
      </c>
      <c r="E48" s="19">
        <f t="shared" si="8"/>
        <v>169</v>
      </c>
      <c r="F48" s="20"/>
      <c r="G48" s="19">
        <v>6.75</v>
      </c>
      <c r="H48" s="19">
        <v>35.4</v>
      </c>
      <c r="I48" s="19">
        <v>33.9</v>
      </c>
      <c r="J48" s="19">
        <v>10</v>
      </c>
      <c r="K48" s="19">
        <v>11</v>
      </c>
      <c r="L48" s="19">
        <v>1</v>
      </c>
      <c r="M48" s="19">
        <v>0</v>
      </c>
      <c r="N48" s="19">
        <v>0</v>
      </c>
      <c r="O48" s="19">
        <v>0</v>
      </c>
      <c r="P48" s="19">
        <v>0</v>
      </c>
      <c r="Q48" s="19">
        <v>0</v>
      </c>
      <c r="R48" s="19">
        <v>0</v>
      </c>
      <c r="S48" s="18" t="s">
        <v>741</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888</v>
      </c>
      <c r="C50" s="16" t="s">
        <v>98</v>
      </c>
      <c r="D50" s="15"/>
      <c r="E50" s="13">
        <f>AVERAGE(E44:E48)</f>
        <v>169</v>
      </c>
      <c r="F50" s="13">
        <f>F43</f>
        <v>552.6</v>
      </c>
      <c r="G50" s="13">
        <f t="shared" ref="G50:R50" si="9">AVERAGE(G43:G48)</f>
        <v>6.8916666666666666</v>
      </c>
      <c r="H50" s="13">
        <f t="shared" si="9"/>
        <v>33.699999999999996</v>
      </c>
      <c r="I50" s="13">
        <f t="shared" si="9"/>
        <v>26.099999999999998</v>
      </c>
      <c r="J50" s="13">
        <f t="shared" si="9"/>
        <v>7</v>
      </c>
      <c r="K50" s="13">
        <f t="shared" si="9"/>
        <v>9.8333333333333339</v>
      </c>
      <c r="L50" s="13">
        <f t="shared" si="9"/>
        <v>1</v>
      </c>
      <c r="M50" s="13">
        <f t="shared" si="9"/>
        <v>0.33333333333333331</v>
      </c>
      <c r="N50" s="13">
        <f t="shared" si="9"/>
        <v>1.3333333333333333</v>
      </c>
      <c r="O50" s="13">
        <f t="shared" si="9"/>
        <v>1</v>
      </c>
      <c r="P50" s="13">
        <f t="shared" si="9"/>
        <v>0</v>
      </c>
      <c r="Q50" s="13">
        <f t="shared" si="9"/>
        <v>0</v>
      </c>
      <c r="R50" s="13">
        <f t="shared" si="9"/>
        <v>0</v>
      </c>
      <c r="S50" s="12"/>
    </row>
    <row r="51" spans="2:67" ht="15.75" x14ac:dyDescent="0.2">
      <c r="B51" s="17"/>
      <c r="C51" s="16" t="s">
        <v>97</v>
      </c>
      <c r="D51" s="15"/>
      <c r="E51" s="14"/>
      <c r="F51" s="14"/>
      <c r="G51" s="13">
        <f t="shared" ref="G51:R51" si="10">STDEV(G43:G48)/SQRT(COUNT(G43:G48))</f>
        <v>0.35997607945219778</v>
      </c>
      <c r="H51" s="13">
        <f t="shared" si="10"/>
        <v>2.4969314501336832</v>
      </c>
      <c r="I51" s="13">
        <f t="shared" si="10"/>
        <v>2.9146755108130544</v>
      </c>
      <c r="J51" s="13">
        <f t="shared" si="10"/>
        <v>1.0954451150103324</v>
      </c>
      <c r="K51" s="13">
        <f t="shared" si="10"/>
        <v>0.87241682188682756</v>
      </c>
      <c r="L51" s="13">
        <f t="shared" si="10"/>
        <v>0.25819888974716115</v>
      </c>
      <c r="M51" s="13">
        <f t="shared" si="10"/>
        <v>0.33333333333333337</v>
      </c>
      <c r="N51" s="13">
        <f t="shared" si="10"/>
        <v>0.71492035298424061</v>
      </c>
      <c r="O51" s="13">
        <f t="shared" si="10"/>
        <v>0.68313005106397329</v>
      </c>
      <c r="P51" s="13">
        <f t="shared" si="10"/>
        <v>0</v>
      </c>
      <c r="Q51" s="13">
        <f t="shared" si="10"/>
        <v>0</v>
      </c>
      <c r="R51" s="13">
        <f t="shared" si="10"/>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205</v>
      </c>
      <c r="C53" s="21" t="s">
        <v>104</v>
      </c>
      <c r="D53" s="19" t="s">
        <v>740</v>
      </c>
      <c r="E53" s="19">
        <v>167</v>
      </c>
      <c r="F53" s="19">
        <v>714.17</v>
      </c>
      <c r="G53" s="19">
        <v>8.67</v>
      </c>
      <c r="H53" s="19">
        <v>32.4</v>
      </c>
      <c r="I53" s="19">
        <v>20</v>
      </c>
      <c r="J53" s="19">
        <v>7</v>
      </c>
      <c r="K53" s="19">
        <v>12</v>
      </c>
      <c r="L53" s="19">
        <v>1</v>
      </c>
      <c r="M53" s="19">
        <v>0</v>
      </c>
      <c r="N53" s="19">
        <v>2</v>
      </c>
      <c r="O53" s="19">
        <v>6</v>
      </c>
      <c r="P53" s="19">
        <v>0</v>
      </c>
      <c r="Q53" s="19">
        <v>0</v>
      </c>
      <c r="R53" s="19">
        <v>0</v>
      </c>
      <c r="S53" s="18"/>
      <c r="U53" s="102">
        <v>6</v>
      </c>
      <c r="V53" s="102">
        <f>IF($H53="","",$H53)</f>
        <v>32.4</v>
      </c>
      <c r="W53" s="102">
        <f>IF(V53="","",V53/100)</f>
        <v>0.32400000000000001</v>
      </c>
      <c r="X53" s="102">
        <f>IF($G53="","",$G53)</f>
        <v>8.67</v>
      </c>
      <c r="Y53" s="102">
        <f>IF($K53="","",$K53)</f>
        <v>12</v>
      </c>
      <c r="Z53" s="102">
        <f>IF(J53="","",J53-1)</f>
        <v>6</v>
      </c>
      <c r="AA53" s="102">
        <f>IF($L53="","",$L53)</f>
        <v>1</v>
      </c>
      <c r="AB53" s="102">
        <f>IF($M53="","",$M53)</f>
        <v>0</v>
      </c>
      <c r="AC53" s="102">
        <f>IF($H54="","",$H54)</f>
        <v>19.8</v>
      </c>
      <c r="AD53" s="102">
        <f>IF(AC53="","",AC53/100)</f>
        <v>0.19800000000000001</v>
      </c>
      <c r="AE53" s="102">
        <f>IF($G54="","",$G54)</f>
        <v>6.91</v>
      </c>
      <c r="AF53" s="102">
        <f>IF($K54="","",$K54)</f>
        <v>8</v>
      </c>
      <c r="AG53" s="102">
        <f>IF(J54="","",J54-1)</f>
        <v>4</v>
      </c>
      <c r="AH53" s="102">
        <f>IF($L54="","",$L54)</f>
        <v>2</v>
      </c>
      <c r="AI53" s="102">
        <f>IF($M54="","",$M54)</f>
        <v>0</v>
      </c>
      <c r="AJ53" s="102">
        <f>IF($H55="","",$H55)</f>
        <v>33.799999999999997</v>
      </c>
      <c r="AK53" s="102">
        <f>IF(AJ53="","",AJ53/100)</f>
        <v>0.33799999999999997</v>
      </c>
      <c r="AL53" s="102">
        <f>IF($G55="","",$G55)</f>
        <v>8.92</v>
      </c>
      <c r="AM53" s="102">
        <f>IF($K55="","",$K55)</f>
        <v>13</v>
      </c>
      <c r="AN53" s="102">
        <f>IF(J55="","",J55-1)</f>
        <v>4</v>
      </c>
      <c r="AO53" s="102">
        <f>IF($L55="","",$L55)</f>
        <v>0</v>
      </c>
      <c r="AP53" s="102">
        <f>IF($M55="","",$M55)</f>
        <v>0</v>
      </c>
      <c r="AQ53" s="102">
        <f>IF($H56="","",$H56)</f>
        <v>25.7</v>
      </c>
      <c r="AR53" s="102">
        <f>IF(AQ53="","",AQ53/100)</f>
        <v>0.25700000000000001</v>
      </c>
      <c r="AS53" s="102">
        <f>IF($G56="","",$G56)</f>
        <v>7.41</v>
      </c>
      <c r="AT53" s="102">
        <f>IF($K56="","",$K56)</f>
        <v>11</v>
      </c>
      <c r="AU53" s="102">
        <f>IF(J56="","",J56-1)</f>
        <v>8</v>
      </c>
      <c r="AV53" s="102">
        <f>IF($L56="","",$L56)</f>
        <v>1</v>
      </c>
      <c r="AW53" s="102">
        <f>IF($M56="","",$M56)</f>
        <v>2</v>
      </c>
      <c r="AX53" s="102">
        <f>IF($H57="","",$H57)</f>
        <v>20.8</v>
      </c>
      <c r="AY53" s="102">
        <f>IF(AX53="","",AX53/100)</f>
        <v>0.20800000000000002</v>
      </c>
      <c r="AZ53" s="102">
        <f>IF($G57="","",$G57)</f>
        <v>5.27</v>
      </c>
      <c r="BA53" s="102">
        <f>IF($K57="","",$K57)</f>
        <v>8</v>
      </c>
      <c r="BB53" s="102">
        <f>IF(J57="","",J57-1)</f>
        <v>5</v>
      </c>
      <c r="BC53" s="102">
        <f>IF($L57="","",$L57)</f>
        <v>1</v>
      </c>
      <c r="BD53" s="102">
        <f>IF($M57="","",$M57)</f>
        <v>0</v>
      </c>
      <c r="BE53" s="102">
        <f>IF($H58="","",$H58)</f>
        <v>30.1</v>
      </c>
      <c r="BF53" s="102">
        <f>IF(BE53="","",BE53/100)</f>
        <v>0.30099999999999999</v>
      </c>
      <c r="BG53" s="102">
        <f>IF($G58="","",$G58)</f>
        <v>7.84</v>
      </c>
      <c r="BH53" s="102">
        <f>IF($K58="","",$K58)</f>
        <v>11</v>
      </c>
      <c r="BI53" s="102">
        <f>IF(J58="","",J58-1)</f>
        <v>7</v>
      </c>
      <c r="BJ53" s="102">
        <f>IF($L58="","",$L58)</f>
        <v>1</v>
      </c>
      <c r="BK53" s="102">
        <f>IF($M58="","",$M58)</f>
        <v>2</v>
      </c>
      <c r="BL53" s="102">
        <f>SUM(O53:O58)/U53</f>
        <v>4.666666666666667</v>
      </c>
      <c r="BM53" s="102">
        <f>SUM(P53:P58)/U53</f>
        <v>0</v>
      </c>
      <c r="BN53" s="102">
        <f>SUM(Q53:Q58)/U53</f>
        <v>0</v>
      </c>
      <c r="BO53" s="102">
        <f>SUM(R53:R58)/U53</f>
        <v>0</v>
      </c>
    </row>
    <row r="54" spans="2:67" ht="15.75" x14ac:dyDescent="0.2">
      <c r="B54" s="147"/>
      <c r="C54" s="21" t="s">
        <v>103</v>
      </c>
      <c r="D54" s="19" t="s">
        <v>745</v>
      </c>
      <c r="E54" s="19">
        <v>169</v>
      </c>
      <c r="F54" s="20"/>
      <c r="G54" s="19">
        <v>6.91</v>
      </c>
      <c r="H54" s="19">
        <v>19.8</v>
      </c>
      <c r="I54" s="19">
        <v>21.1</v>
      </c>
      <c r="J54" s="19">
        <v>5</v>
      </c>
      <c r="K54" s="19">
        <v>8</v>
      </c>
      <c r="L54" s="19">
        <v>2</v>
      </c>
      <c r="M54" s="19">
        <v>0</v>
      </c>
      <c r="N54" s="19">
        <v>0</v>
      </c>
      <c r="O54" s="19">
        <v>3</v>
      </c>
      <c r="P54" s="19">
        <v>0</v>
      </c>
      <c r="Q54" s="19">
        <v>0</v>
      </c>
      <c r="R54" s="19">
        <v>0</v>
      </c>
      <c r="S54" s="18" t="s">
        <v>738</v>
      </c>
    </row>
    <row r="55" spans="2:67" ht="15.75" x14ac:dyDescent="0.2">
      <c r="B55" s="147"/>
      <c r="C55" s="21" t="s">
        <v>102</v>
      </c>
      <c r="D55" s="19" t="s">
        <v>745</v>
      </c>
      <c r="E55" s="19">
        <v>169</v>
      </c>
      <c r="F55" s="20" t="s">
        <v>755</v>
      </c>
      <c r="G55" s="19">
        <v>8.92</v>
      </c>
      <c r="H55" s="19">
        <v>33.799999999999997</v>
      </c>
      <c r="I55" s="19">
        <v>21.7</v>
      </c>
      <c r="J55" s="19">
        <v>5</v>
      </c>
      <c r="K55" s="19">
        <v>13</v>
      </c>
      <c r="L55" s="19">
        <v>0</v>
      </c>
      <c r="M55" s="19">
        <v>0</v>
      </c>
      <c r="N55" s="19">
        <v>1</v>
      </c>
      <c r="O55" s="19">
        <v>9</v>
      </c>
      <c r="P55" s="19">
        <v>0</v>
      </c>
      <c r="Q55" s="19">
        <v>0</v>
      </c>
      <c r="R55" s="19">
        <v>0</v>
      </c>
      <c r="S55" s="18" t="s">
        <v>752</v>
      </c>
    </row>
    <row r="56" spans="2:67" ht="15.75" x14ac:dyDescent="0.2">
      <c r="B56" s="147"/>
      <c r="C56" s="21" t="s">
        <v>101</v>
      </c>
      <c r="D56" s="19" t="s">
        <v>745</v>
      </c>
      <c r="E56" s="19">
        <v>169</v>
      </c>
      <c r="F56" s="20"/>
      <c r="G56" s="19">
        <v>7.41</v>
      </c>
      <c r="H56" s="19">
        <v>25.7</v>
      </c>
      <c r="I56" s="19">
        <v>10.4</v>
      </c>
      <c r="J56" s="19">
        <v>9</v>
      </c>
      <c r="K56" s="19">
        <v>11</v>
      </c>
      <c r="L56" s="19">
        <v>1</v>
      </c>
      <c r="M56" s="19">
        <v>2</v>
      </c>
      <c r="N56" s="19">
        <v>0</v>
      </c>
      <c r="O56" s="19">
        <v>4</v>
      </c>
      <c r="P56" s="19">
        <v>0</v>
      </c>
      <c r="Q56" s="19">
        <v>0</v>
      </c>
      <c r="R56" s="19">
        <v>0</v>
      </c>
      <c r="S56" s="18"/>
    </row>
    <row r="57" spans="2:67" ht="15.75" x14ac:dyDescent="0.2">
      <c r="B57" s="147"/>
      <c r="C57" s="21" t="s">
        <v>100</v>
      </c>
      <c r="D57" s="19" t="s">
        <v>745</v>
      </c>
      <c r="E57" s="19">
        <v>169</v>
      </c>
      <c r="F57" s="20"/>
      <c r="G57" s="19">
        <v>5.27</v>
      </c>
      <c r="H57" s="19">
        <v>20.8</v>
      </c>
      <c r="I57" s="19">
        <v>11.4</v>
      </c>
      <c r="J57" s="19">
        <v>6</v>
      </c>
      <c r="K57" s="19">
        <v>8</v>
      </c>
      <c r="L57" s="19">
        <v>1</v>
      </c>
      <c r="M57" s="19">
        <v>0</v>
      </c>
      <c r="N57" s="19">
        <v>1</v>
      </c>
      <c r="O57" s="19">
        <v>0</v>
      </c>
      <c r="P57" s="19">
        <v>0</v>
      </c>
      <c r="Q57" s="19">
        <v>0</v>
      </c>
      <c r="R57" s="19">
        <v>0</v>
      </c>
      <c r="S57" s="18" t="s">
        <v>741</v>
      </c>
    </row>
    <row r="58" spans="2:67" ht="15.75" x14ac:dyDescent="0.2">
      <c r="B58" s="147"/>
      <c r="C58" s="21" t="s">
        <v>99</v>
      </c>
      <c r="D58" s="19" t="s">
        <v>745</v>
      </c>
      <c r="E58" s="19">
        <v>169</v>
      </c>
      <c r="F58" s="20"/>
      <c r="G58" s="19">
        <v>7.84</v>
      </c>
      <c r="H58" s="19">
        <v>30.1</v>
      </c>
      <c r="I58" s="19">
        <v>27.5</v>
      </c>
      <c r="J58" s="19">
        <v>8</v>
      </c>
      <c r="K58" s="19">
        <v>11</v>
      </c>
      <c r="L58" s="19">
        <v>1</v>
      </c>
      <c r="M58" s="19">
        <v>2</v>
      </c>
      <c r="N58" s="19">
        <v>0</v>
      </c>
      <c r="O58" s="19">
        <v>6</v>
      </c>
      <c r="P58" s="19">
        <v>0</v>
      </c>
      <c r="Q58" s="19">
        <v>0</v>
      </c>
      <c r="R58" s="19">
        <v>0</v>
      </c>
      <c r="S58" s="18" t="s">
        <v>741</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169</v>
      </c>
      <c r="F60" s="13">
        <f>F53</f>
        <v>714.17</v>
      </c>
      <c r="G60" s="13">
        <f t="shared" ref="G60:R60" si="11">AVERAGE(G53:G58)</f>
        <v>7.503333333333333</v>
      </c>
      <c r="H60" s="13">
        <f t="shared" si="11"/>
        <v>27.099999999999998</v>
      </c>
      <c r="I60" s="13">
        <f t="shared" si="11"/>
        <v>18.683333333333334</v>
      </c>
      <c r="J60" s="13">
        <f t="shared" si="11"/>
        <v>6.666666666666667</v>
      </c>
      <c r="K60" s="13">
        <f t="shared" si="11"/>
        <v>10.5</v>
      </c>
      <c r="L60" s="13">
        <f t="shared" si="11"/>
        <v>1</v>
      </c>
      <c r="M60" s="13">
        <f t="shared" si="11"/>
        <v>0.66666666666666663</v>
      </c>
      <c r="N60" s="13">
        <f t="shared" si="11"/>
        <v>0.66666666666666663</v>
      </c>
      <c r="O60" s="13">
        <f t="shared" si="11"/>
        <v>4.666666666666667</v>
      </c>
      <c r="P60" s="13">
        <f t="shared" si="11"/>
        <v>0</v>
      </c>
      <c r="Q60" s="13">
        <f t="shared" si="11"/>
        <v>0</v>
      </c>
      <c r="R60" s="13">
        <f t="shared" si="11"/>
        <v>0</v>
      </c>
      <c r="S60" s="12"/>
    </row>
    <row r="61" spans="2:67" ht="15.75" x14ac:dyDescent="0.2">
      <c r="B61" s="17"/>
      <c r="C61" s="16" t="s">
        <v>97</v>
      </c>
      <c r="D61" s="15"/>
      <c r="E61" s="14"/>
      <c r="F61" s="14"/>
      <c r="G61" s="13">
        <f t="shared" ref="G61:R61" si="12">STDEV(G53:G58)/SQRT(COUNT(G53:G58))</f>
        <v>0.5425229129825877</v>
      </c>
      <c r="H61" s="13">
        <f t="shared" si="12"/>
        <v>2.4284425736124184</v>
      </c>
      <c r="I61" s="13">
        <f t="shared" si="12"/>
        <v>2.6837059782654609</v>
      </c>
      <c r="J61" s="13">
        <f t="shared" si="12"/>
        <v>0.6666666666666663</v>
      </c>
      <c r="K61" s="13">
        <f t="shared" si="12"/>
        <v>0.84656167328001963</v>
      </c>
      <c r="L61" s="13">
        <f t="shared" si="12"/>
        <v>0.25819888974716115</v>
      </c>
      <c r="M61" s="13">
        <f t="shared" si="12"/>
        <v>0.42163702135578401</v>
      </c>
      <c r="N61" s="13">
        <f t="shared" si="12"/>
        <v>0.33333333333333337</v>
      </c>
      <c r="O61" s="13">
        <f t="shared" si="12"/>
        <v>1.2560962454277851</v>
      </c>
      <c r="P61" s="13">
        <f t="shared" si="12"/>
        <v>0</v>
      </c>
      <c r="Q61" s="13">
        <f t="shared" si="12"/>
        <v>0</v>
      </c>
      <c r="R61" s="13">
        <f t="shared" si="12"/>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206</v>
      </c>
      <c r="C63" s="21" t="s">
        <v>104</v>
      </c>
      <c r="D63" s="19" t="s">
        <v>740</v>
      </c>
      <c r="E63" s="19">
        <v>167</v>
      </c>
      <c r="F63" s="19">
        <v>513.29</v>
      </c>
      <c r="G63" s="19">
        <v>7.08</v>
      </c>
      <c r="H63" s="19">
        <v>34.299999999999997</v>
      </c>
      <c r="I63" s="19">
        <v>27</v>
      </c>
      <c r="J63" s="19">
        <v>8</v>
      </c>
      <c r="K63" s="19">
        <v>13</v>
      </c>
      <c r="L63" s="19">
        <v>0</v>
      </c>
      <c r="M63" s="19">
        <v>0</v>
      </c>
      <c r="N63" s="19">
        <v>2</v>
      </c>
      <c r="O63" s="19">
        <v>6</v>
      </c>
      <c r="P63" s="19">
        <v>0</v>
      </c>
      <c r="Q63" s="19">
        <v>0</v>
      </c>
      <c r="R63" s="19">
        <v>0</v>
      </c>
      <c r="S63" s="18" t="s">
        <v>752</v>
      </c>
      <c r="U63" s="102">
        <v>6</v>
      </c>
      <c r="V63" s="102">
        <f>IF($H63="","",$H63)</f>
        <v>34.299999999999997</v>
      </c>
      <c r="W63" s="102">
        <f>IF(V63="","",V63/100)</f>
        <v>0.34299999999999997</v>
      </c>
      <c r="X63" s="102">
        <f>IF($G63="","",$G63)</f>
        <v>7.08</v>
      </c>
      <c r="Y63" s="102">
        <f>IF($K63="","",$K63)</f>
        <v>13</v>
      </c>
      <c r="Z63" s="102">
        <f>IF(J63="","",J63-1)</f>
        <v>7</v>
      </c>
      <c r="AA63" s="102">
        <f>IF($L63="","",$L63)</f>
        <v>0</v>
      </c>
      <c r="AB63" s="102">
        <f>IF($M63="","",$M63)</f>
        <v>0</v>
      </c>
      <c r="AC63" s="102">
        <f>IF($H64="","",$H64)</f>
        <v>23.8</v>
      </c>
      <c r="AD63" s="102">
        <f>IF(AC63="","",AC63/100)</f>
        <v>0.23800000000000002</v>
      </c>
      <c r="AE63" s="102">
        <f>IF($G64="","",$G64)</f>
        <v>6.54</v>
      </c>
      <c r="AF63" s="102">
        <f>IF($K64="","",$K64)</f>
        <v>10</v>
      </c>
      <c r="AG63" s="102">
        <f>IF(J64="","",J64-1)</f>
        <v>4</v>
      </c>
      <c r="AH63" s="102">
        <f>IF($L64="","",$L64)</f>
        <v>2</v>
      </c>
      <c r="AI63" s="102">
        <f>IF($M64="","",$M64)</f>
        <v>0</v>
      </c>
      <c r="AJ63" s="102">
        <f>IF($H65="","",$H65)</f>
        <v>25.6</v>
      </c>
      <c r="AK63" s="102">
        <f>IF(AJ63="","",AJ63/100)</f>
        <v>0.25600000000000001</v>
      </c>
      <c r="AL63" s="102">
        <f>IF($G65="","",$G65)</f>
        <v>6.51</v>
      </c>
      <c r="AM63" s="102">
        <f>IF($K65="","",$K65)</f>
        <v>11</v>
      </c>
      <c r="AN63" s="102">
        <f>IF(J65="","",J65-1)</f>
        <v>5</v>
      </c>
      <c r="AO63" s="102">
        <f>IF($L65="","",$L65)</f>
        <v>0</v>
      </c>
      <c r="AP63" s="102">
        <f>IF($M65="","",$M65)</f>
        <v>0</v>
      </c>
      <c r="AQ63" s="102">
        <f>IF($H66="","",$H66)</f>
        <v>24.1</v>
      </c>
      <c r="AR63" s="102">
        <f>IF(AQ63="","",AQ63/100)</f>
        <v>0.24100000000000002</v>
      </c>
      <c r="AS63" s="102">
        <f>IF($G66="","",$G66)</f>
        <v>7.38</v>
      </c>
      <c r="AT63" s="102">
        <f>IF($K66="","",$K66)</f>
        <v>9</v>
      </c>
      <c r="AU63" s="102" t="str">
        <f>IF(J66="","",J66-1)</f>
        <v/>
      </c>
      <c r="AV63" s="102">
        <f>IF($L66="","",$L66)</f>
        <v>1</v>
      </c>
      <c r="AW63" s="102">
        <f>IF($M66="","",$M66)</f>
        <v>0</v>
      </c>
      <c r="AX63" s="102">
        <f>IF($H67="","",$H67)</f>
        <v>29.2</v>
      </c>
      <c r="AY63" s="102">
        <f>IF(AX63="","",AX63/100)</f>
        <v>0.29199999999999998</v>
      </c>
      <c r="AZ63" s="102">
        <f>IF($G67="","",$G67)</f>
        <v>6.93</v>
      </c>
      <c r="BA63" s="102">
        <f>IF($K67="","",$K67)</f>
        <v>13</v>
      </c>
      <c r="BB63" s="102">
        <f>IF(J67="","",J67-1)</f>
        <v>7</v>
      </c>
      <c r="BC63" s="102">
        <f>IF($L67="","",$L67)</f>
        <v>0</v>
      </c>
      <c r="BD63" s="102">
        <f>IF($M67="","",$M67)</f>
        <v>0</v>
      </c>
      <c r="BE63" s="102">
        <f>IF($H68="","",$H68)</f>
        <v>24.6</v>
      </c>
      <c r="BF63" s="102">
        <f>IF(BE63="","",BE63/100)</f>
        <v>0.24600000000000002</v>
      </c>
      <c r="BG63" s="102">
        <f>IF($G68="","",$G68)</f>
        <v>7.08</v>
      </c>
      <c r="BH63" s="102">
        <f>IF($K68="","",$K68)</f>
        <v>8</v>
      </c>
      <c r="BI63" s="102">
        <f>IF(J68="","",J68-1)</f>
        <v>4</v>
      </c>
      <c r="BJ63" s="102">
        <f>IF($L68="","",$L68)</f>
        <v>2</v>
      </c>
      <c r="BK63" s="102">
        <f>IF($M68="","",$M68)</f>
        <v>0</v>
      </c>
      <c r="BL63" s="102">
        <f>SUM(O63:O68)/U63</f>
        <v>3.3333333333333335</v>
      </c>
      <c r="BM63" s="102">
        <f>SUM(P63:P68)/U63</f>
        <v>0</v>
      </c>
      <c r="BN63" s="102">
        <f>SUM(Q63:Q68)/U63</f>
        <v>0</v>
      </c>
      <c r="BO63" s="102">
        <f>SUM(R63:R68)/U63</f>
        <v>0</v>
      </c>
    </row>
    <row r="64" spans="2:67" ht="15.75" x14ac:dyDescent="0.2">
      <c r="B64" s="147"/>
      <c r="C64" s="21" t="s">
        <v>103</v>
      </c>
      <c r="D64" s="19" t="s">
        <v>745</v>
      </c>
      <c r="E64" s="19">
        <v>169</v>
      </c>
      <c r="F64" s="20"/>
      <c r="G64" s="19">
        <v>6.54</v>
      </c>
      <c r="H64" s="19">
        <v>23.8</v>
      </c>
      <c r="I64" s="19">
        <v>21.5</v>
      </c>
      <c r="J64" s="19">
        <v>5</v>
      </c>
      <c r="K64" s="19">
        <v>10</v>
      </c>
      <c r="L64" s="19">
        <v>2</v>
      </c>
      <c r="M64" s="19">
        <v>0</v>
      </c>
      <c r="N64" s="19">
        <v>1</v>
      </c>
      <c r="O64" s="19">
        <v>3</v>
      </c>
      <c r="P64" s="19">
        <v>0</v>
      </c>
      <c r="Q64" s="19">
        <v>0</v>
      </c>
      <c r="R64" s="19">
        <v>0</v>
      </c>
      <c r="S64" s="18" t="s">
        <v>738</v>
      </c>
    </row>
    <row r="65" spans="2:67" ht="15.75" x14ac:dyDescent="0.2">
      <c r="B65" s="147"/>
      <c r="C65" s="21" t="s">
        <v>102</v>
      </c>
      <c r="D65" s="19" t="str">
        <f t="shared" ref="D65:E68" si="13">D64</f>
        <v>CO'B</v>
      </c>
      <c r="E65" s="19">
        <f t="shared" si="13"/>
        <v>169</v>
      </c>
      <c r="F65" s="20"/>
      <c r="G65" s="19">
        <v>6.51</v>
      </c>
      <c r="H65" s="19">
        <v>25.6</v>
      </c>
      <c r="I65" s="19">
        <v>24.5</v>
      </c>
      <c r="J65" s="19">
        <v>6</v>
      </c>
      <c r="K65" s="19">
        <v>11</v>
      </c>
      <c r="L65" s="19">
        <v>0</v>
      </c>
      <c r="M65" s="19">
        <v>0</v>
      </c>
      <c r="N65" s="19">
        <v>0</v>
      </c>
      <c r="O65" s="19">
        <v>3</v>
      </c>
      <c r="P65" s="19">
        <v>0</v>
      </c>
      <c r="Q65" s="19">
        <v>0</v>
      </c>
      <c r="R65" s="19">
        <v>0</v>
      </c>
      <c r="S65" s="18" t="s">
        <v>752</v>
      </c>
    </row>
    <row r="66" spans="2:67" ht="15.75" x14ac:dyDescent="0.2">
      <c r="B66" s="147"/>
      <c r="C66" s="21" t="s">
        <v>101</v>
      </c>
      <c r="D66" s="19" t="str">
        <f t="shared" si="13"/>
        <v>CO'B</v>
      </c>
      <c r="E66" s="19">
        <f t="shared" si="13"/>
        <v>169</v>
      </c>
      <c r="F66" s="20"/>
      <c r="G66" s="19">
        <v>7.38</v>
      </c>
      <c r="H66" s="19">
        <v>24.1</v>
      </c>
      <c r="I66" s="19">
        <v>24.9</v>
      </c>
      <c r="J66" s="19"/>
      <c r="K66" s="19">
        <v>9</v>
      </c>
      <c r="L66" s="19">
        <v>1</v>
      </c>
      <c r="M66" s="19">
        <v>0</v>
      </c>
      <c r="N66" s="19">
        <v>0</v>
      </c>
      <c r="O66" s="19">
        <v>0</v>
      </c>
      <c r="P66" s="19">
        <v>0</v>
      </c>
      <c r="Q66" s="19">
        <v>0</v>
      </c>
      <c r="R66" s="19">
        <v>0</v>
      </c>
      <c r="S66" s="18" t="s">
        <v>741</v>
      </c>
    </row>
    <row r="67" spans="2:67" ht="15.75" x14ac:dyDescent="0.2">
      <c r="B67" s="147"/>
      <c r="C67" s="21" t="s">
        <v>100</v>
      </c>
      <c r="D67" s="19" t="str">
        <f t="shared" si="13"/>
        <v>CO'B</v>
      </c>
      <c r="E67" s="19">
        <f t="shared" si="13"/>
        <v>169</v>
      </c>
      <c r="F67" s="20"/>
      <c r="G67" s="19">
        <v>6.93</v>
      </c>
      <c r="H67" s="19">
        <v>29.2</v>
      </c>
      <c r="I67" s="19">
        <v>24.8</v>
      </c>
      <c r="J67" s="19">
        <v>8</v>
      </c>
      <c r="K67" s="19">
        <v>13</v>
      </c>
      <c r="L67" s="19">
        <v>0</v>
      </c>
      <c r="M67" s="19">
        <v>0</v>
      </c>
      <c r="N67" s="19">
        <v>0</v>
      </c>
      <c r="O67" s="19">
        <v>6</v>
      </c>
      <c r="P67" s="19">
        <v>0</v>
      </c>
      <c r="Q67" s="19">
        <v>0</v>
      </c>
      <c r="R67" s="19">
        <v>0</v>
      </c>
      <c r="S67" s="18" t="s">
        <v>752</v>
      </c>
    </row>
    <row r="68" spans="2:67" ht="15.75" x14ac:dyDescent="0.2">
      <c r="B68" s="147"/>
      <c r="C68" s="21" t="s">
        <v>99</v>
      </c>
      <c r="D68" s="19" t="str">
        <f t="shared" si="13"/>
        <v>CO'B</v>
      </c>
      <c r="E68" s="19">
        <f t="shared" si="13"/>
        <v>169</v>
      </c>
      <c r="F68" s="20"/>
      <c r="G68" s="19">
        <v>7.08</v>
      </c>
      <c r="H68" s="19">
        <v>24.6</v>
      </c>
      <c r="I68" s="19">
        <v>22.4</v>
      </c>
      <c r="J68" s="19">
        <v>5</v>
      </c>
      <c r="K68" s="19">
        <v>8</v>
      </c>
      <c r="L68" s="19">
        <v>2</v>
      </c>
      <c r="M68" s="19">
        <v>0</v>
      </c>
      <c r="N68" s="19">
        <v>1</v>
      </c>
      <c r="O68" s="19">
        <v>2</v>
      </c>
      <c r="P68" s="19">
        <v>0</v>
      </c>
      <c r="Q68" s="19">
        <v>0</v>
      </c>
      <c r="R68" s="19">
        <v>0</v>
      </c>
      <c r="S68" s="18" t="s">
        <v>738</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169</v>
      </c>
      <c r="F70" s="13">
        <f>F63</f>
        <v>513.29</v>
      </c>
      <c r="G70" s="13">
        <f t="shared" ref="G70:R70" si="14">AVERAGE(G63:G68)</f>
        <v>6.919999999999999</v>
      </c>
      <c r="H70" s="13">
        <f t="shared" si="14"/>
        <v>26.933333333333326</v>
      </c>
      <c r="I70" s="13">
        <f t="shared" si="14"/>
        <v>24.183333333333334</v>
      </c>
      <c r="J70" s="13">
        <f t="shared" si="14"/>
        <v>6.4</v>
      </c>
      <c r="K70" s="13">
        <f t="shared" si="14"/>
        <v>10.666666666666666</v>
      </c>
      <c r="L70" s="13">
        <f t="shared" si="14"/>
        <v>0.83333333333333337</v>
      </c>
      <c r="M70" s="13">
        <f t="shared" si="14"/>
        <v>0</v>
      </c>
      <c r="N70" s="13">
        <f t="shared" si="14"/>
        <v>0.66666666666666663</v>
      </c>
      <c r="O70" s="13">
        <f t="shared" si="14"/>
        <v>3.3333333333333335</v>
      </c>
      <c r="P70" s="13">
        <f t="shared" si="14"/>
        <v>0</v>
      </c>
      <c r="Q70" s="13">
        <f t="shared" si="14"/>
        <v>0</v>
      </c>
      <c r="R70" s="13">
        <f t="shared" si="14"/>
        <v>0</v>
      </c>
      <c r="S70" s="12"/>
    </row>
    <row r="71" spans="2:67" ht="15.75" x14ac:dyDescent="0.2">
      <c r="B71" s="17"/>
      <c r="C71" s="16" t="s">
        <v>97</v>
      </c>
      <c r="D71" s="15"/>
      <c r="E71" s="14"/>
      <c r="F71" s="14"/>
      <c r="G71" s="13">
        <f t="shared" ref="G71:R71" si="15">STDEV(G63:G68)/SQRT(COUNT(G63:G68))</f>
        <v>0.13849187701811252</v>
      </c>
      <c r="H71" s="13">
        <f t="shared" si="15"/>
        <v>1.6780279430861123</v>
      </c>
      <c r="I71" s="13">
        <f t="shared" si="15"/>
        <v>0.80225376977058283</v>
      </c>
      <c r="J71" s="13">
        <f t="shared" si="15"/>
        <v>0.67823299831252637</v>
      </c>
      <c r="K71" s="13">
        <f t="shared" si="15"/>
        <v>0.84327404271156869</v>
      </c>
      <c r="L71" s="13">
        <f t="shared" si="15"/>
        <v>0.40138648595974319</v>
      </c>
      <c r="M71" s="13">
        <f t="shared" si="15"/>
        <v>0</v>
      </c>
      <c r="N71" s="13">
        <f t="shared" si="15"/>
        <v>0.33333333333333337</v>
      </c>
      <c r="O71" s="13">
        <f t="shared" si="15"/>
        <v>0.95452140421842346</v>
      </c>
      <c r="P71" s="13">
        <f t="shared" si="15"/>
        <v>0</v>
      </c>
      <c r="Q71" s="13">
        <f t="shared" si="15"/>
        <v>0</v>
      </c>
      <c r="R71" s="13">
        <f t="shared" si="15"/>
        <v>0</v>
      </c>
      <c r="S71" s="12"/>
    </row>
    <row r="72" spans="2:67" ht="3.75" customHeight="1" x14ac:dyDescent="0.2">
      <c r="B72" s="11"/>
      <c r="C72" s="9"/>
      <c r="D72" s="9"/>
      <c r="E72" s="10"/>
      <c r="F72" s="10"/>
      <c r="G72" s="9"/>
      <c r="H72" s="9"/>
      <c r="I72" s="9"/>
      <c r="J72" s="9"/>
      <c r="K72" s="10"/>
      <c r="L72" s="10"/>
      <c r="M72" s="10"/>
      <c r="N72" s="10"/>
      <c r="O72" s="10"/>
      <c r="P72" s="10"/>
      <c r="Q72" s="9"/>
      <c r="R72" s="9">
        <v>0</v>
      </c>
      <c r="S72" s="8"/>
    </row>
    <row r="73" spans="2:67" ht="15.75" x14ac:dyDescent="0.2">
      <c r="B73" s="147">
        <f>B63+1</f>
        <v>207</v>
      </c>
      <c r="C73" s="21" t="s">
        <v>104</v>
      </c>
      <c r="D73" s="19" t="s">
        <v>740</v>
      </c>
      <c r="E73" s="19">
        <v>167</v>
      </c>
      <c r="F73" s="19">
        <v>356.34</v>
      </c>
      <c r="G73" s="19">
        <v>7.34</v>
      </c>
      <c r="H73" s="19">
        <v>25</v>
      </c>
      <c r="I73" s="19">
        <v>20.6</v>
      </c>
      <c r="J73" s="19"/>
      <c r="K73" s="19">
        <v>9</v>
      </c>
      <c r="L73" s="19">
        <v>0</v>
      </c>
      <c r="M73" s="19">
        <v>0</v>
      </c>
      <c r="N73" s="19">
        <v>0</v>
      </c>
      <c r="O73" s="19">
        <v>0</v>
      </c>
      <c r="P73" s="19">
        <v>0</v>
      </c>
      <c r="Q73" s="19">
        <v>0</v>
      </c>
      <c r="R73" s="19">
        <v>0</v>
      </c>
      <c r="S73" s="18" t="s">
        <v>752</v>
      </c>
      <c r="U73" s="102">
        <v>6</v>
      </c>
      <c r="V73" s="102">
        <f>IF($H73="","",$H73)</f>
        <v>25</v>
      </c>
      <c r="W73" s="102">
        <f>IF(V73="","",V73/100)</f>
        <v>0.25</v>
      </c>
      <c r="X73" s="102">
        <f>IF($G73="","",$G73)</f>
        <v>7.34</v>
      </c>
      <c r="Y73" s="102">
        <f>IF($K73="","",$K73)</f>
        <v>9</v>
      </c>
      <c r="Z73" s="102" t="str">
        <f>IF(J73="","",J73-1)</f>
        <v/>
      </c>
      <c r="AA73" s="102">
        <f>IF($L73="","",$L73)</f>
        <v>0</v>
      </c>
      <c r="AB73" s="102">
        <f>IF($M73="","",$M73)</f>
        <v>0</v>
      </c>
      <c r="AC73" s="102">
        <f>IF($H74="","",$H74)</f>
        <v>28.3</v>
      </c>
      <c r="AD73" s="102">
        <f>IF(AC73="","",AC73/100)</f>
        <v>0.28300000000000003</v>
      </c>
      <c r="AE73" s="102">
        <f>IF($G74="","",$G74)</f>
        <v>6.78</v>
      </c>
      <c r="AF73" s="102">
        <f>IF($K74="","",$K74)</f>
        <v>8</v>
      </c>
      <c r="AG73" s="102">
        <f>IF(J74="","",J74-1)</f>
        <v>7</v>
      </c>
      <c r="AH73" s="102">
        <f>IF($L74="","",$L74)</f>
        <v>2</v>
      </c>
      <c r="AI73" s="102">
        <f>IF($M74="","",$M74)</f>
        <v>0</v>
      </c>
      <c r="AJ73" s="102">
        <f>IF($H75="","",$H75)</f>
        <v>34.700000000000003</v>
      </c>
      <c r="AK73" s="102">
        <f>IF(AJ73="","",AJ73/100)</f>
        <v>0.34700000000000003</v>
      </c>
      <c r="AL73" s="102">
        <f>IF($G75="","",$G75)</f>
        <v>6.81</v>
      </c>
      <c r="AM73" s="102">
        <f>IF($K75="","",$K75)</f>
        <v>10</v>
      </c>
      <c r="AN73" s="102">
        <f>IF(J75="","",J75-1)</f>
        <v>4</v>
      </c>
      <c r="AO73" s="102">
        <f>IF($L75="","",$L75)</f>
        <v>1</v>
      </c>
      <c r="AP73" s="102">
        <f>IF($M75="","",$M75)</f>
        <v>1</v>
      </c>
      <c r="AQ73" s="102">
        <f>IF($H76="","",$H76)</f>
        <v>35.299999999999997</v>
      </c>
      <c r="AR73" s="102">
        <f>IF(AQ73="","",AQ73/100)</f>
        <v>0.35299999999999998</v>
      </c>
      <c r="AS73" s="102">
        <f>IF($G76="","",$G76)</f>
        <v>7.19</v>
      </c>
      <c r="AT73" s="102">
        <f>IF($K76="","",$K76)</f>
        <v>12</v>
      </c>
      <c r="AU73" s="102">
        <f>IF(J76="","",J76-1)</f>
        <v>10</v>
      </c>
      <c r="AV73" s="102">
        <f>IF($L76="","",$L76)</f>
        <v>0</v>
      </c>
      <c r="AW73" s="102">
        <f>IF($M76="","",$M76)</f>
        <v>0</v>
      </c>
      <c r="AX73" s="102">
        <f>IF($H77="","",$H77)</f>
        <v>20.8</v>
      </c>
      <c r="AY73" s="102">
        <f>IF(AX73="","",AX73/100)</f>
        <v>0.20800000000000002</v>
      </c>
      <c r="AZ73" s="102">
        <f>IF($G77="","",$G77)</f>
        <v>4.7</v>
      </c>
      <c r="BA73" s="102">
        <f>IF($K77="","",$K77)</f>
        <v>10</v>
      </c>
      <c r="BB73" s="102">
        <f>IF(J77="","",J77-1)</f>
        <v>8</v>
      </c>
      <c r="BC73" s="102">
        <f>IF($L77="","",$L77)</f>
        <v>0</v>
      </c>
      <c r="BD73" s="102">
        <f>IF($M77="","",$M77)</f>
        <v>0</v>
      </c>
      <c r="BE73" s="102">
        <f>IF($H78="","",$H78)</f>
        <v>35.299999999999997</v>
      </c>
      <c r="BF73" s="102">
        <f>IF(BE73="","",BE73/100)</f>
        <v>0.35299999999999998</v>
      </c>
      <c r="BG73" s="102">
        <f>IF($G78="","",$G78)</f>
        <v>7.73</v>
      </c>
      <c r="BH73" s="102">
        <f>IF($K78="","",$K78)</f>
        <v>12</v>
      </c>
      <c r="BI73" s="102">
        <f>IF(J78="","",J78-1)</f>
        <v>6</v>
      </c>
      <c r="BJ73" s="102">
        <f>IF($L78="","",$L78)</f>
        <v>1</v>
      </c>
      <c r="BK73" s="102">
        <f>IF($M78="","",$M78)</f>
        <v>1</v>
      </c>
      <c r="BL73" s="102">
        <f>SUM(O73:O78)/U73</f>
        <v>1.8333333333333333</v>
      </c>
      <c r="BM73" s="102">
        <f>SUM(P73:P78)/U73</f>
        <v>0</v>
      </c>
      <c r="BN73" s="102">
        <f>SUM(Q73:Q78)/U73</f>
        <v>0</v>
      </c>
      <c r="BO73" s="102">
        <f>SUM(R73:R78)/U73</f>
        <v>0</v>
      </c>
    </row>
    <row r="74" spans="2:67" ht="15.75" x14ac:dyDescent="0.2">
      <c r="B74" s="147"/>
      <c r="C74" s="21" t="s">
        <v>103</v>
      </c>
      <c r="D74" s="19" t="s">
        <v>745</v>
      </c>
      <c r="E74" s="19">
        <v>169</v>
      </c>
      <c r="F74" s="20"/>
      <c r="G74" s="19">
        <v>6.78</v>
      </c>
      <c r="H74" s="19">
        <v>28.3</v>
      </c>
      <c r="I74" s="19">
        <v>23.5</v>
      </c>
      <c r="J74" s="19">
        <v>8</v>
      </c>
      <c r="K74" s="19">
        <v>8</v>
      </c>
      <c r="L74" s="19">
        <v>2</v>
      </c>
      <c r="M74" s="19">
        <v>0</v>
      </c>
      <c r="N74" s="19">
        <v>1</v>
      </c>
      <c r="O74" s="19">
        <v>1</v>
      </c>
      <c r="P74" s="19">
        <v>0</v>
      </c>
      <c r="Q74" s="19">
        <v>0</v>
      </c>
      <c r="R74" s="19">
        <v>0</v>
      </c>
      <c r="S74" s="18" t="s">
        <v>754</v>
      </c>
    </row>
    <row r="75" spans="2:67" ht="15.75" x14ac:dyDescent="0.2">
      <c r="B75" s="147"/>
      <c r="C75" s="21" t="s">
        <v>102</v>
      </c>
      <c r="D75" s="19" t="str">
        <f t="shared" ref="D75:E78" si="16">D74</f>
        <v>CO'B</v>
      </c>
      <c r="E75" s="19">
        <f t="shared" si="16"/>
        <v>169</v>
      </c>
      <c r="F75" s="20"/>
      <c r="G75" s="19">
        <v>6.81</v>
      </c>
      <c r="H75" s="19">
        <v>34.700000000000003</v>
      </c>
      <c r="I75" s="19">
        <v>22</v>
      </c>
      <c r="J75" s="19">
        <v>5</v>
      </c>
      <c r="K75" s="19">
        <v>10</v>
      </c>
      <c r="L75" s="19">
        <v>1</v>
      </c>
      <c r="M75" s="19">
        <v>1</v>
      </c>
      <c r="N75" s="19">
        <v>0</v>
      </c>
      <c r="O75" s="19">
        <v>4</v>
      </c>
      <c r="P75" s="19">
        <v>0</v>
      </c>
      <c r="Q75" s="19">
        <v>0</v>
      </c>
      <c r="R75" s="19">
        <v>0</v>
      </c>
      <c r="S75" s="18" t="s">
        <v>741</v>
      </c>
    </row>
    <row r="76" spans="2:67" ht="15.75" x14ac:dyDescent="0.2">
      <c r="B76" s="147"/>
      <c r="C76" s="21" t="s">
        <v>101</v>
      </c>
      <c r="D76" s="19" t="str">
        <f t="shared" si="16"/>
        <v>CO'B</v>
      </c>
      <c r="E76" s="19">
        <f t="shared" si="16"/>
        <v>169</v>
      </c>
      <c r="F76" s="20"/>
      <c r="G76" s="19">
        <v>7.19</v>
      </c>
      <c r="H76" s="19">
        <v>35.299999999999997</v>
      </c>
      <c r="I76" s="19">
        <v>17.5</v>
      </c>
      <c r="J76" s="19">
        <v>11</v>
      </c>
      <c r="K76" s="19">
        <v>12</v>
      </c>
      <c r="L76" s="19">
        <v>0</v>
      </c>
      <c r="M76" s="19">
        <v>0</v>
      </c>
      <c r="N76" s="19">
        <v>0</v>
      </c>
      <c r="O76" s="19">
        <v>1</v>
      </c>
      <c r="P76" s="19">
        <v>0</v>
      </c>
      <c r="Q76" s="19">
        <v>0</v>
      </c>
      <c r="R76" s="19">
        <v>0</v>
      </c>
      <c r="S76" s="18" t="s">
        <v>752</v>
      </c>
    </row>
    <row r="77" spans="2:67" ht="15.75" x14ac:dyDescent="0.2">
      <c r="B77" s="147"/>
      <c r="C77" s="21" t="s">
        <v>100</v>
      </c>
      <c r="D77" s="19" t="str">
        <f t="shared" si="16"/>
        <v>CO'B</v>
      </c>
      <c r="E77" s="19">
        <f t="shared" si="16"/>
        <v>169</v>
      </c>
      <c r="F77" s="20"/>
      <c r="G77" s="19">
        <v>4.7</v>
      </c>
      <c r="H77" s="19">
        <v>20.8</v>
      </c>
      <c r="I77" s="19">
        <v>12.4</v>
      </c>
      <c r="J77" s="19">
        <v>9</v>
      </c>
      <c r="K77" s="19">
        <v>10</v>
      </c>
      <c r="L77" s="19">
        <v>0</v>
      </c>
      <c r="M77" s="19">
        <v>0</v>
      </c>
      <c r="N77" s="19">
        <v>0</v>
      </c>
      <c r="O77" s="19">
        <v>0</v>
      </c>
      <c r="P77" s="19">
        <v>0</v>
      </c>
      <c r="Q77" s="19">
        <v>0</v>
      </c>
      <c r="R77" s="19">
        <v>0</v>
      </c>
      <c r="S77" s="18" t="s">
        <v>752</v>
      </c>
    </row>
    <row r="78" spans="2:67" ht="15.75" x14ac:dyDescent="0.2">
      <c r="B78" s="147"/>
      <c r="C78" s="21" t="s">
        <v>99</v>
      </c>
      <c r="D78" s="19" t="str">
        <f t="shared" si="16"/>
        <v>CO'B</v>
      </c>
      <c r="E78" s="19">
        <f t="shared" si="16"/>
        <v>169</v>
      </c>
      <c r="F78" s="20"/>
      <c r="G78" s="19">
        <v>7.73</v>
      </c>
      <c r="H78" s="19">
        <v>35.299999999999997</v>
      </c>
      <c r="I78" s="19">
        <v>25.7</v>
      </c>
      <c r="J78" s="19">
        <v>7</v>
      </c>
      <c r="K78" s="19">
        <v>12</v>
      </c>
      <c r="L78" s="19">
        <v>1</v>
      </c>
      <c r="M78" s="19">
        <v>1</v>
      </c>
      <c r="N78" s="19">
        <v>1</v>
      </c>
      <c r="O78" s="19">
        <v>5</v>
      </c>
      <c r="P78" s="19">
        <v>0</v>
      </c>
      <c r="Q78" s="19">
        <v>0</v>
      </c>
      <c r="R78" s="19">
        <v>0</v>
      </c>
      <c r="S78" s="18"/>
    </row>
    <row r="79" spans="2:67" ht="3.75" customHeight="1" x14ac:dyDescent="0.2">
      <c r="B79" s="11"/>
      <c r="C79" s="9"/>
      <c r="D79" s="9"/>
      <c r="E79" s="10"/>
      <c r="F79" s="10"/>
      <c r="G79" s="9"/>
      <c r="H79" s="9"/>
      <c r="I79" s="9"/>
      <c r="J79" s="9"/>
      <c r="K79" s="10"/>
      <c r="L79" s="10"/>
      <c r="M79" s="10"/>
      <c r="N79" s="10"/>
      <c r="O79" s="10"/>
      <c r="P79" s="10">
        <v>0</v>
      </c>
      <c r="Q79" s="9"/>
      <c r="R79" s="9"/>
      <c r="S79" s="8"/>
    </row>
    <row r="80" spans="2:67" ht="15.75" x14ac:dyDescent="0.2">
      <c r="B80" s="17" t="s">
        <v>156</v>
      </c>
      <c r="C80" s="16" t="s">
        <v>98</v>
      </c>
      <c r="D80" s="15"/>
      <c r="E80" s="13">
        <f>AVERAGE(E74:E78)</f>
        <v>169</v>
      </c>
      <c r="F80" s="13">
        <f>F73</f>
        <v>356.34</v>
      </c>
      <c r="G80" s="13">
        <f t="shared" ref="G80:O80" si="17">AVERAGE(G73:G78)</f>
        <v>6.7583333333333329</v>
      </c>
      <c r="H80" s="13">
        <f t="shared" si="17"/>
        <v>29.899999999999995</v>
      </c>
      <c r="I80" s="13">
        <f t="shared" si="17"/>
        <v>20.283333333333335</v>
      </c>
      <c r="J80" s="13">
        <f t="shared" si="17"/>
        <v>8</v>
      </c>
      <c r="K80" s="13">
        <f t="shared" si="17"/>
        <v>10.166666666666666</v>
      </c>
      <c r="L80" s="13">
        <f t="shared" si="17"/>
        <v>0.66666666666666663</v>
      </c>
      <c r="M80" s="13">
        <f t="shared" si="17"/>
        <v>0.33333333333333331</v>
      </c>
      <c r="N80" s="13">
        <f t="shared" si="17"/>
        <v>0.33333333333333331</v>
      </c>
      <c r="O80" s="13">
        <f t="shared" si="17"/>
        <v>1.8333333333333333</v>
      </c>
      <c r="P80" s="13">
        <f>AVERAGE(P73:P79)</f>
        <v>0</v>
      </c>
      <c r="Q80" s="13">
        <f>AVERAGE(Q73:Q78)</f>
        <v>0</v>
      </c>
      <c r="R80" s="13">
        <f>AVERAGE(R73:R78)</f>
        <v>0</v>
      </c>
      <c r="S80" s="12"/>
    </row>
    <row r="81" spans="2:67" ht="15.75" x14ac:dyDescent="0.2">
      <c r="B81" s="17"/>
      <c r="C81" s="16" t="s">
        <v>97</v>
      </c>
      <c r="D81" s="15"/>
      <c r="E81" s="14"/>
      <c r="F81" s="14"/>
      <c r="G81" s="13">
        <f t="shared" ref="G81:O81" si="18">STDEV(G73:G78)/SQRT(COUNT(G73:G78))</f>
        <v>0.43622178355103347</v>
      </c>
      <c r="H81" s="13">
        <f t="shared" si="18"/>
        <v>2.5215074856125304</v>
      </c>
      <c r="I81" s="13">
        <f t="shared" si="18"/>
        <v>1.9375958757640279</v>
      </c>
      <c r="J81" s="13">
        <f t="shared" si="18"/>
        <v>1</v>
      </c>
      <c r="K81" s="13">
        <f t="shared" si="18"/>
        <v>0.65404722901162049</v>
      </c>
      <c r="L81" s="13">
        <f t="shared" si="18"/>
        <v>0.33333333333333337</v>
      </c>
      <c r="M81" s="13">
        <f t="shared" si="18"/>
        <v>0.21081851067789201</v>
      </c>
      <c r="N81" s="13">
        <f t="shared" si="18"/>
        <v>0.21081851067789201</v>
      </c>
      <c r="O81" s="13">
        <f t="shared" si="18"/>
        <v>0.87241682188682679</v>
      </c>
      <c r="P81" s="13">
        <f>STDEV(P73:P79)/SQRT(COUNT(P73:P79))</f>
        <v>0</v>
      </c>
      <c r="Q81" s="13">
        <f>STDEV(Q73:Q78)/SQRT(COUNT(Q73:Q78))</f>
        <v>0</v>
      </c>
      <c r="R81" s="13">
        <f>STDEV(R73:R78)/SQRT(COUNT(R73:R78))</f>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740</v>
      </c>
      <c r="E83" s="19">
        <v>167</v>
      </c>
      <c r="F83" s="19">
        <v>492.66</v>
      </c>
      <c r="G83" s="19">
        <v>6.99</v>
      </c>
      <c r="H83" s="19">
        <v>25.2</v>
      </c>
      <c r="I83" s="19">
        <v>16.899999999999999</v>
      </c>
      <c r="J83" s="19">
        <v>10</v>
      </c>
      <c r="K83" s="19">
        <v>10</v>
      </c>
      <c r="L83" s="19">
        <v>2</v>
      </c>
      <c r="M83" s="19">
        <v>0</v>
      </c>
      <c r="N83" s="19">
        <v>0</v>
      </c>
      <c r="O83" s="19">
        <v>1</v>
      </c>
      <c r="P83" s="19">
        <v>0</v>
      </c>
      <c r="Q83" s="19">
        <v>0</v>
      </c>
      <c r="R83" s="19">
        <v>0</v>
      </c>
      <c r="S83" s="18" t="s">
        <v>752</v>
      </c>
      <c r="U83" s="102">
        <v>6</v>
      </c>
      <c r="V83" s="102">
        <f>IF($H83="","",$H83)</f>
        <v>25.2</v>
      </c>
      <c r="W83" s="102">
        <f>IF(V83="","",V83/100)</f>
        <v>0.252</v>
      </c>
      <c r="X83" s="102">
        <f>IF($G83="","",$G83)</f>
        <v>6.99</v>
      </c>
      <c r="Y83" s="102">
        <f>IF($K83="","",$K83)</f>
        <v>10</v>
      </c>
      <c r="Z83" s="102">
        <f>IF(J83="","",J83-1)</f>
        <v>9</v>
      </c>
      <c r="AA83" s="102">
        <f>IF($L83="","",$L83)</f>
        <v>2</v>
      </c>
      <c r="AB83" s="102">
        <f>IF($M83="","",$M83)</f>
        <v>0</v>
      </c>
      <c r="AC83" s="102">
        <f>IF($H84="","",$H84)</f>
        <v>20.6</v>
      </c>
      <c r="AD83" s="102">
        <f>IF(AC83="","",AC83/100)</f>
        <v>0.20600000000000002</v>
      </c>
      <c r="AE83" s="102">
        <f>IF($G84="","",$G84)</f>
        <v>6.15</v>
      </c>
      <c r="AF83" s="102">
        <f>IF($K84="","",$K84)</f>
        <v>9</v>
      </c>
      <c r="AG83" s="102" t="str">
        <f>IF(J84="","",J84-1)</f>
        <v/>
      </c>
      <c r="AH83" s="102">
        <f>IF($L84="","",$L84)</f>
        <v>1</v>
      </c>
      <c r="AI83" s="102">
        <f>IF($M84="","",$M84)</f>
        <v>1</v>
      </c>
      <c r="AJ83" s="102">
        <f>IF($H85="","",$H85)</f>
        <v>24.1</v>
      </c>
      <c r="AK83" s="102">
        <f>IF(AJ83="","",AJ83/100)</f>
        <v>0.24100000000000002</v>
      </c>
      <c r="AL83" s="102">
        <f>IF($G85="","",$G85)</f>
        <v>7.2</v>
      </c>
      <c r="AM83" s="102">
        <f>IF($K85="","",$K85)</f>
        <v>9</v>
      </c>
      <c r="AN83" s="102" t="str">
        <f>IF(J85="","",J85-1)</f>
        <v/>
      </c>
      <c r="AO83" s="102">
        <f>IF($L85="","",$L85)</f>
        <v>2</v>
      </c>
      <c r="AP83" s="102">
        <f>IF($M85="","",$M85)</f>
        <v>1</v>
      </c>
      <c r="AQ83" s="102">
        <f>IF($H86="","",$H86)</f>
        <v>16.399999999999999</v>
      </c>
      <c r="AR83" s="102">
        <f>IF(AQ83="","",AQ83/100)</f>
        <v>0.16399999999999998</v>
      </c>
      <c r="AS83" s="102">
        <f>IF($G86="","",$G86)</f>
        <v>5.07</v>
      </c>
      <c r="AT83" s="102">
        <f>IF($K86="","",$K86)</f>
        <v>9</v>
      </c>
      <c r="AU83" s="102" t="str">
        <f>IF(J86="","",J86-1)</f>
        <v/>
      </c>
      <c r="AV83" s="102">
        <f>IF($L86="","",$L86)</f>
        <v>1</v>
      </c>
      <c r="AW83" s="102">
        <f>IF($M86="","",$M86)</f>
        <v>0</v>
      </c>
      <c r="AX83" s="102">
        <f>IF($H87="","",$H87)</f>
        <v>28</v>
      </c>
      <c r="AY83" s="102">
        <f>IF(AX83="","",AX83/100)</f>
        <v>0.28000000000000003</v>
      </c>
      <c r="AZ83" s="102">
        <f>IF($G87="","",$G87)</f>
        <v>7.38</v>
      </c>
      <c r="BA83" s="102">
        <f>IF($K87="","",$K87)</f>
        <v>10</v>
      </c>
      <c r="BB83" s="102">
        <f>IF(J87="","",J87-1)</f>
        <v>6</v>
      </c>
      <c r="BC83" s="102">
        <f>IF($L87="","",$L87)</f>
        <v>1</v>
      </c>
      <c r="BD83" s="102">
        <f>IF($M87="","",$M87)</f>
        <v>0</v>
      </c>
      <c r="BE83" s="102">
        <f>IF($H88="","",$H88)</f>
        <v>22.2</v>
      </c>
      <c r="BF83" s="102">
        <f>IF(BE83="","",BE83/100)</f>
        <v>0.222</v>
      </c>
      <c r="BG83" s="102">
        <f>IF($G88="","",$G88)</f>
        <v>6.39</v>
      </c>
      <c r="BH83" s="102">
        <f>IF($K88="","",$K88)</f>
        <v>9</v>
      </c>
      <c r="BI83" s="102">
        <f>IF(J88="","",J88-1)</f>
        <v>3</v>
      </c>
      <c r="BJ83" s="102">
        <f>IF($L88="","",$L88)</f>
        <v>0</v>
      </c>
      <c r="BK83" s="102">
        <f>IF($M88="","",$M88)</f>
        <v>0</v>
      </c>
      <c r="BL83" s="102">
        <f>SUM(O83:O88)/U83</f>
        <v>1.3333333333333333</v>
      </c>
      <c r="BM83" s="102">
        <f>SUM(P83:P88)/U83</f>
        <v>0</v>
      </c>
      <c r="BN83" s="102">
        <f>SUM(Q83:Q88)/U83</f>
        <v>0</v>
      </c>
      <c r="BO83" s="102">
        <f>SUM(R83:R88)/U83</f>
        <v>0</v>
      </c>
    </row>
    <row r="84" spans="2:67" ht="15.75" x14ac:dyDescent="0.2">
      <c r="B84" s="147"/>
      <c r="C84" s="21" t="s">
        <v>103</v>
      </c>
      <c r="D84" s="19" t="s">
        <v>745</v>
      </c>
      <c r="E84" s="19">
        <v>170</v>
      </c>
      <c r="F84" s="20"/>
      <c r="G84" s="19">
        <v>6.15</v>
      </c>
      <c r="H84" s="19">
        <v>20.6</v>
      </c>
      <c r="I84" s="19">
        <v>22.7</v>
      </c>
      <c r="J84" s="19"/>
      <c r="K84" s="19">
        <v>9</v>
      </c>
      <c r="L84" s="19">
        <v>1</v>
      </c>
      <c r="M84" s="19">
        <v>1</v>
      </c>
      <c r="N84" s="19">
        <v>0</v>
      </c>
      <c r="O84" s="19">
        <v>0</v>
      </c>
      <c r="P84" s="19">
        <v>0</v>
      </c>
      <c r="Q84" s="19">
        <v>0</v>
      </c>
      <c r="R84" s="19">
        <v>0</v>
      </c>
      <c r="S84" s="18" t="s">
        <v>741</v>
      </c>
    </row>
    <row r="85" spans="2:67" ht="15.75" x14ac:dyDescent="0.2">
      <c r="B85" s="147"/>
      <c r="C85" s="21" t="s">
        <v>102</v>
      </c>
      <c r="D85" s="19" t="str">
        <f t="shared" ref="D85:E88" si="19">D84</f>
        <v>CO'B</v>
      </c>
      <c r="E85" s="19">
        <f t="shared" si="19"/>
        <v>170</v>
      </c>
      <c r="F85" s="20"/>
      <c r="G85" s="19">
        <v>7.2</v>
      </c>
      <c r="H85" s="19">
        <v>24.1</v>
      </c>
      <c r="I85" s="19">
        <v>21.9</v>
      </c>
      <c r="J85" s="19"/>
      <c r="K85" s="19">
        <v>9</v>
      </c>
      <c r="L85" s="19">
        <v>2</v>
      </c>
      <c r="M85" s="19">
        <v>1</v>
      </c>
      <c r="N85" s="19">
        <v>0</v>
      </c>
      <c r="O85" s="19">
        <v>1</v>
      </c>
      <c r="P85" s="19">
        <v>0</v>
      </c>
      <c r="Q85" s="19">
        <v>0</v>
      </c>
      <c r="R85" s="19">
        <v>0</v>
      </c>
      <c r="S85" s="18" t="s">
        <v>738</v>
      </c>
    </row>
    <row r="86" spans="2:67" ht="15.75" x14ac:dyDescent="0.2">
      <c r="B86" s="147"/>
      <c r="C86" s="21" t="s">
        <v>101</v>
      </c>
      <c r="D86" s="19" t="str">
        <f t="shared" si="19"/>
        <v>CO'B</v>
      </c>
      <c r="E86" s="19">
        <f t="shared" si="19"/>
        <v>170</v>
      </c>
      <c r="F86" s="20"/>
      <c r="G86" s="19">
        <v>5.07</v>
      </c>
      <c r="H86" s="19">
        <v>16.399999999999999</v>
      </c>
      <c r="I86" s="19">
        <v>15.2</v>
      </c>
      <c r="J86" s="19"/>
      <c r="K86" s="19">
        <v>9</v>
      </c>
      <c r="L86" s="19">
        <v>1</v>
      </c>
      <c r="M86" s="19">
        <v>0</v>
      </c>
      <c r="N86" s="19">
        <v>0</v>
      </c>
      <c r="O86" s="19">
        <v>0</v>
      </c>
      <c r="P86" s="19">
        <v>0</v>
      </c>
      <c r="Q86" s="19">
        <v>0</v>
      </c>
      <c r="R86" s="19">
        <v>0</v>
      </c>
      <c r="S86" s="18" t="s">
        <v>741</v>
      </c>
    </row>
    <row r="87" spans="2:67" ht="15.75" x14ac:dyDescent="0.2">
      <c r="B87" s="147"/>
      <c r="C87" s="21" t="s">
        <v>100</v>
      </c>
      <c r="D87" s="19" t="str">
        <f t="shared" si="19"/>
        <v>CO'B</v>
      </c>
      <c r="E87" s="19">
        <f t="shared" si="19"/>
        <v>170</v>
      </c>
      <c r="F87" s="20"/>
      <c r="G87" s="19">
        <v>7.38</v>
      </c>
      <c r="H87" s="19">
        <v>28</v>
      </c>
      <c r="I87" s="19">
        <v>16.7</v>
      </c>
      <c r="J87" s="19">
        <v>7</v>
      </c>
      <c r="K87" s="19">
        <v>10</v>
      </c>
      <c r="L87" s="19">
        <v>1</v>
      </c>
      <c r="M87" s="19">
        <v>0</v>
      </c>
      <c r="N87" s="19">
        <v>1</v>
      </c>
      <c r="O87" s="19">
        <v>1</v>
      </c>
      <c r="P87" s="19">
        <v>0</v>
      </c>
      <c r="Q87" s="19">
        <v>0</v>
      </c>
      <c r="R87" s="19">
        <v>0</v>
      </c>
      <c r="S87" s="18" t="s">
        <v>741</v>
      </c>
    </row>
    <row r="88" spans="2:67" ht="15.75" x14ac:dyDescent="0.2">
      <c r="B88" s="147"/>
      <c r="C88" s="21" t="s">
        <v>99</v>
      </c>
      <c r="D88" s="19" t="str">
        <f t="shared" si="19"/>
        <v>CO'B</v>
      </c>
      <c r="E88" s="19">
        <f t="shared" si="19"/>
        <v>170</v>
      </c>
      <c r="F88" s="20"/>
      <c r="G88" s="19">
        <v>6.39</v>
      </c>
      <c r="H88" s="19">
        <v>22.2</v>
      </c>
      <c r="I88" s="19">
        <v>17.5</v>
      </c>
      <c r="J88" s="19">
        <v>4</v>
      </c>
      <c r="K88" s="19">
        <v>9</v>
      </c>
      <c r="L88" s="19">
        <v>0</v>
      </c>
      <c r="M88" s="19">
        <v>0</v>
      </c>
      <c r="N88" s="19">
        <v>0</v>
      </c>
      <c r="O88" s="19">
        <v>5</v>
      </c>
      <c r="P88" s="19">
        <v>0</v>
      </c>
      <c r="Q88" s="19">
        <v>0</v>
      </c>
      <c r="R88" s="19">
        <v>0</v>
      </c>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170</v>
      </c>
      <c r="F90" s="13">
        <f>F83</f>
        <v>492.66</v>
      </c>
      <c r="G90" s="13">
        <f t="shared" ref="G90:R90" si="20">AVERAGE(G83:G88)</f>
        <v>6.53</v>
      </c>
      <c r="H90" s="13">
        <f t="shared" si="20"/>
        <v>22.75</v>
      </c>
      <c r="I90" s="13">
        <f t="shared" si="20"/>
        <v>18.483333333333331</v>
      </c>
      <c r="J90" s="13">
        <f t="shared" si="20"/>
        <v>7</v>
      </c>
      <c r="K90" s="13">
        <f t="shared" si="20"/>
        <v>9.3333333333333339</v>
      </c>
      <c r="L90" s="13">
        <f t="shared" si="20"/>
        <v>1.1666666666666667</v>
      </c>
      <c r="M90" s="13">
        <f t="shared" si="20"/>
        <v>0.33333333333333331</v>
      </c>
      <c r="N90" s="13">
        <f t="shared" si="20"/>
        <v>0.16666666666666666</v>
      </c>
      <c r="O90" s="13">
        <f t="shared" si="20"/>
        <v>1.3333333333333333</v>
      </c>
      <c r="P90" s="13">
        <f t="shared" si="20"/>
        <v>0</v>
      </c>
      <c r="Q90" s="13">
        <f t="shared" si="20"/>
        <v>0</v>
      </c>
      <c r="R90" s="13">
        <f t="shared" si="20"/>
        <v>0</v>
      </c>
      <c r="S90" s="12"/>
    </row>
    <row r="91" spans="2:67" ht="15.75" x14ac:dyDescent="0.2">
      <c r="B91" s="17"/>
      <c r="C91" s="16" t="s">
        <v>97</v>
      </c>
      <c r="D91" s="15"/>
      <c r="E91" s="14"/>
      <c r="F91" s="14"/>
      <c r="G91" s="13">
        <f t="shared" ref="G91:R91" si="21">STDEV(G83:G88)/SQRT(COUNT(G83:G88))</f>
        <v>0.35017138660947106</v>
      </c>
      <c r="H91" s="13">
        <f t="shared" si="21"/>
        <v>1.639461293636828</v>
      </c>
      <c r="I91" s="13">
        <f t="shared" si="21"/>
        <v>1.2501777651376003</v>
      </c>
      <c r="J91" s="13">
        <f t="shared" si="21"/>
        <v>1.7320508075688774</v>
      </c>
      <c r="K91" s="13">
        <f t="shared" si="21"/>
        <v>0.21081851067789201</v>
      </c>
      <c r="L91" s="13">
        <f t="shared" si="21"/>
        <v>0.30731814857642964</v>
      </c>
      <c r="M91" s="13">
        <f t="shared" si="21"/>
        <v>0.21081851067789201</v>
      </c>
      <c r="N91" s="13">
        <f t="shared" si="21"/>
        <v>0.16666666666666669</v>
      </c>
      <c r="O91" s="13">
        <f t="shared" si="21"/>
        <v>0.76011695006609215</v>
      </c>
      <c r="P91" s="13">
        <f t="shared" si="21"/>
        <v>0</v>
      </c>
      <c r="Q91" s="13">
        <f t="shared" si="21"/>
        <v>0</v>
      </c>
      <c r="R91" s="13">
        <f t="shared" si="21"/>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EC703-3C64-4F03-AF97-A160DB4C53F9}">
  <sheetPr>
    <pageSetUpPr fitToPage="1"/>
  </sheetPr>
  <dimension ref="B1:BO92"/>
  <sheetViews>
    <sheetView defaultGridColor="0" colorId="8" zoomScale="85" workbookViewId="0">
      <selection activeCell="U13" sqref="U13:BP8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740</v>
      </c>
      <c r="E13" s="19">
        <v>167</v>
      </c>
      <c r="F13" s="19">
        <v>699.94</v>
      </c>
      <c r="G13" s="19">
        <v>6.9</v>
      </c>
      <c r="H13" s="19">
        <v>30.5</v>
      </c>
      <c r="I13" s="19">
        <v>19.5</v>
      </c>
      <c r="J13" s="19">
        <v>6</v>
      </c>
      <c r="K13" s="19">
        <v>11</v>
      </c>
      <c r="L13" s="19">
        <v>2</v>
      </c>
      <c r="M13" s="19">
        <v>0</v>
      </c>
      <c r="N13" s="19">
        <v>1</v>
      </c>
      <c r="O13" s="19">
        <v>3</v>
      </c>
      <c r="P13" s="19">
        <v>0</v>
      </c>
      <c r="Q13" s="19">
        <v>0</v>
      </c>
      <c r="R13" s="19">
        <v>0</v>
      </c>
      <c r="S13" s="18" t="s">
        <v>752</v>
      </c>
      <c r="U13" s="102">
        <v>6</v>
      </c>
      <c r="V13" s="102">
        <f>IF($H13="","",$H13)</f>
        <v>30.5</v>
      </c>
      <c r="W13" s="102">
        <f>IF(V13="","",V13/100)</f>
        <v>0.30499999999999999</v>
      </c>
      <c r="X13" s="102">
        <f>IF($G13="","",$G13)</f>
        <v>6.9</v>
      </c>
      <c r="Y13" s="102">
        <f>IF($K13="","",$K13)</f>
        <v>11</v>
      </c>
      <c r="Z13" s="102">
        <f>IF(J13="","",J13-1)</f>
        <v>5</v>
      </c>
      <c r="AA13" s="102">
        <f>IF($L13="","",$L13)</f>
        <v>2</v>
      </c>
      <c r="AB13" s="102">
        <f>IF($M13="","",$M13)</f>
        <v>0</v>
      </c>
      <c r="AC13" s="102">
        <f>IF($H14="","",$H14)</f>
        <v>31.5</v>
      </c>
      <c r="AD13" s="102">
        <f>IF(AC13="","",AC13/100)</f>
        <v>0.315</v>
      </c>
      <c r="AE13" s="102">
        <f>IF($G14="","",$G14)</f>
        <v>7.8</v>
      </c>
      <c r="AF13" s="102">
        <f>IF($K14="","",$K14)</f>
        <v>9</v>
      </c>
      <c r="AG13" s="102">
        <f>IF(J14="","",J14-1)</f>
        <v>4</v>
      </c>
      <c r="AH13" s="102">
        <f>IF($L14="","",$L14)</f>
        <v>2</v>
      </c>
      <c r="AI13" s="102">
        <f>IF($M14="","",$M14)</f>
        <v>4</v>
      </c>
      <c r="AJ13" s="102">
        <f>IF($H15="","",$H15)</f>
        <v>31</v>
      </c>
      <c r="AK13" s="102">
        <f>IF(AJ13="","",AJ13/100)</f>
        <v>0.31</v>
      </c>
      <c r="AL13" s="102">
        <f>IF($G15="","",$G15)</f>
        <v>7.1</v>
      </c>
      <c r="AM13" s="102">
        <f>IF($K15="","",$K15)</f>
        <v>11</v>
      </c>
      <c r="AN13" s="102">
        <f>IF(J15="","",J15-1)</f>
        <v>6</v>
      </c>
      <c r="AO13" s="102">
        <f>IF($L15="","",$L15)</f>
        <v>2</v>
      </c>
      <c r="AP13" s="102">
        <f>IF($M15="","",$M15)</f>
        <v>0</v>
      </c>
      <c r="AQ13" s="102">
        <f>IF($H16="","",$H16)</f>
        <v>25</v>
      </c>
      <c r="AR13" s="102">
        <f>IF(AQ13="","",AQ13/100)</f>
        <v>0.25</v>
      </c>
      <c r="AS13" s="102">
        <f>IF($G16="","",$G16)</f>
        <v>5.0999999999999996</v>
      </c>
      <c r="AT13" s="102">
        <f>IF($K16="","",$K16)</f>
        <v>10</v>
      </c>
      <c r="AU13" s="102">
        <f>IF(J16="","",J16-1)</f>
        <v>4</v>
      </c>
      <c r="AV13" s="102">
        <f>IF($L16="","",$L16)</f>
        <v>2</v>
      </c>
      <c r="AW13" s="102">
        <f>IF($M16="","",$M16)</f>
        <v>0</v>
      </c>
      <c r="AX13" s="102">
        <f>IF($H17="","",$H17)</f>
        <v>29.5</v>
      </c>
      <c r="AY13" s="102">
        <f>IF(AX13="","",AX13/100)</f>
        <v>0.29499999999999998</v>
      </c>
      <c r="AZ13" s="102">
        <f>IF($G17="","",$G17)</f>
        <v>7.3</v>
      </c>
      <c r="BA13" s="102">
        <f>IF($K17="","",$K17)</f>
        <v>7</v>
      </c>
      <c r="BB13" s="102">
        <f>IF(J17="","",J17-1)</f>
        <v>5</v>
      </c>
      <c r="BC13" s="102">
        <f>IF($L17="","",$L17)</f>
        <v>3</v>
      </c>
      <c r="BD13" s="102">
        <f>IF($M17="","",$M17)</f>
        <v>2</v>
      </c>
      <c r="BE13" s="102">
        <f>IF($H18="","",$H18)</f>
        <v>31.5</v>
      </c>
      <c r="BF13" s="102">
        <f>IF(BE13="","",BE13/100)</f>
        <v>0.315</v>
      </c>
      <c r="BG13" s="102">
        <f>IF($G18="","",$G18)</f>
        <v>6.7</v>
      </c>
      <c r="BH13" s="102">
        <f>IF($K18="","",$K18)</f>
        <v>10</v>
      </c>
      <c r="BI13" s="102">
        <f>IF(J18="","",J18-1)</f>
        <v>6</v>
      </c>
      <c r="BJ13" s="102">
        <f>IF($L18="","",$L18)</f>
        <v>1</v>
      </c>
      <c r="BK13" s="102">
        <f>IF($M18="","",$M18)</f>
        <v>2</v>
      </c>
      <c r="BL13" s="102">
        <f>SUM(O13:O18)/U13</f>
        <v>4</v>
      </c>
      <c r="BM13" s="102">
        <f>SUM(P13:P18)/U13</f>
        <v>0</v>
      </c>
      <c r="BN13" s="102">
        <f>SUM(Q13:Q18)/U13</f>
        <v>0</v>
      </c>
      <c r="BO13" s="102">
        <f>SUM(R13:R18)/U13</f>
        <v>0</v>
      </c>
    </row>
    <row r="14" spans="2:67" ht="15.75" x14ac:dyDescent="0.2">
      <c r="B14" s="147"/>
      <c r="C14" s="21" t="s">
        <v>103</v>
      </c>
      <c r="D14" s="19" t="s">
        <v>730</v>
      </c>
      <c r="E14" s="19">
        <v>170</v>
      </c>
      <c r="F14" s="20">
        <v>50</v>
      </c>
      <c r="G14" s="19">
        <v>7.8</v>
      </c>
      <c r="H14" s="19">
        <v>31.5</v>
      </c>
      <c r="I14" s="19">
        <v>23.5</v>
      </c>
      <c r="J14" s="19">
        <v>5</v>
      </c>
      <c r="K14" s="19">
        <v>9</v>
      </c>
      <c r="L14" s="19">
        <v>2</v>
      </c>
      <c r="M14" s="19">
        <v>4</v>
      </c>
      <c r="N14" s="19">
        <v>2</v>
      </c>
      <c r="O14" s="19">
        <v>6</v>
      </c>
      <c r="P14" s="19">
        <v>0</v>
      </c>
      <c r="Q14" s="19">
        <v>0</v>
      </c>
      <c r="R14" s="19">
        <v>0</v>
      </c>
      <c r="S14" s="18" t="s">
        <v>738</v>
      </c>
    </row>
    <row r="15" spans="2:67" ht="15.75" x14ac:dyDescent="0.2">
      <c r="B15" s="147"/>
      <c r="C15" s="21" t="s">
        <v>102</v>
      </c>
      <c r="D15" s="19" t="s">
        <v>730</v>
      </c>
      <c r="E15" s="19">
        <v>170</v>
      </c>
      <c r="F15" s="20"/>
      <c r="G15" s="19">
        <v>7.1</v>
      </c>
      <c r="H15" s="19">
        <v>31</v>
      </c>
      <c r="I15" s="19">
        <v>18.5</v>
      </c>
      <c r="J15" s="19">
        <v>7</v>
      </c>
      <c r="K15" s="19">
        <v>11</v>
      </c>
      <c r="L15" s="19">
        <v>2</v>
      </c>
      <c r="M15" s="19">
        <v>0</v>
      </c>
      <c r="N15" s="19">
        <v>0</v>
      </c>
      <c r="O15" s="19">
        <v>3</v>
      </c>
      <c r="P15" s="19">
        <v>0</v>
      </c>
      <c r="Q15" s="19">
        <v>0</v>
      </c>
      <c r="R15" s="19">
        <v>0</v>
      </c>
      <c r="S15" s="18"/>
    </row>
    <row r="16" spans="2:67" ht="15.75" x14ac:dyDescent="0.2">
      <c r="B16" s="147"/>
      <c r="C16" s="21" t="s">
        <v>101</v>
      </c>
      <c r="D16" s="19" t="s">
        <v>730</v>
      </c>
      <c r="E16" s="19">
        <v>170</v>
      </c>
      <c r="F16" s="20"/>
      <c r="G16" s="19">
        <v>5.0999999999999996</v>
      </c>
      <c r="H16" s="19">
        <v>25</v>
      </c>
      <c r="I16" s="19">
        <v>20</v>
      </c>
      <c r="J16" s="19">
        <v>5</v>
      </c>
      <c r="K16" s="19">
        <v>10</v>
      </c>
      <c r="L16" s="19">
        <v>2</v>
      </c>
      <c r="M16" s="19">
        <v>0</v>
      </c>
      <c r="N16" s="19">
        <v>0</v>
      </c>
      <c r="O16" s="19">
        <v>3</v>
      </c>
      <c r="P16" s="19">
        <v>0</v>
      </c>
      <c r="Q16" s="19">
        <v>0</v>
      </c>
      <c r="R16" s="19">
        <v>0</v>
      </c>
      <c r="S16" s="18" t="s">
        <v>752</v>
      </c>
    </row>
    <row r="17" spans="2:67" ht="15.75" x14ac:dyDescent="0.2">
      <c r="B17" s="147"/>
      <c r="C17" s="21" t="s">
        <v>100</v>
      </c>
      <c r="D17" s="19" t="s">
        <v>730</v>
      </c>
      <c r="E17" s="19">
        <v>170</v>
      </c>
      <c r="F17" s="20"/>
      <c r="G17" s="19">
        <v>7.3</v>
      </c>
      <c r="H17" s="19">
        <v>29.5</v>
      </c>
      <c r="I17" s="19">
        <v>21</v>
      </c>
      <c r="J17" s="19">
        <v>6</v>
      </c>
      <c r="K17" s="19">
        <v>7</v>
      </c>
      <c r="L17" s="19">
        <v>3</v>
      </c>
      <c r="M17" s="19">
        <v>2</v>
      </c>
      <c r="N17" s="19">
        <v>0</v>
      </c>
      <c r="O17" s="19">
        <v>6</v>
      </c>
      <c r="P17" s="19">
        <v>0</v>
      </c>
      <c r="Q17" s="19">
        <v>0</v>
      </c>
      <c r="R17" s="19">
        <v>0</v>
      </c>
      <c r="S17" s="18" t="s">
        <v>741</v>
      </c>
    </row>
    <row r="18" spans="2:67" ht="15.75" x14ac:dyDescent="0.2">
      <c r="B18" s="147"/>
      <c r="C18" s="21" t="s">
        <v>99</v>
      </c>
      <c r="D18" s="19" t="s">
        <v>730</v>
      </c>
      <c r="E18" s="19">
        <v>170</v>
      </c>
      <c r="F18" s="20"/>
      <c r="G18" s="19">
        <v>6.7</v>
      </c>
      <c r="H18" s="19">
        <v>31.5</v>
      </c>
      <c r="I18" s="19">
        <v>20</v>
      </c>
      <c r="J18" s="19">
        <v>7</v>
      </c>
      <c r="K18" s="19">
        <v>10</v>
      </c>
      <c r="L18" s="19">
        <v>1</v>
      </c>
      <c r="M18" s="19">
        <v>2</v>
      </c>
      <c r="N18" s="19">
        <v>0</v>
      </c>
      <c r="O18" s="19">
        <v>3</v>
      </c>
      <c r="P18" s="19">
        <v>0</v>
      </c>
      <c r="Q18" s="19">
        <v>0</v>
      </c>
      <c r="R18" s="19">
        <v>0</v>
      </c>
      <c r="S18" s="18" t="s">
        <v>741</v>
      </c>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170</v>
      </c>
      <c r="F20" s="13">
        <f>F13</f>
        <v>699.94</v>
      </c>
      <c r="G20" s="13">
        <f t="shared" ref="G20:R20" si="0">AVERAGE(G13:G18)</f>
        <v>6.8166666666666664</v>
      </c>
      <c r="H20" s="13">
        <f t="shared" si="0"/>
        <v>29.833333333333332</v>
      </c>
      <c r="I20" s="13">
        <f t="shared" si="0"/>
        <v>20.416666666666668</v>
      </c>
      <c r="J20" s="13">
        <f t="shared" si="0"/>
        <v>6</v>
      </c>
      <c r="K20" s="13">
        <f t="shared" si="0"/>
        <v>9.6666666666666661</v>
      </c>
      <c r="L20" s="13">
        <f t="shared" si="0"/>
        <v>2</v>
      </c>
      <c r="M20" s="13">
        <f t="shared" si="0"/>
        <v>1.3333333333333333</v>
      </c>
      <c r="N20" s="13">
        <f t="shared" si="0"/>
        <v>0.5</v>
      </c>
      <c r="O20" s="13">
        <f t="shared" si="0"/>
        <v>4</v>
      </c>
      <c r="P20" s="13">
        <f t="shared" si="0"/>
        <v>0</v>
      </c>
      <c r="Q20" s="13">
        <f t="shared" si="0"/>
        <v>0</v>
      </c>
      <c r="R20" s="13">
        <f t="shared" si="0"/>
        <v>0</v>
      </c>
      <c r="S20" s="12"/>
    </row>
    <row r="21" spans="2:67" ht="15.75" x14ac:dyDescent="0.2">
      <c r="B21" s="17"/>
      <c r="C21" s="16" t="s">
        <v>97</v>
      </c>
      <c r="D21" s="15"/>
      <c r="E21" s="14"/>
      <c r="F21" s="14"/>
      <c r="G21" s="13">
        <f t="shared" ref="G21:R21" si="1">STDEV(G13:G18)/SQRT(COUNT(G13:G18))</f>
        <v>0.37631251787724412</v>
      </c>
      <c r="H21" s="13">
        <f t="shared" si="1"/>
        <v>1.0137937550497034</v>
      </c>
      <c r="I21" s="13">
        <f t="shared" si="1"/>
        <v>0.70019838458666706</v>
      </c>
      <c r="J21" s="13">
        <f t="shared" si="1"/>
        <v>0.36514837167011077</v>
      </c>
      <c r="K21" s="13">
        <f t="shared" si="1"/>
        <v>0.61463629715286017</v>
      </c>
      <c r="L21" s="13">
        <f t="shared" si="1"/>
        <v>0.25819888974716115</v>
      </c>
      <c r="M21" s="13">
        <f t="shared" si="1"/>
        <v>0.66666666666666674</v>
      </c>
      <c r="N21" s="13">
        <f t="shared" si="1"/>
        <v>0.34156502553198664</v>
      </c>
      <c r="O21" s="13">
        <f t="shared" si="1"/>
        <v>0.63245553203367599</v>
      </c>
      <c r="P21" s="13">
        <f t="shared" si="1"/>
        <v>0</v>
      </c>
      <c r="Q21" s="13">
        <f t="shared" si="1"/>
        <v>0</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740</v>
      </c>
      <c r="E23" s="19">
        <v>167</v>
      </c>
      <c r="F23" s="19">
        <v>361.05</v>
      </c>
      <c r="G23" s="19">
        <v>6.3</v>
      </c>
      <c r="H23" s="19">
        <v>25</v>
      </c>
      <c r="I23" s="19">
        <v>18</v>
      </c>
      <c r="J23" s="19">
        <v>5</v>
      </c>
      <c r="K23" s="19">
        <v>8</v>
      </c>
      <c r="L23" s="19">
        <v>1</v>
      </c>
      <c r="M23" s="19">
        <v>0</v>
      </c>
      <c r="N23" s="19">
        <v>0</v>
      </c>
      <c r="O23" s="19">
        <v>2</v>
      </c>
      <c r="P23" s="19">
        <v>0</v>
      </c>
      <c r="Q23" s="19">
        <v>0</v>
      </c>
      <c r="R23" s="19">
        <v>0</v>
      </c>
      <c r="S23" s="18"/>
      <c r="U23" s="102">
        <v>6</v>
      </c>
      <c r="V23" s="102">
        <f>IF($H23="","",$H23)</f>
        <v>25</v>
      </c>
      <c r="W23" s="102">
        <f>IF(V23="","",V23/100)</f>
        <v>0.25</v>
      </c>
      <c r="X23" s="102">
        <f>IF($G23="","",$G23)</f>
        <v>6.3</v>
      </c>
      <c r="Y23" s="102">
        <f>IF($K23="","",$K23)</f>
        <v>8</v>
      </c>
      <c r="Z23" s="102">
        <f>IF(J23="","",J23-1)</f>
        <v>4</v>
      </c>
      <c r="AA23" s="102">
        <f>IF($L23="","",$L23)</f>
        <v>1</v>
      </c>
      <c r="AB23" s="102">
        <f>IF($M23="","",$M23)</f>
        <v>0</v>
      </c>
      <c r="AC23" s="102">
        <f>IF($H24="","",$H24)</f>
        <v>30.1</v>
      </c>
      <c r="AD23" s="102">
        <f>IF(AC23="","",AC23/100)</f>
        <v>0.30099999999999999</v>
      </c>
      <c r="AE23" s="102">
        <f>IF($G24="","",$G24)</f>
        <v>5.4</v>
      </c>
      <c r="AF23" s="102">
        <f>IF($K24="","",$K24)</f>
        <v>10</v>
      </c>
      <c r="AG23" s="102">
        <f>IF(J24="","",J24-1)</f>
        <v>5</v>
      </c>
      <c r="AH23" s="102">
        <f>IF($L24="","",$L24)</f>
        <v>1</v>
      </c>
      <c r="AI23" s="102">
        <f>IF($M24="","",$M24)</f>
        <v>1</v>
      </c>
      <c r="AJ23" s="102">
        <f>IF($H25="","",$H25)</f>
        <v>32.1</v>
      </c>
      <c r="AK23" s="102">
        <f>IF(AJ23="","",AJ23/100)</f>
        <v>0.32100000000000001</v>
      </c>
      <c r="AL23" s="102">
        <f>IF($G25="","",$G25)</f>
        <v>9.1</v>
      </c>
      <c r="AM23" s="102">
        <f>IF($K25="","",$K25)</f>
        <v>11</v>
      </c>
      <c r="AN23" s="102">
        <f>IF(J25="","",J25-1)</f>
        <v>4</v>
      </c>
      <c r="AO23" s="102">
        <f>IF($L25="","",$L25)</f>
        <v>1</v>
      </c>
      <c r="AP23" s="102">
        <f>IF($M25="","",$M25)</f>
        <v>3</v>
      </c>
      <c r="AQ23" s="102">
        <f>IF($H26="","",$H26)</f>
        <v>27.5</v>
      </c>
      <c r="AR23" s="102">
        <f>IF(AQ23="","",AQ23/100)</f>
        <v>0.27500000000000002</v>
      </c>
      <c r="AS23" s="102">
        <f>IF($G26="","",$G26)</f>
        <v>7.7</v>
      </c>
      <c r="AT23" s="102">
        <f>IF($K26="","",$K26)</f>
        <v>6</v>
      </c>
      <c r="AU23" s="102">
        <f>IF(J26="","",J26-1)</f>
        <v>4</v>
      </c>
      <c r="AV23" s="102">
        <f>IF($L26="","",$L26)</f>
        <v>3</v>
      </c>
      <c r="AW23" s="102">
        <f>IF($M26="","",$M26)</f>
        <v>0</v>
      </c>
      <c r="AX23" s="102">
        <f>IF($H27="","",$H27)</f>
        <v>27</v>
      </c>
      <c r="AY23" s="102">
        <f>IF(AX23="","",AX23/100)</f>
        <v>0.27</v>
      </c>
      <c r="AZ23" s="102">
        <f>IF($G27="","",$G27)</f>
        <v>8.3000000000000007</v>
      </c>
      <c r="BA23" s="102">
        <f>IF($K27="","",$K27)</f>
        <v>8</v>
      </c>
      <c r="BB23" s="102">
        <f>IF(J27="","",J27-1)</f>
        <v>3</v>
      </c>
      <c r="BC23" s="102">
        <f>IF($L27="","",$L27)</f>
        <v>1</v>
      </c>
      <c r="BD23" s="102">
        <f>IF($M27="","",$M27)</f>
        <v>2</v>
      </c>
      <c r="BE23" s="102">
        <f>IF($H28="","",$H28)</f>
        <v>23</v>
      </c>
      <c r="BF23" s="102">
        <f>IF(BE23="","",BE23/100)</f>
        <v>0.23</v>
      </c>
      <c r="BG23" s="102">
        <f>IF($G28="","",$G28)</f>
        <v>7.1</v>
      </c>
      <c r="BH23" s="102">
        <f>IF($K28="","",$K28)</f>
        <v>6</v>
      </c>
      <c r="BI23" s="102">
        <f>IF(J28="","",J28-1)</f>
        <v>3</v>
      </c>
      <c r="BJ23" s="102">
        <f>IF($L28="","",$L28)</f>
        <v>2</v>
      </c>
      <c r="BK23" s="102">
        <f>IF($M28="","",$M28)</f>
        <v>0</v>
      </c>
      <c r="BL23" s="102">
        <f>SUM(O23:O28)/U23</f>
        <v>4.333333333333333</v>
      </c>
      <c r="BM23" s="102">
        <f>SUM(P23:P28)/U23</f>
        <v>0</v>
      </c>
      <c r="BN23" s="102">
        <f>SUM(Q23:Q28)/U23</f>
        <v>0</v>
      </c>
      <c r="BO23" s="102">
        <f>SUM(R23:R28)/U23</f>
        <v>0</v>
      </c>
    </row>
    <row r="24" spans="2:67" ht="15.75" x14ac:dyDescent="0.2">
      <c r="B24" s="147"/>
      <c r="C24" s="21" t="s">
        <v>103</v>
      </c>
      <c r="D24" s="19" t="s">
        <v>730</v>
      </c>
      <c r="E24" s="19">
        <v>170</v>
      </c>
      <c r="F24" s="20"/>
      <c r="G24" s="19">
        <v>5.4</v>
      </c>
      <c r="H24" s="19">
        <v>30.1</v>
      </c>
      <c r="I24" s="19">
        <v>23</v>
      </c>
      <c r="J24" s="19">
        <v>6</v>
      </c>
      <c r="K24" s="19">
        <v>10</v>
      </c>
      <c r="L24" s="19">
        <v>1</v>
      </c>
      <c r="M24" s="19">
        <v>1</v>
      </c>
      <c r="N24" s="19">
        <v>0</v>
      </c>
      <c r="O24" s="19">
        <v>1</v>
      </c>
      <c r="P24" s="19">
        <v>0</v>
      </c>
      <c r="Q24" s="19">
        <v>0</v>
      </c>
      <c r="R24" s="19">
        <v>0</v>
      </c>
      <c r="S24" s="18" t="s">
        <v>741</v>
      </c>
    </row>
    <row r="25" spans="2:67" ht="15.75" x14ac:dyDescent="0.2">
      <c r="B25" s="147"/>
      <c r="C25" s="21" t="s">
        <v>102</v>
      </c>
      <c r="D25" s="19" t="str">
        <f t="shared" ref="D25:E28" si="2">D24</f>
        <v>SR</v>
      </c>
      <c r="E25" s="19">
        <f t="shared" si="2"/>
        <v>170</v>
      </c>
      <c r="F25" s="20"/>
      <c r="G25" s="19">
        <v>9.1</v>
      </c>
      <c r="H25" s="19">
        <v>32.1</v>
      </c>
      <c r="I25" s="19">
        <v>26.2</v>
      </c>
      <c r="J25" s="19">
        <v>5</v>
      </c>
      <c r="K25" s="19">
        <v>11</v>
      </c>
      <c r="L25" s="19">
        <v>1</v>
      </c>
      <c r="M25" s="19">
        <v>3</v>
      </c>
      <c r="N25" s="19">
        <v>2</v>
      </c>
      <c r="O25" s="19">
        <v>10</v>
      </c>
      <c r="P25" s="19">
        <v>0</v>
      </c>
      <c r="Q25" s="19">
        <v>0</v>
      </c>
      <c r="R25" s="19">
        <v>0</v>
      </c>
      <c r="S25" s="18"/>
    </row>
    <row r="26" spans="2:67" ht="15.75" x14ac:dyDescent="0.2">
      <c r="B26" s="147"/>
      <c r="C26" s="21" t="s">
        <v>101</v>
      </c>
      <c r="D26" s="19" t="str">
        <f t="shared" si="2"/>
        <v>SR</v>
      </c>
      <c r="E26" s="19">
        <f t="shared" si="2"/>
        <v>170</v>
      </c>
      <c r="F26" s="20"/>
      <c r="G26" s="19">
        <v>7.7</v>
      </c>
      <c r="H26" s="19">
        <v>27.5</v>
      </c>
      <c r="I26" s="19">
        <v>24</v>
      </c>
      <c r="J26" s="19">
        <v>5</v>
      </c>
      <c r="K26" s="19">
        <v>6</v>
      </c>
      <c r="L26" s="19">
        <v>3</v>
      </c>
      <c r="M26" s="19">
        <v>0</v>
      </c>
      <c r="N26" s="19">
        <v>0</v>
      </c>
      <c r="O26" s="19">
        <v>3</v>
      </c>
      <c r="P26" s="19">
        <v>0</v>
      </c>
      <c r="Q26" s="19">
        <v>0</v>
      </c>
      <c r="R26" s="19">
        <v>0</v>
      </c>
      <c r="S26" s="18"/>
    </row>
    <row r="27" spans="2:67" ht="15.75" x14ac:dyDescent="0.2">
      <c r="B27" s="147"/>
      <c r="C27" s="21" t="s">
        <v>100</v>
      </c>
      <c r="D27" s="19" t="str">
        <f t="shared" si="2"/>
        <v>SR</v>
      </c>
      <c r="E27" s="19">
        <f t="shared" si="2"/>
        <v>170</v>
      </c>
      <c r="F27" s="20"/>
      <c r="G27" s="19">
        <v>8.3000000000000007</v>
      </c>
      <c r="H27" s="19">
        <v>27</v>
      </c>
      <c r="I27" s="19">
        <v>21.5</v>
      </c>
      <c r="J27" s="19">
        <v>4</v>
      </c>
      <c r="K27" s="19">
        <v>8</v>
      </c>
      <c r="L27" s="19">
        <v>1</v>
      </c>
      <c r="M27" s="19">
        <v>2</v>
      </c>
      <c r="N27" s="19">
        <v>2</v>
      </c>
      <c r="O27" s="19">
        <v>9</v>
      </c>
      <c r="P27" s="19">
        <v>0</v>
      </c>
      <c r="Q27" s="19">
        <v>0</v>
      </c>
      <c r="R27" s="19">
        <v>0</v>
      </c>
      <c r="S27" s="18" t="s">
        <v>741</v>
      </c>
    </row>
    <row r="28" spans="2:67" ht="15.75" x14ac:dyDescent="0.2">
      <c r="B28" s="147"/>
      <c r="C28" s="21" t="s">
        <v>99</v>
      </c>
      <c r="D28" s="19" t="str">
        <f t="shared" si="2"/>
        <v>SR</v>
      </c>
      <c r="E28" s="19">
        <f t="shared" si="2"/>
        <v>170</v>
      </c>
      <c r="F28" s="20"/>
      <c r="G28" s="19">
        <v>7.1</v>
      </c>
      <c r="H28" s="19">
        <v>23</v>
      </c>
      <c r="I28" s="19">
        <v>21.5</v>
      </c>
      <c r="J28" s="19">
        <v>4</v>
      </c>
      <c r="K28" s="19">
        <v>6</v>
      </c>
      <c r="L28" s="19">
        <v>2</v>
      </c>
      <c r="M28" s="19">
        <v>0</v>
      </c>
      <c r="N28" s="19">
        <v>0</v>
      </c>
      <c r="O28" s="19">
        <v>1</v>
      </c>
      <c r="P28" s="19">
        <v>0</v>
      </c>
      <c r="Q28" s="19">
        <v>0</v>
      </c>
      <c r="R28" s="19">
        <v>0</v>
      </c>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170</v>
      </c>
      <c r="F30" s="13">
        <f>F23</f>
        <v>361.05</v>
      </c>
      <c r="G30" s="13">
        <f t="shared" ref="G30:R30" si="3">AVERAGE(G23:G28)</f>
        <v>7.3166666666666664</v>
      </c>
      <c r="H30" s="13">
        <f t="shared" si="3"/>
        <v>27.45</v>
      </c>
      <c r="I30" s="13">
        <f t="shared" si="3"/>
        <v>22.366666666666664</v>
      </c>
      <c r="J30" s="13">
        <f t="shared" si="3"/>
        <v>4.833333333333333</v>
      </c>
      <c r="K30" s="13">
        <f t="shared" si="3"/>
        <v>8.1666666666666661</v>
      </c>
      <c r="L30" s="13">
        <f t="shared" si="3"/>
        <v>1.5</v>
      </c>
      <c r="M30" s="13">
        <f t="shared" si="3"/>
        <v>1</v>
      </c>
      <c r="N30" s="13">
        <f t="shared" si="3"/>
        <v>0.66666666666666663</v>
      </c>
      <c r="O30" s="13">
        <f t="shared" si="3"/>
        <v>4.333333333333333</v>
      </c>
      <c r="P30" s="13">
        <f t="shared" si="3"/>
        <v>0</v>
      </c>
      <c r="Q30" s="13">
        <f t="shared" si="3"/>
        <v>0</v>
      </c>
      <c r="R30" s="13">
        <f t="shared" si="3"/>
        <v>0</v>
      </c>
      <c r="S30" s="12"/>
    </row>
    <row r="31" spans="2:67" ht="15.75" x14ac:dyDescent="0.2">
      <c r="B31" s="17"/>
      <c r="C31" s="16" t="s">
        <v>97</v>
      </c>
      <c r="D31" s="15"/>
      <c r="E31" s="14"/>
      <c r="F31" s="14"/>
      <c r="G31" s="13">
        <f t="shared" ref="G31:R31" si="4">STDEV(G23:G28)/SQRT(COUNT(G23:G28))</f>
        <v>0.54919132468668108</v>
      </c>
      <c r="H31" s="13">
        <f t="shared" si="4"/>
        <v>1.3497530638355135</v>
      </c>
      <c r="I31" s="13">
        <f t="shared" si="4"/>
        <v>1.1303883305208871</v>
      </c>
      <c r="J31" s="13">
        <f t="shared" si="4"/>
        <v>0.30731814857643008</v>
      </c>
      <c r="K31" s="13">
        <f t="shared" si="4"/>
        <v>0.83333333333333293</v>
      </c>
      <c r="L31" s="13">
        <f t="shared" si="4"/>
        <v>0.34156502553198664</v>
      </c>
      <c r="M31" s="13">
        <f t="shared" si="4"/>
        <v>0.51639777949432231</v>
      </c>
      <c r="N31" s="13">
        <f t="shared" si="4"/>
        <v>0.42163702135578401</v>
      </c>
      <c r="O31" s="13">
        <f t="shared" si="4"/>
        <v>1.6666666666666665</v>
      </c>
      <c r="P31" s="13">
        <f t="shared" si="4"/>
        <v>0</v>
      </c>
      <c r="Q31" s="13">
        <f t="shared" si="4"/>
        <v>0</v>
      </c>
      <c r="R31" s="13">
        <f t="shared" si="4"/>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740</v>
      </c>
      <c r="E33" s="19">
        <v>167</v>
      </c>
      <c r="F33" s="19">
        <v>886.33</v>
      </c>
      <c r="G33" s="19">
        <v>9.1</v>
      </c>
      <c r="H33" s="19">
        <v>33.700000000000003</v>
      </c>
      <c r="I33" s="19">
        <v>28.1</v>
      </c>
      <c r="J33" s="19">
        <v>6</v>
      </c>
      <c r="K33" s="19">
        <v>12</v>
      </c>
      <c r="L33" s="19">
        <v>1</v>
      </c>
      <c r="M33" s="19">
        <v>3</v>
      </c>
      <c r="N33" s="19">
        <v>2</v>
      </c>
      <c r="O33" s="19">
        <v>4</v>
      </c>
      <c r="P33" s="19">
        <v>0</v>
      </c>
      <c r="Q33" s="19">
        <v>0</v>
      </c>
      <c r="R33" s="19">
        <v>0</v>
      </c>
      <c r="S33" s="18" t="s">
        <v>741</v>
      </c>
      <c r="U33" s="102">
        <v>6</v>
      </c>
      <c r="V33" s="102">
        <f>IF($H33="","",$H33)</f>
        <v>33.700000000000003</v>
      </c>
      <c r="W33" s="102">
        <f>IF(V33="","",V33/100)</f>
        <v>0.33700000000000002</v>
      </c>
      <c r="X33" s="102">
        <f>IF($G33="","",$G33)</f>
        <v>9.1</v>
      </c>
      <c r="Y33" s="102">
        <f>IF($K33="","",$K33)</f>
        <v>12</v>
      </c>
      <c r="Z33" s="102">
        <f>IF(J33="","",J33-1)</f>
        <v>5</v>
      </c>
      <c r="AA33" s="102">
        <f>IF($L33="","",$L33)</f>
        <v>1</v>
      </c>
      <c r="AB33" s="102">
        <f>IF($M33="","",$M33)</f>
        <v>3</v>
      </c>
      <c r="AC33" s="102">
        <f>IF($H34="","",$H34)</f>
        <v>19.3</v>
      </c>
      <c r="AD33" s="102">
        <f>IF(AC33="","",AC33/100)</f>
        <v>0.193</v>
      </c>
      <c r="AE33" s="102">
        <f>IF($G34="","",$G34)</f>
        <v>5.57</v>
      </c>
      <c r="AF33" s="102">
        <f>IF($K34="","",$K34)</f>
        <v>8</v>
      </c>
      <c r="AG33" s="102">
        <f>IF(J34="","",J34-1)</f>
        <v>5</v>
      </c>
      <c r="AH33" s="102">
        <f>IF($L34="","",$L34)</f>
        <v>0</v>
      </c>
      <c r="AI33" s="102">
        <f>IF($M34="","",$M34)</f>
        <v>0</v>
      </c>
      <c r="AJ33" s="102">
        <f>IF($H35="","",$H35)</f>
        <v>25.8</v>
      </c>
      <c r="AK33" s="102">
        <f>IF(AJ33="","",AJ33/100)</f>
        <v>0.25800000000000001</v>
      </c>
      <c r="AL33" s="102">
        <f>IF($G35="","",$G35)</f>
        <v>9.0500000000000007</v>
      </c>
      <c r="AM33" s="102">
        <f>IF($K35="","",$K35)</f>
        <v>8</v>
      </c>
      <c r="AN33" s="102">
        <f>IF(J35="","",J35-1)</f>
        <v>4</v>
      </c>
      <c r="AO33" s="102">
        <f>IF($L35="","",$L35)</f>
        <v>2</v>
      </c>
      <c r="AP33" s="102">
        <f>IF($M35="","",$M35)</f>
        <v>0</v>
      </c>
      <c r="AQ33" s="102">
        <f>IF($H36="","",$H36)</f>
        <v>27.5</v>
      </c>
      <c r="AR33" s="102">
        <f>IF(AQ33="","",AQ33/100)</f>
        <v>0.27500000000000002</v>
      </c>
      <c r="AS33" s="102">
        <f>IF($G36="","",$G36)</f>
        <v>8.68</v>
      </c>
      <c r="AT33" s="102">
        <f>IF($K36="","",$K36)</f>
        <v>11</v>
      </c>
      <c r="AU33" s="102">
        <f>IF(J36="","",J36-1)</f>
        <v>6</v>
      </c>
      <c r="AV33" s="102">
        <f>IF($L36="","",$L36)</f>
        <v>2</v>
      </c>
      <c r="AW33" s="102">
        <f>IF($M36="","",$M36)</f>
        <v>3</v>
      </c>
      <c r="AX33" s="102">
        <f>IF($H37="","",$H37)</f>
        <v>12.8</v>
      </c>
      <c r="AY33" s="102">
        <f>IF(AX33="","",AX33/100)</f>
        <v>0.128</v>
      </c>
      <c r="AZ33" s="102">
        <f>IF($G37="","",$G37)</f>
        <v>5.0199999999999996</v>
      </c>
      <c r="BA33" s="102">
        <f>IF($K37="","",$K37)</f>
        <v>7</v>
      </c>
      <c r="BB33" s="102" t="str">
        <f>IF(J37="","",J37-1)</f>
        <v/>
      </c>
      <c r="BC33" s="102">
        <f>IF($L37="","",$L37)</f>
        <v>0</v>
      </c>
      <c r="BD33" s="102">
        <f>IF($M37="","",$M37)</f>
        <v>0</v>
      </c>
      <c r="BE33" s="102">
        <f>IF($H38="","",$H38)</f>
        <v>33.200000000000003</v>
      </c>
      <c r="BF33" s="102">
        <f>IF(BE33="","",BE33/100)</f>
        <v>0.33200000000000002</v>
      </c>
      <c r="BG33" s="102">
        <f>IF($G38="","",$G38)</f>
        <v>8.83</v>
      </c>
      <c r="BH33" s="102">
        <f>IF($K38="","",$K38)</f>
        <v>11</v>
      </c>
      <c r="BI33" s="102">
        <f>IF(J38="","",J38-1)</f>
        <v>6</v>
      </c>
      <c r="BJ33" s="102">
        <f>IF($L38="","",$L38)</f>
        <v>2</v>
      </c>
      <c r="BK33" s="102">
        <f>IF($M38="","",$M38)</f>
        <v>4</v>
      </c>
      <c r="BL33" s="102">
        <f>SUM(O33:O38)/U33</f>
        <v>3.8333333333333335</v>
      </c>
      <c r="BM33" s="102">
        <f>SUM(P33:P38)/U33</f>
        <v>0</v>
      </c>
      <c r="BN33" s="102">
        <f>SUM(Q33:Q38)/U33</f>
        <v>0</v>
      </c>
      <c r="BO33" s="102">
        <f>SUM(R33:R38)/U33</f>
        <v>0</v>
      </c>
    </row>
    <row r="34" spans="2:67" ht="15.75" x14ac:dyDescent="0.2">
      <c r="B34" s="147"/>
      <c r="C34" s="21" t="s">
        <v>103</v>
      </c>
      <c r="D34" s="19" t="s">
        <v>745</v>
      </c>
      <c r="E34" s="19">
        <v>170</v>
      </c>
      <c r="F34" s="20"/>
      <c r="G34" s="19">
        <v>5.57</v>
      </c>
      <c r="H34" s="19">
        <v>19.3</v>
      </c>
      <c r="I34" s="19">
        <v>21.1</v>
      </c>
      <c r="J34" s="19">
        <v>6</v>
      </c>
      <c r="K34" s="19">
        <v>8</v>
      </c>
      <c r="L34" s="19">
        <v>0</v>
      </c>
      <c r="M34" s="19">
        <v>0</v>
      </c>
      <c r="N34" s="19">
        <v>0</v>
      </c>
      <c r="O34" s="19">
        <v>1</v>
      </c>
      <c r="P34" s="19">
        <v>0</v>
      </c>
      <c r="Q34" s="19">
        <v>0</v>
      </c>
      <c r="R34" s="19">
        <v>0</v>
      </c>
      <c r="S34" s="18"/>
    </row>
    <row r="35" spans="2:67" ht="15.75" x14ac:dyDescent="0.2">
      <c r="B35" s="147"/>
      <c r="C35" s="21" t="s">
        <v>102</v>
      </c>
      <c r="D35" s="19" t="str">
        <f t="shared" ref="D35:E38" si="5">D34</f>
        <v>CO'B</v>
      </c>
      <c r="E35" s="19">
        <f t="shared" si="5"/>
        <v>170</v>
      </c>
      <c r="F35" s="20"/>
      <c r="G35" s="19">
        <v>9.0500000000000007</v>
      </c>
      <c r="H35" s="19">
        <v>25.8</v>
      </c>
      <c r="I35" s="19">
        <v>15.1</v>
      </c>
      <c r="J35" s="19">
        <v>5</v>
      </c>
      <c r="K35" s="19">
        <v>8</v>
      </c>
      <c r="L35" s="19">
        <v>2</v>
      </c>
      <c r="M35" s="19">
        <v>0</v>
      </c>
      <c r="N35" s="19">
        <v>0</v>
      </c>
      <c r="O35" s="19">
        <v>1</v>
      </c>
      <c r="P35" s="19">
        <v>0</v>
      </c>
      <c r="Q35" s="19">
        <v>0</v>
      </c>
      <c r="R35" s="19">
        <v>0</v>
      </c>
      <c r="S35" s="18"/>
    </row>
    <row r="36" spans="2:67" ht="15.75" x14ac:dyDescent="0.2">
      <c r="B36" s="147"/>
      <c r="C36" s="21" t="s">
        <v>101</v>
      </c>
      <c r="D36" s="19" t="str">
        <f t="shared" si="5"/>
        <v>CO'B</v>
      </c>
      <c r="E36" s="19">
        <f t="shared" si="5"/>
        <v>170</v>
      </c>
      <c r="F36" s="20"/>
      <c r="G36" s="19">
        <v>8.68</v>
      </c>
      <c r="H36" s="19">
        <v>27.5</v>
      </c>
      <c r="I36" s="19">
        <v>18.899999999999999</v>
      </c>
      <c r="J36" s="19">
        <v>7</v>
      </c>
      <c r="K36" s="19">
        <v>11</v>
      </c>
      <c r="L36" s="19">
        <v>2</v>
      </c>
      <c r="M36" s="19">
        <v>3</v>
      </c>
      <c r="N36" s="19">
        <v>0</v>
      </c>
      <c r="O36" s="19">
        <v>6</v>
      </c>
      <c r="P36" s="19">
        <v>0</v>
      </c>
      <c r="Q36" s="19">
        <v>0</v>
      </c>
      <c r="R36" s="19">
        <v>0</v>
      </c>
      <c r="S36" s="18" t="s">
        <v>738</v>
      </c>
    </row>
    <row r="37" spans="2:67" ht="15.75" x14ac:dyDescent="0.2">
      <c r="B37" s="147"/>
      <c r="C37" s="21" t="s">
        <v>100</v>
      </c>
      <c r="D37" s="19" t="str">
        <f t="shared" si="5"/>
        <v>CO'B</v>
      </c>
      <c r="E37" s="19">
        <f t="shared" si="5"/>
        <v>170</v>
      </c>
      <c r="F37" s="20"/>
      <c r="G37" s="19">
        <v>5.0199999999999996</v>
      </c>
      <c r="H37" s="19">
        <v>12.8</v>
      </c>
      <c r="I37" s="19">
        <v>16.899999999999999</v>
      </c>
      <c r="J37" s="19"/>
      <c r="K37" s="19">
        <v>7</v>
      </c>
      <c r="L37" s="19">
        <v>0</v>
      </c>
      <c r="M37" s="19">
        <v>0</v>
      </c>
      <c r="N37" s="19">
        <v>0</v>
      </c>
      <c r="O37" s="19">
        <v>0</v>
      </c>
      <c r="P37" s="19">
        <v>0</v>
      </c>
      <c r="Q37" s="19">
        <v>0</v>
      </c>
      <c r="R37" s="19">
        <v>0</v>
      </c>
      <c r="S37" s="18"/>
    </row>
    <row r="38" spans="2:67" ht="15.75" x14ac:dyDescent="0.2">
      <c r="B38" s="147"/>
      <c r="C38" s="21" t="s">
        <v>99</v>
      </c>
      <c r="D38" s="19" t="str">
        <f t="shared" si="5"/>
        <v>CO'B</v>
      </c>
      <c r="E38" s="19">
        <f t="shared" si="5"/>
        <v>170</v>
      </c>
      <c r="F38" s="20"/>
      <c r="G38" s="19">
        <v>8.83</v>
      </c>
      <c r="H38" s="19">
        <v>33.200000000000003</v>
      </c>
      <c r="I38" s="19">
        <v>29.9</v>
      </c>
      <c r="J38" s="19">
        <v>7</v>
      </c>
      <c r="K38" s="19">
        <v>11</v>
      </c>
      <c r="L38" s="19">
        <v>2</v>
      </c>
      <c r="M38" s="19">
        <v>4</v>
      </c>
      <c r="N38" s="19">
        <v>0</v>
      </c>
      <c r="O38" s="19">
        <v>11</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170</v>
      </c>
      <c r="F40" s="13">
        <f>F33</f>
        <v>886.33</v>
      </c>
      <c r="G40" s="13">
        <f t="shared" ref="G40:R40" si="6">AVERAGE(G33:G38)</f>
        <v>7.708333333333333</v>
      </c>
      <c r="H40" s="13">
        <f t="shared" si="6"/>
        <v>25.383333333333336</v>
      </c>
      <c r="I40" s="13">
        <f t="shared" si="6"/>
        <v>21.666666666666668</v>
      </c>
      <c r="J40" s="13">
        <f t="shared" si="6"/>
        <v>6.2</v>
      </c>
      <c r="K40" s="13">
        <f t="shared" si="6"/>
        <v>9.5</v>
      </c>
      <c r="L40" s="13">
        <f t="shared" si="6"/>
        <v>1.1666666666666667</v>
      </c>
      <c r="M40" s="13">
        <f t="shared" si="6"/>
        <v>1.6666666666666667</v>
      </c>
      <c r="N40" s="13">
        <f t="shared" si="6"/>
        <v>0.33333333333333331</v>
      </c>
      <c r="O40" s="13">
        <f t="shared" si="6"/>
        <v>3.8333333333333335</v>
      </c>
      <c r="P40" s="13">
        <f t="shared" si="6"/>
        <v>0</v>
      </c>
      <c r="Q40" s="13">
        <f t="shared" si="6"/>
        <v>0</v>
      </c>
      <c r="R40" s="13">
        <f t="shared" si="6"/>
        <v>0</v>
      </c>
      <c r="S40" s="12"/>
    </row>
    <row r="41" spans="2:67" ht="15.75" x14ac:dyDescent="0.2">
      <c r="B41" s="17"/>
      <c r="C41" s="16" t="s">
        <v>97</v>
      </c>
      <c r="D41" s="15"/>
      <c r="E41" s="14"/>
      <c r="F41" s="14"/>
      <c r="G41" s="13">
        <f t="shared" ref="G41:R41" si="7">STDEV(G33:G38)/SQRT(COUNT(G33:G38))</f>
        <v>0.76895347352388232</v>
      </c>
      <c r="H41" s="13">
        <f t="shared" si="7"/>
        <v>3.3179729420904618</v>
      </c>
      <c r="I41" s="13">
        <f t="shared" si="7"/>
        <v>2.4697728190620647</v>
      </c>
      <c r="J41" s="13">
        <f t="shared" si="7"/>
        <v>0.37416573867739489</v>
      </c>
      <c r="K41" s="13">
        <f t="shared" si="7"/>
        <v>0.84656167328001963</v>
      </c>
      <c r="L41" s="13">
        <f t="shared" si="7"/>
        <v>0.40138648595974324</v>
      </c>
      <c r="M41" s="13">
        <f t="shared" si="7"/>
        <v>0.76011695006609203</v>
      </c>
      <c r="N41" s="13">
        <f t="shared" si="7"/>
        <v>0.33333333333333337</v>
      </c>
      <c r="O41" s="13">
        <f t="shared" si="7"/>
        <v>1.7013066873566463</v>
      </c>
      <c r="P41" s="13">
        <f t="shared" si="7"/>
        <v>0</v>
      </c>
      <c r="Q41" s="13">
        <f t="shared" si="7"/>
        <v>0</v>
      </c>
      <c r="R41" s="13">
        <f t="shared" si="7"/>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740</v>
      </c>
      <c r="E43" s="19">
        <v>167</v>
      </c>
      <c r="F43" s="19">
        <v>526.62</v>
      </c>
      <c r="G43" s="19">
        <v>7.27</v>
      </c>
      <c r="H43" s="19">
        <v>24.9</v>
      </c>
      <c r="I43" s="19">
        <v>21.1</v>
      </c>
      <c r="J43" s="19">
        <v>7</v>
      </c>
      <c r="K43" s="19">
        <v>10</v>
      </c>
      <c r="L43" s="19">
        <v>2</v>
      </c>
      <c r="M43" s="19">
        <v>1</v>
      </c>
      <c r="N43" s="19">
        <v>0</v>
      </c>
      <c r="O43" s="19">
        <v>2</v>
      </c>
      <c r="P43" s="19">
        <v>0</v>
      </c>
      <c r="Q43" s="19">
        <v>0</v>
      </c>
      <c r="R43" s="19">
        <v>0</v>
      </c>
      <c r="S43" s="18" t="s">
        <v>738</v>
      </c>
      <c r="U43" s="102">
        <v>6</v>
      </c>
      <c r="V43" s="102">
        <f>IF($H43="","",$H43)</f>
        <v>24.9</v>
      </c>
      <c r="W43" s="102">
        <f>IF(V43="","",V43/100)</f>
        <v>0.249</v>
      </c>
      <c r="X43" s="102">
        <f>IF($G43="","",$G43)</f>
        <v>7.27</v>
      </c>
      <c r="Y43" s="102">
        <f>IF($K43="","",$K43)</f>
        <v>10</v>
      </c>
      <c r="Z43" s="102">
        <f>IF(J43="","",J43-1)</f>
        <v>6</v>
      </c>
      <c r="AA43" s="102">
        <f>IF($L43="","",$L43)</f>
        <v>2</v>
      </c>
      <c r="AB43" s="102">
        <f>IF($M43="","",$M43)</f>
        <v>1</v>
      </c>
      <c r="AC43" s="102">
        <f>IF($H44="","",$H44)</f>
        <v>26.8</v>
      </c>
      <c r="AD43" s="102">
        <f>IF(AC43="","",AC43/100)</f>
        <v>0.26800000000000002</v>
      </c>
      <c r="AE43" s="102">
        <f>IF($G44="","",$G44)</f>
        <v>8.0399999999999991</v>
      </c>
      <c r="AF43" s="102">
        <f>IF($K44="","",$K44)</f>
        <v>10</v>
      </c>
      <c r="AG43" s="102">
        <f>IF(J44="","",J44-1)</f>
        <v>6</v>
      </c>
      <c r="AH43" s="102">
        <f>IF($L44="","",$L44)</f>
        <v>3</v>
      </c>
      <c r="AI43" s="102">
        <f>IF($M44="","",$M44)</f>
        <v>3</v>
      </c>
      <c r="AJ43" s="102">
        <f>IF($H45="","",$H45)</f>
        <v>12.4</v>
      </c>
      <c r="AK43" s="102">
        <f>IF(AJ43="","",AJ43/100)</f>
        <v>0.124</v>
      </c>
      <c r="AL43" s="102">
        <f>IF($G45="","",$G45)</f>
        <v>4.5599999999999996</v>
      </c>
      <c r="AM43" s="102">
        <f>IF($K45="","",$K45)</f>
        <v>7</v>
      </c>
      <c r="AN43" s="102" t="str">
        <f>IF(J45="","",J45-1)</f>
        <v/>
      </c>
      <c r="AO43" s="102">
        <f>IF($L45="","",$L45)</f>
        <v>0</v>
      </c>
      <c r="AP43" s="102">
        <f>IF($M45="","",$M45)</f>
        <v>0</v>
      </c>
      <c r="AQ43" s="102">
        <f>IF($H46="","",$H46)</f>
        <v>28.3</v>
      </c>
      <c r="AR43" s="102">
        <f>IF(AQ43="","",AQ43/100)</f>
        <v>0.28300000000000003</v>
      </c>
      <c r="AS43" s="102">
        <f>IF($G46="","",$G46)</f>
        <v>7.53</v>
      </c>
      <c r="AT43" s="102">
        <f>IF($K46="","",$K46)</f>
        <v>10</v>
      </c>
      <c r="AU43" s="102">
        <f>IF(J46="","",J46-1)</f>
        <v>4</v>
      </c>
      <c r="AV43" s="102">
        <f>IF($L46="","",$L46)</f>
        <v>2</v>
      </c>
      <c r="AW43" s="102">
        <f>IF($M46="","",$M46)</f>
        <v>0</v>
      </c>
      <c r="AX43" s="102">
        <f>IF($H47="","",$H47)</f>
        <v>25.7</v>
      </c>
      <c r="AY43" s="102">
        <f>IF(AX43="","",AX43/100)</f>
        <v>0.25700000000000001</v>
      </c>
      <c r="AZ43" s="102">
        <f>IF($G47="","",$G47)</f>
        <v>7.26</v>
      </c>
      <c r="BA43" s="102">
        <f>IF($K47="","",$K47)</f>
        <v>9</v>
      </c>
      <c r="BB43" s="102">
        <f>IF(J47="","",J47-1)</f>
        <v>7</v>
      </c>
      <c r="BC43" s="102">
        <f>IF($L47="","",$L47)</f>
        <v>0</v>
      </c>
      <c r="BD43" s="102">
        <f>IF($M47="","",$M47)</f>
        <v>0</v>
      </c>
      <c r="BE43" s="102">
        <f>IF($H48="","",$H48)</f>
        <v>31.5</v>
      </c>
      <c r="BF43" s="102">
        <f>IF(BE43="","",BE43/100)</f>
        <v>0.315</v>
      </c>
      <c r="BG43" s="102">
        <f>IF($G48="","",$G48)</f>
        <v>8.09</v>
      </c>
      <c r="BH43" s="102">
        <f>IF($K48="","",$K48)</f>
        <v>11</v>
      </c>
      <c r="BI43" s="102">
        <f>IF(J48="","",J48-1)</f>
        <v>3</v>
      </c>
      <c r="BJ43" s="102">
        <f>IF($L48="","",$L48)</f>
        <v>1</v>
      </c>
      <c r="BK43" s="102">
        <f>IF($M48="","",$M48)</f>
        <v>0</v>
      </c>
      <c r="BL43" s="102">
        <f>SUM(O43:O48)/U43</f>
        <v>2.5</v>
      </c>
      <c r="BM43" s="102">
        <f>SUM(P43:P48)/U43</f>
        <v>0</v>
      </c>
      <c r="BN43" s="102">
        <f>SUM(Q43:Q48)/U43</f>
        <v>0</v>
      </c>
      <c r="BO43" s="102">
        <f>SUM(R43:R48)/U43</f>
        <v>0</v>
      </c>
    </row>
    <row r="44" spans="2:67" ht="15.75" x14ac:dyDescent="0.2">
      <c r="B44" s="147"/>
      <c r="C44" s="21" t="s">
        <v>103</v>
      </c>
      <c r="D44" s="19" t="s">
        <v>745</v>
      </c>
      <c r="E44" s="19">
        <v>170</v>
      </c>
      <c r="F44" s="20"/>
      <c r="G44" s="19">
        <v>8.0399999999999991</v>
      </c>
      <c r="H44" s="19">
        <v>26.8</v>
      </c>
      <c r="I44" s="19">
        <v>25.9</v>
      </c>
      <c r="J44" s="19">
        <v>7</v>
      </c>
      <c r="K44" s="19">
        <v>10</v>
      </c>
      <c r="L44" s="19">
        <v>3</v>
      </c>
      <c r="M44" s="19">
        <v>3</v>
      </c>
      <c r="N44" s="19">
        <v>0</v>
      </c>
      <c r="O44" s="19">
        <v>5</v>
      </c>
      <c r="P44" s="19">
        <v>0</v>
      </c>
      <c r="Q44" s="19">
        <v>0</v>
      </c>
      <c r="R44" s="19">
        <v>0</v>
      </c>
      <c r="S44" s="18" t="s">
        <v>741</v>
      </c>
    </row>
    <row r="45" spans="2:67" ht="15.75" x14ac:dyDescent="0.2">
      <c r="B45" s="147"/>
      <c r="C45" s="21" t="s">
        <v>102</v>
      </c>
      <c r="D45" s="19" t="str">
        <f t="shared" ref="D45:E48" si="8">D44</f>
        <v>CO'B</v>
      </c>
      <c r="E45" s="19">
        <f t="shared" si="8"/>
        <v>170</v>
      </c>
      <c r="F45" s="20"/>
      <c r="G45" s="19">
        <v>4.5599999999999996</v>
      </c>
      <c r="H45" s="19">
        <v>12.4</v>
      </c>
      <c r="I45" s="19">
        <v>15</v>
      </c>
      <c r="J45" s="19"/>
      <c r="K45" s="19">
        <v>7</v>
      </c>
      <c r="L45" s="19">
        <v>0</v>
      </c>
      <c r="M45" s="19">
        <v>0</v>
      </c>
      <c r="N45" s="19">
        <v>0</v>
      </c>
      <c r="O45" s="19">
        <v>0</v>
      </c>
      <c r="P45" s="19">
        <v>0</v>
      </c>
      <c r="Q45" s="19">
        <v>0</v>
      </c>
      <c r="R45" s="19">
        <v>0</v>
      </c>
      <c r="S45" s="18" t="s">
        <v>752</v>
      </c>
    </row>
    <row r="46" spans="2:67" ht="15.75" x14ac:dyDescent="0.2">
      <c r="B46" s="147"/>
      <c r="C46" s="21" t="s">
        <v>101</v>
      </c>
      <c r="D46" s="19" t="str">
        <f t="shared" si="8"/>
        <v>CO'B</v>
      </c>
      <c r="E46" s="19">
        <f t="shared" si="8"/>
        <v>170</v>
      </c>
      <c r="F46" s="20"/>
      <c r="G46" s="19">
        <v>7.53</v>
      </c>
      <c r="H46" s="19">
        <v>28.3</v>
      </c>
      <c r="I46" s="19">
        <v>16.600000000000001</v>
      </c>
      <c r="J46" s="19">
        <v>5</v>
      </c>
      <c r="K46" s="19">
        <v>10</v>
      </c>
      <c r="L46" s="19">
        <v>2</v>
      </c>
      <c r="M46" s="19">
        <v>0</v>
      </c>
      <c r="N46" s="19">
        <v>2</v>
      </c>
      <c r="O46" s="19">
        <v>3</v>
      </c>
      <c r="P46" s="19">
        <v>0</v>
      </c>
      <c r="Q46" s="19">
        <v>0</v>
      </c>
      <c r="R46" s="19">
        <v>0</v>
      </c>
      <c r="S46" s="18" t="s">
        <v>732</v>
      </c>
    </row>
    <row r="47" spans="2:67" ht="15.75" x14ac:dyDescent="0.2">
      <c r="B47" s="147"/>
      <c r="C47" s="21" t="s">
        <v>100</v>
      </c>
      <c r="D47" s="19" t="str">
        <f t="shared" si="8"/>
        <v>CO'B</v>
      </c>
      <c r="E47" s="19">
        <f t="shared" si="8"/>
        <v>170</v>
      </c>
      <c r="F47" s="20"/>
      <c r="G47" s="19">
        <v>7.26</v>
      </c>
      <c r="H47" s="19">
        <v>25.7</v>
      </c>
      <c r="I47" s="19">
        <v>17.3</v>
      </c>
      <c r="J47" s="19">
        <v>8</v>
      </c>
      <c r="K47" s="19">
        <v>9</v>
      </c>
      <c r="L47" s="19">
        <v>0</v>
      </c>
      <c r="M47" s="19">
        <v>0</v>
      </c>
      <c r="N47" s="19">
        <v>0</v>
      </c>
      <c r="O47" s="19">
        <v>1</v>
      </c>
      <c r="P47" s="19">
        <v>0</v>
      </c>
      <c r="Q47" s="19">
        <v>0</v>
      </c>
      <c r="R47" s="19">
        <v>0</v>
      </c>
      <c r="S47" s="18"/>
    </row>
    <row r="48" spans="2:67" ht="15.75" x14ac:dyDescent="0.2">
      <c r="B48" s="147"/>
      <c r="C48" s="21" t="s">
        <v>99</v>
      </c>
      <c r="D48" s="19" t="str">
        <f t="shared" si="8"/>
        <v>CO'B</v>
      </c>
      <c r="E48" s="19">
        <f t="shared" si="8"/>
        <v>170</v>
      </c>
      <c r="F48" s="20"/>
      <c r="G48" s="19">
        <v>8.09</v>
      </c>
      <c r="H48" s="19">
        <v>31.5</v>
      </c>
      <c r="I48" s="19">
        <v>23.5</v>
      </c>
      <c r="J48" s="19">
        <v>4</v>
      </c>
      <c r="K48" s="19">
        <v>11</v>
      </c>
      <c r="L48" s="19">
        <v>1</v>
      </c>
      <c r="M48" s="19">
        <v>0</v>
      </c>
      <c r="N48" s="19">
        <v>1</v>
      </c>
      <c r="O48" s="19">
        <v>4</v>
      </c>
      <c r="P48" s="19">
        <v>0</v>
      </c>
      <c r="Q48" s="19">
        <v>0</v>
      </c>
      <c r="R48" s="19">
        <v>0</v>
      </c>
      <c r="S48" s="18" t="s">
        <v>741</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170</v>
      </c>
      <c r="F50" s="13">
        <f>F43</f>
        <v>526.62</v>
      </c>
      <c r="G50" s="13">
        <f t="shared" ref="G50:R50" si="9">AVERAGE(G43:G48)</f>
        <v>7.125</v>
      </c>
      <c r="H50" s="13">
        <f t="shared" si="9"/>
        <v>24.933333333333337</v>
      </c>
      <c r="I50" s="13">
        <f t="shared" si="9"/>
        <v>19.899999999999999</v>
      </c>
      <c r="J50" s="13">
        <f t="shared" si="9"/>
        <v>6.2</v>
      </c>
      <c r="K50" s="13">
        <f t="shared" si="9"/>
        <v>9.5</v>
      </c>
      <c r="L50" s="13">
        <f t="shared" si="9"/>
        <v>1.3333333333333333</v>
      </c>
      <c r="M50" s="13">
        <f t="shared" si="9"/>
        <v>0.66666666666666663</v>
      </c>
      <c r="N50" s="13">
        <f t="shared" si="9"/>
        <v>0.5</v>
      </c>
      <c r="O50" s="13">
        <f t="shared" si="9"/>
        <v>2.5</v>
      </c>
      <c r="P50" s="13">
        <f t="shared" si="9"/>
        <v>0</v>
      </c>
      <c r="Q50" s="13">
        <f t="shared" si="9"/>
        <v>0</v>
      </c>
      <c r="R50" s="13">
        <f t="shared" si="9"/>
        <v>0</v>
      </c>
      <c r="S50" s="12"/>
    </row>
    <row r="51" spans="2:67" ht="15.75" x14ac:dyDescent="0.2">
      <c r="B51" s="17"/>
      <c r="C51" s="16" t="s">
        <v>97</v>
      </c>
      <c r="D51" s="15"/>
      <c r="E51" s="14"/>
      <c r="F51" s="14"/>
      <c r="G51" s="13">
        <f t="shared" ref="G51:R51" si="10">STDEV(G43:G48)/SQRT(COUNT(G43:G48))</f>
        <v>0.5338835703284629</v>
      </c>
      <c r="H51" s="13">
        <f t="shared" si="10"/>
        <v>2.6808787945580601</v>
      </c>
      <c r="I51" s="13">
        <f t="shared" si="10"/>
        <v>1.7517610187085066</v>
      </c>
      <c r="J51" s="13">
        <f t="shared" si="10"/>
        <v>0.73484692283495379</v>
      </c>
      <c r="K51" s="13">
        <f t="shared" si="10"/>
        <v>0.56273143387113778</v>
      </c>
      <c r="L51" s="13">
        <f t="shared" si="10"/>
        <v>0.49441323247304431</v>
      </c>
      <c r="M51" s="13">
        <f t="shared" si="10"/>
        <v>0.49441323247304431</v>
      </c>
      <c r="N51" s="13">
        <f t="shared" si="10"/>
        <v>0.34156502553198664</v>
      </c>
      <c r="O51" s="13">
        <f t="shared" si="10"/>
        <v>0.76376261582597338</v>
      </c>
      <c r="P51" s="13">
        <f t="shared" si="10"/>
        <v>0</v>
      </c>
      <c r="Q51" s="13">
        <f t="shared" si="10"/>
        <v>0</v>
      </c>
      <c r="R51" s="13">
        <f t="shared" si="10"/>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740</v>
      </c>
      <c r="E53" s="19">
        <v>167</v>
      </c>
      <c r="F53" s="19">
        <v>542.83000000000004</v>
      </c>
      <c r="G53" s="19">
        <v>6.92</v>
      </c>
      <c r="H53" s="19">
        <v>32.9</v>
      </c>
      <c r="I53" s="19">
        <v>22.9</v>
      </c>
      <c r="J53" s="19">
        <v>7</v>
      </c>
      <c r="K53" s="19">
        <v>11</v>
      </c>
      <c r="L53" s="19">
        <v>1</v>
      </c>
      <c r="M53" s="19">
        <v>0</v>
      </c>
      <c r="N53" s="19">
        <v>1</v>
      </c>
      <c r="O53" s="19">
        <v>4</v>
      </c>
      <c r="P53" s="19">
        <v>0</v>
      </c>
      <c r="Q53" s="19">
        <v>0</v>
      </c>
      <c r="R53" s="19">
        <v>0</v>
      </c>
      <c r="S53" s="18" t="s">
        <v>741</v>
      </c>
      <c r="U53" s="102">
        <v>6</v>
      </c>
      <c r="V53" s="102">
        <f>IF($H53="","",$H53)</f>
        <v>32.9</v>
      </c>
      <c r="W53" s="102">
        <f>IF(V53="","",V53/100)</f>
        <v>0.32899999999999996</v>
      </c>
      <c r="X53" s="102">
        <f>IF($G53="","",$G53)</f>
        <v>6.92</v>
      </c>
      <c r="Y53" s="102">
        <f>IF($K53="","",$K53)</f>
        <v>11</v>
      </c>
      <c r="Z53" s="102">
        <f>IF(J53="","",J53-1)</f>
        <v>6</v>
      </c>
      <c r="AA53" s="102">
        <f>IF($L53="","",$L53)</f>
        <v>1</v>
      </c>
      <c r="AB53" s="102">
        <f>IF($M53="","",$M53)</f>
        <v>0</v>
      </c>
      <c r="AC53" s="102">
        <f>IF($H54="","",$H54)</f>
        <v>42.4</v>
      </c>
      <c r="AD53" s="102">
        <f>IF(AC53="","",AC53/100)</f>
        <v>0.42399999999999999</v>
      </c>
      <c r="AE53" s="102">
        <f>IF($G54="","",$G54)</f>
        <v>7.5</v>
      </c>
      <c r="AF53" s="102">
        <f>IF($K54="","",$K54)</f>
        <v>11</v>
      </c>
      <c r="AG53" s="102">
        <f>IF(J54="","",J54-1)</f>
        <v>8</v>
      </c>
      <c r="AH53" s="102">
        <f>IF($L54="","",$L54)</f>
        <v>1</v>
      </c>
      <c r="AI53" s="102">
        <f>IF($M54="","",$M54)</f>
        <v>2</v>
      </c>
      <c r="AJ53" s="102">
        <f>IF($H55="","",$H55)</f>
        <v>29.6</v>
      </c>
      <c r="AK53" s="102">
        <f>IF(AJ53="","",AJ53/100)</f>
        <v>0.29600000000000004</v>
      </c>
      <c r="AL53" s="102">
        <f>IF($G55="","",$G55)</f>
        <v>6.21</v>
      </c>
      <c r="AM53" s="102">
        <f>IF($K55="","",$K55)</f>
        <v>12</v>
      </c>
      <c r="AN53" s="102">
        <f>IF(J55="","",J55-1)</f>
        <v>7</v>
      </c>
      <c r="AO53" s="102">
        <f>IF($L55="","",$L55)</f>
        <v>0</v>
      </c>
      <c r="AP53" s="102">
        <f>IF($M55="","",$M55)</f>
        <v>0</v>
      </c>
      <c r="AQ53" s="102">
        <f>IF($H56="","",$H56)</f>
        <v>31.4</v>
      </c>
      <c r="AR53" s="102">
        <f>IF(AQ53="","",AQ53/100)</f>
        <v>0.314</v>
      </c>
      <c r="AS53" s="102">
        <f>IF($G56="","",$G56)</f>
        <v>5.55</v>
      </c>
      <c r="AT53" s="102">
        <f>IF($K56="","",$K56)</f>
        <v>9</v>
      </c>
      <c r="AU53" s="102">
        <f>IF(J56="","",J56-1)</f>
        <v>5</v>
      </c>
      <c r="AV53" s="102">
        <f>IF($L56="","",$L56)</f>
        <v>1</v>
      </c>
      <c r="AW53" s="102">
        <f>IF($M56="","",$M56)</f>
        <v>0</v>
      </c>
      <c r="AX53" s="102">
        <f>IF($H57="","",$H57)</f>
        <v>44.3</v>
      </c>
      <c r="AY53" s="102">
        <f>IF(AX53="","",AX53/100)</f>
        <v>0.44299999999999995</v>
      </c>
      <c r="AZ53" s="102">
        <f>IF($G57="","",$G57)</f>
        <v>9.9600000000000009</v>
      </c>
      <c r="BA53" s="102">
        <f>IF($K57="","",$K57)</f>
        <v>14</v>
      </c>
      <c r="BB53" s="102">
        <f>IF(J57="","",J57-1)</f>
        <v>8</v>
      </c>
      <c r="BC53" s="102">
        <f>IF($L57="","",$L57)</f>
        <v>0</v>
      </c>
      <c r="BD53" s="102">
        <f>IF($M57="","",$M57)</f>
        <v>0</v>
      </c>
      <c r="BE53" s="102">
        <f>IF($H58="","",$H58)</f>
        <v>10.7</v>
      </c>
      <c r="BF53" s="102">
        <f>IF(BE53="","",BE53/100)</f>
        <v>0.107</v>
      </c>
      <c r="BG53" s="102">
        <f>IF($G58="","",$G58)</f>
        <v>2.44</v>
      </c>
      <c r="BH53" s="102">
        <f>IF($K58="","",$K58)</f>
        <v>5</v>
      </c>
      <c r="BI53" s="102" t="str">
        <f>IF(J58="","",J58-1)</f>
        <v/>
      </c>
      <c r="BJ53" s="102">
        <f>IF($L58="","",$L58)</f>
        <v>0</v>
      </c>
      <c r="BK53" s="102">
        <f>IF($M58="","",$M58)</f>
        <v>0</v>
      </c>
      <c r="BL53" s="102">
        <f>SUM(O53:O58)/U53</f>
        <v>3.1666666666666665</v>
      </c>
      <c r="BM53" s="102">
        <f>SUM(P53:P58)/U53</f>
        <v>0</v>
      </c>
      <c r="BN53" s="102">
        <f>SUM(Q53:Q58)/U53</f>
        <v>0</v>
      </c>
      <c r="BO53" s="102">
        <f>SUM(R53:R58)/U53</f>
        <v>0</v>
      </c>
    </row>
    <row r="54" spans="2:67" ht="15.75" x14ac:dyDescent="0.2">
      <c r="B54" s="147"/>
      <c r="C54" s="21" t="s">
        <v>103</v>
      </c>
      <c r="D54" s="19" t="s">
        <v>745</v>
      </c>
      <c r="E54" s="19">
        <v>170</v>
      </c>
      <c r="F54" s="20"/>
      <c r="G54" s="19">
        <v>7.5</v>
      </c>
      <c r="H54" s="19">
        <v>42.4</v>
      </c>
      <c r="I54" s="19">
        <v>16</v>
      </c>
      <c r="J54" s="19">
        <v>9</v>
      </c>
      <c r="K54" s="19">
        <v>11</v>
      </c>
      <c r="L54" s="19">
        <v>1</v>
      </c>
      <c r="M54" s="19">
        <v>2</v>
      </c>
      <c r="N54" s="19">
        <v>3</v>
      </c>
      <c r="O54" s="19">
        <v>3</v>
      </c>
      <c r="P54" s="19">
        <v>0</v>
      </c>
      <c r="Q54" s="19">
        <v>0</v>
      </c>
      <c r="R54" s="19">
        <v>0</v>
      </c>
      <c r="S54" s="18" t="s">
        <v>741</v>
      </c>
    </row>
    <row r="55" spans="2:67" ht="15.75" x14ac:dyDescent="0.2">
      <c r="B55" s="147"/>
      <c r="C55" s="21" t="s">
        <v>102</v>
      </c>
      <c r="D55" s="19" t="str">
        <f t="shared" ref="D55:E58" si="11">D54</f>
        <v>CO'B</v>
      </c>
      <c r="E55" s="19">
        <f t="shared" si="11"/>
        <v>170</v>
      </c>
      <c r="F55" s="20"/>
      <c r="G55" s="19">
        <v>6.21</v>
      </c>
      <c r="H55" s="19">
        <v>29.6</v>
      </c>
      <c r="I55" s="19">
        <v>29.2</v>
      </c>
      <c r="J55" s="19">
        <v>8</v>
      </c>
      <c r="K55" s="19">
        <v>12</v>
      </c>
      <c r="L55" s="19">
        <v>0</v>
      </c>
      <c r="M55" s="19">
        <v>0</v>
      </c>
      <c r="N55" s="19">
        <v>2</v>
      </c>
      <c r="O55" s="19">
        <v>5</v>
      </c>
      <c r="P55" s="19">
        <v>0</v>
      </c>
      <c r="Q55" s="19">
        <v>0</v>
      </c>
      <c r="R55" s="19">
        <v>0</v>
      </c>
      <c r="S55" s="18" t="s">
        <v>752</v>
      </c>
    </row>
    <row r="56" spans="2:67" ht="15.75" x14ac:dyDescent="0.2">
      <c r="B56" s="147"/>
      <c r="C56" s="21" t="s">
        <v>101</v>
      </c>
      <c r="D56" s="19" t="str">
        <f t="shared" si="11"/>
        <v>CO'B</v>
      </c>
      <c r="E56" s="19">
        <f t="shared" si="11"/>
        <v>170</v>
      </c>
      <c r="F56" s="20"/>
      <c r="G56" s="19">
        <v>5.55</v>
      </c>
      <c r="H56" s="19">
        <v>31.4</v>
      </c>
      <c r="I56" s="19">
        <v>17.2</v>
      </c>
      <c r="J56" s="19">
        <v>6</v>
      </c>
      <c r="K56" s="19">
        <v>9</v>
      </c>
      <c r="L56" s="19">
        <v>1</v>
      </c>
      <c r="M56" s="19">
        <v>0</v>
      </c>
      <c r="N56" s="19">
        <v>0</v>
      </c>
      <c r="O56" s="19">
        <v>2</v>
      </c>
      <c r="P56" s="19">
        <v>0</v>
      </c>
      <c r="Q56" s="19">
        <v>0</v>
      </c>
      <c r="R56" s="19">
        <v>0</v>
      </c>
      <c r="S56" s="18" t="s">
        <v>741</v>
      </c>
    </row>
    <row r="57" spans="2:67" ht="15.75" x14ac:dyDescent="0.2">
      <c r="B57" s="147"/>
      <c r="C57" s="21" t="s">
        <v>100</v>
      </c>
      <c r="D57" s="19" t="str">
        <f t="shared" si="11"/>
        <v>CO'B</v>
      </c>
      <c r="E57" s="19">
        <f t="shared" si="11"/>
        <v>170</v>
      </c>
      <c r="F57" s="20"/>
      <c r="G57" s="19">
        <v>9.9600000000000009</v>
      </c>
      <c r="H57" s="19">
        <v>44.3</v>
      </c>
      <c r="I57" s="19">
        <v>29.3</v>
      </c>
      <c r="J57" s="19">
        <v>9</v>
      </c>
      <c r="K57" s="19">
        <v>14</v>
      </c>
      <c r="L57" s="19">
        <v>0</v>
      </c>
      <c r="M57" s="19">
        <v>0</v>
      </c>
      <c r="N57" s="19">
        <v>2</v>
      </c>
      <c r="O57" s="19">
        <v>5</v>
      </c>
      <c r="P57" s="19">
        <v>0</v>
      </c>
      <c r="Q57" s="19">
        <v>0</v>
      </c>
      <c r="R57" s="19">
        <v>0</v>
      </c>
      <c r="S57" s="18"/>
    </row>
    <row r="58" spans="2:67" ht="15.75" x14ac:dyDescent="0.2">
      <c r="B58" s="147"/>
      <c r="C58" s="21" t="s">
        <v>99</v>
      </c>
      <c r="D58" s="19" t="str">
        <f t="shared" si="11"/>
        <v>CO'B</v>
      </c>
      <c r="E58" s="19">
        <f t="shared" si="11"/>
        <v>170</v>
      </c>
      <c r="F58" s="20"/>
      <c r="G58" s="19">
        <v>2.44</v>
      </c>
      <c r="H58" s="19">
        <v>10.7</v>
      </c>
      <c r="I58" s="19">
        <v>10.8</v>
      </c>
      <c r="J58" s="19"/>
      <c r="K58" s="19">
        <v>5</v>
      </c>
      <c r="L58" s="19">
        <v>0</v>
      </c>
      <c r="M58" s="19">
        <v>0</v>
      </c>
      <c r="N58" s="19">
        <v>0</v>
      </c>
      <c r="O58" s="19">
        <v>0</v>
      </c>
      <c r="P58" s="19">
        <v>0</v>
      </c>
      <c r="Q58" s="19">
        <v>0</v>
      </c>
      <c r="R58" s="19">
        <v>0</v>
      </c>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170</v>
      </c>
      <c r="F60" s="13">
        <f>F53</f>
        <v>542.83000000000004</v>
      </c>
      <c r="G60" s="13">
        <f t="shared" ref="G60:R60" si="12">AVERAGE(G53:G58)</f>
        <v>6.43</v>
      </c>
      <c r="H60" s="13">
        <f t="shared" si="12"/>
        <v>31.883333333333336</v>
      </c>
      <c r="I60" s="13">
        <f t="shared" si="12"/>
        <v>20.9</v>
      </c>
      <c r="J60" s="13">
        <f t="shared" si="12"/>
        <v>7.8</v>
      </c>
      <c r="K60" s="13">
        <f t="shared" si="12"/>
        <v>10.333333333333334</v>
      </c>
      <c r="L60" s="13">
        <f t="shared" si="12"/>
        <v>0.5</v>
      </c>
      <c r="M60" s="13">
        <f t="shared" si="12"/>
        <v>0.33333333333333331</v>
      </c>
      <c r="N60" s="13">
        <f t="shared" si="12"/>
        <v>1.3333333333333333</v>
      </c>
      <c r="O60" s="13">
        <f t="shared" si="12"/>
        <v>3.1666666666666665</v>
      </c>
      <c r="P60" s="13">
        <f t="shared" si="12"/>
        <v>0</v>
      </c>
      <c r="Q60" s="13">
        <f t="shared" si="12"/>
        <v>0</v>
      </c>
      <c r="R60" s="13">
        <f t="shared" si="12"/>
        <v>0</v>
      </c>
      <c r="S60" s="12"/>
    </row>
    <row r="61" spans="2:67" ht="15.75" x14ac:dyDescent="0.2">
      <c r="B61" s="17"/>
      <c r="C61" s="16" t="s">
        <v>97</v>
      </c>
      <c r="D61" s="15"/>
      <c r="E61" s="14"/>
      <c r="F61" s="14"/>
      <c r="G61" s="13">
        <f t="shared" ref="G61:R61" si="13">STDEV(G53:G58)/SQRT(COUNT(G53:G58))</f>
        <v>1.0097656493794331</v>
      </c>
      <c r="H61" s="13">
        <f t="shared" si="13"/>
        <v>4.8989397945995519</v>
      </c>
      <c r="I61" s="13">
        <f t="shared" si="13"/>
        <v>3.072241309966826</v>
      </c>
      <c r="J61" s="13">
        <f t="shared" si="13"/>
        <v>0.58309518948453054</v>
      </c>
      <c r="K61" s="13">
        <f t="shared" si="13"/>
        <v>1.2560962454277853</v>
      </c>
      <c r="L61" s="13">
        <f t="shared" si="13"/>
        <v>0.22360679774997896</v>
      </c>
      <c r="M61" s="13">
        <f t="shared" si="13"/>
        <v>0.33333333333333337</v>
      </c>
      <c r="N61" s="13">
        <f t="shared" si="13"/>
        <v>0.49441323247304431</v>
      </c>
      <c r="O61" s="13">
        <f t="shared" si="13"/>
        <v>0.79232428826698098</v>
      </c>
      <c r="P61" s="13">
        <f t="shared" si="13"/>
        <v>0</v>
      </c>
      <c r="Q61" s="13">
        <f t="shared" si="13"/>
        <v>0</v>
      </c>
      <c r="R61" s="13">
        <f t="shared" si="13"/>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740</v>
      </c>
      <c r="E63" s="19">
        <v>167</v>
      </c>
      <c r="F63" s="19">
        <v>541.33000000000004</v>
      </c>
      <c r="G63" s="19">
        <v>7.68</v>
      </c>
      <c r="H63" s="19">
        <v>26.4</v>
      </c>
      <c r="I63" s="19">
        <v>25.2</v>
      </c>
      <c r="J63" s="19">
        <v>6</v>
      </c>
      <c r="K63" s="19">
        <v>10</v>
      </c>
      <c r="L63" s="19">
        <v>1</v>
      </c>
      <c r="M63" s="19">
        <v>1</v>
      </c>
      <c r="N63" s="19">
        <v>0</v>
      </c>
      <c r="O63" s="19">
        <v>5</v>
      </c>
      <c r="P63" s="19">
        <v>0</v>
      </c>
      <c r="Q63" s="19">
        <v>0</v>
      </c>
      <c r="R63" s="19">
        <v>0</v>
      </c>
      <c r="S63" s="18" t="s">
        <v>741</v>
      </c>
      <c r="U63" s="102">
        <v>6</v>
      </c>
      <c r="V63" s="102">
        <f>IF($H63="","",$H63)</f>
        <v>26.4</v>
      </c>
      <c r="W63" s="102">
        <f>IF(V63="","",V63/100)</f>
        <v>0.26400000000000001</v>
      </c>
      <c r="X63" s="102">
        <f>IF($G63="","",$G63)</f>
        <v>7.68</v>
      </c>
      <c r="Y63" s="102">
        <f>IF($K63="","",$K63)</f>
        <v>10</v>
      </c>
      <c r="Z63" s="102">
        <f>IF(J63="","",J63-1)</f>
        <v>5</v>
      </c>
      <c r="AA63" s="102">
        <f>IF($L63="","",$L63)</f>
        <v>1</v>
      </c>
      <c r="AB63" s="102">
        <f>IF($M63="","",$M63)</f>
        <v>1</v>
      </c>
      <c r="AC63" s="102">
        <f>IF($H64="","",$H64)</f>
        <v>35.5</v>
      </c>
      <c r="AD63" s="102">
        <f>IF(AC63="","",AC63/100)</f>
        <v>0.35499999999999998</v>
      </c>
      <c r="AE63" s="102">
        <f>IF($G64="","",$G64)</f>
        <v>8.82</v>
      </c>
      <c r="AF63" s="102">
        <f>IF($K64="","",$K64)</f>
        <v>11</v>
      </c>
      <c r="AG63" s="102">
        <f>IF(J64="","",J64-1)</f>
        <v>3</v>
      </c>
      <c r="AH63" s="102">
        <f>IF($L64="","",$L64)</f>
        <v>1</v>
      </c>
      <c r="AI63" s="102">
        <f>IF($M64="","",$M64)</f>
        <v>2</v>
      </c>
      <c r="AJ63" s="102">
        <f>IF($H65="","",$H65)</f>
        <v>14.2</v>
      </c>
      <c r="AK63" s="102">
        <f>IF(AJ63="","",AJ63/100)</f>
        <v>0.14199999999999999</v>
      </c>
      <c r="AL63" s="102">
        <f>IF($G65="","",$G65)</f>
        <v>2.87</v>
      </c>
      <c r="AM63" s="102">
        <f>IF($K65="","",$K65)</f>
        <v>5</v>
      </c>
      <c r="AN63" s="102" t="str">
        <f>IF(J65="","",J65-1)</f>
        <v/>
      </c>
      <c r="AO63" s="102">
        <f>IF($L65="","",$L65)</f>
        <v>0</v>
      </c>
      <c r="AP63" s="102">
        <f>IF($M65="","",$M65)</f>
        <v>0</v>
      </c>
      <c r="AQ63" s="102">
        <f>IF($H66="","",$H66)</f>
        <v>30.9</v>
      </c>
      <c r="AR63" s="102">
        <f>IF(AQ63="","",AQ63/100)</f>
        <v>0.309</v>
      </c>
      <c r="AS63" s="102">
        <f>IF($G66="","",$G66)</f>
        <v>8.07</v>
      </c>
      <c r="AT63" s="102">
        <f>IF($K66="","",$K66)</f>
        <v>10</v>
      </c>
      <c r="AU63" s="102">
        <f>IF(J66="","",J66-1)</f>
        <v>4</v>
      </c>
      <c r="AV63" s="102">
        <f>IF($L66="","",$L66)</f>
        <v>2</v>
      </c>
      <c r="AW63" s="102">
        <f>IF($M66="","",$M66)</f>
        <v>2</v>
      </c>
      <c r="AX63" s="102">
        <f>IF($H67="","",$H67)</f>
        <v>36.6</v>
      </c>
      <c r="AY63" s="102">
        <f>IF(AX63="","",AX63/100)</f>
        <v>0.36599999999999999</v>
      </c>
      <c r="AZ63" s="102">
        <f>IF($G67="","",$G67)</f>
        <v>7.87</v>
      </c>
      <c r="BA63" s="102">
        <f>IF($K67="","",$K67)</f>
        <v>13</v>
      </c>
      <c r="BB63" s="102">
        <f>IF(J67="","",J67-1)</f>
        <v>8</v>
      </c>
      <c r="BC63" s="102">
        <f>IF($L67="","",$L67)</f>
        <v>1</v>
      </c>
      <c r="BD63" s="102">
        <f>IF($M67="","",$M67)</f>
        <v>1</v>
      </c>
      <c r="BE63" s="102">
        <f>IF($H68="","",$H68)</f>
        <v>11.6</v>
      </c>
      <c r="BF63" s="102">
        <f>IF(BE63="","",BE63/100)</f>
        <v>0.11599999999999999</v>
      </c>
      <c r="BG63" s="102">
        <f>IF($G68="","",$G68)</f>
        <v>3.6</v>
      </c>
      <c r="BH63" s="102">
        <f>IF($K68="","",$K68)</f>
        <v>4</v>
      </c>
      <c r="BI63" s="102" t="str">
        <f>IF(J68="","",J68-1)</f>
        <v/>
      </c>
      <c r="BJ63" s="102">
        <f>IF($L68="","",$L68)</f>
        <v>0</v>
      </c>
      <c r="BK63" s="102">
        <f>IF($M68="","",$M68)</f>
        <v>0</v>
      </c>
      <c r="BL63" s="102">
        <f>SUM(O63:O68)/U63</f>
        <v>1.8333333333333333</v>
      </c>
      <c r="BM63" s="102">
        <f>SUM(P63:P68)/U63</f>
        <v>0</v>
      </c>
      <c r="BN63" s="102">
        <f>SUM(Q63:Q68)/U63</f>
        <v>0</v>
      </c>
      <c r="BO63" s="102">
        <f>SUM(R63:R68)/U63</f>
        <v>0</v>
      </c>
    </row>
    <row r="64" spans="2:67" ht="15.75" x14ac:dyDescent="0.2">
      <c r="B64" s="147"/>
      <c r="C64" s="21" t="s">
        <v>103</v>
      </c>
      <c r="D64" s="19" t="s">
        <v>745</v>
      </c>
      <c r="E64" s="19">
        <v>170</v>
      </c>
      <c r="F64" s="20"/>
      <c r="G64" s="19">
        <v>8.82</v>
      </c>
      <c r="H64" s="19">
        <v>35.5</v>
      </c>
      <c r="I64" s="19">
        <v>21.6</v>
      </c>
      <c r="J64" s="19">
        <v>4</v>
      </c>
      <c r="K64" s="19">
        <v>11</v>
      </c>
      <c r="L64" s="19">
        <v>1</v>
      </c>
      <c r="M64" s="19">
        <v>2</v>
      </c>
      <c r="N64" s="19">
        <v>3</v>
      </c>
      <c r="O64" s="19">
        <v>4</v>
      </c>
      <c r="P64" s="19">
        <v>0</v>
      </c>
      <c r="Q64" s="19">
        <v>0</v>
      </c>
      <c r="R64" s="19">
        <v>0</v>
      </c>
      <c r="S64" s="18" t="s">
        <v>741</v>
      </c>
    </row>
    <row r="65" spans="2:67" ht="15.75" x14ac:dyDescent="0.2">
      <c r="B65" s="147"/>
      <c r="C65" s="21" t="s">
        <v>102</v>
      </c>
      <c r="D65" s="19" t="str">
        <f t="shared" ref="D65:E68" si="14">D64</f>
        <v>CO'B</v>
      </c>
      <c r="E65" s="19">
        <f t="shared" si="14"/>
        <v>170</v>
      </c>
      <c r="F65" s="20"/>
      <c r="G65" s="19">
        <v>2.87</v>
      </c>
      <c r="H65" s="19">
        <v>14.2</v>
      </c>
      <c r="I65" s="19">
        <v>7.3</v>
      </c>
      <c r="J65" s="19"/>
      <c r="K65" s="19">
        <v>5</v>
      </c>
      <c r="L65" s="19">
        <v>0</v>
      </c>
      <c r="M65" s="19">
        <v>0</v>
      </c>
      <c r="N65" s="19">
        <v>0</v>
      </c>
      <c r="O65" s="19">
        <v>0</v>
      </c>
      <c r="P65" s="19">
        <v>0</v>
      </c>
      <c r="Q65" s="19">
        <v>0</v>
      </c>
      <c r="R65" s="19">
        <v>0</v>
      </c>
      <c r="S65" s="18"/>
    </row>
    <row r="66" spans="2:67" ht="15.75" x14ac:dyDescent="0.2">
      <c r="B66" s="147"/>
      <c r="C66" s="21" t="s">
        <v>101</v>
      </c>
      <c r="D66" s="19" t="str">
        <f t="shared" si="14"/>
        <v>CO'B</v>
      </c>
      <c r="E66" s="19">
        <f t="shared" si="14"/>
        <v>170</v>
      </c>
      <c r="F66" s="20"/>
      <c r="G66" s="19">
        <v>8.07</v>
      </c>
      <c r="H66" s="19">
        <v>30.9</v>
      </c>
      <c r="I66" s="19">
        <v>27.3</v>
      </c>
      <c r="J66" s="19">
        <v>5</v>
      </c>
      <c r="K66" s="19">
        <v>10</v>
      </c>
      <c r="L66" s="19">
        <v>2</v>
      </c>
      <c r="M66" s="19">
        <v>2</v>
      </c>
      <c r="N66" s="19">
        <v>3</v>
      </c>
      <c r="O66" s="19">
        <v>1</v>
      </c>
      <c r="P66" s="19">
        <v>0</v>
      </c>
      <c r="Q66" s="19">
        <v>0</v>
      </c>
      <c r="R66" s="19">
        <v>0</v>
      </c>
      <c r="S66" s="18" t="s">
        <v>738</v>
      </c>
    </row>
    <row r="67" spans="2:67" ht="15.75" x14ac:dyDescent="0.2">
      <c r="B67" s="147"/>
      <c r="C67" s="21" t="s">
        <v>100</v>
      </c>
      <c r="D67" s="19" t="str">
        <f t="shared" si="14"/>
        <v>CO'B</v>
      </c>
      <c r="E67" s="19">
        <f t="shared" si="14"/>
        <v>170</v>
      </c>
      <c r="F67" s="20"/>
      <c r="G67" s="19">
        <v>7.87</v>
      </c>
      <c r="H67" s="19">
        <v>36.6</v>
      </c>
      <c r="I67" s="19">
        <v>26.5</v>
      </c>
      <c r="J67" s="19">
        <v>9</v>
      </c>
      <c r="K67" s="19">
        <v>13</v>
      </c>
      <c r="L67" s="19">
        <v>1</v>
      </c>
      <c r="M67" s="19">
        <v>1</v>
      </c>
      <c r="N67" s="19">
        <v>3</v>
      </c>
      <c r="O67" s="19">
        <v>1</v>
      </c>
      <c r="P67" s="19">
        <v>0</v>
      </c>
      <c r="Q67" s="19">
        <v>0</v>
      </c>
      <c r="R67" s="19">
        <v>0</v>
      </c>
      <c r="S67" s="18"/>
    </row>
    <row r="68" spans="2:67" ht="15.75" x14ac:dyDescent="0.2">
      <c r="B68" s="147"/>
      <c r="C68" s="21" t="s">
        <v>99</v>
      </c>
      <c r="D68" s="19" t="str">
        <f t="shared" si="14"/>
        <v>CO'B</v>
      </c>
      <c r="E68" s="19">
        <f t="shared" si="14"/>
        <v>170</v>
      </c>
      <c r="F68" s="20"/>
      <c r="G68" s="19">
        <v>3.6</v>
      </c>
      <c r="H68" s="19">
        <v>11.6</v>
      </c>
      <c r="I68" s="19">
        <v>3.6</v>
      </c>
      <c r="J68" s="19"/>
      <c r="K68" s="19">
        <v>4</v>
      </c>
      <c r="L68" s="19">
        <v>0</v>
      </c>
      <c r="M68" s="19">
        <v>0</v>
      </c>
      <c r="N68" s="19">
        <v>0</v>
      </c>
      <c r="O68" s="19">
        <v>0</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170</v>
      </c>
      <c r="F70" s="13">
        <f>F63</f>
        <v>541.33000000000004</v>
      </c>
      <c r="G70" s="13">
        <f t="shared" ref="G70:R70" si="15">AVERAGE(G63:G68)</f>
        <v>6.4850000000000003</v>
      </c>
      <c r="H70" s="13">
        <f t="shared" si="15"/>
        <v>25.866666666666664</v>
      </c>
      <c r="I70" s="13">
        <f t="shared" si="15"/>
        <v>18.583333333333332</v>
      </c>
      <c r="J70" s="13">
        <f t="shared" si="15"/>
        <v>6</v>
      </c>
      <c r="K70" s="13">
        <f t="shared" si="15"/>
        <v>8.8333333333333339</v>
      </c>
      <c r="L70" s="13">
        <f t="shared" si="15"/>
        <v>0.83333333333333337</v>
      </c>
      <c r="M70" s="13">
        <f t="shared" si="15"/>
        <v>1</v>
      </c>
      <c r="N70" s="13">
        <f t="shared" si="15"/>
        <v>1.5</v>
      </c>
      <c r="O70" s="13">
        <f t="shared" si="15"/>
        <v>1.8333333333333333</v>
      </c>
      <c r="P70" s="13">
        <f t="shared" si="15"/>
        <v>0</v>
      </c>
      <c r="Q70" s="13">
        <f t="shared" si="15"/>
        <v>0</v>
      </c>
      <c r="R70" s="13">
        <f t="shared" si="15"/>
        <v>0</v>
      </c>
      <c r="S70" s="12"/>
    </row>
    <row r="71" spans="2:67" ht="15.75" x14ac:dyDescent="0.2">
      <c r="B71" s="17"/>
      <c r="C71" s="16" t="s">
        <v>97</v>
      </c>
      <c r="D71" s="15"/>
      <c r="E71" s="14"/>
      <c r="F71" s="14"/>
      <c r="G71" s="13">
        <f t="shared" ref="G71:R71" si="16">STDEV(G63:G68)/SQRT(COUNT(G63:G68))</f>
        <v>1.0440649724354629</v>
      </c>
      <c r="H71" s="13">
        <f t="shared" si="16"/>
        <v>4.3713969290275108</v>
      </c>
      <c r="I71" s="13">
        <f t="shared" si="16"/>
        <v>4.2557738557295464</v>
      </c>
      <c r="J71" s="13">
        <f t="shared" si="16"/>
        <v>1.0801234497346435</v>
      </c>
      <c r="K71" s="13">
        <f t="shared" si="16"/>
        <v>1.4472195564061605</v>
      </c>
      <c r="L71" s="13">
        <f t="shared" si="16"/>
        <v>0.30731814857642958</v>
      </c>
      <c r="M71" s="13">
        <f t="shared" si="16"/>
        <v>0.36514837167011077</v>
      </c>
      <c r="N71" s="13">
        <f t="shared" si="16"/>
        <v>0.67082039324993703</v>
      </c>
      <c r="O71" s="13">
        <f t="shared" si="16"/>
        <v>0.87241682188682679</v>
      </c>
      <c r="P71" s="13">
        <f t="shared" si="16"/>
        <v>0</v>
      </c>
      <c r="Q71" s="13">
        <f t="shared" si="16"/>
        <v>0</v>
      </c>
      <c r="R71" s="13">
        <f t="shared" si="16"/>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740</v>
      </c>
      <c r="E73" s="19">
        <v>167</v>
      </c>
      <c r="F73" s="19">
        <v>628.08000000000004</v>
      </c>
      <c r="G73" s="19">
        <v>8</v>
      </c>
      <c r="H73" s="19">
        <v>32.700000000000003</v>
      </c>
      <c r="I73" s="19">
        <v>25.3</v>
      </c>
      <c r="J73" s="19">
        <v>8</v>
      </c>
      <c r="K73" s="19">
        <v>13</v>
      </c>
      <c r="L73" s="19">
        <v>0</v>
      </c>
      <c r="M73" s="19">
        <v>0</v>
      </c>
      <c r="N73" s="19">
        <v>2</v>
      </c>
      <c r="O73" s="19">
        <v>6</v>
      </c>
      <c r="P73" s="19">
        <v>0</v>
      </c>
      <c r="Q73" s="19">
        <v>0</v>
      </c>
      <c r="R73" s="19">
        <v>0</v>
      </c>
      <c r="S73" s="18" t="s">
        <v>752</v>
      </c>
      <c r="U73" s="102">
        <v>6</v>
      </c>
      <c r="V73" s="102">
        <f>IF($H73="","",$H73)</f>
        <v>32.700000000000003</v>
      </c>
      <c r="W73" s="102">
        <f>IF(V73="","",V73/100)</f>
        <v>0.32700000000000001</v>
      </c>
      <c r="X73" s="102">
        <f>IF($G73="","",$G73)</f>
        <v>8</v>
      </c>
      <c r="Y73" s="102">
        <f>IF($K73="","",$K73)</f>
        <v>13</v>
      </c>
      <c r="Z73" s="102">
        <f>IF(J73="","",J73-1)</f>
        <v>7</v>
      </c>
      <c r="AA73" s="102">
        <f>IF($L73="","",$L73)</f>
        <v>0</v>
      </c>
      <c r="AB73" s="102">
        <f>IF($M73="","",$M73)</f>
        <v>0</v>
      </c>
      <c r="AC73" s="102">
        <f>IF($H74="","",$H74)</f>
        <v>38.1</v>
      </c>
      <c r="AD73" s="102">
        <f>IF(AC73="","",AC73/100)</f>
        <v>0.38100000000000001</v>
      </c>
      <c r="AE73" s="102">
        <f>IF($G74="","",$G74)</f>
        <v>7.07</v>
      </c>
      <c r="AF73" s="102">
        <f>IF($K74="","",$K74)</f>
        <v>12</v>
      </c>
      <c r="AG73" s="102">
        <f>IF(J74="","",J74-1)</f>
        <v>5</v>
      </c>
      <c r="AH73" s="102">
        <f>IF($L74="","",$L74)</f>
        <v>0</v>
      </c>
      <c r="AI73" s="102">
        <f>IF($M74="","",$M74)</f>
        <v>0</v>
      </c>
      <c r="AJ73" s="102">
        <f>IF($H75="","",$H75)</f>
        <v>28.3</v>
      </c>
      <c r="AK73" s="102">
        <f>IF(AJ73="","",AJ73/100)</f>
        <v>0.28300000000000003</v>
      </c>
      <c r="AL73" s="102">
        <f>IF($G75="","",$G75)</f>
        <v>6.24</v>
      </c>
      <c r="AM73" s="102">
        <f>IF($K75="","",$K75)</f>
        <v>8</v>
      </c>
      <c r="AN73" s="102">
        <f>IF(J75="","",J75-1)</f>
        <v>3</v>
      </c>
      <c r="AO73" s="102">
        <f>IF($L75="","",$L75)</f>
        <v>1</v>
      </c>
      <c r="AP73" s="102">
        <f>IF($M75="","",$M75)</f>
        <v>0</v>
      </c>
      <c r="AQ73" s="102">
        <f>IF($H76="","",$H76)</f>
        <v>35.700000000000003</v>
      </c>
      <c r="AR73" s="102">
        <f>IF(AQ73="","",AQ73/100)</f>
        <v>0.35700000000000004</v>
      </c>
      <c r="AS73" s="102">
        <f>IF($G76="","",$G76)</f>
        <v>6.62</v>
      </c>
      <c r="AT73" s="102">
        <f>IF($K76="","",$K76)</f>
        <v>9</v>
      </c>
      <c r="AU73" s="102">
        <f>IF(J76="","",J76-1)</f>
        <v>4</v>
      </c>
      <c r="AV73" s="102">
        <f>IF($L76="","",$L76)</f>
        <v>1</v>
      </c>
      <c r="AW73" s="102">
        <f>IF($M76="","",$M76)</f>
        <v>0</v>
      </c>
      <c r="AX73" s="102">
        <f>IF($H77="","",$H77)</f>
        <v>32.299999999999997</v>
      </c>
      <c r="AY73" s="102">
        <f>IF(AX73="","",AX73/100)</f>
        <v>0.32299999999999995</v>
      </c>
      <c r="AZ73" s="102">
        <f>IF($G77="","",$G77)</f>
        <v>7.62</v>
      </c>
      <c r="BA73" s="102">
        <f>IF($K77="","",$K77)</f>
        <v>12</v>
      </c>
      <c r="BB73" s="102">
        <f>IF(J77="","",J77-1)</f>
        <v>5</v>
      </c>
      <c r="BC73" s="102">
        <f>IF($L77="","",$L77)</f>
        <v>0</v>
      </c>
      <c r="BD73" s="102">
        <f>IF($M77="","",$M77)</f>
        <v>0</v>
      </c>
      <c r="BE73" s="102">
        <f>IF($H78="","",$H78)</f>
        <v>38.299999999999997</v>
      </c>
      <c r="BF73" s="102">
        <f>IF(BE73="","",BE73/100)</f>
        <v>0.38299999999999995</v>
      </c>
      <c r="BG73" s="102">
        <f>IF($G78="","",$G78)</f>
        <v>7.26</v>
      </c>
      <c r="BH73" s="102">
        <f>IF($K78="","",$K78)</f>
        <v>11</v>
      </c>
      <c r="BI73" s="102">
        <f>IF(J78="","",J78-1)</f>
        <v>6</v>
      </c>
      <c r="BJ73" s="102">
        <f>IF($L78="","",$L78)</f>
        <v>0</v>
      </c>
      <c r="BK73" s="102">
        <f>IF($M78="","",$M78)</f>
        <v>0</v>
      </c>
      <c r="BL73" s="102">
        <f>SUM(O73:O78)/U73</f>
        <v>4.666666666666667</v>
      </c>
      <c r="BM73" s="102">
        <f>SUM(P73:P78)/U73</f>
        <v>0</v>
      </c>
      <c r="BN73" s="102">
        <f>SUM(Q73:Q78)/U73</f>
        <v>0</v>
      </c>
      <c r="BO73" s="102">
        <f>SUM(R73:R78)/U73</f>
        <v>0</v>
      </c>
    </row>
    <row r="74" spans="2:67" ht="15.75" x14ac:dyDescent="0.2">
      <c r="B74" s="147"/>
      <c r="C74" s="21" t="s">
        <v>103</v>
      </c>
      <c r="D74" s="19" t="s">
        <v>745</v>
      </c>
      <c r="E74" s="19">
        <v>170</v>
      </c>
      <c r="F74" s="20"/>
      <c r="G74" s="19">
        <v>7.07</v>
      </c>
      <c r="H74" s="19">
        <v>38.1</v>
      </c>
      <c r="I74" s="19">
        <v>26.1</v>
      </c>
      <c r="J74" s="19">
        <v>6</v>
      </c>
      <c r="K74" s="19">
        <v>12</v>
      </c>
      <c r="L74" s="19">
        <v>0</v>
      </c>
      <c r="M74" s="19">
        <v>0</v>
      </c>
      <c r="N74" s="19">
        <v>1</v>
      </c>
      <c r="O74" s="19">
        <v>7</v>
      </c>
      <c r="P74" s="19">
        <v>0</v>
      </c>
      <c r="Q74" s="19">
        <v>0</v>
      </c>
      <c r="R74" s="19">
        <v>0</v>
      </c>
      <c r="S74" s="18" t="s">
        <v>752</v>
      </c>
    </row>
    <row r="75" spans="2:67" ht="15.75" x14ac:dyDescent="0.2">
      <c r="B75" s="147"/>
      <c r="C75" s="21" t="s">
        <v>102</v>
      </c>
      <c r="D75" s="19" t="str">
        <f t="shared" ref="D75:E78" si="17">D74</f>
        <v>CO'B</v>
      </c>
      <c r="E75" s="19">
        <f t="shared" si="17"/>
        <v>170</v>
      </c>
      <c r="F75" s="20"/>
      <c r="G75" s="19">
        <v>6.24</v>
      </c>
      <c r="H75" s="19">
        <v>28.3</v>
      </c>
      <c r="I75" s="19">
        <v>18.3</v>
      </c>
      <c r="J75" s="19">
        <v>4</v>
      </c>
      <c r="K75" s="19">
        <v>8</v>
      </c>
      <c r="L75" s="19">
        <v>1</v>
      </c>
      <c r="M75" s="19">
        <v>0</v>
      </c>
      <c r="N75" s="19">
        <v>0</v>
      </c>
      <c r="O75" s="19">
        <v>3</v>
      </c>
      <c r="P75" s="19">
        <v>0</v>
      </c>
      <c r="Q75" s="19">
        <v>0</v>
      </c>
      <c r="R75" s="19">
        <v>0</v>
      </c>
      <c r="S75" s="18" t="s">
        <v>741</v>
      </c>
    </row>
    <row r="76" spans="2:67" ht="15.75" x14ac:dyDescent="0.2">
      <c r="B76" s="147"/>
      <c r="C76" s="21" t="s">
        <v>101</v>
      </c>
      <c r="D76" s="19" t="str">
        <f t="shared" si="17"/>
        <v>CO'B</v>
      </c>
      <c r="E76" s="19">
        <f t="shared" si="17"/>
        <v>170</v>
      </c>
      <c r="F76" s="20"/>
      <c r="G76" s="19">
        <v>6.62</v>
      </c>
      <c r="H76" s="19">
        <v>35.700000000000003</v>
      </c>
      <c r="I76" s="19">
        <v>23</v>
      </c>
      <c r="J76" s="19">
        <v>5</v>
      </c>
      <c r="K76" s="19">
        <v>9</v>
      </c>
      <c r="L76" s="19">
        <v>1</v>
      </c>
      <c r="M76" s="19">
        <v>0</v>
      </c>
      <c r="N76" s="19">
        <v>0</v>
      </c>
      <c r="O76" s="19">
        <v>2</v>
      </c>
      <c r="P76" s="19">
        <v>0</v>
      </c>
      <c r="Q76" s="19">
        <v>0</v>
      </c>
      <c r="R76" s="19">
        <v>0</v>
      </c>
      <c r="S76" s="18" t="s">
        <v>741</v>
      </c>
    </row>
    <row r="77" spans="2:67" ht="15.75" x14ac:dyDescent="0.2">
      <c r="B77" s="147"/>
      <c r="C77" s="21" t="s">
        <v>100</v>
      </c>
      <c r="D77" s="19" t="str">
        <f t="shared" si="17"/>
        <v>CO'B</v>
      </c>
      <c r="E77" s="19">
        <f t="shared" si="17"/>
        <v>170</v>
      </c>
      <c r="F77" s="20"/>
      <c r="G77" s="19">
        <v>7.62</v>
      </c>
      <c r="H77" s="19">
        <v>32.299999999999997</v>
      </c>
      <c r="I77" s="19">
        <v>18.8</v>
      </c>
      <c r="J77" s="19">
        <v>6</v>
      </c>
      <c r="K77" s="19">
        <v>12</v>
      </c>
      <c r="L77" s="19">
        <v>0</v>
      </c>
      <c r="M77" s="19">
        <v>0</v>
      </c>
      <c r="N77" s="19">
        <v>2</v>
      </c>
      <c r="O77" s="19">
        <v>7</v>
      </c>
      <c r="P77" s="19">
        <v>0</v>
      </c>
      <c r="Q77" s="19">
        <v>0</v>
      </c>
      <c r="R77" s="19">
        <v>0</v>
      </c>
      <c r="S77" s="18" t="s">
        <v>752</v>
      </c>
    </row>
    <row r="78" spans="2:67" ht="15.75" x14ac:dyDescent="0.2">
      <c r="B78" s="147"/>
      <c r="C78" s="21" t="s">
        <v>99</v>
      </c>
      <c r="D78" s="19" t="str">
        <f t="shared" si="17"/>
        <v>CO'B</v>
      </c>
      <c r="E78" s="19">
        <f t="shared" si="17"/>
        <v>170</v>
      </c>
      <c r="F78" s="20"/>
      <c r="G78" s="19">
        <v>7.26</v>
      </c>
      <c r="H78" s="19">
        <v>38.299999999999997</v>
      </c>
      <c r="I78" s="19">
        <v>18.7</v>
      </c>
      <c r="J78" s="19">
        <v>7</v>
      </c>
      <c r="K78" s="19">
        <v>11</v>
      </c>
      <c r="L78" s="19">
        <v>0</v>
      </c>
      <c r="M78" s="19">
        <v>0</v>
      </c>
      <c r="N78" s="19">
        <v>2</v>
      </c>
      <c r="O78" s="19">
        <v>3</v>
      </c>
      <c r="P78" s="19">
        <v>0</v>
      </c>
      <c r="Q78" s="19">
        <v>0</v>
      </c>
      <c r="R78" s="19">
        <v>0</v>
      </c>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170</v>
      </c>
      <c r="F80" s="13">
        <f>F73</f>
        <v>628.08000000000004</v>
      </c>
      <c r="G80" s="13">
        <f t="shared" ref="G80:R80" si="18">AVERAGE(G73:G78)</f>
        <v>7.1350000000000007</v>
      </c>
      <c r="H80" s="13">
        <f t="shared" si="18"/>
        <v>34.233333333333341</v>
      </c>
      <c r="I80" s="13">
        <f t="shared" si="18"/>
        <v>21.7</v>
      </c>
      <c r="J80" s="13">
        <f t="shared" si="18"/>
        <v>6</v>
      </c>
      <c r="K80" s="13">
        <f t="shared" si="18"/>
        <v>10.833333333333334</v>
      </c>
      <c r="L80" s="13">
        <f t="shared" si="18"/>
        <v>0.33333333333333331</v>
      </c>
      <c r="M80" s="13">
        <f t="shared" si="18"/>
        <v>0</v>
      </c>
      <c r="N80" s="13">
        <f t="shared" si="18"/>
        <v>1.1666666666666667</v>
      </c>
      <c r="O80" s="13">
        <f t="shared" si="18"/>
        <v>4.666666666666667</v>
      </c>
      <c r="P80" s="13">
        <f t="shared" si="18"/>
        <v>0</v>
      </c>
      <c r="Q80" s="13">
        <f t="shared" si="18"/>
        <v>0</v>
      </c>
      <c r="R80" s="13">
        <f t="shared" si="18"/>
        <v>0</v>
      </c>
      <c r="S80" s="12"/>
    </row>
    <row r="81" spans="2:67" ht="15.75" x14ac:dyDescent="0.2">
      <c r="B81" s="17"/>
      <c r="C81" s="16" t="s">
        <v>97</v>
      </c>
      <c r="D81" s="15"/>
      <c r="E81" s="14"/>
      <c r="F81" s="14"/>
      <c r="G81" s="13">
        <f t="shared" ref="G81:R81" si="19">STDEV(G73:G78)/SQRT(COUNT(G73:G78))</f>
        <v>0.26264995716732947</v>
      </c>
      <c r="H81" s="13">
        <f t="shared" si="19"/>
        <v>1.5804359454839509</v>
      </c>
      <c r="I81" s="13">
        <f t="shared" si="19"/>
        <v>1.4489076345072396</v>
      </c>
      <c r="J81" s="13">
        <f t="shared" si="19"/>
        <v>0.57735026918962584</v>
      </c>
      <c r="K81" s="13">
        <f t="shared" si="19"/>
        <v>0.79232428826698176</v>
      </c>
      <c r="L81" s="13">
        <f t="shared" si="19"/>
        <v>0.21081851067789201</v>
      </c>
      <c r="M81" s="13">
        <f t="shared" si="19"/>
        <v>0</v>
      </c>
      <c r="N81" s="13">
        <f t="shared" si="19"/>
        <v>0.40138648595974324</v>
      </c>
      <c r="O81" s="13">
        <f t="shared" si="19"/>
        <v>0.91893658347268159</v>
      </c>
      <c r="P81" s="13">
        <f t="shared" si="19"/>
        <v>0</v>
      </c>
      <c r="Q81" s="13">
        <f t="shared" si="19"/>
        <v>0</v>
      </c>
      <c r="R81" s="13">
        <f t="shared" si="19"/>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740</v>
      </c>
      <c r="E83" s="19">
        <v>167</v>
      </c>
      <c r="F83" s="19">
        <v>306.51</v>
      </c>
      <c r="G83" s="19">
        <v>6.07</v>
      </c>
      <c r="H83" s="19">
        <v>33.5</v>
      </c>
      <c r="I83" s="19">
        <v>18.399999999999999</v>
      </c>
      <c r="J83" s="19"/>
      <c r="K83" s="19">
        <v>9</v>
      </c>
      <c r="L83" s="19">
        <v>0</v>
      </c>
      <c r="M83" s="19">
        <v>0</v>
      </c>
      <c r="N83" s="19">
        <v>1</v>
      </c>
      <c r="O83" s="19">
        <v>0</v>
      </c>
      <c r="P83" s="19">
        <v>0</v>
      </c>
      <c r="Q83" s="19">
        <v>0</v>
      </c>
      <c r="R83" s="19">
        <v>0</v>
      </c>
      <c r="S83" s="18"/>
      <c r="U83" s="102">
        <v>6</v>
      </c>
      <c r="V83" s="102">
        <f>IF($H83="","",$H83)</f>
        <v>33.5</v>
      </c>
      <c r="W83" s="102">
        <f>IF(V83="","",V83/100)</f>
        <v>0.33500000000000002</v>
      </c>
      <c r="X83" s="102">
        <f>IF($G83="","",$G83)</f>
        <v>6.07</v>
      </c>
      <c r="Y83" s="102">
        <f>IF($K83="","",$K83)</f>
        <v>9</v>
      </c>
      <c r="Z83" s="102" t="str">
        <f>IF(J83="","",J83-1)</f>
        <v/>
      </c>
      <c r="AA83" s="102">
        <f>IF($L83="","",$L83)</f>
        <v>0</v>
      </c>
      <c r="AB83" s="102">
        <f>IF($M83="","",$M83)</f>
        <v>0</v>
      </c>
      <c r="AC83" s="102">
        <f>IF($H84="","",$H84)</f>
        <v>32.200000000000003</v>
      </c>
      <c r="AD83" s="102">
        <f>IF(AC83="","",AC83/100)</f>
        <v>0.32200000000000001</v>
      </c>
      <c r="AE83" s="102">
        <f>IF($G84="","",$G84)</f>
        <v>7.95</v>
      </c>
      <c r="AF83" s="102">
        <f>IF($K84="","",$K84)</f>
        <v>10</v>
      </c>
      <c r="AG83" s="102">
        <f>IF(J84="","",J84-1)</f>
        <v>5</v>
      </c>
      <c r="AH83" s="102">
        <f>IF($L84="","",$L84)</f>
        <v>4</v>
      </c>
      <c r="AI83" s="102">
        <f>IF($M84="","",$M84)</f>
        <v>3</v>
      </c>
      <c r="AJ83" s="102">
        <f>IF($H85="","",$H85)</f>
        <v>31.1</v>
      </c>
      <c r="AK83" s="102">
        <f>IF(AJ83="","",AJ83/100)</f>
        <v>0.311</v>
      </c>
      <c r="AL83" s="102">
        <f>IF($G85="","",$G85)</f>
        <v>6.68</v>
      </c>
      <c r="AM83" s="102">
        <f>IF($K85="","",$K85)</f>
        <v>12</v>
      </c>
      <c r="AN83" s="102">
        <f>IF(J85="","",J85-1)</f>
        <v>10</v>
      </c>
      <c r="AO83" s="102">
        <f>IF($L85="","",$L85)</f>
        <v>1</v>
      </c>
      <c r="AP83" s="102">
        <f>IF($M85="","",$M85)</f>
        <v>1</v>
      </c>
      <c r="AQ83" s="102">
        <f>IF($H86="","",$H86)</f>
        <v>27.6</v>
      </c>
      <c r="AR83" s="102">
        <f>IF(AQ83="","",AQ83/100)</f>
        <v>0.27600000000000002</v>
      </c>
      <c r="AS83" s="102">
        <f>IF($G86="","",$G86)</f>
        <v>5.61</v>
      </c>
      <c r="AT83" s="102">
        <f>IF($K86="","",$K86)</f>
        <v>8</v>
      </c>
      <c r="AU83" s="102">
        <f>IF(J86="","",J86-1)</f>
        <v>5</v>
      </c>
      <c r="AV83" s="102">
        <f>IF($L86="","",$L86)</f>
        <v>1</v>
      </c>
      <c r="AW83" s="102">
        <f>IF($M86="","",$M86)</f>
        <v>0</v>
      </c>
      <c r="AX83" s="102">
        <f>IF($H87="","",$H87)</f>
        <v>31</v>
      </c>
      <c r="AY83" s="102">
        <f>IF(AX83="","",AX83/100)</f>
        <v>0.31</v>
      </c>
      <c r="AZ83" s="102">
        <f>IF($G87="","",$G87)</f>
        <v>6.75</v>
      </c>
      <c r="BA83" s="102">
        <f>IF($K87="","",$K87)</f>
        <v>6</v>
      </c>
      <c r="BB83" s="102">
        <f>IF(J87="","",J87-1)</f>
        <v>2</v>
      </c>
      <c r="BC83" s="102">
        <f>IF($L87="","",$L87)</f>
        <v>2</v>
      </c>
      <c r="BD83" s="102">
        <f>IF($M87="","",$M87)</f>
        <v>1</v>
      </c>
      <c r="BE83" s="102">
        <f>IF($H88="","",$H88)</f>
        <v>23.8</v>
      </c>
      <c r="BF83" s="102">
        <f>IF(BE83="","",BE83/100)</f>
        <v>0.23800000000000002</v>
      </c>
      <c r="BG83" s="102">
        <f>IF($G88="","",$G88)</f>
        <v>5.63</v>
      </c>
      <c r="BH83" s="102">
        <f>IF($K88="","",$K88)</f>
        <v>8</v>
      </c>
      <c r="BI83" s="102">
        <f>IF(J88="","",J88-1)</f>
        <v>5</v>
      </c>
      <c r="BJ83" s="102">
        <f>IF($L88="","",$L88)</f>
        <v>1</v>
      </c>
      <c r="BK83" s="102">
        <f>IF($M88="","",$M88)</f>
        <v>0</v>
      </c>
      <c r="BL83" s="102">
        <f>SUM(O83:O88)/U83</f>
        <v>2</v>
      </c>
      <c r="BM83" s="102">
        <f>SUM(P83:P88)/U83</f>
        <v>0</v>
      </c>
      <c r="BN83" s="102">
        <f>SUM(Q83:Q88)/U83</f>
        <v>0</v>
      </c>
      <c r="BO83" s="102">
        <f>SUM(R83:R88)/U83</f>
        <v>0</v>
      </c>
    </row>
    <row r="84" spans="2:67" ht="15.75" x14ac:dyDescent="0.2">
      <c r="B84" s="147"/>
      <c r="C84" s="21" t="s">
        <v>103</v>
      </c>
      <c r="D84" s="19" t="s">
        <v>745</v>
      </c>
      <c r="E84" s="19">
        <v>170</v>
      </c>
      <c r="F84" s="20"/>
      <c r="G84" s="19">
        <v>7.95</v>
      </c>
      <c r="H84" s="19">
        <v>32.200000000000003</v>
      </c>
      <c r="I84" s="19">
        <v>22.7</v>
      </c>
      <c r="J84" s="19">
        <v>6</v>
      </c>
      <c r="K84" s="19">
        <v>10</v>
      </c>
      <c r="L84" s="19">
        <v>4</v>
      </c>
      <c r="M84" s="19">
        <v>3</v>
      </c>
      <c r="N84" s="19">
        <v>0</v>
      </c>
      <c r="O84" s="19">
        <v>5</v>
      </c>
      <c r="P84" s="19">
        <v>0</v>
      </c>
      <c r="Q84" s="19">
        <v>0</v>
      </c>
      <c r="R84" s="19">
        <v>0</v>
      </c>
      <c r="S84" s="18" t="s">
        <v>738</v>
      </c>
    </row>
    <row r="85" spans="2:67" ht="15.75" x14ac:dyDescent="0.2">
      <c r="B85" s="147"/>
      <c r="C85" s="21" t="s">
        <v>102</v>
      </c>
      <c r="D85" s="19" t="str">
        <f t="shared" ref="D85:E88" si="20">D84</f>
        <v>CO'B</v>
      </c>
      <c r="E85" s="19">
        <f t="shared" si="20"/>
        <v>170</v>
      </c>
      <c r="F85" s="20"/>
      <c r="G85" s="19">
        <v>6.68</v>
      </c>
      <c r="H85" s="19">
        <v>31.1</v>
      </c>
      <c r="I85" s="19">
        <v>22.6</v>
      </c>
      <c r="J85" s="19">
        <v>11</v>
      </c>
      <c r="K85" s="19">
        <v>12</v>
      </c>
      <c r="L85" s="19">
        <v>1</v>
      </c>
      <c r="M85" s="19">
        <v>1</v>
      </c>
      <c r="N85" s="19">
        <v>3</v>
      </c>
      <c r="O85" s="19">
        <v>2</v>
      </c>
      <c r="P85" s="19">
        <v>0</v>
      </c>
      <c r="Q85" s="19">
        <v>0</v>
      </c>
      <c r="R85" s="19">
        <v>0</v>
      </c>
      <c r="S85" s="18"/>
    </row>
    <row r="86" spans="2:67" ht="15.75" x14ac:dyDescent="0.2">
      <c r="B86" s="147"/>
      <c r="C86" s="21" t="s">
        <v>101</v>
      </c>
      <c r="D86" s="19" t="str">
        <f t="shared" si="20"/>
        <v>CO'B</v>
      </c>
      <c r="E86" s="19">
        <f t="shared" si="20"/>
        <v>170</v>
      </c>
      <c r="F86" s="20"/>
      <c r="G86" s="19">
        <v>5.61</v>
      </c>
      <c r="H86" s="19">
        <v>27.6</v>
      </c>
      <c r="I86" s="19">
        <v>19.7</v>
      </c>
      <c r="J86" s="19">
        <v>6</v>
      </c>
      <c r="K86" s="19">
        <v>8</v>
      </c>
      <c r="L86" s="19">
        <v>1</v>
      </c>
      <c r="M86" s="19">
        <v>0</v>
      </c>
      <c r="N86" s="19">
        <v>1</v>
      </c>
      <c r="O86" s="19">
        <v>1</v>
      </c>
      <c r="P86" s="19">
        <v>0</v>
      </c>
      <c r="Q86" s="19">
        <v>0</v>
      </c>
      <c r="R86" s="19">
        <v>0</v>
      </c>
      <c r="S86" s="18" t="s">
        <v>741</v>
      </c>
    </row>
    <row r="87" spans="2:67" ht="15.75" x14ac:dyDescent="0.2">
      <c r="B87" s="147"/>
      <c r="C87" s="21" t="s">
        <v>100</v>
      </c>
      <c r="D87" s="19" t="str">
        <f t="shared" si="20"/>
        <v>CO'B</v>
      </c>
      <c r="E87" s="19">
        <f t="shared" si="20"/>
        <v>170</v>
      </c>
      <c r="F87" s="20"/>
      <c r="G87" s="19">
        <v>6.75</v>
      </c>
      <c r="H87" s="19">
        <v>31</v>
      </c>
      <c r="I87" s="19">
        <v>18.7</v>
      </c>
      <c r="J87" s="19">
        <v>3</v>
      </c>
      <c r="K87" s="19">
        <v>6</v>
      </c>
      <c r="L87" s="19">
        <v>2</v>
      </c>
      <c r="M87" s="19">
        <v>1</v>
      </c>
      <c r="N87" s="19">
        <v>2</v>
      </c>
      <c r="O87" s="19">
        <v>3</v>
      </c>
      <c r="P87" s="19">
        <v>0</v>
      </c>
      <c r="Q87" s="19">
        <v>0</v>
      </c>
      <c r="R87" s="19">
        <v>0</v>
      </c>
      <c r="S87" s="18" t="s">
        <v>738</v>
      </c>
    </row>
    <row r="88" spans="2:67" ht="15.75" x14ac:dyDescent="0.2">
      <c r="B88" s="147"/>
      <c r="C88" s="21" t="s">
        <v>99</v>
      </c>
      <c r="D88" s="19" t="str">
        <f t="shared" si="20"/>
        <v>CO'B</v>
      </c>
      <c r="E88" s="19">
        <f t="shared" si="20"/>
        <v>170</v>
      </c>
      <c r="F88" s="20"/>
      <c r="G88" s="19">
        <v>5.63</v>
      </c>
      <c r="H88" s="19">
        <v>23.8</v>
      </c>
      <c r="I88" s="19">
        <v>17.5</v>
      </c>
      <c r="J88" s="19">
        <v>6</v>
      </c>
      <c r="K88" s="19">
        <v>8</v>
      </c>
      <c r="L88" s="19">
        <v>1</v>
      </c>
      <c r="M88" s="19">
        <v>0</v>
      </c>
      <c r="N88" s="19">
        <v>4</v>
      </c>
      <c r="O88" s="19">
        <v>1</v>
      </c>
      <c r="P88" s="19">
        <v>0</v>
      </c>
      <c r="Q88" s="19">
        <v>0</v>
      </c>
      <c r="R88" s="19">
        <v>0</v>
      </c>
      <c r="S88" s="18"/>
    </row>
    <row r="89" spans="2:67" ht="3.75" customHeight="1" x14ac:dyDescent="0.2">
      <c r="B89" s="11"/>
      <c r="C89" s="9"/>
      <c r="D89" s="9"/>
      <c r="E89" s="10"/>
      <c r="F89" s="10"/>
      <c r="G89" s="9"/>
      <c r="H89" s="9"/>
      <c r="I89" s="9"/>
      <c r="J89" s="9"/>
      <c r="K89" s="10"/>
      <c r="L89" s="10">
        <v>0</v>
      </c>
      <c r="M89" s="10"/>
      <c r="N89" s="10"/>
      <c r="O89" s="10"/>
      <c r="P89" s="10"/>
      <c r="Q89" s="9"/>
      <c r="R89" s="9"/>
      <c r="S89" s="8"/>
    </row>
    <row r="90" spans="2:67" ht="15.75" x14ac:dyDescent="0.2">
      <c r="B90" s="17" t="s">
        <v>155</v>
      </c>
      <c r="C90" s="16" t="s">
        <v>98</v>
      </c>
      <c r="D90" s="15"/>
      <c r="E90" s="13">
        <f>AVERAGE(E84:E88)</f>
        <v>170</v>
      </c>
      <c r="F90" s="13">
        <f>F83</f>
        <v>306.51</v>
      </c>
      <c r="G90" s="13">
        <f>AVERAGE(G83:G88)</f>
        <v>6.4483333333333341</v>
      </c>
      <c r="H90" s="13">
        <f>AVERAGE(H83:H88)</f>
        <v>29.866666666666671</v>
      </c>
      <c r="I90" s="13">
        <f>AVERAGE(I83:I88)</f>
        <v>19.933333333333334</v>
      </c>
      <c r="J90" s="13">
        <f>AVERAGE(J83:J88)</f>
        <v>6.4</v>
      </c>
      <c r="K90" s="13">
        <f>AVERAGE(K83:K88)</f>
        <v>8.8333333333333339</v>
      </c>
      <c r="L90" s="13">
        <f>AVERAGE(L83:L89)</f>
        <v>1.2857142857142858</v>
      </c>
      <c r="M90" s="13">
        <f t="shared" ref="M90:R90" si="21">AVERAGE(M83:M88)</f>
        <v>0.83333333333333337</v>
      </c>
      <c r="N90" s="13">
        <f t="shared" si="21"/>
        <v>1.8333333333333333</v>
      </c>
      <c r="O90" s="13">
        <f t="shared" si="21"/>
        <v>2</v>
      </c>
      <c r="P90" s="13">
        <f t="shared" si="21"/>
        <v>0</v>
      </c>
      <c r="Q90" s="13">
        <f t="shared" si="21"/>
        <v>0</v>
      </c>
      <c r="R90" s="13">
        <f t="shared" si="21"/>
        <v>0</v>
      </c>
      <c r="S90" s="12"/>
    </row>
    <row r="91" spans="2:67" ht="15.75" x14ac:dyDescent="0.2">
      <c r="B91" s="17"/>
      <c r="C91" s="16" t="s">
        <v>97</v>
      </c>
      <c r="D91" s="15"/>
      <c r="E91" s="14"/>
      <c r="F91" s="14"/>
      <c r="G91" s="13">
        <f>STDEV(G83:G88)/SQRT(COUNT(G83:G88))</f>
        <v>0.36126090910094755</v>
      </c>
      <c r="H91" s="13">
        <f>STDEV(H83:H88)/SQRT(COUNT(H83:H88))</f>
        <v>1.4536543987864119</v>
      </c>
      <c r="I91" s="13">
        <f>STDEV(I83:I88)/SQRT(COUNT(I83:I88))</f>
        <v>0.90578388396154219</v>
      </c>
      <c r="J91" s="13">
        <f>STDEV(J83:J88)/SQRT(COUNT(J83:J88))</f>
        <v>1.2884098726725122</v>
      </c>
      <c r="K91" s="13">
        <f>STDEV(K83:K88)/SQRT(COUNT(K83:K88))</f>
        <v>0.83333333333333293</v>
      </c>
      <c r="L91" s="13">
        <f>STDEV(L83:L89)/SQRT(COUNT(L83:L89))</f>
        <v>0.52164053095730101</v>
      </c>
      <c r="M91" s="13">
        <f t="shared" ref="M91:R91" si="22">STDEV(M83:M88)/SQRT(COUNT(M83:M88))</f>
        <v>0.47726070210921184</v>
      </c>
      <c r="N91" s="13">
        <f t="shared" si="22"/>
        <v>0.60092521257733156</v>
      </c>
      <c r="O91" s="13">
        <f t="shared" si="22"/>
        <v>0.73029674334022154</v>
      </c>
      <c r="P91" s="13">
        <f t="shared" si="22"/>
        <v>0</v>
      </c>
      <c r="Q91" s="13">
        <f t="shared" si="22"/>
        <v>0</v>
      </c>
      <c r="R91" s="13">
        <f t="shared" si="22"/>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1D436-30FC-4EB1-8DA2-6F03DAB5AE0D}">
  <sheetPr>
    <pageSetUpPr fitToPage="1"/>
  </sheetPr>
  <dimension ref="B1:BO92"/>
  <sheetViews>
    <sheetView defaultGridColor="0" colorId="8" zoomScale="85" workbookViewId="0">
      <selection activeCell="U13" sqref="U13:BP8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740</v>
      </c>
      <c r="E13" s="19">
        <v>167</v>
      </c>
      <c r="F13" s="19">
        <v>359.12</v>
      </c>
      <c r="G13" s="19">
        <v>7</v>
      </c>
      <c r="H13" s="19">
        <v>24.5</v>
      </c>
      <c r="I13" s="19">
        <v>15.7</v>
      </c>
      <c r="J13" s="19">
        <v>8</v>
      </c>
      <c r="K13" s="19">
        <v>10</v>
      </c>
      <c r="L13" s="19">
        <v>2</v>
      </c>
      <c r="M13" s="19">
        <v>0</v>
      </c>
      <c r="N13" s="19">
        <v>0</v>
      </c>
      <c r="O13" s="19">
        <v>4</v>
      </c>
      <c r="P13" s="19">
        <v>0</v>
      </c>
      <c r="Q13" s="19">
        <v>0</v>
      </c>
      <c r="R13" s="19">
        <v>0</v>
      </c>
      <c r="S13" s="18"/>
      <c r="U13" s="102">
        <v>6</v>
      </c>
      <c r="V13" s="102">
        <f>IF($H13="","",$H13)</f>
        <v>24.5</v>
      </c>
      <c r="W13" s="102">
        <f>IF(V13="","",V13/100)</f>
        <v>0.245</v>
      </c>
      <c r="X13" s="102">
        <f>IF($G13="","",$G13)</f>
        <v>7</v>
      </c>
      <c r="Y13" s="102">
        <f>IF($K13="","",$K13)</f>
        <v>10</v>
      </c>
      <c r="Z13" s="102">
        <f>IF(J13="","",J13-1)</f>
        <v>7</v>
      </c>
      <c r="AA13" s="102">
        <f>IF($L13="","",$L13)</f>
        <v>2</v>
      </c>
      <c r="AB13" s="102">
        <f>IF($M13="","",$M13)</f>
        <v>0</v>
      </c>
      <c r="AC13" s="102">
        <f>IF($H14="","",$H14)</f>
        <v>28.5</v>
      </c>
      <c r="AD13" s="102">
        <f>IF(AC13="","",AC13/100)</f>
        <v>0.28499999999999998</v>
      </c>
      <c r="AE13" s="102">
        <f>IF($G14="","",$G14)</f>
        <v>7.6</v>
      </c>
      <c r="AF13" s="102">
        <f>IF($K14="","",$K14)</f>
        <v>7</v>
      </c>
      <c r="AG13" s="102">
        <f>IF(J14="","",J14-1)</f>
        <v>3</v>
      </c>
      <c r="AH13" s="102">
        <f>IF($L14="","",$L14)</f>
        <v>2</v>
      </c>
      <c r="AI13" s="102">
        <f>IF($M14="","",$M14)</f>
        <v>3</v>
      </c>
      <c r="AJ13" s="102">
        <f>IF($H15="","",$H15)</f>
        <v>24</v>
      </c>
      <c r="AK13" s="102">
        <f>IF(AJ13="","",AJ13/100)</f>
        <v>0.24</v>
      </c>
      <c r="AL13" s="102">
        <f>IF($G15="","",$G15)</f>
        <v>7.7</v>
      </c>
      <c r="AM13" s="102">
        <f>IF($K15="","",$K15)</f>
        <v>8</v>
      </c>
      <c r="AN13" s="102">
        <f>IF(J15="","",J15-1)</f>
        <v>5</v>
      </c>
      <c r="AO13" s="102">
        <f>IF($L15="","",$L15)</f>
        <v>1</v>
      </c>
      <c r="AP13" s="102">
        <f>IF($M15="","",$M15)</f>
        <v>3</v>
      </c>
      <c r="AQ13" s="102">
        <f>IF($H16="","",$H16)</f>
        <v>26.2</v>
      </c>
      <c r="AR13" s="102">
        <f>IF(AQ13="","",AQ13/100)</f>
        <v>0.26200000000000001</v>
      </c>
      <c r="AS13" s="102">
        <f>IF($G16="","",$G16)</f>
        <v>8.1</v>
      </c>
      <c r="AT13" s="102">
        <f>IF($K16="","",$K16)</f>
        <v>13</v>
      </c>
      <c r="AU13" s="102">
        <f>IF(J16="","",J16-1)</f>
        <v>6</v>
      </c>
      <c r="AV13" s="102">
        <f>IF($L16="","",$L16)</f>
        <v>3</v>
      </c>
      <c r="AW13" s="102">
        <f>IF($M16="","",$M16)</f>
        <v>3</v>
      </c>
      <c r="AX13" s="102">
        <f>IF($H17="","",$H17)</f>
        <v>22</v>
      </c>
      <c r="AY13" s="102">
        <f>IF(AX13="","",AX13/100)</f>
        <v>0.22</v>
      </c>
      <c r="AZ13" s="102">
        <f>IF($G17="","",$G17)</f>
        <v>6.7</v>
      </c>
      <c r="BA13" s="102">
        <f>IF($K17="","",$K17)</f>
        <v>8</v>
      </c>
      <c r="BB13" s="102">
        <f>IF(J17="","",J17-1)</f>
        <v>6</v>
      </c>
      <c r="BC13" s="102">
        <f>IF($L17="","",$L17)</f>
        <v>4</v>
      </c>
      <c r="BD13" s="102">
        <f>IF($M17="","",$M17)</f>
        <v>0</v>
      </c>
      <c r="BE13" s="102">
        <f>IF($H18="","",$H18)</f>
        <v>18.3</v>
      </c>
      <c r="BF13" s="102">
        <f>IF(BE13="","",BE13/100)</f>
        <v>0.183</v>
      </c>
      <c r="BG13" s="102">
        <f>IF($G18="","",$G18)</f>
        <v>6.2</v>
      </c>
      <c r="BH13" s="102">
        <f>IF($K18="","",$K18)</f>
        <v>7</v>
      </c>
      <c r="BI13" s="102">
        <f>IF(J18="","",J18-1)</f>
        <v>4</v>
      </c>
      <c r="BJ13" s="102">
        <f>IF($L18="","",$L18)</f>
        <v>1</v>
      </c>
      <c r="BK13" s="102">
        <f>IF($M18="","",$M18)</f>
        <v>3</v>
      </c>
      <c r="BL13" s="102">
        <f>SUM(O13:O18)/U13</f>
        <v>3.6666666666666665</v>
      </c>
      <c r="BM13" s="102">
        <f>SUM(P13:P18)/U13</f>
        <v>0</v>
      </c>
      <c r="BN13" s="102">
        <f>SUM(Q13:Q18)/U13</f>
        <v>0</v>
      </c>
      <c r="BO13" s="102">
        <f>SUM(R13:R18)/U13</f>
        <v>0</v>
      </c>
    </row>
    <row r="14" spans="2:67" ht="15.75" x14ac:dyDescent="0.2">
      <c r="B14" s="147"/>
      <c r="C14" s="21" t="s">
        <v>103</v>
      </c>
      <c r="D14" s="19" t="s">
        <v>730</v>
      </c>
      <c r="E14" s="19">
        <v>172</v>
      </c>
      <c r="F14" s="20"/>
      <c r="G14" s="19">
        <v>7.6</v>
      </c>
      <c r="H14" s="19">
        <v>28.5</v>
      </c>
      <c r="I14" s="19">
        <v>23.1</v>
      </c>
      <c r="J14" s="19">
        <v>4</v>
      </c>
      <c r="K14" s="19">
        <v>7</v>
      </c>
      <c r="L14" s="19">
        <v>2</v>
      </c>
      <c r="M14" s="19">
        <v>3</v>
      </c>
      <c r="N14" s="19">
        <v>2</v>
      </c>
      <c r="O14" s="19">
        <v>5</v>
      </c>
      <c r="P14" s="19">
        <v>0</v>
      </c>
      <c r="Q14" s="19">
        <v>0</v>
      </c>
      <c r="R14" s="19">
        <v>0</v>
      </c>
      <c r="S14" s="18" t="s">
        <v>741</v>
      </c>
    </row>
    <row r="15" spans="2:67" ht="15.75" x14ac:dyDescent="0.2">
      <c r="B15" s="147"/>
      <c r="C15" s="21" t="s">
        <v>102</v>
      </c>
      <c r="D15" s="19" t="s">
        <v>730</v>
      </c>
      <c r="E15" s="19">
        <v>172</v>
      </c>
      <c r="F15" s="20"/>
      <c r="G15" s="19">
        <v>7.7</v>
      </c>
      <c r="H15" s="19">
        <v>24</v>
      </c>
      <c r="I15" s="19">
        <v>22.1</v>
      </c>
      <c r="J15" s="19">
        <v>6</v>
      </c>
      <c r="K15" s="19">
        <v>8</v>
      </c>
      <c r="L15" s="19">
        <v>1</v>
      </c>
      <c r="M15" s="19">
        <v>3</v>
      </c>
      <c r="N15" s="19">
        <v>1</v>
      </c>
      <c r="O15" s="19">
        <v>4</v>
      </c>
      <c r="P15" s="19">
        <v>0</v>
      </c>
      <c r="Q15" s="19">
        <v>0</v>
      </c>
      <c r="R15" s="19">
        <v>0</v>
      </c>
      <c r="S15" s="18" t="s">
        <v>741</v>
      </c>
    </row>
    <row r="16" spans="2:67" ht="15.75" x14ac:dyDescent="0.2">
      <c r="B16" s="147"/>
      <c r="C16" s="21" t="s">
        <v>101</v>
      </c>
      <c r="D16" s="19" t="s">
        <v>730</v>
      </c>
      <c r="E16" s="19">
        <v>172</v>
      </c>
      <c r="F16" s="20"/>
      <c r="G16" s="19">
        <v>8.1</v>
      </c>
      <c r="H16" s="19">
        <v>26.2</v>
      </c>
      <c r="I16" s="19">
        <v>18.3</v>
      </c>
      <c r="J16" s="19">
        <v>7</v>
      </c>
      <c r="K16" s="19">
        <v>13</v>
      </c>
      <c r="L16" s="19">
        <v>3</v>
      </c>
      <c r="M16" s="19">
        <v>3</v>
      </c>
      <c r="N16" s="19">
        <v>3</v>
      </c>
      <c r="O16" s="19">
        <v>3</v>
      </c>
      <c r="P16" s="19">
        <v>0</v>
      </c>
      <c r="Q16" s="19">
        <v>0</v>
      </c>
      <c r="R16" s="19">
        <v>0</v>
      </c>
      <c r="S16" s="18" t="s">
        <v>752</v>
      </c>
    </row>
    <row r="17" spans="2:67" ht="15.75" x14ac:dyDescent="0.2">
      <c r="B17" s="147"/>
      <c r="C17" s="21" t="s">
        <v>100</v>
      </c>
      <c r="D17" s="19" t="s">
        <v>730</v>
      </c>
      <c r="E17" s="19">
        <v>172</v>
      </c>
      <c r="F17" s="20"/>
      <c r="G17" s="19">
        <v>6.7</v>
      </c>
      <c r="H17" s="19">
        <v>22</v>
      </c>
      <c r="I17" s="19">
        <v>20.5</v>
      </c>
      <c r="J17" s="19">
        <v>7</v>
      </c>
      <c r="K17" s="19">
        <v>8</v>
      </c>
      <c r="L17" s="19">
        <v>4</v>
      </c>
      <c r="M17" s="19">
        <v>0</v>
      </c>
      <c r="N17" s="19">
        <v>0</v>
      </c>
      <c r="O17" s="19">
        <v>0</v>
      </c>
      <c r="P17" s="19">
        <v>0</v>
      </c>
      <c r="Q17" s="19">
        <v>0</v>
      </c>
      <c r="R17" s="19">
        <v>0</v>
      </c>
      <c r="S17" s="18" t="s">
        <v>741</v>
      </c>
    </row>
    <row r="18" spans="2:67" ht="15.75" x14ac:dyDescent="0.2">
      <c r="B18" s="147"/>
      <c r="C18" s="21" t="s">
        <v>99</v>
      </c>
      <c r="D18" s="19" t="s">
        <v>730</v>
      </c>
      <c r="E18" s="19">
        <v>172</v>
      </c>
      <c r="F18" s="20"/>
      <c r="G18" s="19">
        <v>6.2</v>
      </c>
      <c r="H18" s="19">
        <v>18.3</v>
      </c>
      <c r="I18" s="19">
        <v>20</v>
      </c>
      <c r="J18" s="19">
        <v>5</v>
      </c>
      <c r="K18" s="19">
        <v>7</v>
      </c>
      <c r="L18" s="19">
        <v>1</v>
      </c>
      <c r="M18" s="19">
        <v>3</v>
      </c>
      <c r="N18" s="19">
        <v>0</v>
      </c>
      <c r="O18" s="19">
        <v>6</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172</v>
      </c>
      <c r="F20" s="13">
        <f>F13</f>
        <v>359.12</v>
      </c>
      <c r="G20" s="13">
        <f t="shared" ref="G20:R20" si="0">AVERAGE(G13:G18)</f>
        <v>7.2166666666666677</v>
      </c>
      <c r="H20" s="13">
        <f t="shared" si="0"/>
        <v>23.916666666666668</v>
      </c>
      <c r="I20" s="13">
        <f t="shared" si="0"/>
        <v>19.95</v>
      </c>
      <c r="J20" s="13">
        <f t="shared" si="0"/>
        <v>6.166666666666667</v>
      </c>
      <c r="K20" s="13">
        <f t="shared" si="0"/>
        <v>8.8333333333333339</v>
      </c>
      <c r="L20" s="13">
        <f t="shared" si="0"/>
        <v>2.1666666666666665</v>
      </c>
      <c r="M20" s="13">
        <f t="shared" si="0"/>
        <v>2</v>
      </c>
      <c r="N20" s="13">
        <f t="shared" si="0"/>
        <v>1</v>
      </c>
      <c r="O20" s="13">
        <f t="shared" si="0"/>
        <v>3.6666666666666665</v>
      </c>
      <c r="P20" s="13">
        <f t="shared" si="0"/>
        <v>0</v>
      </c>
      <c r="Q20" s="13">
        <f t="shared" si="0"/>
        <v>0</v>
      </c>
      <c r="R20" s="13">
        <f t="shared" si="0"/>
        <v>0</v>
      </c>
      <c r="S20" s="12"/>
    </row>
    <row r="21" spans="2:67" ht="15.75" x14ac:dyDescent="0.2">
      <c r="B21" s="17"/>
      <c r="C21" s="16" t="s">
        <v>97</v>
      </c>
      <c r="D21" s="15"/>
      <c r="E21" s="14"/>
      <c r="F21" s="14"/>
      <c r="G21" s="13">
        <f t="shared" ref="G21:R21" si="1">STDEV(G13:G18)/SQRT(COUNT(G13:G18))</f>
        <v>0.28915585954829115</v>
      </c>
      <c r="H21" s="13">
        <f t="shared" si="1"/>
        <v>1.4351345271824221</v>
      </c>
      <c r="I21" s="13">
        <f t="shared" si="1"/>
        <v>1.0898776689763654</v>
      </c>
      <c r="J21" s="13">
        <f t="shared" si="1"/>
        <v>0.60092521257733189</v>
      </c>
      <c r="K21" s="13">
        <f t="shared" si="1"/>
        <v>0.94575073060740678</v>
      </c>
      <c r="L21" s="13">
        <f t="shared" si="1"/>
        <v>0.47726070210921173</v>
      </c>
      <c r="M21" s="13">
        <f t="shared" si="1"/>
        <v>0.63245553203367599</v>
      </c>
      <c r="N21" s="13">
        <f t="shared" si="1"/>
        <v>0.51639777949432231</v>
      </c>
      <c r="O21" s="13">
        <f t="shared" si="1"/>
        <v>0.84327404271156781</v>
      </c>
      <c r="P21" s="13">
        <f t="shared" si="1"/>
        <v>0</v>
      </c>
      <c r="Q21" s="13">
        <f t="shared" si="1"/>
        <v>0</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740</v>
      </c>
      <c r="E23" s="19">
        <v>167</v>
      </c>
      <c r="F23" s="19">
        <v>486.32</v>
      </c>
      <c r="G23" s="19">
        <v>6.7</v>
      </c>
      <c r="H23" s="19">
        <v>22.5</v>
      </c>
      <c r="I23" s="19">
        <v>21.2</v>
      </c>
      <c r="J23" s="19">
        <v>6</v>
      </c>
      <c r="K23" s="19">
        <v>7</v>
      </c>
      <c r="L23" s="19">
        <v>5</v>
      </c>
      <c r="M23" s="19">
        <v>1</v>
      </c>
      <c r="N23" s="19">
        <v>0</v>
      </c>
      <c r="O23" s="19">
        <v>0</v>
      </c>
      <c r="P23" s="19">
        <v>0</v>
      </c>
      <c r="Q23" s="19">
        <v>0</v>
      </c>
      <c r="R23" s="19">
        <v>0</v>
      </c>
      <c r="S23" s="18" t="s">
        <v>739</v>
      </c>
      <c r="U23" s="102">
        <v>6</v>
      </c>
      <c r="V23" s="102">
        <f>IF($H23="","",$H23)</f>
        <v>22.5</v>
      </c>
      <c r="W23" s="102">
        <f>IF(V23="","",V23/100)</f>
        <v>0.22500000000000001</v>
      </c>
      <c r="X23" s="102">
        <f>IF($G23="","",$G23)</f>
        <v>6.7</v>
      </c>
      <c r="Y23" s="102">
        <f>IF($K23="","",$K23)</f>
        <v>7</v>
      </c>
      <c r="Z23" s="102">
        <f>IF(J23="","",J23-1)</f>
        <v>5</v>
      </c>
      <c r="AA23" s="102">
        <f>IF($L23="","",$L23)</f>
        <v>5</v>
      </c>
      <c r="AB23" s="102">
        <f>IF($M23="","",$M23)</f>
        <v>1</v>
      </c>
      <c r="AC23" s="102">
        <f>IF($H24="","",$H24)</f>
        <v>36.1</v>
      </c>
      <c r="AD23" s="102">
        <f>IF(AC23="","",AC23/100)</f>
        <v>0.36099999999999999</v>
      </c>
      <c r="AE23" s="102">
        <f>IF($G24="","",$G24)</f>
        <v>8.1999999999999993</v>
      </c>
      <c r="AF23" s="102">
        <f>IF($K24="","",$K24)</f>
        <v>14</v>
      </c>
      <c r="AG23" s="102">
        <f>IF(J24="","",J24-1)</f>
        <v>6</v>
      </c>
      <c r="AH23" s="102">
        <f>IF($L24="","",$L24)</f>
        <v>0</v>
      </c>
      <c r="AI23" s="102">
        <f>IF($M24="","",$M24)</f>
        <v>0</v>
      </c>
      <c r="AJ23" s="102">
        <f>IF($H25="","",$H25)</f>
        <v>37</v>
      </c>
      <c r="AK23" s="102">
        <f>IF(AJ23="","",AJ23/100)</f>
        <v>0.37</v>
      </c>
      <c r="AL23" s="102">
        <f>IF($G25="","",$G25)</f>
        <v>7.7</v>
      </c>
      <c r="AM23" s="102">
        <f>IF($K25="","",$K25)</f>
        <v>14</v>
      </c>
      <c r="AN23" s="102">
        <f>IF(J25="","",J25-1)</f>
        <v>5</v>
      </c>
      <c r="AO23" s="102">
        <f>IF($L25="","",$L25)</f>
        <v>2</v>
      </c>
      <c r="AP23" s="102">
        <f>IF($M25="","",$M25)</f>
        <v>1</v>
      </c>
      <c r="AQ23" s="102">
        <f>IF($H26="","",$H26)</f>
        <v>28.2</v>
      </c>
      <c r="AR23" s="102">
        <f>IF(AQ23="","",AQ23/100)</f>
        <v>0.28199999999999997</v>
      </c>
      <c r="AS23" s="102">
        <f>IF($G26="","",$G26)</f>
        <v>6</v>
      </c>
      <c r="AT23" s="102">
        <f>IF($K26="","",$K26)</f>
        <v>10</v>
      </c>
      <c r="AU23" s="102">
        <f>IF(J26="","",J26-1)</f>
        <v>6</v>
      </c>
      <c r="AV23" s="102">
        <f>IF($L26="","",$L26)</f>
        <v>1</v>
      </c>
      <c r="AW23" s="102">
        <f>IF($M26="","",$M26)</f>
        <v>0</v>
      </c>
      <c r="AX23" s="102">
        <f>IF($H27="","",$H27)</f>
        <v>18.5</v>
      </c>
      <c r="AY23" s="102">
        <f>IF(AX23="","",AX23/100)</f>
        <v>0.185</v>
      </c>
      <c r="AZ23" s="102">
        <f>IF($G27="","",$G27)</f>
        <v>6.3</v>
      </c>
      <c r="BA23" s="102">
        <f>IF($K27="","",$K27)</f>
        <v>7</v>
      </c>
      <c r="BB23" s="102">
        <f>IF(J27="","",J27-1)</f>
        <v>3</v>
      </c>
      <c r="BC23" s="102">
        <f>IF($L27="","",$L27)</f>
        <v>2</v>
      </c>
      <c r="BD23" s="102">
        <f>IF($M27="","",$M27)</f>
        <v>0</v>
      </c>
      <c r="BE23" s="102">
        <f>IF($H28="","",$H28)</f>
        <v>24.8</v>
      </c>
      <c r="BF23" s="102">
        <f>IF(BE23="","",BE23/100)</f>
        <v>0.248</v>
      </c>
      <c r="BG23" s="102">
        <f>IF($G28="","",$G28)</f>
        <v>6.2</v>
      </c>
      <c r="BH23" s="102">
        <f>IF($K28="","",$K28)</f>
        <v>6</v>
      </c>
      <c r="BI23" s="102">
        <f>IF(J28="","",J28-1)</f>
        <v>4</v>
      </c>
      <c r="BJ23" s="102">
        <f>IF($L28="","",$L28)</f>
        <v>2</v>
      </c>
      <c r="BK23" s="102">
        <f>IF($M28="","",$M28)</f>
        <v>1</v>
      </c>
      <c r="BL23" s="102">
        <f>SUM(O23:O28)/U23</f>
        <v>3</v>
      </c>
      <c r="BM23" s="102">
        <f>SUM(P23:P28)/U23</f>
        <v>0</v>
      </c>
      <c r="BN23" s="102">
        <f>SUM(Q23:Q28)/U23</f>
        <v>0</v>
      </c>
      <c r="BO23" s="102">
        <f>SUM(R23:R28)/U23</f>
        <v>0</v>
      </c>
    </row>
    <row r="24" spans="2:67" ht="15.75" x14ac:dyDescent="0.2">
      <c r="B24" s="147"/>
      <c r="C24" s="21" t="s">
        <v>103</v>
      </c>
      <c r="D24" s="19" t="s">
        <v>730</v>
      </c>
      <c r="E24" s="19">
        <v>172</v>
      </c>
      <c r="F24" s="20"/>
      <c r="G24" s="19">
        <v>8.1999999999999993</v>
      </c>
      <c r="H24" s="19">
        <v>36.1</v>
      </c>
      <c r="I24" s="19">
        <v>24.5</v>
      </c>
      <c r="J24" s="19">
        <v>7</v>
      </c>
      <c r="K24" s="19">
        <v>14</v>
      </c>
      <c r="L24" s="19">
        <v>0</v>
      </c>
      <c r="M24" s="19">
        <v>0</v>
      </c>
      <c r="N24" s="19">
        <v>0</v>
      </c>
      <c r="O24" s="19">
        <v>10</v>
      </c>
      <c r="P24" s="19">
        <v>0</v>
      </c>
      <c r="Q24" s="19">
        <v>0</v>
      </c>
      <c r="R24" s="19">
        <v>0</v>
      </c>
      <c r="S24" s="18" t="s">
        <v>752</v>
      </c>
    </row>
    <row r="25" spans="2:67" ht="15.75" x14ac:dyDescent="0.2">
      <c r="B25" s="147"/>
      <c r="C25" s="21" t="s">
        <v>102</v>
      </c>
      <c r="D25" s="19" t="str">
        <f t="shared" ref="D25:E28" si="2">D24</f>
        <v>SR</v>
      </c>
      <c r="E25" s="19">
        <f t="shared" si="2"/>
        <v>172</v>
      </c>
      <c r="F25" s="20"/>
      <c r="G25" s="19">
        <v>7.7</v>
      </c>
      <c r="H25" s="19">
        <v>37</v>
      </c>
      <c r="I25" s="19">
        <v>29</v>
      </c>
      <c r="J25" s="19">
        <v>6</v>
      </c>
      <c r="K25" s="19">
        <v>14</v>
      </c>
      <c r="L25" s="19">
        <v>2</v>
      </c>
      <c r="M25" s="19">
        <v>1</v>
      </c>
      <c r="N25" s="19">
        <v>1</v>
      </c>
      <c r="O25" s="19">
        <v>4</v>
      </c>
      <c r="P25" s="19">
        <v>0</v>
      </c>
      <c r="Q25" s="19">
        <v>0</v>
      </c>
      <c r="R25" s="19">
        <v>0</v>
      </c>
      <c r="S25" s="18" t="s">
        <v>752</v>
      </c>
    </row>
    <row r="26" spans="2:67" ht="15.75" x14ac:dyDescent="0.2">
      <c r="B26" s="147"/>
      <c r="C26" s="21" t="s">
        <v>101</v>
      </c>
      <c r="D26" s="19" t="str">
        <f t="shared" si="2"/>
        <v>SR</v>
      </c>
      <c r="E26" s="19">
        <f t="shared" si="2"/>
        <v>172</v>
      </c>
      <c r="F26" s="20"/>
      <c r="G26" s="19">
        <v>6</v>
      </c>
      <c r="H26" s="19">
        <v>28.2</v>
      </c>
      <c r="I26" s="19">
        <v>24.6</v>
      </c>
      <c r="J26" s="19">
        <v>7</v>
      </c>
      <c r="K26" s="19">
        <v>10</v>
      </c>
      <c r="L26" s="19">
        <v>1</v>
      </c>
      <c r="M26" s="19">
        <v>0</v>
      </c>
      <c r="N26" s="19">
        <v>0</v>
      </c>
      <c r="O26" s="19">
        <v>0</v>
      </c>
      <c r="P26" s="19">
        <v>0</v>
      </c>
      <c r="Q26" s="19">
        <v>0</v>
      </c>
      <c r="R26" s="19">
        <v>0</v>
      </c>
      <c r="S26" s="18" t="s">
        <v>741</v>
      </c>
    </row>
    <row r="27" spans="2:67" ht="15.75" x14ac:dyDescent="0.2">
      <c r="B27" s="147"/>
      <c r="C27" s="21" t="s">
        <v>100</v>
      </c>
      <c r="D27" s="19" t="str">
        <f t="shared" si="2"/>
        <v>SR</v>
      </c>
      <c r="E27" s="19">
        <f t="shared" si="2"/>
        <v>172</v>
      </c>
      <c r="F27" s="20"/>
      <c r="G27" s="19">
        <v>6.3</v>
      </c>
      <c r="H27" s="19">
        <v>18.5</v>
      </c>
      <c r="I27" s="19">
        <v>20.2</v>
      </c>
      <c r="J27" s="19">
        <v>4</v>
      </c>
      <c r="K27" s="19">
        <v>7</v>
      </c>
      <c r="L27" s="19">
        <v>2</v>
      </c>
      <c r="M27" s="19">
        <v>0</v>
      </c>
      <c r="N27" s="19">
        <v>1</v>
      </c>
      <c r="O27" s="19">
        <v>3</v>
      </c>
      <c r="P27" s="19">
        <v>0</v>
      </c>
      <c r="Q27" s="19">
        <v>0</v>
      </c>
      <c r="R27" s="19">
        <v>0</v>
      </c>
      <c r="S27" s="18" t="s">
        <v>752</v>
      </c>
    </row>
    <row r="28" spans="2:67" ht="15.75" x14ac:dyDescent="0.2">
      <c r="B28" s="147"/>
      <c r="C28" s="21" t="s">
        <v>99</v>
      </c>
      <c r="D28" s="19" t="str">
        <f t="shared" si="2"/>
        <v>SR</v>
      </c>
      <c r="E28" s="19">
        <f t="shared" si="2"/>
        <v>172</v>
      </c>
      <c r="F28" s="20"/>
      <c r="G28" s="19">
        <v>6.2</v>
      </c>
      <c r="H28" s="19">
        <v>24.8</v>
      </c>
      <c r="I28" s="19">
        <v>22.2</v>
      </c>
      <c r="J28" s="19">
        <v>5</v>
      </c>
      <c r="K28" s="19">
        <v>6</v>
      </c>
      <c r="L28" s="19">
        <v>2</v>
      </c>
      <c r="M28" s="19">
        <v>1</v>
      </c>
      <c r="N28" s="19">
        <v>0</v>
      </c>
      <c r="O28" s="19">
        <v>1</v>
      </c>
      <c r="P28" s="19">
        <v>0</v>
      </c>
      <c r="Q28" s="19">
        <v>0</v>
      </c>
      <c r="R28" s="19">
        <v>0</v>
      </c>
      <c r="S28" s="18" t="s">
        <v>738</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172</v>
      </c>
      <c r="F30" s="13">
        <f>F23</f>
        <v>486.32</v>
      </c>
      <c r="G30" s="13">
        <f t="shared" ref="G30:R30" si="3">AVERAGE(G23:G28)</f>
        <v>6.8500000000000005</v>
      </c>
      <c r="H30" s="13">
        <f t="shared" si="3"/>
        <v>27.850000000000005</v>
      </c>
      <c r="I30" s="13">
        <f t="shared" si="3"/>
        <v>23.616666666666671</v>
      </c>
      <c r="J30" s="13">
        <f t="shared" si="3"/>
        <v>5.833333333333333</v>
      </c>
      <c r="K30" s="13">
        <f t="shared" si="3"/>
        <v>9.6666666666666661</v>
      </c>
      <c r="L30" s="13">
        <f t="shared" si="3"/>
        <v>2</v>
      </c>
      <c r="M30" s="13">
        <f t="shared" si="3"/>
        <v>0.5</v>
      </c>
      <c r="N30" s="13">
        <f t="shared" si="3"/>
        <v>0.33333333333333331</v>
      </c>
      <c r="O30" s="13">
        <f t="shared" si="3"/>
        <v>3</v>
      </c>
      <c r="P30" s="13">
        <f t="shared" si="3"/>
        <v>0</v>
      </c>
      <c r="Q30" s="13">
        <f t="shared" si="3"/>
        <v>0</v>
      </c>
      <c r="R30" s="13">
        <f t="shared" si="3"/>
        <v>0</v>
      </c>
      <c r="S30" s="12"/>
    </row>
    <row r="31" spans="2:67" ht="15.75" x14ac:dyDescent="0.2">
      <c r="B31" s="17"/>
      <c r="C31" s="16" t="s">
        <v>97</v>
      </c>
      <c r="D31" s="15"/>
      <c r="E31" s="14"/>
      <c r="F31" s="14"/>
      <c r="G31" s="13">
        <f t="shared" ref="G31:R31" si="4">STDEV(G23:G28)/SQRT(COUNT(G23:G28))</f>
        <v>0.36583238420529818</v>
      </c>
      <c r="H31" s="13">
        <f t="shared" si="4"/>
        <v>3.0400383769507382</v>
      </c>
      <c r="I31" s="13">
        <f t="shared" si="4"/>
        <v>1.2941964473929175</v>
      </c>
      <c r="J31" s="13">
        <f t="shared" si="4"/>
        <v>0.47726070210921212</v>
      </c>
      <c r="K31" s="13">
        <f t="shared" si="4"/>
        <v>1.4757295747452444</v>
      </c>
      <c r="L31" s="13">
        <f t="shared" si="4"/>
        <v>0.68313005106397329</v>
      </c>
      <c r="M31" s="13">
        <f t="shared" si="4"/>
        <v>0.22360679774997896</v>
      </c>
      <c r="N31" s="13">
        <f t="shared" si="4"/>
        <v>0.21081851067789201</v>
      </c>
      <c r="O31" s="13">
        <f t="shared" si="4"/>
        <v>1.5491933384829668</v>
      </c>
      <c r="P31" s="13">
        <f t="shared" si="4"/>
        <v>0</v>
      </c>
      <c r="Q31" s="13">
        <f t="shared" si="4"/>
        <v>0</v>
      </c>
      <c r="R31" s="13">
        <f t="shared" si="4"/>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740</v>
      </c>
      <c r="E33" s="19">
        <v>167</v>
      </c>
      <c r="F33" s="19">
        <v>433.96</v>
      </c>
      <c r="G33" s="19">
        <v>6.5</v>
      </c>
      <c r="H33" s="19">
        <v>30</v>
      </c>
      <c r="I33" s="19">
        <v>21.2</v>
      </c>
      <c r="J33" s="19">
        <v>6</v>
      </c>
      <c r="K33" s="19">
        <v>9</v>
      </c>
      <c r="L33" s="19">
        <v>1</v>
      </c>
      <c r="M33" s="19">
        <v>1</v>
      </c>
      <c r="N33" s="19">
        <v>1</v>
      </c>
      <c r="O33" s="19">
        <v>0</v>
      </c>
      <c r="P33" s="19">
        <v>0</v>
      </c>
      <c r="Q33" s="19">
        <v>0</v>
      </c>
      <c r="R33" s="19">
        <v>0</v>
      </c>
      <c r="S33" s="18" t="s">
        <v>741</v>
      </c>
      <c r="U33" s="102">
        <v>6</v>
      </c>
      <c r="V33" s="102">
        <f>IF($H33="","",$H33)</f>
        <v>30</v>
      </c>
      <c r="W33" s="102">
        <f>IF(V33="","",V33/100)</f>
        <v>0.3</v>
      </c>
      <c r="X33" s="102">
        <f>IF($G33="","",$G33)</f>
        <v>6.5</v>
      </c>
      <c r="Y33" s="102">
        <f>IF($K33="","",$K33)</f>
        <v>9</v>
      </c>
      <c r="Z33" s="102">
        <f>IF(J33="","",J33-1)</f>
        <v>5</v>
      </c>
      <c r="AA33" s="102">
        <f>IF($L33="","",$L33)</f>
        <v>1</v>
      </c>
      <c r="AB33" s="102">
        <f>IF($M33="","",$M33)</f>
        <v>1</v>
      </c>
      <c r="AC33" s="102">
        <f>IF($H34="","",$H34)</f>
        <v>26.1</v>
      </c>
      <c r="AD33" s="102">
        <f>IF(AC33="","",AC33/100)</f>
        <v>0.26100000000000001</v>
      </c>
      <c r="AE33" s="102">
        <f>IF($G34="","",$G34)</f>
        <v>5.6</v>
      </c>
      <c r="AF33" s="102">
        <f>IF($K34="","",$K34)</f>
        <v>9</v>
      </c>
      <c r="AG33" s="102">
        <f>IF(J34="","",J34-1)</f>
        <v>7</v>
      </c>
      <c r="AH33" s="102">
        <f>IF($L34="","",$L34)</f>
        <v>4</v>
      </c>
      <c r="AI33" s="102">
        <f>IF($M34="","",$M34)</f>
        <v>3</v>
      </c>
      <c r="AJ33" s="102">
        <f>IF($H35="","",$H35)</f>
        <v>28</v>
      </c>
      <c r="AK33" s="102">
        <f>IF(AJ33="","",AJ33/100)</f>
        <v>0.28000000000000003</v>
      </c>
      <c r="AL33" s="102">
        <f>IF($G35="","",$G35)</f>
        <v>8.1999999999999993</v>
      </c>
      <c r="AM33" s="102">
        <f>IF($K35="","",$K35)</f>
        <v>12</v>
      </c>
      <c r="AN33" s="102">
        <f>IF(J35="","",J35-1)</f>
        <v>9</v>
      </c>
      <c r="AO33" s="102">
        <f>IF($L35="","",$L35)</f>
        <v>5</v>
      </c>
      <c r="AP33" s="102">
        <f>IF($M35="","",$M35)</f>
        <v>2</v>
      </c>
      <c r="AQ33" s="102">
        <f>IF($H36="","",$H36)</f>
        <v>28</v>
      </c>
      <c r="AR33" s="102">
        <f>IF(AQ33="","",AQ33/100)</f>
        <v>0.28000000000000003</v>
      </c>
      <c r="AS33" s="102">
        <f>IF($G36="","",$G36)</f>
        <v>6.2</v>
      </c>
      <c r="AT33" s="102">
        <f>IF($K36="","",$K36)</f>
        <v>10</v>
      </c>
      <c r="AU33" s="102">
        <f>IF(J36="","",J36-1)</f>
        <v>6</v>
      </c>
      <c r="AV33" s="102">
        <f>IF($L36="","",$L36)</f>
        <v>1</v>
      </c>
      <c r="AW33" s="102">
        <f>IF($M36="","",$M36)</f>
        <v>0</v>
      </c>
      <c r="AX33" s="102">
        <f>IF($H37="","",$H37)</f>
        <v>23</v>
      </c>
      <c r="AY33" s="102">
        <f>IF(AX33="","",AX33/100)</f>
        <v>0.23</v>
      </c>
      <c r="AZ33" s="102">
        <f>IF($G37="","",$G37)</f>
        <v>6.8</v>
      </c>
      <c r="BA33" s="102">
        <f>IF($K37="","",$K37)</f>
        <v>9</v>
      </c>
      <c r="BB33" s="102">
        <f>IF(J37="","",J37-1)</f>
        <v>7</v>
      </c>
      <c r="BC33" s="102">
        <f>IF($L37="","",$L37)</f>
        <v>3</v>
      </c>
      <c r="BD33" s="102">
        <f>IF($M37="","",$M37)</f>
        <v>0</v>
      </c>
      <c r="BE33" s="102">
        <f>IF($H38="","",$H38)</f>
        <v>21</v>
      </c>
      <c r="BF33" s="102">
        <f>IF(BE33="","",BE33/100)</f>
        <v>0.21</v>
      </c>
      <c r="BG33" s="102">
        <f>IF($G38="","",$G38)</f>
        <v>6.2</v>
      </c>
      <c r="BH33" s="102">
        <f>IF($K38="","",$K38)</f>
        <v>7</v>
      </c>
      <c r="BI33" s="102">
        <f>IF(J38="","",J38-1)</f>
        <v>5</v>
      </c>
      <c r="BJ33" s="102">
        <f>IF($L38="","",$L38)</f>
        <v>3</v>
      </c>
      <c r="BK33" s="102">
        <f>IF($M38="","",$M38)</f>
        <v>3</v>
      </c>
      <c r="BL33" s="102">
        <f>SUM(O33:O38)/U33</f>
        <v>1.1666666666666667</v>
      </c>
      <c r="BM33" s="102">
        <f>SUM(P33:P38)/U33</f>
        <v>0</v>
      </c>
      <c r="BN33" s="102">
        <f>SUM(Q33:Q38)/U33</f>
        <v>0</v>
      </c>
      <c r="BO33" s="102">
        <f>SUM(R33:R38)/U33</f>
        <v>0</v>
      </c>
    </row>
    <row r="34" spans="2:67" ht="15.75" x14ac:dyDescent="0.2">
      <c r="B34" s="147"/>
      <c r="C34" s="21" t="s">
        <v>103</v>
      </c>
      <c r="D34" s="19" t="s">
        <v>730</v>
      </c>
      <c r="E34" s="19">
        <v>172</v>
      </c>
      <c r="F34" s="20"/>
      <c r="G34" s="19">
        <v>5.6</v>
      </c>
      <c r="H34" s="19">
        <v>26.1</v>
      </c>
      <c r="I34" s="19">
        <v>17.2</v>
      </c>
      <c r="J34" s="19">
        <v>8</v>
      </c>
      <c r="K34" s="19">
        <v>9</v>
      </c>
      <c r="L34" s="19">
        <v>4</v>
      </c>
      <c r="M34" s="19">
        <v>3</v>
      </c>
      <c r="N34" s="19">
        <v>2</v>
      </c>
      <c r="O34" s="19">
        <v>1</v>
      </c>
      <c r="P34" s="19">
        <v>0</v>
      </c>
      <c r="Q34" s="19">
        <v>0</v>
      </c>
      <c r="R34" s="19">
        <v>0</v>
      </c>
      <c r="S34" s="18"/>
    </row>
    <row r="35" spans="2:67" ht="15.75" x14ac:dyDescent="0.2">
      <c r="B35" s="147"/>
      <c r="C35" s="21" t="s">
        <v>102</v>
      </c>
      <c r="D35" s="19" t="str">
        <f t="shared" ref="D35:E38" si="5">D34</f>
        <v>SR</v>
      </c>
      <c r="E35" s="19">
        <f t="shared" si="5"/>
        <v>172</v>
      </c>
      <c r="F35" s="20"/>
      <c r="G35" s="19">
        <v>8.1999999999999993</v>
      </c>
      <c r="H35" s="19">
        <v>28</v>
      </c>
      <c r="I35" s="19">
        <v>23</v>
      </c>
      <c r="J35" s="19">
        <v>10</v>
      </c>
      <c r="K35" s="19">
        <v>12</v>
      </c>
      <c r="L35" s="19">
        <v>5</v>
      </c>
      <c r="M35" s="19">
        <v>2</v>
      </c>
      <c r="N35" s="19">
        <v>2</v>
      </c>
      <c r="O35" s="19">
        <v>5</v>
      </c>
      <c r="P35" s="19">
        <v>0</v>
      </c>
      <c r="Q35" s="19">
        <v>0</v>
      </c>
      <c r="R35" s="19">
        <v>0</v>
      </c>
      <c r="S35" s="18"/>
    </row>
    <row r="36" spans="2:67" ht="15.75" x14ac:dyDescent="0.2">
      <c r="B36" s="147"/>
      <c r="C36" s="21" t="s">
        <v>101</v>
      </c>
      <c r="D36" s="19" t="str">
        <f t="shared" si="5"/>
        <v>SR</v>
      </c>
      <c r="E36" s="19">
        <f t="shared" si="5"/>
        <v>172</v>
      </c>
      <c r="F36" s="20"/>
      <c r="G36" s="19">
        <v>6.2</v>
      </c>
      <c r="H36" s="19">
        <v>28</v>
      </c>
      <c r="I36" s="19">
        <v>14</v>
      </c>
      <c r="J36" s="19">
        <v>7</v>
      </c>
      <c r="K36" s="19">
        <v>10</v>
      </c>
      <c r="L36" s="19">
        <v>1</v>
      </c>
      <c r="M36" s="19">
        <v>0</v>
      </c>
      <c r="N36" s="19">
        <v>0</v>
      </c>
      <c r="O36" s="19">
        <v>1</v>
      </c>
      <c r="P36" s="19">
        <v>0</v>
      </c>
      <c r="Q36" s="19">
        <v>0</v>
      </c>
      <c r="R36" s="19">
        <v>0</v>
      </c>
      <c r="S36" s="18"/>
    </row>
    <row r="37" spans="2:67" ht="15.75" x14ac:dyDescent="0.2">
      <c r="B37" s="147"/>
      <c r="C37" s="21" t="s">
        <v>100</v>
      </c>
      <c r="D37" s="19" t="str">
        <f t="shared" si="5"/>
        <v>SR</v>
      </c>
      <c r="E37" s="19">
        <f t="shared" si="5"/>
        <v>172</v>
      </c>
      <c r="F37" s="20"/>
      <c r="G37" s="19">
        <v>6.8</v>
      </c>
      <c r="H37" s="19">
        <v>23</v>
      </c>
      <c r="I37" s="19">
        <v>22</v>
      </c>
      <c r="J37" s="19">
        <v>8</v>
      </c>
      <c r="K37" s="19">
        <v>9</v>
      </c>
      <c r="L37" s="19">
        <v>3</v>
      </c>
      <c r="M37" s="19">
        <v>0</v>
      </c>
      <c r="N37" s="19">
        <v>0</v>
      </c>
      <c r="O37" s="19">
        <v>0</v>
      </c>
      <c r="P37" s="19">
        <v>0</v>
      </c>
      <c r="Q37" s="19">
        <v>0</v>
      </c>
      <c r="R37" s="19">
        <v>0</v>
      </c>
      <c r="S37" s="18" t="s">
        <v>741</v>
      </c>
    </row>
    <row r="38" spans="2:67" ht="15.75" x14ac:dyDescent="0.2">
      <c r="B38" s="147"/>
      <c r="C38" s="21" t="s">
        <v>99</v>
      </c>
      <c r="D38" s="19" t="str">
        <f t="shared" si="5"/>
        <v>SR</v>
      </c>
      <c r="E38" s="19">
        <f t="shared" si="5"/>
        <v>172</v>
      </c>
      <c r="F38" s="20"/>
      <c r="G38" s="19">
        <v>6.2</v>
      </c>
      <c r="H38" s="19">
        <v>21</v>
      </c>
      <c r="I38" s="19">
        <v>16.5</v>
      </c>
      <c r="J38" s="19">
        <v>6</v>
      </c>
      <c r="K38" s="19">
        <v>7</v>
      </c>
      <c r="L38" s="19">
        <v>3</v>
      </c>
      <c r="M38" s="19">
        <v>3</v>
      </c>
      <c r="N38" s="19">
        <v>0</v>
      </c>
      <c r="O38" s="19">
        <v>0</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172</v>
      </c>
      <c r="F40" s="13">
        <f>F33</f>
        <v>433.96</v>
      </c>
      <c r="G40" s="13">
        <f t="shared" ref="G40:R40" si="6">AVERAGE(G33:G38)</f>
        <v>6.583333333333333</v>
      </c>
      <c r="H40" s="13">
        <f t="shared" si="6"/>
        <v>26.016666666666666</v>
      </c>
      <c r="I40" s="13">
        <f t="shared" si="6"/>
        <v>18.983333333333334</v>
      </c>
      <c r="J40" s="13">
        <f t="shared" si="6"/>
        <v>7.5</v>
      </c>
      <c r="K40" s="13">
        <f t="shared" si="6"/>
        <v>9.3333333333333339</v>
      </c>
      <c r="L40" s="13">
        <f t="shared" si="6"/>
        <v>2.8333333333333335</v>
      </c>
      <c r="M40" s="13">
        <f t="shared" si="6"/>
        <v>1.5</v>
      </c>
      <c r="N40" s="13">
        <f t="shared" si="6"/>
        <v>0.83333333333333337</v>
      </c>
      <c r="O40" s="13">
        <f t="shared" si="6"/>
        <v>1.1666666666666667</v>
      </c>
      <c r="P40" s="13">
        <f t="shared" si="6"/>
        <v>0</v>
      </c>
      <c r="Q40" s="13">
        <f t="shared" si="6"/>
        <v>0</v>
      </c>
      <c r="R40" s="13">
        <f t="shared" si="6"/>
        <v>0</v>
      </c>
      <c r="S40" s="12"/>
    </row>
    <row r="41" spans="2:67" ht="15.75" x14ac:dyDescent="0.2">
      <c r="B41" s="17"/>
      <c r="C41" s="16" t="s">
        <v>97</v>
      </c>
      <c r="D41" s="15"/>
      <c r="E41" s="14"/>
      <c r="F41" s="14"/>
      <c r="G41" s="13">
        <f t="shared" ref="G41:R41" si="7">STDEV(G33:G38)/SQRT(COUNT(G33:G38))</f>
        <v>0.36186246620013363</v>
      </c>
      <c r="H41" s="13">
        <f t="shared" si="7"/>
        <v>1.3905434589077477</v>
      </c>
      <c r="I41" s="13">
        <f t="shared" si="7"/>
        <v>1.4643352682284765</v>
      </c>
      <c r="J41" s="13">
        <f t="shared" si="7"/>
        <v>0.61913918736689033</v>
      </c>
      <c r="K41" s="13">
        <f t="shared" si="7"/>
        <v>0.66666666666666763</v>
      </c>
      <c r="L41" s="13">
        <f t="shared" si="7"/>
        <v>0.6540472290116196</v>
      </c>
      <c r="M41" s="13">
        <f t="shared" si="7"/>
        <v>0.56273143387113778</v>
      </c>
      <c r="N41" s="13">
        <f t="shared" si="7"/>
        <v>0.40138648595974319</v>
      </c>
      <c r="O41" s="13">
        <f t="shared" si="7"/>
        <v>0.79232428826698098</v>
      </c>
      <c r="P41" s="13">
        <f t="shared" si="7"/>
        <v>0</v>
      </c>
      <c r="Q41" s="13">
        <f t="shared" si="7"/>
        <v>0</v>
      </c>
      <c r="R41" s="13">
        <f t="shared" si="7"/>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745</v>
      </c>
      <c r="E43" s="19">
        <v>167</v>
      </c>
      <c r="F43" s="19">
        <v>425.41</v>
      </c>
      <c r="G43" s="19">
        <v>7.2</v>
      </c>
      <c r="H43" s="19">
        <v>19.5</v>
      </c>
      <c r="I43" s="19">
        <v>22.5</v>
      </c>
      <c r="J43" s="19">
        <v>6</v>
      </c>
      <c r="K43" s="19">
        <v>7</v>
      </c>
      <c r="L43" s="19">
        <v>6</v>
      </c>
      <c r="M43" s="19">
        <v>0</v>
      </c>
      <c r="N43" s="19">
        <v>0</v>
      </c>
      <c r="O43" s="19">
        <v>0</v>
      </c>
      <c r="P43" s="19">
        <v>0</v>
      </c>
      <c r="Q43" s="19">
        <v>0</v>
      </c>
      <c r="R43" s="19">
        <v>0</v>
      </c>
      <c r="S43" s="18"/>
      <c r="U43" s="102">
        <v>6</v>
      </c>
      <c r="V43" s="102">
        <f>IF($H43="","",$H43)</f>
        <v>19.5</v>
      </c>
      <c r="W43" s="102">
        <f>IF(V43="","",V43/100)</f>
        <v>0.19500000000000001</v>
      </c>
      <c r="X43" s="102">
        <f>IF($G43="","",$G43)</f>
        <v>7.2</v>
      </c>
      <c r="Y43" s="102">
        <f>IF($K43="","",$K43)</f>
        <v>7</v>
      </c>
      <c r="Z43" s="102">
        <f>IF(J43="","",J43-1)</f>
        <v>5</v>
      </c>
      <c r="AA43" s="102">
        <f>IF($L43="","",$L43)</f>
        <v>6</v>
      </c>
      <c r="AB43" s="102">
        <f>IF($M43="","",$M43)</f>
        <v>0</v>
      </c>
      <c r="AC43" s="102">
        <f>IF($H44="","",$H44)</f>
        <v>24.9</v>
      </c>
      <c r="AD43" s="102">
        <f>IF(AC43="","",AC43/100)</f>
        <v>0.249</v>
      </c>
      <c r="AE43" s="102">
        <f>IF($G44="","",$G44)</f>
        <v>6.6</v>
      </c>
      <c r="AF43" s="102">
        <f>IF($K44="","",$K44)</f>
        <v>9</v>
      </c>
      <c r="AG43" s="102">
        <f>IF(J44="","",J44-1)</f>
        <v>6</v>
      </c>
      <c r="AH43" s="102">
        <f>IF($L44="","",$L44)</f>
        <v>3</v>
      </c>
      <c r="AI43" s="102">
        <f>IF($M44="","",$M44)</f>
        <v>2</v>
      </c>
      <c r="AJ43" s="102">
        <f>IF($H45="","",$H45)</f>
        <v>27</v>
      </c>
      <c r="AK43" s="102">
        <f>IF(AJ43="","",AJ43/100)</f>
        <v>0.27</v>
      </c>
      <c r="AL43" s="102">
        <f>IF($G45="","",$G45)</f>
        <v>8.5</v>
      </c>
      <c r="AM43" s="102">
        <f>IF($K45="","",$K45)</f>
        <v>9</v>
      </c>
      <c r="AN43" s="102">
        <f>IF(J45="","",J45-1)</f>
        <v>5</v>
      </c>
      <c r="AO43" s="102">
        <f>IF($L45="","",$L45)</f>
        <v>2</v>
      </c>
      <c r="AP43" s="102">
        <f>IF($M45="","",$M45)</f>
        <v>5</v>
      </c>
      <c r="AQ43" s="102">
        <f>IF($H46="","",$H46)</f>
        <v>24.9</v>
      </c>
      <c r="AR43" s="102">
        <f>IF(AQ43="","",AQ43/100)</f>
        <v>0.249</v>
      </c>
      <c r="AS43" s="102">
        <f>IF($G46="","",$G46)</f>
        <v>7.4</v>
      </c>
      <c r="AT43" s="102">
        <f>IF($K46="","",$K46)</f>
        <v>10</v>
      </c>
      <c r="AU43" s="102">
        <f>IF(J46="","",J46-1)</f>
        <v>6</v>
      </c>
      <c r="AV43" s="102">
        <f>IF($L46="","",$L46)</f>
        <v>1</v>
      </c>
      <c r="AW43" s="102">
        <f>IF($M46="","",$M46)</f>
        <v>2</v>
      </c>
      <c r="AX43" s="102">
        <f>IF($H47="","",$H47)</f>
        <v>13</v>
      </c>
      <c r="AY43" s="102">
        <f>IF(AX43="","",AX43/100)</f>
        <v>0.13</v>
      </c>
      <c r="AZ43" s="102">
        <f>IF($G47="","",$G47)</f>
        <v>3.4</v>
      </c>
      <c r="BA43" s="102">
        <f>IF($K47="","",$K47)</f>
        <v>6</v>
      </c>
      <c r="BB43" s="102" t="str">
        <f>IF(J47="","",J47-1)</f>
        <v/>
      </c>
      <c r="BC43" s="102">
        <f>IF($L47="","",$L47)</f>
        <v>0</v>
      </c>
      <c r="BD43" s="102">
        <f>IF($M47="","",$M47)</f>
        <v>0</v>
      </c>
      <c r="BE43" s="102">
        <f>IF($H48="","",$H48)</f>
        <v>18</v>
      </c>
      <c r="BF43" s="102">
        <f>IF(BE43="","",BE43/100)</f>
        <v>0.18</v>
      </c>
      <c r="BG43" s="102">
        <f>IF($G48="","",$G48)</f>
        <v>4.2</v>
      </c>
      <c r="BH43" s="102">
        <f>IF($K48="","",$K48)</f>
        <v>8</v>
      </c>
      <c r="BI43" s="102">
        <f>IF(J48="","",J48-1)</f>
        <v>5</v>
      </c>
      <c r="BJ43" s="102">
        <f>IF($L48="","",$L48)</f>
        <v>0</v>
      </c>
      <c r="BK43" s="102">
        <f>IF($M48="","",$M48)</f>
        <v>0</v>
      </c>
      <c r="BL43" s="102">
        <f>SUM(O43:O48)/U43</f>
        <v>1.1666666666666667</v>
      </c>
      <c r="BM43" s="102">
        <f>SUM(P43:P48)/U43</f>
        <v>0</v>
      </c>
      <c r="BN43" s="102">
        <f>SUM(Q43:Q48)/U43</f>
        <v>0</v>
      </c>
      <c r="BO43" s="102">
        <f>SUM(R43:R48)/U43</f>
        <v>0</v>
      </c>
    </row>
    <row r="44" spans="2:67" ht="15.75" x14ac:dyDescent="0.2">
      <c r="B44" s="147"/>
      <c r="C44" s="21" t="s">
        <v>103</v>
      </c>
      <c r="D44" s="19" t="s">
        <v>730</v>
      </c>
      <c r="E44" s="19">
        <v>172</v>
      </c>
      <c r="F44" s="20"/>
      <c r="G44" s="19">
        <v>6.6</v>
      </c>
      <c r="H44" s="19">
        <v>24.9</v>
      </c>
      <c r="I44" s="19">
        <v>15</v>
      </c>
      <c r="J44" s="19">
        <v>7</v>
      </c>
      <c r="K44" s="19">
        <v>9</v>
      </c>
      <c r="L44" s="19">
        <v>3</v>
      </c>
      <c r="M44" s="19">
        <v>2</v>
      </c>
      <c r="N44" s="19">
        <v>2</v>
      </c>
      <c r="O44" s="19">
        <v>2</v>
      </c>
      <c r="P44" s="19">
        <v>0</v>
      </c>
      <c r="Q44" s="19">
        <v>0</v>
      </c>
      <c r="R44" s="19">
        <v>0</v>
      </c>
      <c r="S44" s="18"/>
    </row>
    <row r="45" spans="2:67" ht="15.75" x14ac:dyDescent="0.2">
      <c r="B45" s="147"/>
      <c r="C45" s="21" t="s">
        <v>102</v>
      </c>
      <c r="D45" s="19" t="str">
        <f t="shared" ref="D45:E48" si="8">D44</f>
        <v>SR</v>
      </c>
      <c r="E45" s="19">
        <f t="shared" si="8"/>
        <v>172</v>
      </c>
      <c r="F45" s="20"/>
      <c r="G45" s="19">
        <v>8.5</v>
      </c>
      <c r="H45" s="19">
        <v>27</v>
      </c>
      <c r="I45" s="19">
        <v>24.2</v>
      </c>
      <c r="J45" s="19">
        <v>6</v>
      </c>
      <c r="K45" s="19">
        <v>9</v>
      </c>
      <c r="L45" s="19">
        <v>2</v>
      </c>
      <c r="M45" s="19">
        <v>5</v>
      </c>
      <c r="N45" s="19">
        <v>0</v>
      </c>
      <c r="O45" s="19">
        <v>2</v>
      </c>
      <c r="P45" s="19">
        <v>0</v>
      </c>
      <c r="Q45" s="19">
        <v>0</v>
      </c>
      <c r="R45" s="19">
        <v>0</v>
      </c>
      <c r="S45" s="18"/>
    </row>
    <row r="46" spans="2:67" ht="15.75" x14ac:dyDescent="0.2">
      <c r="B46" s="147"/>
      <c r="C46" s="21" t="s">
        <v>101</v>
      </c>
      <c r="D46" s="19" t="str">
        <f t="shared" si="8"/>
        <v>SR</v>
      </c>
      <c r="E46" s="19">
        <f t="shared" si="8"/>
        <v>172</v>
      </c>
      <c r="F46" s="20"/>
      <c r="G46" s="19">
        <v>7.4</v>
      </c>
      <c r="H46" s="19">
        <v>24.9</v>
      </c>
      <c r="I46" s="19">
        <v>20.2</v>
      </c>
      <c r="J46" s="19">
        <v>7</v>
      </c>
      <c r="K46" s="19">
        <v>10</v>
      </c>
      <c r="L46" s="19">
        <v>1</v>
      </c>
      <c r="M46" s="19">
        <v>2</v>
      </c>
      <c r="N46" s="19">
        <v>1</v>
      </c>
      <c r="O46" s="19">
        <v>1</v>
      </c>
      <c r="P46" s="19">
        <v>0</v>
      </c>
      <c r="Q46" s="19">
        <v>0</v>
      </c>
      <c r="R46" s="19">
        <v>0</v>
      </c>
      <c r="S46" s="18"/>
    </row>
    <row r="47" spans="2:67" ht="15.75" x14ac:dyDescent="0.2">
      <c r="B47" s="147"/>
      <c r="C47" s="21" t="s">
        <v>100</v>
      </c>
      <c r="D47" s="19" t="str">
        <f t="shared" si="8"/>
        <v>SR</v>
      </c>
      <c r="E47" s="19">
        <f t="shared" si="8"/>
        <v>172</v>
      </c>
      <c r="F47" s="20"/>
      <c r="G47" s="19">
        <v>3.4</v>
      </c>
      <c r="H47" s="19">
        <v>13</v>
      </c>
      <c r="I47" s="19">
        <v>13.5</v>
      </c>
      <c r="J47" s="19"/>
      <c r="K47" s="19">
        <v>6</v>
      </c>
      <c r="L47" s="19">
        <v>0</v>
      </c>
      <c r="M47" s="19">
        <v>0</v>
      </c>
      <c r="N47" s="19">
        <v>0</v>
      </c>
      <c r="O47" s="19">
        <v>0</v>
      </c>
      <c r="P47" s="19">
        <v>0</v>
      </c>
      <c r="Q47" s="19">
        <v>0</v>
      </c>
      <c r="R47" s="19">
        <v>0</v>
      </c>
      <c r="S47" s="18"/>
    </row>
    <row r="48" spans="2:67" ht="15.75" x14ac:dyDescent="0.2">
      <c r="B48" s="147"/>
      <c r="C48" s="21" t="s">
        <v>99</v>
      </c>
      <c r="D48" s="19" t="str">
        <f t="shared" si="8"/>
        <v>SR</v>
      </c>
      <c r="E48" s="19">
        <f t="shared" si="8"/>
        <v>172</v>
      </c>
      <c r="F48" s="20"/>
      <c r="G48" s="19">
        <v>4.2</v>
      </c>
      <c r="H48" s="19">
        <v>18</v>
      </c>
      <c r="I48" s="19">
        <v>14</v>
      </c>
      <c r="J48" s="19">
        <v>6</v>
      </c>
      <c r="K48" s="19">
        <v>8</v>
      </c>
      <c r="L48" s="19">
        <v>0</v>
      </c>
      <c r="M48" s="19">
        <v>0</v>
      </c>
      <c r="N48" s="19">
        <v>0</v>
      </c>
      <c r="O48" s="19">
        <v>2</v>
      </c>
      <c r="P48" s="19">
        <v>0</v>
      </c>
      <c r="Q48" s="19">
        <v>0</v>
      </c>
      <c r="R48" s="19">
        <v>0</v>
      </c>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172</v>
      </c>
      <c r="F50" s="13">
        <f>F43</f>
        <v>425.41</v>
      </c>
      <c r="G50" s="13">
        <f t="shared" ref="G50:R50" si="9">AVERAGE(G43:G48)</f>
        <v>6.2166666666666677</v>
      </c>
      <c r="H50" s="13">
        <f t="shared" si="9"/>
        <v>21.216666666666669</v>
      </c>
      <c r="I50" s="13">
        <f t="shared" si="9"/>
        <v>18.233333333333334</v>
      </c>
      <c r="J50" s="13">
        <f t="shared" si="9"/>
        <v>6.4</v>
      </c>
      <c r="K50" s="13">
        <f t="shared" si="9"/>
        <v>8.1666666666666661</v>
      </c>
      <c r="L50" s="13">
        <f t="shared" si="9"/>
        <v>2</v>
      </c>
      <c r="M50" s="13">
        <f t="shared" si="9"/>
        <v>1.5</v>
      </c>
      <c r="N50" s="13">
        <f t="shared" si="9"/>
        <v>0.5</v>
      </c>
      <c r="O50" s="13">
        <f t="shared" si="9"/>
        <v>1.1666666666666667</v>
      </c>
      <c r="P50" s="13">
        <f t="shared" si="9"/>
        <v>0</v>
      </c>
      <c r="Q50" s="13">
        <f t="shared" si="9"/>
        <v>0</v>
      </c>
      <c r="R50" s="13">
        <f t="shared" si="9"/>
        <v>0</v>
      </c>
      <c r="S50" s="12"/>
    </row>
    <row r="51" spans="2:67" ht="15.75" x14ac:dyDescent="0.2">
      <c r="B51" s="17"/>
      <c r="C51" s="16" t="s">
        <v>97</v>
      </c>
      <c r="D51" s="15"/>
      <c r="E51" s="14"/>
      <c r="F51" s="14"/>
      <c r="G51" s="13">
        <f t="shared" ref="G51:R51" si="10">STDEV(G43:G48)/SQRT(COUNT(G43:G48))</f>
        <v>0.81093224816325382</v>
      </c>
      <c r="H51" s="13">
        <f t="shared" si="10"/>
        <v>2.1709316996267787</v>
      </c>
      <c r="I51" s="13">
        <f t="shared" si="10"/>
        <v>1.9013445534965792</v>
      </c>
      <c r="J51" s="13">
        <f t="shared" si="10"/>
        <v>0.24494897427831783</v>
      </c>
      <c r="K51" s="13">
        <f t="shared" si="10"/>
        <v>0.60092521257733111</v>
      </c>
      <c r="L51" s="13">
        <f t="shared" si="10"/>
        <v>0.93094933625126286</v>
      </c>
      <c r="M51" s="13">
        <f t="shared" si="10"/>
        <v>0.80622577482985502</v>
      </c>
      <c r="N51" s="13">
        <f t="shared" si="10"/>
        <v>0.34156502553198664</v>
      </c>
      <c r="O51" s="13">
        <f t="shared" si="10"/>
        <v>0.40138648595974324</v>
      </c>
      <c r="P51" s="13">
        <f t="shared" si="10"/>
        <v>0</v>
      </c>
      <c r="Q51" s="13">
        <f t="shared" si="10"/>
        <v>0</v>
      </c>
      <c r="R51" s="13">
        <f t="shared" si="10"/>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745</v>
      </c>
      <c r="E53" s="19">
        <v>167</v>
      </c>
      <c r="F53" s="19">
        <v>619.77</v>
      </c>
      <c r="G53" s="19">
        <v>7.39</v>
      </c>
      <c r="H53" s="19">
        <v>33.200000000000003</v>
      </c>
      <c r="I53" s="19">
        <v>22.8</v>
      </c>
      <c r="J53" s="19">
        <v>7</v>
      </c>
      <c r="K53" s="19">
        <v>10</v>
      </c>
      <c r="L53" s="19">
        <v>3</v>
      </c>
      <c r="M53" s="19">
        <v>0</v>
      </c>
      <c r="N53" s="19">
        <v>2</v>
      </c>
      <c r="O53" s="19">
        <v>0</v>
      </c>
      <c r="P53" s="19">
        <v>0</v>
      </c>
      <c r="Q53" s="19">
        <v>0</v>
      </c>
      <c r="R53" s="19">
        <v>0</v>
      </c>
      <c r="S53" s="18"/>
      <c r="U53" s="102">
        <v>6</v>
      </c>
      <c r="V53" s="102">
        <f>IF($H53="","",$H53)</f>
        <v>33.200000000000003</v>
      </c>
      <c r="W53" s="102">
        <f>IF(V53="","",V53/100)</f>
        <v>0.33200000000000002</v>
      </c>
      <c r="X53" s="102">
        <f>IF($G53="","",$G53)</f>
        <v>7.39</v>
      </c>
      <c r="Y53" s="102">
        <f>IF($K53="","",$K53)</f>
        <v>10</v>
      </c>
      <c r="Z53" s="102">
        <f>IF(J53="","",J53-1)</f>
        <v>6</v>
      </c>
      <c r="AA53" s="102">
        <f>IF($L53="","",$L53)</f>
        <v>3</v>
      </c>
      <c r="AB53" s="102">
        <f>IF($M53="","",$M53)</f>
        <v>0</v>
      </c>
      <c r="AC53" s="102">
        <f>IF($H54="","",$H54)</f>
        <v>31.8</v>
      </c>
      <c r="AD53" s="102">
        <f>IF(AC53="","",AC53/100)</f>
        <v>0.318</v>
      </c>
      <c r="AE53" s="102">
        <f>IF($G54="","",$G54)</f>
        <v>5.77</v>
      </c>
      <c r="AF53" s="102">
        <f>IF($K54="","",$K54)</f>
        <v>9</v>
      </c>
      <c r="AG53" s="102" t="str">
        <f>IF(J54="","",J54-1)</f>
        <v/>
      </c>
      <c r="AH53" s="102">
        <f>IF($L54="","",$L54)</f>
        <v>2</v>
      </c>
      <c r="AI53" s="102">
        <f>IF($M54="","",$M54)</f>
        <v>0</v>
      </c>
      <c r="AJ53" s="102">
        <f>IF($H55="","",$H55)</f>
        <v>39.4</v>
      </c>
      <c r="AK53" s="102">
        <f>IF(AJ53="","",AJ53/100)</f>
        <v>0.39399999999999996</v>
      </c>
      <c r="AL53" s="102">
        <f>IF($G55="","",$G55)</f>
        <v>8.59</v>
      </c>
      <c r="AM53" s="102">
        <f>IF($K55="","",$K55)</f>
        <v>15</v>
      </c>
      <c r="AN53" s="102">
        <f>IF(J55="","",J55-1)</f>
        <v>6</v>
      </c>
      <c r="AO53" s="102">
        <f>IF($L55="","",$L55)</f>
        <v>0</v>
      </c>
      <c r="AP53" s="102">
        <f>IF($M55="","",$M55)</f>
        <v>0</v>
      </c>
      <c r="AQ53" s="102">
        <f>IF($H56="","",$H56)</f>
        <v>26.5</v>
      </c>
      <c r="AR53" s="102">
        <f>IF(AQ53="","",AQ53/100)</f>
        <v>0.26500000000000001</v>
      </c>
      <c r="AS53" s="102">
        <f>IF($G56="","",$G56)</f>
        <v>5.69</v>
      </c>
      <c r="AT53" s="102">
        <f>IF($K56="","",$K56)</f>
        <v>10</v>
      </c>
      <c r="AU53" s="102">
        <f>IF(J56="","",J56-1)</f>
        <v>5</v>
      </c>
      <c r="AV53" s="102">
        <f>IF($L56="","",$L56)</f>
        <v>0</v>
      </c>
      <c r="AW53" s="102">
        <f>IF($M56="","",$M56)</f>
        <v>0</v>
      </c>
      <c r="AX53" s="102">
        <f>IF($H57="","",$H57)</f>
        <v>16.100000000000001</v>
      </c>
      <c r="AY53" s="102">
        <f>IF(AX53="","",AX53/100)</f>
        <v>0.161</v>
      </c>
      <c r="AZ53" s="102">
        <f>IF($G57="","",$G57)</f>
        <v>3.78</v>
      </c>
      <c r="BA53" s="102">
        <f>IF($K57="","",$K57)</f>
        <v>5</v>
      </c>
      <c r="BB53" s="102" t="str">
        <f>IF(J57="","",J57-1)</f>
        <v/>
      </c>
      <c r="BC53" s="102">
        <f>IF($L57="","",$L57)</f>
        <v>0</v>
      </c>
      <c r="BD53" s="102">
        <f>IF($M57="","",$M57)</f>
        <v>0</v>
      </c>
      <c r="BE53" s="102">
        <f>IF($H58="","",$H58)</f>
        <v>21.8</v>
      </c>
      <c r="BF53" s="102">
        <f>IF(BE53="","",BE53/100)</f>
        <v>0.218</v>
      </c>
      <c r="BG53" s="102">
        <f>IF($G58="","",$G58)</f>
        <v>6.05</v>
      </c>
      <c r="BH53" s="102">
        <f>IF($K58="","",$K58)</f>
        <v>10</v>
      </c>
      <c r="BI53" s="102">
        <f>IF(J58="","",J58-1)</f>
        <v>8</v>
      </c>
      <c r="BJ53" s="102">
        <f>IF($L58="","",$L58)</f>
        <v>1</v>
      </c>
      <c r="BK53" s="102">
        <f>IF($M58="","",$M58)</f>
        <v>0</v>
      </c>
      <c r="BL53" s="102">
        <f>SUM(O53:O58)/U53</f>
        <v>0.83333333333333337</v>
      </c>
      <c r="BM53" s="102">
        <f>SUM(P53:P58)/U53</f>
        <v>0</v>
      </c>
      <c r="BN53" s="102">
        <f>SUM(Q53:Q58)/U53</f>
        <v>0</v>
      </c>
      <c r="BO53" s="102">
        <f>SUM(R53:R58)/U53</f>
        <v>0</v>
      </c>
    </row>
    <row r="54" spans="2:67" ht="15.75" x14ac:dyDescent="0.2">
      <c r="B54" s="147"/>
      <c r="C54" s="21" t="s">
        <v>103</v>
      </c>
      <c r="D54" s="19" t="s">
        <v>745</v>
      </c>
      <c r="E54" s="19">
        <v>171</v>
      </c>
      <c r="F54" s="20"/>
      <c r="G54" s="19">
        <v>5.77</v>
      </c>
      <c r="H54" s="19">
        <v>31.8</v>
      </c>
      <c r="I54" s="19">
        <v>16.8</v>
      </c>
      <c r="J54" s="19"/>
      <c r="K54" s="19">
        <v>9</v>
      </c>
      <c r="L54" s="19">
        <v>2</v>
      </c>
      <c r="M54" s="19">
        <v>0</v>
      </c>
      <c r="N54" s="19">
        <v>0</v>
      </c>
      <c r="O54" s="19">
        <v>0</v>
      </c>
      <c r="P54" s="19">
        <v>0</v>
      </c>
      <c r="Q54" s="19">
        <v>0</v>
      </c>
      <c r="R54" s="19">
        <v>0</v>
      </c>
      <c r="S54" s="18"/>
    </row>
    <row r="55" spans="2:67" ht="15.75" x14ac:dyDescent="0.2">
      <c r="B55" s="147"/>
      <c r="C55" s="21" t="s">
        <v>102</v>
      </c>
      <c r="D55" s="19" t="s">
        <v>745</v>
      </c>
      <c r="E55" s="19">
        <v>171</v>
      </c>
      <c r="F55" s="20"/>
      <c r="G55" s="19">
        <v>8.59</v>
      </c>
      <c r="H55" s="19">
        <v>39.4</v>
      </c>
      <c r="I55" s="19">
        <v>20</v>
      </c>
      <c r="J55" s="19">
        <v>7</v>
      </c>
      <c r="K55" s="19">
        <v>15</v>
      </c>
      <c r="L55" s="19">
        <v>0</v>
      </c>
      <c r="M55" s="19">
        <v>0</v>
      </c>
      <c r="N55" s="19">
        <v>5</v>
      </c>
      <c r="O55" s="19">
        <v>4</v>
      </c>
      <c r="P55" s="19">
        <v>0</v>
      </c>
      <c r="Q55" s="19">
        <v>0</v>
      </c>
      <c r="R55" s="19">
        <v>0</v>
      </c>
      <c r="S55" s="18" t="s">
        <v>752</v>
      </c>
    </row>
    <row r="56" spans="2:67" ht="15.75" x14ac:dyDescent="0.2">
      <c r="B56" s="147"/>
      <c r="C56" s="21" t="s">
        <v>101</v>
      </c>
      <c r="D56" s="19" t="s">
        <v>745</v>
      </c>
      <c r="E56" s="19">
        <v>171</v>
      </c>
      <c r="F56" s="20"/>
      <c r="G56" s="19">
        <v>5.69</v>
      </c>
      <c r="H56" s="19">
        <v>26.5</v>
      </c>
      <c r="I56" s="19">
        <v>16.3</v>
      </c>
      <c r="J56" s="19">
        <v>6</v>
      </c>
      <c r="K56" s="19">
        <v>10</v>
      </c>
      <c r="L56" s="19">
        <v>0</v>
      </c>
      <c r="M56" s="19">
        <v>0</v>
      </c>
      <c r="N56" s="19">
        <v>1</v>
      </c>
      <c r="O56" s="19">
        <v>1</v>
      </c>
      <c r="P56" s="19">
        <v>0</v>
      </c>
      <c r="Q56" s="19">
        <v>0</v>
      </c>
      <c r="R56" s="19">
        <v>0</v>
      </c>
      <c r="S56" s="18" t="s">
        <v>752</v>
      </c>
    </row>
    <row r="57" spans="2:67" ht="15.75" x14ac:dyDescent="0.2">
      <c r="B57" s="147"/>
      <c r="C57" s="21" t="s">
        <v>100</v>
      </c>
      <c r="D57" s="19" t="s">
        <v>745</v>
      </c>
      <c r="E57" s="19">
        <v>171</v>
      </c>
      <c r="F57" s="20"/>
      <c r="G57" s="19">
        <v>3.78</v>
      </c>
      <c r="H57" s="19">
        <v>16.100000000000001</v>
      </c>
      <c r="I57" s="19">
        <v>10.199999999999999</v>
      </c>
      <c r="J57" s="19"/>
      <c r="K57" s="19">
        <v>5</v>
      </c>
      <c r="L57" s="19">
        <v>0</v>
      </c>
      <c r="M57" s="19">
        <v>0</v>
      </c>
      <c r="N57" s="19">
        <v>0</v>
      </c>
      <c r="O57" s="19">
        <v>0</v>
      </c>
      <c r="P57" s="19">
        <v>0</v>
      </c>
      <c r="Q57" s="19">
        <v>0</v>
      </c>
      <c r="R57" s="19">
        <v>0</v>
      </c>
      <c r="S57" s="18"/>
    </row>
    <row r="58" spans="2:67" ht="15.75" x14ac:dyDescent="0.2">
      <c r="B58" s="147"/>
      <c r="C58" s="21" t="s">
        <v>99</v>
      </c>
      <c r="D58" s="19" t="s">
        <v>745</v>
      </c>
      <c r="E58" s="19">
        <v>171</v>
      </c>
      <c r="F58" s="20"/>
      <c r="G58" s="19">
        <v>6.05</v>
      </c>
      <c r="H58" s="19">
        <v>21.8</v>
      </c>
      <c r="I58" s="19">
        <v>17.7</v>
      </c>
      <c r="J58" s="19">
        <v>9</v>
      </c>
      <c r="K58" s="19">
        <v>10</v>
      </c>
      <c r="L58" s="19">
        <v>1</v>
      </c>
      <c r="M58" s="19">
        <v>0</v>
      </c>
      <c r="N58" s="19">
        <v>0</v>
      </c>
      <c r="O58" s="19">
        <v>0</v>
      </c>
      <c r="P58" s="19">
        <v>0</v>
      </c>
      <c r="Q58" s="19">
        <v>0</v>
      </c>
      <c r="R58" s="19">
        <v>0</v>
      </c>
      <c r="S58" s="18" t="s">
        <v>741</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171</v>
      </c>
      <c r="F60" s="13">
        <f>F53</f>
        <v>619.77</v>
      </c>
      <c r="G60" s="13">
        <f t="shared" ref="G60:R60" si="11">AVERAGE(G53:G58)</f>
        <v>6.2116666666666669</v>
      </c>
      <c r="H60" s="13">
        <f t="shared" si="11"/>
        <v>28.133333333333336</v>
      </c>
      <c r="I60" s="13">
        <f t="shared" si="11"/>
        <v>17.3</v>
      </c>
      <c r="J60" s="13">
        <f t="shared" si="11"/>
        <v>7.25</v>
      </c>
      <c r="K60" s="13">
        <f t="shared" si="11"/>
        <v>9.8333333333333339</v>
      </c>
      <c r="L60" s="13">
        <f t="shared" si="11"/>
        <v>1</v>
      </c>
      <c r="M60" s="13">
        <f t="shared" si="11"/>
        <v>0</v>
      </c>
      <c r="N60" s="13">
        <f t="shared" si="11"/>
        <v>1.3333333333333333</v>
      </c>
      <c r="O60" s="13">
        <f t="shared" si="11"/>
        <v>0.83333333333333337</v>
      </c>
      <c r="P60" s="13">
        <f t="shared" si="11"/>
        <v>0</v>
      </c>
      <c r="Q60" s="13">
        <f t="shared" si="11"/>
        <v>0</v>
      </c>
      <c r="R60" s="13">
        <f t="shared" si="11"/>
        <v>0</v>
      </c>
      <c r="S60" s="12"/>
    </row>
    <row r="61" spans="2:67" ht="15.75" x14ac:dyDescent="0.2">
      <c r="B61" s="17"/>
      <c r="C61" s="16" t="s">
        <v>97</v>
      </c>
      <c r="D61" s="15"/>
      <c r="E61" s="14"/>
      <c r="F61" s="14"/>
      <c r="G61" s="13">
        <f t="shared" ref="G61:R61" si="12">STDEV(G53:G58)/SQRT(COUNT(G53:G58))</f>
        <v>0.66960892400796956</v>
      </c>
      <c r="H61" s="13">
        <f t="shared" si="12"/>
        <v>3.4333333333333331</v>
      </c>
      <c r="I61" s="13">
        <f t="shared" si="12"/>
        <v>1.7258814173246808</v>
      </c>
      <c r="J61" s="13">
        <f t="shared" si="12"/>
        <v>0.62915286960589578</v>
      </c>
      <c r="K61" s="13">
        <f t="shared" si="12"/>
        <v>1.3017082793177763</v>
      </c>
      <c r="L61" s="13">
        <f t="shared" si="12"/>
        <v>0.51639777949432231</v>
      </c>
      <c r="M61" s="13">
        <f t="shared" si="12"/>
        <v>0</v>
      </c>
      <c r="N61" s="13">
        <f t="shared" si="12"/>
        <v>0.80277297191948649</v>
      </c>
      <c r="O61" s="13">
        <f t="shared" si="12"/>
        <v>0.65404722901161949</v>
      </c>
      <c r="P61" s="13">
        <f t="shared" si="12"/>
        <v>0</v>
      </c>
      <c r="Q61" s="13">
        <f t="shared" si="12"/>
        <v>0</v>
      </c>
      <c r="R61" s="13">
        <f t="shared" si="12"/>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167</v>
      </c>
      <c r="F63" s="19">
        <v>407.73</v>
      </c>
      <c r="G63" s="19">
        <v>6.27</v>
      </c>
      <c r="H63" s="19">
        <v>30.9</v>
      </c>
      <c r="I63" s="19">
        <v>18.3</v>
      </c>
      <c r="J63" s="19">
        <v>6</v>
      </c>
      <c r="K63" s="19">
        <v>7</v>
      </c>
      <c r="L63" s="19">
        <v>2</v>
      </c>
      <c r="M63" s="19">
        <v>1</v>
      </c>
      <c r="N63" s="19">
        <v>2</v>
      </c>
      <c r="O63" s="19">
        <v>0</v>
      </c>
      <c r="P63" s="19">
        <v>0</v>
      </c>
      <c r="Q63" s="19">
        <v>0</v>
      </c>
      <c r="R63" s="19">
        <v>0</v>
      </c>
      <c r="S63" s="18" t="s">
        <v>738</v>
      </c>
      <c r="U63" s="102">
        <v>6</v>
      </c>
      <c r="V63" s="102">
        <f>IF($H63="","",$H63)</f>
        <v>30.9</v>
      </c>
      <c r="W63" s="102">
        <f>IF(V63="","",V63/100)</f>
        <v>0.309</v>
      </c>
      <c r="X63" s="102">
        <f>IF($G63="","",$G63)</f>
        <v>6.27</v>
      </c>
      <c r="Y63" s="102">
        <f>IF($K63="","",$K63)</f>
        <v>7</v>
      </c>
      <c r="Z63" s="102">
        <f>IF(J63="","",J63-1)</f>
        <v>5</v>
      </c>
      <c r="AA63" s="102">
        <f>IF($L63="","",$L63)</f>
        <v>2</v>
      </c>
      <c r="AB63" s="102">
        <f>IF($M63="","",$M63)</f>
        <v>1</v>
      </c>
      <c r="AC63" s="102">
        <f>IF($H64="","",$H64)</f>
        <v>36.1</v>
      </c>
      <c r="AD63" s="102">
        <f>IF(AC63="","",AC63/100)</f>
        <v>0.36099999999999999</v>
      </c>
      <c r="AE63" s="102">
        <f>IF($G64="","",$G64)</f>
        <v>7.89</v>
      </c>
      <c r="AF63" s="102">
        <f>IF($K64="","",$K64)</f>
        <v>12</v>
      </c>
      <c r="AG63" s="102">
        <f>IF(J64="","",J64-1)</f>
        <v>8</v>
      </c>
      <c r="AH63" s="102">
        <f>IF($L64="","",$L64)</f>
        <v>2</v>
      </c>
      <c r="AI63" s="102">
        <f>IF($M64="","",$M64)</f>
        <v>0</v>
      </c>
      <c r="AJ63" s="102">
        <f>IF($H65="","",$H65)</f>
        <v>30.7</v>
      </c>
      <c r="AK63" s="102">
        <f>IF(AJ63="","",AJ63/100)</f>
        <v>0.307</v>
      </c>
      <c r="AL63" s="102">
        <f>IF($G65="","",$G65)</f>
        <v>6.25</v>
      </c>
      <c r="AM63" s="102">
        <f>IF($K65="","",$K65)</f>
        <v>12</v>
      </c>
      <c r="AN63" s="102">
        <f>IF(J65="","",J65-1)</f>
        <v>7</v>
      </c>
      <c r="AO63" s="102">
        <f>IF($L65="","",$L65)</f>
        <v>0</v>
      </c>
      <c r="AP63" s="102">
        <f>IF($M65="","",$M65)</f>
        <v>0</v>
      </c>
      <c r="AQ63" s="102">
        <f>IF($H66="","",$H66)</f>
        <v>31.4</v>
      </c>
      <c r="AR63" s="102">
        <f>IF(AQ63="","",AQ63/100)</f>
        <v>0.314</v>
      </c>
      <c r="AS63" s="102">
        <f>IF($G66="","",$G66)</f>
        <v>7.66</v>
      </c>
      <c r="AT63" s="102">
        <f>IF($K66="","",$K66)</f>
        <v>11</v>
      </c>
      <c r="AU63" s="102">
        <f>IF(J66="","",J66-1)</f>
        <v>8</v>
      </c>
      <c r="AV63" s="102">
        <f>IF($L66="","",$L66)</f>
        <v>0</v>
      </c>
      <c r="AW63" s="102">
        <f>IF($M66="","",$M66)</f>
        <v>0</v>
      </c>
      <c r="AX63" s="102">
        <f>IF($H67="","",$H67)</f>
        <v>14.7</v>
      </c>
      <c r="AY63" s="102">
        <f>IF(AX63="","",AX63/100)</f>
        <v>0.14699999999999999</v>
      </c>
      <c r="AZ63" s="102">
        <f>IF($G67="","",$G67)</f>
        <v>4.71</v>
      </c>
      <c r="BA63" s="102">
        <f>IF($K67="","",$K67)</f>
        <v>6</v>
      </c>
      <c r="BB63" s="102" t="str">
        <f>IF(J67="","",J67-1)</f>
        <v/>
      </c>
      <c r="BC63" s="102">
        <f>IF($L67="","",$L67)</f>
        <v>0</v>
      </c>
      <c r="BD63" s="102">
        <f>IF($M67="","",$M67)</f>
        <v>0</v>
      </c>
      <c r="BE63" s="102">
        <f>IF($H68="","",$H68)</f>
        <v>31.1</v>
      </c>
      <c r="BF63" s="102">
        <f>IF(BE63="","",BE63/100)</f>
        <v>0.311</v>
      </c>
      <c r="BG63" s="102">
        <f>IF($G68="","",$G68)</f>
        <v>7.81</v>
      </c>
      <c r="BH63" s="102">
        <f>IF($K68="","",$K68)</f>
        <v>8</v>
      </c>
      <c r="BI63" s="102">
        <f>IF(J68="","",J68-1)</f>
        <v>3</v>
      </c>
      <c r="BJ63" s="102">
        <f>IF($L68="","",$L68)</f>
        <v>2</v>
      </c>
      <c r="BK63" s="102">
        <f>IF($M68="","",$M68)</f>
        <v>2</v>
      </c>
      <c r="BL63" s="102">
        <f>SUM(O63:O68)/U63</f>
        <v>1.5</v>
      </c>
      <c r="BM63" s="102">
        <f>SUM(P63:P68)/U63</f>
        <v>0</v>
      </c>
      <c r="BN63" s="102">
        <f>SUM(Q63:Q68)/U63</f>
        <v>0</v>
      </c>
      <c r="BO63" s="102">
        <f>SUM(R63:R68)/U63</f>
        <v>0</v>
      </c>
    </row>
    <row r="64" spans="2:67" ht="15.75" x14ac:dyDescent="0.2">
      <c r="B64" s="147"/>
      <c r="C64" s="21" t="s">
        <v>103</v>
      </c>
      <c r="D64" s="19" t="s">
        <v>745</v>
      </c>
      <c r="E64" s="19">
        <v>171</v>
      </c>
      <c r="F64" s="20"/>
      <c r="G64" s="19">
        <v>7.89</v>
      </c>
      <c r="H64" s="19">
        <v>36.1</v>
      </c>
      <c r="I64" s="19">
        <v>21.6</v>
      </c>
      <c r="J64" s="19">
        <v>9</v>
      </c>
      <c r="K64" s="19">
        <v>12</v>
      </c>
      <c r="L64" s="19">
        <v>2</v>
      </c>
      <c r="M64" s="19">
        <v>0</v>
      </c>
      <c r="N64" s="19">
        <v>4</v>
      </c>
      <c r="O64" s="19">
        <v>1</v>
      </c>
      <c r="P64" s="19">
        <v>0</v>
      </c>
      <c r="Q64" s="19">
        <v>0</v>
      </c>
      <c r="R64" s="19">
        <v>0</v>
      </c>
      <c r="S64" s="18"/>
    </row>
    <row r="65" spans="2:67" ht="15.75" x14ac:dyDescent="0.2">
      <c r="B65" s="147"/>
      <c r="C65" s="21" t="s">
        <v>102</v>
      </c>
      <c r="D65" s="19" t="str">
        <f t="shared" ref="D65:E68" si="13">D64</f>
        <v>CO'B</v>
      </c>
      <c r="E65" s="19">
        <f t="shared" si="13"/>
        <v>171</v>
      </c>
      <c r="F65" s="20"/>
      <c r="G65" s="19">
        <v>6.25</v>
      </c>
      <c r="H65" s="19">
        <v>30.7</v>
      </c>
      <c r="I65" s="19">
        <v>17.8</v>
      </c>
      <c r="J65" s="19">
        <v>8</v>
      </c>
      <c r="K65" s="19">
        <v>12</v>
      </c>
      <c r="L65" s="19">
        <v>0</v>
      </c>
      <c r="M65" s="19">
        <v>0</v>
      </c>
      <c r="N65" s="19">
        <v>3</v>
      </c>
      <c r="O65" s="19">
        <v>5</v>
      </c>
      <c r="P65" s="19">
        <v>0</v>
      </c>
      <c r="Q65" s="19">
        <v>0</v>
      </c>
      <c r="R65" s="19">
        <v>0</v>
      </c>
      <c r="S65" s="18" t="s">
        <v>752</v>
      </c>
    </row>
    <row r="66" spans="2:67" ht="15.75" x14ac:dyDescent="0.2">
      <c r="B66" s="147"/>
      <c r="C66" s="21" t="s">
        <v>101</v>
      </c>
      <c r="D66" s="19" t="str">
        <f t="shared" si="13"/>
        <v>CO'B</v>
      </c>
      <c r="E66" s="19">
        <f t="shared" si="13"/>
        <v>171</v>
      </c>
      <c r="F66" s="20"/>
      <c r="G66" s="19">
        <v>7.66</v>
      </c>
      <c r="H66" s="19">
        <v>31.4</v>
      </c>
      <c r="I66" s="19">
        <v>24.2</v>
      </c>
      <c r="J66" s="19">
        <v>9</v>
      </c>
      <c r="K66" s="19">
        <v>11</v>
      </c>
      <c r="L66" s="19">
        <v>0</v>
      </c>
      <c r="M66" s="19">
        <v>0</v>
      </c>
      <c r="N66" s="19">
        <v>1</v>
      </c>
      <c r="O66" s="19">
        <v>2</v>
      </c>
      <c r="P66" s="19">
        <v>0</v>
      </c>
      <c r="Q66" s="19">
        <v>0</v>
      </c>
      <c r="R66" s="19">
        <v>0</v>
      </c>
      <c r="S66" s="18" t="s">
        <v>752</v>
      </c>
    </row>
    <row r="67" spans="2:67" ht="15.75" x14ac:dyDescent="0.2">
      <c r="B67" s="147"/>
      <c r="C67" s="21" t="s">
        <v>100</v>
      </c>
      <c r="D67" s="19" t="str">
        <f t="shared" si="13"/>
        <v>CO'B</v>
      </c>
      <c r="E67" s="19">
        <f t="shared" si="13"/>
        <v>171</v>
      </c>
      <c r="F67" s="20"/>
      <c r="G67" s="19">
        <v>4.71</v>
      </c>
      <c r="H67" s="19">
        <v>14.7</v>
      </c>
      <c r="I67" s="19">
        <v>14.6</v>
      </c>
      <c r="J67" s="19"/>
      <c r="K67" s="19">
        <v>6</v>
      </c>
      <c r="L67" s="19">
        <v>0</v>
      </c>
      <c r="M67" s="19">
        <v>0</v>
      </c>
      <c r="N67" s="19">
        <v>0</v>
      </c>
      <c r="O67" s="19">
        <v>0</v>
      </c>
      <c r="P67" s="19">
        <v>0</v>
      </c>
      <c r="Q67" s="19">
        <v>0</v>
      </c>
      <c r="R67" s="19">
        <v>0</v>
      </c>
      <c r="S67" s="18" t="s">
        <v>741</v>
      </c>
    </row>
    <row r="68" spans="2:67" ht="15.75" x14ac:dyDescent="0.2">
      <c r="B68" s="147"/>
      <c r="C68" s="21" t="s">
        <v>99</v>
      </c>
      <c r="D68" s="19" t="str">
        <f t="shared" si="13"/>
        <v>CO'B</v>
      </c>
      <c r="E68" s="19">
        <f t="shared" si="13"/>
        <v>171</v>
      </c>
      <c r="F68" s="20"/>
      <c r="G68" s="19">
        <v>7.81</v>
      </c>
      <c r="H68" s="19">
        <v>31.1</v>
      </c>
      <c r="I68" s="19">
        <v>21.3</v>
      </c>
      <c r="J68" s="19">
        <v>4</v>
      </c>
      <c r="K68" s="19">
        <v>8</v>
      </c>
      <c r="L68" s="19">
        <v>2</v>
      </c>
      <c r="M68" s="19">
        <v>2</v>
      </c>
      <c r="N68" s="19">
        <v>4</v>
      </c>
      <c r="O68" s="19">
        <v>1</v>
      </c>
      <c r="P68" s="19">
        <v>0</v>
      </c>
      <c r="Q68" s="19">
        <v>0</v>
      </c>
      <c r="R68" s="19">
        <v>0</v>
      </c>
      <c r="S68" s="18" t="s">
        <v>738</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171</v>
      </c>
      <c r="F70" s="13">
        <f>F63</f>
        <v>407.73</v>
      </c>
      <c r="G70" s="13">
        <f t="shared" ref="G70:R70" si="14">AVERAGE(G63:G68)</f>
        <v>6.7650000000000006</v>
      </c>
      <c r="H70" s="13">
        <f t="shared" si="14"/>
        <v>29.149999999999995</v>
      </c>
      <c r="I70" s="13">
        <f t="shared" si="14"/>
        <v>19.633333333333333</v>
      </c>
      <c r="J70" s="13">
        <f t="shared" si="14"/>
        <v>7.2</v>
      </c>
      <c r="K70" s="13">
        <f t="shared" si="14"/>
        <v>9.3333333333333339</v>
      </c>
      <c r="L70" s="13">
        <f t="shared" si="14"/>
        <v>1</v>
      </c>
      <c r="M70" s="13">
        <f t="shared" si="14"/>
        <v>0.5</v>
      </c>
      <c r="N70" s="13">
        <f t="shared" si="14"/>
        <v>2.3333333333333335</v>
      </c>
      <c r="O70" s="13">
        <f t="shared" si="14"/>
        <v>1.5</v>
      </c>
      <c r="P70" s="13">
        <f t="shared" si="14"/>
        <v>0</v>
      </c>
      <c r="Q70" s="13">
        <f t="shared" si="14"/>
        <v>0</v>
      </c>
      <c r="R70" s="13">
        <f t="shared" si="14"/>
        <v>0</v>
      </c>
      <c r="S70" s="12"/>
    </row>
    <row r="71" spans="2:67" ht="15.75" x14ac:dyDescent="0.2">
      <c r="B71" s="17"/>
      <c r="C71" s="16" t="s">
        <v>97</v>
      </c>
      <c r="D71" s="15"/>
      <c r="E71" s="14"/>
      <c r="F71" s="14"/>
      <c r="G71" s="13">
        <f t="shared" ref="G71:R71" si="15">STDEV(G63:G68)/SQRT(COUNT(G63:G68))</f>
        <v>0.51289862546120979</v>
      </c>
      <c r="H71" s="13">
        <f t="shared" si="15"/>
        <v>3.0079616575570589</v>
      </c>
      <c r="I71" s="13">
        <f t="shared" si="15"/>
        <v>1.3901238953576873</v>
      </c>
      <c r="J71" s="13">
        <f t="shared" si="15"/>
        <v>0.96953597148326598</v>
      </c>
      <c r="K71" s="13">
        <f t="shared" si="15"/>
        <v>1.0852547064066478</v>
      </c>
      <c r="L71" s="13">
        <f t="shared" si="15"/>
        <v>0.44721359549995793</v>
      </c>
      <c r="M71" s="13">
        <f t="shared" si="15"/>
        <v>0.34156502553198664</v>
      </c>
      <c r="N71" s="13">
        <f t="shared" si="15"/>
        <v>0.66666666666666674</v>
      </c>
      <c r="O71" s="13">
        <f t="shared" si="15"/>
        <v>0.76376261582597338</v>
      </c>
      <c r="P71" s="13">
        <f t="shared" si="15"/>
        <v>0</v>
      </c>
      <c r="Q71" s="13">
        <f t="shared" si="15"/>
        <v>0</v>
      </c>
      <c r="R71" s="13">
        <f t="shared" si="15"/>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167</v>
      </c>
      <c r="F73" s="19">
        <v>380.43</v>
      </c>
      <c r="G73" s="19">
        <v>6.22</v>
      </c>
      <c r="H73" s="19">
        <v>24.9</v>
      </c>
      <c r="I73" s="19">
        <v>17.2</v>
      </c>
      <c r="J73" s="19">
        <v>6</v>
      </c>
      <c r="K73" s="19">
        <v>9</v>
      </c>
      <c r="L73" s="19">
        <v>1</v>
      </c>
      <c r="M73" s="19">
        <v>0</v>
      </c>
      <c r="N73" s="19">
        <v>0</v>
      </c>
      <c r="O73" s="19">
        <v>2</v>
      </c>
      <c r="P73" s="19">
        <v>0</v>
      </c>
      <c r="Q73" s="19">
        <v>0</v>
      </c>
      <c r="R73" s="19">
        <v>0</v>
      </c>
      <c r="S73" s="18" t="s">
        <v>741</v>
      </c>
      <c r="U73" s="102">
        <v>6</v>
      </c>
      <c r="V73" s="102">
        <f>IF($H73="","",$H73)</f>
        <v>24.9</v>
      </c>
      <c r="W73" s="102">
        <f>IF(V73="","",V73/100)</f>
        <v>0.249</v>
      </c>
      <c r="X73" s="102">
        <f>IF($G73="","",$G73)</f>
        <v>6.22</v>
      </c>
      <c r="Y73" s="102">
        <f>IF($K73="","",$K73)</f>
        <v>9</v>
      </c>
      <c r="Z73" s="102">
        <f>IF(J73="","",J73-1)</f>
        <v>5</v>
      </c>
      <c r="AA73" s="102">
        <f>IF($L73="","",$L73)</f>
        <v>1</v>
      </c>
      <c r="AB73" s="102">
        <f>IF($M73="","",$M73)</f>
        <v>0</v>
      </c>
      <c r="AC73" s="102">
        <f>IF($H74="","",$H74)</f>
        <v>30.1</v>
      </c>
      <c r="AD73" s="102">
        <f>IF(AC73="","",AC73/100)</f>
        <v>0.30099999999999999</v>
      </c>
      <c r="AE73" s="102">
        <f>IF($G74="","",$G74)</f>
        <v>7.37</v>
      </c>
      <c r="AF73" s="102">
        <f>IF($K74="","",$K74)</f>
        <v>14</v>
      </c>
      <c r="AG73" s="102">
        <f>IF(J74="","",J74-1)</f>
        <v>6</v>
      </c>
      <c r="AH73" s="102">
        <f>IF($L74="","",$L74)</f>
        <v>0</v>
      </c>
      <c r="AI73" s="102">
        <f>IF($M74="","",$M74)</f>
        <v>0</v>
      </c>
      <c r="AJ73" s="102">
        <f>IF($H75="","",$H75)</f>
        <v>21.6</v>
      </c>
      <c r="AK73" s="102">
        <f>IF(AJ73="","",AJ73/100)</f>
        <v>0.21600000000000003</v>
      </c>
      <c r="AL73" s="102">
        <f>IF($G75="","",$G75)</f>
        <v>7.25</v>
      </c>
      <c r="AM73" s="102">
        <f>IF($K75="","",$K75)</f>
        <v>8</v>
      </c>
      <c r="AN73" s="102">
        <f>IF(J75="","",J75-1)</f>
        <v>2</v>
      </c>
      <c r="AO73" s="102">
        <f>IF($L75="","",$L75)</f>
        <v>2</v>
      </c>
      <c r="AP73" s="102">
        <f>IF($M75="","",$M75)</f>
        <v>2</v>
      </c>
      <c r="AQ73" s="102">
        <f>IF($H76="","",$H76)</f>
        <v>22.3</v>
      </c>
      <c r="AR73" s="102">
        <f>IF(AQ73="","",AQ73/100)</f>
        <v>0.223</v>
      </c>
      <c r="AS73" s="102">
        <f>IF($G76="","",$G76)</f>
        <v>6.13</v>
      </c>
      <c r="AT73" s="102">
        <f>IF($K76="","",$K76)</f>
        <v>9</v>
      </c>
      <c r="AU73" s="102">
        <f>IF(J76="","",J76-1)</f>
        <v>5</v>
      </c>
      <c r="AV73" s="102">
        <f>IF($L76="","",$L76)</f>
        <v>1</v>
      </c>
      <c r="AW73" s="102">
        <f>IF($M76="","",$M76)</f>
        <v>0</v>
      </c>
      <c r="AX73" s="102">
        <f>IF($H77="","",$H77)</f>
        <v>29.8</v>
      </c>
      <c r="AY73" s="102">
        <f>IF(AX73="","",AX73/100)</f>
        <v>0.29799999999999999</v>
      </c>
      <c r="AZ73" s="102">
        <f>IF($G77="","",$G77)</f>
        <v>8.2799999999999994</v>
      </c>
      <c r="BA73" s="102">
        <f>IF($K77="","",$K77)</f>
        <v>12</v>
      </c>
      <c r="BB73" s="102">
        <f>IF(J77="","",J77-1)</f>
        <v>8</v>
      </c>
      <c r="BC73" s="102">
        <f>IF($L77="","",$L77)</f>
        <v>2</v>
      </c>
      <c r="BD73" s="102">
        <f>IF($M77="","",$M77)</f>
        <v>4</v>
      </c>
      <c r="BE73" s="102">
        <f>IF($H78="","",$H78)</f>
        <v>13.3</v>
      </c>
      <c r="BF73" s="102">
        <f>IF(BE73="","",BE73/100)</f>
        <v>0.13300000000000001</v>
      </c>
      <c r="BG73" s="102">
        <f>IF($G78="","",$G78)</f>
        <v>3.91</v>
      </c>
      <c r="BH73" s="102">
        <f>IF($K78="","",$K78)</f>
        <v>5</v>
      </c>
      <c r="BI73" s="102">
        <f>IF(J78="","",J78-1)</f>
        <v>3</v>
      </c>
      <c r="BJ73" s="102">
        <f>IF($L78="","",$L78)</f>
        <v>1</v>
      </c>
      <c r="BK73" s="102">
        <f>IF($M78="","",$M78)</f>
        <v>0</v>
      </c>
      <c r="BL73" s="102">
        <f>SUM(O73:O78)/U73</f>
        <v>3.5</v>
      </c>
      <c r="BM73" s="102">
        <f>SUM(P73:P78)/U73</f>
        <v>0</v>
      </c>
      <c r="BN73" s="102">
        <f>SUM(Q73:Q78)/U73</f>
        <v>0</v>
      </c>
      <c r="BO73" s="102">
        <f>SUM(R73:R78)/U73</f>
        <v>0</v>
      </c>
    </row>
    <row r="74" spans="2:67" ht="15.75" x14ac:dyDescent="0.2">
      <c r="B74" s="147"/>
      <c r="C74" s="21" t="s">
        <v>103</v>
      </c>
      <c r="D74" s="19" t="s">
        <v>745</v>
      </c>
      <c r="E74" s="19">
        <v>171</v>
      </c>
      <c r="F74" s="20"/>
      <c r="G74" s="19">
        <v>7.37</v>
      </c>
      <c r="H74" s="19">
        <v>30.1</v>
      </c>
      <c r="I74" s="19">
        <v>27.6</v>
      </c>
      <c r="J74" s="19">
        <v>7</v>
      </c>
      <c r="K74" s="19">
        <v>14</v>
      </c>
      <c r="L74" s="19">
        <v>0</v>
      </c>
      <c r="M74" s="19">
        <v>0</v>
      </c>
      <c r="N74" s="19">
        <v>2</v>
      </c>
      <c r="O74" s="19">
        <v>10</v>
      </c>
      <c r="P74" s="19">
        <v>0</v>
      </c>
      <c r="Q74" s="19">
        <v>0</v>
      </c>
      <c r="R74" s="19">
        <v>0</v>
      </c>
      <c r="S74" s="18" t="s">
        <v>752</v>
      </c>
    </row>
    <row r="75" spans="2:67" ht="15.75" x14ac:dyDescent="0.2">
      <c r="B75" s="147"/>
      <c r="C75" s="21" t="s">
        <v>102</v>
      </c>
      <c r="D75" s="19" t="str">
        <f t="shared" ref="D75:E78" si="16">D74</f>
        <v>CO'B</v>
      </c>
      <c r="E75" s="19">
        <f t="shared" si="16"/>
        <v>171</v>
      </c>
      <c r="F75" s="20"/>
      <c r="G75" s="19">
        <v>7.25</v>
      </c>
      <c r="H75" s="19">
        <v>21.6</v>
      </c>
      <c r="I75" s="19">
        <v>13.8</v>
      </c>
      <c r="J75" s="19">
        <v>3</v>
      </c>
      <c r="K75" s="19">
        <v>8</v>
      </c>
      <c r="L75" s="19">
        <v>2</v>
      </c>
      <c r="M75" s="19">
        <v>2</v>
      </c>
      <c r="N75" s="19">
        <v>2</v>
      </c>
      <c r="O75" s="19">
        <v>5</v>
      </c>
      <c r="P75" s="19">
        <v>0</v>
      </c>
      <c r="Q75" s="19">
        <v>0</v>
      </c>
      <c r="R75" s="19">
        <v>0</v>
      </c>
      <c r="S75" s="18" t="s">
        <v>738</v>
      </c>
    </row>
    <row r="76" spans="2:67" ht="15.75" x14ac:dyDescent="0.2">
      <c r="B76" s="147"/>
      <c r="C76" s="21" t="s">
        <v>101</v>
      </c>
      <c r="D76" s="19" t="str">
        <f t="shared" si="16"/>
        <v>CO'B</v>
      </c>
      <c r="E76" s="19">
        <f t="shared" si="16"/>
        <v>171</v>
      </c>
      <c r="F76" s="20"/>
      <c r="G76" s="19">
        <v>6.13</v>
      </c>
      <c r="H76" s="19">
        <v>22.3</v>
      </c>
      <c r="I76" s="19">
        <v>19.3</v>
      </c>
      <c r="J76" s="19">
        <v>6</v>
      </c>
      <c r="K76" s="19">
        <v>9</v>
      </c>
      <c r="L76" s="19">
        <v>1</v>
      </c>
      <c r="M76" s="19">
        <v>0</v>
      </c>
      <c r="N76" s="19">
        <v>0</v>
      </c>
      <c r="O76" s="19">
        <v>1</v>
      </c>
      <c r="P76" s="19">
        <v>0</v>
      </c>
      <c r="Q76" s="19">
        <v>0</v>
      </c>
      <c r="R76" s="19">
        <v>0</v>
      </c>
      <c r="S76" s="18"/>
    </row>
    <row r="77" spans="2:67" ht="15.75" x14ac:dyDescent="0.2">
      <c r="B77" s="147"/>
      <c r="C77" s="21" t="s">
        <v>100</v>
      </c>
      <c r="D77" s="19" t="str">
        <f t="shared" si="16"/>
        <v>CO'B</v>
      </c>
      <c r="E77" s="19">
        <f t="shared" si="16"/>
        <v>171</v>
      </c>
      <c r="F77" s="20"/>
      <c r="G77" s="19">
        <v>8.2799999999999994</v>
      </c>
      <c r="H77" s="19">
        <v>29.8</v>
      </c>
      <c r="I77" s="19">
        <v>25.5</v>
      </c>
      <c r="J77" s="19">
        <v>9</v>
      </c>
      <c r="K77" s="19">
        <v>12</v>
      </c>
      <c r="L77" s="19">
        <v>2</v>
      </c>
      <c r="M77" s="19">
        <v>4</v>
      </c>
      <c r="N77" s="19">
        <v>0</v>
      </c>
      <c r="O77" s="19">
        <v>3</v>
      </c>
      <c r="P77" s="19">
        <v>0</v>
      </c>
      <c r="Q77" s="19">
        <v>0</v>
      </c>
      <c r="R77" s="19">
        <v>0</v>
      </c>
      <c r="S77" s="18"/>
    </row>
    <row r="78" spans="2:67" ht="15.75" x14ac:dyDescent="0.2">
      <c r="B78" s="147"/>
      <c r="C78" s="21" t="s">
        <v>99</v>
      </c>
      <c r="D78" s="19" t="str">
        <f t="shared" si="16"/>
        <v>CO'B</v>
      </c>
      <c r="E78" s="19">
        <f t="shared" si="16"/>
        <v>171</v>
      </c>
      <c r="F78" s="20"/>
      <c r="G78" s="19">
        <v>3.91</v>
      </c>
      <c r="H78" s="19">
        <v>13.3</v>
      </c>
      <c r="I78" s="19">
        <v>17.399999999999999</v>
      </c>
      <c r="J78" s="19">
        <v>4</v>
      </c>
      <c r="K78" s="19">
        <v>5</v>
      </c>
      <c r="L78" s="19">
        <v>1</v>
      </c>
      <c r="M78" s="19">
        <v>0</v>
      </c>
      <c r="N78" s="19">
        <v>0</v>
      </c>
      <c r="O78" s="19">
        <v>0</v>
      </c>
      <c r="P78" s="19">
        <v>0</v>
      </c>
      <c r="Q78" s="19">
        <v>0</v>
      </c>
      <c r="R78" s="19">
        <v>0</v>
      </c>
      <c r="S78" s="18" t="s">
        <v>741</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171</v>
      </c>
      <c r="F80" s="13">
        <f>F73</f>
        <v>380.43</v>
      </c>
      <c r="G80" s="13">
        <f t="shared" ref="G80:R80" si="17">AVERAGE(G73:G78)</f>
        <v>6.5266666666666664</v>
      </c>
      <c r="H80" s="13">
        <f t="shared" si="17"/>
        <v>23.666666666666668</v>
      </c>
      <c r="I80" s="13">
        <f t="shared" si="17"/>
        <v>20.133333333333329</v>
      </c>
      <c r="J80" s="13">
        <f t="shared" si="17"/>
        <v>5.833333333333333</v>
      </c>
      <c r="K80" s="13">
        <f t="shared" si="17"/>
        <v>9.5</v>
      </c>
      <c r="L80" s="13">
        <f t="shared" si="17"/>
        <v>1.1666666666666667</v>
      </c>
      <c r="M80" s="13">
        <f t="shared" si="17"/>
        <v>1</v>
      </c>
      <c r="N80" s="13">
        <f t="shared" si="17"/>
        <v>0.66666666666666663</v>
      </c>
      <c r="O80" s="13">
        <f t="shared" si="17"/>
        <v>3.5</v>
      </c>
      <c r="P80" s="13">
        <f t="shared" si="17"/>
        <v>0</v>
      </c>
      <c r="Q80" s="13">
        <f t="shared" si="17"/>
        <v>0</v>
      </c>
      <c r="R80" s="13">
        <f t="shared" si="17"/>
        <v>0</v>
      </c>
      <c r="S80" s="12"/>
    </row>
    <row r="81" spans="2:67" ht="15.75" x14ac:dyDescent="0.2">
      <c r="B81" s="17"/>
      <c r="C81" s="16" t="s">
        <v>97</v>
      </c>
      <c r="D81" s="15"/>
      <c r="E81" s="14"/>
      <c r="F81" s="14"/>
      <c r="G81" s="13">
        <f t="shared" ref="G81:R81" si="18">STDEV(G73:G78)/SQRT(COUNT(G73:G78))</f>
        <v>0.61662882766791927</v>
      </c>
      <c r="H81" s="13">
        <f t="shared" si="18"/>
        <v>2.5438378704451878</v>
      </c>
      <c r="I81" s="13">
        <f t="shared" si="18"/>
        <v>2.171277145931505</v>
      </c>
      <c r="J81" s="13">
        <f t="shared" si="18"/>
        <v>0.87241682188682701</v>
      </c>
      <c r="K81" s="13">
        <f t="shared" si="18"/>
        <v>1.2845232578665131</v>
      </c>
      <c r="L81" s="13">
        <f t="shared" si="18"/>
        <v>0.30731814857642964</v>
      </c>
      <c r="M81" s="13">
        <f t="shared" si="18"/>
        <v>0.68313005106397329</v>
      </c>
      <c r="N81" s="13">
        <f t="shared" si="18"/>
        <v>0.42163702135578401</v>
      </c>
      <c r="O81" s="13">
        <f t="shared" si="18"/>
        <v>1.4776106839534335</v>
      </c>
      <c r="P81" s="13">
        <f t="shared" si="18"/>
        <v>0</v>
      </c>
      <c r="Q81" s="13">
        <f t="shared" si="18"/>
        <v>0</v>
      </c>
      <c r="R81" s="13">
        <f t="shared" si="18"/>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167</v>
      </c>
      <c r="F83" s="19">
        <v>403.64</v>
      </c>
      <c r="G83" s="19">
        <v>6.77</v>
      </c>
      <c r="H83" s="19">
        <v>22.3</v>
      </c>
      <c r="I83" s="19">
        <v>16.5</v>
      </c>
      <c r="J83" s="19">
        <v>8</v>
      </c>
      <c r="K83" s="19">
        <v>10</v>
      </c>
      <c r="L83" s="19">
        <v>0</v>
      </c>
      <c r="M83" s="19">
        <v>0</v>
      </c>
      <c r="N83" s="19">
        <v>0</v>
      </c>
      <c r="O83" s="19">
        <v>1</v>
      </c>
      <c r="P83" s="19">
        <v>0</v>
      </c>
      <c r="Q83" s="19">
        <v>0</v>
      </c>
      <c r="R83" s="19">
        <v>0</v>
      </c>
      <c r="S83" s="18" t="s">
        <v>752</v>
      </c>
      <c r="U83" s="102">
        <v>6</v>
      </c>
      <c r="V83" s="102">
        <f>IF($H83="","",$H83)</f>
        <v>22.3</v>
      </c>
      <c r="W83" s="102">
        <f>IF(V83="","",V83/100)</f>
        <v>0.223</v>
      </c>
      <c r="X83" s="102">
        <f>IF($G83="","",$G83)</f>
        <v>6.77</v>
      </c>
      <c r="Y83" s="102">
        <f>IF($K83="","",$K83)</f>
        <v>10</v>
      </c>
      <c r="Z83" s="102">
        <f>IF(J83="","",J83-1)</f>
        <v>7</v>
      </c>
      <c r="AA83" s="102">
        <f>IF($L83="","",$L83)</f>
        <v>0</v>
      </c>
      <c r="AB83" s="102">
        <f>IF($M83="","",$M83)</f>
        <v>0</v>
      </c>
      <c r="AC83" s="102">
        <f>IF($H84="","",$H84)</f>
        <v>28.1</v>
      </c>
      <c r="AD83" s="102">
        <f>IF(AC83="","",AC83/100)</f>
        <v>0.28100000000000003</v>
      </c>
      <c r="AE83" s="102">
        <f>IF($G84="","",$G84)</f>
        <v>7.27</v>
      </c>
      <c r="AF83" s="102">
        <f>IF($K84="","",$K84)</f>
        <v>10</v>
      </c>
      <c r="AG83" s="102">
        <f>IF(J84="","",J84-1)</f>
        <v>7</v>
      </c>
      <c r="AH83" s="102">
        <f>IF($L84="","",$L84)</f>
        <v>1</v>
      </c>
      <c r="AI83" s="102">
        <f>IF($M84="","",$M84)</f>
        <v>0</v>
      </c>
      <c r="AJ83" s="102">
        <f>IF($H85="","",$H85)</f>
        <v>36.700000000000003</v>
      </c>
      <c r="AK83" s="102">
        <f>IF(AJ83="","",AJ83/100)</f>
        <v>0.36700000000000005</v>
      </c>
      <c r="AL83" s="102">
        <f>IF($G85="","",$G85)</f>
        <v>7.47</v>
      </c>
      <c r="AM83" s="102">
        <f>IF($K85="","",$K85)</f>
        <v>14</v>
      </c>
      <c r="AN83" s="102">
        <f>IF(J85="","",J85-1)</f>
        <v>6</v>
      </c>
      <c r="AO83" s="102">
        <f>IF($L85="","",$L85)</f>
        <v>0</v>
      </c>
      <c r="AP83" s="102">
        <f>IF($M85="","",$M85)</f>
        <v>0</v>
      </c>
      <c r="AQ83" s="102">
        <f>IF($H86="","",$H86)</f>
        <v>22.4</v>
      </c>
      <c r="AR83" s="102">
        <f>IF(AQ83="","",AQ83/100)</f>
        <v>0.22399999999999998</v>
      </c>
      <c r="AS83" s="102">
        <f>IF($G86="","",$G86)</f>
        <v>4.55</v>
      </c>
      <c r="AT83" s="102">
        <f>IF($K86="","",$K86)</f>
        <v>8</v>
      </c>
      <c r="AU83" s="102" t="str">
        <f>IF(J86="","",J86-1)</f>
        <v/>
      </c>
      <c r="AV83" s="102">
        <f>IF($L86="","",$L86)</f>
        <v>1</v>
      </c>
      <c r="AW83" s="102">
        <f>IF($M86="","",$M86)</f>
        <v>1</v>
      </c>
      <c r="AX83" s="102">
        <f>IF($H87="","",$H87)</f>
        <v>17.600000000000001</v>
      </c>
      <c r="AY83" s="102">
        <f>IF(AX83="","",AX83/100)</f>
        <v>0.17600000000000002</v>
      </c>
      <c r="AZ83" s="102">
        <f>IF($G87="","",$G87)</f>
        <v>4.6100000000000003</v>
      </c>
      <c r="BA83" s="102">
        <f>IF($K87="","",$K87)</f>
        <v>11</v>
      </c>
      <c r="BB83" s="102" t="str">
        <f>IF(J87="","",J87-1)</f>
        <v/>
      </c>
      <c r="BC83" s="102">
        <f>IF($L87="","",$L87)</f>
        <v>0</v>
      </c>
      <c r="BD83" s="102">
        <f>IF($M87="","",$M87)</f>
        <v>0</v>
      </c>
      <c r="BE83" s="102">
        <f>IF($H88="","",$H88)</f>
        <v>23.2</v>
      </c>
      <c r="BF83" s="102">
        <f>IF(BE83="","",BE83/100)</f>
        <v>0.23199999999999998</v>
      </c>
      <c r="BG83" s="102">
        <f>IF($G88="","",$G88)</f>
        <v>6.03</v>
      </c>
      <c r="BH83" s="102">
        <f>IF($K88="","",$K88)</f>
        <v>10</v>
      </c>
      <c r="BI83" s="102">
        <f>IF(J88="","",J88-1)</f>
        <v>4</v>
      </c>
      <c r="BJ83" s="102">
        <f>IF($L88="","",$L88)</f>
        <v>0</v>
      </c>
      <c r="BK83" s="102">
        <f>IF($M88="","",$M88)</f>
        <v>0</v>
      </c>
      <c r="BL83" s="102">
        <f>SUM(O83:O88)/U83</f>
        <v>1.5</v>
      </c>
      <c r="BM83" s="102">
        <f>SUM(P83:P88)/U83</f>
        <v>0</v>
      </c>
      <c r="BN83" s="102">
        <f>SUM(Q83:Q88)/U83</f>
        <v>0</v>
      </c>
      <c r="BO83" s="102">
        <f>SUM(R83:R88)/U83</f>
        <v>0</v>
      </c>
    </row>
    <row r="84" spans="2:67" ht="15.75" x14ac:dyDescent="0.2">
      <c r="B84" s="147"/>
      <c r="C84" s="21" t="s">
        <v>103</v>
      </c>
      <c r="D84" s="19" t="s">
        <v>745</v>
      </c>
      <c r="E84" s="19">
        <v>171</v>
      </c>
      <c r="F84" s="20"/>
      <c r="G84" s="19">
        <v>7.27</v>
      </c>
      <c r="H84" s="19">
        <v>28.1</v>
      </c>
      <c r="I84" s="19">
        <v>35</v>
      </c>
      <c r="J84" s="19">
        <v>8</v>
      </c>
      <c r="K84" s="19">
        <v>10</v>
      </c>
      <c r="L84" s="19">
        <v>1</v>
      </c>
      <c r="M84" s="19">
        <v>0</v>
      </c>
      <c r="N84" s="19">
        <v>1</v>
      </c>
      <c r="O84" s="19">
        <v>0</v>
      </c>
      <c r="P84" s="19">
        <v>0</v>
      </c>
      <c r="Q84" s="19">
        <v>0</v>
      </c>
      <c r="R84" s="19">
        <v>0</v>
      </c>
      <c r="S84" s="18" t="s">
        <v>741</v>
      </c>
    </row>
    <row r="85" spans="2:67" ht="15.75" x14ac:dyDescent="0.2">
      <c r="B85" s="147"/>
      <c r="C85" s="21" t="s">
        <v>102</v>
      </c>
      <c r="D85" s="19" t="str">
        <f t="shared" ref="D85:E88" si="19">D84</f>
        <v>CO'B</v>
      </c>
      <c r="E85" s="19">
        <f t="shared" si="19"/>
        <v>171</v>
      </c>
      <c r="F85" s="20"/>
      <c r="G85" s="19">
        <v>7.47</v>
      </c>
      <c r="H85" s="19">
        <v>36.700000000000003</v>
      </c>
      <c r="I85" s="19">
        <v>35.6</v>
      </c>
      <c r="J85" s="19">
        <v>7</v>
      </c>
      <c r="K85" s="19">
        <v>14</v>
      </c>
      <c r="L85" s="19">
        <v>0</v>
      </c>
      <c r="M85" s="19">
        <v>0</v>
      </c>
      <c r="N85" s="19">
        <v>1</v>
      </c>
      <c r="O85" s="19">
        <v>4</v>
      </c>
      <c r="P85" s="19">
        <v>0</v>
      </c>
      <c r="Q85" s="19">
        <v>0</v>
      </c>
      <c r="R85" s="19">
        <v>0</v>
      </c>
      <c r="S85" s="18" t="s">
        <v>752</v>
      </c>
    </row>
    <row r="86" spans="2:67" ht="15.75" x14ac:dyDescent="0.2">
      <c r="B86" s="147"/>
      <c r="C86" s="21" t="s">
        <v>101</v>
      </c>
      <c r="D86" s="19" t="str">
        <f t="shared" si="19"/>
        <v>CO'B</v>
      </c>
      <c r="E86" s="19">
        <f t="shared" si="19"/>
        <v>171</v>
      </c>
      <c r="F86" s="20"/>
      <c r="G86" s="19">
        <v>4.55</v>
      </c>
      <c r="H86" s="19">
        <v>22.4</v>
      </c>
      <c r="I86" s="19">
        <v>17.3</v>
      </c>
      <c r="J86" s="19"/>
      <c r="K86" s="19">
        <v>8</v>
      </c>
      <c r="L86" s="19">
        <v>1</v>
      </c>
      <c r="M86" s="19">
        <v>1</v>
      </c>
      <c r="N86" s="19">
        <v>0</v>
      </c>
      <c r="O86" s="19">
        <v>0</v>
      </c>
      <c r="P86" s="19">
        <v>0</v>
      </c>
      <c r="Q86" s="19">
        <v>0</v>
      </c>
      <c r="R86" s="19">
        <v>0</v>
      </c>
      <c r="S86" s="18"/>
    </row>
    <row r="87" spans="2:67" ht="15.75" x14ac:dyDescent="0.2">
      <c r="B87" s="147"/>
      <c r="C87" s="21" t="s">
        <v>100</v>
      </c>
      <c r="D87" s="19" t="str">
        <f t="shared" si="19"/>
        <v>CO'B</v>
      </c>
      <c r="E87" s="19">
        <f t="shared" si="19"/>
        <v>171</v>
      </c>
      <c r="F87" s="20"/>
      <c r="G87" s="19">
        <v>4.6100000000000003</v>
      </c>
      <c r="H87" s="19">
        <v>17.600000000000001</v>
      </c>
      <c r="I87" s="19">
        <v>17.8</v>
      </c>
      <c r="J87" s="19"/>
      <c r="K87" s="19">
        <v>11</v>
      </c>
      <c r="L87" s="19">
        <v>0</v>
      </c>
      <c r="M87" s="19">
        <v>0</v>
      </c>
      <c r="N87" s="19">
        <v>0</v>
      </c>
      <c r="O87" s="19">
        <v>0</v>
      </c>
      <c r="P87" s="19">
        <v>0</v>
      </c>
      <c r="Q87" s="19">
        <v>0</v>
      </c>
      <c r="R87" s="19">
        <v>0</v>
      </c>
      <c r="S87" s="18" t="s">
        <v>752</v>
      </c>
    </row>
    <row r="88" spans="2:67" ht="15.75" x14ac:dyDescent="0.2">
      <c r="B88" s="147"/>
      <c r="C88" s="21" t="s">
        <v>99</v>
      </c>
      <c r="D88" s="19" t="str">
        <f t="shared" si="19"/>
        <v>CO'B</v>
      </c>
      <c r="E88" s="19">
        <f t="shared" si="19"/>
        <v>171</v>
      </c>
      <c r="F88" s="20"/>
      <c r="G88" s="19">
        <v>6.03</v>
      </c>
      <c r="H88" s="19">
        <v>23.2</v>
      </c>
      <c r="I88" s="19">
        <v>21.5</v>
      </c>
      <c r="J88" s="19">
        <v>5</v>
      </c>
      <c r="K88" s="19">
        <v>10</v>
      </c>
      <c r="L88" s="19">
        <v>0</v>
      </c>
      <c r="M88" s="19">
        <v>0</v>
      </c>
      <c r="N88" s="19">
        <v>0</v>
      </c>
      <c r="O88" s="19">
        <v>4</v>
      </c>
      <c r="P88" s="19">
        <v>0</v>
      </c>
      <c r="Q88" s="19">
        <v>0</v>
      </c>
      <c r="R88" s="19">
        <v>0</v>
      </c>
      <c r="S88" s="18" t="s">
        <v>752</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171</v>
      </c>
      <c r="F90" s="13">
        <f>F83</f>
        <v>403.64</v>
      </c>
      <c r="G90" s="13">
        <f t="shared" ref="G90:R90" si="20">AVERAGE(G83:G88)</f>
        <v>6.1166666666666663</v>
      </c>
      <c r="H90" s="13">
        <f t="shared" si="20"/>
        <v>25.049999999999997</v>
      </c>
      <c r="I90" s="13">
        <f t="shared" si="20"/>
        <v>23.95</v>
      </c>
      <c r="J90" s="13">
        <f t="shared" si="20"/>
        <v>7</v>
      </c>
      <c r="K90" s="13">
        <f t="shared" si="20"/>
        <v>10.5</v>
      </c>
      <c r="L90" s="13">
        <f t="shared" si="20"/>
        <v>0.33333333333333331</v>
      </c>
      <c r="M90" s="13">
        <f t="shared" si="20"/>
        <v>0.16666666666666666</v>
      </c>
      <c r="N90" s="13">
        <f t="shared" si="20"/>
        <v>0.33333333333333331</v>
      </c>
      <c r="O90" s="13">
        <f t="shared" si="20"/>
        <v>1.5</v>
      </c>
      <c r="P90" s="13">
        <f t="shared" si="20"/>
        <v>0</v>
      </c>
      <c r="Q90" s="13">
        <f t="shared" si="20"/>
        <v>0</v>
      </c>
      <c r="R90" s="13">
        <f t="shared" si="20"/>
        <v>0</v>
      </c>
      <c r="S90" s="12"/>
    </row>
    <row r="91" spans="2:67" ht="15.75" x14ac:dyDescent="0.2">
      <c r="B91" s="17"/>
      <c r="C91" s="16" t="s">
        <v>97</v>
      </c>
      <c r="D91" s="15"/>
      <c r="E91" s="14"/>
      <c r="F91" s="14"/>
      <c r="G91" s="13">
        <f t="shared" ref="G91:R91" si="21">STDEV(G83:G88)/SQRT(COUNT(G83:G88))</f>
        <v>0.52664134960247133</v>
      </c>
      <c r="H91" s="13">
        <f t="shared" si="21"/>
        <v>2.6989812893015817</v>
      </c>
      <c r="I91" s="13">
        <f t="shared" si="21"/>
        <v>3.6577543201623994</v>
      </c>
      <c r="J91" s="13">
        <f t="shared" si="21"/>
        <v>0.70710678118654757</v>
      </c>
      <c r="K91" s="13">
        <f t="shared" si="21"/>
        <v>0.80622577482985502</v>
      </c>
      <c r="L91" s="13">
        <f t="shared" si="21"/>
        <v>0.21081851067789201</v>
      </c>
      <c r="M91" s="13">
        <f t="shared" si="21"/>
        <v>0.16666666666666669</v>
      </c>
      <c r="N91" s="13">
        <f t="shared" si="21"/>
        <v>0.21081851067789201</v>
      </c>
      <c r="O91" s="13">
        <f t="shared" si="21"/>
        <v>0.80622577482985502</v>
      </c>
      <c r="P91" s="13">
        <f t="shared" si="21"/>
        <v>0</v>
      </c>
      <c r="Q91" s="13">
        <f t="shared" si="21"/>
        <v>0</v>
      </c>
      <c r="R91" s="13">
        <f t="shared" si="21"/>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1866-6930-40F1-AF07-2AD4154B84D9}">
  <dimension ref="A9:AP56"/>
  <sheetViews>
    <sheetView topLeftCell="Y1" workbookViewId="0">
      <selection activeCell="AE11" sqref="AE11:AF42"/>
    </sheetView>
  </sheetViews>
  <sheetFormatPr defaultRowHeight="12.75" x14ac:dyDescent="0.2"/>
  <cols>
    <col min="1" max="4" width="9.140625" style="7"/>
    <col min="5" max="5" width="10" style="7" customWidth="1"/>
    <col min="6" max="16384" width="9.140625" style="7"/>
  </cols>
  <sheetData>
    <row r="9" spans="1:42" ht="13.5" thickBot="1" x14ac:dyDescent="0.25"/>
    <row r="10" spans="1:42" ht="47.25" customHeight="1" thickTop="1" thickBot="1" x14ac:dyDescent="0.25">
      <c r="A10" s="49" t="s">
        <v>136</v>
      </c>
      <c r="B10" s="48" t="s">
        <v>117</v>
      </c>
      <c r="C10" s="48" t="s">
        <v>116</v>
      </c>
      <c r="D10" s="48" t="s">
        <v>134</v>
      </c>
      <c r="E10" s="48" t="s">
        <v>193</v>
      </c>
      <c r="F10" s="48" t="s">
        <v>192</v>
      </c>
      <c r="G10" s="48" t="s">
        <v>191</v>
      </c>
      <c r="H10" s="48" t="s">
        <v>190</v>
      </c>
      <c r="I10" s="48" t="s">
        <v>189</v>
      </c>
      <c r="J10" s="48" t="s">
        <v>188</v>
      </c>
      <c r="K10" s="47" t="s">
        <v>187</v>
      </c>
      <c r="L10" s="47" t="s">
        <v>186</v>
      </c>
      <c r="M10" s="46" t="s">
        <v>119</v>
      </c>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c r="C11" s="39"/>
      <c r="D11" s="39"/>
      <c r="E11" s="39">
        <v>4.68</v>
      </c>
      <c r="F11" s="39">
        <v>23.61</v>
      </c>
      <c r="G11" s="39">
        <v>0.53</v>
      </c>
      <c r="H11" s="39"/>
      <c r="I11" s="39"/>
      <c r="J11" s="39"/>
      <c r="K11" s="39">
        <v>16.7</v>
      </c>
      <c r="L11" s="39">
        <v>5.71</v>
      </c>
      <c r="M11" s="43"/>
      <c r="O11" s="36">
        <v>5.270833333333333</v>
      </c>
      <c r="P11" s="36">
        <f t="shared" ref="P11:P42" si="0">SUM(E11:K11)</f>
        <v>45.519999999999996</v>
      </c>
      <c r="Q11" s="36">
        <v>6</v>
      </c>
      <c r="R11" s="36">
        <f t="shared" ref="R11:R42" si="1">P11/Q11</f>
        <v>7.586666666666666</v>
      </c>
      <c r="S11" s="36">
        <f t="shared" ref="S11:S42" si="2">O11*R11/1.02</f>
        <v>39.203976034858378</v>
      </c>
      <c r="T11" s="35">
        <f t="shared" ref="T11:T42" si="3">S11*10000/1000</f>
        <v>392.0397603485838</v>
      </c>
      <c r="U11" s="35">
        <f t="shared" ref="U11:U42" si="4">SUM(E11:F11)/Q11*O11/1.02*10000/1000</f>
        <v>243.64685457516336</v>
      </c>
      <c r="V11" s="35">
        <f t="shared" ref="V11:V42" si="5">K11/Q11*O11/1.02*10000/1000</f>
        <v>143.82829520697166</v>
      </c>
      <c r="W11" s="35">
        <f t="shared" ref="W11:W42" si="6">G11/Q11*O11/1.02*10000/1000</f>
        <v>4.5646105664488017</v>
      </c>
      <c r="X11" s="35">
        <f t="shared" ref="X11:X42" si="7">H11/Q11*O11/1.02*10000/1000</f>
        <v>0</v>
      </c>
      <c r="Y11" s="35">
        <f t="shared" ref="Y11:Y42" si="8">SUM(I11:J11)/Q11*O11/1.02*10000/1000</f>
        <v>0</v>
      </c>
      <c r="Z11" s="35">
        <f>(SUM(d167Data100!K13:K18)+Q11)/Q11</f>
        <v>12</v>
      </c>
      <c r="AA11" s="35">
        <f>(SUM(d167Data100!O13:O18))/$Q11*$O11/1.02</f>
        <v>24.97617102396514</v>
      </c>
      <c r="AB11" s="35">
        <f>(SUM(d167Data100!Q13:Q18))/$Q11*$O11/1.02</f>
        <v>0</v>
      </c>
      <c r="AC11" s="35">
        <f>(SUM(d167Data100!R13:R18))/$Q11*$O11/1.02</f>
        <v>0</v>
      </c>
      <c r="AD11" s="7">
        <f>d167Data100!F13</f>
        <v>652.80999999999995</v>
      </c>
      <c r="AE11" s="34"/>
      <c r="AF11" s="34"/>
      <c r="AH11" s="102">
        <f t="shared" ref="AH11:AH42" si="9">SUM(E11:F11)/Q11</f>
        <v>4.7149999999999999</v>
      </c>
      <c r="AI11" s="102">
        <f t="shared" ref="AI11:AI42" si="10">K11/Q11</f>
        <v>2.7833333333333332</v>
      </c>
      <c r="AJ11" s="102">
        <f t="shared" ref="AJ11:AJ42" si="11">SUM(E11:I11,K11)/Q11</f>
        <v>7.586666666666666</v>
      </c>
      <c r="AK11" s="102">
        <f t="shared" ref="AK11:AK42" si="12">SUM(E11:F11)/Q11/1000*(O11/1.016)*10000</f>
        <v>244.60609416010496</v>
      </c>
      <c r="AL11" s="102">
        <f t="shared" ref="AL11:AL42" si="13">SUM(K11)/Q11/1000*(O11/1.016)*10000</f>
        <v>144.39454833770779</v>
      </c>
      <c r="AM11" s="102">
        <f t="shared" ref="AM11:AM42" si="14">SUM(I11)/Q11/1000*(O11/1.016)*10000</f>
        <v>0</v>
      </c>
      <c r="AN11" s="102">
        <f t="shared" ref="AN11:AN42" si="15">SUM(G11:I11)/Q11/1000*(O11/1.016)*10000</f>
        <v>4.582581474190726</v>
      </c>
      <c r="AO11" s="102">
        <f t="shared" ref="AO11:AO42" si="16">SUM(AK11:AL11,AN11)</f>
        <v>393.58322397200345</v>
      </c>
      <c r="AP11" s="102">
        <f t="shared" ref="AP11:AP42" si="17">(AD11*SUM(E11:F11)/E11/Q11)/(100*100)*(O11/1.016)</f>
        <v>0.34119936822362845</v>
      </c>
    </row>
    <row r="12" spans="1:42" ht="20.100000000000001" customHeight="1" x14ac:dyDescent="0.25">
      <c r="A12" s="45">
        <v>102</v>
      </c>
      <c r="B12" s="42"/>
      <c r="C12" s="42"/>
      <c r="D12" s="42"/>
      <c r="E12" s="42">
        <v>2.04</v>
      </c>
      <c r="F12" s="42">
        <v>10.91</v>
      </c>
      <c r="G12" s="42">
        <v>0.12</v>
      </c>
      <c r="H12" s="42"/>
      <c r="I12" s="42"/>
      <c r="J12" s="42"/>
      <c r="K12" s="42">
        <v>7.47</v>
      </c>
      <c r="L12" s="42">
        <v>3.19</v>
      </c>
      <c r="M12" s="41"/>
      <c r="O12" s="36">
        <v>9.6111111111111125</v>
      </c>
      <c r="P12" s="36">
        <f t="shared" si="0"/>
        <v>20.54</v>
      </c>
      <c r="Q12" s="36">
        <v>6</v>
      </c>
      <c r="R12" s="36">
        <f t="shared" si="1"/>
        <v>3.4233333333333333</v>
      </c>
      <c r="S12" s="36">
        <f t="shared" si="2"/>
        <v>32.256899055918666</v>
      </c>
      <c r="T12" s="35">
        <f t="shared" si="3"/>
        <v>322.56899055918666</v>
      </c>
      <c r="U12" s="35">
        <f t="shared" si="4"/>
        <v>203.37236746550474</v>
      </c>
      <c r="V12" s="35">
        <f t="shared" si="5"/>
        <v>117.31209150326798</v>
      </c>
      <c r="W12" s="35">
        <f t="shared" si="6"/>
        <v>1.8845315904139437</v>
      </c>
      <c r="X12" s="35">
        <f t="shared" si="7"/>
        <v>0</v>
      </c>
      <c r="Y12" s="35">
        <f t="shared" si="8"/>
        <v>0</v>
      </c>
      <c r="Z12" s="35">
        <f>(SUM(d167Data100!K23:K28)+Q12)/Q12</f>
        <v>9.6666666666666661</v>
      </c>
      <c r="AA12" s="35">
        <f>(SUM(d167Data100!O23:O28))/$Q12*$O12/1.02</f>
        <v>14.133986928104576</v>
      </c>
      <c r="AB12" s="35">
        <f>(SUM(d167Data100!Q23:Q28))/$Q12*$O12/1.02</f>
        <v>0</v>
      </c>
      <c r="AC12" s="35">
        <f>(SUM(d167Data100!R23:R28))/$Q12*$O12/1.02</f>
        <v>0</v>
      </c>
      <c r="AD12" s="7">
        <f>d167Data100!F23</f>
        <v>305.39999999999998</v>
      </c>
      <c r="AE12" s="34"/>
      <c r="AF12" s="34"/>
      <c r="AH12" s="102">
        <f t="shared" si="9"/>
        <v>2.1583333333333332</v>
      </c>
      <c r="AI12" s="102">
        <f t="shared" si="10"/>
        <v>1.2449999999999999</v>
      </c>
      <c r="AJ12" s="102">
        <f t="shared" si="11"/>
        <v>3.4233333333333333</v>
      </c>
      <c r="AK12" s="102">
        <f t="shared" si="12"/>
        <v>204.17304607757367</v>
      </c>
      <c r="AL12" s="102">
        <f t="shared" si="13"/>
        <v>117.77395013123359</v>
      </c>
      <c r="AM12" s="102">
        <f t="shared" si="14"/>
        <v>0</v>
      </c>
      <c r="AN12" s="102">
        <f t="shared" si="15"/>
        <v>1.8919510061242351</v>
      </c>
      <c r="AO12" s="102">
        <f t="shared" si="16"/>
        <v>323.83894721493152</v>
      </c>
      <c r="AP12" s="102">
        <f t="shared" si="17"/>
        <v>0.30565906015730882</v>
      </c>
    </row>
    <row r="13" spans="1:42" ht="20.100000000000001" customHeight="1" x14ac:dyDescent="0.25">
      <c r="A13" s="45">
        <v>103</v>
      </c>
      <c r="B13" s="42"/>
      <c r="C13" s="42"/>
      <c r="D13" s="42"/>
      <c r="E13" s="42">
        <v>3.5</v>
      </c>
      <c r="F13" s="42">
        <v>13.76</v>
      </c>
      <c r="G13" s="42">
        <v>0.56000000000000005</v>
      </c>
      <c r="H13" s="42"/>
      <c r="I13" s="42"/>
      <c r="J13" s="42"/>
      <c r="K13" s="42">
        <v>11.28</v>
      </c>
      <c r="L13" s="42">
        <v>4.03</v>
      </c>
      <c r="M13" s="41"/>
      <c r="O13" s="36">
        <v>22.916666666666668</v>
      </c>
      <c r="P13" s="36">
        <f t="shared" si="0"/>
        <v>29.099999999999994</v>
      </c>
      <c r="Q13" s="36">
        <v>6</v>
      </c>
      <c r="R13" s="36">
        <f t="shared" si="1"/>
        <v>4.8499999999999988</v>
      </c>
      <c r="S13" s="36">
        <f t="shared" si="2"/>
        <v>108.96650326797383</v>
      </c>
      <c r="T13" s="35">
        <f t="shared" si="3"/>
        <v>1089.6650326797383</v>
      </c>
      <c r="U13" s="35">
        <f t="shared" si="4"/>
        <v>646.30991285403059</v>
      </c>
      <c r="V13" s="35">
        <f t="shared" si="5"/>
        <v>422.38562091503269</v>
      </c>
      <c r="W13" s="35">
        <f t="shared" si="6"/>
        <v>20.969498910675387</v>
      </c>
      <c r="X13" s="35">
        <f t="shared" si="7"/>
        <v>0</v>
      </c>
      <c r="Y13" s="35">
        <f t="shared" si="8"/>
        <v>0</v>
      </c>
      <c r="Z13" s="35">
        <f>(SUM(d167Data100!K33:K38)+Q13)/Q13</f>
        <v>9.3333333333333339</v>
      </c>
      <c r="AA13" s="35">
        <f>(SUM(d167Data100!O33:O38))/$Q13*$O13/1.02</f>
        <v>56.168300653594777</v>
      </c>
      <c r="AB13" s="35">
        <f>(SUM(d167Data100!Q33:Q38))/$Q13*$O13/1.02</f>
        <v>0</v>
      </c>
      <c r="AC13" s="35">
        <f>(SUM(d167Data100!R33:R38))/$Q13*$O13/1.02</f>
        <v>0</v>
      </c>
      <c r="AD13" s="7">
        <f>d167Data100!F33</f>
        <v>462.1</v>
      </c>
      <c r="AE13" s="34"/>
      <c r="AF13" s="34"/>
      <c r="AH13" s="102">
        <f t="shared" si="9"/>
        <v>2.8766666666666665</v>
      </c>
      <c r="AI13" s="102">
        <f t="shared" si="10"/>
        <v>1.88</v>
      </c>
      <c r="AJ13" s="102">
        <f t="shared" si="11"/>
        <v>4.8499999999999988</v>
      </c>
      <c r="AK13" s="102">
        <f t="shared" si="12"/>
        <v>648.85444006999126</v>
      </c>
      <c r="AL13" s="102">
        <f t="shared" si="13"/>
        <v>424.04855643044624</v>
      </c>
      <c r="AM13" s="102">
        <f t="shared" si="14"/>
        <v>0</v>
      </c>
      <c r="AN13" s="102">
        <f t="shared" si="15"/>
        <v>21.052055993000881</v>
      </c>
      <c r="AO13" s="102">
        <f t="shared" si="16"/>
        <v>1093.9550524934384</v>
      </c>
      <c r="AP13" s="102">
        <f t="shared" si="17"/>
        <v>0.85667324787526555</v>
      </c>
    </row>
    <row r="14" spans="1:42" ht="20.100000000000001" customHeight="1" x14ac:dyDescent="0.25">
      <c r="A14" s="45">
        <v>104</v>
      </c>
      <c r="B14" s="42"/>
      <c r="C14" s="42"/>
      <c r="D14" s="42"/>
      <c r="E14" s="42">
        <v>4.2</v>
      </c>
      <c r="F14" s="42">
        <v>20.170000000000002</v>
      </c>
      <c r="G14" s="42">
        <v>0.14000000000000001</v>
      </c>
      <c r="H14" s="42"/>
      <c r="I14" s="42"/>
      <c r="J14" s="42"/>
      <c r="K14" s="42">
        <v>14.94</v>
      </c>
      <c r="L14" s="42">
        <v>5.66</v>
      </c>
      <c r="M14" s="41"/>
      <c r="O14" s="36">
        <v>12.314814814814815</v>
      </c>
      <c r="P14" s="36">
        <f t="shared" si="0"/>
        <v>39.450000000000003</v>
      </c>
      <c r="Q14" s="36">
        <v>6</v>
      </c>
      <c r="R14" s="36">
        <f t="shared" si="1"/>
        <v>6.5750000000000002</v>
      </c>
      <c r="S14" s="36">
        <f t="shared" si="2"/>
        <v>79.38226216412491</v>
      </c>
      <c r="T14" s="35">
        <f t="shared" si="3"/>
        <v>793.82262164124904</v>
      </c>
      <c r="U14" s="35">
        <f t="shared" si="4"/>
        <v>490.37914548535457</v>
      </c>
      <c r="V14" s="35">
        <f t="shared" si="5"/>
        <v>300.62636165577339</v>
      </c>
      <c r="W14" s="35">
        <f t="shared" si="6"/>
        <v>2.8171145001210363</v>
      </c>
      <c r="X14" s="35">
        <f t="shared" si="7"/>
        <v>0</v>
      </c>
      <c r="Y14" s="35">
        <f t="shared" si="8"/>
        <v>0</v>
      </c>
      <c r="Z14" s="35">
        <f>(SUM(d167Data100!K43:K48)+Q14)/Q14</f>
        <v>11</v>
      </c>
      <c r="AA14" s="35">
        <f>(SUM(d167Data100!O43:O48))/$Q14*$O14/1.02</f>
        <v>16.097797143548778</v>
      </c>
      <c r="AB14" s="35">
        <f>(SUM(d167Data100!Q43:Q48))/$Q14*$O14/1.02</f>
        <v>0</v>
      </c>
      <c r="AC14" s="35">
        <f>(SUM(d167Data100!R43:R48))/$Q14*$O14/1.02</f>
        <v>0</v>
      </c>
      <c r="AD14" s="7">
        <f>d167Data100!F43</f>
        <v>602.08000000000004</v>
      </c>
      <c r="AE14" s="34"/>
      <c r="AF14" s="34"/>
      <c r="AH14" s="102">
        <f t="shared" si="9"/>
        <v>4.0616666666666665</v>
      </c>
      <c r="AI14" s="102">
        <f t="shared" si="10"/>
        <v>2.4899999999999998</v>
      </c>
      <c r="AJ14" s="102">
        <f t="shared" si="11"/>
        <v>6.5750000000000002</v>
      </c>
      <c r="AK14" s="102">
        <f t="shared" si="12"/>
        <v>492.3097720423836</v>
      </c>
      <c r="AL14" s="102">
        <f t="shared" si="13"/>
        <v>301.80993000874889</v>
      </c>
      <c r="AM14" s="102">
        <f t="shared" si="14"/>
        <v>0</v>
      </c>
      <c r="AN14" s="102">
        <f t="shared" si="15"/>
        <v>2.8282055020900172</v>
      </c>
      <c r="AO14" s="102">
        <f t="shared" si="16"/>
        <v>796.94790755322242</v>
      </c>
      <c r="AP14" s="102">
        <f t="shared" si="17"/>
        <v>0.705737779883996</v>
      </c>
    </row>
    <row r="15" spans="1:42" ht="20.100000000000001" customHeight="1" x14ac:dyDescent="0.25">
      <c r="A15" s="45">
        <v>105</v>
      </c>
      <c r="B15" s="42"/>
      <c r="C15" s="42"/>
      <c r="D15" s="42"/>
      <c r="E15" s="42">
        <v>1.57</v>
      </c>
      <c r="F15" s="42">
        <v>13.26</v>
      </c>
      <c r="G15" s="42">
        <v>0.16</v>
      </c>
      <c r="H15" s="42"/>
      <c r="I15" s="42"/>
      <c r="J15" s="42"/>
      <c r="K15" s="42">
        <v>10.43</v>
      </c>
      <c r="L15" s="42">
        <v>4.03</v>
      </c>
      <c r="M15" s="41"/>
      <c r="O15" s="36">
        <v>23.87037037037037</v>
      </c>
      <c r="P15" s="36">
        <f t="shared" si="0"/>
        <v>25.42</v>
      </c>
      <c r="Q15" s="36">
        <v>6</v>
      </c>
      <c r="R15" s="36">
        <f t="shared" si="1"/>
        <v>4.2366666666666672</v>
      </c>
      <c r="S15" s="36">
        <f t="shared" si="2"/>
        <v>99.147845557976282</v>
      </c>
      <c r="T15" s="35">
        <f t="shared" si="3"/>
        <v>991.47845557976279</v>
      </c>
      <c r="U15" s="35">
        <f t="shared" si="4"/>
        <v>578.42743887678523</v>
      </c>
      <c r="V15" s="35">
        <f t="shared" si="5"/>
        <v>406.81039699830552</v>
      </c>
      <c r="W15" s="35">
        <f t="shared" si="6"/>
        <v>6.2406197046719925</v>
      </c>
      <c r="X15" s="35">
        <f t="shared" si="7"/>
        <v>0</v>
      </c>
      <c r="Y15" s="35">
        <f t="shared" si="8"/>
        <v>0</v>
      </c>
      <c r="Z15" s="35">
        <f>(SUM(d167Data100!K53:K58)+Q15)/Q15</f>
        <v>10.333333333333334</v>
      </c>
      <c r="AA15" s="35">
        <f>(SUM(d167Data100!O53:O58))/$Q15*$O15/1.02</f>
        <v>19.501936577099976</v>
      </c>
      <c r="AB15" s="35">
        <f>(SUM(d167Data100!Q53:Q58))/$Q15*$O15/1.02</f>
        <v>0</v>
      </c>
      <c r="AC15" s="35">
        <f>(SUM(d167Data100!R53:R58))/$Q15*$O15/1.02</f>
        <v>0</v>
      </c>
      <c r="AD15" s="7">
        <f>d167Data100!F53</f>
        <v>233.6</v>
      </c>
      <c r="AE15" s="34"/>
      <c r="AF15" s="34"/>
      <c r="AH15" s="102">
        <f t="shared" si="9"/>
        <v>2.4716666666666667</v>
      </c>
      <c r="AI15" s="102">
        <f t="shared" si="10"/>
        <v>1.7383333333333333</v>
      </c>
      <c r="AJ15" s="102">
        <f t="shared" si="11"/>
        <v>4.2366666666666672</v>
      </c>
      <c r="AK15" s="102">
        <f t="shared" si="12"/>
        <v>580.70471225818994</v>
      </c>
      <c r="AL15" s="102">
        <f t="shared" si="13"/>
        <v>408.41201273451929</v>
      </c>
      <c r="AM15" s="102">
        <f t="shared" si="14"/>
        <v>0</v>
      </c>
      <c r="AN15" s="102">
        <f t="shared" si="15"/>
        <v>6.265189073588024</v>
      </c>
      <c r="AO15" s="102">
        <f t="shared" si="16"/>
        <v>995.38191406629721</v>
      </c>
      <c r="AP15" s="102">
        <f t="shared" si="17"/>
        <v>0.8640294317421221</v>
      </c>
    </row>
    <row r="16" spans="1:42" ht="20.100000000000001" customHeight="1" x14ac:dyDescent="0.25">
      <c r="A16" s="45">
        <v>106</v>
      </c>
      <c r="B16" s="42"/>
      <c r="C16" s="42"/>
      <c r="D16" s="42"/>
      <c r="E16" s="42">
        <v>3.59</v>
      </c>
      <c r="F16" s="42">
        <v>13.51</v>
      </c>
      <c r="G16" s="42">
        <v>0.13</v>
      </c>
      <c r="H16" s="42"/>
      <c r="I16" s="42"/>
      <c r="J16" s="42"/>
      <c r="K16" s="42">
        <v>11.06</v>
      </c>
      <c r="L16" s="42">
        <v>3.4</v>
      </c>
      <c r="M16" s="41"/>
      <c r="O16" s="36">
        <v>12.416666666666666</v>
      </c>
      <c r="P16" s="36">
        <f t="shared" si="0"/>
        <v>28.29</v>
      </c>
      <c r="Q16" s="36">
        <v>6</v>
      </c>
      <c r="R16" s="36">
        <f t="shared" si="1"/>
        <v>4.7149999999999999</v>
      </c>
      <c r="S16" s="36">
        <f t="shared" si="2"/>
        <v>57.396650326797378</v>
      </c>
      <c r="T16" s="35">
        <f t="shared" si="3"/>
        <v>573.96650326797374</v>
      </c>
      <c r="U16" s="35">
        <f t="shared" si="4"/>
        <v>346.93627450980392</v>
      </c>
      <c r="V16" s="35">
        <f t="shared" si="5"/>
        <v>224.39270152505446</v>
      </c>
      <c r="W16" s="35">
        <f t="shared" si="6"/>
        <v>2.6375272331154678</v>
      </c>
      <c r="X16" s="35">
        <f t="shared" si="7"/>
        <v>0</v>
      </c>
      <c r="Y16" s="35">
        <f t="shared" si="8"/>
        <v>0</v>
      </c>
      <c r="Z16" s="35">
        <f>(SUM(d167Data100!K63:K68)+Q16)/Q16</f>
        <v>10.166666666666666</v>
      </c>
      <c r="AA16" s="35">
        <f>(SUM(d167Data100!O63:O68))/$Q16*$O16/1.02</f>
        <v>22.317538126361651</v>
      </c>
      <c r="AB16" s="35">
        <f>(SUM(d167Data100!Q63:Q68))/$Q16*$O16/1.02</f>
        <v>0</v>
      </c>
      <c r="AC16" s="35">
        <f>(SUM(d167Data100!R63:R68))/$Q16*$O16/1.02</f>
        <v>0</v>
      </c>
      <c r="AD16" s="7">
        <f>d167Data100!F63</f>
        <v>474.43</v>
      </c>
      <c r="AE16" s="34"/>
      <c r="AF16" s="34"/>
      <c r="AH16" s="102">
        <f t="shared" si="9"/>
        <v>2.85</v>
      </c>
      <c r="AI16" s="102">
        <f t="shared" si="10"/>
        <v>1.8433333333333335</v>
      </c>
      <c r="AJ16" s="102">
        <f t="shared" si="11"/>
        <v>4.7149999999999999</v>
      </c>
      <c r="AK16" s="102">
        <f t="shared" si="12"/>
        <v>348.30216535433073</v>
      </c>
      <c r="AL16" s="102">
        <f t="shared" si="13"/>
        <v>225.27613735783029</v>
      </c>
      <c r="AM16" s="102">
        <f t="shared" si="14"/>
        <v>0</v>
      </c>
      <c r="AN16" s="102">
        <f t="shared" si="15"/>
        <v>2.6479111986001747</v>
      </c>
      <c r="AO16" s="102">
        <f t="shared" si="16"/>
        <v>576.2262139107612</v>
      </c>
      <c r="AP16" s="102">
        <f t="shared" si="17"/>
        <v>0.46029246882745167</v>
      </c>
    </row>
    <row r="17" spans="1:42" ht="20.100000000000001" customHeight="1" x14ac:dyDescent="0.25">
      <c r="A17" s="45">
        <v>107</v>
      </c>
      <c r="B17" s="42"/>
      <c r="C17" s="42"/>
      <c r="D17" s="42"/>
      <c r="E17" s="42">
        <v>4.5599999999999996</v>
      </c>
      <c r="F17" s="42">
        <v>20.95</v>
      </c>
      <c r="G17" s="42">
        <v>1.01</v>
      </c>
      <c r="H17" s="42"/>
      <c r="I17" s="42"/>
      <c r="J17" s="42"/>
      <c r="K17" s="42">
        <v>18.899999999999999</v>
      </c>
      <c r="L17" s="42">
        <v>5.98</v>
      </c>
      <c r="M17" s="41"/>
      <c r="O17" s="36">
        <v>11.657407407407407</v>
      </c>
      <c r="P17" s="36">
        <f t="shared" si="0"/>
        <v>45.42</v>
      </c>
      <c r="Q17" s="36">
        <v>6</v>
      </c>
      <c r="R17" s="36">
        <f t="shared" si="1"/>
        <v>7.57</v>
      </c>
      <c r="S17" s="36">
        <f t="shared" si="2"/>
        <v>86.516249092229486</v>
      </c>
      <c r="T17" s="35">
        <f t="shared" si="3"/>
        <v>865.16249092229486</v>
      </c>
      <c r="U17" s="35">
        <f t="shared" si="4"/>
        <v>485.91578915516811</v>
      </c>
      <c r="V17" s="35">
        <f t="shared" si="5"/>
        <v>360.00816993464048</v>
      </c>
      <c r="W17" s="35">
        <f t="shared" si="6"/>
        <v>19.238531832486078</v>
      </c>
      <c r="X17" s="35">
        <f t="shared" si="7"/>
        <v>0</v>
      </c>
      <c r="Y17" s="35">
        <f t="shared" si="8"/>
        <v>0</v>
      </c>
      <c r="Z17" s="35">
        <f>(SUM(d167Data100!K73:K78)+Q17)/Q17</f>
        <v>10.833333333333334</v>
      </c>
      <c r="AA17" s="35">
        <f>(SUM(d167Data100!O73:O78))/$Q17*$O17/1.02</f>
        <v>68.57298474945533</v>
      </c>
      <c r="AB17" s="35">
        <f>(SUM(d167Data100!Q73:Q78))/$Q17*$O17/1.02</f>
        <v>0</v>
      </c>
      <c r="AC17" s="35">
        <f>(SUM(d167Data100!R73:R78))/$Q17*$O17/1.02</f>
        <v>0</v>
      </c>
      <c r="AD17" s="7">
        <f>d167Data100!F73</f>
        <v>624.74</v>
      </c>
      <c r="AE17" s="34"/>
      <c r="AF17" s="34"/>
      <c r="AH17" s="102">
        <f t="shared" si="9"/>
        <v>4.251666666666666</v>
      </c>
      <c r="AI17" s="102">
        <f t="shared" si="10"/>
        <v>3.15</v>
      </c>
      <c r="AJ17" s="102">
        <f t="shared" si="11"/>
        <v>7.57</v>
      </c>
      <c r="AK17" s="102">
        <f t="shared" si="12"/>
        <v>487.82884344318057</v>
      </c>
      <c r="AL17" s="102">
        <f t="shared" si="13"/>
        <v>361.42552493438319</v>
      </c>
      <c r="AM17" s="102">
        <f t="shared" si="14"/>
        <v>0</v>
      </c>
      <c r="AN17" s="102">
        <f t="shared" si="15"/>
        <v>19.314274083795077</v>
      </c>
      <c r="AO17" s="102">
        <f t="shared" si="16"/>
        <v>868.56864246135888</v>
      </c>
      <c r="AP17" s="102">
        <f t="shared" si="17"/>
        <v>0.668346911519063</v>
      </c>
    </row>
    <row r="18" spans="1:42" ht="20.100000000000001" customHeight="1" thickBot="1" x14ac:dyDescent="0.3">
      <c r="A18" s="44">
        <v>108</v>
      </c>
      <c r="B18" s="38"/>
      <c r="C18" s="38"/>
      <c r="D18" s="38"/>
      <c r="E18" s="38">
        <v>3.97</v>
      </c>
      <c r="F18" s="38">
        <v>16.23</v>
      </c>
      <c r="G18" s="38">
        <v>0.44</v>
      </c>
      <c r="H18" s="38"/>
      <c r="I18" s="38"/>
      <c r="J18" s="38"/>
      <c r="K18" s="38">
        <v>13.18</v>
      </c>
      <c r="L18" s="38">
        <v>5.29</v>
      </c>
      <c r="M18" s="37"/>
      <c r="O18" s="36">
        <v>12.138888888888888</v>
      </c>
      <c r="P18" s="36">
        <f t="shared" si="0"/>
        <v>33.82</v>
      </c>
      <c r="Q18" s="36">
        <v>6</v>
      </c>
      <c r="R18" s="36">
        <f t="shared" si="1"/>
        <v>5.6366666666666667</v>
      </c>
      <c r="S18" s="36">
        <f t="shared" si="2"/>
        <v>67.081245461147418</v>
      </c>
      <c r="T18" s="35">
        <f t="shared" si="3"/>
        <v>670.81245461147421</v>
      </c>
      <c r="U18" s="35">
        <f t="shared" si="4"/>
        <v>400.66267247639792</v>
      </c>
      <c r="V18" s="35">
        <f t="shared" si="5"/>
        <v>261.42247639796659</v>
      </c>
      <c r="W18" s="35">
        <f t="shared" si="6"/>
        <v>8.7273057371096563</v>
      </c>
      <c r="X18" s="35">
        <f t="shared" si="7"/>
        <v>0</v>
      </c>
      <c r="Y18" s="35">
        <f t="shared" si="8"/>
        <v>0</v>
      </c>
      <c r="Z18" s="35">
        <f>(SUM(d167Data100!K83:K88)+Q18)/Q18</f>
        <v>12.166666666666666</v>
      </c>
      <c r="AA18" s="35">
        <f>(SUM(d167Data100!O83:O88))/$Q18*$O18/1.02</f>
        <v>39.669571532316631</v>
      </c>
      <c r="AB18" s="35">
        <f>(SUM(d167Data100!Q83:Q88))/$Q18*$O18/1.02</f>
        <v>0</v>
      </c>
      <c r="AC18" s="35">
        <f>(SUM(d167Data100!R83:R88))/$Q18*$O18/1.02</f>
        <v>0</v>
      </c>
      <c r="AD18" s="7">
        <f>d167Data100!F83</f>
        <v>638.73</v>
      </c>
      <c r="AE18" s="34"/>
      <c r="AF18" s="34"/>
      <c r="AH18" s="102">
        <f t="shared" si="9"/>
        <v>3.3666666666666667</v>
      </c>
      <c r="AI18" s="102">
        <f t="shared" si="10"/>
        <v>2.1966666666666668</v>
      </c>
      <c r="AJ18" s="102">
        <f t="shared" si="11"/>
        <v>5.6366666666666667</v>
      </c>
      <c r="AK18" s="102">
        <f t="shared" si="12"/>
        <v>402.24008457276165</v>
      </c>
      <c r="AL18" s="102">
        <f t="shared" si="13"/>
        <v>262.45169874599003</v>
      </c>
      <c r="AM18" s="102">
        <f t="shared" si="14"/>
        <v>0</v>
      </c>
      <c r="AN18" s="102">
        <f t="shared" si="15"/>
        <v>8.7616652085156002</v>
      </c>
      <c r="AO18" s="102">
        <f t="shared" si="16"/>
        <v>673.45344852726737</v>
      </c>
      <c r="AP18" s="102">
        <f t="shared" si="17"/>
        <v>0.64716072851173823</v>
      </c>
    </row>
    <row r="19" spans="1:42" ht="18.75" thickTop="1" x14ac:dyDescent="0.25">
      <c r="A19" s="40">
        <v>201</v>
      </c>
      <c r="B19" s="39"/>
      <c r="C19" s="39"/>
      <c r="D19" s="39"/>
      <c r="E19" s="39">
        <v>4.01</v>
      </c>
      <c r="F19" s="39">
        <v>18.39</v>
      </c>
      <c r="G19" s="39">
        <v>0.69</v>
      </c>
      <c r="H19" s="39"/>
      <c r="I19" s="39"/>
      <c r="J19" s="39"/>
      <c r="K19" s="39">
        <v>14.78</v>
      </c>
      <c r="L19" s="39">
        <v>4.8</v>
      </c>
      <c r="M19" s="43"/>
      <c r="O19" s="36">
        <v>22.370370370370367</v>
      </c>
      <c r="P19" s="36">
        <f t="shared" si="0"/>
        <v>37.869999999999997</v>
      </c>
      <c r="Q19" s="36">
        <v>6</v>
      </c>
      <c r="R19" s="36">
        <f t="shared" si="1"/>
        <v>6.3116666666666665</v>
      </c>
      <c r="S19" s="36">
        <f t="shared" si="2"/>
        <v>138.42580488985715</v>
      </c>
      <c r="T19" s="35">
        <f t="shared" si="3"/>
        <v>1384.2580488985714</v>
      </c>
      <c r="U19" s="35">
        <f t="shared" si="4"/>
        <v>818.78479786976493</v>
      </c>
      <c r="V19" s="35">
        <f t="shared" si="5"/>
        <v>540.2517550229968</v>
      </c>
      <c r="W19" s="35">
        <f t="shared" si="6"/>
        <v>25.221496005809726</v>
      </c>
      <c r="X19" s="35">
        <f t="shared" si="7"/>
        <v>0</v>
      </c>
      <c r="Y19" s="35">
        <f t="shared" si="8"/>
        <v>0</v>
      </c>
      <c r="Z19" s="35">
        <f>(SUM(d167Data200!K13:K18)+Q19)/Q19</f>
        <v>10</v>
      </c>
      <c r="AA19" s="35">
        <f>(SUM(d167Data200!O13:O18))/$Q19*$O19/1.02</f>
        <v>40.208182038247386</v>
      </c>
      <c r="AB19" s="35">
        <f>(SUM(d167Data200!Q13:Q18))/$Q19*$O19/1.02</f>
        <v>0</v>
      </c>
      <c r="AC19" s="35">
        <f>(SUM(d167Data200!R13:R18))/$Q19*$O19/1.02</f>
        <v>0</v>
      </c>
      <c r="AD19" s="7">
        <f>d167Data200!F13</f>
        <v>665.66</v>
      </c>
      <c r="AE19" s="34"/>
      <c r="AF19" s="34"/>
      <c r="AH19" s="102">
        <f t="shared" si="9"/>
        <v>3.7333333333333329</v>
      </c>
      <c r="AI19" s="102">
        <f t="shared" si="10"/>
        <v>2.4633333333333334</v>
      </c>
      <c r="AJ19" s="102">
        <f t="shared" si="11"/>
        <v>6.3116666666666665</v>
      </c>
      <c r="AK19" s="102">
        <f t="shared" si="12"/>
        <v>822.00836006610268</v>
      </c>
      <c r="AL19" s="102">
        <f t="shared" si="13"/>
        <v>542.37873043647312</v>
      </c>
      <c r="AM19" s="102">
        <f t="shared" si="14"/>
        <v>0</v>
      </c>
      <c r="AN19" s="102">
        <f t="shared" si="15"/>
        <v>25.320793234179057</v>
      </c>
      <c r="AO19" s="102">
        <f t="shared" si="16"/>
        <v>1389.7078837367549</v>
      </c>
      <c r="AP19" s="102">
        <f t="shared" si="17"/>
        <v>1.3645338777097304</v>
      </c>
    </row>
    <row r="20" spans="1:42" ht="18" x14ac:dyDescent="0.25">
      <c r="A20" s="40">
        <v>202</v>
      </c>
      <c r="B20" s="42"/>
      <c r="C20" s="42"/>
      <c r="D20" s="42"/>
      <c r="E20" s="42">
        <v>3.95</v>
      </c>
      <c r="F20" s="42">
        <v>13.51</v>
      </c>
      <c r="G20" s="42">
        <v>0.2</v>
      </c>
      <c r="H20" s="42"/>
      <c r="I20" s="42"/>
      <c r="J20" s="42"/>
      <c r="K20" s="42">
        <v>11.55</v>
      </c>
      <c r="L20" s="42">
        <v>3.33</v>
      </c>
      <c r="M20" s="41"/>
      <c r="O20" s="36">
        <v>12.731481481481481</v>
      </c>
      <c r="P20" s="36">
        <f t="shared" si="0"/>
        <v>29.21</v>
      </c>
      <c r="Q20" s="36">
        <v>6</v>
      </c>
      <c r="R20" s="36">
        <f t="shared" si="1"/>
        <v>4.8683333333333332</v>
      </c>
      <c r="S20" s="36">
        <f t="shared" si="2"/>
        <v>60.765780077463077</v>
      </c>
      <c r="T20" s="35">
        <f t="shared" si="3"/>
        <v>607.65780077463069</v>
      </c>
      <c r="U20" s="35">
        <f t="shared" si="4"/>
        <v>363.22167755991291</v>
      </c>
      <c r="V20" s="35">
        <f t="shared" si="5"/>
        <v>240.27550835148872</v>
      </c>
      <c r="W20" s="35">
        <f t="shared" si="6"/>
        <v>4.1606148632292426</v>
      </c>
      <c r="X20" s="35">
        <f t="shared" si="7"/>
        <v>0</v>
      </c>
      <c r="Y20" s="35">
        <f t="shared" si="8"/>
        <v>0</v>
      </c>
      <c r="Z20" s="35">
        <f>(SUM(d167Data200!K23:K28)+Q20)/Q20</f>
        <v>9.6666666666666661</v>
      </c>
      <c r="AA20" s="35">
        <f>(SUM(d167Data200!O23:O28))/$Q20*$O20/1.02</f>
        <v>22.883381747760829</v>
      </c>
      <c r="AB20" s="35">
        <f>(SUM(d167Data200!Q23:Q28))/$Q20*$O20/1.02</f>
        <v>0</v>
      </c>
      <c r="AC20" s="35">
        <f>(SUM(d167Data200!R23:R28))/$Q20*$O20/1.02</f>
        <v>0</v>
      </c>
      <c r="AD20" s="7">
        <f>d167Data200!F23</f>
        <v>583.25</v>
      </c>
      <c r="AE20" s="34"/>
      <c r="AF20" s="34"/>
      <c r="AH20" s="102">
        <f t="shared" si="9"/>
        <v>2.91</v>
      </c>
      <c r="AI20" s="102">
        <f t="shared" si="10"/>
        <v>1.925</v>
      </c>
      <c r="AJ20" s="102">
        <f t="shared" si="11"/>
        <v>4.8683333333333332</v>
      </c>
      <c r="AK20" s="102">
        <f t="shared" si="12"/>
        <v>364.65168416447943</v>
      </c>
      <c r="AL20" s="102">
        <f t="shared" si="13"/>
        <v>241.22147491980169</v>
      </c>
      <c r="AM20" s="102">
        <f t="shared" si="14"/>
        <v>0</v>
      </c>
      <c r="AN20" s="102">
        <f t="shared" si="15"/>
        <v>4.1769952367065226</v>
      </c>
      <c r="AO20" s="102">
        <f t="shared" si="16"/>
        <v>610.05015432098764</v>
      </c>
      <c r="AP20" s="102">
        <f t="shared" si="17"/>
        <v>0.53843821465552555</v>
      </c>
    </row>
    <row r="21" spans="1:42" ht="18" x14ac:dyDescent="0.25">
      <c r="A21" s="40">
        <v>203</v>
      </c>
      <c r="B21" s="42"/>
      <c r="C21" s="42"/>
      <c r="D21" s="42"/>
      <c r="E21" s="42">
        <v>3.81</v>
      </c>
      <c r="F21" s="42">
        <v>19.39</v>
      </c>
      <c r="G21" s="42">
        <v>0.34</v>
      </c>
      <c r="H21" s="42"/>
      <c r="I21" s="42"/>
      <c r="J21" s="42"/>
      <c r="K21" s="42">
        <v>15.4</v>
      </c>
      <c r="L21" s="42">
        <v>4.8499999999999996</v>
      </c>
      <c r="M21" s="41"/>
      <c r="O21" s="36">
        <v>11</v>
      </c>
      <c r="P21" s="36">
        <f t="shared" si="0"/>
        <v>38.94</v>
      </c>
      <c r="Q21" s="36">
        <v>6</v>
      </c>
      <c r="R21" s="36">
        <f t="shared" si="1"/>
        <v>6.4899999999999993</v>
      </c>
      <c r="S21" s="36">
        <f t="shared" si="2"/>
        <v>69.990196078431353</v>
      </c>
      <c r="T21" s="35">
        <f t="shared" si="3"/>
        <v>699.90196078431347</v>
      </c>
      <c r="U21" s="35">
        <f t="shared" si="4"/>
        <v>416.99346405228749</v>
      </c>
      <c r="V21" s="35">
        <f t="shared" si="5"/>
        <v>276.79738562091507</v>
      </c>
      <c r="W21" s="35">
        <f t="shared" si="6"/>
        <v>6.1111111111111116</v>
      </c>
      <c r="X21" s="35">
        <f t="shared" si="7"/>
        <v>0</v>
      </c>
      <c r="Y21" s="35">
        <f t="shared" si="8"/>
        <v>0</v>
      </c>
      <c r="Z21" s="35">
        <f>(SUM(d167Data200!K33:K38)+Q21)/Q21</f>
        <v>11</v>
      </c>
      <c r="AA21" s="35">
        <f>(SUM(d167Data200!O33:O38))/$Q21*$O21/1.02</f>
        <v>23.366013071895424</v>
      </c>
      <c r="AB21" s="35">
        <f>(SUM(d167Data200!Q33:Q38))/$Q21*$O21/1.02</f>
        <v>0</v>
      </c>
      <c r="AC21" s="35">
        <f>(SUM(d167Data200!R33:R38))/$Q21*$O21/1.02</f>
        <v>0</v>
      </c>
      <c r="AD21" s="7">
        <f>d167Data200!F33</f>
        <v>665.87</v>
      </c>
      <c r="AE21" s="34"/>
      <c r="AF21" s="34"/>
      <c r="AH21" s="102">
        <f t="shared" si="9"/>
        <v>3.8666666666666667</v>
      </c>
      <c r="AI21" s="102">
        <f t="shared" si="10"/>
        <v>2.5666666666666669</v>
      </c>
      <c r="AJ21" s="102">
        <f t="shared" si="11"/>
        <v>6.4899999999999993</v>
      </c>
      <c r="AK21" s="102">
        <f t="shared" si="12"/>
        <v>418.63517060367457</v>
      </c>
      <c r="AL21" s="102">
        <f t="shared" si="13"/>
        <v>277.88713910761157</v>
      </c>
      <c r="AM21" s="102">
        <f t="shared" si="14"/>
        <v>0</v>
      </c>
      <c r="AN21" s="102">
        <f t="shared" si="15"/>
        <v>6.135170603674541</v>
      </c>
      <c r="AO21" s="102">
        <f t="shared" si="16"/>
        <v>702.65748031496071</v>
      </c>
      <c r="AP21" s="102">
        <f t="shared" si="17"/>
        <v>0.73164462217813309</v>
      </c>
    </row>
    <row r="22" spans="1:42" ht="18" x14ac:dyDescent="0.25">
      <c r="A22" s="40">
        <v>204</v>
      </c>
      <c r="B22" s="42"/>
      <c r="C22" s="42"/>
      <c r="D22" s="42"/>
      <c r="E22" s="42">
        <v>4.07</v>
      </c>
      <c r="F22" s="42">
        <v>18.37</v>
      </c>
      <c r="G22" s="42">
        <v>0.18</v>
      </c>
      <c r="H22" s="42"/>
      <c r="I22" s="42"/>
      <c r="J22" s="42"/>
      <c r="K22" s="42">
        <v>15.48</v>
      </c>
      <c r="L22" s="42">
        <v>4.53</v>
      </c>
      <c r="M22" s="41"/>
      <c r="O22" s="36">
        <v>24.564814814814813</v>
      </c>
      <c r="P22" s="36">
        <f t="shared" si="0"/>
        <v>38.1</v>
      </c>
      <c r="Q22" s="36">
        <v>6</v>
      </c>
      <c r="R22" s="36">
        <f t="shared" si="1"/>
        <v>6.3500000000000005</v>
      </c>
      <c r="S22" s="36">
        <f t="shared" si="2"/>
        <v>152.92801379811183</v>
      </c>
      <c r="T22" s="35">
        <f t="shared" si="3"/>
        <v>1529.2801379811185</v>
      </c>
      <c r="U22" s="35">
        <f t="shared" si="4"/>
        <v>900.70987654320993</v>
      </c>
      <c r="V22" s="35">
        <f t="shared" si="5"/>
        <v>621.3453159041394</v>
      </c>
      <c r="W22" s="35">
        <f t="shared" si="6"/>
        <v>7.2249455337690627</v>
      </c>
      <c r="X22" s="35">
        <f t="shared" si="7"/>
        <v>0</v>
      </c>
      <c r="Y22" s="35">
        <f t="shared" si="8"/>
        <v>0</v>
      </c>
      <c r="Z22" s="35">
        <f>(SUM(d167Data200!K43:K48)+Q22)/Q22</f>
        <v>10.833333333333334</v>
      </c>
      <c r="AA22" s="35">
        <f>(SUM(d167Data200!O43:O48))/$Q22*$O22/1.02</f>
        <v>24.08315177923021</v>
      </c>
      <c r="AB22" s="35">
        <f>(SUM(d167Data200!Q43:Q48))/$Q22*$O22/1.02</f>
        <v>0</v>
      </c>
      <c r="AC22" s="35">
        <f>(SUM(d167Data200!R43:R48))/$Q22*$O22/1.02</f>
        <v>0</v>
      </c>
      <c r="AD22" s="7">
        <f>d167Data200!F43</f>
        <v>552.6</v>
      </c>
      <c r="AE22" s="34"/>
      <c r="AF22" s="34"/>
      <c r="AH22" s="102">
        <f t="shared" si="9"/>
        <v>3.74</v>
      </c>
      <c r="AI22" s="102">
        <f t="shared" si="10"/>
        <v>2.58</v>
      </c>
      <c r="AJ22" s="102">
        <f t="shared" si="11"/>
        <v>6.3500000000000005</v>
      </c>
      <c r="AK22" s="102">
        <f t="shared" si="12"/>
        <v>904.25597841936417</v>
      </c>
      <c r="AL22" s="102">
        <f t="shared" si="13"/>
        <v>623.79155730533682</v>
      </c>
      <c r="AM22" s="102">
        <f t="shared" si="14"/>
        <v>0</v>
      </c>
      <c r="AN22" s="102">
        <f t="shared" si="15"/>
        <v>7.2533902012248452</v>
      </c>
      <c r="AO22" s="102">
        <f t="shared" si="16"/>
        <v>1535.3009259259259</v>
      </c>
      <c r="AP22" s="102">
        <f t="shared" si="17"/>
        <v>1.2277441122224586</v>
      </c>
    </row>
    <row r="23" spans="1:42" ht="18" x14ac:dyDescent="0.25">
      <c r="A23" s="40">
        <v>205</v>
      </c>
      <c r="B23" s="42"/>
      <c r="C23" s="42"/>
      <c r="D23" s="42"/>
      <c r="E23" s="42">
        <v>4.96</v>
      </c>
      <c r="F23" s="42">
        <v>21.05</v>
      </c>
      <c r="G23" s="42">
        <v>0.59</v>
      </c>
      <c r="H23" s="42"/>
      <c r="I23" s="42"/>
      <c r="J23" s="42"/>
      <c r="K23" s="42">
        <v>16.57</v>
      </c>
      <c r="L23" s="42">
        <v>4.8499999999999996</v>
      </c>
      <c r="M23" s="41"/>
      <c r="O23" s="36">
        <v>5</v>
      </c>
      <c r="P23" s="36">
        <f t="shared" si="0"/>
        <v>43.17</v>
      </c>
      <c r="Q23" s="36">
        <v>6</v>
      </c>
      <c r="R23" s="36">
        <f t="shared" si="1"/>
        <v>7.1950000000000003</v>
      </c>
      <c r="S23" s="36">
        <f t="shared" si="2"/>
        <v>35.269607843137258</v>
      </c>
      <c r="T23" s="35">
        <f t="shared" si="3"/>
        <v>352.6960784313726</v>
      </c>
      <c r="U23" s="35">
        <f t="shared" si="4"/>
        <v>212.5</v>
      </c>
      <c r="V23" s="35">
        <f t="shared" si="5"/>
        <v>135.37581699346404</v>
      </c>
      <c r="W23" s="35">
        <f t="shared" si="6"/>
        <v>4.8202614379084965</v>
      </c>
      <c r="X23" s="35">
        <f t="shared" si="7"/>
        <v>0</v>
      </c>
      <c r="Y23" s="35">
        <f t="shared" si="8"/>
        <v>0</v>
      </c>
      <c r="Z23" s="35">
        <f>(SUM(d167Data200!K53:K58)+Q23)/Q23</f>
        <v>11.5</v>
      </c>
      <c r="AA23" s="35">
        <f>(SUM(d167Data200!O53:O58))/$Q23*$O23/1.02</f>
        <v>22.875816993464053</v>
      </c>
      <c r="AB23" s="35">
        <f>(SUM(d167Data200!Q53:Q58))/$Q23*$O23/1.02</f>
        <v>0</v>
      </c>
      <c r="AC23" s="35">
        <f>(SUM(d167Data200!R53:R58))/$Q23*$O23/1.02</f>
        <v>0</v>
      </c>
      <c r="AD23" s="7">
        <f>d167Data200!F53</f>
        <v>714.17</v>
      </c>
      <c r="AE23" s="34"/>
      <c r="AF23" s="34"/>
      <c r="AH23" s="102">
        <f t="shared" si="9"/>
        <v>4.335</v>
      </c>
      <c r="AI23" s="102">
        <f t="shared" si="10"/>
        <v>2.7616666666666667</v>
      </c>
      <c r="AJ23" s="102">
        <f t="shared" si="11"/>
        <v>7.1950000000000003</v>
      </c>
      <c r="AK23" s="102">
        <f t="shared" si="12"/>
        <v>213.33661417322836</v>
      </c>
      <c r="AL23" s="102">
        <f t="shared" si="13"/>
        <v>135.90879265091863</v>
      </c>
      <c r="AM23" s="102">
        <f t="shared" si="14"/>
        <v>0</v>
      </c>
      <c r="AN23" s="102">
        <f t="shared" si="15"/>
        <v>4.8392388451443571</v>
      </c>
      <c r="AO23" s="102">
        <f t="shared" si="16"/>
        <v>354.08464566929132</v>
      </c>
      <c r="AP23" s="102">
        <f t="shared" si="17"/>
        <v>0.3071746164195453</v>
      </c>
    </row>
    <row r="24" spans="1:42" ht="18" x14ac:dyDescent="0.25">
      <c r="A24" s="40">
        <v>206</v>
      </c>
      <c r="B24" s="42"/>
      <c r="C24" s="42"/>
      <c r="D24" s="42"/>
      <c r="E24" s="42">
        <v>3.71</v>
      </c>
      <c r="F24" s="42">
        <v>17.579999999999998</v>
      </c>
      <c r="G24" s="42">
        <v>0.44</v>
      </c>
      <c r="H24" s="42"/>
      <c r="I24" s="42"/>
      <c r="J24" s="42"/>
      <c r="K24" s="42">
        <v>12.06</v>
      </c>
      <c r="L24" s="42">
        <v>4.0599999999999996</v>
      </c>
      <c r="M24" s="41"/>
      <c r="O24" s="36">
        <v>5.229166666666667</v>
      </c>
      <c r="P24" s="36">
        <f t="shared" si="0"/>
        <v>33.79</v>
      </c>
      <c r="Q24" s="36">
        <v>6</v>
      </c>
      <c r="R24" s="36">
        <f t="shared" si="1"/>
        <v>5.6316666666666668</v>
      </c>
      <c r="S24" s="36">
        <f t="shared" si="2"/>
        <v>28.871493736383442</v>
      </c>
      <c r="T24" s="35">
        <f t="shared" si="3"/>
        <v>288.71493736383439</v>
      </c>
      <c r="U24" s="35">
        <f t="shared" si="4"/>
        <v>181.91006263616561</v>
      </c>
      <c r="V24" s="35">
        <f t="shared" si="5"/>
        <v>103.0453431372549</v>
      </c>
      <c r="W24" s="35">
        <f t="shared" si="6"/>
        <v>3.7595315904139439</v>
      </c>
      <c r="X24" s="35">
        <f t="shared" si="7"/>
        <v>0</v>
      </c>
      <c r="Y24" s="35">
        <f t="shared" si="8"/>
        <v>0</v>
      </c>
      <c r="Z24" s="35">
        <f>(SUM(d167Data200!K63:K68)+Q24)/Q24</f>
        <v>11.666666666666666</v>
      </c>
      <c r="AA24" s="35">
        <f>(SUM(d167Data200!O63:O68))/$Q24*$O24/1.02</f>
        <v>17.088779956427018</v>
      </c>
      <c r="AB24" s="35">
        <f>(SUM(d167Data200!Q63:Q68))/$Q24*$O24/1.02</f>
        <v>0</v>
      </c>
      <c r="AC24" s="35">
        <f>(SUM(d167Data200!R63:R68))/$Q24*$O24/1.02</f>
        <v>0</v>
      </c>
      <c r="AD24" s="7">
        <f>d167Data200!F63</f>
        <v>513.29</v>
      </c>
      <c r="AE24" s="34"/>
      <c r="AF24" s="34"/>
      <c r="AH24" s="102">
        <f t="shared" si="9"/>
        <v>3.5483333333333333</v>
      </c>
      <c r="AI24" s="102">
        <f t="shared" si="10"/>
        <v>2.0100000000000002</v>
      </c>
      <c r="AJ24" s="102">
        <f t="shared" si="11"/>
        <v>5.6316666666666668</v>
      </c>
      <c r="AK24" s="102">
        <f t="shared" si="12"/>
        <v>182.62624398512688</v>
      </c>
      <c r="AL24" s="102">
        <f t="shared" si="13"/>
        <v>103.45103346456695</v>
      </c>
      <c r="AM24" s="102">
        <f t="shared" si="14"/>
        <v>0</v>
      </c>
      <c r="AN24" s="102">
        <f t="shared" si="15"/>
        <v>3.7743328958880142</v>
      </c>
      <c r="AO24" s="102">
        <f t="shared" si="16"/>
        <v>289.85161034558183</v>
      </c>
      <c r="AP24" s="102">
        <f t="shared" si="17"/>
        <v>0.25266906947473255</v>
      </c>
    </row>
    <row r="25" spans="1:42" ht="18" x14ac:dyDescent="0.25">
      <c r="A25" s="40">
        <v>207</v>
      </c>
      <c r="B25" s="42"/>
      <c r="C25" s="42"/>
      <c r="D25" s="42"/>
      <c r="E25" s="42">
        <v>2.69</v>
      </c>
      <c r="F25" s="42">
        <v>14.95</v>
      </c>
      <c r="G25" s="42">
        <v>0.16</v>
      </c>
      <c r="H25" s="42"/>
      <c r="I25" s="42"/>
      <c r="J25" s="42"/>
      <c r="K25" s="42">
        <v>12.78</v>
      </c>
      <c r="L25" s="42">
        <v>2.0699999999999998</v>
      </c>
      <c r="M25" s="41"/>
      <c r="O25" s="36">
        <v>12</v>
      </c>
      <c r="P25" s="36">
        <f t="shared" si="0"/>
        <v>30.58</v>
      </c>
      <c r="Q25" s="36">
        <v>6</v>
      </c>
      <c r="R25" s="36">
        <f t="shared" si="1"/>
        <v>5.0966666666666667</v>
      </c>
      <c r="S25" s="36">
        <f t="shared" si="2"/>
        <v>59.960784313725483</v>
      </c>
      <c r="T25" s="35">
        <f t="shared" si="3"/>
        <v>599.6078431372548</v>
      </c>
      <c r="U25" s="35">
        <f t="shared" si="4"/>
        <v>345.88235294117646</v>
      </c>
      <c r="V25" s="35">
        <f t="shared" si="5"/>
        <v>250.58823529411765</v>
      </c>
      <c r="W25" s="35">
        <f t="shared" si="6"/>
        <v>3.1372549019607843</v>
      </c>
      <c r="X25" s="35">
        <f t="shared" si="7"/>
        <v>0</v>
      </c>
      <c r="Y25" s="35">
        <f t="shared" si="8"/>
        <v>0</v>
      </c>
      <c r="Z25" s="35">
        <f>(SUM(d167Data200!K73:K78)+Q25)/Q25</f>
        <v>11.166666666666666</v>
      </c>
      <c r="AA25" s="35">
        <f>(SUM(d167Data200!O73:O78))/$Q25*$O25/1.02</f>
        <v>21.56862745098039</v>
      </c>
      <c r="AB25" s="35">
        <f>(SUM(d167Data200!Q73:Q78))/$Q25*$O25/1.02</f>
        <v>0</v>
      </c>
      <c r="AC25" s="35">
        <f>(SUM(d167Data200!R73:R78))/$Q25*$O25/1.02</f>
        <v>0</v>
      </c>
      <c r="AD25" s="7">
        <f>d167Data200!F73</f>
        <v>356.34</v>
      </c>
      <c r="AE25" s="34"/>
      <c r="AF25" s="34"/>
      <c r="AH25" s="102">
        <f t="shared" si="9"/>
        <v>2.94</v>
      </c>
      <c r="AI25" s="102">
        <f t="shared" si="10"/>
        <v>2.13</v>
      </c>
      <c r="AJ25" s="102">
        <f t="shared" si="11"/>
        <v>5.0966666666666667</v>
      </c>
      <c r="AK25" s="102">
        <f t="shared" si="12"/>
        <v>347.24409448818898</v>
      </c>
      <c r="AL25" s="102">
        <f t="shared" si="13"/>
        <v>251.57480314960631</v>
      </c>
      <c r="AM25" s="102">
        <f t="shared" si="14"/>
        <v>0</v>
      </c>
      <c r="AN25" s="102">
        <f t="shared" si="15"/>
        <v>3.1496062992125986</v>
      </c>
      <c r="AO25" s="102">
        <f t="shared" si="16"/>
        <v>601.96850393700788</v>
      </c>
      <c r="AP25" s="102">
        <f t="shared" si="17"/>
        <v>0.45998870122647306</v>
      </c>
    </row>
    <row r="26" spans="1:42" ht="18.75" thickBot="1" x14ac:dyDescent="0.3">
      <c r="A26" s="40">
        <v>208</v>
      </c>
      <c r="B26" s="38"/>
      <c r="C26" s="38"/>
      <c r="D26" s="38"/>
      <c r="E26" s="38">
        <v>3.56</v>
      </c>
      <c r="F26" s="38">
        <v>14.55</v>
      </c>
      <c r="G26" s="38">
        <v>0.12</v>
      </c>
      <c r="H26" s="38"/>
      <c r="I26" s="38"/>
      <c r="J26" s="38"/>
      <c r="K26" s="38">
        <v>11.34</v>
      </c>
      <c r="L26" s="38">
        <v>3.67</v>
      </c>
      <c r="M26" s="37"/>
      <c r="O26" s="36">
        <v>5.020833333333333</v>
      </c>
      <c r="P26" s="36">
        <f t="shared" si="0"/>
        <v>29.57</v>
      </c>
      <c r="Q26" s="36">
        <v>6</v>
      </c>
      <c r="R26" s="36">
        <f t="shared" si="1"/>
        <v>4.9283333333333337</v>
      </c>
      <c r="S26" s="36">
        <f t="shared" si="2"/>
        <v>24.259157135076251</v>
      </c>
      <c r="T26" s="35">
        <f t="shared" si="3"/>
        <v>242.59157135076251</v>
      </c>
      <c r="U26" s="35">
        <f t="shared" si="4"/>
        <v>148.57400599128539</v>
      </c>
      <c r="V26" s="35">
        <f t="shared" si="5"/>
        <v>93.033088235294116</v>
      </c>
      <c r="W26" s="35">
        <f t="shared" si="6"/>
        <v>0.98447712418300648</v>
      </c>
      <c r="X26" s="35">
        <f t="shared" si="7"/>
        <v>0</v>
      </c>
      <c r="Y26" s="35">
        <f t="shared" si="8"/>
        <v>0</v>
      </c>
      <c r="Z26" s="35">
        <f>(SUM(d167Data200!K83:K88)+Q26)/Q26</f>
        <v>10.333333333333334</v>
      </c>
      <c r="AA26" s="35">
        <f>(SUM(d167Data200!O83:O88))/$Q26*$O26/1.02</f>
        <v>6.5631808278867094</v>
      </c>
      <c r="AB26" s="35">
        <f>(SUM(d167Data200!Q83:Q88))/$Q26*$O26/1.02</f>
        <v>0</v>
      </c>
      <c r="AC26" s="35">
        <f>(SUM(d167Data200!R83:R88))/$Q26*$O26/1.02</f>
        <v>0</v>
      </c>
      <c r="AD26" s="7">
        <f>d167Data200!F83</f>
        <v>492.66</v>
      </c>
      <c r="AE26" s="34"/>
      <c r="AF26" s="34"/>
      <c r="AH26" s="102">
        <f t="shared" si="9"/>
        <v>3.0183333333333331</v>
      </c>
      <c r="AI26" s="102">
        <f t="shared" si="10"/>
        <v>1.89</v>
      </c>
      <c r="AJ26" s="102">
        <f t="shared" si="11"/>
        <v>4.9283333333333337</v>
      </c>
      <c r="AK26" s="102">
        <f t="shared" si="12"/>
        <v>149.15894302274714</v>
      </c>
      <c r="AL26" s="102">
        <f t="shared" si="13"/>
        <v>93.399360236220474</v>
      </c>
      <c r="AM26" s="102">
        <f t="shared" si="14"/>
        <v>0</v>
      </c>
      <c r="AN26" s="102">
        <f t="shared" si="15"/>
        <v>0.98835301837270351</v>
      </c>
      <c r="AO26" s="102">
        <f t="shared" si="16"/>
        <v>243.5466562773403</v>
      </c>
      <c r="AP26" s="102">
        <f t="shared" si="17"/>
        <v>0.20641754176850169</v>
      </c>
    </row>
    <row r="27" spans="1:42" ht="18.75" thickTop="1" x14ac:dyDescent="0.25">
      <c r="A27" s="40">
        <v>301</v>
      </c>
      <c r="B27" s="39"/>
      <c r="C27" s="39"/>
      <c r="D27" s="39"/>
      <c r="E27" s="39">
        <v>4.9000000000000004</v>
      </c>
      <c r="F27" s="39">
        <v>17.73</v>
      </c>
      <c r="G27" s="39">
        <v>0.27</v>
      </c>
      <c r="H27" s="39"/>
      <c r="I27" s="39"/>
      <c r="J27" s="39"/>
      <c r="K27" s="39">
        <v>12.81</v>
      </c>
      <c r="L27" s="39">
        <v>5.27</v>
      </c>
      <c r="M27" s="43"/>
      <c r="O27" s="36">
        <v>11.157407407407407</v>
      </c>
      <c r="P27" s="36">
        <f t="shared" si="0"/>
        <v>35.71</v>
      </c>
      <c r="Q27" s="36">
        <v>6</v>
      </c>
      <c r="R27" s="36">
        <f t="shared" si="1"/>
        <v>5.9516666666666671</v>
      </c>
      <c r="S27" s="36">
        <f t="shared" si="2"/>
        <v>65.103107601065119</v>
      </c>
      <c r="T27" s="35">
        <f t="shared" si="3"/>
        <v>651.03107601065119</v>
      </c>
      <c r="U27" s="35">
        <f t="shared" si="4"/>
        <v>412.56883926410069</v>
      </c>
      <c r="V27" s="35">
        <f t="shared" si="5"/>
        <v>233.53985112563541</v>
      </c>
      <c r="W27" s="35">
        <f t="shared" si="6"/>
        <v>4.9223856209150325</v>
      </c>
      <c r="X27" s="35">
        <f t="shared" si="7"/>
        <v>0</v>
      </c>
      <c r="Y27" s="35">
        <f t="shared" si="8"/>
        <v>0</v>
      </c>
      <c r="Z27" s="35">
        <f>(SUM(d167Data300!K13:K18)+Q27)/Q27</f>
        <v>10.666666666666666</v>
      </c>
      <c r="AA27" s="35">
        <f>(SUM(d167Data300!O13:O18))/$Q27*$O27/1.02</f>
        <v>43.754538852578065</v>
      </c>
      <c r="AB27" s="35">
        <f>(SUM(d167Data300!Q13:Q18))/$Q27*$O27/1.02</f>
        <v>0</v>
      </c>
      <c r="AC27" s="35">
        <f>(SUM(d167Data300!R13:R18))/$Q27*$O27/1.02</f>
        <v>0</v>
      </c>
      <c r="AD27" s="7">
        <f>d167Data300!F13</f>
        <v>699.94</v>
      </c>
      <c r="AE27" s="34"/>
      <c r="AF27" s="34"/>
      <c r="AH27" s="102">
        <f t="shared" si="9"/>
        <v>3.7716666666666669</v>
      </c>
      <c r="AI27" s="102">
        <f t="shared" si="10"/>
        <v>2.1350000000000002</v>
      </c>
      <c r="AJ27" s="102">
        <f t="shared" si="11"/>
        <v>5.9516666666666671</v>
      </c>
      <c r="AK27" s="102">
        <f t="shared" si="12"/>
        <v>414.19312603285704</v>
      </c>
      <c r="AL27" s="102">
        <f t="shared" si="13"/>
        <v>234.45929935841352</v>
      </c>
      <c r="AM27" s="102">
        <f t="shared" si="14"/>
        <v>0</v>
      </c>
      <c r="AN27" s="102">
        <f t="shared" si="15"/>
        <v>4.9417650918635179</v>
      </c>
      <c r="AO27" s="102">
        <f t="shared" si="16"/>
        <v>653.59419048313407</v>
      </c>
      <c r="AP27" s="102">
        <f t="shared" si="17"/>
        <v>0.5916537482355877</v>
      </c>
    </row>
    <row r="28" spans="1:42" ht="18" x14ac:dyDescent="0.25">
      <c r="A28" s="40">
        <v>302</v>
      </c>
      <c r="B28" s="42"/>
      <c r="C28" s="42"/>
      <c r="D28" s="42"/>
      <c r="E28" s="42">
        <v>2.3199999999999998</v>
      </c>
      <c r="F28" s="42">
        <v>19.829999999999998</v>
      </c>
      <c r="G28" s="42">
        <v>0.66</v>
      </c>
      <c r="H28" s="42"/>
      <c r="I28" s="42"/>
      <c r="J28" s="42"/>
      <c r="K28" s="42">
        <v>13.35</v>
      </c>
      <c r="L28" s="42">
        <v>4.72</v>
      </c>
      <c r="M28" s="41"/>
      <c r="O28" s="36">
        <v>11.685185185185185</v>
      </c>
      <c r="P28" s="36">
        <f t="shared" si="0"/>
        <v>36.159999999999997</v>
      </c>
      <c r="Q28" s="36">
        <v>6</v>
      </c>
      <c r="R28" s="36">
        <f t="shared" si="1"/>
        <v>6.0266666666666664</v>
      </c>
      <c r="S28" s="36">
        <f t="shared" si="2"/>
        <v>69.041878479786973</v>
      </c>
      <c r="T28" s="35">
        <f t="shared" si="3"/>
        <v>690.41878479786976</v>
      </c>
      <c r="U28" s="35">
        <f t="shared" si="4"/>
        <v>422.91969256838536</v>
      </c>
      <c r="V28" s="35">
        <f t="shared" si="5"/>
        <v>254.89742193173564</v>
      </c>
      <c r="W28" s="35">
        <f t="shared" si="6"/>
        <v>12.601670297748727</v>
      </c>
      <c r="X28" s="35">
        <f t="shared" si="7"/>
        <v>0</v>
      </c>
      <c r="Y28" s="35">
        <f t="shared" si="8"/>
        <v>0</v>
      </c>
      <c r="Z28" s="35">
        <f>(SUM(d167Data300!K23:K28)+Q28)/Q28</f>
        <v>9.1666666666666661</v>
      </c>
      <c r="AA28" s="35">
        <f>(SUM(d167Data300!O23:O28))/$Q28*$O28/1.02</f>
        <v>49.642943597191959</v>
      </c>
      <c r="AB28" s="35">
        <f>(SUM(d167Data300!Q23:Q28))/$Q28*$O28/1.02</f>
        <v>0</v>
      </c>
      <c r="AC28" s="35">
        <f>(SUM(d167Data300!R23:R28))/$Q28*$O28/1.02</f>
        <v>0</v>
      </c>
      <c r="AD28" s="7">
        <f>d167Data300!F23</f>
        <v>361.05</v>
      </c>
      <c r="AE28" s="34"/>
      <c r="AF28" s="34"/>
      <c r="AH28" s="102">
        <f t="shared" si="9"/>
        <v>3.6916666666666664</v>
      </c>
      <c r="AI28" s="102">
        <f t="shared" si="10"/>
        <v>2.2250000000000001</v>
      </c>
      <c r="AJ28" s="102">
        <f t="shared" si="11"/>
        <v>6.0266666666666664</v>
      </c>
      <c r="AK28" s="102">
        <f t="shared" si="12"/>
        <v>424.58473072810347</v>
      </c>
      <c r="AL28" s="102">
        <f t="shared" si="13"/>
        <v>255.90095508894723</v>
      </c>
      <c r="AM28" s="102">
        <f t="shared" si="14"/>
        <v>0</v>
      </c>
      <c r="AN28" s="102">
        <f t="shared" si="15"/>
        <v>12.651283172936717</v>
      </c>
      <c r="AO28" s="102">
        <f t="shared" si="16"/>
        <v>693.13696898998739</v>
      </c>
      <c r="AP28" s="102">
        <f t="shared" si="17"/>
        <v>0.66075998719561091</v>
      </c>
    </row>
    <row r="29" spans="1:42" ht="18" x14ac:dyDescent="0.25">
      <c r="A29" s="40">
        <v>303</v>
      </c>
      <c r="B29" s="42"/>
      <c r="C29" s="42"/>
      <c r="D29" s="42"/>
      <c r="E29" s="42">
        <v>6.13</v>
      </c>
      <c r="F29" s="42">
        <v>18.93</v>
      </c>
      <c r="G29" s="42">
        <v>0.52</v>
      </c>
      <c r="H29" s="42"/>
      <c r="I29" s="42"/>
      <c r="J29" s="42"/>
      <c r="K29" s="42">
        <v>16.2</v>
      </c>
      <c r="L29" s="42">
        <v>5.18</v>
      </c>
      <c r="M29" s="41"/>
      <c r="O29" s="36">
        <v>5.375</v>
      </c>
      <c r="P29" s="36">
        <f t="shared" si="0"/>
        <v>41.78</v>
      </c>
      <c r="Q29" s="36">
        <v>6</v>
      </c>
      <c r="R29" s="36">
        <f t="shared" si="1"/>
        <v>6.9633333333333338</v>
      </c>
      <c r="S29" s="36">
        <f t="shared" si="2"/>
        <v>36.694035947712422</v>
      </c>
      <c r="T29" s="35">
        <f t="shared" si="3"/>
        <v>366.94035947712422</v>
      </c>
      <c r="U29" s="35">
        <f t="shared" si="4"/>
        <v>220.093954248366</v>
      </c>
      <c r="V29" s="35">
        <f t="shared" si="5"/>
        <v>142.27941176470588</v>
      </c>
      <c r="W29" s="35">
        <f t="shared" si="6"/>
        <v>4.5669934640522882</v>
      </c>
      <c r="X29" s="35">
        <f t="shared" si="7"/>
        <v>0</v>
      </c>
      <c r="Y29" s="35">
        <f t="shared" si="8"/>
        <v>0</v>
      </c>
      <c r="Z29" s="35">
        <f>(SUM(d167Data300!K33:K38)+Q29)/Q29</f>
        <v>10.5</v>
      </c>
      <c r="AA29" s="35">
        <f>(SUM(d167Data300!O33:O38))/$Q29*$O29/1.02</f>
        <v>20.200163398692812</v>
      </c>
      <c r="AB29" s="35">
        <f>(SUM(d167Data300!Q33:Q38))/$Q29*$O29/1.02</f>
        <v>0</v>
      </c>
      <c r="AC29" s="35">
        <f>(SUM(d167Data300!R33:R38))/$Q29*$O29/1.02</f>
        <v>0</v>
      </c>
      <c r="AD29" s="7">
        <f>d167Data300!F33</f>
        <v>886.33</v>
      </c>
      <c r="AE29" s="34"/>
      <c r="AF29" s="34"/>
      <c r="AH29" s="102">
        <f t="shared" si="9"/>
        <v>4.1766666666666667</v>
      </c>
      <c r="AI29" s="102">
        <f t="shared" si="10"/>
        <v>2.6999999999999997</v>
      </c>
      <c r="AJ29" s="102">
        <f t="shared" si="11"/>
        <v>6.9633333333333338</v>
      </c>
      <c r="AK29" s="102">
        <f t="shared" si="12"/>
        <v>220.96046587926512</v>
      </c>
      <c r="AL29" s="102">
        <f t="shared" si="13"/>
        <v>142.83956692913384</v>
      </c>
      <c r="AM29" s="102">
        <f t="shared" si="14"/>
        <v>0</v>
      </c>
      <c r="AN29" s="102">
        <f t="shared" si="15"/>
        <v>4.5849737532808401</v>
      </c>
      <c r="AO29" s="102">
        <f t="shared" si="16"/>
        <v>368.3850065616798</v>
      </c>
      <c r="AP29" s="102">
        <f t="shared" si="17"/>
        <v>0.31948432254937853</v>
      </c>
    </row>
    <row r="30" spans="1:42" ht="18" x14ac:dyDescent="0.25">
      <c r="A30" s="40">
        <v>304</v>
      </c>
      <c r="B30" s="42"/>
      <c r="C30" s="42"/>
      <c r="D30" s="42"/>
      <c r="E30" s="42">
        <v>3.85</v>
      </c>
      <c r="F30" s="42">
        <v>18.62</v>
      </c>
      <c r="G30" s="42">
        <v>0.31</v>
      </c>
      <c r="H30" s="42"/>
      <c r="I30" s="42"/>
      <c r="J30" s="42"/>
      <c r="K30" s="42">
        <v>13.92</v>
      </c>
      <c r="L30" s="42">
        <v>4.41</v>
      </c>
      <c r="M30" s="41"/>
      <c r="O30" s="36">
        <v>5.166666666666667</v>
      </c>
      <c r="P30" s="36">
        <f t="shared" si="0"/>
        <v>36.700000000000003</v>
      </c>
      <c r="Q30" s="36">
        <v>6</v>
      </c>
      <c r="R30" s="36">
        <f t="shared" si="1"/>
        <v>6.1166666666666671</v>
      </c>
      <c r="S30" s="36">
        <f t="shared" si="2"/>
        <v>30.98311546840959</v>
      </c>
      <c r="T30" s="35">
        <f t="shared" si="3"/>
        <v>309.83115468409585</v>
      </c>
      <c r="U30" s="35">
        <f t="shared" si="4"/>
        <v>189.69771241830068</v>
      </c>
      <c r="V30" s="35">
        <f t="shared" si="5"/>
        <v>117.51633986928103</v>
      </c>
      <c r="W30" s="35">
        <f t="shared" si="6"/>
        <v>2.6171023965141615</v>
      </c>
      <c r="X30" s="35">
        <f t="shared" si="7"/>
        <v>0</v>
      </c>
      <c r="Y30" s="35">
        <f t="shared" si="8"/>
        <v>0</v>
      </c>
      <c r="Z30" s="35">
        <f>(SUM(d167Data300!K43:K48)+Q30)/Q30</f>
        <v>10.5</v>
      </c>
      <c r="AA30" s="35">
        <f>(SUM(d167Data300!O43:O48))/$Q30*$O30/1.02</f>
        <v>12.663398692810459</v>
      </c>
      <c r="AB30" s="35">
        <f>(SUM(d167Data300!Q43:Q48))/$Q30*$O30/1.02</f>
        <v>0</v>
      </c>
      <c r="AC30" s="35">
        <f>(SUM(d167Data300!R43:R48))/$Q30*$O30/1.02</f>
        <v>0</v>
      </c>
      <c r="AD30" s="7">
        <f>d167Data300!F43</f>
        <v>526.62</v>
      </c>
      <c r="AE30" s="34"/>
      <c r="AF30" s="34"/>
      <c r="AH30" s="102">
        <f t="shared" si="9"/>
        <v>3.7450000000000006</v>
      </c>
      <c r="AI30" s="102">
        <f t="shared" si="10"/>
        <v>2.3199999999999998</v>
      </c>
      <c r="AJ30" s="102">
        <f t="shared" si="11"/>
        <v>6.1166666666666671</v>
      </c>
      <c r="AK30" s="102">
        <f t="shared" si="12"/>
        <v>190.44455380577432</v>
      </c>
      <c r="AL30" s="102">
        <f t="shared" si="13"/>
        <v>117.97900262467192</v>
      </c>
      <c r="AM30" s="102">
        <f t="shared" si="14"/>
        <v>0</v>
      </c>
      <c r="AN30" s="102">
        <f t="shared" si="15"/>
        <v>2.6274059492563429</v>
      </c>
      <c r="AO30" s="102">
        <f t="shared" si="16"/>
        <v>311.05096237970258</v>
      </c>
      <c r="AP30" s="102">
        <f t="shared" si="17"/>
        <v>0.26049846993557624</v>
      </c>
    </row>
    <row r="31" spans="1:42" ht="18" x14ac:dyDescent="0.25">
      <c r="A31" s="40">
        <v>305</v>
      </c>
      <c r="B31" s="42"/>
      <c r="C31" s="42"/>
      <c r="D31" s="42"/>
      <c r="E31" s="42">
        <v>3.67</v>
      </c>
      <c r="F31" s="42" t="s">
        <v>758</v>
      </c>
      <c r="G31" s="42">
        <v>0.52</v>
      </c>
      <c r="H31" s="42"/>
      <c r="I31" s="42"/>
      <c r="J31" s="42"/>
      <c r="K31" s="42">
        <v>16.32</v>
      </c>
      <c r="L31" s="42">
        <v>4.71</v>
      </c>
      <c r="M31" s="41"/>
      <c r="O31" s="36">
        <v>25.277777777777782</v>
      </c>
      <c r="P31" s="36">
        <f t="shared" si="0"/>
        <v>20.509999999999998</v>
      </c>
      <c r="Q31" s="36">
        <v>6</v>
      </c>
      <c r="R31" s="36">
        <f t="shared" si="1"/>
        <v>3.418333333333333</v>
      </c>
      <c r="S31" s="36">
        <f t="shared" si="2"/>
        <v>84.713598402323896</v>
      </c>
      <c r="T31" s="35">
        <f t="shared" si="3"/>
        <v>847.13598402323896</v>
      </c>
      <c r="U31" s="35">
        <f t="shared" si="4"/>
        <v>151.58405954974583</v>
      </c>
      <c r="V31" s="35">
        <f t="shared" si="5"/>
        <v>674.07407407407413</v>
      </c>
      <c r="W31" s="35">
        <f t="shared" si="6"/>
        <v>21.47785039941903</v>
      </c>
      <c r="X31" s="35">
        <f t="shared" si="7"/>
        <v>0</v>
      </c>
      <c r="Y31" s="35">
        <f t="shared" si="8"/>
        <v>0</v>
      </c>
      <c r="Z31" s="35">
        <f>(SUM(d167Data300!K53:K58)+Q31)/Q31</f>
        <v>11.333333333333334</v>
      </c>
      <c r="AA31" s="35">
        <f>(SUM(d167Data300!O53:O58))/$Q31*$O31/1.02</f>
        <v>78.476761074800294</v>
      </c>
      <c r="AB31" s="35">
        <f>(SUM(d167Data300!Q53:Q58))/$Q31*$O31/1.02</f>
        <v>0</v>
      </c>
      <c r="AC31" s="35">
        <f>(SUM(d167Data300!R53:R58))/$Q31*$O31/1.02</f>
        <v>0</v>
      </c>
      <c r="AD31" s="7">
        <f>d167Data300!F53</f>
        <v>542.83000000000004</v>
      </c>
      <c r="AE31" s="34"/>
      <c r="AF31" s="34"/>
      <c r="AH31" s="102">
        <f t="shared" si="9"/>
        <v>0.61166666666666669</v>
      </c>
      <c r="AI31" s="102">
        <f t="shared" si="10"/>
        <v>2.72</v>
      </c>
      <c r="AJ31" s="102">
        <f t="shared" si="11"/>
        <v>3.418333333333333</v>
      </c>
      <c r="AK31" s="102">
        <f t="shared" si="12"/>
        <v>152.18084718576847</v>
      </c>
      <c r="AL31" s="102">
        <f t="shared" si="13"/>
        <v>676.72790901137364</v>
      </c>
      <c r="AM31" s="102">
        <f t="shared" si="14"/>
        <v>0</v>
      </c>
      <c r="AN31" s="102">
        <f t="shared" si="15"/>
        <v>21.562408865558478</v>
      </c>
      <c r="AO31" s="102">
        <f t="shared" si="16"/>
        <v>850.47116506270061</v>
      </c>
      <c r="AP31" s="102">
        <f t="shared" si="17"/>
        <v>0.22509081547098286</v>
      </c>
    </row>
    <row r="32" spans="1:42" ht="18" x14ac:dyDescent="0.25">
      <c r="A32" s="40">
        <v>306</v>
      </c>
      <c r="B32" s="42"/>
      <c r="C32" s="42"/>
      <c r="D32" s="42"/>
      <c r="E32" s="42">
        <v>3.53</v>
      </c>
      <c r="F32" s="42" t="s">
        <v>758</v>
      </c>
      <c r="G32" s="42">
        <v>0.16</v>
      </c>
      <c r="H32" s="42"/>
      <c r="I32" s="42"/>
      <c r="J32" s="42"/>
      <c r="K32" s="42">
        <v>13.92</v>
      </c>
      <c r="L32" s="42">
        <v>3.64</v>
      </c>
      <c r="M32" s="41"/>
      <c r="O32" s="36">
        <v>12.50925925925926</v>
      </c>
      <c r="P32" s="36">
        <f t="shared" si="0"/>
        <v>17.61</v>
      </c>
      <c r="Q32" s="36">
        <v>6</v>
      </c>
      <c r="R32" s="36">
        <f t="shared" si="1"/>
        <v>2.9350000000000001</v>
      </c>
      <c r="S32" s="36">
        <f t="shared" si="2"/>
        <v>35.994780319535217</v>
      </c>
      <c r="T32" s="35">
        <f t="shared" si="3"/>
        <v>359.94780319535215</v>
      </c>
      <c r="U32" s="35">
        <f t="shared" si="4"/>
        <v>72.153080367949627</v>
      </c>
      <c r="V32" s="35">
        <f t="shared" si="5"/>
        <v>284.52432824981844</v>
      </c>
      <c r="W32" s="35">
        <f t="shared" si="6"/>
        <v>3.2703945775841201</v>
      </c>
      <c r="X32" s="35">
        <f t="shared" si="7"/>
        <v>0</v>
      </c>
      <c r="Y32" s="35">
        <f t="shared" si="8"/>
        <v>0</v>
      </c>
      <c r="Z32" s="35">
        <f>(SUM(d167Data300!K63:K68)+Q32)/Q32</f>
        <v>9.8333333333333339</v>
      </c>
      <c r="AA32" s="35">
        <f>(SUM(d167Data300!O63:O68))/$Q32*$O32/1.02</f>
        <v>22.483962720890826</v>
      </c>
      <c r="AB32" s="35">
        <f>(SUM(d167Data300!Q63:Q68))/$Q32*$O32/1.02</f>
        <v>0</v>
      </c>
      <c r="AC32" s="35">
        <f>(SUM(d167Data300!R63:R68))/$Q32*$O32/1.02</f>
        <v>0</v>
      </c>
      <c r="AD32" s="7">
        <f>d167Data300!F63</f>
        <v>541.33000000000004</v>
      </c>
      <c r="AE32" s="34"/>
      <c r="AF32" s="34"/>
      <c r="AH32" s="102">
        <f t="shared" si="9"/>
        <v>0.58833333333333326</v>
      </c>
      <c r="AI32" s="102">
        <f t="shared" si="10"/>
        <v>2.3199999999999998</v>
      </c>
      <c r="AJ32" s="102">
        <f t="shared" si="11"/>
        <v>2.9350000000000001</v>
      </c>
      <c r="AK32" s="102">
        <f t="shared" si="12"/>
        <v>72.437147613492741</v>
      </c>
      <c r="AL32" s="102">
        <f t="shared" si="13"/>
        <v>285.64450277048701</v>
      </c>
      <c r="AM32" s="102">
        <f t="shared" si="14"/>
        <v>0</v>
      </c>
      <c r="AN32" s="102">
        <f t="shared" si="15"/>
        <v>3.2832701467872076</v>
      </c>
      <c r="AO32" s="102">
        <f t="shared" si="16"/>
        <v>361.36492053076699</v>
      </c>
      <c r="AP32" s="102">
        <f t="shared" si="17"/>
        <v>0.11108328928501994</v>
      </c>
    </row>
    <row r="33" spans="1:42" ht="18" x14ac:dyDescent="0.25">
      <c r="A33" s="40">
        <v>307</v>
      </c>
      <c r="B33" s="42"/>
      <c r="C33" s="42"/>
      <c r="D33" s="42"/>
      <c r="E33" s="42">
        <v>4.5</v>
      </c>
      <c r="F33" s="42">
        <v>18.850000000000001</v>
      </c>
      <c r="G33" s="42">
        <v>0.64</v>
      </c>
      <c r="H33" s="42"/>
      <c r="I33" s="42"/>
      <c r="J33" s="42"/>
      <c r="K33" s="42">
        <v>15.71</v>
      </c>
      <c r="L33" s="42">
        <v>4.5</v>
      </c>
      <c r="M33" s="41"/>
      <c r="O33" s="36">
        <v>11.787037037037038</v>
      </c>
      <c r="P33" s="36">
        <f t="shared" si="0"/>
        <v>39.700000000000003</v>
      </c>
      <c r="Q33" s="36">
        <v>6</v>
      </c>
      <c r="R33" s="36">
        <f t="shared" si="1"/>
        <v>6.6166666666666671</v>
      </c>
      <c r="S33" s="36">
        <f t="shared" si="2"/>
        <v>76.461661825223928</v>
      </c>
      <c r="T33" s="35">
        <f t="shared" si="3"/>
        <v>764.61661825223928</v>
      </c>
      <c r="U33" s="35">
        <f t="shared" si="4"/>
        <v>449.71783466473011</v>
      </c>
      <c r="V33" s="35">
        <f t="shared" si="5"/>
        <v>302.57247034616319</v>
      </c>
      <c r="W33" s="35">
        <f t="shared" si="6"/>
        <v>12.326313241345922</v>
      </c>
      <c r="X33" s="35">
        <f t="shared" si="7"/>
        <v>0</v>
      </c>
      <c r="Y33" s="35">
        <f t="shared" si="8"/>
        <v>0</v>
      </c>
      <c r="Z33" s="35">
        <f>(SUM(d167Data300!K73:K78)+Q33)/Q33</f>
        <v>11.833333333333334</v>
      </c>
      <c r="AA33" s="35">
        <f>(SUM(d167Data300!O73:O78))/$Q33*$O33/1.02</f>
        <v>53.92762043088841</v>
      </c>
      <c r="AB33" s="35">
        <f>(SUM(d167Data300!Q73:Q78))/$Q33*$O33/1.02</f>
        <v>0</v>
      </c>
      <c r="AC33" s="35">
        <f>(SUM(d167Data300!R73:R78))/$Q33*$O33/1.02</f>
        <v>0</v>
      </c>
      <c r="AD33" s="7">
        <f>d167Data300!F73</f>
        <v>628.08000000000004</v>
      </c>
      <c r="AE33" s="34"/>
      <c r="AF33" s="34"/>
      <c r="AH33" s="102">
        <f t="shared" si="9"/>
        <v>3.8916666666666671</v>
      </c>
      <c r="AI33" s="102">
        <f t="shared" si="10"/>
        <v>2.6183333333333336</v>
      </c>
      <c r="AJ33" s="102">
        <f t="shared" si="11"/>
        <v>6.6166666666666671</v>
      </c>
      <c r="AK33" s="102">
        <f t="shared" si="12"/>
        <v>451.48837732089055</v>
      </c>
      <c r="AL33" s="102">
        <f t="shared" si="13"/>
        <v>303.76370054437643</v>
      </c>
      <c r="AM33" s="102">
        <f t="shared" si="14"/>
        <v>0</v>
      </c>
      <c r="AN33" s="102">
        <f t="shared" si="15"/>
        <v>12.374842033634687</v>
      </c>
      <c r="AO33" s="102">
        <f t="shared" si="16"/>
        <v>767.62691989890163</v>
      </c>
      <c r="AP33" s="102">
        <f t="shared" si="17"/>
        <v>0.63015737783934422</v>
      </c>
    </row>
    <row r="34" spans="1:42" ht="18.75" thickBot="1" x14ac:dyDescent="0.3">
      <c r="A34" s="40">
        <v>308</v>
      </c>
      <c r="B34" s="38"/>
      <c r="C34" s="38"/>
      <c r="D34" s="38"/>
      <c r="E34" s="38">
        <v>1.84</v>
      </c>
      <c r="F34" s="38">
        <v>15.26</v>
      </c>
      <c r="G34" s="38">
        <v>0.19</v>
      </c>
      <c r="H34" s="38"/>
      <c r="I34" s="38"/>
      <c r="J34" s="38"/>
      <c r="K34" s="38">
        <v>11.82</v>
      </c>
      <c r="L34" s="38">
        <v>3.35</v>
      </c>
      <c r="M34" s="37"/>
      <c r="O34" s="36">
        <v>23.111111111111111</v>
      </c>
      <c r="P34" s="36">
        <f t="shared" si="0"/>
        <v>29.110000000000003</v>
      </c>
      <c r="Q34" s="36">
        <v>6</v>
      </c>
      <c r="R34" s="36">
        <f t="shared" si="1"/>
        <v>4.8516666666666675</v>
      </c>
      <c r="S34" s="36">
        <f t="shared" si="2"/>
        <v>109.9288307915759</v>
      </c>
      <c r="T34" s="35">
        <f t="shared" si="3"/>
        <v>1099.2883079157591</v>
      </c>
      <c r="U34" s="35">
        <f t="shared" si="4"/>
        <v>645.75163398692825</v>
      </c>
      <c r="V34" s="35">
        <f t="shared" si="5"/>
        <v>446.36165577342047</v>
      </c>
      <c r="W34" s="35">
        <f t="shared" si="6"/>
        <v>7.1750181554103118</v>
      </c>
      <c r="X34" s="35">
        <f t="shared" si="7"/>
        <v>0</v>
      </c>
      <c r="Y34" s="35">
        <f t="shared" si="8"/>
        <v>0</v>
      </c>
      <c r="Z34" s="35">
        <f>(SUM(d167Data300!K83:K88)+Q34)/Q34</f>
        <v>9.8333333333333339</v>
      </c>
      <c r="AA34" s="35">
        <f>(SUM(d167Data300!O83:O88))/$Q34*$O34/1.02</f>
        <v>45.315904139433549</v>
      </c>
      <c r="AB34" s="35">
        <f>(SUM(d167Data300!Q83:Q88))/$Q34*$O34/1.02</f>
        <v>0</v>
      </c>
      <c r="AC34" s="35">
        <f>(SUM(d167Data300!R83:R88))/$Q34*$O34/1.02</f>
        <v>0</v>
      </c>
      <c r="AD34" s="7">
        <f>d167Data300!F83</f>
        <v>306.51</v>
      </c>
      <c r="AE34" s="34"/>
      <c r="AF34" s="34"/>
      <c r="AH34" s="102">
        <f t="shared" si="9"/>
        <v>2.85</v>
      </c>
      <c r="AI34" s="102">
        <f t="shared" si="10"/>
        <v>1.97</v>
      </c>
      <c r="AJ34" s="102">
        <f t="shared" si="11"/>
        <v>4.8516666666666675</v>
      </c>
      <c r="AK34" s="102">
        <f t="shared" si="12"/>
        <v>648.29396325459322</v>
      </c>
      <c r="AL34" s="102">
        <f t="shared" si="13"/>
        <v>448.11898512685917</v>
      </c>
      <c r="AM34" s="102">
        <f t="shared" si="14"/>
        <v>0</v>
      </c>
      <c r="AN34" s="102">
        <f t="shared" si="15"/>
        <v>7.2032662583843683</v>
      </c>
      <c r="AO34" s="102">
        <f t="shared" si="16"/>
        <v>1103.6162146398369</v>
      </c>
      <c r="AP34" s="102">
        <f t="shared" si="17"/>
        <v>1.0799379493324204</v>
      </c>
    </row>
    <row r="35" spans="1:42" ht="18.75" thickTop="1" x14ac:dyDescent="0.25">
      <c r="A35" s="40">
        <v>401</v>
      </c>
      <c r="B35" s="39"/>
      <c r="C35" s="39"/>
      <c r="D35" s="39"/>
      <c r="E35" s="39">
        <v>2.77</v>
      </c>
      <c r="F35" s="39">
        <v>21.02</v>
      </c>
      <c r="G35" s="39">
        <v>0.33</v>
      </c>
      <c r="H35" s="39"/>
      <c r="I35" s="39"/>
      <c r="J35" s="39"/>
      <c r="K35" s="39">
        <v>12.09</v>
      </c>
      <c r="L35" s="39">
        <v>5.09</v>
      </c>
      <c r="M35" s="43"/>
      <c r="O35" s="36">
        <v>4.875</v>
      </c>
      <c r="P35" s="36">
        <f t="shared" si="0"/>
        <v>36.209999999999994</v>
      </c>
      <c r="Q35" s="36">
        <v>6</v>
      </c>
      <c r="R35" s="36">
        <f t="shared" si="1"/>
        <v>6.0349999999999993</v>
      </c>
      <c r="S35" s="36">
        <f t="shared" si="2"/>
        <v>28.843749999999996</v>
      </c>
      <c r="T35" s="35">
        <f t="shared" si="3"/>
        <v>288.43749999999994</v>
      </c>
      <c r="U35" s="35">
        <f t="shared" si="4"/>
        <v>189.50367647058823</v>
      </c>
      <c r="V35" s="35">
        <f t="shared" si="5"/>
        <v>96.305147058823536</v>
      </c>
      <c r="W35" s="35">
        <f t="shared" si="6"/>
        <v>2.6286764705882355</v>
      </c>
      <c r="X35" s="35">
        <f t="shared" si="7"/>
        <v>0</v>
      </c>
      <c r="Y35" s="35">
        <f t="shared" si="8"/>
        <v>0</v>
      </c>
      <c r="Z35" s="35">
        <f>(SUM(d167Data400!K13:K18)+Q35)/Q35</f>
        <v>9.8333333333333339</v>
      </c>
      <c r="AA35" s="35">
        <f>(SUM(d167Data400!O13:O18))/$Q35*$O35/1.02</f>
        <v>17.524509803921568</v>
      </c>
      <c r="AB35" s="35">
        <f>(SUM(d167Data400!Q13:Q18))/$Q35*$O35/1.02</f>
        <v>0</v>
      </c>
      <c r="AC35" s="35">
        <f>(SUM(d167Data400!R13:R18))/$Q35*$O35/1.02</f>
        <v>0</v>
      </c>
      <c r="AD35" s="7">
        <f>d167Data400!F13</f>
        <v>359.12</v>
      </c>
      <c r="AE35" s="34"/>
      <c r="AF35" s="34"/>
      <c r="AH35" s="102">
        <f t="shared" si="9"/>
        <v>3.9649999999999999</v>
      </c>
      <c r="AI35" s="102">
        <f t="shared" si="10"/>
        <v>2.0150000000000001</v>
      </c>
      <c r="AJ35" s="102">
        <f t="shared" si="11"/>
        <v>6.0349999999999993</v>
      </c>
      <c r="AK35" s="102">
        <f t="shared" si="12"/>
        <v>190.24975393700788</v>
      </c>
      <c r="AL35" s="102">
        <f t="shared" si="13"/>
        <v>96.68430118110237</v>
      </c>
      <c r="AM35" s="102">
        <f t="shared" si="14"/>
        <v>0</v>
      </c>
      <c r="AN35" s="102">
        <f t="shared" si="15"/>
        <v>2.639025590551181</v>
      </c>
      <c r="AO35" s="102">
        <f t="shared" si="16"/>
        <v>289.57308070866139</v>
      </c>
      <c r="AP35" s="102">
        <f t="shared" si="17"/>
        <v>0.24665159434605868</v>
      </c>
    </row>
    <row r="36" spans="1:42" ht="18" x14ac:dyDescent="0.25">
      <c r="A36" s="40">
        <v>402</v>
      </c>
      <c r="B36" s="42"/>
      <c r="C36" s="42"/>
      <c r="D36" s="42"/>
      <c r="E36" s="42">
        <v>3.56</v>
      </c>
      <c r="F36" s="42">
        <v>20.239999999999998</v>
      </c>
      <c r="G36" s="42">
        <v>0.79</v>
      </c>
      <c r="H36" s="42"/>
      <c r="I36" s="42"/>
      <c r="J36" s="42"/>
      <c r="K36" s="42">
        <v>12.77</v>
      </c>
      <c r="L36" s="42">
        <v>5.89</v>
      </c>
      <c r="M36" s="41"/>
      <c r="O36" s="36">
        <v>11.472222222222221</v>
      </c>
      <c r="P36" s="36">
        <f t="shared" si="0"/>
        <v>37.36</v>
      </c>
      <c r="Q36" s="36">
        <v>6</v>
      </c>
      <c r="R36" s="36">
        <f t="shared" si="1"/>
        <v>6.2266666666666666</v>
      </c>
      <c r="S36" s="36">
        <f t="shared" si="2"/>
        <v>70.033042846768325</v>
      </c>
      <c r="T36" s="35">
        <f t="shared" si="3"/>
        <v>700.3304284676833</v>
      </c>
      <c r="U36" s="35">
        <f t="shared" si="4"/>
        <v>446.14197530864192</v>
      </c>
      <c r="V36" s="35">
        <f t="shared" si="5"/>
        <v>239.37953885257807</v>
      </c>
      <c r="W36" s="35">
        <f t="shared" si="6"/>
        <v>14.808914306463326</v>
      </c>
      <c r="X36" s="35">
        <f t="shared" si="7"/>
        <v>0</v>
      </c>
      <c r="Y36" s="35">
        <f t="shared" si="8"/>
        <v>0</v>
      </c>
      <c r="Z36" s="35">
        <f>(SUM(d167Data400!K23:K28)+Q36)/Q36</f>
        <v>10.666666666666666</v>
      </c>
      <c r="AA36" s="35">
        <f>(SUM(d167Data400!O23:O28))/$Q36*$O36/1.02</f>
        <v>33.741830065359473</v>
      </c>
      <c r="AB36" s="35">
        <f>(SUM(d167Data400!Q23:Q28))/$Q36*$O36/1.02</f>
        <v>0</v>
      </c>
      <c r="AC36" s="35">
        <f>(SUM(d167Data400!R23:R28))/$Q36*$O36/1.02</f>
        <v>0</v>
      </c>
      <c r="AD36" s="7">
        <f>d167Data400!F23</f>
        <v>486.32</v>
      </c>
      <c r="AE36" s="34"/>
      <c r="AF36" s="34"/>
      <c r="AH36" s="102">
        <f t="shared" si="9"/>
        <v>3.9666666666666663</v>
      </c>
      <c r="AI36" s="102">
        <f t="shared" si="10"/>
        <v>2.1283333333333334</v>
      </c>
      <c r="AJ36" s="102">
        <f t="shared" si="11"/>
        <v>6.2266666666666666</v>
      </c>
      <c r="AK36" s="102">
        <f t="shared" si="12"/>
        <v>447.89843977836091</v>
      </c>
      <c r="AL36" s="102">
        <f t="shared" si="13"/>
        <v>240.32197798191891</v>
      </c>
      <c r="AM36" s="102">
        <f t="shared" si="14"/>
        <v>0</v>
      </c>
      <c r="AN36" s="102">
        <f t="shared" si="15"/>
        <v>14.867217118693498</v>
      </c>
      <c r="AO36" s="102">
        <f t="shared" si="16"/>
        <v>703.08763487897329</v>
      </c>
      <c r="AP36" s="102">
        <f t="shared" si="17"/>
        <v>0.61185946413767556</v>
      </c>
    </row>
    <row r="37" spans="1:42" ht="18" x14ac:dyDescent="0.25">
      <c r="A37" s="40">
        <v>403</v>
      </c>
      <c r="B37" s="42"/>
      <c r="C37" s="42"/>
      <c r="D37" s="42"/>
      <c r="E37" s="42">
        <v>2.95</v>
      </c>
      <c r="F37" s="42">
        <v>15.09</v>
      </c>
      <c r="G37" s="42">
        <v>0.22</v>
      </c>
      <c r="H37" s="42"/>
      <c r="I37" s="42"/>
      <c r="J37" s="42"/>
      <c r="K37" s="42">
        <v>10.3</v>
      </c>
      <c r="L37" s="42">
        <v>4.18</v>
      </c>
      <c r="M37" s="41"/>
      <c r="O37" s="36">
        <v>22.351851851851851</v>
      </c>
      <c r="P37" s="36">
        <f t="shared" si="0"/>
        <v>28.56</v>
      </c>
      <c r="Q37" s="36">
        <v>6</v>
      </c>
      <c r="R37" s="36">
        <f t="shared" si="1"/>
        <v>4.76</v>
      </c>
      <c r="S37" s="36">
        <f t="shared" si="2"/>
        <v>104.30864197530863</v>
      </c>
      <c r="T37" s="35">
        <f t="shared" si="3"/>
        <v>1043.0864197530864</v>
      </c>
      <c r="U37" s="35">
        <f t="shared" si="4"/>
        <v>658.86831275720147</v>
      </c>
      <c r="V37" s="35">
        <f t="shared" si="5"/>
        <v>376.18312757201647</v>
      </c>
      <c r="W37" s="35">
        <f t="shared" si="6"/>
        <v>8.0349794238683128</v>
      </c>
      <c r="X37" s="35">
        <f t="shared" si="7"/>
        <v>0</v>
      </c>
      <c r="Y37" s="35">
        <f t="shared" si="8"/>
        <v>0</v>
      </c>
      <c r="Z37" s="35">
        <f>(SUM(d167Data400!K33:K38)+Q37)/Q37</f>
        <v>10.333333333333334</v>
      </c>
      <c r="AA37" s="35">
        <f>(SUM(d167Data400!O33:O38))/$Q37*$O37/1.02</f>
        <v>25.565843621399178</v>
      </c>
      <c r="AB37" s="35">
        <f>(SUM(d167Data400!Q33:Q38))/$Q37*$O37/1.02</f>
        <v>0</v>
      </c>
      <c r="AC37" s="35">
        <f>(SUM(d167Data400!R33:R38))/$Q37*$O37/1.02</f>
        <v>0</v>
      </c>
      <c r="AD37" s="7">
        <f>d167Data400!F33</f>
        <v>433.96</v>
      </c>
      <c r="AE37" s="34"/>
      <c r="AF37" s="34"/>
      <c r="AH37" s="102">
        <f t="shared" si="9"/>
        <v>3.0066666666666664</v>
      </c>
      <c r="AI37" s="102">
        <f t="shared" si="10"/>
        <v>1.7166666666666668</v>
      </c>
      <c r="AJ37" s="102">
        <f t="shared" si="11"/>
        <v>4.76</v>
      </c>
      <c r="AK37" s="102">
        <f t="shared" si="12"/>
        <v>661.4622824924661</v>
      </c>
      <c r="AL37" s="102">
        <f t="shared" si="13"/>
        <v>377.66416350733931</v>
      </c>
      <c r="AM37" s="102">
        <f t="shared" si="14"/>
        <v>0</v>
      </c>
      <c r="AN37" s="102">
        <f t="shared" si="15"/>
        <v>8.0666132011276357</v>
      </c>
      <c r="AO37" s="102">
        <f t="shared" si="16"/>
        <v>1047.193059200933</v>
      </c>
      <c r="AP37" s="102">
        <f t="shared" si="17"/>
        <v>0.97304465122179851</v>
      </c>
    </row>
    <row r="38" spans="1:42" ht="18" x14ac:dyDescent="0.25">
      <c r="A38" s="40">
        <v>404</v>
      </c>
      <c r="B38" s="42"/>
      <c r="C38" s="42"/>
      <c r="D38" s="42"/>
      <c r="E38" s="42">
        <v>3.02</v>
      </c>
      <c r="F38" s="42">
        <v>13.88</v>
      </c>
      <c r="G38" s="42">
        <v>0.17</v>
      </c>
      <c r="H38" s="42"/>
      <c r="I38" s="42"/>
      <c r="J38" s="42"/>
      <c r="K38" s="42">
        <v>8.4600000000000009</v>
      </c>
      <c r="L38" s="42">
        <v>3.43</v>
      </c>
      <c r="M38" s="41"/>
      <c r="O38" s="36">
        <v>10.944444444444445</v>
      </c>
      <c r="P38" s="36">
        <f t="shared" si="0"/>
        <v>25.530000000000005</v>
      </c>
      <c r="Q38" s="36">
        <v>6</v>
      </c>
      <c r="R38" s="36">
        <f t="shared" si="1"/>
        <v>4.2550000000000008</v>
      </c>
      <c r="S38" s="36">
        <f t="shared" si="2"/>
        <v>45.655501089324623</v>
      </c>
      <c r="T38" s="35">
        <f t="shared" si="3"/>
        <v>456.55501089324622</v>
      </c>
      <c r="U38" s="35">
        <f t="shared" si="4"/>
        <v>302.22403776325348</v>
      </c>
      <c r="V38" s="35">
        <f t="shared" si="5"/>
        <v>151.29084967320264</v>
      </c>
      <c r="W38" s="35">
        <f t="shared" si="6"/>
        <v>3.0401234567901239</v>
      </c>
      <c r="X38" s="35">
        <f t="shared" si="7"/>
        <v>0</v>
      </c>
      <c r="Y38" s="35">
        <f t="shared" si="8"/>
        <v>0</v>
      </c>
      <c r="Z38" s="35">
        <f>(SUM(d167Data400!K43:K48)+Q38)/Q38</f>
        <v>9.1666666666666661</v>
      </c>
      <c r="AA38" s="35">
        <f>(SUM(d167Data400!O43:O48))/$Q38*$O38/1.02</f>
        <v>12.518155410312273</v>
      </c>
      <c r="AB38" s="35">
        <f>(SUM(d167Data400!Q43:Q48))/$Q38*$O38/1.02</f>
        <v>0</v>
      </c>
      <c r="AC38" s="35">
        <f>(SUM(d167Data400!R43:R48))/$Q38*$O38/1.02</f>
        <v>0</v>
      </c>
      <c r="AD38" s="7">
        <f>d167Data400!F43</f>
        <v>425.41</v>
      </c>
      <c r="AE38" s="34"/>
      <c r="AF38" s="34"/>
      <c r="AH38" s="102">
        <f t="shared" si="9"/>
        <v>2.8166666666666669</v>
      </c>
      <c r="AI38" s="102">
        <f t="shared" si="10"/>
        <v>1.4100000000000001</v>
      </c>
      <c r="AJ38" s="102">
        <f t="shared" si="11"/>
        <v>4.2550000000000008</v>
      </c>
      <c r="AK38" s="102">
        <f t="shared" si="12"/>
        <v>303.41389617964427</v>
      </c>
      <c r="AL38" s="102">
        <f t="shared" si="13"/>
        <v>151.88648293963257</v>
      </c>
      <c r="AM38" s="102">
        <f t="shared" si="14"/>
        <v>0</v>
      </c>
      <c r="AN38" s="102">
        <f t="shared" si="15"/>
        <v>3.0520924467774861</v>
      </c>
      <c r="AO38" s="102">
        <f t="shared" si="16"/>
        <v>458.35247156605431</v>
      </c>
      <c r="AP38" s="102">
        <f t="shared" si="17"/>
        <v>0.42740167408537239</v>
      </c>
    </row>
    <row r="39" spans="1:42" ht="18" x14ac:dyDescent="0.25">
      <c r="A39" s="40">
        <v>405</v>
      </c>
      <c r="B39" s="42"/>
      <c r="C39" s="42"/>
      <c r="D39" s="42"/>
      <c r="E39" s="42">
        <v>3.86</v>
      </c>
      <c r="F39" s="42">
        <v>13.27</v>
      </c>
      <c r="G39" s="42">
        <v>0.09</v>
      </c>
      <c r="H39" s="42"/>
      <c r="I39" s="42"/>
      <c r="J39" s="42"/>
      <c r="K39" s="42">
        <v>11.46</v>
      </c>
      <c r="L39" s="42">
        <v>3.22</v>
      </c>
      <c r="M39" s="41"/>
      <c r="O39" s="36">
        <v>23.953703703703706</v>
      </c>
      <c r="P39" s="36">
        <f t="shared" si="0"/>
        <v>28.68</v>
      </c>
      <c r="Q39" s="36">
        <v>6</v>
      </c>
      <c r="R39" s="36">
        <f t="shared" si="1"/>
        <v>4.78</v>
      </c>
      <c r="S39" s="36">
        <f t="shared" si="2"/>
        <v>112.25363108206247</v>
      </c>
      <c r="T39" s="35">
        <f t="shared" si="3"/>
        <v>1122.5363108206247</v>
      </c>
      <c r="U39" s="35">
        <f t="shared" si="4"/>
        <v>670.46886347131442</v>
      </c>
      <c r="V39" s="35">
        <f t="shared" si="5"/>
        <v>448.54484386347139</v>
      </c>
      <c r="W39" s="35">
        <f t="shared" si="6"/>
        <v>3.5226034858387805</v>
      </c>
      <c r="X39" s="35">
        <f t="shared" si="7"/>
        <v>0</v>
      </c>
      <c r="Y39" s="35">
        <f t="shared" si="8"/>
        <v>0</v>
      </c>
      <c r="Z39" s="35">
        <f>(SUM(d167Data400!K53:K58)+Q39)/Q39</f>
        <v>10.833333333333334</v>
      </c>
      <c r="AA39" s="35">
        <f>(SUM(d167Data400!O53:O58))/$Q39*$O39/1.02</f>
        <v>19.570019365771</v>
      </c>
      <c r="AB39" s="35">
        <f>(SUM(d167Data400!Q53:Q58))/$Q39*$O39/1.02</f>
        <v>0</v>
      </c>
      <c r="AC39" s="35">
        <f>(SUM(d167Data400!R53:R58))/$Q39*$O39/1.02</f>
        <v>0</v>
      </c>
      <c r="AD39" s="7">
        <f>d167Data400!F53</f>
        <v>619.77</v>
      </c>
      <c r="AE39" s="34"/>
      <c r="AF39" s="34"/>
      <c r="AH39" s="102">
        <f t="shared" si="9"/>
        <v>2.855</v>
      </c>
      <c r="AI39" s="102">
        <f t="shared" si="10"/>
        <v>1.9100000000000001</v>
      </c>
      <c r="AJ39" s="102">
        <f t="shared" si="11"/>
        <v>4.78</v>
      </c>
      <c r="AK39" s="102">
        <f t="shared" si="12"/>
        <v>673.10850466608338</v>
      </c>
      <c r="AL39" s="102">
        <f t="shared" si="13"/>
        <v>450.31076844561107</v>
      </c>
      <c r="AM39" s="102">
        <f t="shared" si="14"/>
        <v>0</v>
      </c>
      <c r="AN39" s="102">
        <f t="shared" si="15"/>
        <v>3.5364720034995627</v>
      </c>
      <c r="AO39" s="102">
        <f t="shared" si="16"/>
        <v>1126.9557451151941</v>
      </c>
      <c r="AP39" s="102">
        <f t="shared" si="17"/>
        <v>1.0807576630489597</v>
      </c>
    </row>
    <row r="40" spans="1:42" ht="18" x14ac:dyDescent="0.25">
      <c r="A40" s="40">
        <v>406</v>
      </c>
      <c r="B40" s="42"/>
      <c r="C40" s="42"/>
      <c r="D40" s="42"/>
      <c r="E40" s="42">
        <v>2.35</v>
      </c>
      <c r="F40" s="42">
        <v>16.12</v>
      </c>
      <c r="G40" s="42">
        <v>0.18</v>
      </c>
      <c r="H40" s="42"/>
      <c r="I40" s="42"/>
      <c r="J40" s="42"/>
      <c r="K40" s="42">
        <v>12.52</v>
      </c>
      <c r="L40" s="42">
        <v>3.45</v>
      </c>
      <c r="M40" s="41"/>
      <c r="O40" s="36">
        <v>11.648148148148147</v>
      </c>
      <c r="P40" s="36">
        <f t="shared" si="0"/>
        <v>31.17</v>
      </c>
      <c r="Q40" s="36">
        <v>6</v>
      </c>
      <c r="R40" s="36">
        <f t="shared" si="1"/>
        <v>5.1950000000000003</v>
      </c>
      <c r="S40" s="36">
        <f t="shared" si="2"/>
        <v>59.325617283950614</v>
      </c>
      <c r="T40" s="35">
        <f t="shared" si="3"/>
        <v>593.25617283950623</v>
      </c>
      <c r="U40" s="35">
        <f t="shared" si="4"/>
        <v>351.53806584362144</v>
      </c>
      <c r="V40" s="35">
        <f t="shared" si="5"/>
        <v>238.29218106995881</v>
      </c>
      <c r="W40" s="35">
        <f t="shared" si="6"/>
        <v>3.4259259259259256</v>
      </c>
      <c r="X40" s="35">
        <f t="shared" si="7"/>
        <v>0</v>
      </c>
      <c r="Y40" s="35">
        <f t="shared" si="8"/>
        <v>0</v>
      </c>
      <c r="Z40" s="35">
        <f>(SUM(d167Data400!K63:K68)+Q40)/Q40</f>
        <v>10.333333333333334</v>
      </c>
      <c r="AA40" s="35">
        <f>(SUM(d167Data400!O63:O68))/$Q40*$O40/1.02</f>
        <v>17.12962962962963</v>
      </c>
      <c r="AB40" s="35">
        <f>(SUM(d167Data400!Q63:Q68))/$Q40*$O40/1.02</f>
        <v>0</v>
      </c>
      <c r="AC40" s="35">
        <f>(SUM(d167Data400!R63:R68))/$Q40*$O40/1.02</f>
        <v>0</v>
      </c>
      <c r="AD40" s="7">
        <f>d167Data400!F63</f>
        <v>407.73</v>
      </c>
      <c r="AE40" s="34"/>
      <c r="AF40" s="34"/>
      <c r="AH40" s="102">
        <f t="shared" si="9"/>
        <v>3.0783333333333336</v>
      </c>
      <c r="AI40" s="102">
        <f t="shared" si="10"/>
        <v>2.0866666666666664</v>
      </c>
      <c r="AJ40" s="102">
        <f t="shared" si="11"/>
        <v>5.1950000000000003</v>
      </c>
      <c r="AK40" s="102">
        <f t="shared" si="12"/>
        <v>352.92207397686394</v>
      </c>
      <c r="AL40" s="102">
        <f t="shared" si="13"/>
        <v>239.23033926314761</v>
      </c>
      <c r="AM40" s="102">
        <f t="shared" si="14"/>
        <v>0</v>
      </c>
      <c r="AN40" s="102">
        <f t="shared" si="15"/>
        <v>3.4394138232720901</v>
      </c>
      <c r="AO40" s="102">
        <f t="shared" si="16"/>
        <v>595.59182706328363</v>
      </c>
      <c r="AP40" s="102">
        <f t="shared" si="17"/>
        <v>0.61232730733015639</v>
      </c>
    </row>
    <row r="41" spans="1:42" ht="18" x14ac:dyDescent="0.25">
      <c r="A41" s="40">
        <v>407</v>
      </c>
      <c r="B41" s="42"/>
      <c r="C41" s="42"/>
      <c r="D41" s="42"/>
      <c r="E41" s="42">
        <v>2.81</v>
      </c>
      <c r="F41" s="42">
        <v>19.489999999999998</v>
      </c>
      <c r="G41" s="42">
        <v>0.55000000000000004</v>
      </c>
      <c r="H41" s="42"/>
      <c r="I41" s="42"/>
      <c r="J41" s="42"/>
      <c r="K41" s="42">
        <v>13.43</v>
      </c>
      <c r="L41" s="42">
        <v>4.08</v>
      </c>
      <c r="M41" s="41"/>
      <c r="O41" s="36">
        <v>5.0625</v>
      </c>
      <c r="P41" s="36">
        <f t="shared" si="0"/>
        <v>36.28</v>
      </c>
      <c r="Q41" s="36">
        <v>6</v>
      </c>
      <c r="R41" s="36">
        <f t="shared" si="1"/>
        <v>6.0466666666666669</v>
      </c>
      <c r="S41" s="36">
        <f t="shared" si="2"/>
        <v>30.011029411764707</v>
      </c>
      <c r="T41" s="35">
        <f t="shared" si="3"/>
        <v>300.11029411764707</v>
      </c>
      <c r="U41" s="35">
        <f t="shared" si="4"/>
        <v>184.46691176470586</v>
      </c>
      <c r="V41" s="35">
        <f t="shared" si="5"/>
        <v>111.09375</v>
      </c>
      <c r="W41" s="35">
        <f t="shared" si="6"/>
        <v>4.5496323529411766</v>
      </c>
      <c r="X41" s="35">
        <f t="shared" si="7"/>
        <v>0</v>
      </c>
      <c r="Y41" s="35">
        <f t="shared" si="8"/>
        <v>0</v>
      </c>
      <c r="Z41" s="35">
        <f>(SUM(d167Data400!K73:K78)+Q41)/Q41</f>
        <v>10.5</v>
      </c>
      <c r="AA41" s="35">
        <f>(SUM(d167Data400!O73:O78))/$Q41*$O41/1.02</f>
        <v>17.371323529411764</v>
      </c>
      <c r="AB41" s="35">
        <f>(SUM(d167Data400!Q73:Q78))/$Q41*$O41/1.02</f>
        <v>0</v>
      </c>
      <c r="AC41" s="35">
        <f>(SUM(d167Data400!R73:R78))/$Q41*$O41/1.02</f>
        <v>0</v>
      </c>
      <c r="AD41" s="7">
        <f>d167Data400!F73</f>
        <v>380.43</v>
      </c>
      <c r="AE41" s="34"/>
      <c r="AF41" s="34"/>
      <c r="AH41" s="102">
        <f t="shared" si="9"/>
        <v>3.7166666666666663</v>
      </c>
      <c r="AI41" s="102">
        <f t="shared" si="10"/>
        <v>2.2383333333333333</v>
      </c>
      <c r="AJ41" s="102">
        <f t="shared" si="11"/>
        <v>6.0466666666666669</v>
      </c>
      <c r="AK41" s="102">
        <f t="shared" si="12"/>
        <v>185.1931594488189</v>
      </c>
      <c r="AL41" s="102">
        <f t="shared" si="13"/>
        <v>111.53112696850395</v>
      </c>
      <c r="AM41" s="102">
        <f t="shared" si="14"/>
        <v>0</v>
      </c>
      <c r="AN41" s="102">
        <f t="shared" si="15"/>
        <v>4.5675442913385833</v>
      </c>
      <c r="AO41" s="102">
        <f t="shared" si="16"/>
        <v>301.29183070866145</v>
      </c>
      <c r="AP41" s="102">
        <f t="shared" si="17"/>
        <v>0.25072253967656288</v>
      </c>
    </row>
    <row r="42" spans="1:42" ht="18.75" thickBot="1" x14ac:dyDescent="0.3">
      <c r="A42" s="40">
        <v>408</v>
      </c>
      <c r="B42" s="38"/>
      <c r="C42" s="38"/>
      <c r="D42" s="38"/>
      <c r="E42" s="38">
        <v>3.09</v>
      </c>
      <c r="F42" s="38">
        <v>13.03</v>
      </c>
      <c r="G42" s="38">
        <v>0.2</v>
      </c>
      <c r="H42" s="38"/>
      <c r="I42" s="38"/>
      <c r="J42" s="38"/>
      <c r="K42" s="38">
        <v>10.07</v>
      </c>
      <c r="L42" s="38">
        <v>3.19</v>
      </c>
      <c r="M42" s="37"/>
      <c r="O42" s="36">
        <v>11.990740740740742</v>
      </c>
      <c r="P42" s="36">
        <f t="shared" si="0"/>
        <v>26.389999999999997</v>
      </c>
      <c r="Q42" s="36">
        <v>6</v>
      </c>
      <c r="R42" s="36">
        <f t="shared" si="1"/>
        <v>4.3983333333333325</v>
      </c>
      <c r="S42" s="36">
        <f t="shared" si="2"/>
        <v>51.705171266037276</v>
      </c>
      <c r="T42" s="35">
        <f t="shared" si="3"/>
        <v>517.0517126603728</v>
      </c>
      <c r="U42" s="35">
        <f t="shared" si="4"/>
        <v>315.83454369402079</v>
      </c>
      <c r="V42" s="35">
        <f t="shared" si="5"/>
        <v>197.29862624061971</v>
      </c>
      <c r="W42" s="35">
        <f t="shared" si="6"/>
        <v>3.9185427257322685</v>
      </c>
      <c r="X42" s="35">
        <f t="shared" si="7"/>
        <v>0</v>
      </c>
      <c r="Y42" s="35">
        <f t="shared" si="8"/>
        <v>0</v>
      </c>
      <c r="Z42" s="35">
        <f>(SUM(d167Data400!K83:K88)+Q42)/Q42</f>
        <v>11.5</v>
      </c>
      <c r="AA42" s="35">
        <f>(SUM(d167Data400!O83:O88))/$Q42*$O42/1.02</f>
        <v>17.63344226579521</v>
      </c>
      <c r="AB42" s="35">
        <f>(SUM(d167Data400!Q83:Q88))/$Q42*$O42/1.02</f>
        <v>0</v>
      </c>
      <c r="AC42" s="35">
        <f>(SUM(d167Data400!R83:R88))/$Q42*$O42/1.02</f>
        <v>0</v>
      </c>
      <c r="AD42" s="7">
        <f>d167Data400!F83</f>
        <v>403.64</v>
      </c>
      <c r="AE42" s="34"/>
      <c r="AF42" s="34"/>
      <c r="AH42" s="102">
        <f t="shared" si="9"/>
        <v>2.6866666666666661</v>
      </c>
      <c r="AI42" s="102">
        <f t="shared" si="10"/>
        <v>1.6783333333333335</v>
      </c>
      <c r="AJ42" s="102">
        <f t="shared" si="11"/>
        <v>4.3983333333333325</v>
      </c>
      <c r="AK42" s="102">
        <f t="shared" si="12"/>
        <v>317.07798677943032</v>
      </c>
      <c r="AL42" s="102">
        <f t="shared" si="13"/>
        <v>198.07539248566155</v>
      </c>
      <c r="AM42" s="102">
        <f t="shared" si="14"/>
        <v>0</v>
      </c>
      <c r="AN42" s="102">
        <f t="shared" si="15"/>
        <v>3.9339700592981441</v>
      </c>
      <c r="AO42" s="102">
        <f t="shared" si="16"/>
        <v>519.08734932439006</v>
      </c>
      <c r="AP42" s="102">
        <f t="shared" si="17"/>
        <v>0.41419209897621123</v>
      </c>
    </row>
    <row r="43" spans="1:42" ht="13.5" thickTop="1" x14ac:dyDescent="0.2"/>
    <row r="45" spans="1:42" x14ac:dyDescent="0.2">
      <c r="F45" s="7" t="s">
        <v>757</v>
      </c>
      <c r="O45" s="7" t="s">
        <v>155</v>
      </c>
      <c r="P45" s="7" t="s">
        <v>154</v>
      </c>
      <c r="Q45" s="7" t="s">
        <v>153</v>
      </c>
      <c r="R45" s="7" t="s">
        <v>156</v>
      </c>
      <c r="S45" s="7" t="s">
        <v>158</v>
      </c>
      <c r="T45" s="7" t="s">
        <v>157</v>
      </c>
    </row>
    <row r="46" spans="1:42" x14ac:dyDescent="0.2">
      <c r="N46" s="7" t="s">
        <v>169</v>
      </c>
      <c r="O46" s="35">
        <f>AVERAGE(T13,T34)</f>
        <v>1094.4766702977486</v>
      </c>
      <c r="P46" s="35">
        <f>AVERAGE(T37,T39)</f>
        <v>1082.8113652868556</v>
      </c>
      <c r="Q46" s="35">
        <f>AVERAGE(T18,T21,T38,T40)</f>
        <v>605.13139978213508</v>
      </c>
      <c r="R46" s="35">
        <f>AVERAGE(T12,T25,T28,T32)</f>
        <v>493.13585542241583</v>
      </c>
      <c r="S46" s="35">
        <f>AVERAGE(T11,T23)</f>
        <v>372.36791938997817</v>
      </c>
      <c r="T46" s="35">
        <f>AVERAGE(T26,T30)</f>
        <v>276.21136301742916</v>
      </c>
    </row>
    <row r="47" spans="1:42" x14ac:dyDescent="0.2">
      <c r="N47" s="7" t="s">
        <v>168</v>
      </c>
      <c r="O47" s="35">
        <f>AVERAGE(U13,U34)</f>
        <v>646.03077342047936</v>
      </c>
      <c r="P47" s="35">
        <f>AVERAGE(U37,U39)</f>
        <v>664.668588114258</v>
      </c>
      <c r="Q47" s="35">
        <f>AVERAGE(U18,U21,U38,U40)</f>
        <v>367.85456003389015</v>
      </c>
      <c r="R47" s="35">
        <f>AVERAGE(U12,U25,U28,U32)</f>
        <v>261.08187333575404</v>
      </c>
      <c r="S47" s="35">
        <f>AVERAGE(U11,U23)</f>
        <v>228.07342728758169</v>
      </c>
      <c r="T47" s="35">
        <f>AVERAGE(U26,U30)</f>
        <v>169.13585920479304</v>
      </c>
    </row>
    <row r="48" spans="1:42" x14ac:dyDescent="0.2">
      <c r="N48" s="7" t="s">
        <v>167</v>
      </c>
      <c r="O48" s="35">
        <f>AVERAGE(V13,V34)</f>
        <v>434.37363834422661</v>
      </c>
      <c r="P48" s="35">
        <f>AVERAGE(V37,V39)</f>
        <v>412.36398571774396</v>
      </c>
      <c r="Q48" s="35">
        <f>AVERAGE(V18,V21,V38,V40)</f>
        <v>231.95072319051079</v>
      </c>
      <c r="R48" s="35">
        <f>AVERAGE(V12,V25,V28,V32)</f>
        <v>226.83051924473494</v>
      </c>
      <c r="S48" s="35">
        <f>AVERAGE(V11,V23)</f>
        <v>139.60205610021785</v>
      </c>
      <c r="T48" s="35">
        <f>AVERAGE(V26,V30)</f>
        <v>105.27471405228758</v>
      </c>
    </row>
    <row r="49" spans="14:20" x14ac:dyDescent="0.2">
      <c r="N49" s="7" t="s">
        <v>166</v>
      </c>
      <c r="O49" s="35">
        <f>AVERAGE(W13,W34)</f>
        <v>14.072258533042849</v>
      </c>
      <c r="P49" s="35">
        <f>AVERAGE(W37,W39)</f>
        <v>5.7787914548535468</v>
      </c>
      <c r="Q49" s="35">
        <f>AVERAGE(W18,W21,W38,W40)</f>
        <v>5.3261165577342044</v>
      </c>
      <c r="R49" s="35">
        <f>AVERAGE(W12,W25,W28,W32)</f>
        <v>5.223462841926894</v>
      </c>
      <c r="S49" s="35">
        <f>AVERAGE(W11,W23)</f>
        <v>4.6924360021786491</v>
      </c>
      <c r="T49" s="35">
        <f>AVERAGE(W26,W30)</f>
        <v>1.8007897603485841</v>
      </c>
    </row>
    <row r="50" spans="14:20" x14ac:dyDescent="0.2">
      <c r="N50" s="7" t="s">
        <v>165</v>
      </c>
      <c r="O50" s="35">
        <f>AVERAGE(X13,X34)</f>
        <v>0</v>
      </c>
      <c r="P50" s="35">
        <f>AVERAGE(X37,X39)</f>
        <v>0</v>
      </c>
      <c r="Q50" s="35">
        <f>AVERAGE(X18,X21,X38,X40)</f>
        <v>0</v>
      </c>
      <c r="R50" s="35">
        <f>AVERAGE(X12,X25,X28,X32)</f>
        <v>0</v>
      </c>
      <c r="S50" s="35">
        <f>AVERAGE(X11,X23)</f>
        <v>0</v>
      </c>
      <c r="T50" s="35">
        <f>AVERAGE(X26,X30)</f>
        <v>0</v>
      </c>
    </row>
    <row r="51" spans="14:20" x14ac:dyDescent="0.2">
      <c r="N51" s="7" t="s">
        <v>164</v>
      </c>
      <c r="O51" s="35">
        <f>AVERAGE(Y13,Y34)</f>
        <v>0</v>
      </c>
      <c r="P51" s="35">
        <f>AVERAGE(Y37,Y39)</f>
        <v>0</v>
      </c>
      <c r="Q51" s="35">
        <f>AVERAGE(Y18,Y21,Y38,Y40)</f>
        <v>0</v>
      </c>
      <c r="R51" s="35">
        <f>AVERAGE(Y12,Y25,Y28,Y32)</f>
        <v>0</v>
      </c>
      <c r="S51" s="35">
        <f>AVERAGE(Y11,Y23)</f>
        <v>0</v>
      </c>
      <c r="T51" s="35">
        <f>AVERAGE(Y26,Y30)</f>
        <v>0</v>
      </c>
    </row>
    <row r="52" spans="14:20" x14ac:dyDescent="0.2">
      <c r="N52" s="7" t="s">
        <v>163</v>
      </c>
      <c r="O52" s="35">
        <f>AVERAGE(Z13,Z34)</f>
        <v>9.5833333333333339</v>
      </c>
      <c r="P52" s="35">
        <f>AVERAGE(Z37,Z39)</f>
        <v>10.583333333333334</v>
      </c>
      <c r="Q52" s="35">
        <f>AVERAGE(Z18,Z21,Z38,Z40)</f>
        <v>10.666666666666666</v>
      </c>
      <c r="R52" s="35">
        <f>AVERAGE(Z12,Z25,Z28,Z32)</f>
        <v>9.9583333333333339</v>
      </c>
      <c r="S52" s="35">
        <f>AVERAGE(Z11,Z23)</f>
        <v>11.75</v>
      </c>
      <c r="T52" s="35">
        <f>AVERAGE(Z26,Z30)</f>
        <v>10.416666666666668</v>
      </c>
    </row>
    <row r="53" spans="14:20" x14ac:dyDescent="0.2">
      <c r="N53" s="7" t="s">
        <v>162</v>
      </c>
      <c r="O53" s="35">
        <f>AVERAGE(AA13,AA34)</f>
        <v>50.742102396514163</v>
      </c>
      <c r="P53" s="35">
        <f>AVERAGE(AA37,AA39)</f>
        <v>22.567931493585089</v>
      </c>
      <c r="Q53" s="35">
        <f>AVERAGE(AA18,AA21,AA38,AA40)</f>
        <v>23.170842411038489</v>
      </c>
      <c r="R53" s="35">
        <f>AVERAGE(AA12,AA25,AA28,AA32)</f>
        <v>26.957380174291938</v>
      </c>
      <c r="S53" s="35">
        <f>AVERAGE(AA11,AA23)</f>
        <v>23.925994008714596</v>
      </c>
      <c r="T53" s="35">
        <f>AVERAGE(AA26,AA30)</f>
        <v>9.6132897603485841</v>
      </c>
    </row>
    <row r="54" spans="14:20" x14ac:dyDescent="0.2">
      <c r="N54" s="7" t="s">
        <v>161</v>
      </c>
      <c r="O54" s="35">
        <f>AVERAGE(AB13,AB34)</f>
        <v>0</v>
      </c>
      <c r="P54" s="35">
        <f>AVERAGE(AB37,AB39)</f>
        <v>0</v>
      </c>
      <c r="Q54" s="35">
        <f>AVERAGE(AB18,AB21,AB38,AB40)</f>
        <v>0</v>
      </c>
      <c r="R54" s="35">
        <f>AVERAGE(AB12,AB25,AB28,AB32)</f>
        <v>0</v>
      </c>
      <c r="S54" s="35">
        <f>AVERAGE(AB11,AB23)</f>
        <v>0</v>
      </c>
      <c r="T54" s="35">
        <f>AVERAGE(AB26,AB30)</f>
        <v>0</v>
      </c>
    </row>
    <row r="55" spans="14:20" x14ac:dyDescent="0.2">
      <c r="N55" s="7" t="s">
        <v>160</v>
      </c>
      <c r="O55" s="35">
        <f>AVERAGE(AC13,AC34)</f>
        <v>0</v>
      </c>
      <c r="P55" s="35">
        <f>AVERAGE(AC37,AC39)</f>
        <v>0</v>
      </c>
      <c r="Q55" s="35">
        <f>AVERAGE(AC18,AC21,AC38,AC40)</f>
        <v>0</v>
      </c>
      <c r="R55" s="35">
        <f>AVERAGE(AC12,AC25,AC28,AC32)</f>
        <v>0</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4028D-2408-48F8-98C1-A5EBF3B224CB}">
  <sheetPr>
    <pageSetUpPr fitToPage="1"/>
  </sheetPr>
  <dimension ref="A1:BO92"/>
  <sheetViews>
    <sheetView defaultGridColor="0" colorId="8" zoomScale="85" workbookViewId="0">
      <selection activeCell="V14" sqref="V1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7" s="32" customFormat="1" ht="19.5" customHeight="1" x14ac:dyDescent="0.3">
      <c r="A1" s="33" t="s">
        <v>150</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2" spans="1:67" ht="12.75" customHeight="1" x14ac:dyDescent="0.2">
      <c r="A2" s="29"/>
      <c r="B2" s="29"/>
      <c r="C2" s="29"/>
      <c r="D2" s="29"/>
      <c r="E2" s="29"/>
      <c r="F2" s="29"/>
      <c r="G2" s="29"/>
      <c r="H2" s="29"/>
      <c r="I2" s="29"/>
      <c r="J2" s="29"/>
      <c r="K2" s="29"/>
      <c r="L2" s="29"/>
      <c r="M2" s="29"/>
      <c r="N2" s="29"/>
      <c r="O2" s="29"/>
    </row>
    <row r="3" spans="1:67" ht="12.75" customHeight="1" thickBot="1" x14ac:dyDescent="0.25">
      <c r="A3" s="149" t="s">
        <v>148</v>
      </c>
      <c r="B3" s="149"/>
      <c r="C3" s="149"/>
      <c r="D3" s="150">
        <v>37795</v>
      </c>
      <c r="E3" s="150"/>
      <c r="F3" s="29"/>
      <c r="G3" s="29"/>
      <c r="H3" s="30" t="s">
        <v>147</v>
      </c>
      <c r="I3" s="148" t="s">
        <v>763</v>
      </c>
      <c r="J3" s="148"/>
      <c r="K3" s="29"/>
      <c r="L3" s="29"/>
      <c r="M3" s="30" t="s">
        <v>145</v>
      </c>
      <c r="N3" s="31" t="s">
        <v>762</v>
      </c>
      <c r="O3" s="31"/>
    </row>
    <row r="4" spans="1:67" ht="12.75" customHeight="1" x14ac:dyDescent="0.2">
      <c r="A4" s="29"/>
      <c r="B4" s="29"/>
      <c r="C4" s="29"/>
      <c r="D4" s="29"/>
      <c r="E4" s="29"/>
      <c r="F4" s="29"/>
      <c r="G4" s="29"/>
      <c r="H4" s="29"/>
      <c r="I4" s="29"/>
      <c r="J4" s="29"/>
      <c r="K4" s="29"/>
      <c r="L4" s="29"/>
      <c r="M4" s="29"/>
      <c r="N4" s="29"/>
      <c r="O4" s="29"/>
    </row>
    <row r="5" spans="1:67" ht="12.75" customHeight="1" thickBot="1" x14ac:dyDescent="0.25">
      <c r="A5" s="149" t="s">
        <v>143</v>
      </c>
      <c r="B5" s="149"/>
      <c r="C5" s="149"/>
      <c r="D5" s="152">
        <v>174</v>
      </c>
      <c r="E5" s="152"/>
      <c r="F5" s="29"/>
      <c r="G5" s="29"/>
      <c r="H5" s="30" t="s">
        <v>142</v>
      </c>
      <c r="I5" s="148" t="s">
        <v>761</v>
      </c>
      <c r="J5" s="148"/>
      <c r="K5" s="29"/>
      <c r="L5" s="29"/>
      <c r="M5" s="30" t="s">
        <v>140</v>
      </c>
      <c r="N5" s="31" t="s">
        <v>745</v>
      </c>
      <c r="O5" s="31"/>
    </row>
    <row r="6" spans="1:67" ht="12.75" customHeight="1" x14ac:dyDescent="0.2">
      <c r="A6" s="29"/>
      <c r="B6" s="29"/>
      <c r="C6" s="29"/>
      <c r="D6" s="29"/>
      <c r="E6" s="29"/>
      <c r="F6" s="29"/>
      <c r="G6" s="29"/>
      <c r="H6" s="29"/>
      <c r="I6" s="29"/>
      <c r="J6" s="29"/>
      <c r="K6" s="29"/>
      <c r="L6" s="29"/>
      <c r="M6" s="29"/>
      <c r="N6" s="29"/>
      <c r="O6" s="29"/>
    </row>
    <row r="7" spans="1:67" ht="12.75" customHeight="1" thickBot="1" x14ac:dyDescent="0.25">
      <c r="A7" s="149" t="s">
        <v>138</v>
      </c>
      <c r="B7" s="149"/>
      <c r="C7" s="149"/>
      <c r="D7" s="148" t="s">
        <v>760</v>
      </c>
      <c r="E7" s="148"/>
      <c r="F7" s="148"/>
      <c r="G7" s="148"/>
      <c r="H7" s="148"/>
      <c r="I7" s="148"/>
      <c r="J7" s="148"/>
      <c r="K7" s="148"/>
      <c r="L7" s="148"/>
      <c r="M7" s="148"/>
      <c r="N7" s="148"/>
      <c r="O7" s="148"/>
    </row>
    <row r="8" spans="1:67" ht="12.75" customHeight="1" thickBot="1" x14ac:dyDescent="0.25">
      <c r="A8" s="29"/>
      <c r="B8" s="29"/>
      <c r="C8" s="29"/>
      <c r="D8" s="151"/>
      <c r="E8" s="151"/>
      <c r="F8" s="151"/>
      <c r="G8" s="151"/>
      <c r="H8" s="151"/>
      <c r="I8" s="151"/>
      <c r="J8" s="151"/>
      <c r="K8" s="151"/>
      <c r="L8" s="151"/>
      <c r="M8" s="151"/>
      <c r="N8" s="151"/>
      <c r="O8" s="151"/>
    </row>
    <row r="9" spans="1:67" ht="12.75" customHeight="1" x14ac:dyDescent="0.2"/>
    <row r="10" spans="1:67" ht="13.5" thickBot="1" x14ac:dyDescent="0.25">
      <c r="B10" s="28"/>
      <c r="C10" s="28"/>
      <c r="D10" s="28"/>
      <c r="E10" s="28"/>
      <c r="F10" s="28"/>
      <c r="G10" s="28"/>
      <c r="H10" s="28"/>
      <c r="I10" s="28"/>
      <c r="J10" s="28"/>
      <c r="K10" s="28"/>
      <c r="L10" s="28"/>
      <c r="M10" s="28"/>
      <c r="N10" s="28"/>
      <c r="O10" s="28"/>
      <c r="P10" s="28"/>
      <c r="Q10" s="28"/>
      <c r="R10" s="28"/>
      <c r="S10" s="28"/>
    </row>
    <row r="11" spans="1: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7" ht="3.75" customHeight="1" x14ac:dyDescent="0.2">
      <c r="B12" s="11"/>
      <c r="C12" s="9"/>
      <c r="D12" s="9"/>
      <c r="E12" s="9"/>
      <c r="F12" s="10"/>
      <c r="G12" s="9"/>
      <c r="H12" s="9"/>
      <c r="I12" s="9"/>
      <c r="J12" s="9"/>
      <c r="K12" s="10"/>
      <c r="L12" s="10"/>
      <c r="M12" s="10"/>
      <c r="N12" s="10"/>
      <c r="O12" s="10"/>
      <c r="P12" s="10"/>
      <c r="Q12" s="9"/>
      <c r="R12" s="9"/>
      <c r="S12" s="8"/>
    </row>
    <row r="13" spans="1:67" ht="15.75" x14ac:dyDescent="0.2">
      <c r="B13" s="147">
        <v>101</v>
      </c>
      <c r="C13" s="21" t="s">
        <v>104</v>
      </c>
      <c r="D13" s="19" t="s">
        <v>755</v>
      </c>
      <c r="E13" s="19">
        <v>174</v>
      </c>
      <c r="F13" s="19">
        <v>1590.53</v>
      </c>
      <c r="G13" s="19">
        <v>10.63</v>
      </c>
      <c r="H13" s="19">
        <v>45.8</v>
      </c>
      <c r="I13" s="19">
        <v>26.1</v>
      </c>
      <c r="J13" s="19">
        <v>10</v>
      </c>
      <c r="K13" s="19">
        <v>17</v>
      </c>
      <c r="L13" s="19">
        <v>2</v>
      </c>
      <c r="M13" s="19">
        <v>6</v>
      </c>
      <c r="N13" s="19">
        <v>3</v>
      </c>
      <c r="O13" s="19">
        <v>19</v>
      </c>
      <c r="P13" s="19">
        <v>0</v>
      </c>
      <c r="Q13" s="19">
        <v>0</v>
      </c>
      <c r="R13" s="19">
        <v>0</v>
      </c>
      <c r="S13" s="18" t="s">
        <v>752</v>
      </c>
      <c r="U13" s="102">
        <v>6</v>
      </c>
      <c r="V13" s="102">
        <f>IF($H13="","",$H13)</f>
        <v>45.8</v>
      </c>
      <c r="W13" s="102">
        <f>IF(V13="","",V13/100)</f>
        <v>0.45799999999999996</v>
      </c>
      <c r="X13" s="102">
        <f>IF($G13="","",$G13)</f>
        <v>10.63</v>
      </c>
      <c r="Y13" s="102">
        <f>IF($K13="","",$K13)</f>
        <v>17</v>
      </c>
      <c r="Z13" s="102">
        <f>IF(J13="","",J13-1)</f>
        <v>9</v>
      </c>
      <c r="AA13" s="102">
        <f>IF($L13="","",$L13)</f>
        <v>2</v>
      </c>
      <c r="AB13" s="102">
        <f>IF($M13="","",$M13)</f>
        <v>6</v>
      </c>
      <c r="AC13" s="102">
        <f>IF($H14="","",$H14)</f>
        <v>37.200000000000003</v>
      </c>
      <c r="AD13" s="102">
        <f>IF(AC13="","",AC13/100)</f>
        <v>0.37200000000000005</v>
      </c>
      <c r="AE13" s="102">
        <f>IF($G14="","",$G14)</f>
        <v>9.0500000000000007</v>
      </c>
      <c r="AF13" s="102">
        <f>IF($K14="","",$K14)</f>
        <v>13</v>
      </c>
      <c r="AG13" s="102">
        <f>IF(J14="","",J14-1)</f>
        <v>4</v>
      </c>
      <c r="AH13" s="102">
        <f>IF($L14="","",$L14)</f>
        <v>2</v>
      </c>
      <c r="AI13" s="102">
        <f>IF($M14="","",$M14)</f>
        <v>1</v>
      </c>
      <c r="AJ13" s="102">
        <f>IF($H15="","",$H15)</f>
        <v>35.1</v>
      </c>
      <c r="AK13" s="102">
        <f>IF(AJ13="","",AJ13/100)</f>
        <v>0.35100000000000003</v>
      </c>
      <c r="AL13" s="102">
        <f>IF($G15="","",$G15)</f>
        <v>9.41</v>
      </c>
      <c r="AM13" s="102">
        <f>IF($K15="","",$K15)</f>
        <v>12</v>
      </c>
      <c r="AN13" s="102">
        <f>IF(J15="","",J15-1)</f>
        <v>5</v>
      </c>
      <c r="AO13" s="102">
        <f>IF($L15="","",$L15)</f>
        <v>1</v>
      </c>
      <c r="AP13" s="102">
        <f>IF($M15="","",$M15)</f>
        <v>1</v>
      </c>
      <c r="AQ13" s="102">
        <f>IF($H16="","",$H16)</f>
        <v>42.5</v>
      </c>
      <c r="AR13" s="102">
        <f>IF(AQ13="","",AQ13/100)</f>
        <v>0.42499999999999999</v>
      </c>
      <c r="AS13" s="102">
        <f>IF($G16="","",$G16)</f>
        <v>10.57</v>
      </c>
      <c r="AT13" s="102">
        <f>IF($K16="","",$K16)</f>
        <v>14</v>
      </c>
      <c r="AU13" s="102">
        <f>IF(J16="","",J16-1)</f>
        <v>6</v>
      </c>
      <c r="AV13" s="102">
        <f>IF($L16="","",$L16)</f>
        <v>3</v>
      </c>
      <c r="AW13" s="102">
        <f>IF($M16="","",$M16)</f>
        <v>4</v>
      </c>
      <c r="AX13" s="102">
        <f>IF($H17="","",$H17)</f>
        <v>31.2</v>
      </c>
      <c r="AY13" s="102">
        <f>IF(AX13="","",AX13/100)</f>
        <v>0.312</v>
      </c>
      <c r="AZ13" s="102">
        <f>IF($G17="","",$G17)</f>
        <v>7.62</v>
      </c>
      <c r="BA13" s="102">
        <f>IF($K17="","",$K17)</f>
        <v>12</v>
      </c>
      <c r="BB13" s="102">
        <f>IF(J17="","",J17-1)</f>
        <v>7</v>
      </c>
      <c r="BC13" s="102">
        <f>IF($L17="","",$L17)</f>
        <v>1</v>
      </c>
      <c r="BD13" s="102">
        <f>IF($M17="","",$M17)</f>
        <v>2</v>
      </c>
      <c r="BE13" s="102">
        <f>IF($H18="","",$H18)</f>
        <v>39.799999999999997</v>
      </c>
      <c r="BF13" s="102">
        <f>IF(BE13="","",BE13/100)</f>
        <v>0.39799999999999996</v>
      </c>
      <c r="BG13" s="102">
        <f>IF($G18="","",$G18)</f>
        <v>10.28</v>
      </c>
      <c r="BH13" s="102">
        <f>IF($K18="","",$K18)</f>
        <v>11</v>
      </c>
      <c r="BI13" s="102">
        <f>IF(J18="","",J18-1)</f>
        <v>7</v>
      </c>
      <c r="BJ13" s="102">
        <f>IF($L18="","",$L18)</f>
        <v>3</v>
      </c>
      <c r="BK13" s="102">
        <f>IF($M18="","",$M18)</f>
        <v>8</v>
      </c>
      <c r="BL13" s="102">
        <f>SUM(O13:O18)/U13</f>
        <v>9.8333333333333339</v>
      </c>
      <c r="BM13" s="102">
        <f>SUM(P13:P18)/U13</f>
        <v>0</v>
      </c>
      <c r="BN13" s="102">
        <f>SUM(Q13:Q18)/U13</f>
        <v>0</v>
      </c>
      <c r="BO13" s="102">
        <f>SUM(R13:R18)/U13</f>
        <v>0</v>
      </c>
    </row>
    <row r="14" spans="1:67" ht="15.75" x14ac:dyDescent="0.2">
      <c r="B14" s="147"/>
      <c r="C14" s="21" t="s">
        <v>103</v>
      </c>
      <c r="D14" s="19" t="s">
        <v>755</v>
      </c>
      <c r="E14" s="19">
        <v>175</v>
      </c>
      <c r="F14" s="20"/>
      <c r="G14" s="19">
        <v>9.0500000000000007</v>
      </c>
      <c r="H14" s="19">
        <v>37.200000000000003</v>
      </c>
      <c r="I14" s="19">
        <v>21</v>
      </c>
      <c r="J14" s="19">
        <v>5</v>
      </c>
      <c r="K14" s="19">
        <v>13</v>
      </c>
      <c r="L14" s="19">
        <v>2</v>
      </c>
      <c r="M14" s="19">
        <v>1</v>
      </c>
      <c r="N14" s="19">
        <v>1</v>
      </c>
      <c r="O14" s="19">
        <v>9</v>
      </c>
      <c r="P14" s="19">
        <v>0</v>
      </c>
      <c r="Q14" s="19">
        <v>0</v>
      </c>
      <c r="R14" s="19">
        <v>0</v>
      </c>
      <c r="S14" s="18" t="s">
        <v>738</v>
      </c>
    </row>
    <row r="15" spans="1:67" ht="15.75" x14ac:dyDescent="0.2">
      <c r="B15" s="147"/>
      <c r="C15" s="21" t="s">
        <v>102</v>
      </c>
      <c r="D15" s="19" t="s">
        <v>755</v>
      </c>
      <c r="E15" s="19">
        <f>E14</f>
        <v>175</v>
      </c>
      <c r="F15" s="20"/>
      <c r="G15" s="19">
        <v>9.41</v>
      </c>
      <c r="H15" s="19">
        <v>35.1</v>
      </c>
      <c r="I15" s="19">
        <v>24.9</v>
      </c>
      <c r="J15" s="19">
        <v>6</v>
      </c>
      <c r="K15" s="19">
        <v>12</v>
      </c>
      <c r="L15" s="19">
        <v>1</v>
      </c>
      <c r="M15" s="19">
        <v>1</v>
      </c>
      <c r="N15" s="19">
        <v>1</v>
      </c>
      <c r="O15" s="19">
        <v>6</v>
      </c>
      <c r="P15" s="19">
        <v>0</v>
      </c>
      <c r="Q15" s="19">
        <v>0</v>
      </c>
      <c r="R15" s="19">
        <v>0</v>
      </c>
      <c r="S15" s="18" t="s">
        <v>741</v>
      </c>
    </row>
    <row r="16" spans="1:67" ht="15.75" x14ac:dyDescent="0.2">
      <c r="B16" s="147"/>
      <c r="C16" s="21" t="s">
        <v>101</v>
      </c>
      <c r="D16" s="19" t="s">
        <v>755</v>
      </c>
      <c r="E16" s="19">
        <f>E15</f>
        <v>175</v>
      </c>
      <c r="F16" s="20"/>
      <c r="G16" s="19">
        <v>10.57</v>
      </c>
      <c r="H16" s="19">
        <v>42.5</v>
      </c>
      <c r="I16" s="19">
        <v>28.1</v>
      </c>
      <c r="J16" s="19">
        <v>7</v>
      </c>
      <c r="K16" s="19">
        <v>14</v>
      </c>
      <c r="L16" s="19">
        <v>3</v>
      </c>
      <c r="M16" s="19">
        <v>4</v>
      </c>
      <c r="N16" s="19">
        <v>1</v>
      </c>
      <c r="O16" s="19">
        <v>13</v>
      </c>
      <c r="P16" s="19">
        <v>0</v>
      </c>
      <c r="Q16" s="19">
        <v>0</v>
      </c>
      <c r="R16" s="19">
        <v>0</v>
      </c>
      <c r="S16" s="18" t="s">
        <v>752</v>
      </c>
    </row>
    <row r="17" spans="2:67" ht="15.75" x14ac:dyDescent="0.2">
      <c r="B17" s="147"/>
      <c r="C17" s="21" t="s">
        <v>100</v>
      </c>
      <c r="D17" s="19" t="s">
        <v>755</v>
      </c>
      <c r="E17" s="19">
        <f>E16</f>
        <v>175</v>
      </c>
      <c r="F17" s="20"/>
      <c r="G17" s="19">
        <v>7.62</v>
      </c>
      <c r="H17" s="19">
        <v>31.2</v>
      </c>
      <c r="I17" s="19">
        <v>17.100000000000001</v>
      </c>
      <c r="J17" s="19">
        <v>8</v>
      </c>
      <c r="K17" s="19">
        <v>12</v>
      </c>
      <c r="L17" s="19">
        <v>1</v>
      </c>
      <c r="M17" s="19">
        <v>2</v>
      </c>
      <c r="N17" s="19">
        <v>0</v>
      </c>
      <c r="O17" s="19">
        <v>4</v>
      </c>
      <c r="P17" s="19">
        <v>0</v>
      </c>
      <c r="Q17" s="19">
        <v>0</v>
      </c>
      <c r="R17" s="19">
        <v>0</v>
      </c>
      <c r="S17" s="18"/>
    </row>
    <row r="18" spans="2:67" ht="15.75" x14ac:dyDescent="0.2">
      <c r="B18" s="147"/>
      <c r="C18" s="21" t="s">
        <v>99</v>
      </c>
      <c r="D18" s="19" t="s">
        <v>755</v>
      </c>
      <c r="E18" s="19">
        <f>E17</f>
        <v>175</v>
      </c>
      <c r="F18" s="20"/>
      <c r="G18" s="19">
        <v>10.28</v>
      </c>
      <c r="H18" s="19">
        <v>39.799999999999997</v>
      </c>
      <c r="I18" s="19">
        <v>29.1</v>
      </c>
      <c r="J18" s="19">
        <v>8</v>
      </c>
      <c r="K18" s="19">
        <v>11</v>
      </c>
      <c r="L18" s="19">
        <v>3</v>
      </c>
      <c r="M18" s="19">
        <v>8</v>
      </c>
      <c r="N18" s="19">
        <v>0</v>
      </c>
      <c r="O18" s="19">
        <v>8</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175</v>
      </c>
      <c r="F20" s="13">
        <f>F13</f>
        <v>1590.53</v>
      </c>
      <c r="G20" s="13">
        <f t="shared" ref="G20:R20" si="0">AVERAGE(G13:G18)</f>
        <v>9.5933333333333319</v>
      </c>
      <c r="H20" s="13">
        <f t="shared" si="0"/>
        <v>38.599999999999994</v>
      </c>
      <c r="I20" s="13">
        <f t="shared" si="0"/>
        <v>24.383333333333329</v>
      </c>
      <c r="J20" s="13">
        <f t="shared" si="0"/>
        <v>7.333333333333333</v>
      </c>
      <c r="K20" s="13">
        <f t="shared" si="0"/>
        <v>13.166666666666666</v>
      </c>
      <c r="L20" s="13">
        <f t="shared" si="0"/>
        <v>2</v>
      </c>
      <c r="M20" s="13">
        <f t="shared" si="0"/>
        <v>3.6666666666666665</v>
      </c>
      <c r="N20" s="13">
        <f t="shared" si="0"/>
        <v>1</v>
      </c>
      <c r="O20" s="13">
        <f t="shared" si="0"/>
        <v>9.8333333333333339</v>
      </c>
      <c r="P20" s="13">
        <f t="shared" si="0"/>
        <v>0</v>
      </c>
      <c r="Q20" s="13">
        <f t="shared" si="0"/>
        <v>0</v>
      </c>
      <c r="R20" s="13">
        <f t="shared" si="0"/>
        <v>0</v>
      </c>
      <c r="S20" s="12"/>
    </row>
    <row r="21" spans="2:67" ht="15.75" x14ac:dyDescent="0.2">
      <c r="B21" s="17"/>
      <c r="C21" s="16" t="s">
        <v>97</v>
      </c>
      <c r="D21" s="15"/>
      <c r="E21" s="14"/>
      <c r="F21" s="14"/>
      <c r="G21" s="13">
        <f t="shared" ref="G21:R21" si="1">STDEV(G13:G18)/SQRT(COUNT(G13:G18))</f>
        <v>0.47338966800911292</v>
      </c>
      <c r="H21" s="13">
        <f t="shared" si="1"/>
        <v>2.1405606742160086</v>
      </c>
      <c r="I21" s="13">
        <f t="shared" si="1"/>
        <v>1.8598237670393567</v>
      </c>
      <c r="J21" s="13">
        <f t="shared" si="1"/>
        <v>0.71492035298424017</v>
      </c>
      <c r="K21" s="13">
        <f t="shared" si="1"/>
        <v>0.87241682188682534</v>
      </c>
      <c r="L21" s="13">
        <f t="shared" si="1"/>
        <v>0.36514837167011077</v>
      </c>
      <c r="M21" s="13">
        <f t="shared" si="1"/>
        <v>1.1737877907772674</v>
      </c>
      <c r="N21" s="13">
        <f t="shared" si="1"/>
        <v>0.44721359549995793</v>
      </c>
      <c r="O21" s="13">
        <f t="shared" si="1"/>
        <v>2.2123391341393495</v>
      </c>
      <c r="P21" s="13">
        <f t="shared" si="1"/>
        <v>0</v>
      </c>
      <c r="Q21" s="13">
        <f t="shared" si="1"/>
        <v>0</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755</v>
      </c>
      <c r="E23" s="19">
        <v>174</v>
      </c>
      <c r="F23" s="19">
        <v>677.08</v>
      </c>
      <c r="G23" s="19">
        <v>7.66</v>
      </c>
      <c r="H23" s="19">
        <v>34.299999999999997</v>
      </c>
      <c r="I23" s="19">
        <v>18.2</v>
      </c>
      <c r="J23" s="19">
        <v>12</v>
      </c>
      <c r="K23" s="19">
        <v>13</v>
      </c>
      <c r="L23" s="19">
        <v>1</v>
      </c>
      <c r="M23" s="19">
        <v>0</v>
      </c>
      <c r="N23" s="19">
        <v>2</v>
      </c>
      <c r="O23" s="19">
        <v>0</v>
      </c>
      <c r="P23" s="19">
        <v>0</v>
      </c>
      <c r="Q23" s="19">
        <v>0</v>
      </c>
      <c r="R23" s="19">
        <v>0</v>
      </c>
      <c r="S23" s="18"/>
      <c r="U23" s="102">
        <v>6</v>
      </c>
      <c r="V23" s="102">
        <f>IF($H23="","",$H23)</f>
        <v>34.299999999999997</v>
      </c>
      <c r="W23" s="102">
        <f>IF(V23="","",V23/100)</f>
        <v>0.34299999999999997</v>
      </c>
      <c r="X23" s="102">
        <f>IF($G23="","",$G23)</f>
        <v>7.66</v>
      </c>
      <c r="Y23" s="102">
        <f>IF($K23="","",$K23)</f>
        <v>13</v>
      </c>
      <c r="Z23" s="102">
        <f>IF(J23="","",J23-1)</f>
        <v>11</v>
      </c>
      <c r="AA23" s="102">
        <f>IF($L23="","",$L23)</f>
        <v>1</v>
      </c>
      <c r="AB23" s="102">
        <f>IF($M23="","",$M23)</f>
        <v>0</v>
      </c>
      <c r="AC23" s="102">
        <f>IF($H24="","",$H24)</f>
        <v>31.7</v>
      </c>
      <c r="AD23" s="102">
        <f>IF(AC23="","",AC23/100)</f>
        <v>0.317</v>
      </c>
      <c r="AE23" s="102">
        <f>IF($G24="","",$G24)</f>
        <v>8.2799999999999994</v>
      </c>
      <c r="AF23" s="102">
        <f>IF($K24="","",$K24)</f>
        <v>10</v>
      </c>
      <c r="AG23" s="102">
        <f>IF(J24="","",J24-1)</f>
        <v>6</v>
      </c>
      <c r="AH23" s="102">
        <f>IF($L24="","",$L24)</f>
        <v>3</v>
      </c>
      <c r="AI23" s="102">
        <f>IF($M24="","",$M24)</f>
        <v>6</v>
      </c>
      <c r="AJ23" s="102">
        <f>IF($H25="","",$H25)</f>
        <v>36.200000000000003</v>
      </c>
      <c r="AK23" s="102">
        <f>IF(AJ23="","",AJ23/100)</f>
        <v>0.36200000000000004</v>
      </c>
      <c r="AL23" s="102">
        <f>IF($G25="","",$G25)</f>
        <v>8.0399999999999991</v>
      </c>
      <c r="AM23" s="102">
        <f>IF($K25="","",$K25)</f>
        <v>11</v>
      </c>
      <c r="AN23" s="102">
        <f>IF(J25="","",J25-1)</f>
        <v>6</v>
      </c>
      <c r="AO23" s="102">
        <f>IF($L25="","",$L25)</f>
        <v>1</v>
      </c>
      <c r="AP23" s="102">
        <f>IF($M25="","",$M25)</f>
        <v>6</v>
      </c>
      <c r="AQ23" s="102">
        <f>IF($H26="","",$H26)</f>
        <v>39.200000000000003</v>
      </c>
      <c r="AR23" s="102">
        <f>IF(AQ23="","",AQ23/100)</f>
        <v>0.39200000000000002</v>
      </c>
      <c r="AS23" s="102">
        <f>IF($G26="","",$G26)</f>
        <v>8.81</v>
      </c>
      <c r="AT23" s="102">
        <f>IF($K26="","",$K26)</f>
        <v>10</v>
      </c>
      <c r="AU23" s="102">
        <f>IF(J26="","",J26-1)</f>
        <v>3</v>
      </c>
      <c r="AV23" s="102">
        <f>IF($L26="","",$L26)</f>
        <v>1</v>
      </c>
      <c r="AW23" s="102">
        <f>IF($M26="","",$M26)</f>
        <v>9</v>
      </c>
      <c r="AX23" s="102">
        <f>IF($H27="","",$H27)</f>
        <v>30.2</v>
      </c>
      <c r="AY23" s="102">
        <f>IF(AX23="","",AX23/100)</f>
        <v>0.30199999999999999</v>
      </c>
      <c r="AZ23" s="102">
        <f>IF($G27="","",$G27)</f>
        <v>7.86</v>
      </c>
      <c r="BA23" s="102">
        <f>IF($K27="","",$K27)</f>
        <v>14</v>
      </c>
      <c r="BB23" s="102">
        <f>IF(J27="","",J27-1)</f>
        <v>7</v>
      </c>
      <c r="BC23" s="102">
        <f>IF($L27="","",$L27)</f>
        <v>0</v>
      </c>
      <c r="BD23" s="102">
        <f>IF($M27="","",$M27)</f>
        <v>0</v>
      </c>
      <c r="BE23" s="102">
        <f>IF($H28="","",$H28)</f>
        <v>32.799999999999997</v>
      </c>
      <c r="BF23" s="102">
        <f>IF(BE23="","",BE23/100)</f>
        <v>0.32799999999999996</v>
      </c>
      <c r="BG23" s="102">
        <f>IF($G28="","",$G28)</f>
        <v>8.7200000000000006</v>
      </c>
      <c r="BH23" s="102">
        <f>IF($K28="","",$K28)</f>
        <v>12</v>
      </c>
      <c r="BI23" s="102">
        <f>IF(J28="","",J28-1)</f>
        <v>4</v>
      </c>
      <c r="BJ23" s="102">
        <f>IF($L28="","",$L28)</f>
        <v>2</v>
      </c>
      <c r="BK23" s="102">
        <f>IF($M28="","",$M28)</f>
        <v>3</v>
      </c>
      <c r="BL23" s="102">
        <f>SUM(O23:O28)/U23</f>
        <v>7</v>
      </c>
      <c r="BM23" s="102">
        <f>SUM(P23:P28)/U23</f>
        <v>0</v>
      </c>
      <c r="BN23" s="102">
        <f>SUM(Q23:Q28)/U23</f>
        <v>0</v>
      </c>
      <c r="BO23" s="102">
        <f>SUM(R23:R28)/U23</f>
        <v>0</v>
      </c>
    </row>
    <row r="24" spans="2:67" ht="15.75" x14ac:dyDescent="0.2">
      <c r="B24" s="147"/>
      <c r="C24" s="21" t="s">
        <v>103</v>
      </c>
      <c r="D24" s="19" t="s">
        <v>755</v>
      </c>
      <c r="E24" s="19">
        <v>175</v>
      </c>
      <c r="F24" s="20"/>
      <c r="G24" s="19">
        <v>8.2799999999999994</v>
      </c>
      <c r="H24" s="19">
        <v>31.7</v>
      </c>
      <c r="I24" s="19">
        <v>29.1</v>
      </c>
      <c r="J24" s="19">
        <v>7</v>
      </c>
      <c r="K24" s="19">
        <v>10</v>
      </c>
      <c r="L24" s="19">
        <v>3</v>
      </c>
      <c r="M24" s="19">
        <v>6</v>
      </c>
      <c r="N24" s="19">
        <v>1</v>
      </c>
      <c r="O24" s="19">
        <v>7</v>
      </c>
      <c r="P24" s="19">
        <v>0</v>
      </c>
      <c r="Q24" s="19">
        <v>0</v>
      </c>
      <c r="R24" s="19">
        <v>0</v>
      </c>
      <c r="S24" s="18" t="s">
        <v>738</v>
      </c>
    </row>
    <row r="25" spans="2:67" ht="15.75" x14ac:dyDescent="0.2">
      <c r="B25" s="147"/>
      <c r="C25" s="21" t="s">
        <v>102</v>
      </c>
      <c r="D25" s="19" t="s">
        <v>755</v>
      </c>
      <c r="E25" s="19">
        <f>E24</f>
        <v>175</v>
      </c>
      <c r="F25" s="20"/>
      <c r="G25" s="19">
        <v>8.0399999999999991</v>
      </c>
      <c r="H25" s="19">
        <v>36.200000000000003</v>
      </c>
      <c r="I25" s="19">
        <v>23.4</v>
      </c>
      <c r="J25" s="19">
        <v>7</v>
      </c>
      <c r="K25" s="19">
        <v>11</v>
      </c>
      <c r="L25" s="19">
        <v>1</v>
      </c>
      <c r="M25" s="19">
        <v>6</v>
      </c>
      <c r="N25" s="19">
        <v>2</v>
      </c>
      <c r="O25" s="19">
        <v>7</v>
      </c>
      <c r="P25" s="19">
        <v>0</v>
      </c>
      <c r="Q25" s="19">
        <v>0</v>
      </c>
      <c r="R25" s="19">
        <v>0</v>
      </c>
      <c r="S25" s="18"/>
    </row>
    <row r="26" spans="2:67" ht="15.75" x14ac:dyDescent="0.2">
      <c r="B26" s="147"/>
      <c r="C26" s="21" t="s">
        <v>101</v>
      </c>
      <c r="D26" s="19" t="s">
        <v>755</v>
      </c>
      <c r="E26" s="19">
        <f>E25</f>
        <v>175</v>
      </c>
      <c r="F26" s="20"/>
      <c r="G26" s="19">
        <v>8.81</v>
      </c>
      <c r="H26" s="19">
        <v>39.200000000000003</v>
      </c>
      <c r="I26" s="19">
        <v>21.2</v>
      </c>
      <c r="J26" s="19">
        <v>4</v>
      </c>
      <c r="K26" s="19">
        <v>10</v>
      </c>
      <c r="L26" s="19">
        <v>1</v>
      </c>
      <c r="M26" s="19">
        <v>9</v>
      </c>
      <c r="N26" s="19">
        <v>3</v>
      </c>
      <c r="O26" s="19">
        <v>15</v>
      </c>
      <c r="P26" s="19">
        <v>0</v>
      </c>
      <c r="Q26" s="19">
        <v>0</v>
      </c>
      <c r="R26" s="19">
        <v>0</v>
      </c>
      <c r="S26" s="18" t="s">
        <v>741</v>
      </c>
    </row>
    <row r="27" spans="2:67" ht="15.75" x14ac:dyDescent="0.2">
      <c r="B27" s="147"/>
      <c r="C27" s="21" t="s">
        <v>100</v>
      </c>
      <c r="D27" s="19" t="s">
        <v>755</v>
      </c>
      <c r="E27" s="19">
        <f>E26</f>
        <v>175</v>
      </c>
      <c r="F27" s="20"/>
      <c r="G27" s="19">
        <v>7.86</v>
      </c>
      <c r="H27" s="19">
        <v>30.2</v>
      </c>
      <c r="I27" s="19">
        <v>22.1</v>
      </c>
      <c r="J27" s="19">
        <v>8</v>
      </c>
      <c r="K27" s="19">
        <v>14</v>
      </c>
      <c r="L27" s="19">
        <v>0</v>
      </c>
      <c r="M27" s="19">
        <v>0</v>
      </c>
      <c r="N27" s="19">
        <v>0</v>
      </c>
      <c r="O27" s="19">
        <v>7</v>
      </c>
      <c r="P27" s="19">
        <v>0</v>
      </c>
      <c r="Q27" s="19">
        <v>0</v>
      </c>
      <c r="R27" s="19">
        <v>0</v>
      </c>
      <c r="S27" s="18" t="s">
        <v>752</v>
      </c>
    </row>
    <row r="28" spans="2:67" ht="15.75" x14ac:dyDescent="0.2">
      <c r="B28" s="147"/>
      <c r="C28" s="21" t="s">
        <v>99</v>
      </c>
      <c r="D28" s="19" t="s">
        <v>755</v>
      </c>
      <c r="E28" s="19">
        <f>E27</f>
        <v>175</v>
      </c>
      <c r="F28" s="20"/>
      <c r="G28" s="19">
        <v>8.7200000000000006</v>
      </c>
      <c r="H28" s="19">
        <v>32.799999999999997</v>
      </c>
      <c r="I28" s="19">
        <v>22.1</v>
      </c>
      <c r="J28" s="19">
        <v>5</v>
      </c>
      <c r="K28" s="19">
        <v>12</v>
      </c>
      <c r="L28" s="19">
        <v>2</v>
      </c>
      <c r="M28" s="19">
        <v>3</v>
      </c>
      <c r="N28" s="19">
        <v>1</v>
      </c>
      <c r="O28" s="19">
        <v>6</v>
      </c>
      <c r="P28" s="19">
        <v>0</v>
      </c>
      <c r="Q28" s="19">
        <v>0</v>
      </c>
      <c r="R28" s="19">
        <v>0</v>
      </c>
      <c r="S28" s="18" t="s">
        <v>738</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175</v>
      </c>
      <c r="F30" s="13">
        <f>F23</f>
        <v>677.08</v>
      </c>
      <c r="G30" s="13">
        <f t="shared" ref="G30:R30" si="2">AVERAGE(G23:G28)</f>
        <v>8.2283333333333335</v>
      </c>
      <c r="H30" s="13">
        <f t="shared" si="2"/>
        <v>34.066666666666663</v>
      </c>
      <c r="I30" s="13">
        <f t="shared" si="2"/>
        <v>22.683333333333334</v>
      </c>
      <c r="J30" s="13">
        <f t="shared" si="2"/>
        <v>7.166666666666667</v>
      </c>
      <c r="K30" s="13">
        <f t="shared" si="2"/>
        <v>11.666666666666666</v>
      </c>
      <c r="L30" s="13">
        <f t="shared" si="2"/>
        <v>1.3333333333333333</v>
      </c>
      <c r="M30" s="13">
        <f t="shared" si="2"/>
        <v>4</v>
      </c>
      <c r="N30" s="13">
        <f t="shared" si="2"/>
        <v>1.5</v>
      </c>
      <c r="O30" s="13">
        <f t="shared" si="2"/>
        <v>7</v>
      </c>
      <c r="P30" s="13">
        <f t="shared" si="2"/>
        <v>0</v>
      </c>
      <c r="Q30" s="13">
        <f t="shared" si="2"/>
        <v>0</v>
      </c>
      <c r="R30" s="13">
        <f t="shared" si="2"/>
        <v>0</v>
      </c>
      <c r="S30" s="12"/>
    </row>
    <row r="31" spans="2:67" ht="15.75" x14ac:dyDescent="0.2">
      <c r="B31" s="17"/>
      <c r="C31" s="16" t="s">
        <v>97</v>
      </c>
      <c r="D31" s="15"/>
      <c r="E31" s="14"/>
      <c r="F31" s="14"/>
      <c r="G31" s="13">
        <f t="shared" ref="G31:R31" si="3">STDEV(G23:G28)/SQRT(COUNT(G23:G28))</f>
        <v>0.18946269055175785</v>
      </c>
      <c r="H31" s="13">
        <f t="shared" si="3"/>
        <v>1.3305804915315895</v>
      </c>
      <c r="I31" s="13">
        <f t="shared" si="3"/>
        <v>1.4681999561064962</v>
      </c>
      <c r="J31" s="13">
        <f t="shared" si="3"/>
        <v>1.137736544391734</v>
      </c>
      <c r="K31" s="13">
        <f t="shared" si="3"/>
        <v>0.66666666666666763</v>
      </c>
      <c r="L31" s="13">
        <f t="shared" si="3"/>
        <v>0.42163702135578401</v>
      </c>
      <c r="M31" s="13">
        <f t="shared" si="3"/>
        <v>1.4832396974191326</v>
      </c>
      <c r="N31" s="13">
        <f t="shared" si="3"/>
        <v>0.4281744192888377</v>
      </c>
      <c r="O31" s="13">
        <f t="shared" si="3"/>
        <v>1.9493588689617929</v>
      </c>
      <c r="P31" s="13">
        <f t="shared" si="3"/>
        <v>0</v>
      </c>
      <c r="Q31" s="13">
        <f t="shared" si="3"/>
        <v>0</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755</v>
      </c>
      <c r="E33" s="19">
        <v>174</v>
      </c>
      <c r="F33" s="19">
        <v>527.95000000000005</v>
      </c>
      <c r="G33" s="19">
        <v>7.02</v>
      </c>
      <c r="H33" s="19">
        <v>30.2</v>
      </c>
      <c r="I33" s="19">
        <v>21.6</v>
      </c>
      <c r="J33" s="19">
        <v>5</v>
      </c>
      <c r="K33" s="19">
        <v>10</v>
      </c>
      <c r="L33" s="19">
        <v>1</v>
      </c>
      <c r="M33" s="19">
        <v>3</v>
      </c>
      <c r="N33" s="19">
        <v>3</v>
      </c>
      <c r="O33" s="19">
        <v>6</v>
      </c>
      <c r="P33" s="19">
        <v>0</v>
      </c>
      <c r="Q33" s="19">
        <v>0</v>
      </c>
      <c r="R33" s="19">
        <v>0</v>
      </c>
      <c r="S33" s="18" t="s">
        <v>741</v>
      </c>
      <c r="U33" s="102">
        <v>6</v>
      </c>
      <c r="V33" s="102">
        <f>IF($H33="","",$H33)</f>
        <v>30.2</v>
      </c>
      <c r="W33" s="102">
        <f>IF(V33="","",V33/100)</f>
        <v>0.30199999999999999</v>
      </c>
      <c r="X33" s="102">
        <f>IF($G33="","",$G33)</f>
        <v>7.02</v>
      </c>
      <c r="Y33" s="102">
        <f>IF($K33="","",$K33)</f>
        <v>10</v>
      </c>
      <c r="Z33" s="102">
        <f>IF(J33="","",J33-1)</f>
        <v>4</v>
      </c>
      <c r="AA33" s="102">
        <f>IF($L33="","",$L33)</f>
        <v>1</v>
      </c>
      <c r="AB33" s="102">
        <f>IF($M33="","",$M33)</f>
        <v>3</v>
      </c>
      <c r="AC33" s="102">
        <f>IF($H34="","",$H34)</f>
        <v>32.299999999999997</v>
      </c>
      <c r="AD33" s="102">
        <f>IF(AC33="","",AC33/100)</f>
        <v>0.32299999999999995</v>
      </c>
      <c r="AE33" s="102">
        <f>IF($G34="","",$G34)</f>
        <v>6.27</v>
      </c>
      <c r="AF33" s="102">
        <f>IF($K34="","",$K34)</f>
        <v>9</v>
      </c>
      <c r="AG33" s="102">
        <f>IF(J34="","",J34-1)</f>
        <v>5</v>
      </c>
      <c r="AH33" s="102">
        <f>IF($L34="","",$L34)</f>
        <v>0</v>
      </c>
      <c r="AI33" s="102">
        <f>IF($M34="","",$M34)</f>
        <v>0</v>
      </c>
      <c r="AJ33" s="102">
        <f>IF($H35="","",$H35)</f>
        <v>30</v>
      </c>
      <c r="AK33" s="102">
        <f>IF(AJ33="","",AJ33/100)</f>
        <v>0.3</v>
      </c>
      <c r="AL33" s="102">
        <f>IF($G35="","",$G35)</f>
        <v>7.44</v>
      </c>
      <c r="AM33" s="102">
        <f>IF($K35="","",$K35)</f>
        <v>11</v>
      </c>
      <c r="AN33" s="102">
        <f>IF(J35="","",J35-1)</f>
        <v>8</v>
      </c>
      <c r="AO33" s="102">
        <f>IF($L35="","",$L35)</f>
        <v>1</v>
      </c>
      <c r="AP33" s="102">
        <f>IF($M35="","",$M35)</f>
        <v>2</v>
      </c>
      <c r="AQ33" s="102">
        <f>IF($H36="","",$H36)</f>
        <v>35.9</v>
      </c>
      <c r="AR33" s="102">
        <f>IF(AQ33="","",AQ33/100)</f>
        <v>0.35899999999999999</v>
      </c>
      <c r="AS33" s="102">
        <f>IF($G36="","",$G36)</f>
        <v>7.08</v>
      </c>
      <c r="AT33" s="102">
        <f>IF($K36="","",$K36)</f>
        <v>13</v>
      </c>
      <c r="AU33" s="102">
        <f>IF(J36="","",J36-1)</f>
        <v>6</v>
      </c>
      <c r="AV33" s="102">
        <f>IF($L36="","",$L36)</f>
        <v>0</v>
      </c>
      <c r="AW33" s="102">
        <f>IF($M36="","",$M36)</f>
        <v>0</v>
      </c>
      <c r="AX33" s="102">
        <f>IF($H37="","",$H37)</f>
        <v>44.5</v>
      </c>
      <c r="AY33" s="102">
        <f>IF(AX33="","",AX33/100)</f>
        <v>0.44500000000000001</v>
      </c>
      <c r="AZ33" s="102">
        <f>IF($G37="","",$G37)</f>
        <v>8.09</v>
      </c>
      <c r="BA33" s="102">
        <f>IF($K37="","",$K37)</f>
        <v>12</v>
      </c>
      <c r="BB33" s="102">
        <f>IF(J37="","",J37-1)</f>
        <v>5</v>
      </c>
      <c r="BC33" s="102">
        <f>IF($L37="","",$L37)</f>
        <v>0</v>
      </c>
      <c r="BD33" s="102">
        <f>IF($M37="","",$M37)</f>
        <v>0</v>
      </c>
      <c r="BE33" s="102">
        <f>IF($H38="","",$H38)</f>
        <v>29.7</v>
      </c>
      <c r="BF33" s="102">
        <f>IF(BE33="","",BE33/100)</f>
        <v>0.29699999999999999</v>
      </c>
      <c r="BG33" s="102">
        <f>IF($G38="","",$G38)</f>
        <v>6.96</v>
      </c>
      <c r="BH33" s="102">
        <f>IF($K38="","",$K38)</f>
        <v>7</v>
      </c>
      <c r="BI33" s="102" t="str">
        <f>IF(J38="","",J38-1)</f>
        <v/>
      </c>
      <c r="BJ33" s="102">
        <f>IF($L38="","",$L38)</f>
        <v>1</v>
      </c>
      <c r="BK33" s="102">
        <f>IF($M38="","",$M38)</f>
        <v>3</v>
      </c>
      <c r="BL33" s="102">
        <f>SUM(O33:O38)/U33</f>
        <v>3.1666666666666665</v>
      </c>
      <c r="BM33" s="102">
        <f>SUM(P33:P38)/U33</f>
        <v>0</v>
      </c>
      <c r="BN33" s="102">
        <f>SUM(Q33:Q38)/U33</f>
        <v>0</v>
      </c>
      <c r="BO33" s="102">
        <f>SUM(R33:R38)/U33</f>
        <v>0</v>
      </c>
    </row>
    <row r="34" spans="2:67" ht="15.75" x14ac:dyDescent="0.2">
      <c r="B34" s="147"/>
      <c r="C34" s="21" t="s">
        <v>103</v>
      </c>
      <c r="D34" s="19" t="s">
        <v>755</v>
      </c>
      <c r="E34" s="19">
        <v>175</v>
      </c>
      <c r="F34" s="20"/>
      <c r="G34" s="19">
        <v>6.27</v>
      </c>
      <c r="H34" s="19">
        <v>32.299999999999997</v>
      </c>
      <c r="I34" s="19">
        <v>18</v>
      </c>
      <c r="J34" s="19">
        <v>6</v>
      </c>
      <c r="K34" s="19">
        <v>9</v>
      </c>
      <c r="L34" s="19">
        <v>0</v>
      </c>
      <c r="M34" s="19">
        <v>0</v>
      </c>
      <c r="N34" s="19">
        <v>1</v>
      </c>
      <c r="O34" s="19">
        <v>3</v>
      </c>
      <c r="P34" s="19">
        <v>0</v>
      </c>
      <c r="Q34" s="19">
        <v>0</v>
      </c>
      <c r="R34" s="19">
        <v>0</v>
      </c>
      <c r="S34" s="18" t="s">
        <v>752</v>
      </c>
    </row>
    <row r="35" spans="2:67" ht="15.75" x14ac:dyDescent="0.2">
      <c r="B35" s="147"/>
      <c r="C35" s="21" t="s">
        <v>102</v>
      </c>
      <c r="D35" s="19" t="s">
        <v>755</v>
      </c>
      <c r="E35" s="19">
        <f>E34</f>
        <v>175</v>
      </c>
      <c r="F35" s="20"/>
      <c r="G35" s="19">
        <v>7.44</v>
      </c>
      <c r="H35" s="19">
        <v>30</v>
      </c>
      <c r="I35" s="19">
        <v>18.399999999999999</v>
      </c>
      <c r="J35" s="19">
        <v>9</v>
      </c>
      <c r="K35" s="19">
        <v>11</v>
      </c>
      <c r="L35" s="19">
        <v>1</v>
      </c>
      <c r="M35" s="19">
        <v>2</v>
      </c>
      <c r="N35" s="19">
        <v>2</v>
      </c>
      <c r="O35" s="19">
        <v>1</v>
      </c>
      <c r="P35" s="19">
        <v>0</v>
      </c>
      <c r="Q35" s="19">
        <v>0</v>
      </c>
      <c r="R35" s="19">
        <v>0</v>
      </c>
      <c r="S35" s="18" t="s">
        <v>741</v>
      </c>
    </row>
    <row r="36" spans="2:67" ht="15.75" x14ac:dyDescent="0.2">
      <c r="B36" s="147"/>
      <c r="C36" s="21" t="s">
        <v>101</v>
      </c>
      <c r="D36" s="19" t="s">
        <v>755</v>
      </c>
      <c r="E36" s="19">
        <f>E35</f>
        <v>175</v>
      </c>
      <c r="F36" s="20"/>
      <c r="G36" s="19">
        <v>7.08</v>
      </c>
      <c r="H36" s="19">
        <v>35.9</v>
      </c>
      <c r="I36" s="19">
        <v>16.5</v>
      </c>
      <c r="J36" s="19">
        <v>7</v>
      </c>
      <c r="K36" s="19">
        <v>13</v>
      </c>
      <c r="L36" s="19">
        <v>0</v>
      </c>
      <c r="M36" s="19">
        <v>0</v>
      </c>
      <c r="N36" s="19">
        <v>2</v>
      </c>
      <c r="O36" s="19">
        <v>5</v>
      </c>
      <c r="P36" s="19">
        <v>0</v>
      </c>
      <c r="Q36" s="19">
        <v>0</v>
      </c>
      <c r="R36" s="19">
        <v>0</v>
      </c>
      <c r="S36" s="18" t="s">
        <v>752</v>
      </c>
    </row>
    <row r="37" spans="2:67" ht="15.75" x14ac:dyDescent="0.2">
      <c r="B37" s="147"/>
      <c r="C37" s="21" t="s">
        <v>100</v>
      </c>
      <c r="D37" s="19" t="s">
        <v>755</v>
      </c>
      <c r="E37" s="19">
        <f>E36</f>
        <v>175</v>
      </c>
      <c r="F37" s="20"/>
      <c r="G37" s="19">
        <v>8.09</v>
      </c>
      <c r="H37" s="19">
        <v>44.5</v>
      </c>
      <c r="I37" s="19">
        <v>20.6</v>
      </c>
      <c r="J37" s="19">
        <v>6</v>
      </c>
      <c r="K37" s="19">
        <v>12</v>
      </c>
      <c r="L37" s="19">
        <v>0</v>
      </c>
      <c r="M37" s="19">
        <v>0</v>
      </c>
      <c r="N37" s="19">
        <v>3</v>
      </c>
      <c r="O37" s="19">
        <v>4</v>
      </c>
      <c r="P37" s="19">
        <v>0</v>
      </c>
      <c r="Q37" s="19">
        <v>0</v>
      </c>
      <c r="R37" s="19">
        <v>0</v>
      </c>
      <c r="S37" s="18"/>
    </row>
    <row r="38" spans="2:67" ht="15.75" x14ac:dyDescent="0.2">
      <c r="B38" s="147"/>
      <c r="C38" s="21" t="s">
        <v>99</v>
      </c>
      <c r="D38" s="19" t="s">
        <v>755</v>
      </c>
      <c r="E38" s="19">
        <f>E37</f>
        <v>175</v>
      </c>
      <c r="F38" s="20"/>
      <c r="G38" s="19">
        <v>6.96</v>
      </c>
      <c r="H38" s="19">
        <v>29.7</v>
      </c>
      <c r="I38" s="19">
        <v>21.8</v>
      </c>
      <c r="J38" s="19"/>
      <c r="K38" s="19">
        <v>7</v>
      </c>
      <c r="L38" s="19">
        <v>1</v>
      </c>
      <c r="M38" s="19">
        <v>3</v>
      </c>
      <c r="N38" s="19">
        <v>3</v>
      </c>
      <c r="O38" s="19">
        <v>0</v>
      </c>
      <c r="P38" s="19">
        <v>0</v>
      </c>
      <c r="Q38" s="19">
        <v>0</v>
      </c>
      <c r="R38" s="19">
        <v>0</v>
      </c>
      <c r="S38" s="18" t="s">
        <v>741</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175</v>
      </c>
      <c r="F40" s="13">
        <f>F33</f>
        <v>527.95000000000005</v>
      </c>
      <c r="G40" s="13">
        <f t="shared" ref="G40:R40" si="4">AVERAGE(G33:G38)</f>
        <v>7.1433333333333344</v>
      </c>
      <c r="H40" s="13">
        <f t="shared" si="4"/>
        <v>33.766666666666666</v>
      </c>
      <c r="I40" s="13">
        <f t="shared" si="4"/>
        <v>19.483333333333331</v>
      </c>
      <c r="J40" s="13">
        <f t="shared" si="4"/>
        <v>6.6</v>
      </c>
      <c r="K40" s="13">
        <f t="shared" si="4"/>
        <v>10.333333333333334</v>
      </c>
      <c r="L40" s="13">
        <f t="shared" si="4"/>
        <v>0.5</v>
      </c>
      <c r="M40" s="13">
        <f t="shared" si="4"/>
        <v>1.3333333333333333</v>
      </c>
      <c r="N40" s="13">
        <f t="shared" si="4"/>
        <v>2.3333333333333335</v>
      </c>
      <c r="O40" s="13">
        <f t="shared" si="4"/>
        <v>3.1666666666666665</v>
      </c>
      <c r="P40" s="13">
        <f t="shared" si="4"/>
        <v>0</v>
      </c>
      <c r="Q40" s="13">
        <f t="shared" si="4"/>
        <v>0</v>
      </c>
      <c r="R40" s="13">
        <f t="shared" si="4"/>
        <v>0</v>
      </c>
      <c r="S40" s="12"/>
    </row>
    <row r="41" spans="2:67" ht="15.75" x14ac:dyDescent="0.2">
      <c r="B41" s="17"/>
      <c r="C41" s="16" t="s">
        <v>97</v>
      </c>
      <c r="D41" s="15"/>
      <c r="E41" s="14"/>
      <c r="F41" s="14"/>
      <c r="G41" s="13">
        <f t="shared" ref="G41:R41" si="5">STDEV(G33:G38)/SQRT(COUNT(G33:G38))</f>
        <v>0.24493082923778939</v>
      </c>
      <c r="H41" s="13">
        <f t="shared" si="5"/>
        <v>2.347717567719291</v>
      </c>
      <c r="I41" s="13">
        <f t="shared" si="5"/>
        <v>0.88257829366264162</v>
      </c>
      <c r="J41" s="13">
        <f t="shared" si="5"/>
        <v>0.67823299831252637</v>
      </c>
      <c r="K41" s="13">
        <f t="shared" si="5"/>
        <v>0.88191710368819753</v>
      </c>
      <c r="L41" s="13">
        <f t="shared" si="5"/>
        <v>0.22360679774997896</v>
      </c>
      <c r="M41" s="13">
        <f t="shared" si="5"/>
        <v>0.61463629715285917</v>
      </c>
      <c r="N41" s="13">
        <f t="shared" si="5"/>
        <v>0.33333333333333348</v>
      </c>
      <c r="O41" s="13">
        <f t="shared" si="5"/>
        <v>0.94575073060740733</v>
      </c>
      <c r="P41" s="13">
        <f t="shared" si="5"/>
        <v>0</v>
      </c>
      <c r="Q41" s="13">
        <f t="shared" si="5"/>
        <v>0</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755</v>
      </c>
      <c r="E43" s="19">
        <v>174</v>
      </c>
      <c r="F43" s="19">
        <v>1344.47</v>
      </c>
      <c r="G43" s="19">
        <v>9.94</v>
      </c>
      <c r="H43" s="19">
        <v>48.3</v>
      </c>
      <c r="I43" s="19">
        <v>27.5</v>
      </c>
      <c r="J43" s="19">
        <v>7</v>
      </c>
      <c r="K43" s="19">
        <v>14</v>
      </c>
      <c r="L43" s="19">
        <v>1</v>
      </c>
      <c r="M43" s="19">
        <v>6</v>
      </c>
      <c r="N43" s="19">
        <v>5</v>
      </c>
      <c r="O43" s="19">
        <v>9</v>
      </c>
      <c r="P43" s="19">
        <v>0</v>
      </c>
      <c r="Q43" s="19">
        <v>0</v>
      </c>
      <c r="R43" s="19">
        <v>0</v>
      </c>
      <c r="S43" s="18"/>
      <c r="U43" s="102">
        <v>6</v>
      </c>
      <c r="V43" s="102">
        <f>IF($H43="","",$H43)</f>
        <v>48.3</v>
      </c>
      <c r="W43" s="102">
        <f>IF(V43="","",V43/100)</f>
        <v>0.48299999999999998</v>
      </c>
      <c r="X43" s="102">
        <f>IF($G43="","",$G43)</f>
        <v>9.94</v>
      </c>
      <c r="Y43" s="102">
        <f>IF($K43="","",$K43)</f>
        <v>14</v>
      </c>
      <c r="Z43" s="102">
        <f>IF(J43="","",J43-1)</f>
        <v>6</v>
      </c>
      <c r="AA43" s="102">
        <f>IF($L43="","",$L43)</f>
        <v>1</v>
      </c>
      <c r="AB43" s="102">
        <f>IF($M43="","",$M43)</f>
        <v>6</v>
      </c>
      <c r="AC43" s="102">
        <f>IF($H44="","",$H44)</f>
        <v>38.1</v>
      </c>
      <c r="AD43" s="102">
        <f>IF(AC43="","",AC43/100)</f>
        <v>0.38100000000000001</v>
      </c>
      <c r="AE43" s="102">
        <f>IF($G44="","",$G44)</f>
        <v>7.8</v>
      </c>
      <c r="AF43" s="102">
        <f>IF($K44="","",$K44)</f>
        <v>9</v>
      </c>
      <c r="AG43" s="102">
        <f>IF(J44="","",J44-1)</f>
        <v>4</v>
      </c>
      <c r="AH43" s="102">
        <f>IF($L44="","",$L44)</f>
        <v>1</v>
      </c>
      <c r="AI43" s="102">
        <f>IF($M44="","",$M44)</f>
        <v>2</v>
      </c>
      <c r="AJ43" s="102">
        <f>IF($H45="","",$H45)</f>
        <v>22.2</v>
      </c>
      <c r="AK43" s="102">
        <f>IF(AJ43="","",AJ43/100)</f>
        <v>0.222</v>
      </c>
      <c r="AL43" s="102">
        <f>IF($G45="","",$G45)</f>
        <v>4.5</v>
      </c>
      <c r="AM43" s="102">
        <f>IF($K45="","",$K45)</f>
        <v>6</v>
      </c>
      <c r="AN43" s="102" t="str">
        <f>IF(J45="","",J45-1)</f>
        <v/>
      </c>
      <c r="AO43" s="102">
        <f>IF($L45="","",$L45)</f>
        <v>1</v>
      </c>
      <c r="AP43" s="102">
        <f>IF($M45="","",$M45)</f>
        <v>0</v>
      </c>
      <c r="AQ43" s="102">
        <f>IF($H46="","",$H46)</f>
        <v>43.2</v>
      </c>
      <c r="AR43" s="102">
        <f>IF(AQ43="","",AQ43/100)</f>
        <v>0.43200000000000005</v>
      </c>
      <c r="AS43" s="102">
        <f>IF($G46="","",$G46)</f>
        <v>9.35</v>
      </c>
      <c r="AT43" s="102">
        <f>IF($K46="","",$K46)</f>
        <v>14</v>
      </c>
      <c r="AU43" s="102">
        <f>IF(J46="","",J46-1)</f>
        <v>8</v>
      </c>
      <c r="AV43" s="102">
        <f>IF($L46="","",$L46)</f>
        <v>0</v>
      </c>
      <c r="AW43" s="102">
        <f>IF($M46="","",$M46)</f>
        <v>0</v>
      </c>
      <c r="AX43" s="102">
        <f>IF($H47="","",$H47)</f>
        <v>49.9</v>
      </c>
      <c r="AY43" s="102">
        <f>IF(AX43="","",AX43/100)</f>
        <v>0.499</v>
      </c>
      <c r="AZ43" s="102">
        <f>IF($G47="","",$G47)</f>
        <v>9.58</v>
      </c>
      <c r="BA43" s="102">
        <f>IF($K47="","",$K47)</f>
        <v>15</v>
      </c>
      <c r="BB43" s="102">
        <f>IF(J47="","",J47-1)</f>
        <v>8</v>
      </c>
      <c r="BC43" s="102">
        <f>IF($L47="","",$L47)</f>
        <v>1</v>
      </c>
      <c r="BD43" s="102">
        <f>IF($M47="","",$M47)</f>
        <v>2</v>
      </c>
      <c r="BE43" s="102">
        <f>IF($H48="","",$H48)</f>
        <v>39</v>
      </c>
      <c r="BF43" s="102">
        <f>IF(BE43="","",BE43/100)</f>
        <v>0.39</v>
      </c>
      <c r="BG43" s="102">
        <f>IF($G48="","",$G48)</f>
        <v>8.23</v>
      </c>
      <c r="BH43" s="102">
        <f>IF($K48="","",$K48)</f>
        <v>12</v>
      </c>
      <c r="BI43" s="102">
        <f>IF(J48="","",J48-1)</f>
        <v>7</v>
      </c>
      <c r="BJ43" s="102">
        <f>IF($L48="","",$L48)</f>
        <v>2</v>
      </c>
      <c r="BK43" s="102">
        <f>IF($M48="","",$M48)</f>
        <v>5</v>
      </c>
      <c r="BL43" s="102">
        <f>SUM(O43:O48)/U43</f>
        <v>5.833333333333333</v>
      </c>
      <c r="BM43" s="102">
        <f>SUM(P43:P48)/U43</f>
        <v>0</v>
      </c>
      <c r="BN43" s="102">
        <f>SUM(Q43:Q48)/U43</f>
        <v>0.16666666666666666</v>
      </c>
      <c r="BO43" s="102">
        <f>SUM(R43:R48)/U43</f>
        <v>0</v>
      </c>
    </row>
    <row r="44" spans="2:67" ht="15.75" x14ac:dyDescent="0.2">
      <c r="B44" s="147"/>
      <c r="C44" s="21" t="s">
        <v>103</v>
      </c>
      <c r="D44" s="19" t="s">
        <v>755</v>
      </c>
      <c r="E44" s="19">
        <v>175</v>
      </c>
      <c r="F44" s="20"/>
      <c r="G44" s="19">
        <v>7.8</v>
      </c>
      <c r="H44" s="19">
        <v>38.1</v>
      </c>
      <c r="I44" s="19">
        <v>19.5</v>
      </c>
      <c r="J44" s="19">
        <v>5</v>
      </c>
      <c r="K44" s="19">
        <v>9</v>
      </c>
      <c r="L44" s="19">
        <v>1</v>
      </c>
      <c r="M44" s="19">
        <v>2</v>
      </c>
      <c r="N44" s="19">
        <v>0</v>
      </c>
      <c r="O44" s="19">
        <v>7</v>
      </c>
      <c r="P44" s="19">
        <v>0</v>
      </c>
      <c r="Q44" s="19">
        <v>0</v>
      </c>
      <c r="R44" s="19">
        <v>0</v>
      </c>
      <c r="S44" s="18" t="s">
        <v>741</v>
      </c>
    </row>
    <row r="45" spans="2:67" ht="15.75" x14ac:dyDescent="0.2">
      <c r="B45" s="147"/>
      <c r="C45" s="21" t="s">
        <v>102</v>
      </c>
      <c r="D45" s="19" t="s">
        <v>755</v>
      </c>
      <c r="E45" s="19">
        <f>E44</f>
        <v>175</v>
      </c>
      <c r="F45" s="20"/>
      <c r="G45" s="19">
        <v>4.5</v>
      </c>
      <c r="H45" s="19">
        <v>22.2</v>
      </c>
      <c r="I45" s="19">
        <v>10.1</v>
      </c>
      <c r="J45" s="19"/>
      <c r="K45" s="19">
        <v>6</v>
      </c>
      <c r="L45" s="19">
        <v>1</v>
      </c>
      <c r="M45" s="19">
        <v>0</v>
      </c>
      <c r="N45" s="19">
        <v>0</v>
      </c>
      <c r="O45" s="19">
        <v>0</v>
      </c>
      <c r="P45" s="19">
        <v>0</v>
      </c>
      <c r="Q45" s="19">
        <v>0</v>
      </c>
      <c r="R45" s="19">
        <v>0</v>
      </c>
      <c r="S45" s="18"/>
    </row>
    <row r="46" spans="2:67" ht="15.75" x14ac:dyDescent="0.2">
      <c r="B46" s="147"/>
      <c r="C46" s="21" t="s">
        <v>101</v>
      </c>
      <c r="D46" s="19" t="s">
        <v>755</v>
      </c>
      <c r="E46" s="19">
        <f>E45</f>
        <v>175</v>
      </c>
      <c r="F46" s="20"/>
      <c r="G46" s="19">
        <v>9.35</v>
      </c>
      <c r="H46" s="19">
        <v>43.2</v>
      </c>
      <c r="I46" s="19">
        <v>29.2</v>
      </c>
      <c r="J46" s="19">
        <v>9</v>
      </c>
      <c r="K46" s="19">
        <v>14</v>
      </c>
      <c r="L46" s="19">
        <v>0</v>
      </c>
      <c r="M46" s="19">
        <v>0</v>
      </c>
      <c r="N46" s="19">
        <v>5</v>
      </c>
      <c r="O46" s="19">
        <v>3</v>
      </c>
      <c r="P46" s="19">
        <v>0</v>
      </c>
      <c r="Q46" s="19">
        <v>0</v>
      </c>
      <c r="R46" s="19">
        <v>0</v>
      </c>
      <c r="S46" s="18" t="s">
        <v>752</v>
      </c>
    </row>
    <row r="47" spans="2:67" ht="15.75" x14ac:dyDescent="0.2">
      <c r="B47" s="147"/>
      <c r="C47" s="21" t="s">
        <v>100</v>
      </c>
      <c r="D47" s="19" t="s">
        <v>755</v>
      </c>
      <c r="E47" s="19">
        <f>E46</f>
        <v>175</v>
      </c>
      <c r="F47" s="20"/>
      <c r="G47" s="19">
        <v>9.58</v>
      </c>
      <c r="H47" s="19">
        <v>49.9</v>
      </c>
      <c r="I47" s="19">
        <v>27.6</v>
      </c>
      <c r="J47" s="19">
        <v>9</v>
      </c>
      <c r="K47" s="19">
        <v>15</v>
      </c>
      <c r="L47" s="19">
        <v>1</v>
      </c>
      <c r="M47" s="19">
        <v>2</v>
      </c>
      <c r="N47" s="19">
        <v>2</v>
      </c>
      <c r="O47" s="19">
        <v>9</v>
      </c>
      <c r="P47" s="19">
        <v>0</v>
      </c>
      <c r="Q47" s="19">
        <v>1</v>
      </c>
      <c r="R47" s="19">
        <v>0</v>
      </c>
      <c r="S47" s="18"/>
    </row>
    <row r="48" spans="2:67" ht="15.75" x14ac:dyDescent="0.2">
      <c r="B48" s="147"/>
      <c r="C48" s="21" t="s">
        <v>99</v>
      </c>
      <c r="D48" s="19" t="s">
        <v>755</v>
      </c>
      <c r="E48" s="19">
        <f>E47</f>
        <v>175</v>
      </c>
      <c r="F48" s="20"/>
      <c r="G48" s="19">
        <v>8.23</v>
      </c>
      <c r="H48" s="19">
        <v>39</v>
      </c>
      <c r="I48" s="19">
        <v>22.5</v>
      </c>
      <c r="J48" s="19">
        <v>8</v>
      </c>
      <c r="K48" s="19">
        <v>12</v>
      </c>
      <c r="L48" s="19">
        <v>2</v>
      </c>
      <c r="M48" s="19">
        <v>5</v>
      </c>
      <c r="N48" s="19">
        <v>2</v>
      </c>
      <c r="O48" s="19">
        <v>7</v>
      </c>
      <c r="P48" s="19">
        <v>0</v>
      </c>
      <c r="Q48" s="19">
        <v>0</v>
      </c>
      <c r="R48" s="19">
        <v>0</v>
      </c>
      <c r="S48" s="18" t="s">
        <v>738</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175</v>
      </c>
      <c r="F50" s="13">
        <f>F43</f>
        <v>1344.47</v>
      </c>
      <c r="G50" s="13">
        <f t="shared" ref="G50:R50" si="6">AVERAGE(G43:G48)</f>
        <v>8.2333333333333325</v>
      </c>
      <c r="H50" s="13">
        <f t="shared" si="6"/>
        <v>40.116666666666667</v>
      </c>
      <c r="I50" s="13">
        <f t="shared" si="6"/>
        <v>22.733333333333334</v>
      </c>
      <c r="J50" s="13">
        <f t="shared" si="6"/>
        <v>7.6</v>
      </c>
      <c r="K50" s="13">
        <f t="shared" si="6"/>
        <v>11.666666666666666</v>
      </c>
      <c r="L50" s="13">
        <f t="shared" si="6"/>
        <v>1</v>
      </c>
      <c r="M50" s="13">
        <f t="shared" si="6"/>
        <v>2.5</v>
      </c>
      <c r="N50" s="13">
        <f t="shared" si="6"/>
        <v>2.3333333333333335</v>
      </c>
      <c r="O50" s="13">
        <f t="shared" si="6"/>
        <v>5.833333333333333</v>
      </c>
      <c r="P50" s="13">
        <f t="shared" si="6"/>
        <v>0</v>
      </c>
      <c r="Q50" s="13">
        <f t="shared" si="6"/>
        <v>0.16666666666666666</v>
      </c>
      <c r="R50" s="13">
        <f t="shared" si="6"/>
        <v>0</v>
      </c>
      <c r="S50" s="12"/>
    </row>
    <row r="51" spans="2:67" ht="15.75" x14ac:dyDescent="0.2">
      <c r="B51" s="17"/>
      <c r="C51" s="16" t="s">
        <v>97</v>
      </c>
      <c r="D51" s="15"/>
      <c r="E51" s="14"/>
      <c r="F51" s="14"/>
      <c r="G51" s="13">
        <f t="shared" ref="G51:R51" si="7">STDEV(G43:G48)/SQRT(COUNT(G43:G48))</f>
        <v>0.81850948545376123</v>
      </c>
      <c r="H51" s="13">
        <f t="shared" si="7"/>
        <v>4.0763886522808939</v>
      </c>
      <c r="I51" s="13">
        <f t="shared" si="7"/>
        <v>2.9344694769431667</v>
      </c>
      <c r="J51" s="13">
        <f t="shared" si="7"/>
        <v>0.74833147735478789</v>
      </c>
      <c r="K51" s="13">
        <f t="shared" si="7"/>
        <v>1.4298407059684817</v>
      </c>
      <c r="L51" s="13">
        <f t="shared" si="7"/>
        <v>0.25819888974716115</v>
      </c>
      <c r="M51" s="13">
        <f t="shared" si="7"/>
        <v>1.0246950765959599</v>
      </c>
      <c r="N51" s="13">
        <f t="shared" si="7"/>
        <v>0.91893658347268159</v>
      </c>
      <c r="O51" s="13">
        <f t="shared" si="7"/>
        <v>1.4700718047466634</v>
      </c>
      <c r="P51" s="13">
        <f t="shared" si="7"/>
        <v>0</v>
      </c>
      <c r="Q51" s="13">
        <f t="shared" si="7"/>
        <v>0.16666666666666669</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755</v>
      </c>
      <c r="E53" s="19">
        <v>174</v>
      </c>
      <c r="F53" s="19">
        <v>815.65</v>
      </c>
      <c r="G53" s="19">
        <v>8.1999999999999993</v>
      </c>
      <c r="H53" s="19">
        <v>41.1</v>
      </c>
      <c r="I53" s="19">
        <v>30.4</v>
      </c>
      <c r="J53" s="19">
        <v>7</v>
      </c>
      <c r="K53" s="19">
        <v>15</v>
      </c>
      <c r="L53" s="19">
        <v>3</v>
      </c>
      <c r="M53" s="19">
        <v>2</v>
      </c>
      <c r="N53" s="19">
        <v>2</v>
      </c>
      <c r="O53" s="19">
        <v>4</v>
      </c>
      <c r="P53" s="19">
        <v>0</v>
      </c>
      <c r="Q53" s="19">
        <v>0</v>
      </c>
      <c r="R53" s="19">
        <v>0</v>
      </c>
      <c r="S53" s="18"/>
      <c r="U53" s="102">
        <v>6</v>
      </c>
      <c r="V53" s="102">
        <f>IF($H53="","",$H53)</f>
        <v>41.1</v>
      </c>
      <c r="W53" s="102">
        <f>IF(V53="","",V53/100)</f>
        <v>0.41100000000000003</v>
      </c>
      <c r="X53" s="102">
        <f>IF($G53="","",$G53)</f>
        <v>8.1999999999999993</v>
      </c>
      <c r="Y53" s="102">
        <f>IF($K53="","",$K53)</f>
        <v>15</v>
      </c>
      <c r="Z53" s="102">
        <f>IF(J53="","",J53-1)</f>
        <v>6</v>
      </c>
      <c r="AA53" s="102">
        <f>IF($L53="","",$L53)</f>
        <v>3</v>
      </c>
      <c r="AB53" s="102">
        <f>IF($M53="","",$M53)</f>
        <v>2</v>
      </c>
      <c r="AC53" s="102">
        <f>IF($H54="","",$H54)</f>
        <v>47.6</v>
      </c>
      <c r="AD53" s="102">
        <f>IF(AC53="","",AC53/100)</f>
        <v>0.47600000000000003</v>
      </c>
      <c r="AE53" s="102">
        <f>IF($G54="","",$G54)</f>
        <v>8.6</v>
      </c>
      <c r="AF53" s="102">
        <f>IF($K54="","",$K54)</f>
        <v>13</v>
      </c>
      <c r="AG53" s="102">
        <f>IF(J54="","",J54-1)</f>
        <v>7</v>
      </c>
      <c r="AH53" s="102">
        <f>IF($L54="","",$L54)</f>
        <v>5</v>
      </c>
      <c r="AI53" s="102">
        <f>IF($M54="","",$M54)</f>
        <v>5</v>
      </c>
      <c r="AJ53" s="102">
        <f>IF($H55="","",$H55)</f>
        <v>36.9</v>
      </c>
      <c r="AK53" s="102">
        <f>IF(AJ53="","",AJ53/100)</f>
        <v>0.36899999999999999</v>
      </c>
      <c r="AL53" s="102">
        <f>IF($G55="","",$G55)</f>
        <v>6.7</v>
      </c>
      <c r="AM53" s="102">
        <f>IF($K55="","",$K55)</f>
        <v>13</v>
      </c>
      <c r="AN53" s="102">
        <f>IF(J55="","",J55-1)</f>
        <v>5</v>
      </c>
      <c r="AO53" s="102">
        <f>IF($L55="","",$L55)</f>
        <v>2</v>
      </c>
      <c r="AP53" s="102">
        <f>IF($M55="","",$M55)</f>
        <v>0</v>
      </c>
      <c r="AQ53" s="102">
        <f>IF($H56="","",$H56)</f>
        <v>31.2</v>
      </c>
      <c r="AR53" s="102">
        <f>IF(AQ53="","",AQ53/100)</f>
        <v>0.312</v>
      </c>
      <c r="AS53" s="102">
        <f>IF($G56="","",$G56)</f>
        <v>7</v>
      </c>
      <c r="AT53" s="102">
        <f>IF($K56="","",$K56)</f>
        <v>8</v>
      </c>
      <c r="AU53" s="102">
        <f>IF(J56="","",J56-1)</f>
        <v>6</v>
      </c>
      <c r="AV53" s="102">
        <f>IF($L56="","",$L56)</f>
        <v>2</v>
      </c>
      <c r="AW53" s="102">
        <f>IF($M56="","",$M56)</f>
        <v>3</v>
      </c>
      <c r="AX53" s="102">
        <f>IF($H57="","",$H57)</f>
        <v>42.4</v>
      </c>
      <c r="AY53" s="102">
        <f>IF(AX53="","",AX53/100)</f>
        <v>0.42399999999999999</v>
      </c>
      <c r="AZ53" s="102">
        <f>IF($G57="","",$G57)</f>
        <v>7.9</v>
      </c>
      <c r="BA53" s="102">
        <f>IF($K57="","",$K57)</f>
        <v>12</v>
      </c>
      <c r="BB53" s="102">
        <f>IF(J57="","",J57-1)</f>
        <v>6</v>
      </c>
      <c r="BC53" s="102">
        <f>IF($L57="","",$L57)</f>
        <v>1</v>
      </c>
      <c r="BD53" s="102">
        <f>IF($M57="","",$M57)</f>
        <v>3</v>
      </c>
      <c r="BE53" s="102">
        <f>IF($H58="","",$H58)</f>
        <v>44.9</v>
      </c>
      <c r="BF53" s="102">
        <f>IF(BE53="","",BE53/100)</f>
        <v>0.44900000000000001</v>
      </c>
      <c r="BG53" s="102">
        <f>IF($G58="","",$G58)</f>
        <v>8.6</v>
      </c>
      <c r="BH53" s="102">
        <f>IF($K58="","",$K58)</f>
        <v>13</v>
      </c>
      <c r="BI53" s="102">
        <f>IF(J58="","",J58-1)</f>
        <v>5</v>
      </c>
      <c r="BJ53" s="102">
        <f>IF($L58="","",$L58)</f>
        <v>2</v>
      </c>
      <c r="BK53" s="102">
        <f>IF($M58="","",$M58)</f>
        <v>0</v>
      </c>
      <c r="BL53" s="102">
        <f>SUM(O53:O58)/U53</f>
        <v>3</v>
      </c>
      <c r="BM53" s="102">
        <f>SUM(P53:P58)/U53</f>
        <v>0</v>
      </c>
      <c r="BN53" s="102">
        <f>SUM(Q53:Q58)/U53</f>
        <v>0</v>
      </c>
      <c r="BO53" s="102">
        <f>SUM(R53:R58)/U53</f>
        <v>0</v>
      </c>
    </row>
    <row r="54" spans="2:67" ht="15.75" x14ac:dyDescent="0.2">
      <c r="B54" s="147"/>
      <c r="C54" s="21" t="s">
        <v>103</v>
      </c>
      <c r="D54" s="19" t="s">
        <v>733</v>
      </c>
      <c r="E54" s="19">
        <v>175</v>
      </c>
      <c r="F54" s="20"/>
      <c r="G54" s="19">
        <v>8.6</v>
      </c>
      <c r="H54" s="19">
        <v>47.6</v>
      </c>
      <c r="I54" s="19">
        <v>25.5</v>
      </c>
      <c r="J54" s="19">
        <v>8</v>
      </c>
      <c r="K54" s="19">
        <v>13</v>
      </c>
      <c r="L54" s="19">
        <v>5</v>
      </c>
      <c r="M54" s="19">
        <v>5</v>
      </c>
      <c r="N54" s="19">
        <v>2</v>
      </c>
      <c r="O54" s="19">
        <v>4</v>
      </c>
      <c r="P54" s="19">
        <v>0</v>
      </c>
      <c r="Q54" s="19">
        <v>0</v>
      </c>
      <c r="R54" s="19">
        <v>0</v>
      </c>
      <c r="S54" s="18"/>
    </row>
    <row r="55" spans="2:67" ht="15.75" x14ac:dyDescent="0.2">
      <c r="B55" s="147"/>
      <c r="C55" s="21" t="s">
        <v>102</v>
      </c>
      <c r="D55" s="19" t="s">
        <v>733</v>
      </c>
      <c r="E55" s="19">
        <f>E54</f>
        <v>175</v>
      </c>
      <c r="F55" s="20"/>
      <c r="G55" s="19">
        <v>6.7</v>
      </c>
      <c r="H55" s="19">
        <v>36.9</v>
      </c>
      <c r="I55" s="19">
        <v>18.8</v>
      </c>
      <c r="J55" s="19">
        <v>6</v>
      </c>
      <c r="K55" s="19">
        <v>13</v>
      </c>
      <c r="L55" s="19">
        <v>2</v>
      </c>
      <c r="M55" s="19">
        <v>0</v>
      </c>
      <c r="N55" s="19">
        <v>3</v>
      </c>
      <c r="O55" s="19">
        <v>1</v>
      </c>
      <c r="P55" s="19">
        <v>0</v>
      </c>
      <c r="Q55" s="19">
        <v>0</v>
      </c>
      <c r="R55" s="19">
        <v>0</v>
      </c>
      <c r="S55" s="18" t="s">
        <v>741</v>
      </c>
    </row>
    <row r="56" spans="2:67" ht="15.75" x14ac:dyDescent="0.2">
      <c r="B56" s="147"/>
      <c r="C56" s="21" t="s">
        <v>101</v>
      </c>
      <c r="D56" s="19" t="s">
        <v>733</v>
      </c>
      <c r="E56" s="19">
        <f>E55</f>
        <v>175</v>
      </c>
      <c r="F56" s="20"/>
      <c r="G56" s="19">
        <v>7</v>
      </c>
      <c r="H56" s="19">
        <v>31.2</v>
      </c>
      <c r="I56" s="19">
        <v>21.3</v>
      </c>
      <c r="J56" s="19">
        <v>7</v>
      </c>
      <c r="K56" s="19">
        <v>8</v>
      </c>
      <c r="L56" s="19">
        <v>2</v>
      </c>
      <c r="M56" s="19">
        <v>3</v>
      </c>
      <c r="N56" s="19">
        <v>1</v>
      </c>
      <c r="O56" s="19">
        <v>2</v>
      </c>
      <c r="P56" s="19">
        <v>0</v>
      </c>
      <c r="Q56" s="19">
        <v>0</v>
      </c>
      <c r="R56" s="19">
        <v>0</v>
      </c>
      <c r="S56" s="18" t="s">
        <v>738</v>
      </c>
    </row>
    <row r="57" spans="2:67" ht="15.75" x14ac:dyDescent="0.2">
      <c r="B57" s="147"/>
      <c r="C57" s="21" t="s">
        <v>100</v>
      </c>
      <c r="D57" s="19" t="s">
        <v>733</v>
      </c>
      <c r="E57" s="19">
        <f>E56</f>
        <v>175</v>
      </c>
      <c r="F57" s="20"/>
      <c r="G57" s="19">
        <v>7.9</v>
      </c>
      <c r="H57" s="19">
        <v>42.4</v>
      </c>
      <c r="I57" s="19">
        <v>21.6</v>
      </c>
      <c r="J57" s="19">
        <v>7</v>
      </c>
      <c r="K57" s="19">
        <v>12</v>
      </c>
      <c r="L57" s="19">
        <v>1</v>
      </c>
      <c r="M57" s="19">
        <v>3</v>
      </c>
      <c r="N57" s="19">
        <v>3</v>
      </c>
      <c r="O57" s="19">
        <v>2</v>
      </c>
      <c r="P57" s="19">
        <v>0</v>
      </c>
      <c r="Q57" s="19">
        <v>0</v>
      </c>
      <c r="R57" s="19">
        <v>0</v>
      </c>
      <c r="S57" s="18"/>
    </row>
    <row r="58" spans="2:67" ht="15.75" x14ac:dyDescent="0.2">
      <c r="B58" s="147"/>
      <c r="C58" s="21" t="s">
        <v>99</v>
      </c>
      <c r="D58" s="19" t="s">
        <v>733</v>
      </c>
      <c r="E58" s="19">
        <f>E57</f>
        <v>175</v>
      </c>
      <c r="F58" s="20"/>
      <c r="G58" s="19">
        <v>8.6</v>
      </c>
      <c r="H58" s="19">
        <v>44.9</v>
      </c>
      <c r="I58" s="19">
        <v>29.7</v>
      </c>
      <c r="J58" s="19">
        <v>6</v>
      </c>
      <c r="K58" s="19">
        <v>13</v>
      </c>
      <c r="L58" s="19">
        <v>2</v>
      </c>
      <c r="M58" s="19">
        <v>0</v>
      </c>
      <c r="N58" s="19">
        <v>1</v>
      </c>
      <c r="O58" s="19">
        <v>5</v>
      </c>
      <c r="P58" s="19">
        <v>0</v>
      </c>
      <c r="Q58" s="19">
        <v>0</v>
      </c>
      <c r="R58" s="19">
        <v>0</v>
      </c>
      <c r="S58" s="18" t="s">
        <v>738</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175</v>
      </c>
      <c r="F60" s="13">
        <f>F53</f>
        <v>815.65</v>
      </c>
      <c r="G60" s="13">
        <f t="shared" ref="G60:R60" si="8">AVERAGE(G53:G58)</f>
        <v>7.833333333333333</v>
      </c>
      <c r="H60" s="13">
        <f t="shared" si="8"/>
        <v>40.68333333333333</v>
      </c>
      <c r="I60" s="13">
        <f t="shared" si="8"/>
        <v>24.549999999999997</v>
      </c>
      <c r="J60" s="13">
        <f t="shared" si="8"/>
        <v>6.833333333333333</v>
      </c>
      <c r="K60" s="13">
        <f t="shared" si="8"/>
        <v>12.333333333333334</v>
      </c>
      <c r="L60" s="13">
        <f t="shared" si="8"/>
        <v>2.5</v>
      </c>
      <c r="M60" s="13">
        <f t="shared" si="8"/>
        <v>2.1666666666666665</v>
      </c>
      <c r="N60" s="13">
        <f t="shared" si="8"/>
        <v>2</v>
      </c>
      <c r="O60" s="13">
        <f t="shared" si="8"/>
        <v>3</v>
      </c>
      <c r="P60" s="13">
        <f t="shared" si="8"/>
        <v>0</v>
      </c>
      <c r="Q60" s="13">
        <f t="shared" si="8"/>
        <v>0</v>
      </c>
      <c r="R60" s="13">
        <f t="shared" si="8"/>
        <v>0</v>
      </c>
      <c r="S60" s="12"/>
    </row>
    <row r="61" spans="2:67" ht="15.75" x14ac:dyDescent="0.2">
      <c r="B61" s="17"/>
      <c r="C61" s="16" t="s">
        <v>97</v>
      </c>
      <c r="D61" s="15"/>
      <c r="E61" s="14"/>
      <c r="F61" s="14"/>
      <c r="G61" s="13">
        <f t="shared" ref="G61:R61" si="9">STDEV(G53:G58)/SQRT(COUNT(G53:G58))</f>
        <v>0.33132729706104463</v>
      </c>
      <c r="H61" s="13">
        <f t="shared" si="9"/>
        <v>2.4013075142050759</v>
      </c>
      <c r="I61" s="13">
        <f t="shared" si="9"/>
        <v>1.9491451117519945</v>
      </c>
      <c r="J61" s="13">
        <f t="shared" si="9"/>
        <v>0.30731814857642858</v>
      </c>
      <c r="K61" s="13">
        <f t="shared" si="9"/>
        <v>0.95452140421842424</v>
      </c>
      <c r="L61" s="13">
        <f t="shared" si="9"/>
        <v>0.56273143387113778</v>
      </c>
      <c r="M61" s="13">
        <f t="shared" si="9"/>
        <v>0.79232428826698098</v>
      </c>
      <c r="N61" s="13">
        <f t="shared" si="9"/>
        <v>0.36514837167011077</v>
      </c>
      <c r="O61" s="13">
        <f t="shared" si="9"/>
        <v>0.63245553203367599</v>
      </c>
      <c r="P61" s="13">
        <f t="shared" si="9"/>
        <v>0</v>
      </c>
      <c r="Q61" s="13">
        <f t="shared" si="9"/>
        <v>0</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755</v>
      </c>
      <c r="E63" s="19">
        <v>174</v>
      </c>
      <c r="F63" s="19">
        <v>739.43</v>
      </c>
      <c r="G63" s="19">
        <v>7.7</v>
      </c>
      <c r="H63" s="19">
        <v>42.4</v>
      </c>
      <c r="I63" s="19">
        <v>29.4</v>
      </c>
      <c r="J63" s="19">
        <v>7</v>
      </c>
      <c r="K63" s="19">
        <v>11</v>
      </c>
      <c r="L63" s="19">
        <v>2</v>
      </c>
      <c r="M63" s="19">
        <v>0</v>
      </c>
      <c r="N63" s="19">
        <v>2</v>
      </c>
      <c r="O63" s="19">
        <v>6</v>
      </c>
      <c r="P63" s="19">
        <v>0</v>
      </c>
      <c r="Q63" s="19">
        <v>0</v>
      </c>
      <c r="R63" s="19">
        <v>0</v>
      </c>
      <c r="S63" s="18" t="s">
        <v>738</v>
      </c>
      <c r="U63" s="102">
        <v>6</v>
      </c>
      <c r="V63" s="102">
        <f>IF($H63="","",$H63)</f>
        <v>42.4</v>
      </c>
      <c r="W63" s="102">
        <f>IF(V63="","",V63/100)</f>
        <v>0.42399999999999999</v>
      </c>
      <c r="X63" s="102">
        <f>IF($G63="","",$G63)</f>
        <v>7.7</v>
      </c>
      <c r="Y63" s="102">
        <f>IF($K63="","",$K63)</f>
        <v>11</v>
      </c>
      <c r="Z63" s="102">
        <f>IF(J63="","",J63-1)</f>
        <v>6</v>
      </c>
      <c r="AA63" s="102">
        <f>IF($L63="","",$L63)</f>
        <v>2</v>
      </c>
      <c r="AB63" s="102">
        <f>IF($M63="","",$M63)</f>
        <v>0</v>
      </c>
      <c r="AC63" s="102">
        <f>IF($H64="","",$H64)</f>
        <v>24.5</v>
      </c>
      <c r="AD63" s="102">
        <f>IF(AC63="","",AC63/100)</f>
        <v>0.245</v>
      </c>
      <c r="AE63" s="102">
        <f>IF($G64="","",$G64)</f>
        <v>5.9</v>
      </c>
      <c r="AF63" s="102">
        <f>IF($K64="","",$K64)</f>
        <v>7</v>
      </c>
      <c r="AG63" s="102" t="str">
        <f>IF(J64="","",J64-1)</f>
        <v/>
      </c>
      <c r="AH63" s="102">
        <f>IF($L64="","",$L64)</f>
        <v>2</v>
      </c>
      <c r="AI63" s="102">
        <f>IF($M64="","",$M64)</f>
        <v>1</v>
      </c>
      <c r="AJ63" s="102">
        <f>IF($H65="","",$H65)</f>
        <v>42.1</v>
      </c>
      <c r="AK63" s="102">
        <f>IF(AJ63="","",AJ63/100)</f>
        <v>0.42100000000000004</v>
      </c>
      <c r="AL63" s="102">
        <f>IF($G65="","",$G65)</f>
        <v>9.1999999999999993</v>
      </c>
      <c r="AM63" s="102">
        <f>IF($K65="","",$K65)</f>
        <v>15</v>
      </c>
      <c r="AN63" s="102">
        <f>IF(J65="","",J65-1)</f>
        <v>6</v>
      </c>
      <c r="AO63" s="102">
        <f>IF($L65="","",$L65)</f>
        <v>0</v>
      </c>
      <c r="AP63" s="102">
        <f>IF($M65="","",$M65)</f>
        <v>0</v>
      </c>
      <c r="AQ63" s="102">
        <f>IF($H66="","",$H66)</f>
        <v>27.7</v>
      </c>
      <c r="AR63" s="102">
        <f>IF(AQ63="","",AQ63/100)</f>
        <v>0.27699999999999997</v>
      </c>
      <c r="AS63" s="102">
        <f>IF($G66="","",$G66)</f>
        <v>5.9</v>
      </c>
      <c r="AT63" s="102">
        <f>IF($K66="","",$K66)</f>
        <v>9</v>
      </c>
      <c r="AU63" s="102" t="str">
        <f>IF(J66="","",J66-1)</f>
        <v/>
      </c>
      <c r="AV63" s="102">
        <f>IF($L66="","",$L66)</f>
        <v>1</v>
      </c>
      <c r="AW63" s="102">
        <f>IF($M66="","",$M66)</f>
        <v>0</v>
      </c>
      <c r="AX63" s="102">
        <f>IF($H67="","",$H67)</f>
        <v>20.6</v>
      </c>
      <c r="AY63" s="102">
        <f>IF(AX63="","",AX63/100)</f>
        <v>0.20600000000000002</v>
      </c>
      <c r="AZ63" s="102">
        <f>IF($G67="","",$G67)</f>
        <v>4.0999999999999996</v>
      </c>
      <c r="BA63" s="102">
        <f>IF($K67="","",$K67)</f>
        <v>9</v>
      </c>
      <c r="BB63" s="102">
        <f>IF(J67="","",J67-1)</f>
        <v>8</v>
      </c>
      <c r="BC63" s="102">
        <f>IF($L67="","",$L67)</f>
        <v>0</v>
      </c>
      <c r="BD63" s="102">
        <f>IF($M67="","",$M67)</f>
        <v>0</v>
      </c>
      <c r="BE63" s="102">
        <f>IF($H68="","",$H68)</f>
        <v>43.1</v>
      </c>
      <c r="BF63" s="102">
        <f>IF(BE63="","",BE63/100)</f>
        <v>0.43099999999999999</v>
      </c>
      <c r="BG63" s="102">
        <f>IF($G68="","",$G68)</f>
        <v>7.5</v>
      </c>
      <c r="BH63" s="102">
        <f>IF($K68="","",$K68)</f>
        <v>13</v>
      </c>
      <c r="BI63" s="102">
        <f>IF(J68="","",J68-1)</f>
        <v>4</v>
      </c>
      <c r="BJ63" s="102">
        <f>IF($L68="","",$L68)</f>
        <v>1</v>
      </c>
      <c r="BK63" s="102">
        <f>IF($M68="","",$M68)</f>
        <v>2</v>
      </c>
      <c r="BL63" s="102">
        <f>SUM(O63:O68)/U63</f>
        <v>4.166666666666667</v>
      </c>
      <c r="BM63" s="102">
        <f>SUM(P63:P68)/U63</f>
        <v>0</v>
      </c>
      <c r="BN63" s="102">
        <f>SUM(Q63:Q68)/U63</f>
        <v>0</v>
      </c>
      <c r="BO63" s="102">
        <f>SUM(R63:R68)/U63</f>
        <v>0</v>
      </c>
    </row>
    <row r="64" spans="2:67" ht="15.75" x14ac:dyDescent="0.2">
      <c r="B64" s="147"/>
      <c r="C64" s="21" t="s">
        <v>103</v>
      </c>
      <c r="D64" s="19" t="s">
        <v>733</v>
      </c>
      <c r="E64" s="19">
        <v>175</v>
      </c>
      <c r="F64" s="20"/>
      <c r="G64" s="19">
        <v>5.9</v>
      </c>
      <c r="H64" s="19">
        <v>24.5</v>
      </c>
      <c r="I64" s="19">
        <v>10.1</v>
      </c>
      <c r="J64" s="19"/>
      <c r="K64" s="19">
        <v>7</v>
      </c>
      <c r="L64" s="19">
        <v>2</v>
      </c>
      <c r="M64" s="19">
        <v>1</v>
      </c>
      <c r="N64" s="19">
        <v>0</v>
      </c>
      <c r="O64" s="19">
        <v>1</v>
      </c>
      <c r="P64" s="19">
        <v>0</v>
      </c>
      <c r="Q64" s="19">
        <v>0</v>
      </c>
      <c r="R64" s="19">
        <v>0</v>
      </c>
      <c r="S64" s="18" t="s">
        <v>759</v>
      </c>
    </row>
    <row r="65" spans="2:67" ht="15.75" x14ac:dyDescent="0.2">
      <c r="B65" s="147"/>
      <c r="C65" s="21" t="s">
        <v>102</v>
      </c>
      <c r="D65" s="19" t="s">
        <v>733</v>
      </c>
      <c r="E65" s="19">
        <f>E64</f>
        <v>175</v>
      </c>
      <c r="F65" s="20"/>
      <c r="G65" s="19">
        <v>9.1999999999999993</v>
      </c>
      <c r="H65" s="19">
        <v>42.1</v>
      </c>
      <c r="I65" s="19">
        <v>24.3</v>
      </c>
      <c r="J65" s="19">
        <v>7</v>
      </c>
      <c r="K65" s="19">
        <v>15</v>
      </c>
      <c r="L65" s="19">
        <v>0</v>
      </c>
      <c r="M65" s="19">
        <v>0</v>
      </c>
      <c r="N65" s="19">
        <v>3</v>
      </c>
      <c r="O65" s="19">
        <v>7</v>
      </c>
      <c r="P65" s="19">
        <v>0</v>
      </c>
      <c r="Q65" s="19">
        <v>0</v>
      </c>
      <c r="R65" s="19">
        <v>0</v>
      </c>
      <c r="S65" s="18" t="s">
        <v>752</v>
      </c>
    </row>
    <row r="66" spans="2:67" ht="15.75" x14ac:dyDescent="0.2">
      <c r="B66" s="147"/>
      <c r="C66" s="21" t="s">
        <v>101</v>
      </c>
      <c r="D66" s="19" t="s">
        <v>733</v>
      </c>
      <c r="E66" s="19">
        <f>E65</f>
        <v>175</v>
      </c>
      <c r="F66" s="20"/>
      <c r="G66" s="19">
        <v>5.9</v>
      </c>
      <c r="H66" s="19">
        <v>27.7</v>
      </c>
      <c r="I66" s="19">
        <v>21.2</v>
      </c>
      <c r="J66" s="19"/>
      <c r="K66" s="19">
        <v>9</v>
      </c>
      <c r="L66" s="19">
        <v>1</v>
      </c>
      <c r="M66" s="19">
        <v>0</v>
      </c>
      <c r="N66" s="19">
        <v>0</v>
      </c>
      <c r="O66" s="19">
        <v>0</v>
      </c>
      <c r="P66" s="19">
        <v>0</v>
      </c>
      <c r="Q66" s="19">
        <v>0</v>
      </c>
      <c r="R66" s="19">
        <v>0</v>
      </c>
      <c r="S66" s="18" t="s">
        <v>741</v>
      </c>
    </row>
    <row r="67" spans="2:67" ht="15.75" x14ac:dyDescent="0.2">
      <c r="B67" s="147"/>
      <c r="C67" s="21" t="s">
        <v>100</v>
      </c>
      <c r="D67" s="19" t="s">
        <v>733</v>
      </c>
      <c r="E67" s="19">
        <f>E66</f>
        <v>175</v>
      </c>
      <c r="F67" s="20"/>
      <c r="G67" s="19">
        <v>4.0999999999999996</v>
      </c>
      <c r="H67" s="19">
        <v>20.6</v>
      </c>
      <c r="I67" s="19">
        <v>9.1</v>
      </c>
      <c r="J67" s="19">
        <v>9</v>
      </c>
      <c r="K67" s="19">
        <v>9</v>
      </c>
      <c r="L67" s="19">
        <v>0</v>
      </c>
      <c r="M67" s="19">
        <v>0</v>
      </c>
      <c r="N67" s="19">
        <v>0</v>
      </c>
      <c r="O67" s="19">
        <v>0</v>
      </c>
      <c r="P67" s="19">
        <v>0</v>
      </c>
      <c r="Q67" s="19">
        <v>0</v>
      </c>
      <c r="R67" s="19">
        <v>0</v>
      </c>
      <c r="S67" s="18"/>
    </row>
    <row r="68" spans="2:67" ht="15.75" x14ac:dyDescent="0.2">
      <c r="B68" s="147"/>
      <c r="C68" s="21" t="s">
        <v>99</v>
      </c>
      <c r="D68" s="19" t="s">
        <v>733</v>
      </c>
      <c r="E68" s="19">
        <f>E67</f>
        <v>175</v>
      </c>
      <c r="F68" s="20"/>
      <c r="G68" s="19">
        <v>7.5</v>
      </c>
      <c r="H68" s="19">
        <v>43.1</v>
      </c>
      <c r="I68" s="19">
        <v>28.2</v>
      </c>
      <c r="J68" s="19">
        <v>5</v>
      </c>
      <c r="K68" s="19">
        <v>13</v>
      </c>
      <c r="L68" s="19">
        <v>1</v>
      </c>
      <c r="M68" s="19">
        <v>2</v>
      </c>
      <c r="N68" s="19">
        <v>4</v>
      </c>
      <c r="O68" s="19">
        <v>11</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175</v>
      </c>
      <c r="F70" s="13">
        <f>F63</f>
        <v>739.43</v>
      </c>
      <c r="G70" s="13">
        <f t="shared" ref="G70:R70" si="10">AVERAGE(G63:G68)</f>
        <v>6.7166666666666677</v>
      </c>
      <c r="H70" s="13">
        <f t="shared" si="10"/>
        <v>33.4</v>
      </c>
      <c r="I70" s="13">
        <f t="shared" si="10"/>
        <v>20.383333333333333</v>
      </c>
      <c r="J70" s="13">
        <f t="shared" si="10"/>
        <v>7</v>
      </c>
      <c r="K70" s="13">
        <f t="shared" si="10"/>
        <v>10.666666666666666</v>
      </c>
      <c r="L70" s="13">
        <f t="shared" si="10"/>
        <v>1</v>
      </c>
      <c r="M70" s="13">
        <f t="shared" si="10"/>
        <v>0.5</v>
      </c>
      <c r="N70" s="13">
        <f t="shared" si="10"/>
        <v>1.5</v>
      </c>
      <c r="O70" s="13">
        <f t="shared" si="10"/>
        <v>4.166666666666667</v>
      </c>
      <c r="P70" s="13">
        <f t="shared" si="10"/>
        <v>0</v>
      </c>
      <c r="Q70" s="13">
        <f t="shared" si="10"/>
        <v>0</v>
      </c>
      <c r="R70" s="13">
        <f t="shared" si="10"/>
        <v>0</v>
      </c>
      <c r="S70" s="12"/>
    </row>
    <row r="71" spans="2:67" ht="15.75" x14ac:dyDescent="0.2">
      <c r="B71" s="17"/>
      <c r="C71" s="16" t="s">
        <v>97</v>
      </c>
      <c r="D71" s="15"/>
      <c r="E71" s="14"/>
      <c r="F71" s="14"/>
      <c r="G71" s="13">
        <f t="shared" ref="G71:R71" si="11">STDEV(G63:G68)/SQRT(COUNT(G63:G68))</f>
        <v>0.72865934732523874</v>
      </c>
      <c r="H71" s="13">
        <f t="shared" si="11"/>
        <v>4.1885558370397886</v>
      </c>
      <c r="I71" s="13">
        <f t="shared" si="11"/>
        <v>3.6123322721538864</v>
      </c>
      <c r="J71" s="13">
        <f t="shared" si="11"/>
        <v>0.81649658092772603</v>
      </c>
      <c r="K71" s="13">
        <f t="shared" si="11"/>
        <v>1.2018504251546638</v>
      </c>
      <c r="L71" s="13">
        <f t="shared" si="11"/>
        <v>0.36514837167011077</v>
      </c>
      <c r="M71" s="13">
        <f t="shared" si="11"/>
        <v>0.34156502553198664</v>
      </c>
      <c r="N71" s="13">
        <f t="shared" si="11"/>
        <v>0.7187952884282609</v>
      </c>
      <c r="O71" s="13">
        <f t="shared" si="11"/>
        <v>1.8514258769331757</v>
      </c>
      <c r="P71" s="13">
        <f t="shared" si="11"/>
        <v>0</v>
      </c>
      <c r="Q71" s="13">
        <f t="shared" si="11"/>
        <v>0</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755</v>
      </c>
      <c r="E73" s="19">
        <v>174</v>
      </c>
      <c r="F73" s="19">
        <v>1093.1300000000001</v>
      </c>
      <c r="G73" s="19">
        <v>10.199999999999999</v>
      </c>
      <c r="H73" s="19">
        <v>39.200000000000003</v>
      </c>
      <c r="I73" s="19">
        <v>31.1</v>
      </c>
      <c r="J73" s="19">
        <v>8</v>
      </c>
      <c r="K73" s="19">
        <v>12</v>
      </c>
      <c r="L73" s="19">
        <v>2</v>
      </c>
      <c r="M73" s="19">
        <v>8</v>
      </c>
      <c r="N73" s="19">
        <v>2</v>
      </c>
      <c r="O73" s="19">
        <v>12</v>
      </c>
      <c r="P73" s="19">
        <v>0</v>
      </c>
      <c r="Q73" s="19">
        <v>0</v>
      </c>
      <c r="R73" s="19">
        <v>0</v>
      </c>
      <c r="S73" s="18" t="s">
        <v>738</v>
      </c>
      <c r="U73" s="102">
        <v>6</v>
      </c>
      <c r="V73" s="102">
        <f>IF($H73="","",$H73)</f>
        <v>39.200000000000003</v>
      </c>
      <c r="W73" s="102">
        <f>IF(V73="","",V73/100)</f>
        <v>0.39200000000000002</v>
      </c>
      <c r="X73" s="102">
        <f>IF($G73="","",$G73)</f>
        <v>10.199999999999999</v>
      </c>
      <c r="Y73" s="102">
        <f>IF($K73="","",$K73)</f>
        <v>12</v>
      </c>
      <c r="Z73" s="102">
        <f>IF(J73="","",J73-1)</f>
        <v>7</v>
      </c>
      <c r="AA73" s="102">
        <f>IF($L73="","",$L73)</f>
        <v>2</v>
      </c>
      <c r="AB73" s="102">
        <f>IF($M73="","",$M73)</f>
        <v>8</v>
      </c>
      <c r="AC73" s="102">
        <f>IF($H74="","",$H74)</f>
        <v>46.8</v>
      </c>
      <c r="AD73" s="102">
        <f>IF(AC73="","",AC73/100)</f>
        <v>0.46799999999999997</v>
      </c>
      <c r="AE73" s="102">
        <f>IF($G74="","",$G74)</f>
        <v>9.1999999999999993</v>
      </c>
      <c r="AF73" s="102">
        <f>IF($K74="","",$K74)</f>
        <v>16</v>
      </c>
      <c r="AG73" s="102">
        <f>IF(J74="","",J74-1)</f>
        <v>5</v>
      </c>
      <c r="AH73" s="102">
        <f>IF($L74="","",$L74)</f>
        <v>1</v>
      </c>
      <c r="AI73" s="102">
        <f>IF($M74="","",$M74)</f>
        <v>1</v>
      </c>
      <c r="AJ73" s="102">
        <f>IF($H75="","",$H75)</f>
        <v>48.6</v>
      </c>
      <c r="AK73" s="102">
        <f>IF(AJ73="","",AJ73/100)</f>
        <v>0.48599999999999999</v>
      </c>
      <c r="AL73" s="102">
        <f>IF($G75="","",$G75)</f>
        <v>9.1999999999999993</v>
      </c>
      <c r="AM73" s="102">
        <f>IF($K75="","",$K75)</f>
        <v>12</v>
      </c>
      <c r="AN73" s="102">
        <f>IF(J75="","",J75-1)</f>
        <v>4</v>
      </c>
      <c r="AO73" s="102">
        <f>IF($L75="","",$L75)</f>
        <v>2</v>
      </c>
      <c r="AP73" s="102">
        <f>IF($M75="","",$M75)</f>
        <v>5</v>
      </c>
      <c r="AQ73" s="102">
        <f>IF($H76="","",$H76)</f>
        <v>36.700000000000003</v>
      </c>
      <c r="AR73" s="102">
        <f>IF(AQ73="","",AQ73/100)</f>
        <v>0.36700000000000005</v>
      </c>
      <c r="AS73" s="102">
        <f>IF($G76="","",$G76)</f>
        <v>8.6</v>
      </c>
      <c r="AT73" s="102">
        <f>IF($K76="","",$K76)</f>
        <v>12</v>
      </c>
      <c r="AU73" s="102">
        <f>IF(J76="","",J76-1)</f>
        <v>7</v>
      </c>
      <c r="AV73" s="102">
        <f>IF($L76="","",$L76)</f>
        <v>3</v>
      </c>
      <c r="AW73" s="102">
        <f>IF($M76="","",$M76)</f>
        <v>5</v>
      </c>
      <c r="AX73" s="102">
        <f>IF($H77="","",$H77)</f>
        <v>37.1</v>
      </c>
      <c r="AY73" s="102">
        <f>IF(AX73="","",AX73/100)</f>
        <v>0.371</v>
      </c>
      <c r="AZ73" s="102">
        <f>IF($G77="","",$G77)</f>
        <v>7.3</v>
      </c>
      <c r="BA73" s="102">
        <f>IF($K77="","",$K77)</f>
        <v>13</v>
      </c>
      <c r="BB73" s="102">
        <f>IF(J77="","",J77-1)</f>
        <v>7</v>
      </c>
      <c r="BC73" s="102">
        <f>IF($L77="","",$L77)</f>
        <v>3</v>
      </c>
      <c r="BD73" s="102">
        <f>IF($M77="","",$M77)</f>
        <v>2</v>
      </c>
      <c r="BE73" s="102">
        <f>IF($H78="","",$H78)</f>
        <v>32.799999999999997</v>
      </c>
      <c r="BF73" s="102">
        <f>IF(BE73="","",BE73/100)</f>
        <v>0.32799999999999996</v>
      </c>
      <c r="BG73" s="102">
        <f>IF($G78="","",$G78)</f>
        <v>6.4</v>
      </c>
      <c r="BH73" s="102">
        <f>IF($K78="","",$K78)</f>
        <v>12</v>
      </c>
      <c r="BI73" s="102">
        <f>IF(J78="","",J78-1)</f>
        <v>6</v>
      </c>
      <c r="BJ73" s="102">
        <f>IF($L78="","",$L78)</f>
        <v>1</v>
      </c>
      <c r="BK73" s="102">
        <f>IF($M78="","",$M78)</f>
        <v>2</v>
      </c>
      <c r="BL73" s="102">
        <f>SUM(O73:O78)/U73</f>
        <v>9</v>
      </c>
      <c r="BM73" s="102">
        <f>SUM(P73:P78)/U73</f>
        <v>0</v>
      </c>
      <c r="BN73" s="102">
        <f>SUM(Q73:Q78)/U73</f>
        <v>0</v>
      </c>
      <c r="BO73" s="102">
        <f>SUM(R73:R78)/U73</f>
        <v>0</v>
      </c>
    </row>
    <row r="74" spans="2:67" ht="15.75" x14ac:dyDescent="0.2">
      <c r="B74" s="147"/>
      <c r="C74" s="21" t="s">
        <v>103</v>
      </c>
      <c r="D74" s="19" t="s">
        <v>733</v>
      </c>
      <c r="E74" s="19">
        <v>175</v>
      </c>
      <c r="F74" s="20"/>
      <c r="G74" s="19">
        <v>9.1999999999999993</v>
      </c>
      <c r="H74" s="19">
        <v>46.8</v>
      </c>
      <c r="I74" s="19">
        <v>23.8</v>
      </c>
      <c r="J74" s="19">
        <v>6</v>
      </c>
      <c r="K74" s="19">
        <v>16</v>
      </c>
      <c r="L74" s="19">
        <v>1</v>
      </c>
      <c r="M74" s="19">
        <v>1</v>
      </c>
      <c r="N74" s="19">
        <v>3</v>
      </c>
      <c r="O74" s="19">
        <v>17</v>
      </c>
      <c r="P74" s="19">
        <v>0</v>
      </c>
      <c r="Q74" s="19">
        <v>0</v>
      </c>
      <c r="R74" s="19">
        <v>0</v>
      </c>
      <c r="S74" s="18"/>
    </row>
    <row r="75" spans="2:67" ht="15.75" x14ac:dyDescent="0.2">
      <c r="B75" s="147"/>
      <c r="C75" s="21" t="s">
        <v>102</v>
      </c>
      <c r="D75" s="19" t="s">
        <v>733</v>
      </c>
      <c r="E75" s="19">
        <f>E74</f>
        <v>175</v>
      </c>
      <c r="F75" s="20"/>
      <c r="G75" s="19">
        <v>9.1999999999999993</v>
      </c>
      <c r="H75" s="19">
        <v>48.6</v>
      </c>
      <c r="I75" s="19">
        <v>23.9</v>
      </c>
      <c r="J75" s="19">
        <v>5</v>
      </c>
      <c r="K75" s="19">
        <v>12</v>
      </c>
      <c r="L75" s="19">
        <v>2</v>
      </c>
      <c r="M75" s="19">
        <v>5</v>
      </c>
      <c r="N75" s="19">
        <v>6</v>
      </c>
      <c r="O75" s="19">
        <v>13</v>
      </c>
      <c r="P75" s="19">
        <v>0</v>
      </c>
      <c r="Q75" s="19">
        <v>0</v>
      </c>
      <c r="R75" s="19">
        <v>0</v>
      </c>
      <c r="S75" s="18" t="s">
        <v>738</v>
      </c>
    </row>
    <row r="76" spans="2:67" ht="15.75" x14ac:dyDescent="0.2">
      <c r="B76" s="147"/>
      <c r="C76" s="21" t="s">
        <v>101</v>
      </c>
      <c r="D76" s="19" t="s">
        <v>733</v>
      </c>
      <c r="E76" s="19">
        <f>E75</f>
        <v>175</v>
      </c>
      <c r="F76" s="20"/>
      <c r="G76" s="19">
        <v>8.6</v>
      </c>
      <c r="H76" s="19">
        <v>36.700000000000003</v>
      </c>
      <c r="I76" s="19">
        <v>27.5</v>
      </c>
      <c r="J76" s="19">
        <v>8</v>
      </c>
      <c r="K76" s="19">
        <v>12</v>
      </c>
      <c r="L76" s="19">
        <v>3</v>
      </c>
      <c r="M76" s="19">
        <v>5</v>
      </c>
      <c r="N76" s="19">
        <v>6</v>
      </c>
      <c r="O76" s="19">
        <v>3</v>
      </c>
      <c r="P76" s="19">
        <v>0</v>
      </c>
      <c r="Q76" s="19">
        <v>0</v>
      </c>
      <c r="R76" s="19">
        <v>0</v>
      </c>
      <c r="S76" s="18"/>
    </row>
    <row r="77" spans="2:67" ht="15.75" x14ac:dyDescent="0.2">
      <c r="B77" s="147"/>
      <c r="C77" s="21" t="s">
        <v>100</v>
      </c>
      <c r="D77" s="19" t="s">
        <v>733</v>
      </c>
      <c r="E77" s="19">
        <f>E76</f>
        <v>175</v>
      </c>
      <c r="F77" s="20"/>
      <c r="G77" s="19">
        <v>7.3</v>
      </c>
      <c r="H77" s="19">
        <v>37.1</v>
      </c>
      <c r="I77" s="19">
        <v>27.8</v>
      </c>
      <c r="J77" s="19">
        <v>8</v>
      </c>
      <c r="K77" s="19">
        <v>13</v>
      </c>
      <c r="L77" s="19">
        <v>3</v>
      </c>
      <c r="M77" s="19">
        <v>2</v>
      </c>
      <c r="N77" s="19">
        <v>3</v>
      </c>
      <c r="O77" s="19">
        <v>5</v>
      </c>
      <c r="P77" s="19">
        <v>0</v>
      </c>
      <c r="Q77" s="19">
        <v>0</v>
      </c>
      <c r="R77" s="19">
        <v>0</v>
      </c>
      <c r="S77" s="18"/>
    </row>
    <row r="78" spans="2:67" ht="15.75" x14ac:dyDescent="0.2">
      <c r="B78" s="147"/>
      <c r="C78" s="21" t="s">
        <v>99</v>
      </c>
      <c r="D78" s="19" t="s">
        <v>733</v>
      </c>
      <c r="E78" s="19">
        <f>E77</f>
        <v>175</v>
      </c>
      <c r="F78" s="20"/>
      <c r="G78" s="19">
        <v>6.4</v>
      </c>
      <c r="H78" s="19">
        <v>32.799999999999997</v>
      </c>
      <c r="I78" s="19">
        <v>19.8</v>
      </c>
      <c r="J78" s="19">
        <v>7</v>
      </c>
      <c r="K78" s="19">
        <v>12</v>
      </c>
      <c r="L78" s="19">
        <v>1</v>
      </c>
      <c r="M78" s="19">
        <v>2</v>
      </c>
      <c r="N78" s="19">
        <v>1</v>
      </c>
      <c r="O78" s="19">
        <v>4</v>
      </c>
      <c r="P78" s="19">
        <v>0</v>
      </c>
      <c r="Q78" s="19">
        <v>0</v>
      </c>
      <c r="R78" s="19">
        <v>0</v>
      </c>
      <c r="S78" s="18" t="s">
        <v>741</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175</v>
      </c>
      <c r="F80" s="13">
        <f>F73</f>
        <v>1093.1300000000001</v>
      </c>
      <c r="G80" s="13">
        <f t="shared" ref="G80:R80" si="12">AVERAGE(G73:G78)</f>
        <v>8.4833333333333325</v>
      </c>
      <c r="H80" s="13">
        <f t="shared" si="12"/>
        <v>40.199999999999996</v>
      </c>
      <c r="I80" s="13">
        <f t="shared" si="12"/>
        <v>25.650000000000006</v>
      </c>
      <c r="J80" s="13">
        <f t="shared" si="12"/>
        <v>7</v>
      </c>
      <c r="K80" s="13">
        <f t="shared" si="12"/>
        <v>12.833333333333334</v>
      </c>
      <c r="L80" s="13">
        <f t="shared" si="12"/>
        <v>2</v>
      </c>
      <c r="M80" s="13">
        <f t="shared" si="12"/>
        <v>3.8333333333333335</v>
      </c>
      <c r="N80" s="13">
        <f t="shared" si="12"/>
        <v>3.5</v>
      </c>
      <c r="O80" s="13">
        <f t="shared" si="12"/>
        <v>9</v>
      </c>
      <c r="P80" s="13">
        <f t="shared" si="12"/>
        <v>0</v>
      </c>
      <c r="Q80" s="13">
        <f t="shared" si="12"/>
        <v>0</v>
      </c>
      <c r="R80" s="13">
        <f t="shared" si="12"/>
        <v>0</v>
      </c>
      <c r="S80" s="12"/>
    </row>
    <row r="81" spans="2:67" ht="15.75" x14ac:dyDescent="0.2">
      <c r="B81" s="17"/>
      <c r="C81" s="16" t="s">
        <v>97</v>
      </c>
      <c r="D81" s="15"/>
      <c r="E81" s="14"/>
      <c r="F81" s="14"/>
      <c r="G81" s="13">
        <f t="shared" ref="G81:R81" si="13">STDEV(G73:G78)/SQRT(COUNT(G73:G78))</f>
        <v>0.56945392946030515</v>
      </c>
      <c r="H81" s="13">
        <f t="shared" si="13"/>
        <v>2.5281086474543351</v>
      </c>
      <c r="I81" s="13">
        <f t="shared" si="13"/>
        <v>1.6171476947597023</v>
      </c>
      <c r="J81" s="13">
        <f t="shared" si="13"/>
        <v>0.51639777949432231</v>
      </c>
      <c r="K81" s="13">
        <f t="shared" si="13"/>
        <v>0.65404722901162049</v>
      </c>
      <c r="L81" s="13">
        <f t="shared" si="13"/>
        <v>0.36514837167011077</v>
      </c>
      <c r="M81" s="13">
        <f t="shared" si="13"/>
        <v>1.077548658349641</v>
      </c>
      <c r="N81" s="13">
        <f t="shared" si="13"/>
        <v>0.84656167328001963</v>
      </c>
      <c r="O81" s="13">
        <f t="shared" si="13"/>
        <v>2.3523038352503134</v>
      </c>
      <c r="P81" s="13">
        <f t="shared" si="13"/>
        <v>0</v>
      </c>
      <c r="Q81" s="13">
        <f t="shared" si="13"/>
        <v>0</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755</v>
      </c>
      <c r="E83" s="19">
        <v>174</v>
      </c>
      <c r="F83" s="19">
        <v>645.61</v>
      </c>
      <c r="G83" s="19">
        <v>7.7</v>
      </c>
      <c r="H83" s="19">
        <v>37.700000000000003</v>
      </c>
      <c r="I83" s="19">
        <v>24.2</v>
      </c>
      <c r="J83" s="19">
        <v>9</v>
      </c>
      <c r="K83" s="19">
        <v>12</v>
      </c>
      <c r="L83" s="19">
        <v>2</v>
      </c>
      <c r="M83" s="19">
        <v>6</v>
      </c>
      <c r="N83" s="19">
        <v>1</v>
      </c>
      <c r="O83" s="19">
        <v>10</v>
      </c>
      <c r="P83" s="19">
        <v>0</v>
      </c>
      <c r="Q83" s="19">
        <v>0</v>
      </c>
      <c r="R83" s="19">
        <v>0</v>
      </c>
      <c r="S83" s="18" t="s">
        <v>741</v>
      </c>
      <c r="U83" s="102">
        <v>6</v>
      </c>
      <c r="V83" s="102">
        <f>IF($H83="","",$H83)</f>
        <v>37.700000000000003</v>
      </c>
      <c r="W83" s="102">
        <f>IF(V83="","",V83/100)</f>
        <v>0.377</v>
      </c>
      <c r="X83" s="102">
        <f>IF($G83="","",$G83)</f>
        <v>7.7</v>
      </c>
      <c r="Y83" s="102">
        <f>IF($K83="","",$K83)</f>
        <v>12</v>
      </c>
      <c r="Z83" s="102">
        <f>IF(J83="","",J83-1)</f>
        <v>8</v>
      </c>
      <c r="AA83" s="102">
        <f>IF($L83="","",$L83)</f>
        <v>2</v>
      </c>
      <c r="AB83" s="102">
        <f>IF($M83="","",$M83)</f>
        <v>6</v>
      </c>
      <c r="AC83" s="102">
        <f>IF($H84="","",$H84)</f>
        <v>42.6</v>
      </c>
      <c r="AD83" s="102">
        <f>IF(AC83="","",AC83/100)</f>
        <v>0.42599999999999999</v>
      </c>
      <c r="AE83" s="102">
        <f>IF($G84="","",$G84)</f>
        <v>8.5</v>
      </c>
      <c r="AF83" s="102">
        <f>IF($K84="","",$K84)</f>
        <v>11</v>
      </c>
      <c r="AG83" s="102">
        <f>IF(J84="","",J84-1)</f>
        <v>5</v>
      </c>
      <c r="AH83" s="102">
        <f>IF($L84="","",$L84)</f>
        <v>1</v>
      </c>
      <c r="AI83" s="102">
        <f>IF($M84="","",$M84)</f>
        <v>5</v>
      </c>
      <c r="AJ83" s="102">
        <f>IF($H85="","",$H85)</f>
        <v>42.3</v>
      </c>
      <c r="AK83" s="102">
        <f>IF(AJ83="","",AJ83/100)</f>
        <v>0.42299999999999999</v>
      </c>
      <c r="AL83" s="102">
        <f>IF($G85="","",$G85)</f>
        <v>9.1</v>
      </c>
      <c r="AM83" s="102">
        <f>IF($K85="","",$K85)</f>
        <v>13</v>
      </c>
      <c r="AN83" s="102">
        <f>IF(J85="","",J85-1)</f>
        <v>7</v>
      </c>
      <c r="AO83" s="102">
        <f>IF($L85="","",$L85)</f>
        <v>3</v>
      </c>
      <c r="AP83" s="102">
        <f>IF($M85="","",$M85)</f>
        <v>7</v>
      </c>
      <c r="AQ83" s="102">
        <f>IF($H86="","",$H86)</f>
        <v>44.7</v>
      </c>
      <c r="AR83" s="102">
        <f>IF(AQ83="","",AQ83/100)</f>
        <v>0.44700000000000001</v>
      </c>
      <c r="AS83" s="102">
        <f>IF($G86="","",$G86)</f>
        <v>9.4</v>
      </c>
      <c r="AT83" s="102">
        <f>IF($K86="","",$K86)</f>
        <v>15</v>
      </c>
      <c r="AU83" s="102">
        <f>IF(J86="","",J86-1)</f>
        <v>4</v>
      </c>
      <c r="AV83" s="102">
        <f>IF($L86="","",$L86)</f>
        <v>3</v>
      </c>
      <c r="AW83" s="102">
        <f>IF($M86="","",$M86)</f>
        <v>3</v>
      </c>
      <c r="AX83" s="102">
        <f>IF($H87="","",$H87)</f>
        <v>18.3</v>
      </c>
      <c r="AY83" s="102">
        <f>IF(AX83="","",AX83/100)</f>
        <v>0.183</v>
      </c>
      <c r="AZ83" s="102">
        <f>IF($G87="","",$G87)</f>
        <v>4.9000000000000004</v>
      </c>
      <c r="BA83" s="102">
        <f>IF($K87="","",$K87)</f>
        <v>7</v>
      </c>
      <c r="BB83" s="102" t="str">
        <f>IF(J87="","",J87-1)</f>
        <v/>
      </c>
      <c r="BC83" s="102">
        <f>IF($L87="","",$L87)</f>
        <v>1</v>
      </c>
      <c r="BD83" s="102">
        <f>IF($M87="","",$M87)</f>
        <v>0</v>
      </c>
      <c r="BE83" s="102">
        <f>IF($H88="","",$H88)</f>
        <v>37.799999999999997</v>
      </c>
      <c r="BF83" s="102">
        <f>IF(BE83="","",BE83/100)</f>
        <v>0.37799999999999995</v>
      </c>
      <c r="BG83" s="102">
        <f>IF($G88="","",$G88)</f>
        <v>7.6</v>
      </c>
      <c r="BH83" s="102">
        <f>IF($K88="","",$K88)</f>
        <v>10</v>
      </c>
      <c r="BI83" s="102">
        <f>IF(J88="","",J88-1)</f>
        <v>4</v>
      </c>
      <c r="BJ83" s="102">
        <f>IF($L88="","",$L88)</f>
        <v>2</v>
      </c>
      <c r="BK83" s="102">
        <f>IF($M88="","",$M88)</f>
        <v>6</v>
      </c>
      <c r="BL83" s="102">
        <f>SUM(O83:O88)/U83</f>
        <v>10</v>
      </c>
      <c r="BM83" s="102">
        <f>SUM(P83:P88)/U83</f>
        <v>0</v>
      </c>
      <c r="BN83" s="102">
        <f>SUM(Q83:Q88)/U83</f>
        <v>0</v>
      </c>
      <c r="BO83" s="102">
        <f>SUM(R83:R88)/U83</f>
        <v>0</v>
      </c>
    </row>
    <row r="84" spans="2:67" ht="15.75" x14ac:dyDescent="0.2">
      <c r="B84" s="147"/>
      <c r="C84" s="21" t="s">
        <v>103</v>
      </c>
      <c r="D84" s="19" t="s">
        <v>733</v>
      </c>
      <c r="E84" s="19">
        <v>175</v>
      </c>
      <c r="F84" s="20"/>
      <c r="G84" s="19">
        <v>8.5</v>
      </c>
      <c r="H84" s="19">
        <v>42.6</v>
      </c>
      <c r="I84" s="19">
        <v>22</v>
      </c>
      <c r="J84" s="19">
        <v>6</v>
      </c>
      <c r="K84" s="19">
        <v>11</v>
      </c>
      <c r="L84" s="19">
        <v>1</v>
      </c>
      <c r="M84" s="19">
        <v>5</v>
      </c>
      <c r="N84" s="19">
        <v>2</v>
      </c>
      <c r="O84" s="19">
        <v>11</v>
      </c>
      <c r="P84" s="19">
        <v>0</v>
      </c>
      <c r="Q84" s="19">
        <v>0</v>
      </c>
      <c r="R84" s="19">
        <v>0</v>
      </c>
      <c r="S84" s="18" t="s">
        <v>741</v>
      </c>
    </row>
    <row r="85" spans="2:67" ht="15.75" x14ac:dyDescent="0.2">
      <c r="B85" s="147"/>
      <c r="C85" s="21" t="s">
        <v>102</v>
      </c>
      <c r="D85" s="19" t="s">
        <v>733</v>
      </c>
      <c r="E85" s="19">
        <f>E84</f>
        <v>175</v>
      </c>
      <c r="F85" s="20"/>
      <c r="G85" s="19">
        <v>9.1</v>
      </c>
      <c r="H85" s="19">
        <v>42.3</v>
      </c>
      <c r="I85" s="19">
        <v>20.9</v>
      </c>
      <c r="J85" s="19">
        <v>8</v>
      </c>
      <c r="K85" s="19">
        <v>13</v>
      </c>
      <c r="L85" s="19">
        <v>3</v>
      </c>
      <c r="M85" s="19">
        <v>7</v>
      </c>
      <c r="N85" s="19">
        <v>3</v>
      </c>
      <c r="O85" s="19">
        <v>17</v>
      </c>
      <c r="P85" s="19">
        <v>0</v>
      </c>
      <c r="Q85" s="19">
        <v>0</v>
      </c>
      <c r="R85" s="19">
        <v>0</v>
      </c>
      <c r="S85" s="18"/>
    </row>
    <row r="86" spans="2:67" ht="15.75" x14ac:dyDescent="0.2">
      <c r="B86" s="147"/>
      <c r="C86" s="21" t="s">
        <v>101</v>
      </c>
      <c r="D86" s="19" t="s">
        <v>733</v>
      </c>
      <c r="E86" s="19">
        <f>E85</f>
        <v>175</v>
      </c>
      <c r="F86" s="20"/>
      <c r="G86" s="19">
        <v>9.4</v>
      </c>
      <c r="H86" s="19">
        <v>44.7</v>
      </c>
      <c r="I86" s="19">
        <v>25.5</v>
      </c>
      <c r="J86" s="19">
        <v>5</v>
      </c>
      <c r="K86" s="19">
        <v>15</v>
      </c>
      <c r="L86" s="19">
        <v>3</v>
      </c>
      <c r="M86" s="19">
        <v>3</v>
      </c>
      <c r="N86" s="19">
        <v>2</v>
      </c>
      <c r="O86" s="19">
        <v>12</v>
      </c>
      <c r="P86" s="19">
        <v>0</v>
      </c>
      <c r="Q86" s="19">
        <v>0</v>
      </c>
      <c r="R86" s="19">
        <v>0</v>
      </c>
      <c r="S86" s="18"/>
    </row>
    <row r="87" spans="2:67" ht="15.75" x14ac:dyDescent="0.2">
      <c r="B87" s="147"/>
      <c r="C87" s="21" t="s">
        <v>100</v>
      </c>
      <c r="D87" s="19" t="s">
        <v>733</v>
      </c>
      <c r="E87" s="19">
        <f>E86</f>
        <v>175</v>
      </c>
      <c r="F87" s="20"/>
      <c r="G87" s="19">
        <v>4.9000000000000004</v>
      </c>
      <c r="H87" s="19">
        <v>18.3</v>
      </c>
      <c r="I87" s="19">
        <v>9.3000000000000007</v>
      </c>
      <c r="J87" s="19"/>
      <c r="K87" s="19">
        <v>7</v>
      </c>
      <c r="L87" s="19">
        <v>1</v>
      </c>
      <c r="M87" s="19">
        <v>0</v>
      </c>
      <c r="N87" s="19">
        <v>0</v>
      </c>
      <c r="O87" s="19">
        <v>0</v>
      </c>
      <c r="P87" s="19">
        <v>0</v>
      </c>
      <c r="Q87" s="19">
        <v>0</v>
      </c>
      <c r="R87" s="19">
        <v>0</v>
      </c>
      <c r="S87" s="18" t="s">
        <v>741</v>
      </c>
    </row>
    <row r="88" spans="2:67" ht="15.75" x14ac:dyDescent="0.2">
      <c r="B88" s="147"/>
      <c r="C88" s="21" t="s">
        <v>99</v>
      </c>
      <c r="D88" s="19" t="s">
        <v>733</v>
      </c>
      <c r="E88" s="19">
        <f>E87</f>
        <v>175</v>
      </c>
      <c r="F88" s="20"/>
      <c r="G88" s="19">
        <v>7.6</v>
      </c>
      <c r="H88" s="19">
        <v>37.799999999999997</v>
      </c>
      <c r="I88" s="19">
        <v>23.2</v>
      </c>
      <c r="J88" s="19">
        <v>5</v>
      </c>
      <c r="K88" s="19">
        <v>10</v>
      </c>
      <c r="L88" s="19">
        <v>2</v>
      </c>
      <c r="M88" s="19">
        <v>6</v>
      </c>
      <c r="N88" s="19">
        <v>3</v>
      </c>
      <c r="O88" s="19">
        <v>10</v>
      </c>
      <c r="P88" s="19">
        <v>0</v>
      </c>
      <c r="Q88" s="19">
        <v>0</v>
      </c>
      <c r="R88" s="19">
        <v>0</v>
      </c>
      <c r="S88" s="18" t="s">
        <v>741</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175</v>
      </c>
      <c r="F90" s="13">
        <f>F83</f>
        <v>645.61</v>
      </c>
      <c r="G90" s="13">
        <f t="shared" ref="G90:R90" si="14">AVERAGE(G83:G88)</f>
        <v>7.8666666666666663</v>
      </c>
      <c r="H90" s="13">
        <f t="shared" si="14"/>
        <v>37.233333333333341</v>
      </c>
      <c r="I90" s="13">
        <f t="shared" si="14"/>
        <v>20.849999999999998</v>
      </c>
      <c r="J90" s="13">
        <f t="shared" si="14"/>
        <v>6.6</v>
      </c>
      <c r="K90" s="13">
        <f t="shared" si="14"/>
        <v>11.333333333333334</v>
      </c>
      <c r="L90" s="13">
        <f t="shared" si="14"/>
        <v>2</v>
      </c>
      <c r="M90" s="13">
        <f t="shared" si="14"/>
        <v>4.5</v>
      </c>
      <c r="N90" s="13">
        <f t="shared" si="14"/>
        <v>1.8333333333333333</v>
      </c>
      <c r="O90" s="13">
        <f t="shared" si="14"/>
        <v>10</v>
      </c>
      <c r="P90" s="13">
        <f t="shared" si="14"/>
        <v>0</v>
      </c>
      <c r="Q90" s="13">
        <f t="shared" si="14"/>
        <v>0</v>
      </c>
      <c r="R90" s="13">
        <f t="shared" si="14"/>
        <v>0</v>
      </c>
      <c r="S90" s="12"/>
    </row>
    <row r="91" spans="2:67" ht="15.75" x14ac:dyDescent="0.2">
      <c r="B91" s="17"/>
      <c r="C91" s="16" t="s">
        <v>97</v>
      </c>
      <c r="D91" s="15"/>
      <c r="E91" s="14"/>
      <c r="F91" s="14"/>
      <c r="G91" s="13">
        <f t="shared" ref="G91:R91" si="15">STDEV(G83:G88)/SQRT(COUNT(G83:G88))</f>
        <v>0.66265459412209127</v>
      </c>
      <c r="H91" s="13">
        <f t="shared" si="15"/>
        <v>3.9548844624225192</v>
      </c>
      <c r="I91" s="13">
        <f t="shared" si="15"/>
        <v>2.4020477375217437</v>
      </c>
      <c r="J91" s="13">
        <f t="shared" si="15"/>
        <v>0.81240384046359571</v>
      </c>
      <c r="K91" s="13">
        <f t="shared" si="15"/>
        <v>1.1155467020454346</v>
      </c>
      <c r="L91" s="13">
        <f t="shared" si="15"/>
        <v>0.36514837167011077</v>
      </c>
      <c r="M91" s="13">
        <f t="shared" si="15"/>
        <v>1.0567244989431572</v>
      </c>
      <c r="N91" s="13">
        <f t="shared" si="15"/>
        <v>0.47726070210921173</v>
      </c>
      <c r="O91" s="13">
        <f t="shared" si="15"/>
        <v>2.2656860623955239</v>
      </c>
      <c r="P91" s="13">
        <f t="shared" si="15"/>
        <v>0</v>
      </c>
      <c r="Q91" s="13">
        <f t="shared" si="15"/>
        <v>0</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 ref="B33:B38"/>
  </mergeCells>
  <pageMargins left="0.75" right="0.75" top="0.52" bottom="0.16" header="0.5" footer="0.5"/>
  <pageSetup scale="78"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CAEF-E846-4100-8DBF-2F397CA7788E}">
  <sheetPr>
    <pageSetUpPr fitToPage="1"/>
  </sheetPr>
  <dimension ref="B1:BO92"/>
  <sheetViews>
    <sheetView defaultGridColor="0" colorId="8" zoomScale="85" workbookViewId="0">
      <selection activeCell="V14" sqref="V1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755</v>
      </c>
      <c r="E13" s="19">
        <v>174</v>
      </c>
      <c r="F13" s="19">
        <v>1245.52</v>
      </c>
      <c r="G13" s="19">
        <v>9.69</v>
      </c>
      <c r="H13" s="19">
        <v>52.1</v>
      </c>
      <c r="I13" s="19">
        <v>25.8</v>
      </c>
      <c r="J13" s="19">
        <v>5</v>
      </c>
      <c r="K13" s="19">
        <v>15</v>
      </c>
      <c r="L13" s="19">
        <v>4</v>
      </c>
      <c r="M13" s="19">
        <v>0</v>
      </c>
      <c r="N13" s="19">
        <v>3</v>
      </c>
      <c r="O13" s="19">
        <v>12</v>
      </c>
      <c r="P13" s="19">
        <v>0</v>
      </c>
      <c r="Q13" s="19">
        <v>0</v>
      </c>
      <c r="R13" s="19">
        <v>0</v>
      </c>
      <c r="S13" s="18" t="s">
        <v>752</v>
      </c>
      <c r="U13" s="102">
        <v>6</v>
      </c>
      <c r="V13" s="102">
        <f>IF($H13="","",$H13)</f>
        <v>52.1</v>
      </c>
      <c r="W13" s="102">
        <f>IF(V13="","",V13/100)</f>
        <v>0.52100000000000002</v>
      </c>
      <c r="X13" s="102">
        <f>IF($G13="","",$G13)</f>
        <v>9.69</v>
      </c>
      <c r="Y13" s="102">
        <f>IF($K13="","",$K13)</f>
        <v>15</v>
      </c>
      <c r="Z13" s="102">
        <f>IF(J13="","",J13-1)</f>
        <v>4</v>
      </c>
      <c r="AA13" s="102">
        <f>IF($L13="","",$L13)</f>
        <v>4</v>
      </c>
      <c r="AB13" s="102">
        <f>IF($M13="","",$M13)</f>
        <v>0</v>
      </c>
      <c r="AC13" s="102">
        <f>IF($H14="","",$H14)</f>
        <v>36.200000000000003</v>
      </c>
      <c r="AD13" s="102">
        <f>IF(AC13="","",AC13/100)</f>
        <v>0.36200000000000004</v>
      </c>
      <c r="AE13" s="102">
        <f>IF($G14="","",$G14)</f>
        <v>7.18</v>
      </c>
      <c r="AF13" s="102">
        <f>IF($K14="","",$K14)</f>
        <v>9</v>
      </c>
      <c r="AG13" s="102">
        <f>IF(J14="","",J14-1)</f>
        <v>5</v>
      </c>
      <c r="AH13" s="102">
        <f>IF($L14="","",$L14)</f>
        <v>3</v>
      </c>
      <c r="AI13" s="102">
        <f>IF($M14="","",$M14)</f>
        <v>0</v>
      </c>
      <c r="AJ13" s="102">
        <f>IF($H15="","",$H15)</f>
        <v>48</v>
      </c>
      <c r="AK13" s="102">
        <f>IF(AJ13="","",AJ13/100)</f>
        <v>0.48</v>
      </c>
      <c r="AL13" s="102">
        <f>IF($G15="","",$G15)</f>
        <v>8.69</v>
      </c>
      <c r="AM13" s="102">
        <f>IF($K15="","",$K15)</f>
        <v>10</v>
      </c>
      <c r="AN13" s="102">
        <f>IF(J15="","",J15-1)</f>
        <v>4</v>
      </c>
      <c r="AO13" s="102">
        <f>IF($L15="","",$L15)</f>
        <v>1</v>
      </c>
      <c r="AP13" s="102">
        <f>IF($M15="","",$M15)</f>
        <v>1</v>
      </c>
      <c r="AQ13" s="102">
        <f>IF($H16="","",$H16)</f>
        <v>47</v>
      </c>
      <c r="AR13" s="102">
        <f>IF(AQ13="","",AQ13/100)</f>
        <v>0.47</v>
      </c>
      <c r="AS13" s="102">
        <f>IF($G16="","",$G16)</f>
        <v>10.36</v>
      </c>
      <c r="AT13" s="102">
        <f>IF($K16="","",$K16)</f>
        <v>11</v>
      </c>
      <c r="AU13" s="102">
        <f>IF(J16="","",J16-1)</f>
        <v>4</v>
      </c>
      <c r="AV13" s="102">
        <f>IF($L16="","",$L16)</f>
        <v>2</v>
      </c>
      <c r="AW13" s="102">
        <f>IF($M16="","",$M16)</f>
        <v>2</v>
      </c>
      <c r="AX13" s="102">
        <f>IF($H17="","",$H17)</f>
        <v>38.9</v>
      </c>
      <c r="AY13" s="102">
        <f>IF(AX13="","",AX13/100)</f>
        <v>0.38900000000000001</v>
      </c>
      <c r="AZ13" s="102">
        <f>IF($G17="","",$G17)</f>
        <v>8.36</v>
      </c>
      <c r="BA13" s="102">
        <f>IF($K17="","",$K17)</f>
        <v>10</v>
      </c>
      <c r="BB13" s="102">
        <f>IF(J17="","",J17-1)</f>
        <v>5</v>
      </c>
      <c r="BC13" s="102">
        <f>IF($L17="","",$L17)</f>
        <v>2</v>
      </c>
      <c r="BD13" s="102">
        <f>IF($M17="","",$M17)</f>
        <v>4</v>
      </c>
      <c r="BE13" s="102">
        <f>IF($H18="","",$H18)</f>
        <v>42.1</v>
      </c>
      <c r="BF13" s="102">
        <f>IF(BE13="","",BE13/100)</f>
        <v>0.42100000000000004</v>
      </c>
      <c r="BG13" s="102">
        <f>IF($G18="","",$G18)</f>
        <v>8.7200000000000006</v>
      </c>
      <c r="BH13" s="102">
        <f>IF($K18="","",$K18)</f>
        <v>8</v>
      </c>
      <c r="BI13" s="102">
        <f>IF(J18="","",J18-1)</f>
        <v>4</v>
      </c>
      <c r="BJ13" s="102">
        <f>IF($L18="","",$L18)</f>
        <v>2</v>
      </c>
      <c r="BK13" s="102">
        <f>IF($M18="","",$M18)</f>
        <v>4</v>
      </c>
      <c r="BL13" s="102">
        <f>SUM(O13:O18)/U13</f>
        <v>7.333333333333333</v>
      </c>
      <c r="BM13" s="102">
        <f>SUM(P13:P18)/U13</f>
        <v>0</v>
      </c>
      <c r="BN13" s="102">
        <f>SUM(Q13:Q18)/U13</f>
        <v>0</v>
      </c>
      <c r="BO13" s="102">
        <f>SUM(R13:R18)/U13</f>
        <v>0</v>
      </c>
    </row>
    <row r="14" spans="2:67" ht="15.75" x14ac:dyDescent="0.2">
      <c r="B14" s="147"/>
      <c r="C14" s="21" t="s">
        <v>103</v>
      </c>
      <c r="D14" s="19" t="s">
        <v>107</v>
      </c>
      <c r="E14" s="19">
        <v>175</v>
      </c>
      <c r="F14" s="20"/>
      <c r="G14" s="19">
        <v>7.18</v>
      </c>
      <c r="H14" s="19">
        <v>36.200000000000003</v>
      </c>
      <c r="I14" s="19">
        <v>21</v>
      </c>
      <c r="J14" s="19">
        <v>6</v>
      </c>
      <c r="K14" s="19">
        <v>9</v>
      </c>
      <c r="L14" s="19">
        <v>3</v>
      </c>
      <c r="M14" s="19">
        <v>0</v>
      </c>
      <c r="N14" s="19">
        <v>2</v>
      </c>
      <c r="O14" s="19">
        <v>3</v>
      </c>
      <c r="P14" s="19">
        <v>0</v>
      </c>
      <c r="Q14" s="19">
        <v>0</v>
      </c>
      <c r="R14" s="19">
        <v>0</v>
      </c>
      <c r="S14" s="18" t="s">
        <v>752</v>
      </c>
    </row>
    <row r="15" spans="2:67" ht="15.75" x14ac:dyDescent="0.2">
      <c r="B15" s="147"/>
      <c r="C15" s="21" t="s">
        <v>102</v>
      </c>
      <c r="D15" s="19" t="str">
        <f t="shared" ref="D15:E18" si="0">D14</f>
        <v>sr</v>
      </c>
      <c r="E15" s="19">
        <f t="shared" si="0"/>
        <v>175</v>
      </c>
      <c r="F15" s="20"/>
      <c r="G15" s="19">
        <v>8.69</v>
      </c>
      <c r="H15" s="19">
        <v>48</v>
      </c>
      <c r="I15" s="19">
        <v>26</v>
      </c>
      <c r="J15" s="19">
        <v>5</v>
      </c>
      <c r="K15" s="19">
        <v>10</v>
      </c>
      <c r="L15" s="19">
        <v>1</v>
      </c>
      <c r="M15" s="19">
        <v>1</v>
      </c>
      <c r="N15" s="19">
        <v>2</v>
      </c>
      <c r="O15" s="19">
        <v>3</v>
      </c>
      <c r="P15" s="19">
        <v>0</v>
      </c>
      <c r="Q15" s="19">
        <v>0</v>
      </c>
      <c r="R15" s="19">
        <v>0</v>
      </c>
      <c r="S15" s="18" t="s">
        <v>741</v>
      </c>
    </row>
    <row r="16" spans="2:67" ht="15.75" x14ac:dyDescent="0.2">
      <c r="B16" s="147"/>
      <c r="C16" s="21" t="s">
        <v>101</v>
      </c>
      <c r="D16" s="19" t="str">
        <f t="shared" si="0"/>
        <v>sr</v>
      </c>
      <c r="E16" s="19">
        <f t="shared" si="0"/>
        <v>175</v>
      </c>
      <c r="F16" s="20"/>
      <c r="G16" s="19">
        <v>10.36</v>
      </c>
      <c r="H16" s="19">
        <v>47</v>
      </c>
      <c r="I16" s="19">
        <v>27</v>
      </c>
      <c r="J16" s="19">
        <v>5</v>
      </c>
      <c r="K16" s="19">
        <v>11</v>
      </c>
      <c r="L16" s="19">
        <v>2</v>
      </c>
      <c r="M16" s="19">
        <v>2</v>
      </c>
      <c r="N16" s="19">
        <v>3</v>
      </c>
      <c r="O16" s="19">
        <v>7</v>
      </c>
      <c r="P16" s="19">
        <v>0</v>
      </c>
      <c r="Q16" s="19">
        <v>0</v>
      </c>
      <c r="R16" s="19">
        <v>0</v>
      </c>
      <c r="S16" s="18" t="s">
        <v>738</v>
      </c>
    </row>
    <row r="17" spans="2:67" ht="15.75" x14ac:dyDescent="0.2">
      <c r="B17" s="147"/>
      <c r="C17" s="21" t="s">
        <v>100</v>
      </c>
      <c r="D17" s="19" t="str">
        <f t="shared" si="0"/>
        <v>sr</v>
      </c>
      <c r="E17" s="19">
        <f t="shared" si="0"/>
        <v>175</v>
      </c>
      <c r="F17" s="20"/>
      <c r="G17" s="19">
        <v>8.36</v>
      </c>
      <c r="H17" s="19">
        <v>38.9</v>
      </c>
      <c r="I17" s="19">
        <v>28.1</v>
      </c>
      <c r="J17" s="19">
        <v>6</v>
      </c>
      <c r="K17" s="19">
        <v>10</v>
      </c>
      <c r="L17" s="19">
        <v>2</v>
      </c>
      <c r="M17" s="19">
        <v>4</v>
      </c>
      <c r="N17" s="19">
        <v>2</v>
      </c>
      <c r="O17" s="19">
        <v>8</v>
      </c>
      <c r="P17" s="19">
        <v>0</v>
      </c>
      <c r="Q17" s="19">
        <v>0</v>
      </c>
      <c r="R17" s="19">
        <v>0</v>
      </c>
      <c r="S17" s="18" t="s">
        <v>738</v>
      </c>
    </row>
    <row r="18" spans="2:67" ht="15.75" x14ac:dyDescent="0.2">
      <c r="B18" s="147"/>
      <c r="C18" s="21" t="s">
        <v>99</v>
      </c>
      <c r="D18" s="19" t="str">
        <f t="shared" si="0"/>
        <v>sr</v>
      </c>
      <c r="E18" s="19">
        <f t="shared" si="0"/>
        <v>175</v>
      </c>
      <c r="F18" s="20"/>
      <c r="G18" s="19">
        <v>8.7200000000000006</v>
      </c>
      <c r="H18" s="19">
        <v>42.1</v>
      </c>
      <c r="I18" s="19">
        <v>21.3</v>
      </c>
      <c r="J18" s="19">
        <v>5</v>
      </c>
      <c r="K18" s="19">
        <v>8</v>
      </c>
      <c r="L18" s="19">
        <v>2</v>
      </c>
      <c r="M18" s="19">
        <v>4</v>
      </c>
      <c r="N18" s="19">
        <v>3</v>
      </c>
      <c r="O18" s="19">
        <v>11</v>
      </c>
      <c r="P18" s="19">
        <v>0</v>
      </c>
      <c r="Q18" s="19">
        <v>0</v>
      </c>
      <c r="R18" s="19">
        <v>0</v>
      </c>
      <c r="S18" s="18" t="s">
        <v>738</v>
      </c>
    </row>
    <row r="19" spans="2:67" ht="3.75" customHeight="1" x14ac:dyDescent="0.2">
      <c r="B19" s="11"/>
      <c r="C19" s="9"/>
      <c r="D19" s="9"/>
      <c r="E19" s="10"/>
      <c r="F19" s="10"/>
      <c r="G19" s="9"/>
      <c r="H19" s="9"/>
      <c r="I19" s="9"/>
      <c r="J19" s="9"/>
      <c r="K19" s="10"/>
      <c r="L19" s="10"/>
      <c r="M19" s="10"/>
      <c r="N19" s="10"/>
      <c r="O19" s="10"/>
      <c r="P19" s="19">
        <v>0</v>
      </c>
      <c r="Q19" s="19">
        <v>0</v>
      </c>
      <c r="R19" s="19">
        <v>0</v>
      </c>
      <c r="S19" s="8"/>
    </row>
    <row r="20" spans="2:67" ht="15.75" x14ac:dyDescent="0.2">
      <c r="B20" s="17" t="s">
        <v>886</v>
      </c>
      <c r="C20" s="16" t="s">
        <v>98</v>
      </c>
      <c r="D20" s="15"/>
      <c r="E20" s="13">
        <f>AVERAGE(E14:E18)</f>
        <v>175</v>
      </c>
      <c r="F20" s="13">
        <f>F13</f>
        <v>1245.52</v>
      </c>
      <c r="G20" s="13">
        <f t="shared" ref="G20:R20" si="1">AVERAGE(G13:G18)</f>
        <v>8.8333333333333321</v>
      </c>
      <c r="H20" s="13">
        <f t="shared" si="1"/>
        <v>44.050000000000004</v>
      </c>
      <c r="I20" s="13">
        <f t="shared" si="1"/>
        <v>24.866666666666671</v>
      </c>
      <c r="J20" s="13">
        <f t="shared" si="1"/>
        <v>5.333333333333333</v>
      </c>
      <c r="K20" s="13">
        <f t="shared" si="1"/>
        <v>10.5</v>
      </c>
      <c r="L20" s="13">
        <f t="shared" si="1"/>
        <v>2.3333333333333335</v>
      </c>
      <c r="M20" s="13">
        <f t="shared" si="1"/>
        <v>1.8333333333333333</v>
      </c>
      <c r="N20" s="13">
        <f t="shared" si="1"/>
        <v>2.5</v>
      </c>
      <c r="O20" s="13">
        <f t="shared" si="1"/>
        <v>7.333333333333333</v>
      </c>
      <c r="P20" s="13">
        <f t="shared" si="1"/>
        <v>0</v>
      </c>
      <c r="Q20" s="13">
        <f t="shared" si="1"/>
        <v>0</v>
      </c>
      <c r="R20" s="13">
        <f t="shared" si="1"/>
        <v>0</v>
      </c>
      <c r="S20" s="12"/>
    </row>
    <row r="21" spans="2:67" ht="15.75" x14ac:dyDescent="0.2">
      <c r="B21" s="17"/>
      <c r="C21" s="16" t="s">
        <v>97</v>
      </c>
      <c r="D21" s="15"/>
      <c r="E21" s="14"/>
      <c r="F21" s="14"/>
      <c r="G21" s="13">
        <f t="shared" ref="G21:R21" si="2">STDEV(G13:G18)/SQRT(COUNT(G13:G18))</f>
        <v>0.44927843383709809</v>
      </c>
      <c r="H21" s="13">
        <f t="shared" si="2"/>
        <v>2.4566576209693154</v>
      </c>
      <c r="I21" s="13">
        <f t="shared" si="2"/>
        <v>1.2224747213928002</v>
      </c>
      <c r="J21" s="13">
        <f t="shared" si="2"/>
        <v>0.21081851067789201</v>
      </c>
      <c r="K21" s="13">
        <f t="shared" si="2"/>
        <v>0.99163165204290116</v>
      </c>
      <c r="L21" s="13">
        <f t="shared" si="2"/>
        <v>0.42163702135578401</v>
      </c>
      <c r="M21" s="13">
        <f t="shared" si="2"/>
        <v>0.74907350180814114</v>
      </c>
      <c r="N21" s="13">
        <f t="shared" si="2"/>
        <v>0.22360679774997896</v>
      </c>
      <c r="O21" s="13">
        <f t="shared" si="2"/>
        <v>1.5634719199411431</v>
      </c>
      <c r="P21" s="13">
        <f t="shared" si="2"/>
        <v>0</v>
      </c>
      <c r="Q21" s="13">
        <f t="shared" si="2"/>
        <v>0</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755</v>
      </c>
      <c r="E23" s="19">
        <v>174</v>
      </c>
      <c r="F23" s="19">
        <v>1021.92</v>
      </c>
      <c r="G23" s="19">
        <v>7.88</v>
      </c>
      <c r="H23" s="19">
        <v>39</v>
      </c>
      <c r="I23" s="19">
        <v>22.5</v>
      </c>
      <c r="J23" s="19">
        <v>5</v>
      </c>
      <c r="K23" s="19">
        <v>10</v>
      </c>
      <c r="L23" s="19">
        <v>2</v>
      </c>
      <c r="M23" s="19">
        <v>3</v>
      </c>
      <c r="N23" s="19">
        <v>1</v>
      </c>
      <c r="O23" s="19">
        <v>5</v>
      </c>
      <c r="P23" s="19">
        <v>0</v>
      </c>
      <c r="Q23" s="19">
        <v>0</v>
      </c>
      <c r="R23" s="19">
        <v>0</v>
      </c>
      <c r="S23" s="18" t="s">
        <v>738</v>
      </c>
      <c r="U23" s="102">
        <v>6</v>
      </c>
      <c r="V23" s="102">
        <f>IF($H23="","",$H23)</f>
        <v>39</v>
      </c>
      <c r="W23" s="102">
        <f>IF(V23="","",V23/100)</f>
        <v>0.39</v>
      </c>
      <c r="X23" s="102">
        <f>IF($G23="","",$G23)</f>
        <v>7.88</v>
      </c>
      <c r="Y23" s="102">
        <f>IF($K23="","",$K23)</f>
        <v>10</v>
      </c>
      <c r="Z23" s="102">
        <f>IF(J23="","",J23-1)</f>
        <v>4</v>
      </c>
      <c r="AA23" s="102">
        <f>IF($L23="","",$L23)</f>
        <v>2</v>
      </c>
      <c r="AB23" s="102">
        <f>IF($M23="","",$M23)</f>
        <v>3</v>
      </c>
      <c r="AC23" s="102">
        <f>IF($H24="","",$H24)</f>
        <v>38</v>
      </c>
      <c r="AD23" s="102">
        <f>IF(AC23="","",AC23/100)</f>
        <v>0.38</v>
      </c>
      <c r="AE23" s="102">
        <f>IF($G24="","",$G24)</f>
        <v>7.74</v>
      </c>
      <c r="AF23" s="102">
        <f>IF($K24="","",$K24)</f>
        <v>7</v>
      </c>
      <c r="AG23" s="102">
        <f>IF(J24="","",J24-1)</f>
        <v>4</v>
      </c>
      <c r="AH23" s="102">
        <f>IF($L24="","",$L24)</f>
        <v>3</v>
      </c>
      <c r="AI23" s="102">
        <f>IF($M24="","",$M24)</f>
        <v>1</v>
      </c>
      <c r="AJ23" s="102">
        <f>IF($H25="","",$H25)</f>
        <v>34.5</v>
      </c>
      <c r="AK23" s="102">
        <f>IF(AJ23="","",AJ23/100)</f>
        <v>0.34499999999999997</v>
      </c>
      <c r="AL23" s="102">
        <f>IF($G25="","",$G25)</f>
        <v>6.28</v>
      </c>
      <c r="AM23" s="102">
        <f>IF($K25="","",$K25)</f>
        <v>10</v>
      </c>
      <c r="AN23" s="102">
        <f>IF(J25="","",J25-1)</f>
        <v>4</v>
      </c>
      <c r="AO23" s="102">
        <f>IF($L25="","",$L25)</f>
        <v>0</v>
      </c>
      <c r="AP23" s="102">
        <f>IF($M25="","",$M25)</f>
        <v>0</v>
      </c>
      <c r="AQ23" s="102">
        <f>IF($H26="","",$H26)</f>
        <v>37.5</v>
      </c>
      <c r="AR23" s="102">
        <f>IF(AQ23="","",AQ23/100)</f>
        <v>0.375</v>
      </c>
      <c r="AS23" s="102">
        <f>IF($G26="","",$G26)</f>
        <v>8.41</v>
      </c>
      <c r="AT23" s="102">
        <f>IF($K26="","",$K26)</f>
        <v>10</v>
      </c>
      <c r="AU23" s="102">
        <f>IF(J26="","",J26-1)</f>
        <v>5</v>
      </c>
      <c r="AV23" s="102">
        <f>IF($L26="","",$L26)</f>
        <v>1</v>
      </c>
      <c r="AW23" s="102">
        <f>IF($M26="","",$M26)</f>
        <v>2</v>
      </c>
      <c r="AX23" s="102">
        <f>IF($H27="","",$H27)</f>
        <v>35.5</v>
      </c>
      <c r="AY23" s="102">
        <f>IF(AX23="","",AX23/100)</f>
        <v>0.35499999999999998</v>
      </c>
      <c r="AZ23" s="102">
        <f>IF($G27="","",$G27)</f>
        <v>5.58</v>
      </c>
      <c r="BA23" s="102">
        <f>IF($K27="","",$K27)</f>
        <v>8</v>
      </c>
      <c r="BB23" s="102">
        <f>IF(J27="","",J27-1)</f>
        <v>7</v>
      </c>
      <c r="BC23" s="102">
        <f>IF($L27="","",$L27)</f>
        <v>0</v>
      </c>
      <c r="BD23" s="102">
        <f>IF($M27="","",$M27)</f>
        <v>0</v>
      </c>
      <c r="BE23" s="102">
        <f>IF($H28="","",$H28)</f>
        <v>25.5</v>
      </c>
      <c r="BF23" s="102">
        <f>IF(BE23="","",BE23/100)</f>
        <v>0.255</v>
      </c>
      <c r="BG23" s="102">
        <f>IF($G28="","",$G28)</f>
        <v>8.25</v>
      </c>
      <c r="BH23" s="102">
        <f>IF($K28="","",$K28)</f>
        <v>10</v>
      </c>
      <c r="BI23" s="102">
        <f>IF(J28="","",J28-1)</f>
        <v>5</v>
      </c>
      <c r="BJ23" s="102">
        <f>IF($L28="","",$L28)</f>
        <v>1</v>
      </c>
      <c r="BK23" s="102">
        <f>IF($M28="","",$M28)</f>
        <v>1</v>
      </c>
      <c r="BL23" s="102">
        <f>SUM(O23:O28)/U23</f>
        <v>4.166666666666667</v>
      </c>
      <c r="BM23" s="102">
        <f>SUM(P23:P28)/U23</f>
        <v>0</v>
      </c>
      <c r="BN23" s="102">
        <f>SUM(Q23:Q28)/U23</f>
        <v>0</v>
      </c>
      <c r="BO23" s="102">
        <f>SUM(R23:R28)/U23</f>
        <v>0</v>
      </c>
    </row>
    <row r="24" spans="2:67" ht="15.75" x14ac:dyDescent="0.2">
      <c r="B24" s="147"/>
      <c r="C24" s="21" t="s">
        <v>103</v>
      </c>
      <c r="D24" s="19" t="s">
        <v>762</v>
      </c>
      <c r="E24" s="19">
        <v>175</v>
      </c>
      <c r="F24" s="20"/>
      <c r="G24" s="19">
        <v>7.74</v>
      </c>
      <c r="H24" s="19">
        <v>38</v>
      </c>
      <c r="I24" s="19">
        <v>22.5</v>
      </c>
      <c r="J24" s="19">
        <v>5</v>
      </c>
      <c r="K24" s="19">
        <v>7</v>
      </c>
      <c r="L24" s="19">
        <v>3</v>
      </c>
      <c r="M24" s="19">
        <v>1</v>
      </c>
      <c r="N24" s="19">
        <v>2</v>
      </c>
      <c r="O24" s="19">
        <v>4</v>
      </c>
      <c r="P24" s="19">
        <v>0</v>
      </c>
      <c r="Q24" s="19">
        <v>0</v>
      </c>
      <c r="R24" s="19">
        <v>0</v>
      </c>
      <c r="S24" s="18" t="s">
        <v>741</v>
      </c>
    </row>
    <row r="25" spans="2:67" ht="15.75" x14ac:dyDescent="0.2">
      <c r="B25" s="147"/>
      <c r="C25" s="21" t="s">
        <v>102</v>
      </c>
      <c r="D25" s="19" t="str">
        <f t="shared" ref="D25:E28" si="3">D24</f>
        <v>aa</v>
      </c>
      <c r="E25" s="19">
        <f t="shared" si="3"/>
        <v>175</v>
      </c>
      <c r="F25" s="20"/>
      <c r="G25" s="19">
        <v>6.28</v>
      </c>
      <c r="H25" s="19">
        <v>34.5</v>
      </c>
      <c r="I25" s="19">
        <v>23</v>
      </c>
      <c r="J25" s="19">
        <v>5</v>
      </c>
      <c r="K25" s="19">
        <v>10</v>
      </c>
      <c r="L25" s="19">
        <v>0</v>
      </c>
      <c r="M25" s="19">
        <v>0</v>
      </c>
      <c r="N25" s="19">
        <v>0</v>
      </c>
      <c r="O25" s="19">
        <v>2</v>
      </c>
      <c r="P25" s="19">
        <v>0</v>
      </c>
      <c r="Q25" s="19">
        <v>0</v>
      </c>
      <c r="R25" s="19">
        <v>0</v>
      </c>
      <c r="S25" s="18"/>
    </row>
    <row r="26" spans="2:67" ht="15.75" x14ac:dyDescent="0.2">
      <c r="B26" s="147"/>
      <c r="C26" s="21" t="s">
        <v>101</v>
      </c>
      <c r="D26" s="19" t="str">
        <f t="shared" si="3"/>
        <v>aa</v>
      </c>
      <c r="E26" s="19">
        <f t="shared" si="3"/>
        <v>175</v>
      </c>
      <c r="F26" s="20"/>
      <c r="G26" s="19">
        <v>8.41</v>
      </c>
      <c r="H26" s="19">
        <v>37.5</v>
      </c>
      <c r="I26" s="19">
        <v>37.200000000000003</v>
      </c>
      <c r="J26" s="19">
        <v>6</v>
      </c>
      <c r="K26" s="19">
        <v>10</v>
      </c>
      <c r="L26" s="19">
        <v>1</v>
      </c>
      <c r="M26" s="19">
        <v>2</v>
      </c>
      <c r="N26" s="19">
        <v>1</v>
      </c>
      <c r="O26" s="19">
        <v>5</v>
      </c>
      <c r="P26" s="19">
        <v>0</v>
      </c>
      <c r="Q26" s="19">
        <v>0</v>
      </c>
      <c r="R26" s="19">
        <v>0</v>
      </c>
      <c r="S26" s="18"/>
    </row>
    <row r="27" spans="2:67" ht="15.75" x14ac:dyDescent="0.2">
      <c r="B27" s="147"/>
      <c r="C27" s="21" t="s">
        <v>100</v>
      </c>
      <c r="D27" s="19" t="str">
        <f t="shared" si="3"/>
        <v>aa</v>
      </c>
      <c r="E27" s="19">
        <f t="shared" si="3"/>
        <v>175</v>
      </c>
      <c r="F27" s="20"/>
      <c r="G27" s="19">
        <v>5.58</v>
      </c>
      <c r="H27" s="19">
        <v>35.5</v>
      </c>
      <c r="I27" s="19">
        <v>18.100000000000001</v>
      </c>
      <c r="J27" s="19">
        <v>8</v>
      </c>
      <c r="K27" s="19">
        <v>8</v>
      </c>
      <c r="L27" s="19">
        <v>0</v>
      </c>
      <c r="M27" s="19">
        <v>0</v>
      </c>
      <c r="N27" s="19">
        <v>4</v>
      </c>
      <c r="O27" s="19">
        <v>1</v>
      </c>
      <c r="P27" s="19">
        <v>0</v>
      </c>
      <c r="Q27" s="19">
        <v>0</v>
      </c>
      <c r="R27" s="19">
        <v>0</v>
      </c>
      <c r="S27" s="18"/>
    </row>
    <row r="28" spans="2:67" ht="15.75" x14ac:dyDescent="0.2">
      <c r="B28" s="147"/>
      <c r="C28" s="21" t="s">
        <v>99</v>
      </c>
      <c r="D28" s="19" t="str">
        <f t="shared" si="3"/>
        <v>aa</v>
      </c>
      <c r="E28" s="19">
        <f t="shared" si="3"/>
        <v>175</v>
      </c>
      <c r="F28" s="20"/>
      <c r="G28" s="19">
        <v>8.25</v>
      </c>
      <c r="H28" s="19">
        <v>25.5</v>
      </c>
      <c r="I28" s="19">
        <v>45.5</v>
      </c>
      <c r="J28" s="19">
        <v>6</v>
      </c>
      <c r="K28" s="19">
        <v>10</v>
      </c>
      <c r="L28" s="19">
        <v>1</v>
      </c>
      <c r="M28" s="19">
        <v>1</v>
      </c>
      <c r="N28" s="19">
        <v>2</v>
      </c>
      <c r="O28" s="19">
        <v>8</v>
      </c>
      <c r="P28" s="19">
        <v>0</v>
      </c>
      <c r="Q28" s="19">
        <v>0</v>
      </c>
      <c r="R28" s="19">
        <v>0</v>
      </c>
      <c r="S28" s="18" t="s">
        <v>741</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175</v>
      </c>
      <c r="F30" s="13">
        <f>F23</f>
        <v>1021.92</v>
      </c>
      <c r="G30" s="13">
        <f t="shared" ref="G30:R30" si="4">AVERAGE(G23:G28)</f>
        <v>7.3566666666666665</v>
      </c>
      <c r="H30" s="13">
        <f t="shared" si="4"/>
        <v>35</v>
      </c>
      <c r="I30" s="13">
        <f t="shared" si="4"/>
        <v>28.133333333333336</v>
      </c>
      <c r="J30" s="13">
        <f t="shared" si="4"/>
        <v>5.833333333333333</v>
      </c>
      <c r="K30" s="13">
        <f t="shared" si="4"/>
        <v>9.1666666666666661</v>
      </c>
      <c r="L30" s="13">
        <f t="shared" si="4"/>
        <v>1.1666666666666667</v>
      </c>
      <c r="M30" s="13">
        <f t="shared" si="4"/>
        <v>1.1666666666666667</v>
      </c>
      <c r="N30" s="13">
        <f t="shared" si="4"/>
        <v>1.6666666666666667</v>
      </c>
      <c r="O30" s="13">
        <f t="shared" si="4"/>
        <v>4.166666666666667</v>
      </c>
      <c r="P30" s="13">
        <f t="shared" si="4"/>
        <v>0</v>
      </c>
      <c r="Q30" s="13">
        <f t="shared" si="4"/>
        <v>0</v>
      </c>
      <c r="R30" s="13">
        <f t="shared" si="4"/>
        <v>0</v>
      </c>
      <c r="S30" s="12"/>
    </row>
    <row r="31" spans="2:67" ht="15.75" x14ac:dyDescent="0.2">
      <c r="B31" s="17"/>
      <c r="C31" s="16" t="s">
        <v>97</v>
      </c>
      <c r="D31" s="15"/>
      <c r="E31" s="14"/>
      <c r="F31" s="14"/>
      <c r="G31" s="13">
        <f t="shared" ref="G31:R31" si="5">STDEV(G23:G28)/SQRT(COUNT(G23:G28))</f>
        <v>0.47060717282156844</v>
      </c>
      <c r="H31" s="13">
        <f t="shared" si="5"/>
        <v>2.0165977949672231</v>
      </c>
      <c r="I31" s="13">
        <f t="shared" si="5"/>
        <v>4.3752841177586559</v>
      </c>
      <c r="J31" s="13">
        <f t="shared" si="5"/>
        <v>0.47726070210921212</v>
      </c>
      <c r="K31" s="13">
        <f t="shared" si="5"/>
        <v>0.542627353203323</v>
      </c>
      <c r="L31" s="13">
        <f t="shared" si="5"/>
        <v>0.47726070210921184</v>
      </c>
      <c r="M31" s="13">
        <f t="shared" si="5"/>
        <v>0.47726070210921184</v>
      </c>
      <c r="N31" s="13">
        <f t="shared" si="5"/>
        <v>0.55777335102271708</v>
      </c>
      <c r="O31" s="13">
        <f t="shared" si="5"/>
        <v>1.0137937550497034</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755</v>
      </c>
      <c r="E33" s="19">
        <v>174</v>
      </c>
      <c r="F33" s="19">
        <v>1274.01</v>
      </c>
      <c r="G33" s="19">
        <v>8.99</v>
      </c>
      <c r="H33" s="19">
        <v>44.1</v>
      </c>
      <c r="I33" s="19">
        <v>30</v>
      </c>
      <c r="J33" s="19">
        <v>7</v>
      </c>
      <c r="K33" s="19">
        <v>14</v>
      </c>
      <c r="L33" s="19">
        <v>0</v>
      </c>
      <c r="M33" s="19">
        <v>0</v>
      </c>
      <c r="N33" s="19">
        <v>0</v>
      </c>
      <c r="O33" s="19">
        <v>7</v>
      </c>
      <c r="P33" s="19">
        <v>0</v>
      </c>
      <c r="Q33" s="19">
        <v>0</v>
      </c>
      <c r="R33" s="19">
        <v>0</v>
      </c>
      <c r="S33" s="18"/>
      <c r="U33" s="102">
        <v>6</v>
      </c>
      <c r="V33" s="102">
        <f>IF($H33="","",$H33)</f>
        <v>44.1</v>
      </c>
      <c r="W33" s="102">
        <f>IF(V33="","",V33/100)</f>
        <v>0.441</v>
      </c>
      <c r="X33" s="102">
        <f>IF($G33="","",$G33)</f>
        <v>8.99</v>
      </c>
      <c r="Y33" s="102">
        <f>IF($K33="","",$K33)</f>
        <v>14</v>
      </c>
      <c r="Z33" s="102">
        <f>IF(J33="","",J33-1)</f>
        <v>6</v>
      </c>
      <c r="AA33" s="102">
        <f>IF($L33="","",$L33)</f>
        <v>0</v>
      </c>
      <c r="AB33" s="102">
        <f>IF($M33="","",$M33)</f>
        <v>0</v>
      </c>
      <c r="AC33" s="102">
        <f>IF($H34="","",$H34)</f>
        <v>37.5</v>
      </c>
      <c r="AD33" s="102">
        <f>IF(AC33="","",AC33/100)</f>
        <v>0.375</v>
      </c>
      <c r="AE33" s="102">
        <f>IF($G34="","",$G34)</f>
        <v>6.28</v>
      </c>
      <c r="AF33" s="102">
        <f>IF($K34="","",$K34)</f>
        <v>10</v>
      </c>
      <c r="AG33" s="102">
        <f>IF(J34="","",J34-1)</f>
        <v>4</v>
      </c>
      <c r="AH33" s="102">
        <f>IF($L34="","",$L34)</f>
        <v>0</v>
      </c>
      <c r="AI33" s="102">
        <f>IF($M34="","",$M34)</f>
        <v>0</v>
      </c>
      <c r="AJ33" s="102">
        <f>IF($H35="","",$H35)</f>
        <v>42.5</v>
      </c>
      <c r="AK33" s="102">
        <f>IF(AJ33="","",AJ33/100)</f>
        <v>0.42499999999999999</v>
      </c>
      <c r="AL33" s="102">
        <f>IF($G35="","",$G35)</f>
        <v>8.4499999999999993</v>
      </c>
      <c r="AM33" s="102">
        <f>IF($K35="","",$K35)</f>
        <v>11</v>
      </c>
      <c r="AN33" s="102">
        <f>IF(J35="","",J35-1)</f>
        <v>3</v>
      </c>
      <c r="AO33" s="102">
        <f>IF($L35="","",$L35)</f>
        <v>1</v>
      </c>
      <c r="AP33" s="102">
        <f>IF($M35="","",$M35)</f>
        <v>1</v>
      </c>
      <c r="AQ33" s="102">
        <f>IF($H36="","",$H36)</f>
        <v>41</v>
      </c>
      <c r="AR33" s="102">
        <f>IF(AQ33="","",AQ33/100)</f>
        <v>0.41</v>
      </c>
      <c r="AS33" s="102">
        <f>IF($G36="","",$G36)</f>
        <v>7.38</v>
      </c>
      <c r="AT33" s="102">
        <f>IF($K36="","",$K36)</f>
        <v>7</v>
      </c>
      <c r="AU33" s="102">
        <f>IF(J36="","",J36-1)</f>
        <v>6</v>
      </c>
      <c r="AV33" s="102">
        <f>IF($L36="","",$L36)</f>
        <v>3</v>
      </c>
      <c r="AW33" s="102">
        <f>IF($M36="","",$M36)</f>
        <v>3</v>
      </c>
      <c r="AX33" s="102">
        <f>IF($H37="","",$H37)</f>
        <v>48</v>
      </c>
      <c r="AY33" s="102">
        <f>IF(AX33="","",AX33/100)</f>
        <v>0.48</v>
      </c>
      <c r="AZ33" s="102">
        <f>IF($G37="","",$G37)</f>
        <v>9.7200000000000006</v>
      </c>
      <c r="BA33" s="102">
        <f>IF($K37="","",$K37)</f>
        <v>9</v>
      </c>
      <c r="BB33" s="102">
        <f>IF(J37="","",J37-1)</f>
        <v>3</v>
      </c>
      <c r="BC33" s="102">
        <f>IF($L37="","",$L37)</f>
        <v>3</v>
      </c>
      <c r="BD33" s="102">
        <f>IF($M37="","",$M37)</f>
        <v>7</v>
      </c>
      <c r="BE33" s="102">
        <f>IF($H38="","",$H38)</f>
        <v>48</v>
      </c>
      <c r="BF33" s="102">
        <f>IF(BE33="","",BE33/100)</f>
        <v>0.48</v>
      </c>
      <c r="BG33" s="102">
        <f>IF($G38="","",$G38)</f>
        <v>7.2</v>
      </c>
      <c r="BH33" s="102">
        <f>IF($K38="","",$K38)</f>
        <v>14</v>
      </c>
      <c r="BI33" s="102">
        <f>IF(J38="","",J38-1)</f>
        <v>7</v>
      </c>
      <c r="BJ33" s="102">
        <f>IF($L38="","",$L38)</f>
        <v>0</v>
      </c>
      <c r="BK33" s="102">
        <f>IF($M38="","",$M38)</f>
        <v>0</v>
      </c>
      <c r="BL33" s="102">
        <f>SUM(O33:O38)/U33</f>
        <v>6.333333333333333</v>
      </c>
      <c r="BM33" s="102">
        <f>SUM(P33:P38)/U33</f>
        <v>0</v>
      </c>
      <c r="BN33" s="102">
        <f>SUM(Q33:Q38)/U33</f>
        <v>0</v>
      </c>
      <c r="BO33" s="102">
        <f>SUM(R33:R38)/U33</f>
        <v>0</v>
      </c>
    </row>
    <row r="34" spans="2:67" ht="15.75" x14ac:dyDescent="0.2">
      <c r="B34" s="147"/>
      <c r="C34" s="21" t="s">
        <v>103</v>
      </c>
      <c r="D34" s="19" t="s">
        <v>762</v>
      </c>
      <c r="E34" s="19">
        <v>175</v>
      </c>
      <c r="F34" s="20"/>
      <c r="G34" s="19">
        <v>6.28</v>
      </c>
      <c r="H34" s="19">
        <v>37.5</v>
      </c>
      <c r="I34" s="19">
        <v>24</v>
      </c>
      <c r="J34" s="19">
        <v>5</v>
      </c>
      <c r="K34" s="19">
        <v>10</v>
      </c>
      <c r="L34" s="19">
        <v>0</v>
      </c>
      <c r="M34" s="19">
        <v>0</v>
      </c>
      <c r="N34" s="19">
        <v>3</v>
      </c>
      <c r="O34" s="19">
        <v>6</v>
      </c>
      <c r="P34" s="19">
        <v>0</v>
      </c>
      <c r="Q34" s="19">
        <v>0</v>
      </c>
      <c r="R34" s="19">
        <v>0</v>
      </c>
      <c r="S34" s="18"/>
    </row>
    <row r="35" spans="2:67" ht="15.75" x14ac:dyDescent="0.2">
      <c r="B35" s="147"/>
      <c r="C35" s="21" t="s">
        <v>102</v>
      </c>
      <c r="D35" s="19" t="str">
        <f t="shared" ref="D35:E38" si="6">D34</f>
        <v>aa</v>
      </c>
      <c r="E35" s="19">
        <f t="shared" si="6"/>
        <v>175</v>
      </c>
      <c r="F35" s="20"/>
      <c r="G35" s="19">
        <v>8.4499999999999993</v>
      </c>
      <c r="H35" s="19">
        <v>42.5</v>
      </c>
      <c r="I35" s="19">
        <v>26.2</v>
      </c>
      <c r="J35" s="19">
        <v>4</v>
      </c>
      <c r="K35" s="19">
        <v>11</v>
      </c>
      <c r="L35" s="19">
        <v>1</v>
      </c>
      <c r="M35" s="19">
        <v>1</v>
      </c>
      <c r="N35" s="19">
        <v>0</v>
      </c>
      <c r="O35" s="19">
        <v>6</v>
      </c>
      <c r="P35" s="19">
        <v>0</v>
      </c>
      <c r="Q35" s="19">
        <v>0</v>
      </c>
      <c r="R35" s="19">
        <v>0</v>
      </c>
      <c r="S35" s="18" t="s">
        <v>741</v>
      </c>
    </row>
    <row r="36" spans="2:67" ht="15.75" x14ac:dyDescent="0.2">
      <c r="B36" s="147"/>
      <c r="C36" s="21" t="s">
        <v>101</v>
      </c>
      <c r="D36" s="19" t="str">
        <f t="shared" si="6"/>
        <v>aa</v>
      </c>
      <c r="E36" s="19">
        <f t="shared" si="6"/>
        <v>175</v>
      </c>
      <c r="F36" s="20"/>
      <c r="G36" s="19">
        <v>7.38</v>
      </c>
      <c r="H36" s="19">
        <v>41</v>
      </c>
      <c r="I36" s="19">
        <v>18.5</v>
      </c>
      <c r="J36" s="19">
        <v>7</v>
      </c>
      <c r="K36" s="19">
        <v>7</v>
      </c>
      <c r="L36" s="19">
        <v>3</v>
      </c>
      <c r="M36" s="19">
        <v>3</v>
      </c>
      <c r="N36" s="19">
        <v>3</v>
      </c>
      <c r="O36" s="19">
        <v>3</v>
      </c>
      <c r="P36" s="19">
        <v>0</v>
      </c>
      <c r="Q36" s="19">
        <v>0</v>
      </c>
      <c r="R36" s="19">
        <v>0</v>
      </c>
      <c r="S36" s="18" t="s">
        <v>738</v>
      </c>
    </row>
    <row r="37" spans="2:67" ht="15.75" x14ac:dyDescent="0.2">
      <c r="B37" s="147"/>
      <c r="C37" s="21" t="s">
        <v>100</v>
      </c>
      <c r="D37" s="19" t="str">
        <f t="shared" si="6"/>
        <v>aa</v>
      </c>
      <c r="E37" s="19">
        <f t="shared" si="6"/>
        <v>175</v>
      </c>
      <c r="F37" s="20"/>
      <c r="G37" s="19">
        <v>9.7200000000000006</v>
      </c>
      <c r="H37" s="19">
        <v>48</v>
      </c>
      <c r="I37" s="19">
        <v>24</v>
      </c>
      <c r="J37" s="19">
        <v>4</v>
      </c>
      <c r="K37" s="19">
        <v>9</v>
      </c>
      <c r="L37" s="19">
        <v>3</v>
      </c>
      <c r="M37" s="19">
        <v>7</v>
      </c>
      <c r="N37" s="19">
        <v>2</v>
      </c>
      <c r="O37" s="19">
        <v>9</v>
      </c>
      <c r="P37" s="19">
        <v>0</v>
      </c>
      <c r="Q37" s="19">
        <v>0</v>
      </c>
      <c r="R37" s="19">
        <v>0</v>
      </c>
      <c r="S37" s="18" t="s">
        <v>738</v>
      </c>
    </row>
    <row r="38" spans="2:67" ht="15.75" x14ac:dyDescent="0.2">
      <c r="B38" s="147"/>
      <c r="C38" s="21" t="s">
        <v>99</v>
      </c>
      <c r="D38" s="19" t="str">
        <f t="shared" si="6"/>
        <v>aa</v>
      </c>
      <c r="E38" s="19">
        <f t="shared" si="6"/>
        <v>175</v>
      </c>
      <c r="F38" s="20"/>
      <c r="G38" s="19">
        <v>7.2</v>
      </c>
      <c r="H38" s="19">
        <v>48</v>
      </c>
      <c r="I38" s="19">
        <v>25.5</v>
      </c>
      <c r="J38" s="19">
        <v>8</v>
      </c>
      <c r="K38" s="19">
        <v>14</v>
      </c>
      <c r="L38" s="19">
        <v>0</v>
      </c>
      <c r="M38" s="19">
        <v>0</v>
      </c>
      <c r="N38" s="19">
        <v>0</v>
      </c>
      <c r="O38" s="19">
        <v>7</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175</v>
      </c>
      <c r="F40" s="13">
        <f>F33</f>
        <v>1274.01</v>
      </c>
      <c r="G40" s="13">
        <f t="shared" ref="G40:R40" si="7">AVERAGE(G33:G38)</f>
        <v>8.0033333333333339</v>
      </c>
      <c r="H40" s="13">
        <f t="shared" si="7"/>
        <v>43.516666666666673</v>
      </c>
      <c r="I40" s="13">
        <f t="shared" si="7"/>
        <v>24.7</v>
      </c>
      <c r="J40" s="13">
        <f t="shared" si="7"/>
        <v>5.833333333333333</v>
      </c>
      <c r="K40" s="13">
        <f t="shared" si="7"/>
        <v>10.833333333333334</v>
      </c>
      <c r="L40" s="13">
        <f t="shared" si="7"/>
        <v>1.1666666666666667</v>
      </c>
      <c r="M40" s="13">
        <f t="shared" si="7"/>
        <v>1.8333333333333333</v>
      </c>
      <c r="N40" s="13">
        <f t="shared" si="7"/>
        <v>1.3333333333333333</v>
      </c>
      <c r="O40" s="13">
        <f t="shared" si="7"/>
        <v>6.333333333333333</v>
      </c>
      <c r="P40" s="13">
        <f t="shared" si="7"/>
        <v>0</v>
      </c>
      <c r="Q40" s="13">
        <f t="shared" si="7"/>
        <v>0</v>
      </c>
      <c r="R40" s="13">
        <f t="shared" si="7"/>
        <v>0</v>
      </c>
      <c r="S40" s="12"/>
    </row>
    <row r="41" spans="2:67" ht="15.75" x14ac:dyDescent="0.2">
      <c r="B41" s="17"/>
      <c r="C41" s="16" t="s">
        <v>97</v>
      </c>
      <c r="D41" s="15"/>
      <c r="E41" s="14"/>
      <c r="F41" s="14"/>
      <c r="G41" s="13">
        <f t="shared" ref="G41:R41" si="8">STDEV(G33:G38)/SQRT(COUNT(G33:G38))</f>
        <v>0.52037593248641867</v>
      </c>
      <c r="H41" s="13">
        <f t="shared" si="8"/>
        <v>1.6743987312199897</v>
      </c>
      <c r="I41" s="13">
        <f t="shared" si="8"/>
        <v>1.531883372410147</v>
      </c>
      <c r="J41" s="13">
        <f t="shared" si="8"/>
        <v>0.70316743699096651</v>
      </c>
      <c r="K41" s="13">
        <f t="shared" si="8"/>
        <v>1.1377365443917349</v>
      </c>
      <c r="L41" s="13">
        <f t="shared" si="8"/>
        <v>0.60092521257733167</v>
      </c>
      <c r="M41" s="13">
        <f t="shared" si="8"/>
        <v>1.1377365443917342</v>
      </c>
      <c r="N41" s="13">
        <f t="shared" si="8"/>
        <v>0.61463629715285917</v>
      </c>
      <c r="O41" s="13">
        <f t="shared" si="8"/>
        <v>0.8027729719194866</v>
      </c>
      <c r="P41" s="13">
        <f t="shared" si="8"/>
        <v>0</v>
      </c>
      <c r="Q41" s="13">
        <f t="shared" si="8"/>
        <v>0</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755</v>
      </c>
      <c r="E43" s="19">
        <v>174</v>
      </c>
      <c r="F43" s="19">
        <v>681.68</v>
      </c>
      <c r="G43" s="19">
        <v>8.1</v>
      </c>
      <c r="H43" s="19">
        <v>45.2</v>
      </c>
      <c r="I43" s="19">
        <v>19.3</v>
      </c>
      <c r="J43" s="19">
        <v>6</v>
      </c>
      <c r="K43" s="19">
        <v>10</v>
      </c>
      <c r="L43" s="19">
        <v>2</v>
      </c>
      <c r="M43" s="19">
        <v>4</v>
      </c>
      <c r="N43" s="19">
        <v>5</v>
      </c>
      <c r="O43" s="19">
        <v>7</v>
      </c>
      <c r="P43" s="19">
        <v>0</v>
      </c>
      <c r="Q43" s="19">
        <v>0</v>
      </c>
      <c r="R43" s="19">
        <v>0</v>
      </c>
      <c r="S43" s="18" t="s">
        <v>738</v>
      </c>
      <c r="U43" s="102">
        <v>6</v>
      </c>
      <c r="V43" s="102">
        <f>IF($H43="","",$H43)</f>
        <v>45.2</v>
      </c>
      <c r="W43" s="102">
        <f>IF(V43="","",V43/100)</f>
        <v>0.45200000000000001</v>
      </c>
      <c r="X43" s="102">
        <f>IF($G43="","",$G43)</f>
        <v>8.1</v>
      </c>
      <c r="Y43" s="102">
        <f>IF($K43="","",$K43)</f>
        <v>10</v>
      </c>
      <c r="Z43" s="102">
        <f>IF(J43="","",J43-1)</f>
        <v>5</v>
      </c>
      <c r="AA43" s="102">
        <f>IF($L43="","",$L43)</f>
        <v>2</v>
      </c>
      <c r="AB43" s="102">
        <f>IF($M43="","",$M43)</f>
        <v>4</v>
      </c>
      <c r="AC43" s="102">
        <f>IF($H44="","",$H44)</f>
        <v>38.1</v>
      </c>
      <c r="AD43" s="102">
        <f>IF(AC43="","",AC43/100)</f>
        <v>0.38100000000000001</v>
      </c>
      <c r="AE43" s="102">
        <f>IF($G44="","",$G44)</f>
        <v>7.74</v>
      </c>
      <c r="AF43" s="102">
        <f>IF($K44="","",$K44)</f>
        <v>9</v>
      </c>
      <c r="AG43" s="102">
        <f>IF(J44="","",J44-1)</f>
        <v>4</v>
      </c>
      <c r="AH43" s="102">
        <f>IF($L44="","",$L44)</f>
        <v>1</v>
      </c>
      <c r="AI43" s="102">
        <f>IF($M44="","",$M44)</f>
        <v>8</v>
      </c>
      <c r="AJ43" s="102">
        <f>IF($H45="","",$H45)</f>
        <v>44.1</v>
      </c>
      <c r="AK43" s="102">
        <f>IF(AJ43="","",AJ43/100)</f>
        <v>0.441</v>
      </c>
      <c r="AL43" s="102">
        <f>IF($G45="","",$G45)</f>
        <v>9.82</v>
      </c>
      <c r="AM43" s="102">
        <f>IF($K45="","",$K45)</f>
        <v>10</v>
      </c>
      <c r="AN43" s="102">
        <f>IF(J45="","",J45-1)</f>
        <v>5</v>
      </c>
      <c r="AO43" s="102">
        <f>IF($L45="","",$L45)</f>
        <v>2</v>
      </c>
      <c r="AP43" s="102">
        <f>IF($M45="","",$M45)</f>
        <v>2</v>
      </c>
      <c r="AQ43" s="102">
        <f>IF($H46="","",$H46)</f>
        <v>37.200000000000003</v>
      </c>
      <c r="AR43" s="102">
        <f>IF(AQ43="","",AQ43/100)</f>
        <v>0.37200000000000005</v>
      </c>
      <c r="AS43" s="102">
        <f>IF($G46="","",$G46)</f>
        <v>7.23</v>
      </c>
      <c r="AT43" s="102">
        <f>IF($K46="","",$K46)</f>
        <v>9</v>
      </c>
      <c r="AU43" s="102">
        <f>IF(J46="","",J46-1)</f>
        <v>5</v>
      </c>
      <c r="AV43" s="102">
        <f>IF($L46="","",$L46)</f>
        <v>2</v>
      </c>
      <c r="AW43" s="102">
        <f>IF($M46="","",$M46)</f>
        <v>3</v>
      </c>
      <c r="AX43" s="102">
        <f>IF($H47="","",$H47)</f>
        <v>43.3</v>
      </c>
      <c r="AY43" s="102">
        <f>IF(AX43="","",AX43/100)</f>
        <v>0.433</v>
      </c>
      <c r="AZ43" s="102">
        <f>IF($G47="","",$G47)</f>
        <v>7.95</v>
      </c>
      <c r="BA43" s="102">
        <f>IF($K47="","",$K47)</f>
        <v>11</v>
      </c>
      <c r="BB43" s="102">
        <f>IF(J47="","",J47-1)</f>
        <v>6</v>
      </c>
      <c r="BC43" s="102">
        <f>IF($L47="","",$L47)</f>
        <v>1</v>
      </c>
      <c r="BD43" s="102">
        <f>IF($M47="","",$M47)</f>
        <v>1</v>
      </c>
      <c r="BE43" s="102">
        <f>IF($H48="","",$H48)</f>
        <v>55</v>
      </c>
      <c r="BF43" s="102">
        <f>IF(BE43="","",BE43/100)</f>
        <v>0.55000000000000004</v>
      </c>
      <c r="BG43" s="102">
        <f>IF($G48="","",$G48)</f>
        <v>6.06</v>
      </c>
      <c r="BH43" s="102">
        <f>IF($K48="","",$K48)</f>
        <v>9</v>
      </c>
      <c r="BI43" s="102">
        <f>IF(J48="","",J48-1)</f>
        <v>4</v>
      </c>
      <c r="BJ43" s="102">
        <f>IF($L48="","",$L48)</f>
        <v>0</v>
      </c>
      <c r="BK43" s="102">
        <f>IF($M48="","",$M48)</f>
        <v>0</v>
      </c>
      <c r="BL43" s="102">
        <f>SUM(O43:O48)/U43</f>
        <v>5.333333333333333</v>
      </c>
      <c r="BM43" s="102">
        <f>SUM(P43:P48)/U43</f>
        <v>0</v>
      </c>
      <c r="BN43" s="102">
        <f>SUM(Q43:Q48)/U43</f>
        <v>0</v>
      </c>
      <c r="BO43" s="102">
        <f>SUM(R43:R48)/U43</f>
        <v>0</v>
      </c>
    </row>
    <row r="44" spans="2:67" ht="15.75" x14ac:dyDescent="0.2">
      <c r="B44" s="147"/>
      <c r="C44" s="21" t="s">
        <v>103</v>
      </c>
      <c r="D44" s="19" t="s">
        <v>107</v>
      </c>
      <c r="E44" s="19">
        <v>175</v>
      </c>
      <c r="F44" s="20"/>
      <c r="G44" s="19">
        <v>7.74</v>
      </c>
      <c r="H44" s="19">
        <v>38.1</v>
      </c>
      <c r="I44" s="19">
        <v>24.5</v>
      </c>
      <c r="J44" s="19">
        <v>5</v>
      </c>
      <c r="K44" s="19">
        <v>9</v>
      </c>
      <c r="L44" s="19">
        <v>1</v>
      </c>
      <c r="M44" s="19">
        <v>8</v>
      </c>
      <c r="N44" s="19">
        <v>1</v>
      </c>
      <c r="O44" s="19">
        <v>11</v>
      </c>
      <c r="P44" s="19">
        <v>0</v>
      </c>
      <c r="Q44" s="19">
        <v>0</v>
      </c>
      <c r="R44" s="19">
        <v>0</v>
      </c>
      <c r="S44" s="18" t="s">
        <v>741</v>
      </c>
    </row>
    <row r="45" spans="2:67" ht="15.75" x14ac:dyDescent="0.2">
      <c r="B45" s="147"/>
      <c r="C45" s="21" t="s">
        <v>102</v>
      </c>
      <c r="D45" s="19" t="str">
        <f t="shared" ref="D45:E48" si="9">D44</f>
        <v>sr</v>
      </c>
      <c r="E45" s="19">
        <f t="shared" si="9"/>
        <v>175</v>
      </c>
      <c r="F45" s="20"/>
      <c r="G45" s="19">
        <v>9.82</v>
      </c>
      <c r="H45" s="19">
        <v>44.1</v>
      </c>
      <c r="I45" s="19">
        <v>23.1</v>
      </c>
      <c r="J45" s="19">
        <v>6</v>
      </c>
      <c r="K45" s="19">
        <v>10</v>
      </c>
      <c r="L45" s="19">
        <v>2</v>
      </c>
      <c r="M45" s="19">
        <v>2</v>
      </c>
      <c r="N45" s="19">
        <v>0</v>
      </c>
      <c r="O45" s="19">
        <v>5</v>
      </c>
      <c r="P45" s="19">
        <v>0</v>
      </c>
      <c r="Q45" s="19">
        <v>0</v>
      </c>
      <c r="R45" s="19">
        <v>0</v>
      </c>
      <c r="S45" s="18" t="s">
        <v>741</v>
      </c>
    </row>
    <row r="46" spans="2:67" ht="15.75" x14ac:dyDescent="0.2">
      <c r="B46" s="147"/>
      <c r="C46" s="21" t="s">
        <v>101</v>
      </c>
      <c r="D46" s="19" t="str">
        <f t="shared" si="9"/>
        <v>sr</v>
      </c>
      <c r="E46" s="19">
        <f t="shared" si="9"/>
        <v>175</v>
      </c>
      <c r="F46" s="20"/>
      <c r="G46" s="19">
        <v>7.23</v>
      </c>
      <c r="H46" s="19">
        <v>37.200000000000003</v>
      </c>
      <c r="I46" s="19">
        <v>20</v>
      </c>
      <c r="J46" s="19">
        <v>6</v>
      </c>
      <c r="K46" s="19">
        <v>9</v>
      </c>
      <c r="L46" s="19">
        <v>2</v>
      </c>
      <c r="M46" s="19">
        <v>3</v>
      </c>
      <c r="N46" s="19">
        <v>3</v>
      </c>
      <c r="O46" s="19">
        <v>0</v>
      </c>
      <c r="P46" s="19">
        <v>0</v>
      </c>
      <c r="Q46" s="19">
        <v>0</v>
      </c>
      <c r="R46" s="19">
        <v>0</v>
      </c>
      <c r="S46" s="18" t="s">
        <v>752</v>
      </c>
    </row>
    <row r="47" spans="2:67" ht="15.75" x14ac:dyDescent="0.2">
      <c r="B47" s="147"/>
      <c r="C47" s="21" t="s">
        <v>100</v>
      </c>
      <c r="D47" s="19" t="str">
        <f t="shared" si="9"/>
        <v>sr</v>
      </c>
      <c r="E47" s="19">
        <f t="shared" si="9"/>
        <v>175</v>
      </c>
      <c r="F47" s="20"/>
      <c r="G47" s="19">
        <v>7.95</v>
      </c>
      <c r="H47" s="19">
        <v>43.3</v>
      </c>
      <c r="I47" s="19">
        <v>25.5</v>
      </c>
      <c r="J47" s="19">
        <v>7</v>
      </c>
      <c r="K47" s="19">
        <v>11</v>
      </c>
      <c r="L47" s="19">
        <v>1</v>
      </c>
      <c r="M47" s="19">
        <v>1</v>
      </c>
      <c r="N47" s="19">
        <v>0</v>
      </c>
      <c r="O47" s="19">
        <v>3</v>
      </c>
      <c r="P47" s="19">
        <v>0</v>
      </c>
      <c r="Q47" s="19">
        <v>0</v>
      </c>
      <c r="R47" s="19">
        <v>0</v>
      </c>
      <c r="S47" s="18" t="s">
        <v>741</v>
      </c>
    </row>
    <row r="48" spans="2:67" ht="15.75" x14ac:dyDescent="0.2">
      <c r="B48" s="147"/>
      <c r="C48" s="21" t="s">
        <v>99</v>
      </c>
      <c r="D48" s="19" t="str">
        <f t="shared" si="9"/>
        <v>sr</v>
      </c>
      <c r="E48" s="19">
        <f t="shared" si="9"/>
        <v>175</v>
      </c>
      <c r="F48" s="20"/>
      <c r="G48" s="19">
        <v>6.06</v>
      </c>
      <c r="H48" s="19">
        <v>55</v>
      </c>
      <c r="I48" s="19">
        <v>28.2</v>
      </c>
      <c r="J48" s="19">
        <v>5</v>
      </c>
      <c r="K48" s="19">
        <v>9</v>
      </c>
      <c r="L48" s="19">
        <v>0</v>
      </c>
      <c r="M48" s="19">
        <v>0</v>
      </c>
      <c r="N48" s="19">
        <v>0</v>
      </c>
      <c r="O48" s="19">
        <v>6</v>
      </c>
      <c r="P48" s="19">
        <v>0</v>
      </c>
      <c r="Q48" s="19">
        <v>0</v>
      </c>
      <c r="R48" s="19">
        <v>0</v>
      </c>
      <c r="S48" s="18" t="s">
        <v>752</v>
      </c>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175</v>
      </c>
      <c r="F50" s="13">
        <f>F43</f>
        <v>681.68</v>
      </c>
      <c r="G50" s="13">
        <f t="shared" ref="G50:R50" si="10">AVERAGE(G43:G48)</f>
        <v>7.8166666666666673</v>
      </c>
      <c r="H50" s="13">
        <f t="shared" si="10"/>
        <v>43.81666666666667</v>
      </c>
      <c r="I50" s="13">
        <f t="shared" si="10"/>
        <v>23.433333333333334</v>
      </c>
      <c r="J50" s="13">
        <f t="shared" si="10"/>
        <v>5.833333333333333</v>
      </c>
      <c r="K50" s="13">
        <f t="shared" si="10"/>
        <v>9.6666666666666661</v>
      </c>
      <c r="L50" s="13">
        <f t="shared" si="10"/>
        <v>1.3333333333333333</v>
      </c>
      <c r="M50" s="13">
        <f t="shared" si="10"/>
        <v>3</v>
      </c>
      <c r="N50" s="13">
        <f t="shared" si="10"/>
        <v>1.5</v>
      </c>
      <c r="O50" s="13">
        <f t="shared" si="10"/>
        <v>5.333333333333333</v>
      </c>
      <c r="P50" s="13">
        <f t="shared" si="10"/>
        <v>0</v>
      </c>
      <c r="Q50" s="13">
        <f t="shared" si="10"/>
        <v>0</v>
      </c>
      <c r="R50" s="13">
        <f t="shared" si="10"/>
        <v>0</v>
      </c>
      <c r="S50" s="12"/>
    </row>
    <row r="51" spans="2:67" ht="15.75" x14ac:dyDescent="0.2">
      <c r="B51" s="17"/>
      <c r="C51" s="16" t="s">
        <v>97</v>
      </c>
      <c r="D51" s="15"/>
      <c r="E51" s="14"/>
      <c r="F51" s="14"/>
      <c r="G51" s="13">
        <f t="shared" ref="G51:R51" si="11">STDEV(G43:G48)/SQRT(COUNT(G43:G48))</f>
        <v>0.50157529621959396</v>
      </c>
      <c r="H51" s="13">
        <f t="shared" si="11"/>
        <v>2.6063277699561009</v>
      </c>
      <c r="I51" s="13">
        <f t="shared" si="11"/>
        <v>1.379774538748199</v>
      </c>
      <c r="J51" s="13">
        <f t="shared" si="11"/>
        <v>0.30731814857643008</v>
      </c>
      <c r="K51" s="13">
        <f t="shared" si="11"/>
        <v>0.33333333333333337</v>
      </c>
      <c r="L51" s="13">
        <f t="shared" si="11"/>
        <v>0.33333333333333337</v>
      </c>
      <c r="M51" s="13">
        <f t="shared" si="11"/>
        <v>1.1547005383792517</v>
      </c>
      <c r="N51" s="13">
        <f t="shared" si="11"/>
        <v>0.84656167328001963</v>
      </c>
      <c r="O51" s="13">
        <f t="shared" si="11"/>
        <v>1.5202339001321843</v>
      </c>
      <c r="P51" s="13">
        <f t="shared" si="11"/>
        <v>0</v>
      </c>
      <c r="Q51" s="13">
        <f t="shared" si="11"/>
        <v>0</v>
      </c>
      <c r="R51" s="13">
        <f t="shared" si="11"/>
        <v>0</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755</v>
      </c>
      <c r="E53" s="19">
        <v>174</v>
      </c>
      <c r="F53" s="19">
        <v>1728.05</v>
      </c>
      <c r="G53" s="19">
        <v>11.34</v>
      </c>
      <c r="H53" s="19">
        <v>42.1</v>
      </c>
      <c r="I53" s="19">
        <v>24.5</v>
      </c>
      <c r="J53" s="19">
        <v>10</v>
      </c>
      <c r="K53" s="19">
        <v>11</v>
      </c>
      <c r="L53" s="19">
        <v>3</v>
      </c>
      <c r="M53" s="19">
        <v>9</v>
      </c>
      <c r="N53" s="19">
        <v>0</v>
      </c>
      <c r="O53" s="19">
        <v>8</v>
      </c>
      <c r="P53" s="19">
        <v>0</v>
      </c>
      <c r="Q53" s="19">
        <v>0</v>
      </c>
      <c r="R53" s="19">
        <v>0</v>
      </c>
      <c r="S53" s="18"/>
      <c r="U53" s="102">
        <v>6</v>
      </c>
      <c r="V53" s="102">
        <f>IF($H53="","",$H53)</f>
        <v>42.1</v>
      </c>
      <c r="W53" s="102">
        <f>IF(V53="","",V53/100)</f>
        <v>0.42100000000000004</v>
      </c>
      <c r="X53" s="102">
        <f>IF($G53="","",$G53)</f>
        <v>11.34</v>
      </c>
      <c r="Y53" s="102">
        <f>IF($K53="","",$K53)</f>
        <v>11</v>
      </c>
      <c r="Z53" s="102">
        <f>IF(J53="","",J53-1)</f>
        <v>9</v>
      </c>
      <c r="AA53" s="102">
        <f>IF($L53="","",$L53)</f>
        <v>3</v>
      </c>
      <c r="AB53" s="102">
        <f>IF($M53="","",$M53)</f>
        <v>9</v>
      </c>
      <c r="AC53" s="102">
        <f>IF($H54="","",$H54)</f>
        <v>42.3</v>
      </c>
      <c r="AD53" s="102">
        <f>IF(AC53="","",AC53/100)</f>
        <v>0.42299999999999999</v>
      </c>
      <c r="AE53" s="102">
        <f>IF($G54="","",$G54)</f>
        <v>9.73</v>
      </c>
      <c r="AF53" s="102">
        <f>IF($K54="","",$K54)</f>
        <v>10</v>
      </c>
      <c r="AG53" s="102">
        <f>IF(J54="","",J54-1)</f>
        <v>4</v>
      </c>
      <c r="AH53" s="102">
        <f>IF($L54="","",$L54)</f>
        <v>2</v>
      </c>
      <c r="AI53" s="102">
        <f>IF($M54="","",$M54)</f>
        <v>6</v>
      </c>
      <c r="AJ53" s="102">
        <f>IF($H55="","",$H55)</f>
        <v>34.4</v>
      </c>
      <c r="AK53" s="102">
        <f>IF(AJ53="","",AJ53/100)</f>
        <v>0.34399999999999997</v>
      </c>
      <c r="AL53" s="102">
        <f>IF($G55="","",$G55)</f>
        <v>7.58</v>
      </c>
      <c r="AM53" s="102">
        <f>IF($K55="","",$K55)</f>
        <v>12</v>
      </c>
      <c r="AN53" s="102">
        <f>IF(J55="","",J55-1)</f>
        <v>5</v>
      </c>
      <c r="AO53" s="102">
        <f>IF($L55="","",$L55)</f>
        <v>0</v>
      </c>
      <c r="AP53" s="102">
        <f>IF($M55="","",$M55)</f>
        <v>0</v>
      </c>
      <c r="AQ53" s="102">
        <f>IF($H56="","",$H56)</f>
        <v>43.6</v>
      </c>
      <c r="AR53" s="102">
        <f>IF(AQ53="","",AQ53/100)</f>
        <v>0.436</v>
      </c>
      <c r="AS53" s="102">
        <f>IF($G56="","",$G56)</f>
        <v>8.98</v>
      </c>
      <c r="AT53" s="102">
        <f>IF($K56="","",$K56)</f>
        <v>12</v>
      </c>
      <c r="AU53" s="102">
        <f>IF(J56="","",J56-1)</f>
        <v>5</v>
      </c>
      <c r="AV53" s="102">
        <f>IF($L56="","",$L56)</f>
        <v>1</v>
      </c>
      <c r="AW53" s="102">
        <f>IF($M56="","",$M56)</f>
        <v>5</v>
      </c>
      <c r="AX53" s="102">
        <f>IF($H57="","",$H57)</f>
        <v>42.5</v>
      </c>
      <c r="AY53" s="102">
        <f>IF(AX53="","",AX53/100)</f>
        <v>0.42499999999999999</v>
      </c>
      <c r="AZ53" s="102">
        <f>IF($G57="","",$G57)</f>
        <v>10.4</v>
      </c>
      <c r="BA53" s="102">
        <f>IF($K57="","",$K57)</f>
        <v>13</v>
      </c>
      <c r="BB53" s="102">
        <f>IF(J57="","",J57-1)</f>
        <v>7</v>
      </c>
      <c r="BC53" s="102">
        <f>IF($L57="","",$L57)</f>
        <v>2</v>
      </c>
      <c r="BD53" s="102">
        <f>IF($M57="","",$M57)</f>
        <v>11</v>
      </c>
      <c r="BE53" s="102">
        <f>IF($H58="","",$H58)</f>
        <v>48.3</v>
      </c>
      <c r="BF53" s="102">
        <f>IF(BE53="","",BE53/100)</f>
        <v>0.48299999999999998</v>
      </c>
      <c r="BG53" s="102">
        <f>IF($G58="","",$G58)</f>
        <v>11.23</v>
      </c>
      <c r="BH53" s="102">
        <f>IF($K58="","",$K58)</f>
        <v>12</v>
      </c>
      <c r="BI53" s="102">
        <f>IF(J58="","",J58-1)</f>
        <v>5</v>
      </c>
      <c r="BJ53" s="102">
        <f>IF($L58="","",$L58)</f>
        <v>2</v>
      </c>
      <c r="BK53" s="102">
        <f>IF($M58="","",$M58)</f>
        <v>10</v>
      </c>
      <c r="BL53" s="102">
        <f>SUM(O53:O58)/U53</f>
        <v>9.8333333333333339</v>
      </c>
      <c r="BM53" s="102">
        <f>SUM(P53:P58)/U53</f>
        <v>0</v>
      </c>
      <c r="BN53" s="102">
        <f>SUM(Q53:Q58)/U53</f>
        <v>0</v>
      </c>
      <c r="BO53" s="102">
        <f>SUM(R53:R58)/U53</f>
        <v>0</v>
      </c>
    </row>
    <row r="54" spans="2:67" ht="15.75" x14ac:dyDescent="0.2">
      <c r="B54" s="147"/>
      <c r="C54" s="21" t="s">
        <v>103</v>
      </c>
      <c r="D54" s="19" t="s">
        <v>755</v>
      </c>
      <c r="E54" s="19">
        <v>175</v>
      </c>
      <c r="F54" s="20"/>
      <c r="G54" s="19">
        <v>9.73</v>
      </c>
      <c r="H54" s="19">
        <v>42.3</v>
      </c>
      <c r="I54" s="19">
        <v>22.2</v>
      </c>
      <c r="J54" s="19">
        <v>5</v>
      </c>
      <c r="K54" s="19">
        <v>10</v>
      </c>
      <c r="L54" s="19">
        <v>2</v>
      </c>
      <c r="M54" s="19">
        <v>6</v>
      </c>
      <c r="N54" s="19">
        <v>2</v>
      </c>
      <c r="O54" s="19">
        <v>12</v>
      </c>
      <c r="P54" s="19">
        <v>0</v>
      </c>
      <c r="Q54" s="19">
        <v>0</v>
      </c>
      <c r="R54" s="19">
        <v>0</v>
      </c>
      <c r="S54" s="18"/>
    </row>
    <row r="55" spans="2:67" ht="15.75" x14ac:dyDescent="0.2">
      <c r="B55" s="147"/>
      <c r="C55" s="21" t="s">
        <v>102</v>
      </c>
      <c r="D55" s="19" t="str">
        <f t="shared" ref="D55:E58" si="12">D54</f>
        <v>cob</v>
      </c>
      <c r="E55" s="19">
        <f t="shared" si="12"/>
        <v>175</v>
      </c>
      <c r="F55" s="20"/>
      <c r="G55" s="19">
        <v>7.58</v>
      </c>
      <c r="H55" s="19">
        <v>34.4</v>
      </c>
      <c r="I55" s="19">
        <v>21.7</v>
      </c>
      <c r="J55" s="19">
        <v>6</v>
      </c>
      <c r="K55" s="19">
        <v>12</v>
      </c>
      <c r="L55" s="19">
        <v>0</v>
      </c>
      <c r="M55" s="19">
        <v>0</v>
      </c>
      <c r="N55" s="19">
        <v>1</v>
      </c>
      <c r="O55" s="19">
        <v>7</v>
      </c>
      <c r="P55" s="19">
        <v>0</v>
      </c>
      <c r="Q55" s="19">
        <v>0</v>
      </c>
      <c r="R55" s="19">
        <v>0</v>
      </c>
      <c r="S55" s="18" t="s">
        <v>752</v>
      </c>
    </row>
    <row r="56" spans="2:67" ht="15.75" x14ac:dyDescent="0.2">
      <c r="B56" s="147"/>
      <c r="C56" s="21" t="s">
        <v>101</v>
      </c>
      <c r="D56" s="19" t="str">
        <f t="shared" si="12"/>
        <v>cob</v>
      </c>
      <c r="E56" s="19">
        <f t="shared" si="12"/>
        <v>175</v>
      </c>
      <c r="F56" s="20"/>
      <c r="G56" s="19">
        <v>8.98</v>
      </c>
      <c r="H56" s="19">
        <v>43.6</v>
      </c>
      <c r="I56" s="19">
        <v>27.5</v>
      </c>
      <c r="J56" s="19">
        <v>6</v>
      </c>
      <c r="K56" s="19">
        <v>12</v>
      </c>
      <c r="L56" s="19">
        <v>1</v>
      </c>
      <c r="M56" s="19">
        <v>5</v>
      </c>
      <c r="N56" s="19">
        <v>0</v>
      </c>
      <c r="O56" s="19">
        <v>10</v>
      </c>
      <c r="P56" s="19">
        <v>0</v>
      </c>
      <c r="Q56" s="19">
        <v>0</v>
      </c>
      <c r="R56" s="19">
        <v>0</v>
      </c>
      <c r="S56" s="18" t="s">
        <v>741</v>
      </c>
    </row>
    <row r="57" spans="2:67" ht="15.75" x14ac:dyDescent="0.2">
      <c r="B57" s="147"/>
      <c r="C57" s="21" t="s">
        <v>100</v>
      </c>
      <c r="D57" s="19" t="str">
        <f t="shared" si="12"/>
        <v>cob</v>
      </c>
      <c r="E57" s="19">
        <f t="shared" si="12"/>
        <v>175</v>
      </c>
      <c r="F57" s="20"/>
      <c r="G57" s="19">
        <v>10.4</v>
      </c>
      <c r="H57" s="19">
        <v>42.5</v>
      </c>
      <c r="I57" s="19">
        <v>24.1</v>
      </c>
      <c r="J57" s="19">
        <v>8</v>
      </c>
      <c r="K57" s="19">
        <v>13</v>
      </c>
      <c r="L57" s="19">
        <v>2</v>
      </c>
      <c r="M57" s="19">
        <v>11</v>
      </c>
      <c r="N57" s="19">
        <v>4</v>
      </c>
      <c r="O57" s="19">
        <v>12</v>
      </c>
      <c r="P57" s="19">
        <v>0</v>
      </c>
      <c r="Q57" s="19">
        <v>0</v>
      </c>
      <c r="R57" s="19">
        <v>0</v>
      </c>
      <c r="S57" s="18"/>
    </row>
    <row r="58" spans="2:67" ht="15.75" x14ac:dyDescent="0.2">
      <c r="B58" s="147"/>
      <c r="C58" s="21" t="s">
        <v>99</v>
      </c>
      <c r="D58" s="19" t="str">
        <f t="shared" si="12"/>
        <v>cob</v>
      </c>
      <c r="E58" s="19">
        <f t="shared" si="12"/>
        <v>175</v>
      </c>
      <c r="F58" s="20"/>
      <c r="G58" s="19">
        <v>11.23</v>
      </c>
      <c r="H58" s="19">
        <v>48.3</v>
      </c>
      <c r="I58" s="19">
        <v>26.4</v>
      </c>
      <c r="J58" s="19">
        <v>6</v>
      </c>
      <c r="K58" s="19">
        <v>12</v>
      </c>
      <c r="L58" s="19">
        <v>2</v>
      </c>
      <c r="M58" s="19">
        <v>10</v>
      </c>
      <c r="N58" s="19">
        <v>4</v>
      </c>
      <c r="O58" s="19">
        <v>10</v>
      </c>
      <c r="P58" s="19">
        <v>0</v>
      </c>
      <c r="Q58" s="19">
        <v>0</v>
      </c>
      <c r="R58" s="19">
        <v>0</v>
      </c>
      <c r="S58" s="18" t="s">
        <v>741</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175</v>
      </c>
      <c r="F60" s="13">
        <f>F53</f>
        <v>1728.05</v>
      </c>
      <c r="G60" s="13">
        <f>AVERAGE(G53:G58)</f>
        <v>9.8766666666666652</v>
      </c>
      <c r="H60" s="13">
        <f>AVERAGE(H53:H58)</f>
        <v>42.199999999999996</v>
      </c>
      <c r="I60" s="13">
        <f>AVERAGE(I53:I58)</f>
        <v>24.400000000000002</v>
      </c>
      <c r="J60" s="13">
        <f>AVERAGE(J53:J58)</f>
        <v>6.833333333333333</v>
      </c>
      <c r="K60" s="13">
        <f>AVERAGE(K54:K58)</f>
        <v>11.8</v>
      </c>
      <c r="L60" s="13">
        <f t="shared" ref="L60:R60" si="13">AVERAGE(L53:L58)</f>
        <v>1.6666666666666667</v>
      </c>
      <c r="M60" s="13">
        <f t="shared" si="13"/>
        <v>6.833333333333333</v>
      </c>
      <c r="N60" s="13">
        <f t="shared" si="13"/>
        <v>1.8333333333333333</v>
      </c>
      <c r="O60" s="13">
        <f t="shared" si="13"/>
        <v>9.8333333333333339</v>
      </c>
      <c r="P60" s="13">
        <f t="shared" si="13"/>
        <v>0</v>
      </c>
      <c r="Q60" s="13">
        <f t="shared" si="13"/>
        <v>0</v>
      </c>
      <c r="R60" s="13">
        <f t="shared" si="13"/>
        <v>0</v>
      </c>
      <c r="S60" s="12"/>
    </row>
    <row r="61" spans="2:67" ht="15.75" x14ac:dyDescent="0.2">
      <c r="B61" s="17"/>
      <c r="C61" s="16" t="s">
        <v>97</v>
      </c>
      <c r="D61" s="15"/>
      <c r="E61" s="14"/>
      <c r="F61" s="14"/>
      <c r="G61" s="13">
        <f>STDEV(G53:G58)/SQRT(COUNT(G53:G58))</f>
        <v>0.58727998244260515</v>
      </c>
      <c r="H61" s="13">
        <f>STDEV(H53:H58)/SQRT(COUNT(H53:H58))</f>
        <v>1.8268369750290618</v>
      </c>
      <c r="I61" s="13">
        <f>STDEV(I53:I58)/SQRT(COUNT(I53:I58))</f>
        <v>0.92808045628239233</v>
      </c>
      <c r="J61" s="13">
        <f>STDEV(J53:J58)/SQRT(COUNT(J53:J58))</f>
        <v>0.7490735018081407</v>
      </c>
      <c r="K61" s="13">
        <f>STDEV(K54:K58)/SQRT(COUNT(K54:K58))</f>
        <v>0.48989794855663554</v>
      </c>
      <c r="L61" s="13">
        <f t="shared" ref="L61:R61" si="14">STDEV(L53:L58)/SQRT(COUNT(L53:L58))</f>
        <v>0.4216370213557839</v>
      </c>
      <c r="M61" s="13">
        <f t="shared" si="14"/>
        <v>1.6616591440819355</v>
      </c>
      <c r="N61" s="13">
        <f t="shared" si="14"/>
        <v>0.74907350180814114</v>
      </c>
      <c r="O61" s="13">
        <f t="shared" si="14"/>
        <v>0.83333333333333415</v>
      </c>
      <c r="P61" s="13">
        <f t="shared" si="14"/>
        <v>0</v>
      </c>
      <c r="Q61" s="13">
        <f t="shared" si="14"/>
        <v>0</v>
      </c>
      <c r="R61" s="13">
        <f t="shared" si="14"/>
        <v>0</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755</v>
      </c>
      <c r="E63" s="19">
        <v>174</v>
      </c>
      <c r="F63" s="19">
        <v>1044.6300000000001</v>
      </c>
      <c r="G63" s="19">
        <v>9.58</v>
      </c>
      <c r="H63" s="19">
        <v>42.2</v>
      </c>
      <c r="I63" s="19">
        <v>23.8</v>
      </c>
      <c r="J63" s="19">
        <v>5</v>
      </c>
      <c r="K63" s="19">
        <v>12</v>
      </c>
      <c r="L63" s="19">
        <v>1</v>
      </c>
      <c r="M63" s="19">
        <v>2</v>
      </c>
      <c r="N63" s="19">
        <v>1</v>
      </c>
      <c r="O63" s="19">
        <v>12</v>
      </c>
      <c r="P63" s="19">
        <v>0</v>
      </c>
      <c r="Q63" s="19">
        <v>0</v>
      </c>
      <c r="R63" s="19">
        <v>0</v>
      </c>
      <c r="S63" s="18" t="s">
        <v>741</v>
      </c>
      <c r="U63" s="102">
        <v>6</v>
      </c>
      <c r="V63" s="102">
        <f>IF($H63="","",$H63)</f>
        <v>42.2</v>
      </c>
      <c r="W63" s="102">
        <f>IF(V63="","",V63/100)</f>
        <v>0.42200000000000004</v>
      </c>
      <c r="X63" s="102">
        <f>IF($G63="","",$G63)</f>
        <v>9.58</v>
      </c>
      <c r="Y63" s="102">
        <f>IF($K63="","",$K63)</f>
        <v>12</v>
      </c>
      <c r="Z63" s="102">
        <f>IF(J63="","",J63-1)</f>
        <v>4</v>
      </c>
      <c r="AA63" s="102">
        <f>IF($L63="","",$L63)</f>
        <v>1</v>
      </c>
      <c r="AB63" s="102">
        <f>IF($M63="","",$M63)</f>
        <v>2</v>
      </c>
      <c r="AC63" s="102">
        <f>IF($H64="","",$H64)</f>
        <v>22.3</v>
      </c>
      <c r="AD63" s="102">
        <f>IF(AC63="","",AC63/100)</f>
        <v>0.223</v>
      </c>
      <c r="AE63" s="102">
        <f>IF($G64="","",$G64)</f>
        <v>6.66</v>
      </c>
      <c r="AF63" s="102">
        <f>IF($K64="","",$K64)</f>
        <v>9</v>
      </c>
      <c r="AG63" s="102" t="str">
        <f>IF(J64="","",J64-1)</f>
        <v/>
      </c>
      <c r="AH63" s="102">
        <f>IF($L64="","",$L64)</f>
        <v>2</v>
      </c>
      <c r="AI63" s="102">
        <f>IF($M64="","",$M64)</f>
        <v>0</v>
      </c>
      <c r="AJ63" s="102">
        <f>IF($H65="","",$H65)</f>
        <v>41.1</v>
      </c>
      <c r="AK63" s="102">
        <f>IF(AJ63="","",AJ63/100)</f>
        <v>0.41100000000000003</v>
      </c>
      <c r="AL63" s="102">
        <f>IF($G65="","",$G65)</f>
        <v>8.83</v>
      </c>
      <c r="AM63" s="102">
        <f>IF($K65="","",$K65)</f>
        <v>13</v>
      </c>
      <c r="AN63" s="102">
        <f>IF(J65="","",J65-1)</f>
        <v>4</v>
      </c>
      <c r="AO63" s="102">
        <f>IF($L65="","",$L65)</f>
        <v>1</v>
      </c>
      <c r="AP63" s="102">
        <f>IF($M65="","",$M65)</f>
        <v>2</v>
      </c>
      <c r="AQ63" s="102">
        <f>IF($H66="","",$H66)</f>
        <v>31.1</v>
      </c>
      <c r="AR63" s="102">
        <f>IF(AQ63="","",AQ63/100)</f>
        <v>0.311</v>
      </c>
      <c r="AS63" s="102">
        <f>IF($G66="","",$G66)</f>
        <v>9.3800000000000008</v>
      </c>
      <c r="AT63" s="102">
        <f>IF($K66="","",$K66)</f>
        <v>12</v>
      </c>
      <c r="AU63" s="102">
        <f>IF(J66="","",J66-1)</f>
        <v>5</v>
      </c>
      <c r="AV63" s="102">
        <f>IF($L66="","",$L66)</f>
        <v>1</v>
      </c>
      <c r="AW63" s="102">
        <f>IF($M66="","",$M66)</f>
        <v>7</v>
      </c>
      <c r="AX63" s="102">
        <f>IF($H67="","",$H67)</f>
        <v>40.299999999999997</v>
      </c>
      <c r="AY63" s="102">
        <f>IF(AX63="","",AX63/100)</f>
        <v>0.40299999999999997</v>
      </c>
      <c r="AZ63" s="102">
        <f>IF($G67="","",$G67)</f>
        <v>10.1</v>
      </c>
      <c r="BA63" s="102">
        <f>IF($K67="","",$K67)</f>
        <v>11</v>
      </c>
      <c r="BB63" s="102">
        <f>IF(J67="","",J67-1)</f>
        <v>4</v>
      </c>
      <c r="BC63" s="102">
        <f>IF($L67="","",$L67)</f>
        <v>2</v>
      </c>
      <c r="BD63" s="102">
        <f>IF($M67="","",$M67)</f>
        <v>8</v>
      </c>
      <c r="BE63" s="102">
        <f>IF($H68="","",$H68)</f>
        <v>46.1</v>
      </c>
      <c r="BF63" s="102">
        <f>IF(BE63="","",BE63/100)</f>
        <v>0.46100000000000002</v>
      </c>
      <c r="BG63" s="102">
        <f>IF($G68="","",$G68)</f>
        <v>10.66</v>
      </c>
      <c r="BH63" s="102">
        <f>IF($K68="","",$K68)</f>
        <v>17</v>
      </c>
      <c r="BI63" s="102">
        <f>IF(J68="","",J68-1)</f>
        <v>6</v>
      </c>
      <c r="BJ63" s="102">
        <f>IF($L68="","",$L68)</f>
        <v>0</v>
      </c>
      <c r="BK63" s="102">
        <f>IF($M68="","",$M68)</f>
        <v>0</v>
      </c>
      <c r="BL63" s="102">
        <f>SUM(O63:O68)/U63</f>
        <v>9</v>
      </c>
      <c r="BM63" s="102">
        <f>SUM(P63:P68)/U63</f>
        <v>0</v>
      </c>
      <c r="BN63" s="102">
        <f>SUM(Q63:Q68)/U63</f>
        <v>0</v>
      </c>
      <c r="BO63" s="102">
        <f>SUM(R63:R68)/U63</f>
        <v>0</v>
      </c>
    </row>
    <row r="64" spans="2:67" ht="15.75" x14ac:dyDescent="0.2">
      <c r="B64" s="147"/>
      <c r="C64" s="21" t="s">
        <v>103</v>
      </c>
      <c r="D64" s="19" t="s">
        <v>755</v>
      </c>
      <c r="E64" s="19">
        <v>175</v>
      </c>
      <c r="F64" s="20"/>
      <c r="G64" s="19">
        <v>6.66</v>
      </c>
      <c r="H64" s="19">
        <v>22.3</v>
      </c>
      <c r="I64" s="19">
        <v>23.7</v>
      </c>
      <c r="J64" s="19"/>
      <c r="K64" s="19">
        <v>9</v>
      </c>
      <c r="L64" s="19">
        <v>2</v>
      </c>
      <c r="M64" s="19">
        <v>0</v>
      </c>
      <c r="N64" s="19">
        <v>0</v>
      </c>
      <c r="O64" s="19">
        <v>0</v>
      </c>
      <c r="P64" s="19">
        <v>0</v>
      </c>
      <c r="Q64" s="19">
        <v>0</v>
      </c>
      <c r="R64" s="19">
        <v>0</v>
      </c>
      <c r="S64" s="18" t="s">
        <v>738</v>
      </c>
    </row>
    <row r="65" spans="2:67" ht="15.75" x14ac:dyDescent="0.2">
      <c r="B65" s="147"/>
      <c r="C65" s="21" t="s">
        <v>102</v>
      </c>
      <c r="D65" s="19" t="str">
        <f t="shared" ref="D65:E68" si="15">D64</f>
        <v>cob</v>
      </c>
      <c r="E65" s="19">
        <f t="shared" si="15"/>
        <v>175</v>
      </c>
      <c r="F65" s="20"/>
      <c r="G65" s="19">
        <v>8.83</v>
      </c>
      <c r="H65" s="19">
        <v>41.1</v>
      </c>
      <c r="I65" s="19">
        <v>28</v>
      </c>
      <c r="J65" s="19">
        <v>5</v>
      </c>
      <c r="K65" s="19">
        <v>13</v>
      </c>
      <c r="L65" s="19">
        <v>1</v>
      </c>
      <c r="M65" s="19">
        <v>2</v>
      </c>
      <c r="N65" s="19">
        <v>1</v>
      </c>
      <c r="O65" s="19">
        <v>7</v>
      </c>
      <c r="P65" s="19">
        <v>0</v>
      </c>
      <c r="Q65" s="19">
        <v>0</v>
      </c>
      <c r="R65" s="19">
        <v>0</v>
      </c>
      <c r="S65" s="18" t="s">
        <v>741</v>
      </c>
    </row>
    <row r="66" spans="2:67" ht="15.75" x14ac:dyDescent="0.2">
      <c r="B66" s="147"/>
      <c r="C66" s="21" t="s">
        <v>101</v>
      </c>
      <c r="D66" s="19" t="str">
        <f t="shared" si="15"/>
        <v>cob</v>
      </c>
      <c r="E66" s="19">
        <f t="shared" si="15"/>
        <v>175</v>
      </c>
      <c r="F66" s="20"/>
      <c r="G66" s="19">
        <v>9.3800000000000008</v>
      </c>
      <c r="H66" s="19">
        <v>31.1</v>
      </c>
      <c r="I66" s="19">
        <v>23.2</v>
      </c>
      <c r="J66" s="19">
        <v>6</v>
      </c>
      <c r="K66" s="19">
        <v>12</v>
      </c>
      <c r="L66" s="19">
        <v>1</v>
      </c>
      <c r="M66" s="19">
        <v>7</v>
      </c>
      <c r="N66" s="19">
        <v>2</v>
      </c>
      <c r="O66" s="19">
        <v>9</v>
      </c>
      <c r="P66" s="19">
        <v>0</v>
      </c>
      <c r="Q66" s="19">
        <v>0</v>
      </c>
      <c r="R66" s="19">
        <v>0</v>
      </c>
      <c r="S66" s="18" t="s">
        <v>741</v>
      </c>
    </row>
    <row r="67" spans="2:67" ht="15.75" x14ac:dyDescent="0.2">
      <c r="B67" s="147"/>
      <c r="C67" s="21" t="s">
        <v>100</v>
      </c>
      <c r="D67" s="19" t="str">
        <f t="shared" si="15"/>
        <v>cob</v>
      </c>
      <c r="E67" s="19">
        <f t="shared" si="15"/>
        <v>175</v>
      </c>
      <c r="F67" s="20"/>
      <c r="G67" s="19">
        <v>10.1</v>
      </c>
      <c r="H67" s="19">
        <v>40.299999999999997</v>
      </c>
      <c r="I67" s="19">
        <v>26.1</v>
      </c>
      <c r="J67" s="19">
        <v>5</v>
      </c>
      <c r="K67" s="19">
        <v>11</v>
      </c>
      <c r="L67" s="19">
        <v>2</v>
      </c>
      <c r="M67" s="19">
        <v>8</v>
      </c>
      <c r="N67" s="19">
        <v>2</v>
      </c>
      <c r="O67" s="19">
        <v>12</v>
      </c>
      <c r="P67" s="19">
        <v>0</v>
      </c>
      <c r="Q67" s="19">
        <v>0</v>
      </c>
      <c r="R67" s="19">
        <v>0</v>
      </c>
      <c r="S67" s="18" t="s">
        <v>738</v>
      </c>
    </row>
    <row r="68" spans="2:67" ht="15.75" x14ac:dyDescent="0.2">
      <c r="B68" s="147"/>
      <c r="C68" s="21" t="s">
        <v>99</v>
      </c>
      <c r="D68" s="19" t="str">
        <f t="shared" si="15"/>
        <v>cob</v>
      </c>
      <c r="E68" s="19">
        <f t="shared" si="15"/>
        <v>175</v>
      </c>
      <c r="F68" s="20"/>
      <c r="G68" s="19">
        <v>10.66</v>
      </c>
      <c r="H68" s="19">
        <v>46.1</v>
      </c>
      <c r="I68" s="19">
        <v>36.5</v>
      </c>
      <c r="J68" s="19">
        <v>7</v>
      </c>
      <c r="K68" s="19">
        <v>17</v>
      </c>
      <c r="L68" s="19">
        <v>0</v>
      </c>
      <c r="M68" s="19">
        <v>0</v>
      </c>
      <c r="N68" s="19">
        <v>2</v>
      </c>
      <c r="O68" s="19">
        <v>14</v>
      </c>
      <c r="P68" s="19">
        <v>0</v>
      </c>
      <c r="Q68" s="19">
        <v>0</v>
      </c>
      <c r="R68" s="19">
        <v>0</v>
      </c>
      <c r="S68" s="18" t="s">
        <v>752</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175</v>
      </c>
      <c r="F70" s="13">
        <f>F63</f>
        <v>1044.6300000000001</v>
      </c>
      <c r="G70" s="13">
        <f>AVERAGE(G63:G68)</f>
        <v>9.201666666666668</v>
      </c>
      <c r="H70" s="13">
        <f>AVERAGE(H63:H68)</f>
        <v>37.18333333333333</v>
      </c>
      <c r="I70" s="13">
        <f>AVERAGE(I63:I68)</f>
        <v>26.883333333333336</v>
      </c>
      <c r="J70" s="13">
        <f>AVERAGE(J63:J68)</f>
        <v>5.6</v>
      </c>
      <c r="K70" s="13">
        <f>AVERAGE(K64:K68)</f>
        <v>12.4</v>
      </c>
      <c r="L70" s="13">
        <f t="shared" ref="L70:R70" si="16">AVERAGE(L63:L68)</f>
        <v>1.1666666666666667</v>
      </c>
      <c r="M70" s="13">
        <f t="shared" si="16"/>
        <v>3.1666666666666665</v>
      </c>
      <c r="N70" s="13">
        <f t="shared" si="16"/>
        <v>1.3333333333333333</v>
      </c>
      <c r="O70" s="13">
        <f t="shared" si="16"/>
        <v>9</v>
      </c>
      <c r="P70" s="13">
        <f t="shared" si="16"/>
        <v>0</v>
      </c>
      <c r="Q70" s="13">
        <f t="shared" si="16"/>
        <v>0</v>
      </c>
      <c r="R70" s="13">
        <f t="shared" si="16"/>
        <v>0</v>
      </c>
      <c r="S70" s="12"/>
    </row>
    <row r="71" spans="2:67" ht="15.75" x14ac:dyDescent="0.2">
      <c r="B71" s="17"/>
      <c r="C71" s="16" t="s">
        <v>97</v>
      </c>
      <c r="D71" s="15"/>
      <c r="E71" s="14"/>
      <c r="F71" s="14"/>
      <c r="G71" s="13">
        <f>STDEV(G63:G68)/SQRT(COUNT(G63:G68))</f>
        <v>0.56882578860119737</v>
      </c>
      <c r="H71" s="13">
        <f>STDEV(H63:H68)/SQRT(COUNT(H63:H68))</f>
        <v>3.5974450810416889</v>
      </c>
      <c r="I71" s="13">
        <f>STDEV(I63:I68)/SQRT(COUNT(I63:I68))</f>
        <v>2.061943527624146</v>
      </c>
      <c r="J71" s="13">
        <f>STDEV(J63:J68)/SQRT(COUNT(J63:J68))</f>
        <v>0.3999999999999993</v>
      </c>
      <c r="K71" s="13">
        <f>STDEV(K64:K68)/SQRT(COUNT(K64:K68))</f>
        <v>1.3266499161421608</v>
      </c>
      <c r="L71" s="13">
        <f t="shared" ref="L71:R71" si="17">STDEV(L63:L68)/SQRT(COUNT(L63:L68))</f>
        <v>0.30731814857642964</v>
      </c>
      <c r="M71" s="13">
        <f t="shared" si="17"/>
        <v>1.4240006242195886</v>
      </c>
      <c r="N71" s="13">
        <f t="shared" si="17"/>
        <v>0.33333333333333337</v>
      </c>
      <c r="O71" s="13">
        <f t="shared" si="17"/>
        <v>2.0655911179772892</v>
      </c>
      <c r="P71" s="13">
        <f t="shared" si="17"/>
        <v>0</v>
      </c>
      <c r="Q71" s="13">
        <f t="shared" si="17"/>
        <v>0</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755</v>
      </c>
      <c r="E73" s="19">
        <v>174</v>
      </c>
      <c r="F73" s="19">
        <v>835.81</v>
      </c>
      <c r="G73" s="19">
        <v>9.82</v>
      </c>
      <c r="H73" s="19">
        <v>37.9</v>
      </c>
      <c r="I73" s="19">
        <v>33.6</v>
      </c>
      <c r="J73" s="19">
        <v>6</v>
      </c>
      <c r="K73" s="19">
        <v>13</v>
      </c>
      <c r="L73" s="19">
        <v>2</v>
      </c>
      <c r="M73" s="19">
        <v>6</v>
      </c>
      <c r="N73" s="19">
        <v>2</v>
      </c>
      <c r="O73" s="19">
        <v>12</v>
      </c>
      <c r="P73" s="19">
        <v>0</v>
      </c>
      <c r="Q73" s="19">
        <v>0</v>
      </c>
      <c r="R73" s="19">
        <v>0</v>
      </c>
      <c r="S73" s="18" t="s">
        <v>738</v>
      </c>
      <c r="U73" s="102">
        <v>6</v>
      </c>
      <c r="V73" s="102">
        <f>IF($H73="","",$H73)</f>
        <v>37.9</v>
      </c>
      <c r="W73" s="102">
        <f>IF(V73="","",V73/100)</f>
        <v>0.379</v>
      </c>
      <c r="X73" s="102">
        <f>IF($G73="","",$G73)</f>
        <v>9.82</v>
      </c>
      <c r="Y73" s="102">
        <f>IF($K73="","",$K73)</f>
        <v>13</v>
      </c>
      <c r="Z73" s="102">
        <f>IF(J73="","",J73-1)</f>
        <v>5</v>
      </c>
      <c r="AA73" s="102">
        <f>IF($L73="","",$L73)</f>
        <v>2</v>
      </c>
      <c r="AB73" s="102">
        <f>IF($M73="","",$M73)</f>
        <v>6</v>
      </c>
      <c r="AC73" s="102">
        <f>IF($H74="","",$H74)</f>
        <v>36.799999999999997</v>
      </c>
      <c r="AD73" s="102">
        <f>IF(AC73="","",AC73/100)</f>
        <v>0.36799999999999999</v>
      </c>
      <c r="AE73" s="102">
        <f>IF($G74="","",$G74)</f>
        <v>9.1999999999999993</v>
      </c>
      <c r="AF73" s="102">
        <f>IF($K74="","",$K74)</f>
        <v>13</v>
      </c>
      <c r="AG73" s="102">
        <f>IF(J74="","",J74-1)</f>
        <v>7</v>
      </c>
      <c r="AH73" s="102">
        <f>IF($L74="","",$L74)</f>
        <v>2</v>
      </c>
      <c r="AI73" s="102">
        <f>IF($M74="","",$M74)</f>
        <v>5</v>
      </c>
      <c r="AJ73" s="102">
        <f>IF($H75="","",$H75)</f>
        <v>33</v>
      </c>
      <c r="AK73" s="102">
        <f>IF(AJ73="","",AJ73/100)</f>
        <v>0.33</v>
      </c>
      <c r="AL73" s="102">
        <f>IF($G75="","",$G75)</f>
        <v>9.74</v>
      </c>
      <c r="AM73" s="102">
        <f>IF($K75="","",$K75)</f>
        <v>12</v>
      </c>
      <c r="AN73" s="102">
        <f>IF(J75="","",J75-1)</f>
        <v>6</v>
      </c>
      <c r="AO73" s="102">
        <f>IF($L75="","",$L75)</f>
        <v>1</v>
      </c>
      <c r="AP73" s="102">
        <f>IF($M75="","",$M75)</f>
        <v>8</v>
      </c>
      <c r="AQ73" s="102">
        <f>IF($H76="","",$H76)</f>
        <v>38.299999999999997</v>
      </c>
      <c r="AR73" s="102">
        <f>IF(AQ73="","",AQ73/100)</f>
        <v>0.38299999999999995</v>
      </c>
      <c r="AS73" s="102">
        <f>IF($G76="","",$G76)</f>
        <v>9.01</v>
      </c>
      <c r="AT73" s="102">
        <f>IF($K76="","",$K76)</f>
        <v>11</v>
      </c>
      <c r="AU73" s="102">
        <f>IF(J76="","",J76-1)</f>
        <v>5</v>
      </c>
      <c r="AV73" s="102">
        <f>IF($L76="","",$L76)</f>
        <v>2</v>
      </c>
      <c r="AW73" s="102">
        <f>IF($M76="","",$M76)</f>
        <v>4</v>
      </c>
      <c r="AX73" s="102">
        <f>IF($H77="","",$H77)</f>
        <v>23.7</v>
      </c>
      <c r="AY73" s="102">
        <f>IF(AX73="","",AX73/100)</f>
        <v>0.23699999999999999</v>
      </c>
      <c r="AZ73" s="102">
        <f>IF($G77="","",$G77)</f>
        <v>5.77</v>
      </c>
      <c r="BA73" s="102">
        <f>IF($K77="","",$K77)</f>
        <v>11</v>
      </c>
      <c r="BB73" s="102" t="str">
        <f>IF(J77="","",J77-1)</f>
        <v/>
      </c>
      <c r="BC73" s="102">
        <f>IF($L77="","",$L77)</f>
        <v>1</v>
      </c>
      <c r="BD73" s="102">
        <f>IF($M77="","",$M77)</f>
        <v>0</v>
      </c>
      <c r="BE73" s="102">
        <f>IF($H78="","",$H78)</f>
        <v>40.299999999999997</v>
      </c>
      <c r="BF73" s="102">
        <f>IF(BE73="","",BE73/100)</f>
        <v>0.40299999999999997</v>
      </c>
      <c r="BG73" s="102">
        <f>IF($G78="","",$G78)</f>
        <v>8.9</v>
      </c>
      <c r="BH73" s="102">
        <f>IF($K78="","",$K78)</f>
        <v>13</v>
      </c>
      <c r="BI73" s="102">
        <f>IF(J78="","",J78-1)</f>
        <v>6</v>
      </c>
      <c r="BJ73" s="102">
        <f>IF($L78="","",$L78)</f>
        <v>2</v>
      </c>
      <c r="BK73" s="102">
        <f>IF($M78="","",$M78)</f>
        <v>5</v>
      </c>
      <c r="BL73" s="102">
        <f>SUM(O73:O78)/U73</f>
        <v>8.3333333333333339</v>
      </c>
      <c r="BM73" s="102">
        <f>SUM(P73:P78)/U73</f>
        <v>0</v>
      </c>
      <c r="BN73" s="102">
        <f>SUM(Q73:Q78)/U73</f>
        <v>0</v>
      </c>
      <c r="BO73" s="102">
        <f>SUM(R73:R78)/U73</f>
        <v>0</v>
      </c>
    </row>
    <row r="74" spans="2:67" ht="15.75" x14ac:dyDescent="0.2">
      <c r="B74" s="147"/>
      <c r="C74" s="21" t="s">
        <v>103</v>
      </c>
      <c r="D74" s="19" t="s">
        <v>755</v>
      </c>
      <c r="E74" s="19">
        <v>175</v>
      </c>
      <c r="F74" s="20"/>
      <c r="G74" s="19">
        <v>9.1999999999999993</v>
      </c>
      <c r="H74" s="19">
        <v>36.799999999999997</v>
      </c>
      <c r="I74" s="19">
        <v>19.2</v>
      </c>
      <c r="J74" s="19">
        <v>8</v>
      </c>
      <c r="K74" s="19">
        <v>13</v>
      </c>
      <c r="L74" s="19">
        <v>2</v>
      </c>
      <c r="M74" s="19">
        <v>5</v>
      </c>
      <c r="N74" s="19">
        <v>1</v>
      </c>
      <c r="O74" s="19">
        <v>6</v>
      </c>
      <c r="P74" s="19">
        <v>0</v>
      </c>
      <c r="Q74" s="19">
        <v>0</v>
      </c>
      <c r="R74" s="19">
        <v>0</v>
      </c>
      <c r="S74" s="18"/>
    </row>
    <row r="75" spans="2:67" ht="15.75" x14ac:dyDescent="0.2">
      <c r="B75" s="147"/>
      <c r="C75" s="21" t="s">
        <v>102</v>
      </c>
      <c r="D75" s="19" t="str">
        <f t="shared" ref="D75:E78" si="18">D74</f>
        <v>cob</v>
      </c>
      <c r="E75" s="19">
        <f t="shared" si="18"/>
        <v>175</v>
      </c>
      <c r="F75" s="20"/>
      <c r="G75" s="19">
        <v>9.74</v>
      </c>
      <c r="H75" s="19">
        <v>33</v>
      </c>
      <c r="I75" s="19">
        <v>22.2</v>
      </c>
      <c r="J75" s="19">
        <v>7</v>
      </c>
      <c r="K75" s="19">
        <v>12</v>
      </c>
      <c r="L75" s="19">
        <v>1</v>
      </c>
      <c r="M75" s="19">
        <v>8</v>
      </c>
      <c r="N75" s="19">
        <v>2</v>
      </c>
      <c r="O75" s="19">
        <v>10</v>
      </c>
      <c r="P75" s="19">
        <v>0</v>
      </c>
      <c r="Q75" s="19">
        <v>0</v>
      </c>
      <c r="R75" s="19">
        <v>0</v>
      </c>
      <c r="S75" s="18" t="s">
        <v>741</v>
      </c>
    </row>
    <row r="76" spans="2:67" ht="15.75" x14ac:dyDescent="0.2">
      <c r="B76" s="147"/>
      <c r="C76" s="21" t="s">
        <v>101</v>
      </c>
      <c r="D76" s="19" t="str">
        <f t="shared" si="18"/>
        <v>cob</v>
      </c>
      <c r="E76" s="19">
        <f t="shared" si="18"/>
        <v>175</v>
      </c>
      <c r="F76" s="20"/>
      <c r="G76" s="19">
        <v>9.01</v>
      </c>
      <c r="H76" s="19">
        <v>38.299999999999997</v>
      </c>
      <c r="I76" s="19">
        <v>18.7</v>
      </c>
      <c r="J76" s="19">
        <v>6</v>
      </c>
      <c r="K76" s="19">
        <v>11</v>
      </c>
      <c r="L76" s="19">
        <v>2</v>
      </c>
      <c r="M76" s="19">
        <v>4</v>
      </c>
      <c r="N76" s="19">
        <v>1</v>
      </c>
      <c r="O76" s="19">
        <v>11</v>
      </c>
      <c r="P76" s="19">
        <v>0</v>
      </c>
      <c r="Q76" s="19">
        <v>0</v>
      </c>
      <c r="R76" s="19">
        <v>0</v>
      </c>
      <c r="S76" s="18"/>
    </row>
    <row r="77" spans="2:67" ht="15.75" x14ac:dyDescent="0.2">
      <c r="B77" s="147"/>
      <c r="C77" s="21" t="s">
        <v>100</v>
      </c>
      <c r="D77" s="19" t="str">
        <f t="shared" si="18"/>
        <v>cob</v>
      </c>
      <c r="E77" s="19">
        <f t="shared" si="18"/>
        <v>175</v>
      </c>
      <c r="F77" s="20"/>
      <c r="G77" s="19">
        <v>5.77</v>
      </c>
      <c r="H77" s="19">
        <v>23.7</v>
      </c>
      <c r="I77" s="19">
        <v>17.5</v>
      </c>
      <c r="J77" s="19"/>
      <c r="K77" s="19">
        <v>11</v>
      </c>
      <c r="L77" s="19">
        <v>1</v>
      </c>
      <c r="M77" s="19">
        <v>0</v>
      </c>
      <c r="N77" s="19">
        <v>0</v>
      </c>
      <c r="O77" s="19">
        <v>0</v>
      </c>
      <c r="P77" s="19">
        <v>0</v>
      </c>
      <c r="Q77" s="19">
        <v>0</v>
      </c>
      <c r="R77" s="19">
        <v>0</v>
      </c>
      <c r="S77" s="18" t="s">
        <v>741</v>
      </c>
    </row>
    <row r="78" spans="2:67" ht="15.75" x14ac:dyDescent="0.2">
      <c r="B78" s="147"/>
      <c r="C78" s="21" t="s">
        <v>99</v>
      </c>
      <c r="D78" s="19" t="str">
        <f t="shared" si="18"/>
        <v>cob</v>
      </c>
      <c r="E78" s="19">
        <f t="shared" si="18"/>
        <v>175</v>
      </c>
      <c r="F78" s="20"/>
      <c r="G78" s="19">
        <v>8.9</v>
      </c>
      <c r="H78" s="19">
        <v>40.299999999999997</v>
      </c>
      <c r="I78" s="19">
        <v>24.4</v>
      </c>
      <c r="J78" s="19">
        <v>7</v>
      </c>
      <c r="K78" s="19">
        <v>13</v>
      </c>
      <c r="L78" s="19">
        <v>2</v>
      </c>
      <c r="M78" s="19">
        <v>5</v>
      </c>
      <c r="N78" s="19">
        <v>0</v>
      </c>
      <c r="O78" s="19">
        <v>11</v>
      </c>
      <c r="P78" s="19">
        <v>0</v>
      </c>
      <c r="Q78" s="19">
        <v>0</v>
      </c>
      <c r="R78" s="19">
        <v>0</v>
      </c>
      <c r="S78" s="18" t="s">
        <v>738</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175</v>
      </c>
      <c r="F80" s="13">
        <f>F73</f>
        <v>835.81</v>
      </c>
      <c r="G80" s="13">
        <f t="shared" ref="G80:R80" si="19">AVERAGE(G73:G78)</f>
        <v>8.7399999999999984</v>
      </c>
      <c r="H80" s="13">
        <f t="shared" si="19"/>
        <v>35</v>
      </c>
      <c r="I80" s="13">
        <f t="shared" si="19"/>
        <v>22.599999999999998</v>
      </c>
      <c r="J80" s="13">
        <f t="shared" si="19"/>
        <v>6.8</v>
      </c>
      <c r="K80" s="13">
        <f t="shared" si="19"/>
        <v>12.166666666666666</v>
      </c>
      <c r="L80" s="13">
        <f t="shared" si="19"/>
        <v>1.6666666666666667</v>
      </c>
      <c r="M80" s="13">
        <f t="shared" si="19"/>
        <v>4.666666666666667</v>
      </c>
      <c r="N80" s="13">
        <f t="shared" si="19"/>
        <v>1</v>
      </c>
      <c r="O80" s="13">
        <f t="shared" si="19"/>
        <v>8.3333333333333339</v>
      </c>
      <c r="P80" s="13">
        <f t="shared" si="19"/>
        <v>0</v>
      </c>
      <c r="Q80" s="13">
        <f t="shared" si="19"/>
        <v>0</v>
      </c>
      <c r="R80" s="13">
        <f t="shared" si="19"/>
        <v>0</v>
      </c>
      <c r="S80" s="12"/>
    </row>
    <row r="81" spans="2:67" ht="15.75" x14ac:dyDescent="0.2">
      <c r="B81" s="17"/>
      <c r="C81" s="16" t="s">
        <v>97</v>
      </c>
      <c r="D81" s="15"/>
      <c r="E81" s="14"/>
      <c r="F81" s="14"/>
      <c r="G81" s="13">
        <f t="shared" ref="G81:R81" si="20">STDEV(G73:G78)/SQRT(COUNT(G73:G78))</f>
        <v>0.61366114428078566</v>
      </c>
      <c r="H81" s="13">
        <f t="shared" si="20"/>
        <v>2.4652248038126796</v>
      </c>
      <c r="I81" s="13">
        <f t="shared" si="20"/>
        <v>2.430226326908671</v>
      </c>
      <c r="J81" s="13">
        <f t="shared" si="20"/>
        <v>0.37416573867739489</v>
      </c>
      <c r="K81" s="13">
        <f t="shared" si="20"/>
        <v>0.40138648595974324</v>
      </c>
      <c r="L81" s="13">
        <f t="shared" si="20"/>
        <v>0.2108185106778919</v>
      </c>
      <c r="M81" s="13">
        <f t="shared" si="20"/>
        <v>1.0852547064066473</v>
      </c>
      <c r="N81" s="13">
        <f t="shared" si="20"/>
        <v>0.36514837167011077</v>
      </c>
      <c r="O81" s="13">
        <f t="shared" si="20"/>
        <v>1.8737959096740262</v>
      </c>
      <c r="P81" s="13">
        <f t="shared" si="20"/>
        <v>0</v>
      </c>
      <c r="Q81" s="13">
        <f t="shared" si="20"/>
        <v>0</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755</v>
      </c>
      <c r="E83" s="19">
        <v>174</v>
      </c>
      <c r="F83" s="19">
        <v>1151.8900000000001</v>
      </c>
      <c r="G83" s="19">
        <v>9.02</v>
      </c>
      <c r="H83" s="19">
        <v>45.2</v>
      </c>
      <c r="I83" s="19">
        <v>16.7</v>
      </c>
      <c r="J83" s="19">
        <v>6</v>
      </c>
      <c r="K83" s="19">
        <v>14</v>
      </c>
      <c r="L83" s="19">
        <v>0</v>
      </c>
      <c r="M83" s="19">
        <v>0</v>
      </c>
      <c r="N83" s="19">
        <v>0</v>
      </c>
      <c r="O83" s="19">
        <v>7</v>
      </c>
      <c r="P83" s="19">
        <v>0</v>
      </c>
      <c r="Q83" s="19">
        <v>0</v>
      </c>
      <c r="R83" s="19">
        <v>0</v>
      </c>
      <c r="S83" s="18" t="s">
        <v>752</v>
      </c>
      <c r="U83" s="102">
        <v>6</v>
      </c>
      <c r="V83" s="102">
        <f>IF($H83="","",$H83)</f>
        <v>45.2</v>
      </c>
      <c r="W83" s="102">
        <f>IF(V83="","",V83/100)</f>
        <v>0.45200000000000001</v>
      </c>
      <c r="X83" s="102">
        <f>IF($G83="","",$G83)</f>
        <v>9.02</v>
      </c>
      <c r="Y83" s="102">
        <f>IF($K83="","",$K83)</f>
        <v>14</v>
      </c>
      <c r="Z83" s="102">
        <f>IF(J83="","",J83-1)</f>
        <v>5</v>
      </c>
      <c r="AA83" s="102">
        <f>IF($L83="","",$L83)</f>
        <v>0</v>
      </c>
      <c r="AB83" s="102">
        <f>IF($M83="","",$M83)</f>
        <v>0</v>
      </c>
      <c r="AC83" s="102">
        <f>IF($H84="","",$H84)</f>
        <v>37.5</v>
      </c>
      <c r="AD83" s="102">
        <f>IF(AC83="","",AC83/100)</f>
        <v>0.375</v>
      </c>
      <c r="AE83" s="102">
        <f>IF($G84="","",$G84)</f>
        <v>7.66</v>
      </c>
      <c r="AF83" s="102">
        <f>IF($K84="","",$K84)</f>
        <v>10</v>
      </c>
      <c r="AG83" s="102">
        <f>IF(J84="","",J84-1)</f>
        <v>5</v>
      </c>
      <c r="AH83" s="102">
        <f>IF($L84="","",$L84)</f>
        <v>1</v>
      </c>
      <c r="AI83" s="102">
        <f>IF($M84="","",$M84)</f>
        <v>0</v>
      </c>
      <c r="AJ83" s="102">
        <f>IF($H85="","",$H85)</f>
        <v>36.5</v>
      </c>
      <c r="AK83" s="102">
        <f>IF(AJ83="","",AJ83/100)</f>
        <v>0.36499999999999999</v>
      </c>
      <c r="AL83" s="102">
        <f>IF($G85="","",$G85)</f>
        <v>7.58</v>
      </c>
      <c r="AM83" s="102">
        <f>IF($K85="","",$K85)</f>
        <v>12</v>
      </c>
      <c r="AN83" s="102">
        <f>IF(J85="","",J85-1)</f>
        <v>6</v>
      </c>
      <c r="AO83" s="102">
        <f>IF($L85="","",$L85)</f>
        <v>0</v>
      </c>
      <c r="AP83" s="102">
        <f>IF($M85="","",$M85)</f>
        <v>0</v>
      </c>
      <c r="AQ83" s="102">
        <f>IF($H86="","",$H86)</f>
        <v>42.3</v>
      </c>
      <c r="AR83" s="102">
        <f>IF(AQ83="","",AQ83/100)</f>
        <v>0.42299999999999999</v>
      </c>
      <c r="AS83" s="102">
        <f>IF($G86="","",$G86)</f>
        <v>8.31</v>
      </c>
      <c r="AT83" s="102">
        <f>IF($K86="","",$K86)</f>
        <v>13</v>
      </c>
      <c r="AU83" s="102">
        <f>IF(J86="","",J86-1)</f>
        <v>6</v>
      </c>
      <c r="AV83" s="102">
        <f>IF($L86="","",$L86)</f>
        <v>1</v>
      </c>
      <c r="AW83" s="102">
        <f>IF($M86="","",$M86)</f>
        <v>4</v>
      </c>
      <c r="AX83" s="102">
        <f>IF($H87="","",$H87)</f>
        <v>44.1</v>
      </c>
      <c r="AY83" s="102">
        <f>IF(AX83="","",AX83/100)</f>
        <v>0.441</v>
      </c>
      <c r="AZ83" s="102">
        <f>IF($G87="","",$G87)</f>
        <v>9.94</v>
      </c>
      <c r="BA83" s="102">
        <f>IF($K87="","",$K87)</f>
        <v>12</v>
      </c>
      <c r="BB83" s="102">
        <f>IF(J87="","",J87-1)</f>
        <v>4</v>
      </c>
      <c r="BC83" s="102">
        <f>IF($L87="","",$L87)</f>
        <v>1</v>
      </c>
      <c r="BD83" s="102">
        <f>IF($M87="","",$M87)</f>
        <v>10</v>
      </c>
      <c r="BE83" s="102">
        <f>IF($H88="","",$H88)</f>
        <v>31.7</v>
      </c>
      <c r="BF83" s="102">
        <f>IF(BE83="","",BE83/100)</f>
        <v>0.317</v>
      </c>
      <c r="BG83" s="102">
        <f>IF($G88="","",$G88)</f>
        <v>8.2100000000000009</v>
      </c>
      <c r="BH83" s="102">
        <f>IF($K88="","",$K88)</f>
        <v>10</v>
      </c>
      <c r="BI83" s="102" t="str">
        <f>IF(J88="","",J88-1)</f>
        <v/>
      </c>
      <c r="BJ83" s="102">
        <f>IF($L88="","",$L88)</f>
        <v>2</v>
      </c>
      <c r="BK83" s="102">
        <f>IF($M88="","",$M88)</f>
        <v>0</v>
      </c>
      <c r="BL83" s="102">
        <f>SUM(O83:O88)/U83</f>
        <v>6.666666666666667</v>
      </c>
      <c r="BM83" s="102">
        <f>SUM(P83:P88)/U83</f>
        <v>0</v>
      </c>
      <c r="BN83" s="102">
        <f>SUM(Q83:Q88)/U83</f>
        <v>0</v>
      </c>
      <c r="BO83" s="102">
        <f>SUM(R83:R88)/U83</f>
        <v>0</v>
      </c>
    </row>
    <row r="84" spans="2:67" ht="15.75" x14ac:dyDescent="0.2">
      <c r="B84" s="147"/>
      <c r="C84" s="21" t="s">
        <v>103</v>
      </c>
      <c r="D84" s="19" t="s">
        <v>755</v>
      </c>
      <c r="E84" s="19">
        <v>175</v>
      </c>
      <c r="F84" s="20"/>
      <c r="G84" s="19">
        <v>7.66</v>
      </c>
      <c r="H84" s="19">
        <v>37.5</v>
      </c>
      <c r="I84" s="19">
        <v>23.3</v>
      </c>
      <c r="J84" s="19">
        <v>6</v>
      </c>
      <c r="K84" s="19">
        <v>10</v>
      </c>
      <c r="L84" s="19">
        <v>1</v>
      </c>
      <c r="M84" s="19">
        <v>0</v>
      </c>
      <c r="N84" s="19">
        <v>2</v>
      </c>
      <c r="O84" s="19">
        <v>3</v>
      </c>
      <c r="P84" s="19">
        <v>0</v>
      </c>
      <c r="Q84" s="19">
        <v>0</v>
      </c>
      <c r="R84" s="19">
        <v>0</v>
      </c>
      <c r="S84" s="18"/>
    </row>
    <row r="85" spans="2:67" ht="15.75" x14ac:dyDescent="0.2">
      <c r="B85" s="147"/>
      <c r="C85" s="21" t="s">
        <v>102</v>
      </c>
      <c r="D85" s="19" t="str">
        <f t="shared" ref="D85:E88" si="21">D84</f>
        <v>cob</v>
      </c>
      <c r="E85" s="19">
        <f t="shared" si="21"/>
        <v>175</v>
      </c>
      <c r="F85" s="20"/>
      <c r="G85" s="19">
        <v>7.58</v>
      </c>
      <c r="H85" s="19">
        <v>36.5</v>
      </c>
      <c r="I85" s="19">
        <v>18.2</v>
      </c>
      <c r="J85" s="19">
        <v>7</v>
      </c>
      <c r="K85" s="19">
        <v>12</v>
      </c>
      <c r="L85" s="19">
        <v>0</v>
      </c>
      <c r="M85" s="19">
        <v>0</v>
      </c>
      <c r="N85" s="19">
        <v>1</v>
      </c>
      <c r="O85" s="19">
        <v>5</v>
      </c>
      <c r="P85" s="19">
        <v>0</v>
      </c>
      <c r="Q85" s="19">
        <v>0</v>
      </c>
      <c r="R85" s="19">
        <v>0</v>
      </c>
      <c r="S85" s="18" t="s">
        <v>752</v>
      </c>
    </row>
    <row r="86" spans="2:67" ht="15.75" x14ac:dyDescent="0.2">
      <c r="B86" s="147"/>
      <c r="C86" s="21" t="s">
        <v>101</v>
      </c>
      <c r="D86" s="19" t="str">
        <f t="shared" si="21"/>
        <v>cob</v>
      </c>
      <c r="E86" s="19">
        <f t="shared" si="21"/>
        <v>175</v>
      </c>
      <c r="F86" s="20"/>
      <c r="G86" s="19">
        <v>8.31</v>
      </c>
      <c r="H86" s="19">
        <v>42.3</v>
      </c>
      <c r="I86" s="19">
        <v>25.5</v>
      </c>
      <c r="J86" s="19">
        <v>7</v>
      </c>
      <c r="K86" s="19">
        <v>13</v>
      </c>
      <c r="L86" s="19">
        <v>1</v>
      </c>
      <c r="M86" s="19">
        <v>4</v>
      </c>
      <c r="N86" s="19">
        <v>1</v>
      </c>
      <c r="O86" s="19">
        <v>11</v>
      </c>
      <c r="P86" s="19">
        <v>0</v>
      </c>
      <c r="Q86" s="19">
        <v>0</v>
      </c>
      <c r="R86" s="19">
        <v>0</v>
      </c>
      <c r="S86" s="18" t="s">
        <v>752</v>
      </c>
    </row>
    <row r="87" spans="2:67" ht="15.75" x14ac:dyDescent="0.2">
      <c r="B87" s="147"/>
      <c r="C87" s="21" t="s">
        <v>100</v>
      </c>
      <c r="D87" s="19" t="str">
        <f t="shared" si="21"/>
        <v>cob</v>
      </c>
      <c r="E87" s="19">
        <f t="shared" si="21"/>
        <v>175</v>
      </c>
      <c r="F87" s="20"/>
      <c r="G87" s="19">
        <v>9.94</v>
      </c>
      <c r="H87" s="19">
        <v>44.1</v>
      </c>
      <c r="I87" s="19">
        <v>25.2</v>
      </c>
      <c r="J87" s="19">
        <v>5</v>
      </c>
      <c r="K87" s="19">
        <v>12</v>
      </c>
      <c r="L87" s="19">
        <v>1</v>
      </c>
      <c r="M87" s="19">
        <v>10</v>
      </c>
      <c r="N87" s="19">
        <v>3</v>
      </c>
      <c r="O87" s="19">
        <v>13</v>
      </c>
      <c r="P87" s="19">
        <v>0</v>
      </c>
      <c r="Q87" s="19">
        <v>0</v>
      </c>
      <c r="R87" s="19">
        <v>0</v>
      </c>
      <c r="S87" s="18" t="s">
        <v>741</v>
      </c>
    </row>
    <row r="88" spans="2:67" ht="15.75" x14ac:dyDescent="0.2">
      <c r="B88" s="147"/>
      <c r="C88" s="21" t="s">
        <v>99</v>
      </c>
      <c r="D88" s="19" t="str">
        <f t="shared" si="21"/>
        <v>cob</v>
      </c>
      <c r="E88" s="19">
        <f t="shared" si="21"/>
        <v>175</v>
      </c>
      <c r="F88" s="20"/>
      <c r="G88" s="19">
        <v>8.2100000000000009</v>
      </c>
      <c r="H88" s="19">
        <v>31.7</v>
      </c>
      <c r="I88" s="19">
        <v>27</v>
      </c>
      <c r="J88" s="19"/>
      <c r="K88" s="19">
        <v>10</v>
      </c>
      <c r="L88" s="19">
        <v>2</v>
      </c>
      <c r="M88" s="19">
        <v>0</v>
      </c>
      <c r="N88" s="19">
        <v>1</v>
      </c>
      <c r="O88" s="19">
        <v>1</v>
      </c>
      <c r="P88" s="19">
        <v>0</v>
      </c>
      <c r="Q88" s="19">
        <v>0</v>
      </c>
      <c r="R88" s="19">
        <v>0</v>
      </c>
      <c r="S88" s="18" t="s">
        <v>738</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175</v>
      </c>
      <c r="F90" s="13">
        <f>F83</f>
        <v>1151.8900000000001</v>
      </c>
      <c r="G90" s="13">
        <f t="shared" ref="G90:R90" si="22">AVERAGE(G83:G88)</f>
        <v>8.4533333333333331</v>
      </c>
      <c r="H90" s="13">
        <f t="shared" si="22"/>
        <v>39.549999999999997</v>
      </c>
      <c r="I90" s="13">
        <f t="shared" si="22"/>
        <v>22.650000000000002</v>
      </c>
      <c r="J90" s="13">
        <f t="shared" si="22"/>
        <v>6.2</v>
      </c>
      <c r="K90" s="13">
        <f t="shared" si="22"/>
        <v>11.833333333333334</v>
      </c>
      <c r="L90" s="13">
        <f t="shared" si="22"/>
        <v>0.83333333333333337</v>
      </c>
      <c r="M90" s="13">
        <f t="shared" si="22"/>
        <v>2.3333333333333335</v>
      </c>
      <c r="N90" s="13">
        <f t="shared" si="22"/>
        <v>1.3333333333333333</v>
      </c>
      <c r="O90" s="13">
        <f t="shared" si="22"/>
        <v>6.666666666666667</v>
      </c>
      <c r="P90" s="13">
        <f t="shared" si="22"/>
        <v>0</v>
      </c>
      <c r="Q90" s="13">
        <f t="shared" si="22"/>
        <v>0</v>
      </c>
      <c r="R90" s="13">
        <f t="shared" si="22"/>
        <v>0</v>
      </c>
      <c r="S90" s="12"/>
    </row>
    <row r="91" spans="2:67" ht="15.75" x14ac:dyDescent="0.2">
      <c r="B91" s="17"/>
      <c r="C91" s="16" t="s">
        <v>97</v>
      </c>
      <c r="D91" s="15"/>
      <c r="E91" s="14"/>
      <c r="F91" s="14"/>
      <c r="G91" s="13">
        <f t="shared" ref="G91:R91" si="23">STDEV(G83:G88)/SQRT(COUNT(G83:G88))</f>
        <v>0.36529136011925839</v>
      </c>
      <c r="H91" s="13">
        <f t="shared" si="23"/>
        <v>2.1237937752992919</v>
      </c>
      <c r="I91" s="13">
        <f t="shared" si="23"/>
        <v>1.724093964956664</v>
      </c>
      <c r="J91" s="13">
        <f t="shared" si="23"/>
        <v>0.37416573867739489</v>
      </c>
      <c r="K91" s="13">
        <f t="shared" si="23"/>
        <v>0.65404722901162049</v>
      </c>
      <c r="L91" s="13">
        <f t="shared" si="23"/>
        <v>0.30731814857642958</v>
      </c>
      <c r="M91" s="13">
        <f t="shared" si="23"/>
        <v>1.666666666666667</v>
      </c>
      <c r="N91" s="13">
        <f t="shared" si="23"/>
        <v>0.42163702135578401</v>
      </c>
      <c r="O91" s="13">
        <f t="shared" si="23"/>
        <v>1.8915014612148144</v>
      </c>
      <c r="P91" s="13">
        <f t="shared" si="23"/>
        <v>0</v>
      </c>
      <c r="Q91" s="13">
        <f t="shared" si="23"/>
        <v>0</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C9CA8-83D1-42D4-B31E-520DC71C651C}">
  <sheetPr>
    <pageSetUpPr fitToPage="1"/>
  </sheetPr>
  <dimension ref="B1:BO92"/>
  <sheetViews>
    <sheetView defaultGridColor="0" colorId="8" zoomScale="85" workbookViewId="0">
      <selection activeCell="V14" sqref="V1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730</v>
      </c>
      <c r="E13" s="19">
        <v>174</v>
      </c>
      <c r="F13" s="19">
        <v>1132.6400000000001</v>
      </c>
      <c r="G13" s="19">
        <v>10.199999999999999</v>
      </c>
      <c r="H13" s="19">
        <v>47.8</v>
      </c>
      <c r="I13" s="19">
        <v>20.5</v>
      </c>
      <c r="J13" s="19">
        <v>5</v>
      </c>
      <c r="K13" s="19">
        <v>13</v>
      </c>
      <c r="L13" s="19">
        <v>2</v>
      </c>
      <c r="M13" s="19">
        <v>2</v>
      </c>
      <c r="N13" s="19">
        <v>4</v>
      </c>
      <c r="O13" s="19">
        <v>10</v>
      </c>
      <c r="P13" s="19">
        <v>0</v>
      </c>
      <c r="Q13" s="19">
        <v>0</v>
      </c>
      <c r="R13" s="19">
        <v>0</v>
      </c>
      <c r="S13" s="18"/>
      <c r="U13" s="102">
        <v>6</v>
      </c>
      <c r="V13" s="102">
        <f>IF($H13="","",$H13)</f>
        <v>47.8</v>
      </c>
      <c r="W13" s="102">
        <f>IF(V13="","",V13/100)</f>
        <v>0.47799999999999998</v>
      </c>
      <c r="X13" s="102">
        <f>IF($G13="","",$G13)</f>
        <v>10.199999999999999</v>
      </c>
      <c r="Y13" s="102">
        <f>IF($K13="","",$K13)</f>
        <v>13</v>
      </c>
      <c r="Z13" s="102">
        <f>IF(J13="","",J13-1)</f>
        <v>4</v>
      </c>
      <c r="AA13" s="102">
        <f>IF($L13="","",$L13)</f>
        <v>2</v>
      </c>
      <c r="AB13" s="102">
        <f>IF($M13="","",$M13)</f>
        <v>2</v>
      </c>
      <c r="AC13" s="102">
        <f>IF($H14="","",$H14)</f>
        <v>50.4</v>
      </c>
      <c r="AD13" s="102">
        <f>IF(AC13="","",AC13/100)</f>
        <v>0.504</v>
      </c>
      <c r="AE13" s="102">
        <f>IF($G14="","",$G14)</f>
        <v>11.2</v>
      </c>
      <c r="AF13" s="102">
        <f>IF($K14="","",$K14)</f>
        <v>15</v>
      </c>
      <c r="AG13" s="102">
        <f>IF(J14="","",J14-1)</f>
        <v>5</v>
      </c>
      <c r="AH13" s="102">
        <f>IF($L14="","",$L14)</f>
        <v>2</v>
      </c>
      <c r="AI13" s="102">
        <f>IF($M14="","",$M14)</f>
        <v>14</v>
      </c>
      <c r="AJ13" s="102">
        <f>IF($H15="","",$H15)</f>
        <v>42.9</v>
      </c>
      <c r="AK13" s="102">
        <f>IF(AJ13="","",AJ13/100)</f>
        <v>0.42899999999999999</v>
      </c>
      <c r="AL13" s="102">
        <f>IF($G15="","",$G15)</f>
        <v>7.1</v>
      </c>
      <c r="AM13" s="102">
        <f>IF($K15="","",$K15)</f>
        <v>15</v>
      </c>
      <c r="AN13" s="102">
        <f>IF(J15="","",J15-1)</f>
        <v>6</v>
      </c>
      <c r="AO13" s="102">
        <f>IF($L15="","",$L15)</f>
        <v>0</v>
      </c>
      <c r="AP13" s="102">
        <f>IF($M15="","",$M15)</f>
        <v>0</v>
      </c>
      <c r="AQ13" s="102">
        <f>IF($H16="","",$H16)</f>
        <v>43</v>
      </c>
      <c r="AR13" s="102">
        <f>IF(AQ13="","",AQ13/100)</f>
        <v>0.43</v>
      </c>
      <c r="AS13" s="102">
        <f>IF($G16="","",$G16)</f>
        <v>9.5</v>
      </c>
      <c r="AT13" s="102">
        <f>IF($K16="","",$K16)</f>
        <v>14</v>
      </c>
      <c r="AU13" s="102">
        <f>IF(J16="","",J16-1)</f>
        <v>6</v>
      </c>
      <c r="AV13" s="102">
        <f>IF($L16="","",$L16)</f>
        <v>1</v>
      </c>
      <c r="AW13" s="102">
        <f>IF($M16="","",$M16)</f>
        <v>1</v>
      </c>
      <c r="AX13" s="102">
        <f>IF($H17="","",$H17)</f>
        <v>43.7</v>
      </c>
      <c r="AY13" s="102">
        <f>IF(AX13="","",AX13/100)</f>
        <v>0.43700000000000006</v>
      </c>
      <c r="AZ13" s="102">
        <f>IF($G17="","",$G17)</f>
        <v>8.8000000000000007</v>
      </c>
      <c r="BA13" s="102">
        <f>IF($K17="","",$K17)</f>
        <v>11</v>
      </c>
      <c r="BB13" s="102">
        <f>IF(J17="","",J17-1)</f>
        <v>3</v>
      </c>
      <c r="BC13" s="102">
        <f>IF($L17="","",$L17)</f>
        <v>1</v>
      </c>
      <c r="BD13" s="102">
        <f>IF($M17="","",$M17)</f>
        <v>5</v>
      </c>
      <c r="BE13" s="102">
        <f>IF($H18="","",$H18)</f>
        <v>43.1</v>
      </c>
      <c r="BF13" s="102">
        <f>IF(BE13="","",BE13/100)</f>
        <v>0.43099999999999999</v>
      </c>
      <c r="BG13" s="102">
        <f>IF($G18="","",$G18)</f>
        <v>8.5</v>
      </c>
      <c r="BH13" s="102">
        <f>IF($K18="","",$K18)</f>
        <v>11</v>
      </c>
      <c r="BI13" s="102">
        <f>IF(J18="","",J18-1)</f>
        <v>4</v>
      </c>
      <c r="BJ13" s="102">
        <f>IF($L18="","",$L18)</f>
        <v>1</v>
      </c>
      <c r="BK13" s="102">
        <f>IF($M18="","",$M18)</f>
        <v>4</v>
      </c>
      <c r="BL13" s="102">
        <f>SUM(O13:O18)/U13</f>
        <v>16.333333333333332</v>
      </c>
      <c r="BM13" s="102">
        <f>SUM(P13:P18)/U13</f>
        <v>0.16666666666666666</v>
      </c>
      <c r="BN13" s="102">
        <f>SUM(Q13:Q18)/U13</f>
        <v>0</v>
      </c>
      <c r="BO13" s="102">
        <f>SUM(R13:R18)/U13</f>
        <v>0</v>
      </c>
    </row>
    <row r="14" spans="2:67" ht="15.75" x14ac:dyDescent="0.2">
      <c r="B14" s="147"/>
      <c r="C14" s="21" t="s">
        <v>103</v>
      </c>
      <c r="D14" s="19" t="s">
        <v>105</v>
      </c>
      <c r="E14" s="19">
        <v>177</v>
      </c>
      <c r="F14" s="20"/>
      <c r="G14" s="19">
        <v>11.2</v>
      </c>
      <c r="H14" s="19">
        <v>50.4</v>
      </c>
      <c r="I14" s="19">
        <v>28.5</v>
      </c>
      <c r="J14" s="19">
        <v>6</v>
      </c>
      <c r="K14" s="19">
        <v>15</v>
      </c>
      <c r="L14" s="19">
        <v>2</v>
      </c>
      <c r="M14" s="19">
        <v>14</v>
      </c>
      <c r="N14" s="19">
        <v>4</v>
      </c>
      <c r="O14" s="19">
        <v>32</v>
      </c>
      <c r="P14" s="19">
        <v>1</v>
      </c>
      <c r="Q14" s="19">
        <v>0</v>
      </c>
      <c r="R14" s="19">
        <v>0</v>
      </c>
      <c r="S14" s="18" t="s">
        <v>731</v>
      </c>
    </row>
    <row r="15" spans="2:67" ht="15.75" x14ac:dyDescent="0.2">
      <c r="B15" s="147"/>
      <c r="C15" s="21" t="s">
        <v>102</v>
      </c>
      <c r="D15" s="19" t="str">
        <f t="shared" ref="D15:E18" si="0">D14</f>
        <v>sm</v>
      </c>
      <c r="E15" s="19">
        <f t="shared" si="0"/>
        <v>177</v>
      </c>
      <c r="F15" s="20"/>
      <c r="G15" s="19">
        <v>7.1</v>
      </c>
      <c r="H15" s="19">
        <v>42.9</v>
      </c>
      <c r="I15" s="19">
        <v>18.8</v>
      </c>
      <c r="J15" s="19">
        <v>7</v>
      </c>
      <c r="K15" s="19">
        <v>15</v>
      </c>
      <c r="L15" s="19">
        <v>0</v>
      </c>
      <c r="M15" s="19">
        <v>0</v>
      </c>
      <c r="N15" s="19">
        <v>3</v>
      </c>
      <c r="O15" s="19">
        <v>9</v>
      </c>
      <c r="P15" s="19">
        <v>0</v>
      </c>
      <c r="Q15" s="19">
        <v>0</v>
      </c>
      <c r="R15" s="19">
        <v>0</v>
      </c>
      <c r="S15" s="18" t="s">
        <v>752</v>
      </c>
    </row>
    <row r="16" spans="2:67" ht="15.75" x14ac:dyDescent="0.2">
      <c r="B16" s="147"/>
      <c r="C16" s="21" t="s">
        <v>101</v>
      </c>
      <c r="D16" s="19" t="str">
        <f t="shared" si="0"/>
        <v>sm</v>
      </c>
      <c r="E16" s="19">
        <f t="shared" si="0"/>
        <v>177</v>
      </c>
      <c r="F16" s="20"/>
      <c r="G16" s="19">
        <v>9.5</v>
      </c>
      <c r="H16" s="19">
        <v>43</v>
      </c>
      <c r="I16" s="19">
        <v>24.1</v>
      </c>
      <c r="J16" s="19">
        <v>7</v>
      </c>
      <c r="K16" s="19">
        <v>14</v>
      </c>
      <c r="L16" s="19">
        <v>1</v>
      </c>
      <c r="M16" s="19">
        <v>1</v>
      </c>
      <c r="N16" s="19">
        <v>1</v>
      </c>
      <c r="O16" s="19">
        <v>14</v>
      </c>
      <c r="P16" s="19">
        <v>0</v>
      </c>
      <c r="Q16" s="19">
        <v>0</v>
      </c>
      <c r="R16" s="19">
        <v>0</v>
      </c>
      <c r="S16" s="18"/>
    </row>
    <row r="17" spans="2:67" ht="15.75" x14ac:dyDescent="0.2">
      <c r="B17" s="147"/>
      <c r="C17" s="21" t="s">
        <v>100</v>
      </c>
      <c r="D17" s="19" t="str">
        <f t="shared" si="0"/>
        <v>sm</v>
      </c>
      <c r="E17" s="19">
        <f t="shared" si="0"/>
        <v>177</v>
      </c>
      <c r="F17" s="20"/>
      <c r="G17" s="19">
        <v>8.8000000000000007</v>
      </c>
      <c r="H17" s="19">
        <v>43.7</v>
      </c>
      <c r="I17" s="19">
        <v>28.4</v>
      </c>
      <c r="J17" s="19">
        <v>4</v>
      </c>
      <c r="K17" s="19">
        <v>11</v>
      </c>
      <c r="L17" s="19">
        <v>1</v>
      </c>
      <c r="M17" s="19">
        <v>5</v>
      </c>
      <c r="N17" s="19">
        <v>2</v>
      </c>
      <c r="O17" s="19">
        <v>16</v>
      </c>
      <c r="P17" s="19">
        <v>0</v>
      </c>
      <c r="Q17" s="19">
        <v>0</v>
      </c>
      <c r="R17" s="19">
        <v>0</v>
      </c>
      <c r="S17" s="18" t="s">
        <v>731</v>
      </c>
    </row>
    <row r="18" spans="2:67" ht="15.75" x14ac:dyDescent="0.2">
      <c r="B18" s="147"/>
      <c r="C18" s="21" t="s">
        <v>99</v>
      </c>
      <c r="D18" s="19" t="str">
        <f t="shared" si="0"/>
        <v>sm</v>
      </c>
      <c r="E18" s="19">
        <f t="shared" si="0"/>
        <v>177</v>
      </c>
      <c r="F18" s="20"/>
      <c r="G18" s="19">
        <v>8.5</v>
      </c>
      <c r="H18" s="19">
        <v>43.1</v>
      </c>
      <c r="I18" s="19">
        <v>25.7</v>
      </c>
      <c r="J18" s="19">
        <v>5</v>
      </c>
      <c r="K18" s="19">
        <v>11</v>
      </c>
      <c r="L18" s="19">
        <v>1</v>
      </c>
      <c r="M18" s="19">
        <v>4</v>
      </c>
      <c r="N18" s="19">
        <v>1</v>
      </c>
      <c r="O18" s="19">
        <v>17</v>
      </c>
      <c r="P18" s="19">
        <v>0</v>
      </c>
      <c r="Q18" s="19">
        <v>0</v>
      </c>
      <c r="R18" s="19">
        <v>0</v>
      </c>
      <c r="S18" s="18" t="s">
        <v>731</v>
      </c>
    </row>
    <row r="19" spans="2:67" ht="3.75" customHeight="1" x14ac:dyDescent="0.2">
      <c r="B19" s="11"/>
      <c r="C19" s="9"/>
      <c r="D19" s="9"/>
      <c r="E19" s="10"/>
      <c r="F19" s="10"/>
      <c r="G19" s="9"/>
      <c r="H19" s="9"/>
      <c r="I19" s="9"/>
      <c r="J19" s="9"/>
      <c r="K19" s="10"/>
      <c r="L19" s="10"/>
      <c r="M19" s="10"/>
      <c r="N19" s="10"/>
      <c r="O19" s="10"/>
      <c r="P19" s="10"/>
      <c r="Q19" s="9"/>
      <c r="R19" s="9"/>
      <c r="S19" s="8">
        <v>2</v>
      </c>
    </row>
    <row r="20" spans="2:67" ht="15.75" x14ac:dyDescent="0.2">
      <c r="B20" s="17" t="s">
        <v>885</v>
      </c>
      <c r="C20" s="16" t="s">
        <v>98</v>
      </c>
      <c r="D20" s="15"/>
      <c r="E20" s="13">
        <f>AVERAGE(E14:E18)</f>
        <v>177</v>
      </c>
      <c r="F20" s="13">
        <f>F13</f>
        <v>1132.6400000000001</v>
      </c>
      <c r="G20" s="13">
        <f t="shared" ref="G20:R20" si="1">AVERAGE(G13:G18)</f>
        <v>9.2166666666666668</v>
      </c>
      <c r="H20" s="13">
        <f t="shared" si="1"/>
        <v>45.150000000000006</v>
      </c>
      <c r="I20" s="13">
        <f t="shared" si="1"/>
        <v>24.333333333333332</v>
      </c>
      <c r="J20" s="13">
        <f t="shared" si="1"/>
        <v>5.666666666666667</v>
      </c>
      <c r="K20" s="13">
        <f t="shared" si="1"/>
        <v>13.166666666666666</v>
      </c>
      <c r="L20" s="13">
        <f t="shared" si="1"/>
        <v>1.1666666666666667</v>
      </c>
      <c r="M20" s="13">
        <f t="shared" si="1"/>
        <v>4.333333333333333</v>
      </c>
      <c r="N20" s="13">
        <f t="shared" si="1"/>
        <v>2.5</v>
      </c>
      <c r="O20" s="13">
        <f t="shared" si="1"/>
        <v>16.333333333333332</v>
      </c>
      <c r="P20" s="13">
        <f t="shared" si="1"/>
        <v>0.16666666666666666</v>
      </c>
      <c r="Q20" s="13">
        <f t="shared" si="1"/>
        <v>0</v>
      </c>
      <c r="R20" s="13">
        <f t="shared" si="1"/>
        <v>0</v>
      </c>
      <c r="S20" s="12"/>
    </row>
    <row r="21" spans="2:67" ht="15.75" x14ac:dyDescent="0.2">
      <c r="B21" s="17"/>
      <c r="C21" s="16" t="s">
        <v>97</v>
      </c>
      <c r="D21" s="15"/>
      <c r="E21" s="14"/>
      <c r="F21" s="14"/>
      <c r="G21" s="13">
        <f t="shared" ref="G21:R21" si="2">STDEV(G13:G18)/SQRT(COUNT(G13:G18))</f>
        <v>0.58161652123867424</v>
      </c>
      <c r="H21" s="13">
        <f t="shared" si="2"/>
        <v>1.2983964469041542</v>
      </c>
      <c r="I21" s="13">
        <f t="shared" si="2"/>
        <v>1.6445195178058716</v>
      </c>
      <c r="J21" s="13">
        <f t="shared" si="2"/>
        <v>0.49441323247304458</v>
      </c>
      <c r="K21" s="13">
        <f t="shared" si="2"/>
        <v>0.74907350180813947</v>
      </c>
      <c r="L21" s="13">
        <f t="shared" si="2"/>
        <v>0.30731814857642964</v>
      </c>
      <c r="M21" s="13">
        <f t="shared" si="2"/>
        <v>2.0763215336529917</v>
      </c>
      <c r="N21" s="13">
        <f t="shared" si="2"/>
        <v>0.56273143387113778</v>
      </c>
      <c r="O21" s="13">
        <f t="shared" si="2"/>
        <v>3.3928028399998591</v>
      </c>
      <c r="P21" s="13">
        <f t="shared" si="2"/>
        <v>0.16666666666666669</v>
      </c>
      <c r="Q21" s="13">
        <f t="shared" si="2"/>
        <v>0</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174</v>
      </c>
      <c r="F23" s="19">
        <v>804.3</v>
      </c>
      <c r="G23" s="19">
        <v>8.6999999999999993</v>
      </c>
      <c r="H23" s="19">
        <v>34.700000000000003</v>
      </c>
      <c r="I23" s="19">
        <v>18.399999999999999</v>
      </c>
      <c r="J23" s="19">
        <v>5</v>
      </c>
      <c r="K23" s="19">
        <v>10</v>
      </c>
      <c r="L23" s="19">
        <v>3</v>
      </c>
      <c r="M23" s="19">
        <v>5</v>
      </c>
      <c r="N23" s="19">
        <v>0</v>
      </c>
      <c r="O23" s="19">
        <v>14</v>
      </c>
      <c r="P23" s="19">
        <v>0</v>
      </c>
      <c r="Q23" s="19">
        <v>0</v>
      </c>
      <c r="R23" s="19">
        <v>0</v>
      </c>
      <c r="S23" s="18" t="s">
        <v>731</v>
      </c>
      <c r="U23" s="102">
        <v>6</v>
      </c>
      <c r="V23" s="102">
        <f>IF($H23="","",$H23)</f>
        <v>34.700000000000003</v>
      </c>
      <c r="W23" s="102">
        <f>IF(V23="","",V23/100)</f>
        <v>0.34700000000000003</v>
      </c>
      <c r="X23" s="102">
        <f>IF($G23="","",$G23)</f>
        <v>8.6999999999999993</v>
      </c>
      <c r="Y23" s="102">
        <f>IF($K23="","",$K23)</f>
        <v>10</v>
      </c>
      <c r="Z23" s="102">
        <f>IF(J23="","",J23-1)</f>
        <v>4</v>
      </c>
      <c r="AA23" s="102">
        <f>IF($L23="","",$L23)</f>
        <v>3</v>
      </c>
      <c r="AB23" s="102">
        <f>IF($M23="","",$M23)</f>
        <v>5</v>
      </c>
      <c r="AC23" s="102">
        <f>IF($H24="","",$H24)</f>
        <v>43</v>
      </c>
      <c r="AD23" s="102">
        <f>IF(AC23="","",AC23/100)</f>
        <v>0.43</v>
      </c>
      <c r="AE23" s="102">
        <f>IF($G24="","",$G24)</f>
        <v>10</v>
      </c>
      <c r="AF23" s="102">
        <f>IF($K24="","",$K24)</f>
        <v>12</v>
      </c>
      <c r="AG23" s="102">
        <f>IF(J24="","",J24-1)</f>
        <v>4</v>
      </c>
      <c r="AH23" s="102">
        <f>IF($L24="","",$L24)</f>
        <v>2</v>
      </c>
      <c r="AI23" s="102">
        <f>IF($M24="","",$M24)</f>
        <v>2</v>
      </c>
      <c r="AJ23" s="102">
        <f>IF($H25="","",$H25)</f>
        <v>32.700000000000003</v>
      </c>
      <c r="AK23" s="102">
        <f>IF(AJ23="","",AJ23/100)</f>
        <v>0.32700000000000001</v>
      </c>
      <c r="AL23" s="102">
        <f>IF($G25="","",$G25)</f>
        <v>10.6</v>
      </c>
      <c r="AM23" s="102">
        <f>IF($K25="","",$K25)</f>
        <v>10</v>
      </c>
      <c r="AN23" s="102">
        <f>IF(J25="","",J25-1)</f>
        <v>5</v>
      </c>
      <c r="AO23" s="102">
        <f>IF($L25="","",$L25)</f>
        <v>3</v>
      </c>
      <c r="AP23" s="102">
        <f>IF($M25="","",$M25)</f>
        <v>5</v>
      </c>
      <c r="AQ23" s="102">
        <f>IF($H26="","",$H26)</f>
        <v>31.3</v>
      </c>
      <c r="AR23" s="102">
        <f>IF(AQ23="","",AQ23/100)</f>
        <v>0.313</v>
      </c>
      <c r="AS23" s="102">
        <f>IF($G26="","",$G26)</f>
        <v>7.6</v>
      </c>
      <c r="AT23" s="102">
        <f>IF($K26="","",$K26)</f>
        <v>10</v>
      </c>
      <c r="AU23" s="102">
        <f>IF(J26="","",J26-1)</f>
        <v>4</v>
      </c>
      <c r="AV23" s="102">
        <f>IF($L26="","",$L26)</f>
        <v>1</v>
      </c>
      <c r="AW23" s="102">
        <f>IF($M26="","",$M26)</f>
        <v>0</v>
      </c>
      <c r="AX23" s="102">
        <f>IF($H27="","",$H27)</f>
        <v>48</v>
      </c>
      <c r="AY23" s="102">
        <f>IF(AX23="","",AX23/100)</f>
        <v>0.48</v>
      </c>
      <c r="AZ23" s="102">
        <f>IF($G27="","",$G27)</f>
        <v>10.199999999999999</v>
      </c>
      <c r="BA23" s="102">
        <f>IF($K27="","",$K27)</f>
        <v>13</v>
      </c>
      <c r="BB23" s="102">
        <f>IF(J27="","",J27-1)</f>
        <v>8</v>
      </c>
      <c r="BC23" s="102">
        <f>IF($L27="","",$L27)</f>
        <v>4</v>
      </c>
      <c r="BD23" s="102">
        <f>IF($M27="","",$M27)</f>
        <v>3</v>
      </c>
      <c r="BE23" s="102">
        <f>IF($H28="","",$H28)</f>
        <v>43.8</v>
      </c>
      <c r="BF23" s="102">
        <f>IF(BE23="","",BE23/100)</f>
        <v>0.43799999999999994</v>
      </c>
      <c r="BG23" s="102">
        <f>IF($G28="","",$G28)</f>
        <v>7.3</v>
      </c>
      <c r="BH23" s="102">
        <f>IF($K28="","",$K28)</f>
        <v>13</v>
      </c>
      <c r="BI23" s="102">
        <f>IF(J28="","",J28-1)</f>
        <v>8</v>
      </c>
      <c r="BJ23" s="102">
        <f>IF($L28="","",$L28)</f>
        <v>1</v>
      </c>
      <c r="BK23" s="102">
        <f>IF($M28="","",$M28)</f>
        <v>2</v>
      </c>
      <c r="BL23" s="102">
        <f>SUM(O23:O28)/U23</f>
        <v>10.333333333333334</v>
      </c>
      <c r="BM23" s="102">
        <f>SUM(P23:P28)/U23</f>
        <v>0</v>
      </c>
      <c r="BN23" s="102">
        <f>SUM(Q23:Q28)/U23</f>
        <v>0</v>
      </c>
      <c r="BO23" s="102">
        <f>SUM(R23:R28)/U23</f>
        <v>0</v>
      </c>
    </row>
    <row r="24" spans="2:67" ht="15.75" x14ac:dyDescent="0.2">
      <c r="B24" s="147"/>
      <c r="C24" s="21" t="s">
        <v>103</v>
      </c>
      <c r="D24" s="19" t="s">
        <v>105</v>
      </c>
      <c r="E24" s="19">
        <v>177</v>
      </c>
      <c r="F24" s="20"/>
      <c r="G24" s="19">
        <v>10</v>
      </c>
      <c r="H24" s="19">
        <v>43</v>
      </c>
      <c r="I24" s="19">
        <v>25.5</v>
      </c>
      <c r="J24" s="19">
        <v>5</v>
      </c>
      <c r="K24" s="19">
        <v>12</v>
      </c>
      <c r="L24" s="19">
        <v>2</v>
      </c>
      <c r="M24" s="19">
        <v>2</v>
      </c>
      <c r="N24" s="19">
        <v>2</v>
      </c>
      <c r="O24" s="19">
        <v>13</v>
      </c>
      <c r="P24" s="19">
        <v>0</v>
      </c>
      <c r="Q24" s="19">
        <v>0</v>
      </c>
      <c r="R24" s="19">
        <v>0</v>
      </c>
      <c r="S24" s="18" t="s">
        <v>731</v>
      </c>
    </row>
    <row r="25" spans="2:67" ht="15.75" x14ac:dyDescent="0.2">
      <c r="B25" s="147"/>
      <c r="C25" s="21" t="s">
        <v>102</v>
      </c>
      <c r="D25" s="19" t="str">
        <f t="shared" ref="D25:E28" si="3">D24</f>
        <v>sm</v>
      </c>
      <c r="E25" s="19">
        <f t="shared" si="3"/>
        <v>177</v>
      </c>
      <c r="F25" s="20"/>
      <c r="G25" s="19">
        <v>10.6</v>
      </c>
      <c r="H25" s="19">
        <v>32.700000000000003</v>
      </c>
      <c r="I25" s="19">
        <v>22.5</v>
      </c>
      <c r="J25" s="19">
        <v>6</v>
      </c>
      <c r="K25" s="19">
        <v>10</v>
      </c>
      <c r="L25" s="19">
        <v>3</v>
      </c>
      <c r="M25" s="19">
        <v>5</v>
      </c>
      <c r="N25" s="19">
        <v>8</v>
      </c>
      <c r="O25" s="19">
        <v>8</v>
      </c>
      <c r="P25" s="19">
        <v>0</v>
      </c>
      <c r="Q25" s="19">
        <v>0</v>
      </c>
      <c r="R25" s="19">
        <v>0</v>
      </c>
      <c r="S25" s="18" t="s">
        <v>732</v>
      </c>
    </row>
    <row r="26" spans="2:67" ht="15.75" x14ac:dyDescent="0.2">
      <c r="B26" s="147"/>
      <c r="C26" s="21" t="s">
        <v>101</v>
      </c>
      <c r="D26" s="19" t="str">
        <f t="shared" si="3"/>
        <v>sm</v>
      </c>
      <c r="E26" s="19">
        <f t="shared" si="3"/>
        <v>177</v>
      </c>
      <c r="F26" s="20"/>
      <c r="G26" s="19">
        <v>7.6</v>
      </c>
      <c r="H26" s="19">
        <v>31.3</v>
      </c>
      <c r="I26" s="19">
        <v>5.3</v>
      </c>
      <c r="J26" s="19">
        <v>5</v>
      </c>
      <c r="K26" s="19">
        <v>10</v>
      </c>
      <c r="L26" s="19">
        <v>1</v>
      </c>
      <c r="M26" s="19">
        <v>0</v>
      </c>
      <c r="N26" s="19">
        <v>0</v>
      </c>
      <c r="O26" s="19">
        <v>10</v>
      </c>
      <c r="P26" s="19">
        <v>0</v>
      </c>
      <c r="Q26" s="19">
        <v>0</v>
      </c>
      <c r="R26" s="19">
        <v>0</v>
      </c>
      <c r="S26" s="18"/>
    </row>
    <row r="27" spans="2:67" ht="15.75" x14ac:dyDescent="0.2">
      <c r="B27" s="147"/>
      <c r="C27" s="21" t="s">
        <v>100</v>
      </c>
      <c r="D27" s="19" t="str">
        <f t="shared" si="3"/>
        <v>sm</v>
      </c>
      <c r="E27" s="19">
        <f t="shared" si="3"/>
        <v>177</v>
      </c>
      <c r="F27" s="20"/>
      <c r="G27" s="19">
        <v>10.199999999999999</v>
      </c>
      <c r="H27" s="19">
        <v>48</v>
      </c>
      <c r="I27" s="19">
        <v>30.6</v>
      </c>
      <c r="J27" s="19">
        <v>9</v>
      </c>
      <c r="K27" s="19">
        <v>13</v>
      </c>
      <c r="L27" s="19">
        <v>4</v>
      </c>
      <c r="M27" s="19">
        <v>3</v>
      </c>
      <c r="N27" s="19">
        <v>2</v>
      </c>
      <c r="O27" s="19">
        <v>11</v>
      </c>
      <c r="P27" s="19">
        <v>0</v>
      </c>
      <c r="Q27" s="19">
        <v>0</v>
      </c>
      <c r="R27" s="19">
        <v>0</v>
      </c>
      <c r="S27" s="18"/>
    </row>
    <row r="28" spans="2:67" ht="15.75" x14ac:dyDescent="0.2">
      <c r="B28" s="147"/>
      <c r="C28" s="21" t="s">
        <v>99</v>
      </c>
      <c r="D28" s="19" t="str">
        <f t="shared" si="3"/>
        <v>sm</v>
      </c>
      <c r="E28" s="19">
        <f t="shared" si="3"/>
        <v>177</v>
      </c>
      <c r="F28" s="20"/>
      <c r="G28" s="19">
        <v>7.3</v>
      </c>
      <c r="H28" s="19">
        <v>43.8</v>
      </c>
      <c r="I28" s="19">
        <v>22.2</v>
      </c>
      <c r="J28" s="19">
        <v>9</v>
      </c>
      <c r="K28" s="19">
        <v>13</v>
      </c>
      <c r="L28" s="19">
        <v>1</v>
      </c>
      <c r="M28" s="19">
        <v>2</v>
      </c>
      <c r="N28" s="19">
        <v>2</v>
      </c>
      <c r="O28" s="19">
        <v>6</v>
      </c>
      <c r="P28" s="19">
        <v>0</v>
      </c>
      <c r="Q28" s="19">
        <v>0</v>
      </c>
      <c r="R28" s="19">
        <v>0</v>
      </c>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177</v>
      </c>
      <c r="F30" s="13">
        <f>F23</f>
        <v>804.3</v>
      </c>
      <c r="G30" s="13">
        <f t="shared" ref="G30:R30" si="4">AVERAGE(G23:G28)</f>
        <v>9.0666666666666647</v>
      </c>
      <c r="H30" s="13">
        <f t="shared" si="4"/>
        <v>38.916666666666664</v>
      </c>
      <c r="I30" s="13">
        <f t="shared" si="4"/>
        <v>20.750000000000004</v>
      </c>
      <c r="J30" s="13">
        <f t="shared" si="4"/>
        <v>6.5</v>
      </c>
      <c r="K30" s="13">
        <f t="shared" si="4"/>
        <v>11.333333333333334</v>
      </c>
      <c r="L30" s="13">
        <f t="shared" si="4"/>
        <v>2.3333333333333335</v>
      </c>
      <c r="M30" s="13">
        <f t="shared" si="4"/>
        <v>2.8333333333333335</v>
      </c>
      <c r="N30" s="13">
        <f t="shared" si="4"/>
        <v>2.3333333333333335</v>
      </c>
      <c r="O30" s="13">
        <f t="shared" si="4"/>
        <v>10.333333333333334</v>
      </c>
      <c r="P30" s="13">
        <f t="shared" si="4"/>
        <v>0</v>
      </c>
      <c r="Q30" s="13">
        <f t="shared" si="4"/>
        <v>0</v>
      </c>
      <c r="R30" s="13">
        <f t="shared" si="4"/>
        <v>0</v>
      </c>
      <c r="S30" s="12"/>
    </row>
    <row r="31" spans="2:67" ht="15.75" x14ac:dyDescent="0.2">
      <c r="B31" s="17"/>
      <c r="C31" s="16" t="s">
        <v>97</v>
      </c>
      <c r="D31" s="15"/>
      <c r="E31" s="14"/>
      <c r="F31" s="14"/>
      <c r="G31" s="13">
        <f t="shared" ref="G31:R31" si="5">STDEV(G23:G28)/SQRT(COUNT(G23:G28))</f>
        <v>0.57484297372800075</v>
      </c>
      <c r="H31" s="13">
        <f t="shared" si="5"/>
        <v>2.8134695859580816</v>
      </c>
      <c r="I31" s="13">
        <f t="shared" si="5"/>
        <v>3.5070167759317417</v>
      </c>
      <c r="J31" s="13">
        <f t="shared" si="5"/>
        <v>0.80622577482985502</v>
      </c>
      <c r="K31" s="13">
        <f t="shared" si="5"/>
        <v>0.61463629715286017</v>
      </c>
      <c r="L31" s="13">
        <f t="shared" si="5"/>
        <v>0.49441323247304436</v>
      </c>
      <c r="M31" s="13">
        <f t="shared" si="5"/>
        <v>0.79232428826698098</v>
      </c>
      <c r="N31" s="13">
        <f t="shared" si="5"/>
        <v>1.2018504251546633</v>
      </c>
      <c r="O31" s="13">
        <f t="shared" si="5"/>
        <v>1.2292725943057188</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174</v>
      </c>
      <c r="F33" s="19">
        <v>2132.23</v>
      </c>
      <c r="G33" s="19">
        <v>12.1</v>
      </c>
      <c r="H33" s="19">
        <v>49.2</v>
      </c>
      <c r="I33" s="19">
        <v>31.9</v>
      </c>
      <c r="J33" s="19">
        <v>6</v>
      </c>
      <c r="K33" s="19">
        <v>13</v>
      </c>
      <c r="L33" s="19">
        <v>2</v>
      </c>
      <c r="M33" s="19">
        <v>9</v>
      </c>
      <c r="N33" s="19">
        <v>3</v>
      </c>
      <c r="O33" s="19">
        <v>23</v>
      </c>
      <c r="P33" s="19">
        <v>0</v>
      </c>
      <c r="Q33" s="19">
        <v>0</v>
      </c>
      <c r="R33" s="19">
        <v>0</v>
      </c>
      <c r="S33" s="18" t="s">
        <v>732</v>
      </c>
      <c r="U33" s="102">
        <v>6</v>
      </c>
      <c r="V33" s="102">
        <f>IF($H33="","",$H33)</f>
        <v>49.2</v>
      </c>
      <c r="W33" s="102">
        <f>IF(V33="","",V33/100)</f>
        <v>0.49200000000000005</v>
      </c>
      <c r="X33" s="102">
        <f>IF($G33="","",$G33)</f>
        <v>12.1</v>
      </c>
      <c r="Y33" s="102">
        <f>IF($K33="","",$K33)</f>
        <v>13</v>
      </c>
      <c r="Z33" s="102">
        <f>IF(J33="","",J33-1)</f>
        <v>5</v>
      </c>
      <c r="AA33" s="102">
        <f>IF($L33="","",$L33)</f>
        <v>2</v>
      </c>
      <c r="AB33" s="102">
        <f>IF($M33="","",$M33)</f>
        <v>9</v>
      </c>
      <c r="AC33" s="102">
        <f>IF($H34="","",$H34)</f>
        <v>44.5</v>
      </c>
      <c r="AD33" s="102">
        <f>IF(AC33="","",AC33/100)</f>
        <v>0.44500000000000001</v>
      </c>
      <c r="AE33" s="102">
        <f>IF($G34="","",$G34)</f>
        <v>11.1</v>
      </c>
      <c r="AF33" s="102">
        <f>IF($K34="","",$K34)</f>
        <v>11</v>
      </c>
      <c r="AG33" s="102">
        <f>IF(J34="","",J34-1)</f>
        <v>3</v>
      </c>
      <c r="AH33" s="102">
        <f>IF($L34="","",$L34)</f>
        <v>1</v>
      </c>
      <c r="AI33" s="102">
        <f>IF($M34="","",$M34)</f>
        <v>9</v>
      </c>
      <c r="AJ33" s="102">
        <f>IF($H35="","",$H35)</f>
        <v>31.1</v>
      </c>
      <c r="AK33" s="102">
        <f>IF(AJ33="","",AJ33/100)</f>
        <v>0.311</v>
      </c>
      <c r="AL33" s="102">
        <f>IF($G35="","",$G35)</f>
        <v>7.1</v>
      </c>
      <c r="AM33" s="102">
        <f>IF($K35="","",$K35)</f>
        <v>12</v>
      </c>
      <c r="AN33" s="102">
        <f>IF(J35="","",J35-1)</f>
        <v>7</v>
      </c>
      <c r="AO33" s="102">
        <f>IF($L35="","",$L35)</f>
        <v>1</v>
      </c>
      <c r="AP33" s="102">
        <f>IF($M35="","",$M35)</f>
        <v>3</v>
      </c>
      <c r="AQ33" s="102">
        <f>IF($H36="","",$H36)</f>
        <v>47</v>
      </c>
      <c r="AR33" s="102">
        <f>IF(AQ33="","",AQ33/100)</f>
        <v>0.47</v>
      </c>
      <c r="AS33" s="102">
        <f>IF($G36="","",$G36)</f>
        <v>10.4</v>
      </c>
      <c r="AT33" s="102">
        <f>IF($K36="","",$K36)</f>
        <v>16</v>
      </c>
      <c r="AU33" s="102">
        <f>IF(J36="","",J36-1)</f>
        <v>5</v>
      </c>
      <c r="AV33" s="102">
        <f>IF($L36="","",$L36)</f>
        <v>0</v>
      </c>
      <c r="AW33" s="102">
        <f>IF($M36="","",$M36)</f>
        <v>0</v>
      </c>
      <c r="AX33" s="102">
        <f>IF($H37="","",$H37)</f>
        <v>48</v>
      </c>
      <c r="AY33" s="102">
        <f>IF(AX33="","",AX33/100)</f>
        <v>0.48</v>
      </c>
      <c r="AZ33" s="102">
        <f>IF($G37="","",$G37)</f>
        <v>11.3</v>
      </c>
      <c r="BA33" s="102">
        <f>IF($K37="","",$K37)</f>
        <v>11</v>
      </c>
      <c r="BB33" s="102">
        <f>IF(J37="","",J37-1)</f>
        <v>6</v>
      </c>
      <c r="BC33" s="102">
        <f>IF($L37="","",$L37)</f>
        <v>4</v>
      </c>
      <c r="BD33" s="102">
        <f>IF($M37="","",$M37)</f>
        <v>13</v>
      </c>
      <c r="BE33" s="102">
        <f>IF($H38="","",$H38)</f>
        <v>50</v>
      </c>
      <c r="BF33" s="102">
        <f>IF(BE33="","",BE33/100)</f>
        <v>0.5</v>
      </c>
      <c r="BG33" s="102">
        <f>IF($G38="","",$G38)</f>
        <v>11.4</v>
      </c>
      <c r="BH33" s="102">
        <f>IF($K38="","",$K38)</f>
        <v>14</v>
      </c>
      <c r="BI33" s="102">
        <f>IF(J38="","",J38-1)</f>
        <v>6</v>
      </c>
      <c r="BJ33" s="102">
        <f>IF($L38="","",$L38)</f>
        <v>5</v>
      </c>
      <c r="BK33" s="102">
        <f>IF($M38="","",$M38)</f>
        <v>12</v>
      </c>
      <c r="BL33" s="102">
        <f>SUM(O33:O38)/U33</f>
        <v>14.333333333333334</v>
      </c>
      <c r="BM33" s="102">
        <f>SUM(P33:P38)/U33</f>
        <v>0</v>
      </c>
      <c r="BN33" s="102">
        <f>SUM(Q33:Q38)/U33</f>
        <v>0</v>
      </c>
      <c r="BO33" s="102">
        <f>SUM(R33:R38)/U33</f>
        <v>0</v>
      </c>
    </row>
    <row r="34" spans="2:67" ht="15.75" x14ac:dyDescent="0.2">
      <c r="B34" s="147"/>
      <c r="C34" s="21" t="s">
        <v>103</v>
      </c>
      <c r="D34" s="19" t="s">
        <v>107</v>
      </c>
      <c r="E34" s="19">
        <v>177</v>
      </c>
      <c r="F34" s="20"/>
      <c r="G34" s="19">
        <v>11.1</v>
      </c>
      <c r="H34" s="19">
        <v>44.5</v>
      </c>
      <c r="I34" s="19">
        <v>28.5</v>
      </c>
      <c r="J34" s="19">
        <v>4</v>
      </c>
      <c r="K34" s="19">
        <v>11</v>
      </c>
      <c r="L34" s="19">
        <v>1</v>
      </c>
      <c r="M34" s="19">
        <v>9</v>
      </c>
      <c r="N34" s="19">
        <v>0</v>
      </c>
      <c r="O34" s="19">
        <v>15</v>
      </c>
      <c r="P34" s="19">
        <v>0</v>
      </c>
      <c r="Q34" s="19">
        <v>0</v>
      </c>
      <c r="R34" s="19">
        <v>0</v>
      </c>
      <c r="S34" s="18" t="s">
        <v>731</v>
      </c>
    </row>
    <row r="35" spans="2:67" ht="15.75" x14ac:dyDescent="0.2">
      <c r="B35" s="147"/>
      <c r="C35" s="21" t="s">
        <v>102</v>
      </c>
      <c r="D35" s="19" t="str">
        <f t="shared" ref="D35:E38" si="6">D34</f>
        <v>sr</v>
      </c>
      <c r="E35" s="19">
        <f t="shared" si="6"/>
        <v>177</v>
      </c>
      <c r="F35" s="20"/>
      <c r="G35" s="19">
        <v>7.1</v>
      </c>
      <c r="H35" s="19">
        <v>31.1</v>
      </c>
      <c r="I35" s="19">
        <v>26.8</v>
      </c>
      <c r="J35" s="19">
        <v>8</v>
      </c>
      <c r="K35" s="19">
        <v>12</v>
      </c>
      <c r="L35" s="19">
        <v>1</v>
      </c>
      <c r="M35" s="19">
        <v>3</v>
      </c>
      <c r="N35" s="19">
        <v>0</v>
      </c>
      <c r="O35" s="19">
        <v>8</v>
      </c>
      <c r="P35" s="19">
        <v>0</v>
      </c>
      <c r="Q35" s="19">
        <v>0</v>
      </c>
      <c r="R35" s="19">
        <v>0</v>
      </c>
      <c r="S35" s="18"/>
    </row>
    <row r="36" spans="2:67" ht="15.75" x14ac:dyDescent="0.2">
      <c r="B36" s="147"/>
      <c r="C36" s="21" t="s">
        <v>101</v>
      </c>
      <c r="D36" s="19" t="str">
        <f t="shared" si="6"/>
        <v>sr</v>
      </c>
      <c r="E36" s="19">
        <f t="shared" si="6"/>
        <v>177</v>
      </c>
      <c r="F36" s="20"/>
      <c r="G36" s="19">
        <v>10.4</v>
      </c>
      <c r="H36" s="19">
        <v>47</v>
      </c>
      <c r="I36" s="19">
        <v>31</v>
      </c>
      <c r="J36" s="19">
        <v>6</v>
      </c>
      <c r="K36" s="19">
        <v>16</v>
      </c>
      <c r="L36" s="19">
        <v>0</v>
      </c>
      <c r="M36" s="19">
        <v>0</v>
      </c>
      <c r="N36" s="19">
        <v>0</v>
      </c>
      <c r="O36" s="19">
        <v>13</v>
      </c>
      <c r="P36" s="19">
        <v>0</v>
      </c>
      <c r="Q36" s="19">
        <v>0</v>
      </c>
      <c r="R36" s="19">
        <v>0</v>
      </c>
      <c r="S36" s="18"/>
    </row>
    <row r="37" spans="2:67" ht="15.75" x14ac:dyDescent="0.2">
      <c r="B37" s="147"/>
      <c r="C37" s="21" t="s">
        <v>100</v>
      </c>
      <c r="D37" s="19" t="str">
        <f t="shared" si="6"/>
        <v>sr</v>
      </c>
      <c r="E37" s="19">
        <f t="shared" si="6"/>
        <v>177</v>
      </c>
      <c r="F37" s="20"/>
      <c r="G37" s="19">
        <v>11.3</v>
      </c>
      <c r="H37" s="19">
        <v>48</v>
      </c>
      <c r="I37" s="19">
        <v>38.1</v>
      </c>
      <c r="J37" s="19">
        <v>7</v>
      </c>
      <c r="K37" s="19">
        <v>11</v>
      </c>
      <c r="L37" s="19">
        <v>4</v>
      </c>
      <c r="M37" s="19">
        <v>13</v>
      </c>
      <c r="N37" s="19">
        <v>3</v>
      </c>
      <c r="O37" s="19">
        <v>10</v>
      </c>
      <c r="P37" s="19">
        <v>0</v>
      </c>
      <c r="Q37" s="19">
        <v>0</v>
      </c>
      <c r="R37" s="19">
        <v>0</v>
      </c>
      <c r="S37" s="18" t="s">
        <v>764</v>
      </c>
    </row>
    <row r="38" spans="2:67" ht="15.75" x14ac:dyDescent="0.2">
      <c r="B38" s="147"/>
      <c r="C38" s="21" t="s">
        <v>99</v>
      </c>
      <c r="D38" s="19" t="str">
        <f t="shared" si="6"/>
        <v>sr</v>
      </c>
      <c r="E38" s="19">
        <f t="shared" si="6"/>
        <v>177</v>
      </c>
      <c r="F38" s="20"/>
      <c r="G38" s="19">
        <v>11.4</v>
      </c>
      <c r="H38" s="19">
        <v>50</v>
      </c>
      <c r="I38" s="19">
        <v>25.3</v>
      </c>
      <c r="J38" s="19">
        <v>7</v>
      </c>
      <c r="K38" s="19">
        <v>14</v>
      </c>
      <c r="L38" s="19">
        <v>5</v>
      </c>
      <c r="M38" s="19">
        <v>12</v>
      </c>
      <c r="N38" s="19">
        <v>1</v>
      </c>
      <c r="O38" s="19">
        <v>17</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177</v>
      </c>
      <c r="F40" s="13">
        <f>F33</f>
        <v>2132.23</v>
      </c>
      <c r="G40" s="13">
        <f t="shared" ref="G40:R40" si="7">AVERAGE(G33:G38)</f>
        <v>10.566666666666666</v>
      </c>
      <c r="H40" s="13">
        <f t="shared" si="7"/>
        <v>44.966666666666669</v>
      </c>
      <c r="I40" s="13">
        <f t="shared" si="7"/>
        <v>30.266666666666669</v>
      </c>
      <c r="J40" s="13">
        <f t="shared" si="7"/>
        <v>6.333333333333333</v>
      </c>
      <c r="K40" s="13">
        <f t="shared" si="7"/>
        <v>12.833333333333334</v>
      </c>
      <c r="L40" s="13">
        <f t="shared" si="7"/>
        <v>2.1666666666666665</v>
      </c>
      <c r="M40" s="13">
        <f t="shared" si="7"/>
        <v>7.666666666666667</v>
      </c>
      <c r="N40" s="13">
        <f t="shared" si="7"/>
        <v>1.1666666666666667</v>
      </c>
      <c r="O40" s="13">
        <f t="shared" si="7"/>
        <v>14.333333333333334</v>
      </c>
      <c r="P40" s="13">
        <f t="shared" si="7"/>
        <v>0</v>
      </c>
      <c r="Q40" s="13">
        <f t="shared" si="7"/>
        <v>0</v>
      </c>
      <c r="R40" s="13">
        <f t="shared" si="7"/>
        <v>0</v>
      </c>
      <c r="S40" s="12"/>
    </row>
    <row r="41" spans="2:67" ht="15.75" x14ac:dyDescent="0.2">
      <c r="B41" s="17"/>
      <c r="C41" s="16" t="s">
        <v>97</v>
      </c>
      <c r="D41" s="15"/>
      <c r="E41" s="14"/>
      <c r="F41" s="14"/>
      <c r="G41" s="13">
        <f t="shared" ref="G41:R41" si="8">STDEV(G33:G38)/SQRT(COUNT(G33:G38))</f>
        <v>0.72831617065972598</v>
      </c>
      <c r="H41" s="13">
        <f t="shared" si="8"/>
        <v>2.8815119488058833</v>
      </c>
      <c r="I41" s="13">
        <f t="shared" si="8"/>
        <v>1.8652375481721089</v>
      </c>
      <c r="J41" s="13">
        <f t="shared" si="8"/>
        <v>0.5577733510227173</v>
      </c>
      <c r="K41" s="13">
        <f t="shared" si="8"/>
        <v>0.79232428826698176</v>
      </c>
      <c r="L41" s="13">
        <f t="shared" si="8"/>
        <v>0.79232428826698098</v>
      </c>
      <c r="M41" s="13">
        <f t="shared" si="8"/>
        <v>2.0923139768633621</v>
      </c>
      <c r="N41" s="13">
        <f t="shared" si="8"/>
        <v>0.60092521257733167</v>
      </c>
      <c r="O41" s="13">
        <f t="shared" si="8"/>
        <v>2.1858128414339997</v>
      </c>
      <c r="P41" s="13">
        <f t="shared" si="8"/>
        <v>0</v>
      </c>
      <c r="Q41" s="13">
        <f t="shared" si="8"/>
        <v>0</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174</v>
      </c>
      <c r="F43" s="19">
        <v>1591.8</v>
      </c>
      <c r="G43" s="19">
        <v>10.7</v>
      </c>
      <c r="H43" s="19">
        <v>37</v>
      </c>
      <c r="I43" s="19">
        <v>24.5</v>
      </c>
      <c r="J43" s="19">
        <v>5</v>
      </c>
      <c r="K43" s="19">
        <v>10</v>
      </c>
      <c r="L43" s="19">
        <v>2</v>
      </c>
      <c r="M43" s="19">
        <v>11</v>
      </c>
      <c r="N43" s="19">
        <v>1</v>
      </c>
      <c r="O43" s="19">
        <v>19</v>
      </c>
      <c r="P43" s="19">
        <v>0</v>
      </c>
      <c r="Q43" s="19">
        <v>0</v>
      </c>
      <c r="R43" s="19">
        <v>0</v>
      </c>
      <c r="S43" s="18"/>
      <c r="U43" s="102">
        <v>6</v>
      </c>
      <c r="V43" s="102">
        <f>IF($H43="","",$H43)</f>
        <v>37</v>
      </c>
      <c r="W43" s="102">
        <f>IF(V43="","",V43/100)</f>
        <v>0.37</v>
      </c>
      <c r="X43" s="102">
        <f>IF($G43="","",$G43)</f>
        <v>10.7</v>
      </c>
      <c r="Y43" s="102">
        <f>IF($K43="","",$K43)</f>
        <v>10</v>
      </c>
      <c r="Z43" s="102">
        <f>IF(J43="","",J43-1)</f>
        <v>4</v>
      </c>
      <c r="AA43" s="102">
        <f>IF($L43="","",$L43)</f>
        <v>2</v>
      </c>
      <c r="AB43" s="102">
        <f>IF($M43="","",$M43)</f>
        <v>11</v>
      </c>
      <c r="AC43" s="102">
        <f>IF($H44="","",$H44)</f>
        <v>55.2</v>
      </c>
      <c r="AD43" s="102">
        <f>IF(AC43="","",AC43/100)</f>
        <v>0.55200000000000005</v>
      </c>
      <c r="AE43" s="102">
        <f>IF($G44="","",$G44)</f>
        <v>11.5</v>
      </c>
      <c r="AF43" s="102">
        <f>IF($K44="","",$K44)</f>
        <v>13</v>
      </c>
      <c r="AG43" s="102">
        <f>IF(J44="","",J44-1)</f>
        <v>6</v>
      </c>
      <c r="AH43" s="102">
        <f>IF($L44="","",$L44)</f>
        <v>2</v>
      </c>
      <c r="AI43" s="102">
        <f>IF($M44="","",$M44)</f>
        <v>7</v>
      </c>
      <c r="AJ43" s="102">
        <f>IF($H45="","",$H45)</f>
        <v>44.3</v>
      </c>
      <c r="AK43" s="102">
        <f>IF(AJ43="","",AJ43/100)</f>
        <v>0.44299999999999995</v>
      </c>
      <c r="AL43" s="102">
        <f>IF($G45="","",$G45)</f>
        <v>11.9</v>
      </c>
      <c r="AM43" s="102">
        <f>IF($K45="","",$K45)</f>
        <v>10</v>
      </c>
      <c r="AN43" s="102">
        <f>IF(J45="","",J45-1)</f>
        <v>5</v>
      </c>
      <c r="AO43" s="102">
        <f>IF($L45="","",$L45)</f>
        <v>4</v>
      </c>
      <c r="AP43" s="102">
        <f>IF($M45="","",$M45)</f>
        <v>21</v>
      </c>
      <c r="AQ43" s="102">
        <f>IF($H46="","",$H46)</f>
        <v>46</v>
      </c>
      <c r="AR43" s="102">
        <f>IF(AQ43="","",AQ43/100)</f>
        <v>0.46</v>
      </c>
      <c r="AS43" s="102">
        <f>IF($G46="","",$G46)</f>
        <v>11.45</v>
      </c>
      <c r="AT43" s="102">
        <f>IF($K46="","",$K46)</f>
        <v>15</v>
      </c>
      <c r="AU43" s="102">
        <f>IF(J46="","",J46-1)</f>
        <v>5</v>
      </c>
      <c r="AV43" s="102">
        <f>IF($L46="","",$L46)</f>
        <v>2</v>
      </c>
      <c r="AW43" s="102">
        <f>IF($M46="","",$M46)</f>
        <v>5</v>
      </c>
      <c r="AX43" s="102">
        <f>IF($H47="","",$H47)</f>
        <v>43.3</v>
      </c>
      <c r="AY43" s="102">
        <f>IF(AX43="","",AX43/100)</f>
        <v>0.433</v>
      </c>
      <c r="AZ43" s="102">
        <f>IF($G47="","",$G47)</f>
        <v>10.3</v>
      </c>
      <c r="BA43" s="102">
        <f>IF($K47="","",$K47)</f>
        <v>12</v>
      </c>
      <c r="BB43" s="102">
        <f>IF(J47="","",J47-1)</f>
        <v>4</v>
      </c>
      <c r="BC43" s="102">
        <f>IF($L47="","",$L47)</f>
        <v>3</v>
      </c>
      <c r="BD43" s="102">
        <f>IF($M47="","",$M47)</f>
        <v>11</v>
      </c>
      <c r="BE43" s="102">
        <f>IF($H48="","",$H48)</f>
        <v>34.799999999999997</v>
      </c>
      <c r="BF43" s="102">
        <f>IF(BE43="","",BE43/100)</f>
        <v>0.34799999999999998</v>
      </c>
      <c r="BG43" s="102">
        <f>IF($G48="","",$G48)</f>
        <v>9.49</v>
      </c>
      <c r="BH43" s="102">
        <f>IF($K48="","",$K48)</f>
        <v>13</v>
      </c>
      <c r="BI43" s="102">
        <f>IF(J48="","",J48-1)</f>
        <v>4</v>
      </c>
      <c r="BJ43" s="102">
        <f>IF($L48="","",$L48)</f>
        <v>1</v>
      </c>
      <c r="BK43" s="102">
        <f>IF($M48="","",$M48)</f>
        <v>5</v>
      </c>
      <c r="BL43" s="102">
        <f>SUM(O43:O48)/U43</f>
        <v>17.666666666666668</v>
      </c>
      <c r="BM43" s="102">
        <f>SUM(P43:P48)/U43</f>
        <v>0</v>
      </c>
      <c r="BN43" s="102">
        <f>SUM(Q43:Q48)/U43</f>
        <v>0</v>
      </c>
      <c r="BO43" s="102">
        <f>SUM(R43:R48)/U43</f>
        <v>0</v>
      </c>
    </row>
    <row r="44" spans="2:67" ht="15.75" x14ac:dyDescent="0.2">
      <c r="B44" s="147"/>
      <c r="C44" s="21" t="s">
        <v>103</v>
      </c>
      <c r="D44" s="19" t="s">
        <v>107</v>
      </c>
      <c r="E44" s="19">
        <v>177</v>
      </c>
      <c r="F44" s="20"/>
      <c r="G44" s="19">
        <v>11.5</v>
      </c>
      <c r="H44" s="19">
        <v>55.2</v>
      </c>
      <c r="I44" s="19">
        <v>23</v>
      </c>
      <c r="J44" s="19">
        <v>7</v>
      </c>
      <c r="K44" s="19">
        <v>13</v>
      </c>
      <c r="L44" s="19">
        <v>2</v>
      </c>
      <c r="M44" s="19">
        <v>7</v>
      </c>
      <c r="N44" s="19">
        <v>0</v>
      </c>
      <c r="O44" s="19">
        <v>21</v>
      </c>
      <c r="P44" s="19">
        <v>0</v>
      </c>
      <c r="Q44" s="19">
        <v>0</v>
      </c>
      <c r="R44" s="19">
        <v>0</v>
      </c>
      <c r="S44" s="18"/>
    </row>
    <row r="45" spans="2:67" ht="15.75" x14ac:dyDescent="0.2">
      <c r="B45" s="147"/>
      <c r="C45" s="21" t="s">
        <v>102</v>
      </c>
      <c r="D45" s="19" t="str">
        <f>D44</f>
        <v>sr</v>
      </c>
      <c r="E45" s="19">
        <f>E44</f>
        <v>177</v>
      </c>
      <c r="F45" s="20"/>
      <c r="G45" s="19">
        <v>11.9</v>
      </c>
      <c r="H45" s="19">
        <v>44.3</v>
      </c>
      <c r="I45" s="19">
        <v>23.9</v>
      </c>
      <c r="J45" s="19">
        <v>6</v>
      </c>
      <c r="K45" s="19">
        <v>10</v>
      </c>
      <c r="L45" s="19">
        <v>4</v>
      </c>
      <c r="M45" s="19">
        <v>21</v>
      </c>
      <c r="N45" s="19">
        <v>3</v>
      </c>
      <c r="O45" s="19">
        <v>19</v>
      </c>
      <c r="P45" s="19">
        <v>0</v>
      </c>
      <c r="Q45" s="19">
        <v>0</v>
      </c>
      <c r="R45" s="19">
        <v>0</v>
      </c>
      <c r="S45" s="18" t="s">
        <v>736</v>
      </c>
    </row>
    <row r="46" spans="2:67" ht="15.75" x14ac:dyDescent="0.2">
      <c r="B46" s="147"/>
      <c r="C46" s="21" t="s">
        <v>101</v>
      </c>
      <c r="D46" s="19" t="s">
        <v>745</v>
      </c>
      <c r="E46" s="19">
        <f>E45</f>
        <v>177</v>
      </c>
      <c r="F46" s="20"/>
      <c r="G46" s="19">
        <v>11.45</v>
      </c>
      <c r="H46" s="19">
        <v>46</v>
      </c>
      <c r="I46" s="19">
        <v>24.4</v>
      </c>
      <c r="J46" s="19">
        <v>6</v>
      </c>
      <c r="K46" s="19">
        <v>15</v>
      </c>
      <c r="L46" s="19">
        <v>2</v>
      </c>
      <c r="M46" s="19">
        <v>5</v>
      </c>
      <c r="N46" s="19">
        <v>2</v>
      </c>
      <c r="O46" s="19">
        <v>19</v>
      </c>
      <c r="P46" s="19">
        <v>0</v>
      </c>
      <c r="Q46" s="19">
        <v>0</v>
      </c>
      <c r="R46" s="19">
        <v>0</v>
      </c>
      <c r="S46" s="18" t="s">
        <v>752</v>
      </c>
    </row>
    <row r="47" spans="2:67" ht="15.75" x14ac:dyDescent="0.2">
      <c r="B47" s="147"/>
      <c r="C47" s="21" t="s">
        <v>100</v>
      </c>
      <c r="D47" s="19" t="str">
        <f>D46</f>
        <v>CO'B</v>
      </c>
      <c r="E47" s="19">
        <f>E46</f>
        <v>177</v>
      </c>
      <c r="F47" s="20"/>
      <c r="G47" s="19">
        <v>10.3</v>
      </c>
      <c r="H47" s="19">
        <v>43.3</v>
      </c>
      <c r="I47" s="19">
        <v>30.4</v>
      </c>
      <c r="J47" s="19">
        <v>5</v>
      </c>
      <c r="K47" s="19">
        <v>12</v>
      </c>
      <c r="L47" s="19">
        <v>3</v>
      </c>
      <c r="M47" s="19">
        <v>11</v>
      </c>
      <c r="N47" s="19">
        <v>2</v>
      </c>
      <c r="O47" s="19">
        <v>16</v>
      </c>
      <c r="P47" s="19">
        <v>0</v>
      </c>
      <c r="Q47" s="19">
        <v>0</v>
      </c>
      <c r="R47" s="19">
        <v>0</v>
      </c>
      <c r="S47" s="18"/>
    </row>
    <row r="48" spans="2:67" ht="15.75" x14ac:dyDescent="0.2">
      <c r="B48" s="147"/>
      <c r="C48" s="21" t="s">
        <v>99</v>
      </c>
      <c r="D48" s="19" t="str">
        <f>D47</f>
        <v>CO'B</v>
      </c>
      <c r="E48" s="19">
        <f>E47</f>
        <v>177</v>
      </c>
      <c r="F48" s="20"/>
      <c r="G48" s="19">
        <v>9.49</v>
      </c>
      <c r="H48" s="19">
        <v>34.799999999999997</v>
      </c>
      <c r="I48" s="19">
        <v>23.4</v>
      </c>
      <c r="J48" s="19">
        <v>5</v>
      </c>
      <c r="K48" s="19">
        <v>13</v>
      </c>
      <c r="L48" s="19">
        <v>1</v>
      </c>
      <c r="M48" s="19">
        <v>5</v>
      </c>
      <c r="N48" s="19">
        <v>1</v>
      </c>
      <c r="O48" s="19">
        <v>12</v>
      </c>
      <c r="P48" s="19">
        <v>0</v>
      </c>
      <c r="Q48" s="19">
        <v>0</v>
      </c>
      <c r="R48" s="19">
        <v>0</v>
      </c>
      <c r="S48" s="18" t="s">
        <v>731</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177</v>
      </c>
      <c r="F50" s="13">
        <f>F43</f>
        <v>1591.8</v>
      </c>
      <c r="G50" s="13">
        <f t="shared" ref="G50:R50" si="9">AVERAGE(G43:G48)</f>
        <v>10.889999999999999</v>
      </c>
      <c r="H50" s="13">
        <f t="shared" si="9"/>
        <v>43.433333333333337</v>
      </c>
      <c r="I50" s="13">
        <f t="shared" si="9"/>
        <v>24.933333333333337</v>
      </c>
      <c r="J50" s="13">
        <f t="shared" si="9"/>
        <v>5.666666666666667</v>
      </c>
      <c r="K50" s="13">
        <f t="shared" si="9"/>
        <v>12.166666666666666</v>
      </c>
      <c r="L50" s="13">
        <f t="shared" si="9"/>
        <v>2.3333333333333335</v>
      </c>
      <c r="M50" s="13">
        <f t="shared" si="9"/>
        <v>10</v>
      </c>
      <c r="N50" s="13">
        <f t="shared" si="9"/>
        <v>1.5</v>
      </c>
      <c r="O50" s="13">
        <f t="shared" si="9"/>
        <v>17.666666666666668</v>
      </c>
      <c r="P50" s="13">
        <f t="shared" si="9"/>
        <v>0</v>
      </c>
      <c r="Q50" s="13">
        <f t="shared" si="9"/>
        <v>0</v>
      </c>
      <c r="R50" s="13">
        <f t="shared" si="9"/>
        <v>0</v>
      </c>
      <c r="S50" s="12"/>
    </row>
    <row r="51" spans="2:67" ht="15.75" x14ac:dyDescent="0.2">
      <c r="B51" s="17"/>
      <c r="C51" s="16" t="s">
        <v>97</v>
      </c>
      <c r="D51" s="15"/>
      <c r="E51" s="14"/>
      <c r="F51" s="14"/>
      <c r="G51" s="13">
        <f t="shared" ref="G51:R51" si="10">STDEV(G43:G48)/SQRT(COUNT(G43:G48))</f>
        <v>0.36742346141747673</v>
      </c>
      <c r="H51" s="13">
        <f t="shared" si="10"/>
        <v>2.9537170555834105</v>
      </c>
      <c r="I51" s="13">
        <f t="shared" si="10"/>
        <v>1.1182327326833374</v>
      </c>
      <c r="J51" s="13">
        <f t="shared" si="10"/>
        <v>0.33333333333333381</v>
      </c>
      <c r="K51" s="13">
        <f t="shared" si="10"/>
        <v>0.79232428826698176</v>
      </c>
      <c r="L51" s="13">
        <f t="shared" si="10"/>
        <v>0.42163702135578401</v>
      </c>
      <c r="M51" s="13">
        <f t="shared" si="10"/>
        <v>2.4630604269214889</v>
      </c>
      <c r="N51" s="13">
        <f t="shared" si="10"/>
        <v>0.4281744192888377</v>
      </c>
      <c r="O51" s="13">
        <f t="shared" si="10"/>
        <v>1.3080944580232381</v>
      </c>
      <c r="P51" s="13">
        <f t="shared" si="10"/>
        <v>0</v>
      </c>
      <c r="Q51" s="13">
        <f t="shared" si="10"/>
        <v>0</v>
      </c>
      <c r="R51" s="13">
        <f t="shared" si="10"/>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730</v>
      </c>
      <c r="E53" s="19">
        <v>174</v>
      </c>
      <c r="F53" s="19">
        <v>638</v>
      </c>
      <c r="G53" s="19">
        <v>7.99</v>
      </c>
      <c r="H53" s="19">
        <v>45.8</v>
      </c>
      <c r="I53" s="19">
        <v>21.2</v>
      </c>
      <c r="J53" s="19">
        <v>7</v>
      </c>
      <c r="K53" s="19">
        <v>13</v>
      </c>
      <c r="L53" s="19">
        <v>0</v>
      </c>
      <c r="M53" s="19">
        <v>0</v>
      </c>
      <c r="N53" s="19">
        <v>2</v>
      </c>
      <c r="O53" s="19">
        <v>6</v>
      </c>
      <c r="P53" s="19">
        <v>0</v>
      </c>
      <c r="Q53" s="19">
        <v>0</v>
      </c>
      <c r="R53" s="19">
        <v>0</v>
      </c>
      <c r="S53" s="18" t="s">
        <v>752</v>
      </c>
      <c r="U53" s="102">
        <v>6</v>
      </c>
      <c r="V53" s="102">
        <f>IF($H53="","",$H53)</f>
        <v>45.8</v>
      </c>
      <c r="W53" s="102">
        <f>IF(V53="","",V53/100)</f>
        <v>0.45799999999999996</v>
      </c>
      <c r="X53" s="102">
        <f>IF($G53="","",$G53)</f>
        <v>7.99</v>
      </c>
      <c r="Y53" s="102">
        <f>IF($K53="","",$K53)</f>
        <v>13</v>
      </c>
      <c r="Z53" s="102">
        <f>IF(J53="","",J53-1)</f>
        <v>6</v>
      </c>
      <c r="AA53" s="102">
        <f>IF($L53="","",$L53)</f>
        <v>0</v>
      </c>
      <c r="AB53" s="102">
        <f>IF($M53="","",$M53)</f>
        <v>0</v>
      </c>
      <c r="AC53" s="102">
        <f>IF($H54="","",$H54)</f>
        <v>49.2</v>
      </c>
      <c r="AD53" s="102">
        <f>IF(AC53="","",AC53/100)</f>
        <v>0.49200000000000005</v>
      </c>
      <c r="AE53" s="102">
        <f>IF($G54="","",$G54)</f>
        <v>10.51</v>
      </c>
      <c r="AF53" s="102">
        <f>IF($K54="","",$K54)</f>
        <v>15</v>
      </c>
      <c r="AG53" s="102">
        <f>IF(J54="","",J54-1)</f>
        <v>4</v>
      </c>
      <c r="AH53" s="102">
        <f>IF($L54="","",$L54)</f>
        <v>2</v>
      </c>
      <c r="AI53" s="102">
        <f>IF($M54="","",$M54)</f>
        <v>4</v>
      </c>
      <c r="AJ53" s="102">
        <f>IF($H55="","",$H55)</f>
        <v>40.5</v>
      </c>
      <c r="AK53" s="102">
        <f>IF(AJ53="","",AJ53/100)</f>
        <v>0.40500000000000003</v>
      </c>
      <c r="AL53" s="102">
        <f>IF($G55="","",$G55)</f>
        <v>7.7</v>
      </c>
      <c r="AM53" s="102">
        <f>IF($K55="","",$K55)</f>
        <v>10</v>
      </c>
      <c r="AN53" s="102">
        <f>IF(J55="","",J55-1)</f>
        <v>4</v>
      </c>
      <c r="AO53" s="102">
        <f>IF($L55="","",$L55)</f>
        <v>0</v>
      </c>
      <c r="AP53" s="102">
        <f>IF($M55="","",$M55)</f>
        <v>0</v>
      </c>
      <c r="AQ53" s="102">
        <f>IF($H56="","",$H56)</f>
        <v>43.2</v>
      </c>
      <c r="AR53" s="102">
        <f>IF(AQ53="","",AQ53/100)</f>
        <v>0.43200000000000005</v>
      </c>
      <c r="AS53" s="102">
        <f>IF($G56="","",$G56)</f>
        <v>7.77</v>
      </c>
      <c r="AT53" s="102">
        <f>IF($K56="","",$K56)</f>
        <v>14</v>
      </c>
      <c r="AU53" s="102">
        <f>IF(J56="","",J56-1)</f>
        <v>9</v>
      </c>
      <c r="AV53" s="102">
        <f>IF($L56="","",$L56)</f>
        <v>2</v>
      </c>
      <c r="AW53" s="102">
        <f>IF($M56="","",$M56)</f>
        <v>2</v>
      </c>
      <c r="AX53" s="102">
        <f>IF($H57="","",$H57)</f>
        <v>43.5</v>
      </c>
      <c r="AY53" s="102">
        <f>IF(AX53="","",AX53/100)</f>
        <v>0.435</v>
      </c>
      <c r="AZ53" s="102">
        <f>IF($G57="","",$G57)</f>
        <v>7.14</v>
      </c>
      <c r="BA53" s="102">
        <f>IF($K57="","",$K57)</f>
        <v>12</v>
      </c>
      <c r="BB53" s="102">
        <f>IF(J57="","",J57-1)</f>
        <v>5</v>
      </c>
      <c r="BC53" s="102">
        <f>IF($L57="","",$L57)</f>
        <v>0</v>
      </c>
      <c r="BD53" s="102">
        <f>IF($M57="","",$M57)</f>
        <v>0</v>
      </c>
      <c r="BE53" s="102">
        <f>IF($H58="","",$H58)</f>
        <v>48.9</v>
      </c>
      <c r="BF53" s="102">
        <f>IF(BE53="","",BE53/100)</f>
        <v>0.48899999999999999</v>
      </c>
      <c r="BG53" s="102">
        <f>IF($G58="","",$G58)</f>
        <v>8.2200000000000006</v>
      </c>
      <c r="BH53" s="102">
        <f>IF($K58="","",$K58)</f>
        <v>14</v>
      </c>
      <c r="BI53" s="102">
        <f>IF(J58="","",J58-1)</f>
        <v>11</v>
      </c>
      <c r="BJ53" s="102">
        <f>IF($L58="","",$L58)</f>
        <v>2</v>
      </c>
      <c r="BK53" s="102">
        <f>IF($M58="","",$M58)</f>
        <v>2</v>
      </c>
      <c r="BL53" s="102">
        <f>SUM(O53:O58)/U53</f>
        <v>7.166666666666667</v>
      </c>
      <c r="BM53" s="102">
        <f>SUM(P53:P58)/U53</f>
        <v>0</v>
      </c>
      <c r="BN53" s="102">
        <f>SUM(Q53:Q58)/U53</f>
        <v>0</v>
      </c>
      <c r="BO53" s="102">
        <f>SUM(R53:R58)/U53</f>
        <v>0</v>
      </c>
    </row>
    <row r="54" spans="2:67" ht="15.75" x14ac:dyDescent="0.2">
      <c r="B54" s="147"/>
      <c r="C54" s="21" t="s">
        <v>103</v>
      </c>
      <c r="D54" s="19" t="s">
        <v>755</v>
      </c>
      <c r="E54" s="19">
        <v>177</v>
      </c>
      <c r="F54" s="20"/>
      <c r="G54" s="19">
        <v>10.51</v>
      </c>
      <c r="H54" s="19">
        <v>49.2</v>
      </c>
      <c r="I54" s="19">
        <v>30.4</v>
      </c>
      <c r="J54" s="19">
        <v>5</v>
      </c>
      <c r="K54" s="19">
        <v>15</v>
      </c>
      <c r="L54" s="19">
        <v>2</v>
      </c>
      <c r="M54" s="19">
        <v>4</v>
      </c>
      <c r="N54" s="19">
        <v>2</v>
      </c>
      <c r="O54" s="19">
        <v>18</v>
      </c>
      <c r="P54" s="19">
        <v>0</v>
      </c>
      <c r="Q54" s="19">
        <v>0</v>
      </c>
      <c r="R54" s="19">
        <v>0</v>
      </c>
      <c r="S54" s="18"/>
    </row>
    <row r="55" spans="2:67" ht="15.75" x14ac:dyDescent="0.2">
      <c r="B55" s="147"/>
      <c r="C55" s="21" t="s">
        <v>102</v>
      </c>
      <c r="D55" s="19" t="str">
        <f t="shared" ref="D55:E58" si="11">D54</f>
        <v>cob</v>
      </c>
      <c r="E55" s="19">
        <f t="shared" si="11"/>
        <v>177</v>
      </c>
      <c r="F55" s="20"/>
      <c r="G55" s="19">
        <v>7.7</v>
      </c>
      <c r="H55" s="19">
        <v>40.5</v>
      </c>
      <c r="I55" s="19">
        <v>27.9</v>
      </c>
      <c r="J55" s="19">
        <v>5</v>
      </c>
      <c r="K55" s="19">
        <v>10</v>
      </c>
      <c r="L55" s="19">
        <v>0</v>
      </c>
      <c r="M55" s="19">
        <v>0</v>
      </c>
      <c r="N55" s="19">
        <v>3</v>
      </c>
      <c r="O55" s="19">
        <v>6</v>
      </c>
      <c r="P55" s="19">
        <v>0</v>
      </c>
      <c r="Q55" s="19">
        <v>0</v>
      </c>
      <c r="R55" s="19">
        <v>0</v>
      </c>
      <c r="S55" s="18" t="s">
        <v>752</v>
      </c>
    </row>
    <row r="56" spans="2:67" ht="15.75" x14ac:dyDescent="0.2">
      <c r="B56" s="147"/>
      <c r="C56" s="21" t="s">
        <v>101</v>
      </c>
      <c r="D56" s="19" t="str">
        <f t="shared" si="11"/>
        <v>cob</v>
      </c>
      <c r="E56" s="19">
        <f t="shared" si="11"/>
        <v>177</v>
      </c>
      <c r="F56" s="20"/>
      <c r="G56" s="19">
        <v>7.77</v>
      </c>
      <c r="H56" s="19">
        <v>43.2</v>
      </c>
      <c r="I56" s="19">
        <v>18.600000000000001</v>
      </c>
      <c r="J56" s="19">
        <v>10</v>
      </c>
      <c r="K56" s="19">
        <v>14</v>
      </c>
      <c r="L56" s="19">
        <v>2</v>
      </c>
      <c r="M56" s="19">
        <v>2</v>
      </c>
      <c r="N56" s="19">
        <v>1</v>
      </c>
      <c r="O56" s="19">
        <v>4</v>
      </c>
      <c r="P56" s="19">
        <v>0</v>
      </c>
      <c r="Q56" s="19">
        <v>0</v>
      </c>
      <c r="R56" s="19">
        <v>0</v>
      </c>
      <c r="S56" s="18"/>
    </row>
    <row r="57" spans="2:67" ht="15.75" x14ac:dyDescent="0.2">
      <c r="B57" s="147"/>
      <c r="C57" s="21" t="s">
        <v>100</v>
      </c>
      <c r="D57" s="19" t="str">
        <f t="shared" si="11"/>
        <v>cob</v>
      </c>
      <c r="E57" s="19">
        <f t="shared" si="11"/>
        <v>177</v>
      </c>
      <c r="F57" s="20"/>
      <c r="G57" s="19">
        <v>7.14</v>
      </c>
      <c r="H57" s="19">
        <v>43.5</v>
      </c>
      <c r="I57" s="19">
        <v>19.100000000000001</v>
      </c>
      <c r="J57" s="19">
        <v>6</v>
      </c>
      <c r="K57" s="19">
        <v>12</v>
      </c>
      <c r="L57" s="19">
        <v>0</v>
      </c>
      <c r="M57" s="19">
        <v>0</v>
      </c>
      <c r="N57" s="19">
        <v>1</v>
      </c>
      <c r="O57" s="19">
        <v>9</v>
      </c>
      <c r="P57" s="19">
        <v>0</v>
      </c>
      <c r="Q57" s="19">
        <v>0</v>
      </c>
      <c r="R57" s="19">
        <v>0</v>
      </c>
      <c r="S57" s="18" t="s">
        <v>752</v>
      </c>
    </row>
    <row r="58" spans="2:67" ht="15.75" x14ac:dyDescent="0.2">
      <c r="B58" s="147"/>
      <c r="C58" s="21" t="s">
        <v>99</v>
      </c>
      <c r="D58" s="19" t="str">
        <f t="shared" si="11"/>
        <v>cob</v>
      </c>
      <c r="E58" s="19">
        <f t="shared" si="11"/>
        <v>177</v>
      </c>
      <c r="F58" s="20"/>
      <c r="G58" s="19">
        <v>8.2200000000000006</v>
      </c>
      <c r="H58" s="19">
        <v>48.9</v>
      </c>
      <c r="I58" s="19">
        <v>19.7</v>
      </c>
      <c r="J58" s="19">
        <v>12</v>
      </c>
      <c r="K58" s="19">
        <v>14</v>
      </c>
      <c r="L58" s="19">
        <v>2</v>
      </c>
      <c r="M58" s="19">
        <v>2</v>
      </c>
      <c r="N58" s="19">
        <v>3</v>
      </c>
      <c r="O58" s="19">
        <v>0</v>
      </c>
      <c r="P58" s="19">
        <v>0</v>
      </c>
      <c r="Q58" s="19">
        <v>0</v>
      </c>
      <c r="R58" s="19">
        <v>0</v>
      </c>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177</v>
      </c>
      <c r="F60" s="13">
        <f>F53</f>
        <v>638</v>
      </c>
      <c r="G60" s="13">
        <f t="shared" ref="G60:R60" si="12">AVERAGE(G53:G58)</f>
        <v>8.2216666666666658</v>
      </c>
      <c r="H60" s="13">
        <f t="shared" si="12"/>
        <v>45.18333333333333</v>
      </c>
      <c r="I60" s="13">
        <f t="shared" si="12"/>
        <v>22.816666666666663</v>
      </c>
      <c r="J60" s="13">
        <f t="shared" si="12"/>
        <v>7.5</v>
      </c>
      <c r="K60" s="13">
        <f t="shared" si="12"/>
        <v>13</v>
      </c>
      <c r="L60" s="13">
        <f t="shared" si="12"/>
        <v>1</v>
      </c>
      <c r="M60" s="13">
        <f t="shared" si="12"/>
        <v>1.3333333333333333</v>
      </c>
      <c r="N60" s="13">
        <f t="shared" si="12"/>
        <v>2</v>
      </c>
      <c r="O60" s="13">
        <f t="shared" si="12"/>
        <v>7.166666666666667</v>
      </c>
      <c r="P60" s="13">
        <f t="shared" si="12"/>
        <v>0</v>
      </c>
      <c r="Q60" s="13">
        <f t="shared" si="12"/>
        <v>0</v>
      </c>
      <c r="R60" s="13">
        <f t="shared" si="12"/>
        <v>0</v>
      </c>
      <c r="S60" s="12"/>
    </row>
    <row r="61" spans="2:67" ht="15.75" x14ac:dyDescent="0.2">
      <c r="B61" s="17"/>
      <c r="C61" s="16" t="s">
        <v>97</v>
      </c>
      <c r="D61" s="15"/>
      <c r="E61" s="14"/>
      <c r="F61" s="14"/>
      <c r="G61" s="13">
        <f t="shared" ref="G61:R61" si="13">STDEV(G53:G58)/SQRT(COUNT(G53:G58))</f>
        <v>0.4808424320340775</v>
      </c>
      <c r="H61" s="13">
        <f t="shared" si="13"/>
        <v>1.4027156201850435</v>
      </c>
      <c r="I61" s="13">
        <f t="shared" si="13"/>
        <v>2.0596790472735824</v>
      </c>
      <c r="J61" s="13">
        <f t="shared" si="13"/>
        <v>1.1761519176251567</v>
      </c>
      <c r="K61" s="13">
        <f t="shared" si="13"/>
        <v>0.73029674334022154</v>
      </c>
      <c r="L61" s="13">
        <f t="shared" si="13"/>
        <v>0.44721359549995793</v>
      </c>
      <c r="M61" s="13">
        <f t="shared" si="13"/>
        <v>0.66666666666666674</v>
      </c>
      <c r="N61" s="13">
        <f t="shared" si="13"/>
        <v>0.36514837167011077</v>
      </c>
      <c r="O61" s="13">
        <f t="shared" si="13"/>
        <v>2.4821585588175288</v>
      </c>
      <c r="P61" s="13">
        <f t="shared" si="13"/>
        <v>0</v>
      </c>
      <c r="Q61" s="13">
        <f t="shared" si="13"/>
        <v>0</v>
      </c>
      <c r="R61" s="13">
        <f t="shared" si="13"/>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174</v>
      </c>
      <c r="F63" s="19">
        <v>1216.28</v>
      </c>
      <c r="G63" s="19">
        <v>9.49</v>
      </c>
      <c r="H63" s="19">
        <v>47.9</v>
      </c>
      <c r="I63" s="19">
        <v>25.6</v>
      </c>
      <c r="J63" s="19">
        <v>8</v>
      </c>
      <c r="K63" s="19">
        <v>17</v>
      </c>
      <c r="L63" s="19">
        <v>1</v>
      </c>
      <c r="M63" s="19">
        <v>4</v>
      </c>
      <c r="N63" s="19">
        <v>5</v>
      </c>
      <c r="O63" s="19">
        <v>9</v>
      </c>
      <c r="P63" s="19">
        <v>0</v>
      </c>
      <c r="Q63" s="19">
        <v>0</v>
      </c>
      <c r="R63" s="19">
        <v>0</v>
      </c>
      <c r="S63" s="18" t="s">
        <v>731</v>
      </c>
      <c r="U63" s="102">
        <v>6</v>
      </c>
      <c r="V63" s="102">
        <f>IF($H63="","",$H63)</f>
        <v>47.9</v>
      </c>
      <c r="W63" s="102">
        <f>IF(V63="","",V63/100)</f>
        <v>0.47899999999999998</v>
      </c>
      <c r="X63" s="102">
        <f>IF($G63="","",$G63)</f>
        <v>9.49</v>
      </c>
      <c r="Y63" s="102">
        <f>IF($K63="","",$K63)</f>
        <v>17</v>
      </c>
      <c r="Z63" s="102">
        <f>IF(J63="","",J63-1)</f>
        <v>7</v>
      </c>
      <c r="AA63" s="102">
        <f>IF($L63="","",$L63)</f>
        <v>1</v>
      </c>
      <c r="AB63" s="102">
        <f>IF($M63="","",$M63)</f>
        <v>4</v>
      </c>
      <c r="AC63" s="102">
        <f>IF($H64="","",$H64)</f>
        <v>37.200000000000003</v>
      </c>
      <c r="AD63" s="102">
        <f>IF(AC63="","",AC63/100)</f>
        <v>0.37200000000000005</v>
      </c>
      <c r="AE63" s="102">
        <f>IF($G64="","",$G64)</f>
        <v>8.3699999999999992</v>
      </c>
      <c r="AF63" s="102">
        <f>IF($K64="","",$K64)</f>
        <v>11</v>
      </c>
      <c r="AG63" s="102">
        <f>IF(J64="","",J64-1)</f>
        <v>6</v>
      </c>
      <c r="AH63" s="102">
        <f>IF($L64="","",$L64)</f>
        <v>1</v>
      </c>
      <c r="AI63" s="102">
        <f>IF($M64="","",$M64)</f>
        <v>7</v>
      </c>
      <c r="AJ63" s="102">
        <f>IF($H65="","",$H65)</f>
        <v>40.200000000000003</v>
      </c>
      <c r="AK63" s="102">
        <f>IF(AJ63="","",AJ63/100)</f>
        <v>0.40200000000000002</v>
      </c>
      <c r="AL63" s="102">
        <f>IF($G65="","",$G65)</f>
        <v>9.4</v>
      </c>
      <c r="AM63" s="102">
        <f>IF($K65="","",$K65)</f>
        <v>15</v>
      </c>
      <c r="AN63" s="102">
        <f>IF(J65="","",J65-1)</f>
        <v>6</v>
      </c>
      <c r="AO63" s="102">
        <f>IF($L65="","",$L65)</f>
        <v>2</v>
      </c>
      <c r="AP63" s="102">
        <f>IF($M65="","",$M65)</f>
        <v>2</v>
      </c>
      <c r="AQ63" s="102">
        <f>IF($H66="","",$H66)</f>
        <v>34.4</v>
      </c>
      <c r="AR63" s="102">
        <f>IF(AQ63="","",AQ63/100)</f>
        <v>0.34399999999999997</v>
      </c>
      <c r="AS63" s="102">
        <f>IF($G66="","",$G66)</f>
        <v>8.91</v>
      </c>
      <c r="AT63" s="102">
        <f>IF($K66="","",$K66)</f>
        <v>12</v>
      </c>
      <c r="AU63" s="102">
        <f>IF(J66="","",J66-1)</f>
        <v>5</v>
      </c>
      <c r="AV63" s="102">
        <f>IF($L66="","",$L66)</f>
        <v>1</v>
      </c>
      <c r="AW63" s="102">
        <f>IF($M66="","",$M66)</f>
        <v>1</v>
      </c>
      <c r="AX63" s="102">
        <f>IF($H67="","",$H67)</f>
        <v>39.200000000000003</v>
      </c>
      <c r="AY63" s="102">
        <f>IF(AX63="","",AX63/100)</f>
        <v>0.39200000000000002</v>
      </c>
      <c r="AZ63" s="102">
        <f>IF($G67="","",$G67)</f>
        <v>8.08</v>
      </c>
      <c r="BA63" s="102">
        <f>IF($K67="","",$K67)</f>
        <v>11</v>
      </c>
      <c r="BB63" s="102">
        <f>IF(J67="","",J67-1)</f>
        <v>4</v>
      </c>
      <c r="BC63" s="102">
        <f>IF($L67="","",$L67)</f>
        <v>1</v>
      </c>
      <c r="BD63" s="102">
        <f>IF($M67="","",$M67)</f>
        <v>2</v>
      </c>
      <c r="BE63" s="102">
        <f>IF($H68="","",$H68)</f>
        <v>45.4</v>
      </c>
      <c r="BF63" s="102">
        <f>IF(BE63="","",BE63/100)</f>
        <v>0.45399999999999996</v>
      </c>
      <c r="BG63" s="102">
        <f>IF($G68="","",$G68)</f>
        <v>8.67</v>
      </c>
      <c r="BH63" s="102">
        <f>IF($K68="","",$K68)</f>
        <v>13</v>
      </c>
      <c r="BI63" s="102">
        <f>IF(J68="","",J68-1)</f>
        <v>5</v>
      </c>
      <c r="BJ63" s="102">
        <f>IF($L68="","",$L68)</f>
        <v>0</v>
      </c>
      <c r="BK63" s="102">
        <f>IF($M68="","",$M68)</f>
        <v>0</v>
      </c>
      <c r="BL63" s="102">
        <f>SUM(O63:O68)/U63</f>
        <v>5.5</v>
      </c>
      <c r="BM63" s="102">
        <f>SUM(P63:P68)/U63</f>
        <v>0</v>
      </c>
      <c r="BN63" s="102">
        <f>SUM(Q63:Q68)/U63</f>
        <v>0</v>
      </c>
      <c r="BO63" s="102">
        <f>SUM(R63:R68)/U63</f>
        <v>0</v>
      </c>
    </row>
    <row r="64" spans="2:67" ht="15.75" x14ac:dyDescent="0.2">
      <c r="B64" s="147"/>
      <c r="C64" s="21" t="s">
        <v>103</v>
      </c>
      <c r="D64" s="19" t="s">
        <v>755</v>
      </c>
      <c r="E64" s="19">
        <v>177</v>
      </c>
      <c r="F64" s="20"/>
      <c r="G64" s="19">
        <v>8.3699999999999992</v>
      </c>
      <c r="H64" s="19">
        <v>37.200000000000003</v>
      </c>
      <c r="I64" s="19">
        <v>23.7</v>
      </c>
      <c r="J64" s="19">
        <v>7</v>
      </c>
      <c r="K64" s="19">
        <v>11</v>
      </c>
      <c r="L64" s="19">
        <v>1</v>
      </c>
      <c r="M64" s="19">
        <v>7</v>
      </c>
      <c r="N64" s="19">
        <v>5</v>
      </c>
      <c r="O64" s="19">
        <v>6</v>
      </c>
      <c r="P64" s="19">
        <v>0</v>
      </c>
      <c r="Q64" s="19">
        <v>0</v>
      </c>
      <c r="R64" s="19">
        <v>0</v>
      </c>
      <c r="S64" s="18" t="s">
        <v>731</v>
      </c>
    </row>
    <row r="65" spans="2:67" ht="15.75" x14ac:dyDescent="0.2">
      <c r="B65" s="147"/>
      <c r="C65" s="21" t="s">
        <v>102</v>
      </c>
      <c r="D65" s="19" t="str">
        <f t="shared" ref="D65:E68" si="14">D64</f>
        <v>cob</v>
      </c>
      <c r="E65" s="19">
        <f t="shared" si="14"/>
        <v>177</v>
      </c>
      <c r="F65" s="20"/>
      <c r="G65" s="19">
        <v>9.4</v>
      </c>
      <c r="H65" s="19">
        <v>40.200000000000003</v>
      </c>
      <c r="I65" s="19">
        <v>19.600000000000001</v>
      </c>
      <c r="J65" s="19">
        <v>7</v>
      </c>
      <c r="K65" s="19">
        <v>15</v>
      </c>
      <c r="L65" s="19">
        <v>2</v>
      </c>
      <c r="M65" s="19">
        <v>2</v>
      </c>
      <c r="N65" s="19">
        <v>2</v>
      </c>
      <c r="O65" s="19">
        <v>7</v>
      </c>
      <c r="P65" s="19">
        <v>0</v>
      </c>
      <c r="Q65" s="19">
        <v>0</v>
      </c>
      <c r="R65" s="19">
        <v>0</v>
      </c>
      <c r="S65" s="18" t="s">
        <v>752</v>
      </c>
    </row>
    <row r="66" spans="2:67" ht="15.75" x14ac:dyDescent="0.2">
      <c r="B66" s="147"/>
      <c r="C66" s="21" t="s">
        <v>101</v>
      </c>
      <c r="D66" s="19" t="str">
        <f t="shared" si="14"/>
        <v>cob</v>
      </c>
      <c r="E66" s="19">
        <f t="shared" si="14"/>
        <v>177</v>
      </c>
      <c r="F66" s="20"/>
      <c r="G66" s="19">
        <v>8.91</v>
      </c>
      <c r="H66" s="19">
        <v>34.4</v>
      </c>
      <c r="I66" s="19">
        <v>15.6</v>
      </c>
      <c r="J66" s="19">
        <v>6</v>
      </c>
      <c r="K66" s="19">
        <v>12</v>
      </c>
      <c r="L66" s="19">
        <v>1</v>
      </c>
      <c r="M66" s="19">
        <v>1</v>
      </c>
      <c r="N66" s="19">
        <v>2</v>
      </c>
      <c r="O66" s="19">
        <v>1</v>
      </c>
      <c r="P66" s="19">
        <v>0</v>
      </c>
      <c r="Q66" s="19">
        <v>0</v>
      </c>
      <c r="R66" s="19">
        <v>0</v>
      </c>
      <c r="S66" s="18"/>
    </row>
    <row r="67" spans="2:67" ht="15.75" x14ac:dyDescent="0.2">
      <c r="B67" s="147"/>
      <c r="C67" s="21" t="s">
        <v>100</v>
      </c>
      <c r="D67" s="19" t="str">
        <f t="shared" si="14"/>
        <v>cob</v>
      </c>
      <c r="E67" s="19">
        <f t="shared" si="14"/>
        <v>177</v>
      </c>
      <c r="F67" s="20"/>
      <c r="G67" s="19">
        <v>8.08</v>
      </c>
      <c r="H67" s="19">
        <v>39.200000000000003</v>
      </c>
      <c r="I67" s="19">
        <v>24.1</v>
      </c>
      <c r="J67" s="19">
        <v>5</v>
      </c>
      <c r="K67" s="19">
        <v>11</v>
      </c>
      <c r="L67" s="19">
        <v>1</v>
      </c>
      <c r="M67" s="19">
        <v>2</v>
      </c>
      <c r="N67" s="19">
        <v>0</v>
      </c>
      <c r="O67" s="19">
        <v>1</v>
      </c>
      <c r="P67" s="19">
        <v>0</v>
      </c>
      <c r="Q67" s="19">
        <v>0</v>
      </c>
      <c r="R67" s="19">
        <v>0</v>
      </c>
      <c r="S67" s="18"/>
    </row>
    <row r="68" spans="2:67" ht="15.75" x14ac:dyDescent="0.2">
      <c r="B68" s="147"/>
      <c r="C68" s="21" t="s">
        <v>99</v>
      </c>
      <c r="D68" s="19" t="str">
        <f t="shared" si="14"/>
        <v>cob</v>
      </c>
      <c r="E68" s="19">
        <f t="shared" si="14"/>
        <v>177</v>
      </c>
      <c r="F68" s="20"/>
      <c r="G68" s="19">
        <v>8.67</v>
      </c>
      <c r="H68" s="19">
        <v>45.4</v>
      </c>
      <c r="I68" s="19">
        <v>31</v>
      </c>
      <c r="J68" s="19">
        <v>6</v>
      </c>
      <c r="K68" s="19">
        <v>13</v>
      </c>
      <c r="L68" s="19">
        <v>0</v>
      </c>
      <c r="M68" s="19">
        <v>0</v>
      </c>
      <c r="N68" s="19">
        <v>3</v>
      </c>
      <c r="O68" s="19">
        <v>9</v>
      </c>
      <c r="P68" s="19">
        <v>0</v>
      </c>
      <c r="Q68" s="19">
        <v>0</v>
      </c>
      <c r="R68" s="19">
        <v>0</v>
      </c>
      <c r="S68" s="18" t="s">
        <v>752</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177</v>
      </c>
      <c r="F70" s="13">
        <f>F63</f>
        <v>1216.28</v>
      </c>
      <c r="G70" s="13">
        <f t="shared" ref="G70:R70" si="15">AVERAGE(G63:G68)</f>
        <v>8.82</v>
      </c>
      <c r="H70" s="13">
        <f t="shared" si="15"/>
        <v>40.716666666666661</v>
      </c>
      <c r="I70" s="13">
        <f t="shared" si="15"/>
        <v>23.266666666666666</v>
      </c>
      <c r="J70" s="13">
        <f t="shared" si="15"/>
        <v>6.5</v>
      </c>
      <c r="K70" s="13">
        <f t="shared" si="15"/>
        <v>13.166666666666666</v>
      </c>
      <c r="L70" s="13">
        <f t="shared" si="15"/>
        <v>1</v>
      </c>
      <c r="M70" s="13">
        <f t="shared" si="15"/>
        <v>2.6666666666666665</v>
      </c>
      <c r="N70" s="13">
        <f t="shared" si="15"/>
        <v>2.8333333333333335</v>
      </c>
      <c r="O70" s="13">
        <f t="shared" si="15"/>
        <v>5.5</v>
      </c>
      <c r="P70" s="13">
        <f t="shared" si="15"/>
        <v>0</v>
      </c>
      <c r="Q70" s="13">
        <f t="shared" si="15"/>
        <v>0</v>
      </c>
      <c r="R70" s="13">
        <f t="shared" si="15"/>
        <v>0</v>
      </c>
      <c r="S70" s="12"/>
    </row>
    <row r="71" spans="2:67" ht="15.75" x14ac:dyDescent="0.2">
      <c r="B71" s="17"/>
      <c r="C71" s="16" t="s">
        <v>97</v>
      </c>
      <c r="D71" s="15"/>
      <c r="E71" s="14"/>
      <c r="F71" s="14"/>
      <c r="G71" s="13">
        <f t="shared" ref="G71:R71" si="16">STDEV(G63:G68)/SQRT(COUNT(G63:G68))</f>
        <v>0.22847319317591736</v>
      </c>
      <c r="H71" s="13">
        <f t="shared" si="16"/>
        <v>2.0685609598086594</v>
      </c>
      <c r="I71" s="13">
        <f t="shared" si="16"/>
        <v>2.147505012282342</v>
      </c>
      <c r="J71" s="13">
        <f t="shared" si="16"/>
        <v>0.4281744192888377</v>
      </c>
      <c r="K71" s="13">
        <f t="shared" si="16"/>
        <v>0.98036274465684836</v>
      </c>
      <c r="L71" s="13">
        <f t="shared" si="16"/>
        <v>0.25819888974716115</v>
      </c>
      <c r="M71" s="13">
        <f t="shared" si="16"/>
        <v>1.0219806477837261</v>
      </c>
      <c r="N71" s="13">
        <f t="shared" si="16"/>
        <v>0.79232428826698098</v>
      </c>
      <c r="O71" s="13">
        <f t="shared" si="16"/>
        <v>1.5000000000000002</v>
      </c>
      <c r="P71" s="13">
        <f t="shared" si="16"/>
        <v>0</v>
      </c>
      <c r="Q71" s="13">
        <f t="shared" si="16"/>
        <v>0</v>
      </c>
      <c r="R71" s="13">
        <f t="shared" si="16"/>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730</v>
      </c>
      <c r="E73" s="19">
        <v>174</v>
      </c>
      <c r="F73" s="19">
        <v>1635.48</v>
      </c>
      <c r="G73" s="19">
        <v>9.67</v>
      </c>
      <c r="H73" s="19">
        <v>54.6</v>
      </c>
      <c r="I73" s="19">
        <v>19.7</v>
      </c>
      <c r="J73" s="19">
        <v>6</v>
      </c>
      <c r="K73" s="19">
        <v>15</v>
      </c>
      <c r="L73" s="19">
        <v>3</v>
      </c>
      <c r="M73" s="19">
        <v>11</v>
      </c>
      <c r="N73" s="19">
        <v>3</v>
      </c>
      <c r="O73" s="19">
        <v>9</v>
      </c>
      <c r="P73" s="19">
        <v>0</v>
      </c>
      <c r="Q73" s="19">
        <v>0</v>
      </c>
      <c r="R73" s="19">
        <v>0</v>
      </c>
      <c r="S73" s="18" t="s">
        <v>732</v>
      </c>
      <c r="U73" s="102">
        <v>6</v>
      </c>
      <c r="V73" s="102">
        <f>IF($H73="","",$H73)</f>
        <v>54.6</v>
      </c>
      <c r="W73" s="102">
        <f>IF(V73="","",V73/100)</f>
        <v>0.54600000000000004</v>
      </c>
      <c r="X73" s="102">
        <f>IF($G73="","",$G73)</f>
        <v>9.67</v>
      </c>
      <c r="Y73" s="102">
        <f>IF($K73="","",$K73)</f>
        <v>15</v>
      </c>
      <c r="Z73" s="102">
        <f>IF(J73="","",J73-1)</f>
        <v>5</v>
      </c>
      <c r="AA73" s="102">
        <f>IF($L73="","",$L73)</f>
        <v>3</v>
      </c>
      <c r="AB73" s="102">
        <f>IF($M73="","",$M73)</f>
        <v>11</v>
      </c>
      <c r="AC73" s="102">
        <f>IF($H74="","",$H74)</f>
        <v>37.799999999999997</v>
      </c>
      <c r="AD73" s="102">
        <f>IF(AC73="","",AC73/100)</f>
        <v>0.37799999999999995</v>
      </c>
      <c r="AE73" s="102">
        <f>IF($G74="","",$G74)</f>
        <v>9.16</v>
      </c>
      <c r="AF73" s="102">
        <f>IF($K74="","",$K74)</f>
        <v>11</v>
      </c>
      <c r="AG73" s="102">
        <f>IF(J74="","",J74-1)</f>
        <v>5</v>
      </c>
      <c r="AH73" s="102">
        <f>IF($L74="","",$L74)</f>
        <v>1</v>
      </c>
      <c r="AI73" s="102">
        <f>IF($M74="","",$M74)</f>
        <v>5</v>
      </c>
      <c r="AJ73" s="102">
        <f>IF($H75="","",$H75)</f>
        <v>30.2</v>
      </c>
      <c r="AK73" s="102">
        <f>IF(AJ73="","",AJ73/100)</f>
        <v>0.30199999999999999</v>
      </c>
      <c r="AL73" s="102">
        <f>IF($G75="","",$G75)</f>
        <v>6.42</v>
      </c>
      <c r="AM73" s="102">
        <f>IF($K75="","",$K75)</f>
        <v>9</v>
      </c>
      <c r="AN73" s="102" t="str">
        <f>IF(J75="","",J75-1)</f>
        <v/>
      </c>
      <c r="AO73" s="102">
        <f>IF($L75="","",$L75)</f>
        <v>2</v>
      </c>
      <c r="AP73" s="102">
        <f>IF($M75="","",$M75)</f>
        <v>0</v>
      </c>
      <c r="AQ73" s="102">
        <f>IF($H76="","",$H76)</f>
        <v>55.1</v>
      </c>
      <c r="AR73" s="102">
        <f>IF(AQ73="","",AQ73/100)</f>
        <v>0.55100000000000005</v>
      </c>
      <c r="AS73" s="102">
        <f>IF($G76="","",$G76)</f>
        <v>9.2200000000000006</v>
      </c>
      <c r="AT73" s="102">
        <f>IF($K76="","",$K76)</f>
        <v>14</v>
      </c>
      <c r="AU73" s="102">
        <f>IF(J76="","",J76-1)</f>
        <v>6</v>
      </c>
      <c r="AV73" s="102">
        <f>IF($L76="","",$L76)</f>
        <v>0</v>
      </c>
      <c r="AW73" s="102">
        <f>IF($M76="","",$M76)</f>
        <v>0</v>
      </c>
      <c r="AX73" s="102">
        <f>IF($H77="","",$H77)</f>
        <v>33.9</v>
      </c>
      <c r="AY73" s="102">
        <f>IF(AX73="","",AX73/100)</f>
        <v>0.33899999999999997</v>
      </c>
      <c r="AZ73" s="102">
        <f>IF($G77="","",$G77)</f>
        <v>8.01</v>
      </c>
      <c r="BA73" s="102">
        <f>IF($K77="","",$K77)</f>
        <v>9</v>
      </c>
      <c r="BB73" s="102">
        <f>IF(J77="","",J77-1)</f>
        <v>4</v>
      </c>
      <c r="BC73" s="102">
        <f>IF($L77="","",$L77)</f>
        <v>3</v>
      </c>
      <c r="BD73" s="102">
        <f>IF($M77="","",$M77)</f>
        <v>5</v>
      </c>
      <c r="BE73" s="102">
        <f>IF($H78="","",$H78)</f>
        <v>45.9</v>
      </c>
      <c r="BF73" s="102">
        <f>IF(BE73="","",BE73/100)</f>
        <v>0.45899999999999996</v>
      </c>
      <c r="BG73" s="102">
        <f>IF($G78="","",$G78)</f>
        <v>9.18</v>
      </c>
      <c r="BH73" s="102">
        <f>IF($K78="","",$K78)</f>
        <v>14</v>
      </c>
      <c r="BI73" s="102">
        <f>IF(J78="","",J78-1)</f>
        <v>4</v>
      </c>
      <c r="BJ73" s="102">
        <f>IF($L78="","",$L78)</f>
        <v>1</v>
      </c>
      <c r="BK73" s="102">
        <f>IF($M78="","",$M78)</f>
        <v>8</v>
      </c>
      <c r="BL73" s="102">
        <f>SUM(O73:O78)/U73</f>
        <v>6</v>
      </c>
      <c r="BM73" s="102">
        <f>SUM(P73:P78)/U73</f>
        <v>0</v>
      </c>
      <c r="BN73" s="102">
        <f>SUM(Q73:Q78)/U73</f>
        <v>0</v>
      </c>
      <c r="BO73" s="102">
        <f>SUM(R73:R78)/U73</f>
        <v>0</v>
      </c>
    </row>
    <row r="74" spans="2:67" ht="15.75" x14ac:dyDescent="0.2">
      <c r="B74" s="147"/>
      <c r="C74" s="21" t="s">
        <v>103</v>
      </c>
      <c r="D74" s="19" t="s">
        <v>755</v>
      </c>
      <c r="E74" s="19">
        <v>177</v>
      </c>
      <c r="F74" s="20"/>
      <c r="G74" s="19">
        <v>9.16</v>
      </c>
      <c r="H74" s="19">
        <v>37.799999999999997</v>
      </c>
      <c r="I74" s="19">
        <v>29.4</v>
      </c>
      <c r="J74" s="19">
        <v>6</v>
      </c>
      <c r="K74" s="19">
        <v>11</v>
      </c>
      <c r="L74" s="19">
        <v>1</v>
      </c>
      <c r="M74" s="19">
        <v>5</v>
      </c>
      <c r="N74" s="19">
        <v>4</v>
      </c>
      <c r="O74" s="19">
        <v>6</v>
      </c>
      <c r="P74" s="19">
        <v>0</v>
      </c>
      <c r="Q74" s="19">
        <v>0</v>
      </c>
      <c r="R74" s="19">
        <v>0</v>
      </c>
      <c r="S74" s="18" t="s">
        <v>731</v>
      </c>
    </row>
    <row r="75" spans="2:67" ht="15.75" x14ac:dyDescent="0.2">
      <c r="B75" s="147"/>
      <c r="C75" s="21" t="s">
        <v>102</v>
      </c>
      <c r="D75" s="19" t="str">
        <f t="shared" ref="D75:E78" si="17">D74</f>
        <v>cob</v>
      </c>
      <c r="E75" s="19">
        <f t="shared" si="17"/>
        <v>177</v>
      </c>
      <c r="F75" s="20"/>
      <c r="G75" s="19">
        <v>6.42</v>
      </c>
      <c r="H75" s="19">
        <v>30.2</v>
      </c>
      <c r="I75" s="19">
        <v>19.8</v>
      </c>
      <c r="J75" s="19"/>
      <c r="K75" s="19">
        <v>9</v>
      </c>
      <c r="L75" s="19">
        <v>2</v>
      </c>
      <c r="M75" s="19">
        <v>0</v>
      </c>
      <c r="N75" s="19">
        <v>0</v>
      </c>
      <c r="O75" s="19">
        <v>0</v>
      </c>
      <c r="P75" s="19">
        <v>0</v>
      </c>
      <c r="Q75" s="19">
        <v>0</v>
      </c>
      <c r="R75" s="19">
        <v>0</v>
      </c>
      <c r="S75" s="18"/>
    </row>
    <row r="76" spans="2:67" ht="15.75" x14ac:dyDescent="0.2">
      <c r="B76" s="147"/>
      <c r="C76" s="21" t="s">
        <v>101</v>
      </c>
      <c r="D76" s="19" t="str">
        <f t="shared" si="17"/>
        <v>cob</v>
      </c>
      <c r="E76" s="19">
        <f t="shared" si="17"/>
        <v>177</v>
      </c>
      <c r="F76" s="20"/>
      <c r="G76" s="19">
        <v>9.2200000000000006</v>
      </c>
      <c r="H76" s="19">
        <v>55.1</v>
      </c>
      <c r="I76" s="19">
        <v>32.200000000000003</v>
      </c>
      <c r="J76" s="19">
        <v>7</v>
      </c>
      <c r="K76" s="19">
        <v>14</v>
      </c>
      <c r="L76" s="19">
        <v>0</v>
      </c>
      <c r="M76" s="19">
        <v>0</v>
      </c>
      <c r="N76" s="19">
        <v>6</v>
      </c>
      <c r="O76" s="19">
        <v>11</v>
      </c>
      <c r="P76" s="19">
        <v>0</v>
      </c>
      <c r="Q76" s="19">
        <v>0</v>
      </c>
      <c r="R76" s="19">
        <v>0</v>
      </c>
      <c r="S76" s="18" t="s">
        <v>752</v>
      </c>
    </row>
    <row r="77" spans="2:67" ht="15.75" x14ac:dyDescent="0.2">
      <c r="B77" s="147"/>
      <c r="C77" s="21" t="s">
        <v>100</v>
      </c>
      <c r="D77" s="19" t="str">
        <f t="shared" si="17"/>
        <v>cob</v>
      </c>
      <c r="E77" s="19">
        <f t="shared" si="17"/>
        <v>177</v>
      </c>
      <c r="F77" s="20"/>
      <c r="G77" s="19">
        <v>8.01</v>
      </c>
      <c r="H77" s="19">
        <v>33.9</v>
      </c>
      <c r="I77" s="19">
        <v>17.3</v>
      </c>
      <c r="J77" s="19">
        <v>5</v>
      </c>
      <c r="K77" s="19">
        <v>9</v>
      </c>
      <c r="L77" s="19">
        <v>3</v>
      </c>
      <c r="M77" s="19">
        <v>5</v>
      </c>
      <c r="N77" s="19">
        <v>3</v>
      </c>
      <c r="O77" s="19">
        <v>3</v>
      </c>
      <c r="P77" s="19">
        <v>0</v>
      </c>
      <c r="Q77" s="19">
        <v>0</v>
      </c>
      <c r="R77" s="19">
        <v>0</v>
      </c>
      <c r="S77" s="18"/>
    </row>
    <row r="78" spans="2:67" ht="15.75" x14ac:dyDescent="0.2">
      <c r="B78" s="147"/>
      <c r="C78" s="21" t="s">
        <v>99</v>
      </c>
      <c r="D78" s="19" t="str">
        <f t="shared" si="17"/>
        <v>cob</v>
      </c>
      <c r="E78" s="19">
        <f t="shared" si="17"/>
        <v>177</v>
      </c>
      <c r="F78" s="20"/>
      <c r="G78" s="19">
        <v>9.18</v>
      </c>
      <c r="H78" s="19">
        <v>45.9</v>
      </c>
      <c r="I78" s="19">
        <v>25.3</v>
      </c>
      <c r="J78" s="19">
        <v>5</v>
      </c>
      <c r="K78" s="19">
        <v>14</v>
      </c>
      <c r="L78" s="19">
        <v>1</v>
      </c>
      <c r="M78" s="19">
        <v>8</v>
      </c>
      <c r="N78" s="19">
        <v>4</v>
      </c>
      <c r="O78" s="19">
        <v>7</v>
      </c>
      <c r="P78" s="19">
        <v>0</v>
      </c>
      <c r="Q78" s="19">
        <v>0</v>
      </c>
      <c r="R78" s="19">
        <v>0</v>
      </c>
      <c r="S78" s="18" t="s">
        <v>731</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177</v>
      </c>
      <c r="F80" s="13">
        <f>F73</f>
        <v>1635.48</v>
      </c>
      <c r="G80" s="13">
        <f t="shared" ref="G80:R80" si="18">AVERAGE(G73:G78)</f>
        <v>8.61</v>
      </c>
      <c r="H80" s="13">
        <f t="shared" si="18"/>
        <v>42.916666666666664</v>
      </c>
      <c r="I80" s="13">
        <f t="shared" si="18"/>
        <v>23.95</v>
      </c>
      <c r="J80" s="13">
        <f t="shared" si="18"/>
        <v>5.8</v>
      </c>
      <c r="K80" s="13">
        <f t="shared" si="18"/>
        <v>12</v>
      </c>
      <c r="L80" s="13">
        <f t="shared" si="18"/>
        <v>1.6666666666666667</v>
      </c>
      <c r="M80" s="13">
        <f t="shared" si="18"/>
        <v>4.833333333333333</v>
      </c>
      <c r="N80" s="13">
        <f t="shared" si="18"/>
        <v>3.3333333333333335</v>
      </c>
      <c r="O80" s="13">
        <f t="shared" si="18"/>
        <v>6</v>
      </c>
      <c r="P80" s="13">
        <f t="shared" si="18"/>
        <v>0</v>
      </c>
      <c r="Q80" s="13">
        <f t="shared" si="18"/>
        <v>0</v>
      </c>
      <c r="R80" s="13">
        <f t="shared" si="18"/>
        <v>0</v>
      </c>
      <c r="S80" s="12"/>
    </row>
    <row r="81" spans="2:67" ht="15.75" x14ac:dyDescent="0.2">
      <c r="B81" s="17"/>
      <c r="C81" s="16" t="s">
        <v>97</v>
      </c>
      <c r="D81" s="15"/>
      <c r="E81" s="14"/>
      <c r="F81" s="14"/>
      <c r="G81" s="13">
        <f t="shared" ref="G81:R81" si="19">STDEV(G73:G78)/SQRT(COUNT(G73:G78))</f>
        <v>0.49258501804257304</v>
      </c>
      <c r="H81" s="13">
        <f t="shared" si="19"/>
        <v>4.3321600975853904</v>
      </c>
      <c r="I81" s="13">
        <f t="shared" si="19"/>
        <v>2.4433242382732092</v>
      </c>
      <c r="J81" s="13">
        <f t="shared" si="19"/>
        <v>0.37416573867739489</v>
      </c>
      <c r="K81" s="13">
        <f t="shared" si="19"/>
        <v>1.0954451150103324</v>
      </c>
      <c r="L81" s="13">
        <f t="shared" si="19"/>
        <v>0.4944132324730442</v>
      </c>
      <c r="M81" s="13">
        <f t="shared" si="19"/>
        <v>1.7779513804126119</v>
      </c>
      <c r="N81" s="13">
        <f t="shared" si="19"/>
        <v>0.80277297191948627</v>
      </c>
      <c r="O81" s="13">
        <f t="shared" si="19"/>
        <v>1.6329931618554523</v>
      </c>
      <c r="P81" s="13">
        <f t="shared" si="19"/>
        <v>0</v>
      </c>
      <c r="Q81" s="13">
        <f t="shared" si="19"/>
        <v>0</v>
      </c>
      <c r="R81" s="13">
        <f t="shared" si="19"/>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174</v>
      </c>
      <c r="F83" s="19">
        <v>460.72</v>
      </c>
      <c r="G83" s="19">
        <v>6.96</v>
      </c>
      <c r="H83" s="19">
        <v>27.5</v>
      </c>
      <c r="I83" s="19">
        <v>25.2</v>
      </c>
      <c r="J83" s="19">
        <v>4</v>
      </c>
      <c r="K83" s="19">
        <v>9</v>
      </c>
      <c r="L83" s="19">
        <v>1</v>
      </c>
      <c r="M83" s="19">
        <v>3</v>
      </c>
      <c r="N83" s="19">
        <v>2</v>
      </c>
      <c r="O83" s="19">
        <v>4</v>
      </c>
      <c r="P83" s="19">
        <v>0</v>
      </c>
      <c r="Q83" s="19">
        <v>0</v>
      </c>
      <c r="R83" s="19">
        <v>0</v>
      </c>
      <c r="S83" s="18"/>
      <c r="U83" s="102">
        <v>6</v>
      </c>
      <c r="V83" s="102">
        <f>IF($H83="","",$H83)</f>
        <v>27.5</v>
      </c>
      <c r="W83" s="102">
        <f>IF(V83="","",V83/100)</f>
        <v>0.27500000000000002</v>
      </c>
      <c r="X83" s="102">
        <f>IF($G83="","",$G83)</f>
        <v>6.96</v>
      </c>
      <c r="Y83" s="102">
        <f>IF($K83="","",$K83)</f>
        <v>9</v>
      </c>
      <c r="Z83" s="102">
        <f>IF(J83="","",J83-1)</f>
        <v>3</v>
      </c>
      <c r="AA83" s="102">
        <f>IF($L83="","",$L83)</f>
        <v>1</v>
      </c>
      <c r="AB83" s="102">
        <f>IF($M83="","",$M83)</f>
        <v>3</v>
      </c>
      <c r="AC83" s="102">
        <f>IF($H84="","",$H84)</f>
        <v>35.200000000000003</v>
      </c>
      <c r="AD83" s="102">
        <f>IF(AC83="","",AC83/100)</f>
        <v>0.35200000000000004</v>
      </c>
      <c r="AE83" s="102">
        <f>IF($G84="","",$G84)</f>
        <v>7.71</v>
      </c>
      <c r="AF83" s="102">
        <f>IF($K84="","",$K84)</f>
        <v>12</v>
      </c>
      <c r="AG83" s="102">
        <f>IF(J84="","",J84-1)</f>
        <v>4</v>
      </c>
      <c r="AH83" s="102">
        <f>IF($L84="","",$L84)</f>
        <v>1</v>
      </c>
      <c r="AI83" s="102">
        <f>IF($M84="","",$M84)</f>
        <v>2</v>
      </c>
      <c r="AJ83" s="102">
        <f>IF($H85="","",$H85)</f>
        <v>35.299999999999997</v>
      </c>
      <c r="AK83" s="102">
        <f>IF(AJ83="","",AJ83/100)</f>
        <v>0.35299999999999998</v>
      </c>
      <c r="AL83" s="102">
        <f>IF($G85="","",$G85)</f>
        <v>7.62</v>
      </c>
      <c r="AM83" s="102">
        <f>IF($K85="","",$K85)</f>
        <v>10</v>
      </c>
      <c r="AN83" s="102">
        <f>IF(J85="","",J85-1)</f>
        <v>4</v>
      </c>
      <c r="AO83" s="102">
        <f>IF($L85="","",$L85)</f>
        <v>1</v>
      </c>
      <c r="AP83" s="102">
        <f>IF($M85="","",$M85)</f>
        <v>2</v>
      </c>
      <c r="AQ83" s="102">
        <f>IF($H86="","",$H86)</f>
        <v>35.5</v>
      </c>
      <c r="AR83" s="102">
        <f>IF(AQ83="","",AQ83/100)</f>
        <v>0.35499999999999998</v>
      </c>
      <c r="AS83" s="102">
        <f>IF($G86="","",$G86)</f>
        <v>7.15</v>
      </c>
      <c r="AT83" s="102">
        <f>IF($K86="","",$K86)</f>
        <v>10</v>
      </c>
      <c r="AU83" s="102">
        <f>IF(J86="","",J86-1)</f>
        <v>4</v>
      </c>
      <c r="AV83" s="102">
        <f>IF($L86="","",$L86)</f>
        <v>1</v>
      </c>
      <c r="AW83" s="102">
        <f>IF($M86="","",$M86)</f>
        <v>4</v>
      </c>
      <c r="AX83" s="102">
        <f>IF($H87="","",$H87)</f>
        <v>35.9</v>
      </c>
      <c r="AY83" s="102">
        <f>IF(AX83="","",AX83/100)</f>
        <v>0.35899999999999999</v>
      </c>
      <c r="AZ83" s="102">
        <f>IF($G87="","",$G87)</f>
        <v>7.86</v>
      </c>
      <c r="BA83" s="102">
        <f>IF($K87="","",$K87)</f>
        <v>14</v>
      </c>
      <c r="BB83" s="102">
        <f>IF(J87="","",J87-1)</f>
        <v>3</v>
      </c>
      <c r="BC83" s="102">
        <f>IF($L87="","",$L87)</f>
        <v>0</v>
      </c>
      <c r="BD83" s="102">
        <f>IF($M87="","",$M87)</f>
        <v>0</v>
      </c>
      <c r="BE83" s="102">
        <f>IF($H88="","",$H88)</f>
        <v>38.4</v>
      </c>
      <c r="BF83" s="102">
        <f>IF(BE83="","",BE83/100)</f>
        <v>0.38400000000000001</v>
      </c>
      <c r="BG83" s="102">
        <f>IF($G88="","",$G88)</f>
        <v>8.4499999999999993</v>
      </c>
      <c r="BH83" s="102">
        <f>IF($K88="","",$K88)</f>
        <v>13</v>
      </c>
      <c r="BI83" s="102">
        <f>IF(J88="","",J88-1)</f>
        <v>7</v>
      </c>
      <c r="BJ83" s="102">
        <f>IF($L88="","",$L88)</f>
        <v>2</v>
      </c>
      <c r="BK83" s="102">
        <f>IF($M88="","",$M88)</f>
        <v>3</v>
      </c>
      <c r="BL83" s="102">
        <f>SUM(O83:O88)/U83</f>
        <v>5</v>
      </c>
      <c r="BM83" s="102">
        <f>SUM(P83:P88)/U83</f>
        <v>0</v>
      </c>
      <c r="BN83" s="102">
        <f>SUM(Q83:Q88)/U83</f>
        <v>0</v>
      </c>
      <c r="BO83" s="102">
        <f>SUM(R83:R88)/U83</f>
        <v>0</v>
      </c>
    </row>
    <row r="84" spans="2:67" ht="15.75" x14ac:dyDescent="0.2">
      <c r="B84" s="147"/>
      <c r="C84" s="21" t="s">
        <v>103</v>
      </c>
      <c r="D84" s="19" t="s">
        <v>755</v>
      </c>
      <c r="E84" s="19">
        <v>177</v>
      </c>
      <c r="F84" s="20"/>
      <c r="G84" s="19">
        <v>7.71</v>
      </c>
      <c r="H84" s="19">
        <v>35.200000000000003</v>
      </c>
      <c r="I84" s="19">
        <v>17</v>
      </c>
      <c r="J84" s="19">
        <v>5</v>
      </c>
      <c r="K84" s="19">
        <v>12</v>
      </c>
      <c r="L84" s="19">
        <v>1</v>
      </c>
      <c r="M84" s="19">
        <v>2</v>
      </c>
      <c r="N84" s="19">
        <v>5</v>
      </c>
      <c r="O84" s="19">
        <v>5</v>
      </c>
      <c r="P84" s="19">
        <v>0</v>
      </c>
      <c r="Q84" s="19">
        <v>0</v>
      </c>
      <c r="R84" s="19">
        <v>0</v>
      </c>
      <c r="S84" s="18" t="s">
        <v>731</v>
      </c>
    </row>
    <row r="85" spans="2:67" ht="15.75" x14ac:dyDescent="0.2">
      <c r="B85" s="147"/>
      <c r="C85" s="21" t="s">
        <v>102</v>
      </c>
      <c r="D85" s="19" t="str">
        <f t="shared" ref="D85:E88" si="20">D84</f>
        <v>cob</v>
      </c>
      <c r="E85" s="19">
        <f t="shared" si="20"/>
        <v>177</v>
      </c>
      <c r="F85" s="20"/>
      <c r="G85" s="19">
        <v>7.62</v>
      </c>
      <c r="H85" s="19">
        <v>35.299999999999997</v>
      </c>
      <c r="I85" s="19">
        <v>24.4</v>
      </c>
      <c r="J85" s="19">
        <v>5</v>
      </c>
      <c r="K85" s="19">
        <v>10</v>
      </c>
      <c r="L85" s="19">
        <v>1</v>
      </c>
      <c r="M85" s="19">
        <v>2</v>
      </c>
      <c r="N85" s="19">
        <v>1</v>
      </c>
      <c r="O85" s="19">
        <v>1</v>
      </c>
      <c r="P85" s="19">
        <v>0</v>
      </c>
      <c r="Q85" s="19">
        <v>0</v>
      </c>
      <c r="R85" s="19">
        <v>0</v>
      </c>
      <c r="S85" s="18" t="s">
        <v>731</v>
      </c>
    </row>
    <row r="86" spans="2:67" ht="15.75" x14ac:dyDescent="0.2">
      <c r="B86" s="147"/>
      <c r="C86" s="21" t="s">
        <v>101</v>
      </c>
      <c r="D86" s="19" t="str">
        <f t="shared" si="20"/>
        <v>cob</v>
      </c>
      <c r="E86" s="19">
        <f t="shared" si="20"/>
        <v>177</v>
      </c>
      <c r="F86" s="20"/>
      <c r="G86" s="19">
        <v>7.15</v>
      </c>
      <c r="H86" s="19">
        <v>35.5</v>
      </c>
      <c r="I86" s="19">
        <v>17.8</v>
      </c>
      <c r="J86" s="19">
        <v>5</v>
      </c>
      <c r="K86" s="19">
        <v>10</v>
      </c>
      <c r="L86" s="19">
        <v>1</v>
      </c>
      <c r="M86" s="19">
        <v>4</v>
      </c>
      <c r="N86" s="19">
        <v>3</v>
      </c>
      <c r="O86" s="19">
        <v>9</v>
      </c>
      <c r="P86" s="19">
        <v>0</v>
      </c>
      <c r="Q86" s="19">
        <v>0</v>
      </c>
      <c r="R86" s="19">
        <v>0</v>
      </c>
      <c r="S86" s="18" t="s">
        <v>731</v>
      </c>
    </row>
    <row r="87" spans="2:67" ht="15.75" x14ac:dyDescent="0.2">
      <c r="B87" s="147"/>
      <c r="C87" s="21" t="s">
        <v>100</v>
      </c>
      <c r="D87" s="19" t="str">
        <f t="shared" si="20"/>
        <v>cob</v>
      </c>
      <c r="E87" s="19">
        <f t="shared" si="20"/>
        <v>177</v>
      </c>
      <c r="F87" s="20"/>
      <c r="G87" s="19">
        <v>7.86</v>
      </c>
      <c r="H87" s="19">
        <v>35.9</v>
      </c>
      <c r="I87" s="19">
        <v>24.6</v>
      </c>
      <c r="J87" s="19">
        <v>4</v>
      </c>
      <c r="K87" s="19">
        <v>14</v>
      </c>
      <c r="L87" s="19">
        <v>0</v>
      </c>
      <c r="M87" s="19">
        <v>0</v>
      </c>
      <c r="N87" s="19">
        <v>2</v>
      </c>
      <c r="O87" s="19">
        <v>5</v>
      </c>
      <c r="P87" s="19">
        <v>0</v>
      </c>
      <c r="Q87" s="19">
        <v>0</v>
      </c>
      <c r="R87" s="19">
        <v>0</v>
      </c>
      <c r="S87" s="18" t="s">
        <v>752</v>
      </c>
    </row>
    <row r="88" spans="2:67" ht="15.75" x14ac:dyDescent="0.2">
      <c r="B88" s="147"/>
      <c r="C88" s="21" t="s">
        <v>99</v>
      </c>
      <c r="D88" s="19" t="str">
        <f t="shared" si="20"/>
        <v>cob</v>
      </c>
      <c r="E88" s="19">
        <f t="shared" si="20"/>
        <v>177</v>
      </c>
      <c r="F88" s="20"/>
      <c r="G88" s="19">
        <v>8.4499999999999993</v>
      </c>
      <c r="H88" s="19">
        <v>38.4</v>
      </c>
      <c r="I88" s="19">
        <v>22</v>
      </c>
      <c r="J88" s="19">
        <v>8</v>
      </c>
      <c r="K88" s="19">
        <v>13</v>
      </c>
      <c r="L88" s="19">
        <v>2</v>
      </c>
      <c r="M88" s="19">
        <v>3</v>
      </c>
      <c r="N88" s="19">
        <v>1</v>
      </c>
      <c r="O88" s="19">
        <v>6</v>
      </c>
      <c r="P88" s="19">
        <v>0</v>
      </c>
      <c r="Q88" s="19">
        <v>0</v>
      </c>
      <c r="R88" s="19">
        <v>0</v>
      </c>
      <c r="S88" s="18" t="s">
        <v>732</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177</v>
      </c>
      <c r="F90" s="13">
        <f>F83</f>
        <v>460.72</v>
      </c>
      <c r="G90" s="13">
        <f t="shared" ref="G90:R90" si="21">AVERAGE(G83:G88)</f>
        <v>7.625</v>
      </c>
      <c r="H90" s="13">
        <f t="shared" si="21"/>
        <v>34.633333333333333</v>
      </c>
      <c r="I90" s="13">
        <f t="shared" si="21"/>
        <v>21.833333333333332</v>
      </c>
      <c r="J90" s="13">
        <f t="shared" si="21"/>
        <v>5.166666666666667</v>
      </c>
      <c r="K90" s="13">
        <f t="shared" si="21"/>
        <v>11.333333333333334</v>
      </c>
      <c r="L90" s="13">
        <f t="shared" si="21"/>
        <v>1</v>
      </c>
      <c r="M90" s="13">
        <f t="shared" si="21"/>
        <v>2.3333333333333335</v>
      </c>
      <c r="N90" s="13">
        <f t="shared" si="21"/>
        <v>2.3333333333333335</v>
      </c>
      <c r="O90" s="13">
        <f t="shared" si="21"/>
        <v>5</v>
      </c>
      <c r="P90" s="13">
        <f t="shared" si="21"/>
        <v>0</v>
      </c>
      <c r="Q90" s="13">
        <f t="shared" si="21"/>
        <v>0</v>
      </c>
      <c r="R90" s="13">
        <f t="shared" si="21"/>
        <v>0</v>
      </c>
      <c r="S90" s="12"/>
    </row>
    <row r="91" spans="2:67" ht="15.75" x14ac:dyDescent="0.2">
      <c r="B91" s="17"/>
      <c r="C91" s="16" t="s">
        <v>97</v>
      </c>
      <c r="D91" s="15"/>
      <c r="E91" s="14"/>
      <c r="F91" s="14"/>
      <c r="G91" s="13">
        <f t="shared" ref="G91:R91" si="22">STDEV(G83:G88)/SQRT(COUNT(G83:G88))</f>
        <v>0.21686785530978683</v>
      </c>
      <c r="H91" s="13">
        <f t="shared" si="22"/>
        <v>1.5076840223041139</v>
      </c>
      <c r="I91" s="13">
        <f t="shared" si="22"/>
        <v>1.4745997573729754</v>
      </c>
      <c r="J91" s="13">
        <f t="shared" si="22"/>
        <v>0.60092521257733189</v>
      </c>
      <c r="K91" s="13">
        <f t="shared" si="22"/>
        <v>0.80277297191948727</v>
      </c>
      <c r="L91" s="13">
        <f t="shared" si="22"/>
        <v>0.25819888974716115</v>
      </c>
      <c r="M91" s="13">
        <f t="shared" si="22"/>
        <v>0.55777335102271708</v>
      </c>
      <c r="N91" s="13">
        <f t="shared" si="22"/>
        <v>0.61463629715285928</v>
      </c>
      <c r="O91" s="13">
        <f t="shared" si="22"/>
        <v>1.0645812948447542</v>
      </c>
      <c r="P91" s="13">
        <f t="shared" si="22"/>
        <v>0</v>
      </c>
      <c r="Q91" s="13">
        <f t="shared" si="22"/>
        <v>0</v>
      </c>
      <c r="R91" s="13">
        <f t="shared" si="22"/>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40D0D-6471-4810-B22A-CABF773C012C}">
  <sheetPr>
    <pageSetUpPr fitToPage="1"/>
  </sheetPr>
  <dimension ref="B1:BO92"/>
  <sheetViews>
    <sheetView defaultGridColor="0" colorId="8" zoomScale="85" workbookViewId="0">
      <selection activeCell="V14" sqref="V1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174</v>
      </c>
      <c r="F13" s="19">
        <v>1262.33</v>
      </c>
      <c r="G13" s="19">
        <v>10.1</v>
      </c>
      <c r="H13" s="19">
        <v>39.299999999999997</v>
      </c>
      <c r="I13" s="19">
        <v>17.3</v>
      </c>
      <c r="J13" s="19">
        <v>7</v>
      </c>
      <c r="K13" s="19">
        <v>16</v>
      </c>
      <c r="L13" s="19">
        <v>1</v>
      </c>
      <c r="M13" s="19">
        <v>2</v>
      </c>
      <c r="N13" s="19">
        <v>1</v>
      </c>
      <c r="O13" s="19">
        <v>14</v>
      </c>
      <c r="P13" s="19">
        <v>0</v>
      </c>
      <c r="Q13" s="19">
        <v>0</v>
      </c>
      <c r="R13" s="19">
        <v>0</v>
      </c>
      <c r="S13" s="18" t="s">
        <v>765</v>
      </c>
      <c r="U13" s="102">
        <v>6</v>
      </c>
      <c r="V13" s="102">
        <f>IF($H13="","",$H13)</f>
        <v>39.299999999999997</v>
      </c>
      <c r="W13" s="102">
        <f>IF(V13="","",V13/100)</f>
        <v>0.39299999999999996</v>
      </c>
      <c r="X13" s="102">
        <f>IF($G13="","",$G13)</f>
        <v>10.1</v>
      </c>
      <c r="Y13" s="102">
        <f>IF($K13="","",$K13)</f>
        <v>16</v>
      </c>
      <c r="Z13" s="102">
        <f>IF(J13="","",J13-1)</f>
        <v>6</v>
      </c>
      <c r="AA13" s="102">
        <f>IF($L13="","",$L13)</f>
        <v>1</v>
      </c>
      <c r="AB13" s="102">
        <f>IF($M13="","",$M13)</f>
        <v>2</v>
      </c>
      <c r="AC13" s="102">
        <f>IF($H14="","",$H14)</f>
        <v>40.4</v>
      </c>
      <c r="AD13" s="102">
        <f>IF(AC13="","",AC13/100)</f>
        <v>0.40399999999999997</v>
      </c>
      <c r="AE13" s="102">
        <f>IF($G14="","",$G14)</f>
        <v>9.52</v>
      </c>
      <c r="AF13" s="102">
        <f>IF($K14="","",$K14)</f>
        <v>15</v>
      </c>
      <c r="AG13" s="102">
        <f>IF(J14="","",J14-1)</f>
        <v>7</v>
      </c>
      <c r="AH13" s="102">
        <f>IF($L14="","",$L14)</f>
        <v>2</v>
      </c>
      <c r="AI13" s="102">
        <f>IF($M14="","",$M14)</f>
        <v>1</v>
      </c>
      <c r="AJ13" s="102">
        <f>IF($H15="","",$H15)</f>
        <v>26.2</v>
      </c>
      <c r="AK13" s="102">
        <f>IF(AJ13="","",AJ13/100)</f>
        <v>0.26200000000000001</v>
      </c>
      <c r="AL13" s="102">
        <f>IF($G15="","",$G15)</f>
        <v>7.05</v>
      </c>
      <c r="AM13" s="102">
        <f>IF($K15="","",$K15)</f>
        <v>8</v>
      </c>
      <c r="AN13" s="102">
        <f>IF(J15="","",J15-1)</f>
        <v>5</v>
      </c>
      <c r="AO13" s="102">
        <f>IF($L15="","",$L15)</f>
        <v>1</v>
      </c>
      <c r="AP13" s="102">
        <f>IF($M15="","",$M15)</f>
        <v>0</v>
      </c>
      <c r="AQ13" s="102">
        <f>IF($H16="","",$H16)</f>
        <v>35.200000000000003</v>
      </c>
      <c r="AR13" s="102">
        <f>IF(AQ13="","",AQ13/100)</f>
        <v>0.35200000000000004</v>
      </c>
      <c r="AS13" s="102">
        <f>IF($G16="","",$G16)</f>
        <v>9.15</v>
      </c>
      <c r="AT13" s="102">
        <f>IF($K16="","",$K16)</f>
        <v>14</v>
      </c>
      <c r="AU13" s="102">
        <f>IF(J16="","",J16-1)</f>
        <v>6</v>
      </c>
      <c r="AV13" s="102">
        <f>IF($L16="","",$L16)</f>
        <v>0</v>
      </c>
      <c r="AW13" s="102">
        <f>IF($M16="","",$M16)</f>
        <v>0</v>
      </c>
      <c r="AX13" s="102">
        <f>IF($H17="","",$H17)</f>
        <v>36.6</v>
      </c>
      <c r="AY13" s="102">
        <f>IF(AX13="","",AX13/100)</f>
        <v>0.36599999999999999</v>
      </c>
      <c r="AZ13" s="102">
        <f>IF($G17="","",$G17)</f>
        <v>9.44</v>
      </c>
      <c r="BA13" s="102">
        <f>IF($K17="","",$K17)</f>
        <v>11</v>
      </c>
      <c r="BB13" s="102">
        <f>IF(J17="","",J17-1)</f>
        <v>6</v>
      </c>
      <c r="BC13" s="102">
        <f>IF($L17="","",$L17)</f>
        <v>3</v>
      </c>
      <c r="BD13" s="102">
        <f>IF($M17="","",$M17)</f>
        <v>7</v>
      </c>
      <c r="BE13" s="102">
        <f>IF($H18="","",$H18)</f>
        <v>35.6</v>
      </c>
      <c r="BF13" s="102">
        <f>IF(BE13="","",BE13/100)</f>
        <v>0.35600000000000004</v>
      </c>
      <c r="BG13" s="102">
        <f>IF($G18="","",$G18)</f>
        <v>8.34</v>
      </c>
      <c r="BH13" s="102">
        <f>IF($K18="","",$K18)</f>
        <v>13</v>
      </c>
      <c r="BI13" s="102">
        <f>IF(J18="","",J18-1)</f>
        <v>9</v>
      </c>
      <c r="BJ13" s="102">
        <f>IF($L18="","",$L18)</f>
        <v>2</v>
      </c>
      <c r="BK13" s="102">
        <f>IF($M18="","",$M18)</f>
        <v>4</v>
      </c>
      <c r="BL13" s="102">
        <f>SUM(O13:O18)/U13</f>
        <v>8.1666666666666661</v>
      </c>
      <c r="BM13" s="102">
        <f>SUM(P13:P18)/U13</f>
        <v>0</v>
      </c>
      <c r="BN13" s="102">
        <f>SUM(Q13:Q18)/U13</f>
        <v>0</v>
      </c>
      <c r="BO13" s="102">
        <f>SUM(R13:R18)/U13</f>
        <v>0</v>
      </c>
    </row>
    <row r="14" spans="2:67" ht="15.75" x14ac:dyDescent="0.2">
      <c r="B14" s="147"/>
      <c r="C14" s="21" t="s">
        <v>103</v>
      </c>
      <c r="D14" s="19" t="s">
        <v>755</v>
      </c>
      <c r="E14" s="19">
        <v>177</v>
      </c>
      <c r="F14" s="20"/>
      <c r="G14" s="19">
        <v>9.52</v>
      </c>
      <c r="H14" s="19">
        <v>40.4</v>
      </c>
      <c r="I14" s="19">
        <v>20.7</v>
      </c>
      <c r="J14" s="19">
        <v>8</v>
      </c>
      <c r="K14" s="19">
        <v>15</v>
      </c>
      <c r="L14" s="19">
        <v>2</v>
      </c>
      <c r="M14" s="19">
        <v>1</v>
      </c>
      <c r="N14" s="19">
        <v>2</v>
      </c>
      <c r="O14" s="19">
        <v>12</v>
      </c>
      <c r="P14" s="19">
        <v>0</v>
      </c>
      <c r="Q14" s="19">
        <v>0</v>
      </c>
      <c r="R14" s="19">
        <v>0</v>
      </c>
      <c r="S14" s="18"/>
    </row>
    <row r="15" spans="2:67" ht="15.75" x14ac:dyDescent="0.2">
      <c r="B15" s="147"/>
      <c r="C15" s="21" t="s">
        <v>102</v>
      </c>
      <c r="D15" s="19" t="str">
        <f t="shared" ref="D15:E18" si="0">D14</f>
        <v>cob</v>
      </c>
      <c r="E15" s="19">
        <f t="shared" si="0"/>
        <v>177</v>
      </c>
      <c r="F15" s="20"/>
      <c r="G15" s="19">
        <v>7.05</v>
      </c>
      <c r="H15" s="19">
        <v>26.2</v>
      </c>
      <c r="I15" s="19">
        <v>13.9</v>
      </c>
      <c r="J15" s="19">
        <v>6</v>
      </c>
      <c r="K15" s="19">
        <v>8</v>
      </c>
      <c r="L15" s="19">
        <v>1</v>
      </c>
      <c r="M15" s="19">
        <v>0</v>
      </c>
      <c r="N15" s="19">
        <v>0</v>
      </c>
      <c r="O15" s="19">
        <v>2</v>
      </c>
      <c r="P15" s="19">
        <v>0</v>
      </c>
      <c r="Q15" s="19">
        <v>0</v>
      </c>
      <c r="R15" s="19">
        <v>0</v>
      </c>
      <c r="S15" s="18"/>
    </row>
    <row r="16" spans="2:67" ht="15.75" x14ac:dyDescent="0.2">
      <c r="B16" s="147"/>
      <c r="C16" s="21" t="s">
        <v>101</v>
      </c>
      <c r="D16" s="19" t="str">
        <f t="shared" si="0"/>
        <v>cob</v>
      </c>
      <c r="E16" s="19">
        <f t="shared" si="0"/>
        <v>177</v>
      </c>
      <c r="F16" s="20"/>
      <c r="G16" s="19">
        <v>9.15</v>
      </c>
      <c r="H16" s="19">
        <v>35.200000000000003</v>
      </c>
      <c r="I16" s="19">
        <v>18.600000000000001</v>
      </c>
      <c r="J16" s="19">
        <v>7</v>
      </c>
      <c r="K16" s="19">
        <v>14</v>
      </c>
      <c r="L16" s="19">
        <v>0</v>
      </c>
      <c r="M16" s="19">
        <v>0</v>
      </c>
      <c r="N16" s="19">
        <v>2</v>
      </c>
      <c r="O16" s="19">
        <v>9</v>
      </c>
      <c r="P16" s="19">
        <v>0</v>
      </c>
      <c r="Q16" s="19">
        <v>0</v>
      </c>
      <c r="R16" s="19">
        <v>0</v>
      </c>
      <c r="S16" s="18" t="s">
        <v>765</v>
      </c>
    </row>
    <row r="17" spans="2:67" ht="15.75" x14ac:dyDescent="0.2">
      <c r="B17" s="147"/>
      <c r="C17" s="21" t="s">
        <v>100</v>
      </c>
      <c r="D17" s="19" t="str">
        <f t="shared" si="0"/>
        <v>cob</v>
      </c>
      <c r="E17" s="19">
        <f t="shared" si="0"/>
        <v>177</v>
      </c>
      <c r="F17" s="20"/>
      <c r="G17" s="19">
        <v>9.44</v>
      </c>
      <c r="H17" s="19">
        <v>36.6</v>
      </c>
      <c r="I17" s="19">
        <v>21.6</v>
      </c>
      <c r="J17" s="19">
        <v>7</v>
      </c>
      <c r="K17" s="19">
        <v>11</v>
      </c>
      <c r="L17" s="19">
        <v>3</v>
      </c>
      <c r="M17" s="19">
        <v>7</v>
      </c>
      <c r="N17" s="19">
        <v>0</v>
      </c>
      <c r="O17" s="19">
        <v>9</v>
      </c>
      <c r="P17" s="19">
        <v>0</v>
      </c>
      <c r="Q17" s="19">
        <v>0</v>
      </c>
      <c r="R17" s="19">
        <v>0</v>
      </c>
      <c r="S17" s="18"/>
    </row>
    <row r="18" spans="2:67" ht="15.75" x14ac:dyDescent="0.2">
      <c r="B18" s="147"/>
      <c r="C18" s="21" t="s">
        <v>99</v>
      </c>
      <c r="D18" s="19" t="str">
        <f t="shared" si="0"/>
        <v>cob</v>
      </c>
      <c r="E18" s="19">
        <f t="shared" si="0"/>
        <v>177</v>
      </c>
      <c r="F18" s="20"/>
      <c r="G18" s="19">
        <v>8.34</v>
      </c>
      <c r="H18" s="19">
        <v>35.6</v>
      </c>
      <c r="I18" s="19">
        <v>20.8</v>
      </c>
      <c r="J18" s="19">
        <v>10</v>
      </c>
      <c r="K18" s="19">
        <v>13</v>
      </c>
      <c r="L18" s="19">
        <v>2</v>
      </c>
      <c r="M18" s="19">
        <v>4</v>
      </c>
      <c r="N18" s="19">
        <v>0</v>
      </c>
      <c r="O18" s="19">
        <v>3</v>
      </c>
      <c r="P18" s="19">
        <v>0</v>
      </c>
      <c r="Q18" s="19">
        <v>0</v>
      </c>
      <c r="R18" s="19">
        <v>0</v>
      </c>
      <c r="S18" s="18" t="s">
        <v>748</v>
      </c>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177</v>
      </c>
      <c r="F20" s="13">
        <f>F13</f>
        <v>1262.33</v>
      </c>
      <c r="G20" s="13">
        <f t="shared" ref="G20:R20" si="1">AVERAGE(G13:G18)</f>
        <v>8.9333333333333318</v>
      </c>
      <c r="H20" s="13">
        <f t="shared" si="1"/>
        <v>35.549999999999997</v>
      </c>
      <c r="I20" s="13">
        <f t="shared" si="1"/>
        <v>18.816666666666666</v>
      </c>
      <c r="J20" s="13">
        <f t="shared" si="1"/>
        <v>7.5</v>
      </c>
      <c r="K20" s="13">
        <f t="shared" si="1"/>
        <v>12.833333333333334</v>
      </c>
      <c r="L20" s="13">
        <f t="shared" si="1"/>
        <v>1.5</v>
      </c>
      <c r="M20" s="13">
        <f t="shared" si="1"/>
        <v>2.3333333333333335</v>
      </c>
      <c r="N20" s="13">
        <f t="shared" si="1"/>
        <v>0.83333333333333337</v>
      </c>
      <c r="O20" s="13">
        <f t="shared" si="1"/>
        <v>8.1666666666666661</v>
      </c>
      <c r="P20" s="13">
        <f t="shared" si="1"/>
        <v>0</v>
      </c>
      <c r="Q20" s="13">
        <f t="shared" si="1"/>
        <v>0</v>
      </c>
      <c r="R20" s="13">
        <f t="shared" si="1"/>
        <v>0</v>
      </c>
      <c r="S20" s="12"/>
    </row>
    <row r="21" spans="2:67" ht="15.75" x14ac:dyDescent="0.2">
      <c r="B21" s="17"/>
      <c r="C21" s="16" t="s">
        <v>97</v>
      </c>
      <c r="D21" s="15"/>
      <c r="E21" s="14"/>
      <c r="F21" s="14"/>
      <c r="G21" s="13">
        <f t="shared" ref="G21:R21" si="2">STDEV(G13:G18)/SQRT(COUNT(G13:G18))</f>
        <v>0.44376920928689212</v>
      </c>
      <c r="H21" s="13">
        <f t="shared" si="2"/>
        <v>2.0513004005589757</v>
      </c>
      <c r="I21" s="13">
        <f t="shared" si="2"/>
        <v>1.1796656776863224</v>
      </c>
      <c r="J21" s="13">
        <f t="shared" si="2"/>
        <v>0.56273143387113778</v>
      </c>
      <c r="K21" s="13">
        <f t="shared" si="2"/>
        <v>1.1948965552623287</v>
      </c>
      <c r="L21" s="13">
        <f t="shared" si="2"/>
        <v>0.4281744192888377</v>
      </c>
      <c r="M21" s="13">
        <f t="shared" si="2"/>
        <v>1.1155467020454342</v>
      </c>
      <c r="N21" s="13">
        <f t="shared" si="2"/>
        <v>0.40138648595974319</v>
      </c>
      <c r="O21" s="13">
        <f t="shared" si="2"/>
        <v>1.9564707454438917</v>
      </c>
      <c r="P21" s="13">
        <f t="shared" si="2"/>
        <v>0</v>
      </c>
      <c r="Q21" s="13">
        <f t="shared" si="2"/>
        <v>0</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730</v>
      </c>
      <c r="E23" s="19">
        <v>174</v>
      </c>
      <c r="F23" s="19">
        <v>827.96</v>
      </c>
      <c r="G23" s="19">
        <v>8.8000000000000007</v>
      </c>
      <c r="H23" s="19">
        <v>34.5</v>
      </c>
      <c r="I23" s="19">
        <v>20.9</v>
      </c>
      <c r="J23" s="19">
        <v>7</v>
      </c>
      <c r="K23" s="19">
        <v>11</v>
      </c>
      <c r="L23" s="19">
        <v>1</v>
      </c>
      <c r="M23" s="19">
        <v>3</v>
      </c>
      <c r="N23" s="19">
        <v>0</v>
      </c>
      <c r="O23" s="19">
        <v>5</v>
      </c>
      <c r="P23" s="19">
        <v>0</v>
      </c>
      <c r="Q23" s="19">
        <v>0</v>
      </c>
      <c r="R23" s="19">
        <v>0</v>
      </c>
      <c r="S23" s="18" t="s">
        <v>741</v>
      </c>
      <c r="U23" s="102">
        <v>6</v>
      </c>
      <c r="V23" s="102">
        <f>IF($H23="","",$H23)</f>
        <v>34.5</v>
      </c>
      <c r="W23" s="102">
        <f>IF(V23="","",V23/100)</f>
        <v>0.34499999999999997</v>
      </c>
      <c r="X23" s="102">
        <f>IF($G23="","",$G23)</f>
        <v>8.8000000000000007</v>
      </c>
      <c r="Y23" s="102">
        <f>IF($K23="","",$K23)</f>
        <v>11</v>
      </c>
      <c r="Z23" s="102">
        <f>IF(J23="","",J23-1)</f>
        <v>6</v>
      </c>
      <c r="AA23" s="102">
        <f>IF($L23="","",$L23)</f>
        <v>1</v>
      </c>
      <c r="AB23" s="102">
        <f>IF($M23="","",$M23)</f>
        <v>3</v>
      </c>
      <c r="AC23" s="102">
        <f>IF($H24="","",$H24)</f>
        <v>23.7</v>
      </c>
      <c r="AD23" s="102">
        <f>IF(AC23="","",AC23/100)</f>
        <v>0.23699999999999999</v>
      </c>
      <c r="AE23" s="102">
        <f>IF($G24="","",$G24)</f>
        <v>6.8</v>
      </c>
      <c r="AF23" s="102">
        <f>IF($K24="","",$K24)</f>
        <v>7</v>
      </c>
      <c r="AG23" s="102">
        <f>IF(J24="","",J24-1)</f>
        <v>5</v>
      </c>
      <c r="AH23" s="102">
        <f>IF($L24="","",$L24)</f>
        <v>3</v>
      </c>
      <c r="AI23" s="102">
        <f>IF($M24="","",$M24)</f>
        <v>0</v>
      </c>
      <c r="AJ23" s="102">
        <f>IF($H25="","",$H25)</f>
        <v>32.299999999999997</v>
      </c>
      <c r="AK23" s="102">
        <f>IF(AJ23="","",AJ23/100)</f>
        <v>0.32299999999999995</v>
      </c>
      <c r="AL23" s="102">
        <f>IF($G25="","",$G25)</f>
        <v>7</v>
      </c>
      <c r="AM23" s="102">
        <f>IF($K25="","",$K25)</f>
        <v>7</v>
      </c>
      <c r="AN23" s="102">
        <f>IF(J25="","",J25-1)</f>
        <v>5</v>
      </c>
      <c r="AO23" s="102">
        <f>IF($L25="","",$L25)</f>
        <v>3</v>
      </c>
      <c r="AP23" s="102">
        <f>IF($M25="","",$M25)</f>
        <v>0</v>
      </c>
      <c r="AQ23" s="102">
        <f>IF($H26="","",$H26)</f>
        <v>34</v>
      </c>
      <c r="AR23" s="102">
        <f>IF(AQ23="","",AQ23/100)</f>
        <v>0.34</v>
      </c>
      <c r="AS23" s="102">
        <f>IF($G26="","",$G26)</f>
        <v>10.7</v>
      </c>
      <c r="AT23" s="102">
        <f>IF($K26="","",$K26)</f>
        <v>10</v>
      </c>
      <c r="AU23" s="102">
        <f>IF(J26="","",J26-1)</f>
        <v>4</v>
      </c>
      <c r="AV23" s="102">
        <f>IF($L26="","",$L26)</f>
        <v>2</v>
      </c>
      <c r="AW23" s="102">
        <f>IF($M26="","",$M26)</f>
        <v>5</v>
      </c>
      <c r="AX23" s="102">
        <f>IF($H27="","",$H27)</f>
        <v>42.3</v>
      </c>
      <c r="AY23" s="102">
        <f>IF(AX23="","",AX23/100)</f>
        <v>0.42299999999999999</v>
      </c>
      <c r="AZ23" s="102">
        <f>IF($G27="","",$G27)</f>
        <v>8</v>
      </c>
      <c r="BA23" s="102">
        <f>IF($K27="","",$K27)</f>
        <v>9</v>
      </c>
      <c r="BB23" s="102">
        <f>IF(J27="","",J27-1)</f>
        <v>4</v>
      </c>
      <c r="BC23" s="102">
        <f>IF($L27="","",$L27)</f>
        <v>1</v>
      </c>
      <c r="BD23" s="102">
        <f>IF($M27="","",$M27)</f>
        <v>0</v>
      </c>
      <c r="BE23" s="102">
        <f>IF($H28="","",$H28)</f>
        <v>46.5</v>
      </c>
      <c r="BF23" s="102">
        <f>IF(BE23="","",BE23/100)</f>
        <v>0.46500000000000002</v>
      </c>
      <c r="BG23" s="102">
        <f>IF($G28="","",$G28)</f>
        <v>11.9</v>
      </c>
      <c r="BH23" s="102">
        <f>IF($K28="","",$K28)</f>
        <v>13</v>
      </c>
      <c r="BI23" s="102">
        <f>IF(J28="","",J28-1)</f>
        <v>3</v>
      </c>
      <c r="BJ23" s="102">
        <f>IF($L28="","",$L28)</f>
        <v>2</v>
      </c>
      <c r="BK23" s="102">
        <f>IF($M28="","",$M28)</f>
        <v>2</v>
      </c>
      <c r="BL23" s="102">
        <f>SUM(O23:O28)/U23</f>
        <v>4.666666666666667</v>
      </c>
      <c r="BM23" s="102">
        <f>SUM(P23:P28)/U23</f>
        <v>0</v>
      </c>
      <c r="BN23" s="102">
        <f>SUM(Q23:Q28)/U23</f>
        <v>0</v>
      </c>
      <c r="BO23" s="102">
        <f>SUM(R23:R28)/U23</f>
        <v>0</v>
      </c>
    </row>
    <row r="24" spans="2:67" ht="15.75" x14ac:dyDescent="0.2">
      <c r="B24" s="147"/>
      <c r="C24" s="21" t="s">
        <v>103</v>
      </c>
      <c r="D24" s="19" t="s">
        <v>107</v>
      </c>
      <c r="E24" s="19">
        <v>178</v>
      </c>
      <c r="F24" s="20"/>
      <c r="G24" s="19">
        <v>6.8</v>
      </c>
      <c r="H24" s="19">
        <v>23.7</v>
      </c>
      <c r="I24" s="19">
        <v>18.2</v>
      </c>
      <c r="J24" s="19">
        <v>6</v>
      </c>
      <c r="K24" s="19">
        <v>7</v>
      </c>
      <c r="L24" s="19">
        <v>3</v>
      </c>
      <c r="M24" s="19">
        <v>0</v>
      </c>
      <c r="N24" s="19">
        <v>1</v>
      </c>
      <c r="O24" s="19">
        <v>1</v>
      </c>
      <c r="P24" s="19">
        <v>0</v>
      </c>
      <c r="Q24" s="19">
        <v>0</v>
      </c>
      <c r="R24" s="19">
        <v>0</v>
      </c>
      <c r="S24" s="18"/>
    </row>
    <row r="25" spans="2:67" ht="15.75" x14ac:dyDescent="0.2">
      <c r="B25" s="147"/>
      <c r="C25" s="21" t="s">
        <v>102</v>
      </c>
      <c r="D25" s="19" t="str">
        <f t="shared" ref="D25:E28" si="3">D24</f>
        <v>sr</v>
      </c>
      <c r="E25" s="19">
        <f t="shared" si="3"/>
        <v>178</v>
      </c>
      <c r="F25" s="20"/>
      <c r="G25" s="19">
        <v>7</v>
      </c>
      <c r="H25" s="19">
        <v>32.299999999999997</v>
      </c>
      <c r="I25" s="19">
        <v>24</v>
      </c>
      <c r="J25" s="19">
        <v>6</v>
      </c>
      <c r="K25" s="19">
        <v>7</v>
      </c>
      <c r="L25" s="19">
        <v>3</v>
      </c>
      <c r="M25" s="19">
        <v>0</v>
      </c>
      <c r="N25" s="19">
        <v>1</v>
      </c>
      <c r="O25" s="19">
        <v>1</v>
      </c>
      <c r="P25" s="19">
        <v>0</v>
      </c>
      <c r="Q25" s="19">
        <v>0</v>
      </c>
      <c r="R25" s="19">
        <v>0</v>
      </c>
      <c r="S25" s="18"/>
    </row>
    <row r="26" spans="2:67" ht="15.75" x14ac:dyDescent="0.2">
      <c r="B26" s="147"/>
      <c r="C26" s="21" t="s">
        <v>101</v>
      </c>
      <c r="D26" s="19" t="str">
        <f t="shared" si="3"/>
        <v>sr</v>
      </c>
      <c r="E26" s="19">
        <f t="shared" si="3"/>
        <v>178</v>
      </c>
      <c r="F26" s="20"/>
      <c r="G26" s="19">
        <v>10.7</v>
      </c>
      <c r="H26" s="19">
        <v>34</v>
      </c>
      <c r="I26" s="19">
        <v>28.6</v>
      </c>
      <c r="J26" s="19">
        <v>5</v>
      </c>
      <c r="K26" s="19">
        <v>10</v>
      </c>
      <c r="L26" s="19">
        <v>2</v>
      </c>
      <c r="M26" s="19">
        <v>5</v>
      </c>
      <c r="N26" s="19">
        <v>0</v>
      </c>
      <c r="O26" s="19">
        <v>7</v>
      </c>
      <c r="P26" s="19">
        <v>0</v>
      </c>
      <c r="Q26" s="19">
        <v>0</v>
      </c>
      <c r="R26" s="19">
        <v>0</v>
      </c>
      <c r="S26" s="18" t="s">
        <v>738</v>
      </c>
    </row>
    <row r="27" spans="2:67" ht="15.75" x14ac:dyDescent="0.2">
      <c r="B27" s="147"/>
      <c r="C27" s="21" t="s">
        <v>100</v>
      </c>
      <c r="D27" s="19" t="str">
        <f t="shared" si="3"/>
        <v>sr</v>
      </c>
      <c r="E27" s="19">
        <f t="shared" si="3"/>
        <v>178</v>
      </c>
      <c r="F27" s="20"/>
      <c r="G27" s="19">
        <v>8</v>
      </c>
      <c r="H27" s="19">
        <v>42.3</v>
      </c>
      <c r="I27" s="19">
        <v>23.5</v>
      </c>
      <c r="J27" s="19">
        <v>5</v>
      </c>
      <c r="K27" s="19">
        <v>9</v>
      </c>
      <c r="L27" s="19">
        <v>1</v>
      </c>
      <c r="M27" s="19">
        <v>0</v>
      </c>
      <c r="N27" s="19">
        <v>1</v>
      </c>
      <c r="O27" s="19">
        <v>2</v>
      </c>
      <c r="P27" s="19">
        <v>0</v>
      </c>
      <c r="Q27" s="19">
        <v>0</v>
      </c>
      <c r="R27" s="19">
        <v>0</v>
      </c>
      <c r="S27" s="18" t="s">
        <v>741</v>
      </c>
    </row>
    <row r="28" spans="2:67" ht="15.75" x14ac:dyDescent="0.2">
      <c r="B28" s="147"/>
      <c r="C28" s="21" t="s">
        <v>99</v>
      </c>
      <c r="D28" s="19" t="str">
        <f t="shared" si="3"/>
        <v>sr</v>
      </c>
      <c r="E28" s="19">
        <f t="shared" si="3"/>
        <v>178</v>
      </c>
      <c r="F28" s="20"/>
      <c r="G28" s="19">
        <v>11.9</v>
      </c>
      <c r="H28" s="19">
        <v>46.5</v>
      </c>
      <c r="I28" s="19">
        <v>24.1</v>
      </c>
      <c r="J28" s="19">
        <v>4</v>
      </c>
      <c r="K28" s="19">
        <v>13</v>
      </c>
      <c r="L28" s="19">
        <v>2</v>
      </c>
      <c r="M28" s="19">
        <v>2</v>
      </c>
      <c r="N28" s="19">
        <v>0</v>
      </c>
      <c r="O28" s="19">
        <v>12</v>
      </c>
      <c r="P28" s="19">
        <v>0</v>
      </c>
      <c r="Q28" s="19">
        <v>0</v>
      </c>
      <c r="R28" s="19">
        <v>0</v>
      </c>
      <c r="S28" s="18" t="s">
        <v>741</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178</v>
      </c>
      <c r="F30" s="13">
        <f>F23</f>
        <v>827.96</v>
      </c>
      <c r="G30" s="13">
        <f t="shared" ref="G30:R30" si="4">AVERAGE(G23:G28)</f>
        <v>8.8666666666666654</v>
      </c>
      <c r="H30" s="13">
        <f t="shared" si="4"/>
        <v>35.550000000000004</v>
      </c>
      <c r="I30" s="13">
        <f t="shared" si="4"/>
        <v>23.216666666666665</v>
      </c>
      <c r="J30" s="13">
        <f t="shared" si="4"/>
        <v>5.5</v>
      </c>
      <c r="K30" s="13">
        <f t="shared" si="4"/>
        <v>9.5</v>
      </c>
      <c r="L30" s="13">
        <f t="shared" si="4"/>
        <v>2</v>
      </c>
      <c r="M30" s="13">
        <f t="shared" si="4"/>
        <v>1.6666666666666667</v>
      </c>
      <c r="N30" s="13">
        <f t="shared" si="4"/>
        <v>0.5</v>
      </c>
      <c r="O30" s="13">
        <f t="shared" si="4"/>
        <v>4.666666666666667</v>
      </c>
      <c r="P30" s="13">
        <f t="shared" si="4"/>
        <v>0</v>
      </c>
      <c r="Q30" s="13">
        <f t="shared" si="4"/>
        <v>0</v>
      </c>
      <c r="R30" s="13">
        <f t="shared" si="4"/>
        <v>0</v>
      </c>
      <c r="S30" s="12"/>
    </row>
    <row r="31" spans="2:67" ht="15.75" x14ac:dyDescent="0.2">
      <c r="B31" s="17"/>
      <c r="C31" s="16" t="s">
        <v>97</v>
      </c>
      <c r="D31" s="15"/>
      <c r="E31" s="14"/>
      <c r="F31" s="14"/>
      <c r="G31" s="13">
        <f t="shared" ref="G31:R31" si="5">STDEV(G23:G28)/SQRT(COUNT(G23:G28))</f>
        <v>0.8381195883908501</v>
      </c>
      <c r="H31" s="13">
        <f t="shared" si="5"/>
        <v>3.2657566759736718</v>
      </c>
      <c r="I31" s="13">
        <f t="shared" si="5"/>
        <v>1.4258136078900661</v>
      </c>
      <c r="J31" s="13">
        <f t="shared" si="5"/>
        <v>0.4281744192888377</v>
      </c>
      <c r="K31" s="13">
        <f t="shared" si="5"/>
        <v>0.95742710775633821</v>
      </c>
      <c r="L31" s="13">
        <f t="shared" si="5"/>
        <v>0.36514837167011077</v>
      </c>
      <c r="M31" s="13">
        <f t="shared" si="5"/>
        <v>0.84327404271156781</v>
      </c>
      <c r="N31" s="13">
        <f t="shared" si="5"/>
        <v>0.22360679774997896</v>
      </c>
      <c r="O31" s="13">
        <f t="shared" si="5"/>
        <v>1.763834207376394</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174</v>
      </c>
      <c r="F33" s="19">
        <v>398.5</v>
      </c>
      <c r="G33" s="19">
        <v>6.8</v>
      </c>
      <c r="H33" s="19">
        <v>31.3</v>
      </c>
      <c r="I33" s="19">
        <v>18.600000000000001</v>
      </c>
      <c r="J33" s="19">
        <v>6</v>
      </c>
      <c r="K33" s="19">
        <v>8</v>
      </c>
      <c r="L33" s="19">
        <v>1</v>
      </c>
      <c r="M33" s="19">
        <v>0</v>
      </c>
      <c r="N33" s="19">
        <v>3</v>
      </c>
      <c r="O33" s="19">
        <v>3</v>
      </c>
      <c r="P33" s="19">
        <v>0</v>
      </c>
      <c r="Q33" s="19">
        <v>0</v>
      </c>
      <c r="R33" s="19">
        <v>0</v>
      </c>
      <c r="S33" s="18" t="s">
        <v>741</v>
      </c>
      <c r="U33" s="102">
        <v>6</v>
      </c>
      <c r="V33" s="102">
        <f>IF($H33="","",$H33)</f>
        <v>31.3</v>
      </c>
      <c r="W33" s="102">
        <f>IF(V33="","",V33/100)</f>
        <v>0.313</v>
      </c>
      <c r="X33" s="102">
        <f>IF($G33="","",$G33)</f>
        <v>6.8</v>
      </c>
      <c r="Y33" s="102">
        <f>IF($K33="","",$K33)</f>
        <v>8</v>
      </c>
      <c r="Z33" s="102">
        <f>IF(J33="","",J33-1)</f>
        <v>5</v>
      </c>
      <c r="AA33" s="102">
        <f>IF($L33="","",$L33)</f>
        <v>1</v>
      </c>
      <c r="AB33" s="102">
        <f>IF($M33="","",$M33)</f>
        <v>0</v>
      </c>
      <c r="AC33" s="102">
        <f>IF($H34="","",$H34)</f>
        <v>31.1</v>
      </c>
      <c r="AD33" s="102">
        <f>IF(AC33="","",AC33/100)</f>
        <v>0.311</v>
      </c>
      <c r="AE33" s="102">
        <f>IF($G34="","",$G34)</f>
        <v>7.3</v>
      </c>
      <c r="AF33" s="102">
        <f>IF($K34="","",$K34)</f>
        <v>9</v>
      </c>
      <c r="AG33" s="102">
        <f>IF(J34="","",J34-1)</f>
        <v>4</v>
      </c>
      <c r="AH33" s="102">
        <f>IF($L34="","",$L34)</f>
        <v>2</v>
      </c>
      <c r="AI33" s="102">
        <f>IF($M34="","",$M34)</f>
        <v>2</v>
      </c>
      <c r="AJ33" s="102">
        <f>IF($H35="","",$H35)</f>
        <v>33.1</v>
      </c>
      <c r="AK33" s="102">
        <f>IF(AJ33="","",AJ33/100)</f>
        <v>0.33100000000000002</v>
      </c>
      <c r="AL33" s="102">
        <f>IF($G35="","",$G35)</f>
        <v>8</v>
      </c>
      <c r="AM33" s="102">
        <f>IF($K35="","",$K35)</f>
        <v>10</v>
      </c>
      <c r="AN33" s="102">
        <f>IF(J35="","",J35-1)</f>
        <v>7</v>
      </c>
      <c r="AO33" s="102">
        <f>IF($L35="","",$L35)</f>
        <v>3</v>
      </c>
      <c r="AP33" s="102">
        <f>IF($M35="","",$M35)</f>
        <v>3</v>
      </c>
      <c r="AQ33" s="102">
        <f>IF($H36="","",$H36)</f>
        <v>29.5</v>
      </c>
      <c r="AR33" s="102">
        <f>IF(AQ33="","",AQ33/100)</f>
        <v>0.29499999999999998</v>
      </c>
      <c r="AS33" s="102">
        <f>IF($G36="","",$G36)</f>
        <v>7.4</v>
      </c>
      <c r="AT33" s="102">
        <f>IF($K36="","",$K36)</f>
        <v>8</v>
      </c>
      <c r="AU33" s="102">
        <f>IF(J36="","",J36-1)</f>
        <v>5</v>
      </c>
      <c r="AV33" s="102">
        <f>IF($L36="","",$L36)</f>
        <v>1</v>
      </c>
      <c r="AW33" s="102">
        <f>IF($M36="","",$M36)</f>
        <v>3</v>
      </c>
      <c r="AX33" s="102">
        <f>IF($H37="","",$H37)</f>
        <v>29</v>
      </c>
      <c r="AY33" s="102">
        <f>IF(AX33="","",AX33/100)</f>
        <v>0.28999999999999998</v>
      </c>
      <c r="AZ33" s="102">
        <f>IF($G37="","",$G37)</f>
        <v>7.6</v>
      </c>
      <c r="BA33" s="102">
        <f>IF($K37="","",$K37)</f>
        <v>7</v>
      </c>
      <c r="BB33" s="102">
        <f>IF(J37="","",J37-1)</f>
        <v>4</v>
      </c>
      <c r="BC33" s="102">
        <f>IF($L37="","",$L37)</f>
        <v>2</v>
      </c>
      <c r="BD33" s="102">
        <f>IF($M37="","",$M37)</f>
        <v>3</v>
      </c>
      <c r="BE33" s="102">
        <f>IF($H38="","",$H38)</f>
        <v>40.5</v>
      </c>
      <c r="BF33" s="102">
        <f>IF(BE33="","",BE33/100)</f>
        <v>0.40500000000000003</v>
      </c>
      <c r="BG33" s="102">
        <f>IF($G38="","",$G38)</f>
        <v>8</v>
      </c>
      <c r="BH33" s="102">
        <f>IF($K38="","",$K38)</f>
        <v>12</v>
      </c>
      <c r="BI33" s="102">
        <f>IF(J38="","",J38-1)</f>
        <v>7</v>
      </c>
      <c r="BJ33" s="102">
        <f>IF($L38="","",$L38)</f>
        <v>4</v>
      </c>
      <c r="BK33" s="102">
        <f>IF($M38="","",$M38)</f>
        <v>0</v>
      </c>
      <c r="BL33" s="102">
        <f>SUM(O33:O38)/U33</f>
        <v>3.5</v>
      </c>
      <c r="BM33" s="102">
        <f>SUM(P33:P38)/U33</f>
        <v>0</v>
      </c>
      <c r="BN33" s="102">
        <f>SUM(Q33:Q38)/U33</f>
        <v>0</v>
      </c>
      <c r="BO33" s="102">
        <f>SUM(R33:R38)/U33</f>
        <v>0</v>
      </c>
    </row>
    <row r="34" spans="2:67" ht="15.75" x14ac:dyDescent="0.2">
      <c r="B34" s="147"/>
      <c r="C34" s="21" t="s">
        <v>103</v>
      </c>
      <c r="D34" s="19" t="s">
        <v>107</v>
      </c>
      <c r="E34" s="19">
        <v>178</v>
      </c>
      <c r="F34" s="20"/>
      <c r="G34" s="19">
        <v>7.3</v>
      </c>
      <c r="H34" s="19">
        <v>31.1</v>
      </c>
      <c r="I34" s="19">
        <v>19.100000000000001</v>
      </c>
      <c r="J34" s="19">
        <v>5</v>
      </c>
      <c r="K34" s="19">
        <v>9</v>
      </c>
      <c r="L34" s="19">
        <v>2</v>
      </c>
      <c r="M34" s="19">
        <v>2</v>
      </c>
      <c r="N34" s="19">
        <v>0</v>
      </c>
      <c r="O34" s="19">
        <v>2</v>
      </c>
      <c r="P34" s="19">
        <v>0</v>
      </c>
      <c r="Q34" s="19">
        <v>0</v>
      </c>
      <c r="R34" s="19">
        <v>0</v>
      </c>
      <c r="S34" s="18" t="s">
        <v>738</v>
      </c>
    </row>
    <row r="35" spans="2:67" ht="15.75" x14ac:dyDescent="0.2">
      <c r="B35" s="147"/>
      <c r="C35" s="21" t="s">
        <v>102</v>
      </c>
      <c r="D35" s="19" t="str">
        <f t="shared" ref="D35:E38" si="6">D34</f>
        <v>sr</v>
      </c>
      <c r="E35" s="19">
        <f t="shared" si="6"/>
        <v>178</v>
      </c>
      <c r="F35" s="20"/>
      <c r="G35" s="19">
        <v>8</v>
      </c>
      <c r="H35" s="19">
        <v>33.1</v>
      </c>
      <c r="I35" s="19">
        <v>14.3</v>
      </c>
      <c r="J35" s="19">
        <v>8</v>
      </c>
      <c r="K35" s="19">
        <v>10</v>
      </c>
      <c r="L35" s="19">
        <v>3</v>
      </c>
      <c r="M35" s="19">
        <v>3</v>
      </c>
      <c r="N35" s="19">
        <v>3</v>
      </c>
      <c r="O35" s="19">
        <v>4</v>
      </c>
      <c r="P35" s="19">
        <v>0</v>
      </c>
      <c r="Q35" s="19">
        <v>0</v>
      </c>
      <c r="R35" s="19">
        <v>0</v>
      </c>
      <c r="S35" s="18"/>
    </row>
    <row r="36" spans="2:67" ht="15.75" x14ac:dyDescent="0.2">
      <c r="B36" s="147"/>
      <c r="C36" s="21" t="s">
        <v>101</v>
      </c>
      <c r="D36" s="19" t="str">
        <f t="shared" si="6"/>
        <v>sr</v>
      </c>
      <c r="E36" s="19">
        <f t="shared" si="6"/>
        <v>178</v>
      </c>
      <c r="F36" s="20"/>
      <c r="G36" s="19">
        <v>7.4</v>
      </c>
      <c r="H36" s="19">
        <v>29.5</v>
      </c>
      <c r="I36" s="19">
        <v>15.4</v>
      </c>
      <c r="J36" s="19">
        <v>6</v>
      </c>
      <c r="K36" s="19">
        <v>8</v>
      </c>
      <c r="L36" s="19">
        <v>1</v>
      </c>
      <c r="M36" s="19">
        <v>3</v>
      </c>
      <c r="N36" s="19">
        <v>1</v>
      </c>
      <c r="O36" s="19">
        <v>3</v>
      </c>
      <c r="P36" s="19">
        <v>0</v>
      </c>
      <c r="Q36" s="19">
        <v>0</v>
      </c>
      <c r="R36" s="19">
        <v>0</v>
      </c>
      <c r="S36" s="18" t="s">
        <v>741</v>
      </c>
    </row>
    <row r="37" spans="2:67" ht="15.75" x14ac:dyDescent="0.2">
      <c r="B37" s="147"/>
      <c r="C37" s="21" t="s">
        <v>100</v>
      </c>
      <c r="D37" s="19" t="str">
        <f t="shared" si="6"/>
        <v>sr</v>
      </c>
      <c r="E37" s="19">
        <f t="shared" si="6"/>
        <v>178</v>
      </c>
      <c r="F37" s="20"/>
      <c r="G37" s="19">
        <v>7.6</v>
      </c>
      <c r="H37" s="19">
        <v>29</v>
      </c>
      <c r="I37" s="19">
        <v>25.1</v>
      </c>
      <c r="J37" s="19">
        <v>5</v>
      </c>
      <c r="K37" s="19">
        <v>7</v>
      </c>
      <c r="L37" s="19">
        <v>2</v>
      </c>
      <c r="M37" s="19">
        <v>3</v>
      </c>
      <c r="N37" s="19">
        <v>4</v>
      </c>
      <c r="O37" s="19">
        <v>2</v>
      </c>
      <c r="P37" s="19">
        <v>0</v>
      </c>
      <c r="Q37" s="19">
        <v>0</v>
      </c>
      <c r="R37" s="19">
        <v>0</v>
      </c>
      <c r="S37" s="18" t="s">
        <v>738</v>
      </c>
    </row>
    <row r="38" spans="2:67" ht="15.75" x14ac:dyDescent="0.2">
      <c r="B38" s="147"/>
      <c r="C38" s="21" t="s">
        <v>99</v>
      </c>
      <c r="D38" s="19" t="str">
        <f t="shared" si="6"/>
        <v>sr</v>
      </c>
      <c r="E38" s="19">
        <f t="shared" si="6"/>
        <v>178</v>
      </c>
      <c r="F38" s="20"/>
      <c r="G38" s="19">
        <v>8</v>
      </c>
      <c r="H38" s="19">
        <v>40.5</v>
      </c>
      <c r="I38" s="19">
        <v>17.600000000000001</v>
      </c>
      <c r="J38" s="19">
        <v>8</v>
      </c>
      <c r="K38" s="19">
        <v>12</v>
      </c>
      <c r="L38" s="19">
        <v>4</v>
      </c>
      <c r="M38" s="19">
        <v>0</v>
      </c>
      <c r="N38" s="19">
        <v>2</v>
      </c>
      <c r="O38" s="19">
        <v>7</v>
      </c>
      <c r="P38" s="19">
        <v>0</v>
      </c>
      <c r="Q38" s="19">
        <v>0</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178</v>
      </c>
      <c r="F40" s="13">
        <f>F33</f>
        <v>398.5</v>
      </c>
      <c r="G40" s="13">
        <f t="shared" ref="G40:R40" si="7">AVERAGE(G33:G38)</f>
        <v>7.5166666666666666</v>
      </c>
      <c r="H40" s="13">
        <f t="shared" si="7"/>
        <v>32.416666666666664</v>
      </c>
      <c r="I40" s="13">
        <f t="shared" si="7"/>
        <v>18.349999999999998</v>
      </c>
      <c r="J40" s="13">
        <f t="shared" si="7"/>
        <v>6.333333333333333</v>
      </c>
      <c r="K40" s="13">
        <f t="shared" si="7"/>
        <v>9</v>
      </c>
      <c r="L40" s="13">
        <f t="shared" si="7"/>
        <v>2.1666666666666665</v>
      </c>
      <c r="M40" s="13">
        <f t="shared" si="7"/>
        <v>1.8333333333333333</v>
      </c>
      <c r="N40" s="13">
        <f t="shared" si="7"/>
        <v>2.1666666666666665</v>
      </c>
      <c r="O40" s="13">
        <f t="shared" si="7"/>
        <v>3.5</v>
      </c>
      <c r="P40" s="13">
        <f t="shared" si="7"/>
        <v>0</v>
      </c>
      <c r="Q40" s="13">
        <f t="shared" si="7"/>
        <v>0</v>
      </c>
      <c r="R40" s="13">
        <f t="shared" si="7"/>
        <v>0</v>
      </c>
      <c r="S40" s="12"/>
    </row>
    <row r="41" spans="2:67" ht="15.75" x14ac:dyDescent="0.2">
      <c r="B41" s="17"/>
      <c r="C41" s="16" t="s">
        <v>97</v>
      </c>
      <c r="D41" s="15"/>
      <c r="E41" s="14"/>
      <c r="F41" s="14"/>
      <c r="G41" s="13">
        <f t="shared" ref="G41:R41" si="8">STDEV(G33:G38)/SQRT(COUNT(G33:G38))</f>
        <v>0.18693433190413275</v>
      </c>
      <c r="H41" s="13">
        <f t="shared" si="8"/>
        <v>1.7220949773781669</v>
      </c>
      <c r="I41" s="13">
        <f t="shared" si="8"/>
        <v>1.5476326006732639</v>
      </c>
      <c r="J41" s="13">
        <f t="shared" si="8"/>
        <v>0.5577733510227173</v>
      </c>
      <c r="K41" s="13">
        <f t="shared" si="8"/>
        <v>0.73029674334022154</v>
      </c>
      <c r="L41" s="13">
        <f t="shared" si="8"/>
        <v>0.47726070210921173</v>
      </c>
      <c r="M41" s="13">
        <f t="shared" si="8"/>
        <v>0.60092521257733156</v>
      </c>
      <c r="N41" s="13">
        <f t="shared" si="8"/>
        <v>0.60092521257733156</v>
      </c>
      <c r="O41" s="13">
        <f t="shared" si="8"/>
        <v>0.76376261582597338</v>
      </c>
      <c r="P41" s="13">
        <f t="shared" si="8"/>
        <v>0</v>
      </c>
      <c r="Q41" s="13">
        <f t="shared" si="8"/>
        <v>0</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174</v>
      </c>
      <c r="F43" s="19">
        <v>1067.08</v>
      </c>
      <c r="G43" s="19">
        <v>9.3000000000000007</v>
      </c>
      <c r="H43" s="19">
        <v>39.200000000000003</v>
      </c>
      <c r="I43" s="19">
        <v>24</v>
      </c>
      <c r="J43" s="19">
        <v>8</v>
      </c>
      <c r="K43" s="19">
        <v>10</v>
      </c>
      <c r="L43" s="19">
        <v>2</v>
      </c>
      <c r="M43" s="19">
        <v>8</v>
      </c>
      <c r="N43" s="19">
        <v>2</v>
      </c>
      <c r="O43" s="19">
        <v>11</v>
      </c>
      <c r="P43" s="19">
        <v>0</v>
      </c>
      <c r="Q43" s="19">
        <v>0</v>
      </c>
      <c r="R43" s="19">
        <v>0</v>
      </c>
      <c r="S43" s="18" t="s">
        <v>741</v>
      </c>
      <c r="U43" s="102">
        <v>6</v>
      </c>
      <c r="V43" s="102">
        <f>IF($H43="","",$H43)</f>
        <v>39.200000000000003</v>
      </c>
      <c r="W43" s="102">
        <f>IF(V43="","",V43/100)</f>
        <v>0.39200000000000002</v>
      </c>
      <c r="X43" s="102">
        <f>IF($G43="","",$G43)</f>
        <v>9.3000000000000007</v>
      </c>
      <c r="Y43" s="102">
        <f>IF($K43="","",$K43)</f>
        <v>10</v>
      </c>
      <c r="Z43" s="102">
        <f>IF(J43="","",J43-1)</f>
        <v>7</v>
      </c>
      <c r="AA43" s="102">
        <f>IF($L43="","",$L43)</f>
        <v>2</v>
      </c>
      <c r="AB43" s="102">
        <f>IF($M43="","",$M43)</f>
        <v>8</v>
      </c>
      <c r="AC43" s="102">
        <f>IF($H44="","",$H44)</f>
        <v>33</v>
      </c>
      <c r="AD43" s="102">
        <f>IF(AC43="","",AC43/100)</f>
        <v>0.33</v>
      </c>
      <c r="AE43" s="102">
        <f>IF($G44="","",$G44)</f>
        <v>7.7</v>
      </c>
      <c r="AF43" s="102">
        <f>IF($K44="","",$K44)</f>
        <v>12</v>
      </c>
      <c r="AG43" s="102">
        <f>IF(J44="","",J44-1)</f>
        <v>6</v>
      </c>
      <c r="AH43" s="102">
        <f>IF($L44="","",$L44)</f>
        <v>3</v>
      </c>
      <c r="AI43" s="102">
        <f>IF($M44="","",$M44)</f>
        <v>2</v>
      </c>
      <c r="AJ43" s="102">
        <f>IF($H45="","",$H45)</f>
        <v>51</v>
      </c>
      <c r="AK43" s="102">
        <f>IF(AJ43="","",AJ43/100)</f>
        <v>0.51</v>
      </c>
      <c r="AL43" s="102">
        <f>IF($G45="","",$G45)</f>
        <v>9.1999999999999993</v>
      </c>
      <c r="AM43" s="102">
        <f>IF($K45="","",$K45)</f>
        <v>13</v>
      </c>
      <c r="AN43" s="102">
        <f>IF(J45="","",J45-1)</f>
        <v>7</v>
      </c>
      <c r="AO43" s="102">
        <f>IF($L45="","",$L45)</f>
        <v>1</v>
      </c>
      <c r="AP43" s="102">
        <f>IF($M45="","",$M45)</f>
        <v>0</v>
      </c>
      <c r="AQ43" s="102">
        <f>IF($H46="","",$H46)</f>
        <v>28.2</v>
      </c>
      <c r="AR43" s="102">
        <f>IF(AQ43="","",AQ43/100)</f>
        <v>0.28199999999999997</v>
      </c>
      <c r="AS43" s="102">
        <f>IF($G46="","",$G46)</f>
        <v>8.3000000000000007</v>
      </c>
      <c r="AT43" s="102">
        <f>IF($K46="","",$K46)</f>
        <v>10</v>
      </c>
      <c r="AU43" s="102">
        <f>IF(J46="","",J46-1)</f>
        <v>7</v>
      </c>
      <c r="AV43" s="102">
        <f>IF($L46="","",$L46)</f>
        <v>2</v>
      </c>
      <c r="AW43" s="102">
        <f>IF($M46="","",$M46)</f>
        <v>0</v>
      </c>
      <c r="AX43" s="102">
        <f>IF($H47="","",$H47)</f>
        <v>42.2</v>
      </c>
      <c r="AY43" s="102">
        <f>IF(AX43="","",AX43/100)</f>
        <v>0.42200000000000004</v>
      </c>
      <c r="AZ43" s="102">
        <f>IF($G47="","",$G47)</f>
        <v>10.8</v>
      </c>
      <c r="BA43" s="102">
        <f>IF($K47="","",$K47)</f>
        <v>14</v>
      </c>
      <c r="BB43" s="102">
        <f>IF(J47="","",J47-1)</f>
        <v>8</v>
      </c>
      <c r="BC43" s="102">
        <f>IF($L47="","",$L47)</f>
        <v>3</v>
      </c>
      <c r="BD43" s="102">
        <f>IF($M47="","",$M47)</f>
        <v>4</v>
      </c>
      <c r="BE43" s="102">
        <f>IF($H48="","",$H48)</f>
        <v>29</v>
      </c>
      <c r="BF43" s="102">
        <f>IF(BE43="","",BE43/100)</f>
        <v>0.28999999999999998</v>
      </c>
      <c r="BG43" s="102">
        <f>IF($G48="","",$G48)</f>
        <v>6.3</v>
      </c>
      <c r="BH43" s="102">
        <f>IF($K48="","",$K48)</f>
        <v>8</v>
      </c>
      <c r="BI43" s="102">
        <f>IF(J48="","",J48-1)</f>
        <v>6</v>
      </c>
      <c r="BJ43" s="102">
        <f>IF($L48="","",$L48)</f>
        <v>1</v>
      </c>
      <c r="BK43" s="102">
        <f>IF($M48="","",$M48)</f>
        <v>1</v>
      </c>
      <c r="BL43" s="102">
        <f>SUM(O43:O48)/U43</f>
        <v>6.5</v>
      </c>
      <c r="BM43" s="102">
        <f>SUM(P43:P48)/U43</f>
        <v>0</v>
      </c>
      <c r="BN43" s="102">
        <f>SUM(Q43:Q48)/U43</f>
        <v>0</v>
      </c>
      <c r="BO43" s="102">
        <f>SUM(R43:R48)/U43</f>
        <v>0</v>
      </c>
    </row>
    <row r="44" spans="2:67" ht="15.75" x14ac:dyDescent="0.2">
      <c r="B44" s="147"/>
      <c r="C44" s="21" t="s">
        <v>103</v>
      </c>
      <c r="D44" s="19" t="s">
        <v>107</v>
      </c>
      <c r="E44" s="19">
        <v>178</v>
      </c>
      <c r="F44" s="20"/>
      <c r="G44" s="19">
        <v>7.7</v>
      </c>
      <c r="H44" s="19">
        <v>33</v>
      </c>
      <c r="I44" s="19">
        <v>19.7</v>
      </c>
      <c r="J44" s="19">
        <v>7</v>
      </c>
      <c r="K44" s="19">
        <v>12</v>
      </c>
      <c r="L44" s="19">
        <v>3</v>
      </c>
      <c r="M44" s="19">
        <v>2</v>
      </c>
      <c r="N44" s="19">
        <v>1</v>
      </c>
      <c r="O44" s="19">
        <v>5</v>
      </c>
      <c r="P44" s="19">
        <v>0</v>
      </c>
      <c r="Q44" s="19">
        <v>0</v>
      </c>
      <c r="R44" s="19">
        <v>0</v>
      </c>
      <c r="S44" s="18"/>
    </row>
    <row r="45" spans="2:67" ht="15.75" x14ac:dyDescent="0.2">
      <c r="B45" s="147"/>
      <c r="C45" s="21" t="s">
        <v>102</v>
      </c>
      <c r="D45" s="19" t="str">
        <f t="shared" ref="D45:E48" si="9">D44</f>
        <v>sr</v>
      </c>
      <c r="E45" s="19">
        <f t="shared" si="9"/>
        <v>178</v>
      </c>
      <c r="F45" s="20"/>
      <c r="G45" s="19">
        <v>9.1999999999999993</v>
      </c>
      <c r="H45" s="19">
        <v>51</v>
      </c>
      <c r="I45" s="19">
        <v>29.2</v>
      </c>
      <c r="J45" s="19">
        <v>8</v>
      </c>
      <c r="K45" s="19">
        <v>13</v>
      </c>
      <c r="L45" s="19">
        <v>1</v>
      </c>
      <c r="M45" s="19">
        <v>0</v>
      </c>
      <c r="N45" s="19">
        <v>1</v>
      </c>
      <c r="O45" s="19">
        <v>11</v>
      </c>
      <c r="P45" s="19">
        <v>0</v>
      </c>
      <c r="Q45" s="19">
        <v>0</v>
      </c>
      <c r="R45" s="19">
        <v>0</v>
      </c>
      <c r="S45" s="18" t="s">
        <v>741</v>
      </c>
    </row>
    <row r="46" spans="2:67" ht="15.75" x14ac:dyDescent="0.2">
      <c r="B46" s="147"/>
      <c r="C46" s="21" t="s">
        <v>101</v>
      </c>
      <c r="D46" s="19" t="str">
        <f t="shared" si="9"/>
        <v>sr</v>
      </c>
      <c r="E46" s="19">
        <f t="shared" si="9"/>
        <v>178</v>
      </c>
      <c r="F46" s="20"/>
      <c r="G46" s="19">
        <v>8.3000000000000007</v>
      </c>
      <c r="H46" s="19">
        <v>28.2</v>
      </c>
      <c r="I46" s="19">
        <v>27.3</v>
      </c>
      <c r="J46" s="19">
        <v>8</v>
      </c>
      <c r="K46" s="19">
        <v>10</v>
      </c>
      <c r="L46" s="19">
        <v>2</v>
      </c>
      <c r="M46" s="19">
        <v>0</v>
      </c>
      <c r="N46" s="19">
        <v>0</v>
      </c>
      <c r="O46" s="19">
        <v>0</v>
      </c>
      <c r="P46" s="19">
        <v>0</v>
      </c>
      <c r="Q46" s="19">
        <v>0</v>
      </c>
      <c r="R46" s="19">
        <v>0</v>
      </c>
      <c r="S46" s="18" t="s">
        <v>741</v>
      </c>
    </row>
    <row r="47" spans="2:67" ht="15.75" x14ac:dyDescent="0.2">
      <c r="B47" s="147"/>
      <c r="C47" s="21" t="s">
        <v>100</v>
      </c>
      <c r="D47" s="19" t="str">
        <f t="shared" si="9"/>
        <v>sr</v>
      </c>
      <c r="E47" s="19">
        <f t="shared" si="9"/>
        <v>178</v>
      </c>
      <c r="F47" s="20"/>
      <c r="G47" s="19">
        <v>10.8</v>
      </c>
      <c r="H47" s="19">
        <v>42.2</v>
      </c>
      <c r="I47" s="19">
        <v>26.4</v>
      </c>
      <c r="J47" s="19">
        <v>9</v>
      </c>
      <c r="K47" s="19">
        <v>14</v>
      </c>
      <c r="L47" s="19">
        <v>3</v>
      </c>
      <c r="M47" s="19">
        <v>4</v>
      </c>
      <c r="N47" s="19">
        <v>1</v>
      </c>
      <c r="O47" s="19">
        <v>10</v>
      </c>
      <c r="P47" s="19">
        <v>0</v>
      </c>
      <c r="Q47" s="19">
        <v>0</v>
      </c>
      <c r="R47" s="19">
        <v>0</v>
      </c>
      <c r="S47" s="18" t="s">
        <v>766</v>
      </c>
    </row>
    <row r="48" spans="2:67" ht="15.75" x14ac:dyDescent="0.2">
      <c r="B48" s="147"/>
      <c r="C48" s="21" t="s">
        <v>99</v>
      </c>
      <c r="D48" s="19" t="str">
        <f t="shared" si="9"/>
        <v>sr</v>
      </c>
      <c r="E48" s="19">
        <f t="shared" si="9"/>
        <v>178</v>
      </c>
      <c r="F48" s="20"/>
      <c r="G48" s="19">
        <v>6.3</v>
      </c>
      <c r="H48" s="19">
        <v>29</v>
      </c>
      <c r="I48" s="19">
        <v>22.5</v>
      </c>
      <c r="J48" s="19">
        <v>7</v>
      </c>
      <c r="K48" s="19">
        <v>8</v>
      </c>
      <c r="L48" s="19">
        <v>1</v>
      </c>
      <c r="M48" s="19">
        <v>1</v>
      </c>
      <c r="N48" s="19">
        <v>0</v>
      </c>
      <c r="O48" s="19">
        <v>2</v>
      </c>
      <c r="P48" s="19">
        <v>0</v>
      </c>
      <c r="Q48" s="19">
        <v>0</v>
      </c>
      <c r="R48" s="19">
        <v>0</v>
      </c>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178</v>
      </c>
      <c r="F50" s="13">
        <f>F43</f>
        <v>1067.08</v>
      </c>
      <c r="G50" s="13">
        <f t="shared" ref="G50:R50" si="10">AVERAGE(G43:G48)</f>
        <v>8.6</v>
      </c>
      <c r="H50" s="13">
        <f t="shared" si="10"/>
        <v>37.1</v>
      </c>
      <c r="I50" s="13">
        <f t="shared" si="10"/>
        <v>24.849999999999998</v>
      </c>
      <c r="J50" s="13">
        <f t="shared" si="10"/>
        <v>7.833333333333333</v>
      </c>
      <c r="K50" s="13">
        <f t="shared" si="10"/>
        <v>11.166666666666666</v>
      </c>
      <c r="L50" s="13">
        <f t="shared" si="10"/>
        <v>2</v>
      </c>
      <c r="M50" s="13">
        <f t="shared" si="10"/>
        <v>2.5</v>
      </c>
      <c r="N50" s="13">
        <f t="shared" si="10"/>
        <v>0.83333333333333337</v>
      </c>
      <c r="O50" s="13">
        <f t="shared" si="10"/>
        <v>6.5</v>
      </c>
      <c r="P50" s="13">
        <f t="shared" si="10"/>
        <v>0</v>
      </c>
      <c r="Q50" s="13">
        <f t="shared" si="10"/>
        <v>0</v>
      </c>
      <c r="R50" s="13">
        <f t="shared" si="10"/>
        <v>0</v>
      </c>
      <c r="S50" s="12"/>
    </row>
    <row r="51" spans="2:67" ht="15.75" x14ac:dyDescent="0.2">
      <c r="B51" s="17"/>
      <c r="C51" s="16" t="s">
        <v>97</v>
      </c>
      <c r="D51" s="15"/>
      <c r="E51" s="14"/>
      <c r="F51" s="14"/>
      <c r="G51" s="13">
        <f t="shared" ref="G51:R51" si="11">STDEV(G43:G48)/SQRT(COUNT(G43:G48))</f>
        <v>0.62928530890209378</v>
      </c>
      <c r="H51" s="13">
        <f t="shared" si="11"/>
        <v>3.583573635353404</v>
      </c>
      <c r="I51" s="13">
        <f t="shared" si="11"/>
        <v>1.4153327052911182</v>
      </c>
      <c r="J51" s="13">
        <f t="shared" si="11"/>
        <v>0.30731814857642958</v>
      </c>
      <c r="K51" s="13">
        <f t="shared" si="11"/>
        <v>0.90982293759707944</v>
      </c>
      <c r="L51" s="13">
        <f t="shared" si="11"/>
        <v>0.36514837167011077</v>
      </c>
      <c r="M51" s="13">
        <f t="shared" si="11"/>
        <v>1.2583057392117916</v>
      </c>
      <c r="N51" s="13">
        <f t="shared" si="11"/>
        <v>0.30731814857642958</v>
      </c>
      <c r="O51" s="13">
        <f t="shared" si="11"/>
        <v>1.9790570145063198</v>
      </c>
      <c r="P51" s="13">
        <f t="shared" si="11"/>
        <v>0</v>
      </c>
      <c r="Q51" s="13">
        <f t="shared" si="11"/>
        <v>0</v>
      </c>
      <c r="R51" s="13">
        <f t="shared" si="11"/>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730</v>
      </c>
      <c r="E53" s="19">
        <v>174</v>
      </c>
      <c r="F53" s="19">
        <v>672.64</v>
      </c>
      <c r="G53" s="19">
        <v>7.5</v>
      </c>
      <c r="H53" s="19">
        <v>42.3</v>
      </c>
      <c r="I53" s="19">
        <v>22.8</v>
      </c>
      <c r="J53" s="19">
        <v>6</v>
      </c>
      <c r="K53" s="19">
        <v>13</v>
      </c>
      <c r="L53" s="19">
        <v>0</v>
      </c>
      <c r="M53" s="19">
        <v>0</v>
      </c>
      <c r="N53" s="19">
        <v>4</v>
      </c>
      <c r="O53" s="19">
        <v>4</v>
      </c>
      <c r="P53" s="19">
        <v>0</v>
      </c>
      <c r="Q53" s="19">
        <v>0</v>
      </c>
      <c r="R53" s="19">
        <v>0</v>
      </c>
      <c r="S53" s="18" t="s">
        <v>765</v>
      </c>
      <c r="U53" s="102">
        <v>6</v>
      </c>
      <c r="V53" s="102">
        <f>IF($H53="","",$H53)</f>
        <v>42.3</v>
      </c>
      <c r="W53" s="102">
        <f>IF(V53="","",V53/100)</f>
        <v>0.42299999999999999</v>
      </c>
      <c r="X53" s="102">
        <f>IF($G53="","",$G53)</f>
        <v>7.5</v>
      </c>
      <c r="Y53" s="102">
        <f>IF($K53="","",$K53)</f>
        <v>13</v>
      </c>
      <c r="Z53" s="102">
        <f>IF(J53="","",J53-1)</f>
        <v>5</v>
      </c>
      <c r="AA53" s="102">
        <f>IF($L53="","",$L53)</f>
        <v>0</v>
      </c>
      <c r="AB53" s="102">
        <f>IF($M53="","",$M53)</f>
        <v>0</v>
      </c>
      <c r="AC53" s="102">
        <f>IF($H54="","",$H54)</f>
        <v>40.1</v>
      </c>
      <c r="AD53" s="102">
        <f>IF(AC53="","",AC53/100)</f>
        <v>0.40100000000000002</v>
      </c>
      <c r="AE53" s="102">
        <f>IF($G54="","",$G54)</f>
        <v>7.74</v>
      </c>
      <c r="AF53" s="102">
        <f>IF($K54="","",$K54)</f>
        <v>14</v>
      </c>
      <c r="AG53" s="102">
        <f>IF(J54="","",J54-1)</f>
        <v>7</v>
      </c>
      <c r="AH53" s="102">
        <f>IF($L54="","",$L54)</f>
        <v>0</v>
      </c>
      <c r="AI53" s="102">
        <f>IF($M54="","",$M54)</f>
        <v>0</v>
      </c>
      <c r="AJ53" s="102">
        <f>IF($H55="","",$H55)</f>
        <v>48.2</v>
      </c>
      <c r="AK53" s="102">
        <f>IF(AJ53="","",AJ53/100)</f>
        <v>0.48200000000000004</v>
      </c>
      <c r="AL53" s="102">
        <f>IF($G55="","",$G55)</f>
        <v>9.1999999999999993</v>
      </c>
      <c r="AM53" s="102">
        <f>IF($K55="","",$K55)</f>
        <v>13</v>
      </c>
      <c r="AN53" s="102">
        <f>IF(J55="","",J55-1)</f>
        <v>5</v>
      </c>
      <c r="AO53" s="102">
        <f>IF($L55="","",$L55)</f>
        <v>1</v>
      </c>
      <c r="AP53" s="102">
        <f>IF($M55="","",$M55)</f>
        <v>1</v>
      </c>
      <c r="AQ53" s="102">
        <f>IF($H56="","",$H56)</f>
        <v>38.799999999999997</v>
      </c>
      <c r="AR53" s="102">
        <f>IF(AQ53="","",AQ53/100)</f>
        <v>0.38799999999999996</v>
      </c>
      <c r="AS53" s="102">
        <f>IF($G56="","",$G56)</f>
        <v>8.18</v>
      </c>
      <c r="AT53" s="102">
        <f>IF($K56="","",$K56)</f>
        <v>13</v>
      </c>
      <c r="AU53" s="102">
        <f>IF(J56="","",J56-1)</f>
        <v>4</v>
      </c>
      <c r="AV53" s="102">
        <f>IF($L56="","",$L56)</f>
        <v>0</v>
      </c>
      <c r="AW53" s="102">
        <f>IF($M56="","",$M56)</f>
        <v>0</v>
      </c>
      <c r="AX53" s="102">
        <f>IF($H57="","",$H57)</f>
        <v>31.7</v>
      </c>
      <c r="AY53" s="102">
        <f>IF(AX53="","",AX53/100)</f>
        <v>0.317</v>
      </c>
      <c r="AZ53" s="102">
        <f>IF($G57="","",$G57)</f>
        <v>6.35</v>
      </c>
      <c r="BA53" s="102">
        <f>IF($K57="","",$K57)</f>
        <v>9</v>
      </c>
      <c r="BB53" s="102">
        <f>IF(J57="","",J57-1)</f>
        <v>5</v>
      </c>
      <c r="BC53" s="102">
        <f>IF($L57="","",$L57)</f>
        <v>1</v>
      </c>
      <c r="BD53" s="102">
        <f>IF($M57="","",$M57)</f>
        <v>0</v>
      </c>
      <c r="BE53" s="102">
        <f>IF($H58="","",$H58)</f>
        <v>43.2</v>
      </c>
      <c r="BF53" s="102">
        <f>IF(BE53="","",BE53/100)</f>
        <v>0.43200000000000005</v>
      </c>
      <c r="BG53" s="102">
        <f>IF($G58="","",$G58)</f>
        <v>9.5500000000000007</v>
      </c>
      <c r="BH53" s="102">
        <f>IF($K58="","",$K58)</f>
        <v>16</v>
      </c>
      <c r="BI53" s="102">
        <f>IF(J58="","",J58-1)</f>
        <v>7</v>
      </c>
      <c r="BJ53" s="102">
        <f>IF($L58="","",$L58)</f>
        <v>1</v>
      </c>
      <c r="BK53" s="102">
        <f>IF($M58="","",$M58)</f>
        <v>2</v>
      </c>
      <c r="BL53" s="102">
        <f>SUM(O53:O58)/U53</f>
        <v>3</v>
      </c>
      <c r="BM53" s="102">
        <f>SUM(P53:P58)/U53</f>
        <v>0.16666666666666666</v>
      </c>
      <c r="BN53" s="102">
        <f>SUM(Q53:Q58)/U53</f>
        <v>0</v>
      </c>
      <c r="BO53" s="102">
        <f>SUM(R53:R58)/U53</f>
        <v>0</v>
      </c>
    </row>
    <row r="54" spans="2:67" ht="15.75" x14ac:dyDescent="0.2">
      <c r="B54" s="147"/>
      <c r="C54" s="21" t="s">
        <v>103</v>
      </c>
      <c r="D54" s="19" t="s">
        <v>755</v>
      </c>
      <c r="E54" s="19">
        <v>178</v>
      </c>
      <c r="F54" s="20"/>
      <c r="G54" s="19">
        <v>7.74</v>
      </c>
      <c r="H54" s="19">
        <v>40.1</v>
      </c>
      <c r="I54" s="19">
        <v>11.8</v>
      </c>
      <c r="J54" s="19">
        <v>8</v>
      </c>
      <c r="K54" s="19">
        <v>14</v>
      </c>
      <c r="L54" s="19">
        <v>0</v>
      </c>
      <c r="M54" s="19">
        <v>0</v>
      </c>
      <c r="N54" s="19">
        <v>3</v>
      </c>
      <c r="O54" s="19">
        <v>4</v>
      </c>
      <c r="P54" s="19">
        <v>0</v>
      </c>
      <c r="Q54" s="19">
        <v>0</v>
      </c>
      <c r="R54" s="19">
        <v>0</v>
      </c>
      <c r="S54" s="18" t="s">
        <v>765</v>
      </c>
    </row>
    <row r="55" spans="2:67" ht="15.75" x14ac:dyDescent="0.2">
      <c r="B55" s="147"/>
      <c r="C55" s="21" t="s">
        <v>102</v>
      </c>
      <c r="D55" s="19" t="str">
        <f t="shared" ref="D55:E58" si="12">D54</f>
        <v>cob</v>
      </c>
      <c r="E55" s="19">
        <f t="shared" si="12"/>
        <v>178</v>
      </c>
      <c r="F55" s="20"/>
      <c r="G55" s="19">
        <v>9.1999999999999993</v>
      </c>
      <c r="H55" s="19">
        <v>48.2</v>
      </c>
      <c r="I55" s="19">
        <v>26.4</v>
      </c>
      <c r="J55" s="19">
        <v>6</v>
      </c>
      <c r="K55" s="19">
        <v>13</v>
      </c>
      <c r="L55" s="19">
        <v>1</v>
      </c>
      <c r="M55" s="19">
        <v>1</v>
      </c>
      <c r="N55" s="19">
        <v>4</v>
      </c>
      <c r="O55" s="19">
        <v>5</v>
      </c>
      <c r="P55" s="19">
        <v>0</v>
      </c>
      <c r="Q55" s="19">
        <v>0</v>
      </c>
      <c r="R55" s="19">
        <v>0</v>
      </c>
      <c r="S55" s="18" t="s">
        <v>741</v>
      </c>
    </row>
    <row r="56" spans="2:67" ht="15.75" x14ac:dyDescent="0.2">
      <c r="B56" s="147"/>
      <c r="C56" s="21" t="s">
        <v>101</v>
      </c>
      <c r="D56" s="19" t="str">
        <f t="shared" si="12"/>
        <v>cob</v>
      </c>
      <c r="E56" s="19">
        <f t="shared" si="12"/>
        <v>178</v>
      </c>
      <c r="F56" s="20"/>
      <c r="G56" s="19">
        <v>8.18</v>
      </c>
      <c r="H56" s="19">
        <v>38.799999999999997</v>
      </c>
      <c r="I56" s="19">
        <v>25.9</v>
      </c>
      <c r="J56" s="19">
        <v>5</v>
      </c>
      <c r="K56" s="19">
        <v>13</v>
      </c>
      <c r="L56" s="19">
        <v>0</v>
      </c>
      <c r="M56" s="19">
        <v>0</v>
      </c>
      <c r="N56" s="19">
        <v>7</v>
      </c>
      <c r="O56" s="19">
        <v>5</v>
      </c>
      <c r="P56" s="19">
        <v>0</v>
      </c>
      <c r="Q56" s="19">
        <v>0</v>
      </c>
      <c r="R56" s="19">
        <v>0</v>
      </c>
      <c r="S56" s="18" t="s">
        <v>765</v>
      </c>
    </row>
    <row r="57" spans="2:67" ht="15.75" x14ac:dyDescent="0.2">
      <c r="B57" s="147"/>
      <c r="C57" s="21" t="s">
        <v>100</v>
      </c>
      <c r="D57" s="19" t="str">
        <f t="shared" si="12"/>
        <v>cob</v>
      </c>
      <c r="E57" s="19">
        <f t="shared" si="12"/>
        <v>178</v>
      </c>
      <c r="F57" s="20"/>
      <c r="G57" s="19">
        <v>6.35</v>
      </c>
      <c r="H57" s="19">
        <v>31.7</v>
      </c>
      <c r="I57" s="19">
        <v>19.100000000000001</v>
      </c>
      <c r="J57" s="19">
        <v>6</v>
      </c>
      <c r="K57" s="19">
        <v>9</v>
      </c>
      <c r="L57" s="19">
        <v>1</v>
      </c>
      <c r="M57" s="19">
        <v>0</v>
      </c>
      <c r="N57" s="19">
        <v>2</v>
      </c>
      <c r="O57" s="19">
        <v>0</v>
      </c>
      <c r="P57" s="19">
        <v>0</v>
      </c>
      <c r="Q57" s="19">
        <v>0</v>
      </c>
      <c r="R57" s="19">
        <v>0</v>
      </c>
      <c r="S57" s="18" t="s">
        <v>741</v>
      </c>
    </row>
    <row r="58" spans="2:67" ht="15.75" x14ac:dyDescent="0.2">
      <c r="B58" s="147"/>
      <c r="C58" s="21" t="s">
        <v>99</v>
      </c>
      <c r="D58" s="19" t="str">
        <f t="shared" si="12"/>
        <v>cob</v>
      </c>
      <c r="E58" s="19">
        <f t="shared" si="12"/>
        <v>178</v>
      </c>
      <c r="F58" s="20"/>
      <c r="G58" s="19">
        <v>9.5500000000000007</v>
      </c>
      <c r="H58" s="19">
        <v>43.2</v>
      </c>
      <c r="I58" s="19">
        <v>16.5</v>
      </c>
      <c r="J58" s="19">
        <v>8</v>
      </c>
      <c r="K58" s="19">
        <v>16</v>
      </c>
      <c r="L58" s="19">
        <v>1</v>
      </c>
      <c r="M58" s="19">
        <v>2</v>
      </c>
      <c r="N58" s="19">
        <v>3</v>
      </c>
      <c r="O58" s="19">
        <v>0</v>
      </c>
      <c r="P58" s="19">
        <v>1</v>
      </c>
      <c r="Q58" s="19">
        <v>0</v>
      </c>
      <c r="R58" s="19">
        <v>0</v>
      </c>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178</v>
      </c>
      <c r="F60" s="13">
        <f>F53</f>
        <v>672.64</v>
      </c>
      <c r="G60" s="13">
        <f t="shared" ref="G60:R60" si="13">AVERAGE(G53:G58)</f>
        <v>8.086666666666666</v>
      </c>
      <c r="H60" s="13">
        <f t="shared" si="13"/>
        <v>40.716666666666669</v>
      </c>
      <c r="I60" s="13">
        <f t="shared" si="13"/>
        <v>20.416666666666668</v>
      </c>
      <c r="J60" s="13">
        <f t="shared" si="13"/>
        <v>6.5</v>
      </c>
      <c r="K60" s="13">
        <f t="shared" si="13"/>
        <v>13</v>
      </c>
      <c r="L60" s="13">
        <f t="shared" si="13"/>
        <v>0.5</v>
      </c>
      <c r="M60" s="13">
        <f t="shared" si="13"/>
        <v>0.5</v>
      </c>
      <c r="N60" s="13">
        <f t="shared" si="13"/>
        <v>3.8333333333333335</v>
      </c>
      <c r="O60" s="13">
        <f t="shared" si="13"/>
        <v>3</v>
      </c>
      <c r="P60" s="13">
        <f t="shared" si="13"/>
        <v>0.16666666666666666</v>
      </c>
      <c r="Q60" s="13">
        <f t="shared" si="13"/>
        <v>0</v>
      </c>
      <c r="R60" s="13">
        <f t="shared" si="13"/>
        <v>0</v>
      </c>
      <c r="S60" s="12"/>
    </row>
    <row r="61" spans="2:67" ht="15.75" x14ac:dyDescent="0.2">
      <c r="B61" s="17"/>
      <c r="C61" s="16" t="s">
        <v>97</v>
      </c>
      <c r="D61" s="15"/>
      <c r="E61" s="14"/>
      <c r="F61" s="14"/>
      <c r="G61" s="13">
        <f t="shared" ref="G61:R61" si="14">STDEV(G53:G58)/SQRT(COUNT(G53:G58))</f>
        <v>0.47853712267470078</v>
      </c>
      <c r="H61" s="13">
        <f t="shared" si="14"/>
        <v>2.2362791517260221</v>
      </c>
      <c r="I61" s="13">
        <f t="shared" si="14"/>
        <v>2.3300095374149108</v>
      </c>
      <c r="J61" s="13">
        <f t="shared" si="14"/>
        <v>0.5</v>
      </c>
      <c r="K61" s="13">
        <f t="shared" si="14"/>
        <v>0.93094933625126286</v>
      </c>
      <c r="L61" s="13">
        <f t="shared" si="14"/>
        <v>0.22360679774997896</v>
      </c>
      <c r="M61" s="13">
        <f t="shared" si="14"/>
        <v>0.34156502553198664</v>
      </c>
      <c r="N61" s="13">
        <f t="shared" si="14"/>
        <v>0.70316743699096618</v>
      </c>
      <c r="O61" s="13">
        <f t="shared" si="14"/>
        <v>0.966091783079296</v>
      </c>
      <c r="P61" s="13">
        <f t="shared" si="14"/>
        <v>0.16666666666666669</v>
      </c>
      <c r="Q61" s="13">
        <f t="shared" si="14"/>
        <v>0</v>
      </c>
      <c r="R61" s="13">
        <f t="shared" si="14"/>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174</v>
      </c>
      <c r="F63" s="19">
        <v>753.12</v>
      </c>
      <c r="G63" s="19">
        <v>8.01</v>
      </c>
      <c r="H63" s="19">
        <v>39.4</v>
      </c>
      <c r="I63" s="19">
        <v>21.8</v>
      </c>
      <c r="J63" s="19">
        <v>7</v>
      </c>
      <c r="K63" s="19">
        <v>9</v>
      </c>
      <c r="L63" s="19">
        <v>2</v>
      </c>
      <c r="M63" s="19">
        <v>2</v>
      </c>
      <c r="N63" s="19">
        <v>1</v>
      </c>
      <c r="O63" s="19">
        <v>2</v>
      </c>
      <c r="P63" s="19">
        <v>0</v>
      </c>
      <c r="Q63" s="19">
        <v>0</v>
      </c>
      <c r="R63" s="19">
        <v>0</v>
      </c>
      <c r="S63" s="18"/>
      <c r="U63" s="102">
        <v>6</v>
      </c>
      <c r="V63" s="102">
        <f>IF($H63="","",$H63)</f>
        <v>39.4</v>
      </c>
      <c r="W63" s="102">
        <f>IF(V63="","",V63/100)</f>
        <v>0.39399999999999996</v>
      </c>
      <c r="X63" s="102">
        <f>IF($G63="","",$G63)</f>
        <v>8.01</v>
      </c>
      <c r="Y63" s="102">
        <f>IF($K63="","",$K63)</f>
        <v>9</v>
      </c>
      <c r="Z63" s="102">
        <f>IF(J63="","",J63-1)</f>
        <v>6</v>
      </c>
      <c r="AA63" s="102">
        <f>IF($L63="","",$L63)</f>
        <v>2</v>
      </c>
      <c r="AB63" s="102">
        <f>IF($M63="","",$M63)</f>
        <v>2</v>
      </c>
      <c r="AC63" s="102">
        <f>IF($H64="","",$H64)</f>
        <v>33.9</v>
      </c>
      <c r="AD63" s="102">
        <f>IF(AC63="","",AC63/100)</f>
        <v>0.33899999999999997</v>
      </c>
      <c r="AE63" s="102">
        <f>IF($G64="","",$G64)</f>
        <v>6.03</v>
      </c>
      <c r="AF63" s="102">
        <f>IF($K64="","",$K64)</f>
        <v>8</v>
      </c>
      <c r="AG63" s="102">
        <f>IF(J64="","",J64-1)</f>
        <v>5</v>
      </c>
      <c r="AH63" s="102">
        <f>IF($L64="","",$L64)</f>
        <v>1</v>
      </c>
      <c r="AI63" s="102">
        <f>IF($M64="","",$M64)</f>
        <v>2</v>
      </c>
      <c r="AJ63" s="102">
        <f>IF($H65="","",$H65)</f>
        <v>46.3</v>
      </c>
      <c r="AK63" s="102">
        <f>IF(AJ63="","",AJ63/100)</f>
        <v>0.46299999999999997</v>
      </c>
      <c r="AL63" s="102">
        <f>IF($G65="","",$G65)</f>
        <v>10.84</v>
      </c>
      <c r="AM63" s="102">
        <f>IF($K65="","",$K65)</f>
        <v>14</v>
      </c>
      <c r="AN63" s="102">
        <f>IF(J65="","",J65-1)</f>
        <v>4</v>
      </c>
      <c r="AO63" s="102">
        <f>IF($L65="","",$L65)</f>
        <v>1</v>
      </c>
      <c r="AP63" s="102">
        <f>IF($M65="","",$M65)</f>
        <v>6</v>
      </c>
      <c r="AQ63" s="102">
        <f>IF($H66="","",$H66)</f>
        <v>44.6</v>
      </c>
      <c r="AR63" s="102">
        <f>IF(AQ63="","",AQ63/100)</f>
        <v>0.44600000000000001</v>
      </c>
      <c r="AS63" s="102">
        <f>IF($G66="","",$G66)</f>
        <v>10.73</v>
      </c>
      <c r="AT63" s="102">
        <f>IF($K66="","",$K66)</f>
        <v>13</v>
      </c>
      <c r="AU63" s="102">
        <f>IF(J66="","",J66-1)</f>
        <v>6</v>
      </c>
      <c r="AV63" s="102">
        <f>IF($L66="","",$L66)</f>
        <v>2</v>
      </c>
      <c r="AW63" s="102">
        <f>IF($M66="","",$M66)</f>
        <v>3</v>
      </c>
      <c r="AX63" s="102">
        <f>IF($H67="","",$H67)</f>
        <v>41.3</v>
      </c>
      <c r="AY63" s="102">
        <f>IF(AX63="","",AX63/100)</f>
        <v>0.41299999999999998</v>
      </c>
      <c r="AZ63" s="102">
        <f>IF($G67="","",$G67)</f>
        <v>9.34</v>
      </c>
      <c r="BA63" s="102">
        <f>IF($K67="","",$K67)</f>
        <v>12</v>
      </c>
      <c r="BB63" s="102">
        <f>IF(J67="","",J67-1)</f>
        <v>5</v>
      </c>
      <c r="BC63" s="102">
        <f>IF($L67="","",$L67)</f>
        <v>2</v>
      </c>
      <c r="BD63" s="102">
        <f>IF($M67="","",$M67)</f>
        <v>7</v>
      </c>
      <c r="BE63" s="102">
        <f>IF($H68="","",$H68)</f>
        <v>44.8</v>
      </c>
      <c r="BF63" s="102">
        <f>IF(BE63="","",BE63/100)</f>
        <v>0.44799999999999995</v>
      </c>
      <c r="BG63" s="102">
        <f>IF($G68="","",$G68)</f>
        <v>11.15</v>
      </c>
      <c r="BH63" s="102">
        <f>IF($K68="","",$K68)</f>
        <v>16</v>
      </c>
      <c r="BI63" s="102">
        <f>IF(J68="","",J68-1)</f>
        <v>6</v>
      </c>
      <c r="BJ63" s="102">
        <f>IF($L68="","",$L68)</f>
        <v>0</v>
      </c>
      <c r="BK63" s="102">
        <f>IF($M68="","",$M68)</f>
        <v>0</v>
      </c>
      <c r="BL63" s="102">
        <f>SUM(O63:O68)/U63</f>
        <v>5.333333333333333</v>
      </c>
      <c r="BM63" s="102">
        <f>SUM(P63:P68)/U63</f>
        <v>0</v>
      </c>
      <c r="BN63" s="102">
        <f>SUM(Q63:Q68)/U63</f>
        <v>0</v>
      </c>
      <c r="BO63" s="102">
        <f>SUM(R63:R68)/U63</f>
        <v>0</v>
      </c>
    </row>
    <row r="64" spans="2:67" ht="15.75" x14ac:dyDescent="0.2">
      <c r="B64" s="147"/>
      <c r="C64" s="21" t="s">
        <v>103</v>
      </c>
      <c r="D64" s="19" t="s">
        <v>755</v>
      </c>
      <c r="E64" s="19">
        <v>178</v>
      </c>
      <c r="F64" s="20"/>
      <c r="G64" s="19">
        <v>6.03</v>
      </c>
      <c r="H64" s="19">
        <v>33.9</v>
      </c>
      <c r="I64" s="19">
        <v>14.9</v>
      </c>
      <c r="J64" s="19">
        <v>6</v>
      </c>
      <c r="K64" s="19">
        <v>8</v>
      </c>
      <c r="L64" s="19">
        <v>1</v>
      </c>
      <c r="M64" s="19">
        <v>2</v>
      </c>
      <c r="N64" s="19">
        <v>0</v>
      </c>
      <c r="O64" s="19">
        <v>2</v>
      </c>
      <c r="P64" s="19">
        <v>0</v>
      </c>
      <c r="Q64" s="19">
        <v>0</v>
      </c>
      <c r="R64" s="19">
        <v>0</v>
      </c>
      <c r="S64" s="18" t="s">
        <v>741</v>
      </c>
    </row>
    <row r="65" spans="2:67" ht="15.75" x14ac:dyDescent="0.2">
      <c r="B65" s="147"/>
      <c r="C65" s="21" t="s">
        <v>102</v>
      </c>
      <c r="D65" s="19" t="str">
        <f t="shared" ref="D65:E68" si="15">D64</f>
        <v>cob</v>
      </c>
      <c r="E65" s="19">
        <f t="shared" si="15"/>
        <v>178</v>
      </c>
      <c r="F65" s="20"/>
      <c r="G65" s="19">
        <v>10.84</v>
      </c>
      <c r="H65" s="19">
        <v>46.3</v>
      </c>
      <c r="I65" s="19">
        <v>34.9</v>
      </c>
      <c r="J65" s="19">
        <v>5</v>
      </c>
      <c r="K65" s="19">
        <v>14</v>
      </c>
      <c r="L65" s="19">
        <v>1</v>
      </c>
      <c r="M65" s="19">
        <v>6</v>
      </c>
      <c r="N65" s="19">
        <v>7</v>
      </c>
      <c r="O65" s="19">
        <v>5</v>
      </c>
      <c r="P65" s="19">
        <v>0</v>
      </c>
      <c r="Q65" s="19">
        <v>0</v>
      </c>
      <c r="R65" s="19">
        <v>0</v>
      </c>
      <c r="S65" s="18" t="s">
        <v>741</v>
      </c>
    </row>
    <row r="66" spans="2:67" ht="15.75" x14ac:dyDescent="0.2">
      <c r="B66" s="147"/>
      <c r="C66" s="21" t="s">
        <v>101</v>
      </c>
      <c r="D66" s="19" t="str">
        <f t="shared" si="15"/>
        <v>cob</v>
      </c>
      <c r="E66" s="19">
        <f t="shared" si="15"/>
        <v>178</v>
      </c>
      <c r="F66" s="20"/>
      <c r="G66" s="19">
        <v>10.73</v>
      </c>
      <c r="H66" s="19">
        <v>44.6</v>
      </c>
      <c r="I66" s="19">
        <v>21.8</v>
      </c>
      <c r="J66" s="19">
        <v>7</v>
      </c>
      <c r="K66" s="19">
        <v>13</v>
      </c>
      <c r="L66" s="19">
        <v>2</v>
      </c>
      <c r="M66" s="19">
        <v>3</v>
      </c>
      <c r="N66" s="19">
        <v>2</v>
      </c>
      <c r="O66" s="19">
        <v>5</v>
      </c>
      <c r="P66" s="19">
        <v>0</v>
      </c>
      <c r="Q66" s="19">
        <v>0</v>
      </c>
      <c r="R66" s="19">
        <v>0</v>
      </c>
      <c r="S66" s="18" t="s">
        <v>738</v>
      </c>
    </row>
    <row r="67" spans="2:67" ht="15.75" x14ac:dyDescent="0.2">
      <c r="B67" s="147"/>
      <c r="C67" s="21" t="s">
        <v>100</v>
      </c>
      <c r="D67" s="19" t="str">
        <f t="shared" si="15"/>
        <v>cob</v>
      </c>
      <c r="E67" s="19">
        <f t="shared" si="15"/>
        <v>178</v>
      </c>
      <c r="F67" s="20"/>
      <c r="G67" s="19">
        <v>9.34</v>
      </c>
      <c r="H67" s="19">
        <v>41.3</v>
      </c>
      <c r="I67" s="19">
        <v>26.2</v>
      </c>
      <c r="J67" s="19">
        <v>6</v>
      </c>
      <c r="K67" s="19">
        <v>12</v>
      </c>
      <c r="L67" s="19">
        <v>2</v>
      </c>
      <c r="M67" s="19">
        <v>7</v>
      </c>
      <c r="N67" s="19">
        <v>4</v>
      </c>
      <c r="O67" s="19">
        <v>8</v>
      </c>
      <c r="P67" s="19">
        <v>0</v>
      </c>
      <c r="Q67" s="19">
        <v>0</v>
      </c>
      <c r="R67" s="19">
        <v>0</v>
      </c>
      <c r="S67" s="18" t="s">
        <v>741</v>
      </c>
    </row>
    <row r="68" spans="2:67" ht="15.75" x14ac:dyDescent="0.2">
      <c r="B68" s="147"/>
      <c r="C68" s="21" t="s">
        <v>99</v>
      </c>
      <c r="D68" s="19" t="str">
        <f t="shared" si="15"/>
        <v>cob</v>
      </c>
      <c r="E68" s="19">
        <f t="shared" si="15"/>
        <v>178</v>
      </c>
      <c r="F68" s="20"/>
      <c r="G68" s="19">
        <v>11.15</v>
      </c>
      <c r="H68" s="19">
        <v>44.8</v>
      </c>
      <c r="I68" s="19">
        <v>24.5</v>
      </c>
      <c r="J68" s="19">
        <v>7</v>
      </c>
      <c r="K68" s="19">
        <v>16</v>
      </c>
      <c r="L68" s="19">
        <v>0</v>
      </c>
      <c r="M68" s="19">
        <v>0</v>
      </c>
      <c r="N68" s="19">
        <v>1</v>
      </c>
      <c r="O68" s="19">
        <v>10</v>
      </c>
      <c r="P68" s="19">
        <v>0</v>
      </c>
      <c r="Q68" s="19">
        <v>0</v>
      </c>
      <c r="R68" s="19">
        <v>0</v>
      </c>
      <c r="S68" s="18" t="s">
        <v>765</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178</v>
      </c>
      <c r="F70" s="13">
        <f>F63</f>
        <v>753.12</v>
      </c>
      <c r="G70" s="13">
        <f t="shared" ref="G70:R70" si="16">AVERAGE(G63:G68)</f>
        <v>9.35</v>
      </c>
      <c r="H70" s="13">
        <f t="shared" si="16"/>
        <v>41.716666666666669</v>
      </c>
      <c r="I70" s="13">
        <f t="shared" si="16"/>
        <v>24.016666666666666</v>
      </c>
      <c r="J70" s="13">
        <f t="shared" si="16"/>
        <v>6.333333333333333</v>
      </c>
      <c r="K70" s="13">
        <f t="shared" si="16"/>
        <v>12</v>
      </c>
      <c r="L70" s="13">
        <f t="shared" si="16"/>
        <v>1.3333333333333333</v>
      </c>
      <c r="M70" s="13">
        <f t="shared" si="16"/>
        <v>3.3333333333333335</v>
      </c>
      <c r="N70" s="13">
        <f t="shared" si="16"/>
        <v>2.5</v>
      </c>
      <c r="O70" s="13">
        <f t="shared" si="16"/>
        <v>5.333333333333333</v>
      </c>
      <c r="P70" s="13">
        <f t="shared" si="16"/>
        <v>0</v>
      </c>
      <c r="Q70" s="13">
        <f t="shared" si="16"/>
        <v>0</v>
      </c>
      <c r="R70" s="13">
        <f t="shared" si="16"/>
        <v>0</v>
      </c>
      <c r="S70" s="12"/>
    </row>
    <row r="71" spans="2:67" ht="15.75" x14ac:dyDescent="0.2">
      <c r="B71" s="17"/>
      <c r="C71" s="16" t="s">
        <v>97</v>
      </c>
      <c r="D71" s="15"/>
      <c r="E71" s="14"/>
      <c r="F71" s="14"/>
      <c r="G71" s="13">
        <f t="shared" ref="G71:R71" si="17">STDEV(G63:G68)/SQRT(COUNT(G63:G68))</f>
        <v>0.82021541885856597</v>
      </c>
      <c r="H71" s="13">
        <f t="shared" si="17"/>
        <v>1.8749962962926385</v>
      </c>
      <c r="I71" s="13">
        <f t="shared" si="17"/>
        <v>2.6856925446604012</v>
      </c>
      <c r="J71" s="13">
        <f t="shared" si="17"/>
        <v>0.33333333333333381</v>
      </c>
      <c r="K71" s="13">
        <f t="shared" si="17"/>
        <v>1.2382783747337807</v>
      </c>
      <c r="L71" s="13">
        <f t="shared" si="17"/>
        <v>0.33333333333333337</v>
      </c>
      <c r="M71" s="13">
        <f t="shared" si="17"/>
        <v>1.0852547064066471</v>
      </c>
      <c r="N71" s="13">
        <f t="shared" si="17"/>
        <v>1.0567244989431572</v>
      </c>
      <c r="O71" s="13">
        <f t="shared" si="17"/>
        <v>1.3080944580232392</v>
      </c>
      <c r="P71" s="13">
        <f t="shared" si="17"/>
        <v>0</v>
      </c>
      <c r="Q71" s="13">
        <f t="shared" si="17"/>
        <v>0</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174</v>
      </c>
      <c r="F73" s="19">
        <v>722.99</v>
      </c>
      <c r="G73" s="19">
        <v>8.17</v>
      </c>
      <c r="H73" s="19">
        <v>34.1</v>
      </c>
      <c r="I73" s="19">
        <v>23</v>
      </c>
      <c r="J73" s="19">
        <v>7</v>
      </c>
      <c r="K73" s="19">
        <v>13</v>
      </c>
      <c r="L73" s="19">
        <v>1</v>
      </c>
      <c r="M73" s="19">
        <v>1</v>
      </c>
      <c r="N73" s="19">
        <v>1</v>
      </c>
      <c r="O73" s="19">
        <v>8</v>
      </c>
      <c r="P73" s="19">
        <v>0</v>
      </c>
      <c r="Q73" s="19">
        <v>0</v>
      </c>
      <c r="R73" s="19">
        <v>0</v>
      </c>
      <c r="S73" s="18" t="s">
        <v>741</v>
      </c>
      <c r="U73" s="102">
        <v>5</v>
      </c>
      <c r="V73" s="102">
        <f>IF($H73="","",$H73)</f>
        <v>34.1</v>
      </c>
      <c r="W73" s="102">
        <f>IF(V73="","",V73/100)</f>
        <v>0.34100000000000003</v>
      </c>
      <c r="X73" s="102">
        <f>IF($G73="","",$G73)</f>
        <v>8.17</v>
      </c>
      <c r="Y73" s="102">
        <f>IF($K73="","",$K73)</f>
        <v>13</v>
      </c>
      <c r="Z73" s="102">
        <f>IF(J73="","",J73-1)</f>
        <v>6</v>
      </c>
      <c r="AA73" s="102">
        <f>IF($L73="","",$L73)</f>
        <v>1</v>
      </c>
      <c r="AB73" s="102">
        <f>IF($M73="","",$M73)</f>
        <v>1</v>
      </c>
      <c r="AC73" s="102">
        <f>IF($H74="","",$H74)</f>
        <v>34.299999999999997</v>
      </c>
      <c r="AD73" s="102">
        <f>IF(AC73="","",AC73/100)</f>
        <v>0.34299999999999997</v>
      </c>
      <c r="AE73" s="102">
        <f>IF($G74="","",$G74)</f>
        <v>10.75</v>
      </c>
      <c r="AF73" s="102">
        <f>IF($K74="","",$K74)</f>
        <v>12</v>
      </c>
      <c r="AG73" s="102">
        <f>IF(J74="","",J74-1)</f>
        <v>5</v>
      </c>
      <c r="AH73" s="102">
        <f>IF($L74="","",$L74)</f>
        <v>2</v>
      </c>
      <c r="AI73" s="102">
        <f>IF($M74="","",$M74)</f>
        <v>3</v>
      </c>
      <c r="AJ73" s="102">
        <f>IF($H75="","",$H75)</f>
        <v>42.4</v>
      </c>
      <c r="AK73" s="102">
        <f>IF(AJ73="","",AJ73/100)</f>
        <v>0.42399999999999999</v>
      </c>
      <c r="AL73" s="102">
        <f>IF($G75="","",$G75)</f>
        <v>8.75</v>
      </c>
      <c r="AM73" s="102">
        <f>IF($K75="","",$K75)</f>
        <v>14</v>
      </c>
      <c r="AN73" s="102">
        <f>IF(J75="","",J75-1)</f>
        <v>4</v>
      </c>
      <c r="AO73" s="102">
        <f>IF($L75="","",$L75)</f>
        <v>1</v>
      </c>
      <c r="AP73" s="102">
        <f>IF($M75="","",$M75)</f>
        <v>5</v>
      </c>
      <c r="AQ73" s="102">
        <f>IF($H76="","",$H76)</f>
        <v>37.799999999999997</v>
      </c>
      <c r="AR73" s="102">
        <f>IF(AQ73="","",AQ73/100)</f>
        <v>0.37799999999999995</v>
      </c>
      <c r="AS73" s="102">
        <f>IF($G76="","",$G76)</f>
        <v>10.08</v>
      </c>
      <c r="AT73" s="102">
        <f>IF($K76="","",$K76)</f>
        <v>10</v>
      </c>
      <c r="AU73" s="102">
        <f>IF(J76="","",J76-1)</f>
        <v>5</v>
      </c>
      <c r="AV73" s="102">
        <f>IF($L76="","",$L76)</f>
        <v>2</v>
      </c>
      <c r="AW73" s="102">
        <f>IF($M76="","",$M76)</f>
        <v>13</v>
      </c>
      <c r="AX73" s="102">
        <f>IF($H77="","",$H77)</f>
        <v>41.2</v>
      </c>
      <c r="AY73" s="102">
        <f>IF(AX73="","",AX73/100)</f>
        <v>0.41200000000000003</v>
      </c>
      <c r="AZ73" s="102">
        <f>IF($G77="","",$G77)</f>
        <v>10.3</v>
      </c>
      <c r="BA73" s="102">
        <f>IF($K77="","",$K77)</f>
        <v>13</v>
      </c>
      <c r="BB73" s="102">
        <f>IF(J77="","",J77-1)</f>
        <v>5</v>
      </c>
      <c r="BC73" s="102">
        <f>IF($L77="","",$L77)</f>
        <v>1</v>
      </c>
      <c r="BD73" s="102">
        <f>IF($M77="","",$M77)</f>
        <v>6</v>
      </c>
      <c r="BE73" s="102" t="str">
        <f>IF($H78="","",$H78)</f>
        <v/>
      </c>
      <c r="BF73" s="102" t="str">
        <f>IF(BE73="","",BE73/100)</f>
        <v/>
      </c>
      <c r="BG73" s="102" t="str">
        <f>IF($G78="","",$G78)</f>
        <v/>
      </c>
      <c r="BH73" s="102" t="str">
        <f>IF($K78="","",$K78)</f>
        <v/>
      </c>
      <c r="BI73" s="102" t="str">
        <f>IF(J78="","",J78-1)</f>
        <v/>
      </c>
      <c r="BJ73" s="102" t="str">
        <f>IF($L78="","",$L78)</f>
        <v/>
      </c>
      <c r="BK73" s="102" t="str">
        <f>IF($M78="","",$M78)</f>
        <v/>
      </c>
      <c r="BL73" s="102">
        <f>SUM(O73:O78)/U73</f>
        <v>8.6</v>
      </c>
      <c r="BM73" s="102">
        <f>SUM(P73:P78)/U73</f>
        <v>0</v>
      </c>
      <c r="BN73" s="102">
        <f>SUM(Q73:Q78)/U73</f>
        <v>0</v>
      </c>
      <c r="BO73" s="102">
        <f>SUM(R73:R78)/U73</f>
        <v>0</v>
      </c>
    </row>
    <row r="74" spans="2:67" ht="15.75" x14ac:dyDescent="0.2">
      <c r="B74" s="147"/>
      <c r="C74" s="21" t="s">
        <v>103</v>
      </c>
      <c r="D74" s="19" t="s">
        <v>755</v>
      </c>
      <c r="E74" s="19">
        <v>178</v>
      </c>
      <c r="F74" s="20"/>
      <c r="G74" s="19">
        <v>10.75</v>
      </c>
      <c r="H74" s="19">
        <v>34.299999999999997</v>
      </c>
      <c r="I74" s="19">
        <v>29.8</v>
      </c>
      <c r="J74" s="19">
        <v>6</v>
      </c>
      <c r="K74" s="19">
        <v>12</v>
      </c>
      <c r="L74" s="19">
        <v>2</v>
      </c>
      <c r="M74" s="19">
        <v>3</v>
      </c>
      <c r="N74" s="19">
        <v>2</v>
      </c>
      <c r="O74" s="19">
        <v>7</v>
      </c>
      <c r="P74" s="19">
        <v>0</v>
      </c>
      <c r="Q74" s="19">
        <v>0</v>
      </c>
      <c r="R74" s="19">
        <v>0</v>
      </c>
      <c r="S74" s="18" t="s">
        <v>738</v>
      </c>
    </row>
    <row r="75" spans="2:67" ht="15.75" x14ac:dyDescent="0.2">
      <c r="B75" s="147"/>
      <c r="C75" s="21" t="s">
        <v>102</v>
      </c>
      <c r="D75" s="19" t="str">
        <f t="shared" ref="D75:E78" si="18">D74</f>
        <v>cob</v>
      </c>
      <c r="E75" s="19">
        <f t="shared" si="18"/>
        <v>178</v>
      </c>
      <c r="F75" s="20"/>
      <c r="G75" s="19">
        <v>8.75</v>
      </c>
      <c r="H75" s="19">
        <v>42.4</v>
      </c>
      <c r="I75" s="19">
        <v>26.6</v>
      </c>
      <c r="J75" s="19">
        <v>5</v>
      </c>
      <c r="K75" s="19">
        <v>14</v>
      </c>
      <c r="L75" s="19">
        <v>1</v>
      </c>
      <c r="M75" s="19">
        <v>5</v>
      </c>
      <c r="N75" s="19">
        <v>4</v>
      </c>
      <c r="O75" s="19">
        <v>12</v>
      </c>
      <c r="P75" s="19">
        <v>0</v>
      </c>
      <c r="Q75" s="19">
        <v>0</v>
      </c>
      <c r="R75" s="19">
        <v>0</v>
      </c>
      <c r="S75" s="18" t="s">
        <v>765</v>
      </c>
    </row>
    <row r="76" spans="2:67" ht="15.75" x14ac:dyDescent="0.2">
      <c r="B76" s="147"/>
      <c r="C76" s="21" t="s">
        <v>101</v>
      </c>
      <c r="D76" s="19" t="str">
        <f t="shared" si="18"/>
        <v>cob</v>
      </c>
      <c r="E76" s="19">
        <f t="shared" si="18"/>
        <v>178</v>
      </c>
      <c r="F76" s="20"/>
      <c r="G76" s="19">
        <v>10.08</v>
      </c>
      <c r="H76" s="19">
        <v>37.799999999999997</v>
      </c>
      <c r="I76" s="19">
        <v>27.7</v>
      </c>
      <c r="J76" s="19">
        <v>6</v>
      </c>
      <c r="K76" s="19">
        <v>10</v>
      </c>
      <c r="L76" s="19">
        <v>2</v>
      </c>
      <c r="M76" s="19">
        <v>13</v>
      </c>
      <c r="N76" s="19">
        <v>2</v>
      </c>
      <c r="O76" s="19">
        <v>2</v>
      </c>
      <c r="P76" s="19">
        <v>0</v>
      </c>
      <c r="Q76" s="19">
        <v>0</v>
      </c>
      <c r="R76" s="19">
        <v>0</v>
      </c>
      <c r="S76" s="18" t="s">
        <v>741</v>
      </c>
    </row>
    <row r="77" spans="2:67" ht="15.75" x14ac:dyDescent="0.2">
      <c r="B77" s="147"/>
      <c r="C77" s="21" t="s">
        <v>100</v>
      </c>
      <c r="D77" s="19" t="str">
        <f t="shared" si="18"/>
        <v>cob</v>
      </c>
      <c r="E77" s="19">
        <f t="shared" si="18"/>
        <v>178</v>
      </c>
      <c r="F77" s="20"/>
      <c r="G77" s="19">
        <v>10.3</v>
      </c>
      <c r="H77" s="19">
        <v>41.2</v>
      </c>
      <c r="I77" s="19">
        <v>22.1</v>
      </c>
      <c r="J77" s="19">
        <v>6</v>
      </c>
      <c r="K77" s="19">
        <v>13</v>
      </c>
      <c r="L77" s="19">
        <v>1</v>
      </c>
      <c r="M77" s="19">
        <v>6</v>
      </c>
      <c r="N77" s="19">
        <v>1</v>
      </c>
      <c r="O77" s="19">
        <v>14</v>
      </c>
      <c r="P77" s="19">
        <v>0</v>
      </c>
      <c r="Q77" s="19">
        <v>0</v>
      </c>
      <c r="R77" s="19">
        <v>0</v>
      </c>
      <c r="S77" s="18"/>
    </row>
    <row r="78" spans="2:67" ht="15.75" x14ac:dyDescent="0.2">
      <c r="B78" s="147"/>
      <c r="C78" s="21" t="s">
        <v>99</v>
      </c>
      <c r="D78" s="19" t="str">
        <f t="shared" si="18"/>
        <v>cob</v>
      </c>
      <c r="E78" s="19">
        <f t="shared" si="18"/>
        <v>178</v>
      </c>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178</v>
      </c>
      <c r="F80" s="13">
        <f>F73</f>
        <v>722.99</v>
      </c>
      <c r="G80" s="13">
        <f t="shared" ref="G80:R80" si="19">AVERAGE(G73:G78)</f>
        <v>9.61</v>
      </c>
      <c r="H80" s="13">
        <f t="shared" si="19"/>
        <v>37.96</v>
      </c>
      <c r="I80" s="13">
        <f t="shared" si="19"/>
        <v>25.840000000000003</v>
      </c>
      <c r="J80" s="13">
        <f t="shared" si="19"/>
        <v>6</v>
      </c>
      <c r="K80" s="13">
        <f t="shared" si="19"/>
        <v>12.4</v>
      </c>
      <c r="L80" s="13">
        <f t="shared" si="19"/>
        <v>1.4</v>
      </c>
      <c r="M80" s="13">
        <f t="shared" si="19"/>
        <v>5.6</v>
      </c>
      <c r="N80" s="13">
        <f t="shared" si="19"/>
        <v>2</v>
      </c>
      <c r="O80" s="13">
        <f t="shared" si="19"/>
        <v>8.6</v>
      </c>
      <c r="P80" s="13">
        <f t="shared" si="19"/>
        <v>0</v>
      </c>
      <c r="Q80" s="13">
        <f t="shared" si="19"/>
        <v>0</v>
      </c>
      <c r="R80" s="13">
        <f t="shared" si="19"/>
        <v>0</v>
      </c>
      <c r="S80" s="12"/>
    </row>
    <row r="81" spans="2:67" ht="15.75" x14ac:dyDescent="0.2">
      <c r="B81" s="17"/>
      <c r="C81" s="16" t="s">
        <v>97</v>
      </c>
      <c r="D81" s="15"/>
      <c r="E81" s="14"/>
      <c r="F81" s="14"/>
      <c r="G81" s="13">
        <f t="shared" ref="G81:R81" si="20">STDEV(G73:G78)/SQRT(COUNT(G73:G78))</f>
        <v>0.49039779771120778</v>
      </c>
      <c r="H81" s="13">
        <f t="shared" si="20"/>
        <v>1.710730837975396</v>
      </c>
      <c r="I81" s="13">
        <f t="shared" si="20"/>
        <v>1.445198948242066</v>
      </c>
      <c r="J81" s="13">
        <f t="shared" si="20"/>
        <v>0.31622776601683794</v>
      </c>
      <c r="K81" s="13">
        <f t="shared" si="20"/>
        <v>0.67823299831252837</v>
      </c>
      <c r="L81" s="13">
        <f t="shared" si="20"/>
        <v>0.24494897427831774</v>
      </c>
      <c r="M81" s="13">
        <f t="shared" si="20"/>
        <v>2.0396078054371136</v>
      </c>
      <c r="N81" s="13">
        <f t="shared" si="20"/>
        <v>0.54772255750516607</v>
      </c>
      <c r="O81" s="13">
        <f t="shared" si="20"/>
        <v>2.0880613017821097</v>
      </c>
      <c r="P81" s="13">
        <f t="shared" si="20"/>
        <v>0</v>
      </c>
      <c r="Q81" s="13">
        <f t="shared" si="20"/>
        <v>0</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174</v>
      </c>
      <c r="F83" s="19">
        <v>660.33</v>
      </c>
      <c r="G83" s="19">
        <v>7.61</v>
      </c>
      <c r="H83" s="19">
        <v>41.7</v>
      </c>
      <c r="I83" s="19">
        <v>20.8</v>
      </c>
      <c r="J83" s="19">
        <v>9</v>
      </c>
      <c r="K83" s="19">
        <v>13</v>
      </c>
      <c r="L83" s="19">
        <v>1</v>
      </c>
      <c r="M83" s="19">
        <v>2</v>
      </c>
      <c r="N83" s="19">
        <v>0</v>
      </c>
      <c r="O83" s="19">
        <v>4</v>
      </c>
      <c r="P83" s="19">
        <v>0</v>
      </c>
      <c r="Q83" s="19">
        <v>0</v>
      </c>
      <c r="R83" s="19">
        <v>0</v>
      </c>
      <c r="S83" s="18" t="s">
        <v>765</v>
      </c>
      <c r="U83" s="102">
        <v>6</v>
      </c>
      <c r="V83" s="102">
        <f>IF($H83="","",$H83)</f>
        <v>41.7</v>
      </c>
      <c r="W83" s="102">
        <f>IF(V83="","",V83/100)</f>
        <v>0.41700000000000004</v>
      </c>
      <c r="X83" s="102">
        <f>IF($G83="","",$G83)</f>
        <v>7.61</v>
      </c>
      <c r="Y83" s="102">
        <f>IF($K83="","",$K83)</f>
        <v>13</v>
      </c>
      <c r="Z83" s="102">
        <f>IF(J83="","",J83-1)</f>
        <v>8</v>
      </c>
      <c r="AA83" s="102">
        <f>IF($L83="","",$L83)</f>
        <v>1</v>
      </c>
      <c r="AB83" s="102">
        <f>IF($M83="","",$M83)</f>
        <v>2</v>
      </c>
      <c r="AC83" s="102">
        <f>IF($H84="","",$H84)</f>
        <v>37.799999999999997</v>
      </c>
      <c r="AD83" s="102">
        <f>IF(AC83="","",AC83/100)</f>
        <v>0.37799999999999995</v>
      </c>
      <c r="AE83" s="102">
        <f>IF($G84="","",$G84)</f>
        <v>7.39</v>
      </c>
      <c r="AF83" s="102">
        <f>IF($K84="","",$K84)</f>
        <v>8</v>
      </c>
      <c r="AG83" s="102">
        <f>IF(J84="","",J84-1)</f>
        <v>3</v>
      </c>
      <c r="AH83" s="102">
        <f>IF($L84="","",$L84)</f>
        <v>2</v>
      </c>
      <c r="AI83" s="102">
        <f>IF($M84="","",$M84)</f>
        <v>2</v>
      </c>
      <c r="AJ83" s="102">
        <f>IF($H85="","",$H85)</f>
        <v>32.200000000000003</v>
      </c>
      <c r="AK83" s="102">
        <f>IF(AJ83="","",AJ83/100)</f>
        <v>0.32200000000000001</v>
      </c>
      <c r="AL83" s="102">
        <f>IF($G85="","",$G85)</f>
        <v>7.06</v>
      </c>
      <c r="AM83" s="102">
        <f>IF($K85="","",$K85)</f>
        <v>13</v>
      </c>
      <c r="AN83" s="102">
        <f>IF(J85="","",J85-1)</f>
        <v>7</v>
      </c>
      <c r="AO83" s="102">
        <f>IF($L85="","",$L85)</f>
        <v>0</v>
      </c>
      <c r="AP83" s="102">
        <f>IF($M85="","",$M85)</f>
        <v>0</v>
      </c>
      <c r="AQ83" s="102">
        <f>IF($H86="","",$H86)</f>
        <v>50.3</v>
      </c>
      <c r="AR83" s="102">
        <f>IF(AQ83="","",AQ83/100)</f>
        <v>0.503</v>
      </c>
      <c r="AS83" s="102">
        <f>IF($G86="","",$G86)</f>
        <v>9.5299999999999994</v>
      </c>
      <c r="AT83" s="102">
        <f>IF($K86="","",$K86)</f>
        <v>15</v>
      </c>
      <c r="AU83" s="102">
        <f>IF(J86="","",J86-1)</f>
        <v>5</v>
      </c>
      <c r="AV83" s="102">
        <f>IF($L86="","",$L86)</f>
        <v>1</v>
      </c>
      <c r="AW83" s="102">
        <f>IF($M86="","",$M86)</f>
        <v>3</v>
      </c>
      <c r="AX83" s="102">
        <f>IF($H87="","",$H87)</f>
        <v>40.1</v>
      </c>
      <c r="AY83" s="102">
        <f>IF(AX83="","",AX83/100)</f>
        <v>0.40100000000000002</v>
      </c>
      <c r="AZ83" s="102">
        <f>IF($G87="","",$G87)</f>
        <v>8.85</v>
      </c>
      <c r="BA83" s="102">
        <f>IF($K87="","",$K87)</f>
        <v>11</v>
      </c>
      <c r="BB83" s="102">
        <f>IF(J87="","",J87-1)</f>
        <v>5</v>
      </c>
      <c r="BC83" s="102">
        <f>IF($L87="","",$L87)</f>
        <v>2</v>
      </c>
      <c r="BD83" s="102">
        <f>IF($M87="","",$M87)</f>
        <v>6</v>
      </c>
      <c r="BE83" s="102">
        <f>IF($H88="","",$H88)</f>
        <v>42.8</v>
      </c>
      <c r="BF83" s="102">
        <f>IF(BE83="","",BE83/100)</f>
        <v>0.42799999999999999</v>
      </c>
      <c r="BG83" s="102">
        <f>IF($G88="","",$G88)</f>
        <v>7.92</v>
      </c>
      <c r="BH83" s="102">
        <f>IF($K88="","",$K88)</f>
        <v>14</v>
      </c>
      <c r="BI83" s="102">
        <f>IF(J88="","",J88-1)</f>
        <v>7</v>
      </c>
      <c r="BJ83" s="102">
        <f>IF($L88="","",$L88)</f>
        <v>1</v>
      </c>
      <c r="BK83" s="102">
        <f>IF($M88="","",$M88)</f>
        <v>1</v>
      </c>
      <c r="BL83" s="102">
        <f>SUM(O83:O88)/U83</f>
        <v>7.166666666666667</v>
      </c>
      <c r="BM83" s="102">
        <f>SUM(P83:P88)/U83</f>
        <v>0.16666666666666666</v>
      </c>
      <c r="BN83" s="102">
        <f>SUM(Q83:Q88)/U83</f>
        <v>0.16666666666666666</v>
      </c>
      <c r="BO83" s="102">
        <f>SUM(R83:R88)/U83</f>
        <v>0</v>
      </c>
    </row>
    <row r="84" spans="2:67" ht="15.75" x14ac:dyDescent="0.2">
      <c r="B84" s="147"/>
      <c r="C84" s="21" t="s">
        <v>103</v>
      </c>
      <c r="D84" s="19" t="s">
        <v>755</v>
      </c>
      <c r="E84" s="19">
        <v>178</v>
      </c>
      <c r="F84" s="20"/>
      <c r="G84" s="19">
        <v>7.39</v>
      </c>
      <c r="H84" s="19">
        <v>37.799999999999997</v>
      </c>
      <c r="I84" s="19">
        <v>23.7</v>
      </c>
      <c r="J84" s="19">
        <v>4</v>
      </c>
      <c r="K84" s="19">
        <v>8</v>
      </c>
      <c r="L84" s="19">
        <v>2</v>
      </c>
      <c r="M84" s="19">
        <v>2</v>
      </c>
      <c r="N84" s="19">
        <v>0</v>
      </c>
      <c r="O84" s="19">
        <v>4</v>
      </c>
      <c r="P84" s="19">
        <v>0</v>
      </c>
      <c r="Q84" s="19">
        <v>0</v>
      </c>
      <c r="R84" s="19">
        <v>0</v>
      </c>
      <c r="S84" s="18" t="s">
        <v>741</v>
      </c>
    </row>
    <row r="85" spans="2:67" ht="15.75" x14ac:dyDescent="0.2">
      <c r="B85" s="147"/>
      <c r="C85" s="21" t="s">
        <v>102</v>
      </c>
      <c r="D85" s="19" t="str">
        <f t="shared" ref="D85:E88" si="21">D84</f>
        <v>cob</v>
      </c>
      <c r="E85" s="19">
        <f t="shared" si="21"/>
        <v>178</v>
      </c>
      <c r="F85" s="20"/>
      <c r="G85" s="19">
        <v>7.06</v>
      </c>
      <c r="H85" s="19">
        <v>32.200000000000003</v>
      </c>
      <c r="I85" s="19">
        <v>18.8</v>
      </c>
      <c r="J85" s="19">
        <v>8</v>
      </c>
      <c r="K85" s="19">
        <v>13</v>
      </c>
      <c r="L85" s="19">
        <v>0</v>
      </c>
      <c r="M85" s="19">
        <v>0</v>
      </c>
      <c r="N85" s="19">
        <v>2</v>
      </c>
      <c r="O85" s="19">
        <v>1</v>
      </c>
      <c r="P85" s="19">
        <v>0</v>
      </c>
      <c r="Q85" s="19">
        <v>0</v>
      </c>
      <c r="R85" s="19">
        <v>0</v>
      </c>
      <c r="S85" s="18" t="s">
        <v>765</v>
      </c>
    </row>
    <row r="86" spans="2:67" ht="15.75" x14ac:dyDescent="0.2">
      <c r="B86" s="147"/>
      <c r="C86" s="21" t="s">
        <v>101</v>
      </c>
      <c r="D86" s="19" t="str">
        <f t="shared" si="21"/>
        <v>cob</v>
      </c>
      <c r="E86" s="19">
        <f t="shared" si="21"/>
        <v>178</v>
      </c>
      <c r="F86" s="20"/>
      <c r="G86" s="19">
        <v>9.5299999999999994</v>
      </c>
      <c r="H86" s="19">
        <v>50.3</v>
      </c>
      <c r="I86" s="19">
        <v>17.7</v>
      </c>
      <c r="J86" s="19">
        <v>6</v>
      </c>
      <c r="K86" s="19">
        <v>15</v>
      </c>
      <c r="L86" s="19">
        <v>1</v>
      </c>
      <c r="M86" s="19">
        <v>3</v>
      </c>
      <c r="N86" s="19">
        <v>0</v>
      </c>
      <c r="O86" s="19">
        <v>21</v>
      </c>
      <c r="P86" s="19">
        <v>1</v>
      </c>
      <c r="Q86" s="19">
        <v>1</v>
      </c>
      <c r="R86" s="19">
        <v>0</v>
      </c>
      <c r="S86" s="18" t="s">
        <v>765</v>
      </c>
    </row>
    <row r="87" spans="2:67" ht="15.75" x14ac:dyDescent="0.2">
      <c r="B87" s="147"/>
      <c r="C87" s="21" t="s">
        <v>100</v>
      </c>
      <c r="D87" s="19" t="str">
        <f t="shared" si="21"/>
        <v>cob</v>
      </c>
      <c r="E87" s="19">
        <f t="shared" si="21"/>
        <v>178</v>
      </c>
      <c r="F87" s="20"/>
      <c r="G87" s="19">
        <v>8.85</v>
      </c>
      <c r="H87" s="19">
        <v>40.1</v>
      </c>
      <c r="I87" s="19">
        <v>9.8000000000000007</v>
      </c>
      <c r="J87" s="19">
        <v>6</v>
      </c>
      <c r="K87" s="19">
        <v>11</v>
      </c>
      <c r="L87" s="19">
        <v>2</v>
      </c>
      <c r="M87" s="19">
        <v>6</v>
      </c>
      <c r="N87" s="19">
        <v>0</v>
      </c>
      <c r="O87" s="19">
        <v>7</v>
      </c>
      <c r="P87" s="19">
        <v>0</v>
      </c>
      <c r="Q87" s="19">
        <v>0</v>
      </c>
      <c r="R87" s="19">
        <v>0</v>
      </c>
      <c r="S87" s="18" t="s">
        <v>738</v>
      </c>
    </row>
    <row r="88" spans="2:67" ht="15.75" x14ac:dyDescent="0.2">
      <c r="B88" s="147"/>
      <c r="C88" s="21" t="s">
        <v>99</v>
      </c>
      <c r="D88" s="19" t="str">
        <f t="shared" si="21"/>
        <v>cob</v>
      </c>
      <c r="E88" s="19">
        <f t="shared" si="21"/>
        <v>178</v>
      </c>
      <c r="F88" s="20"/>
      <c r="G88" s="19">
        <v>7.92</v>
      </c>
      <c r="H88" s="19">
        <v>42.8</v>
      </c>
      <c r="I88" s="19">
        <v>13.7</v>
      </c>
      <c r="J88" s="19">
        <v>8</v>
      </c>
      <c r="K88" s="19">
        <v>14</v>
      </c>
      <c r="L88" s="19">
        <v>1</v>
      </c>
      <c r="M88" s="19">
        <v>1</v>
      </c>
      <c r="N88" s="19">
        <v>2</v>
      </c>
      <c r="O88" s="19">
        <v>6</v>
      </c>
      <c r="P88" s="19">
        <v>0</v>
      </c>
      <c r="Q88" s="19">
        <v>0</v>
      </c>
      <c r="R88" s="19">
        <v>0</v>
      </c>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178</v>
      </c>
      <c r="F90" s="13">
        <f>F83</f>
        <v>660.33</v>
      </c>
      <c r="G90" s="13">
        <f t="shared" ref="G90:R90" si="22">AVERAGE(G83:G88)</f>
        <v>8.06</v>
      </c>
      <c r="H90" s="13">
        <f t="shared" si="22"/>
        <v>40.816666666666663</v>
      </c>
      <c r="I90" s="13">
        <f t="shared" si="22"/>
        <v>17.416666666666668</v>
      </c>
      <c r="J90" s="13">
        <f t="shared" si="22"/>
        <v>6.833333333333333</v>
      </c>
      <c r="K90" s="13">
        <f t="shared" si="22"/>
        <v>12.333333333333334</v>
      </c>
      <c r="L90" s="13">
        <f t="shared" si="22"/>
        <v>1.1666666666666667</v>
      </c>
      <c r="M90" s="13">
        <f t="shared" si="22"/>
        <v>2.3333333333333335</v>
      </c>
      <c r="N90" s="13">
        <f t="shared" si="22"/>
        <v>0.66666666666666663</v>
      </c>
      <c r="O90" s="13">
        <f t="shared" si="22"/>
        <v>7.166666666666667</v>
      </c>
      <c r="P90" s="13">
        <f t="shared" si="22"/>
        <v>0.16666666666666666</v>
      </c>
      <c r="Q90" s="13">
        <f t="shared" si="22"/>
        <v>0.16666666666666666</v>
      </c>
      <c r="R90" s="13">
        <f t="shared" si="22"/>
        <v>0</v>
      </c>
      <c r="S90" s="12"/>
    </row>
    <row r="91" spans="2:67" ht="15.75" x14ac:dyDescent="0.2">
      <c r="B91" s="17"/>
      <c r="C91" s="16" t="s">
        <v>97</v>
      </c>
      <c r="D91" s="15"/>
      <c r="E91" s="14"/>
      <c r="F91" s="14"/>
      <c r="G91" s="13">
        <f t="shared" ref="G91:R91" si="23">STDEV(G83:G88)/SQRT(COUNT(G83:G88))</f>
        <v>0.38540022487452186</v>
      </c>
      <c r="H91" s="13">
        <f t="shared" si="23"/>
        <v>2.4393191217587411</v>
      </c>
      <c r="I91" s="13">
        <f t="shared" si="23"/>
        <v>2.0391855672738011</v>
      </c>
      <c r="J91" s="13">
        <f t="shared" si="23"/>
        <v>0.7490735018081407</v>
      </c>
      <c r="K91" s="13">
        <f t="shared" si="23"/>
        <v>1.021980647783727</v>
      </c>
      <c r="L91" s="13">
        <f t="shared" si="23"/>
        <v>0.30731814857642964</v>
      </c>
      <c r="M91" s="13">
        <f t="shared" si="23"/>
        <v>0.84327404271156803</v>
      </c>
      <c r="N91" s="13">
        <f t="shared" si="23"/>
        <v>0.42163702135578401</v>
      </c>
      <c r="O91" s="13">
        <f t="shared" si="23"/>
        <v>2.8915585954829126</v>
      </c>
      <c r="P91" s="13">
        <f t="shared" si="23"/>
        <v>0.16666666666666669</v>
      </c>
      <c r="Q91" s="13">
        <f t="shared" si="23"/>
        <v>0.16666666666666669</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90B5E-B9B0-47C1-A3BE-F8FB67E7FE35}">
  <dimension ref="A9:AP56"/>
  <sheetViews>
    <sheetView topLeftCell="A10" workbookViewId="0">
      <pane xSplit="1" ySplit="1" topLeftCell="AC11" activePane="bottomRight" state="frozen"/>
      <selection activeCell="V14" sqref="V14"/>
      <selection pane="topRight" activeCell="V14" sqref="V14"/>
      <selection pane="bottomLeft" activeCell="V14" sqref="V14"/>
      <selection pane="bottomRight" activeCell="AE11" sqref="AE11:AF42"/>
    </sheetView>
  </sheetViews>
  <sheetFormatPr defaultRowHeight="12.75" x14ac:dyDescent="0.2"/>
  <cols>
    <col min="1" max="4" width="9.140625" style="7"/>
    <col min="5" max="5" width="10" style="7" customWidth="1"/>
    <col min="6" max="16384" width="9.140625" style="7"/>
  </cols>
  <sheetData>
    <row r="9" spans="1:42" ht="13.5" thickBot="1" x14ac:dyDescent="0.25"/>
    <row r="10" spans="1:42" ht="47.25" customHeight="1" thickTop="1" thickBot="1" x14ac:dyDescent="0.25">
      <c r="A10" s="49" t="s">
        <v>136</v>
      </c>
      <c r="B10" s="48" t="s">
        <v>117</v>
      </c>
      <c r="C10" s="48" t="s">
        <v>116</v>
      </c>
      <c r="D10" s="48" t="s">
        <v>134</v>
      </c>
      <c r="E10" s="48" t="s">
        <v>193</v>
      </c>
      <c r="F10" s="48" t="s">
        <v>192</v>
      </c>
      <c r="G10" s="48" t="s">
        <v>191</v>
      </c>
      <c r="H10" s="48" t="s">
        <v>190</v>
      </c>
      <c r="I10" s="48"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v>177</v>
      </c>
      <c r="C11" s="39">
        <v>65</v>
      </c>
      <c r="D11" s="39" t="s">
        <v>767</v>
      </c>
      <c r="E11" s="39">
        <v>11.85</v>
      </c>
      <c r="F11" s="39">
        <v>41.87</v>
      </c>
      <c r="G11" s="39">
        <v>2.37</v>
      </c>
      <c r="H11" s="39">
        <v>0</v>
      </c>
      <c r="I11" s="39">
        <v>0</v>
      </c>
      <c r="J11" s="39">
        <v>0</v>
      </c>
      <c r="K11" s="39">
        <v>38.43</v>
      </c>
      <c r="L11" s="39">
        <v>11.56</v>
      </c>
      <c r="M11" s="124"/>
      <c r="N11" s="106"/>
      <c r="O11" s="36">
        <v>5.270833333333333</v>
      </c>
      <c r="P11" s="36">
        <f t="shared" ref="P11:P42" si="0">SUM(E11:K11)</f>
        <v>94.52</v>
      </c>
      <c r="Q11" s="36">
        <v>6</v>
      </c>
      <c r="R11" s="36">
        <f t="shared" ref="R11:R42" si="1">P11/Q11</f>
        <v>15.753333333333332</v>
      </c>
      <c r="S11" s="36">
        <f t="shared" ref="S11:S42" si="2">O11*R11/1.02</f>
        <v>81.405092592592581</v>
      </c>
      <c r="T11" s="35">
        <f t="shared" ref="T11:T42" si="3">S11*10000/1000</f>
        <v>814.05092592592587</v>
      </c>
      <c r="U11" s="35">
        <f t="shared" ref="U11:U42" si="4">SUM(E11:F11)/Q11*O11/1.02*10000/1000</f>
        <v>462.66203703703695</v>
      </c>
      <c r="V11" s="35">
        <f t="shared" ref="V11:V42" si="5">K11/Q11*O11/1.02*10000/1000</f>
        <v>330.97732843137254</v>
      </c>
      <c r="W11" s="35">
        <f t="shared" ref="W11:W42" si="6">G11/Q11*O11/1.02*10000/1000</f>
        <v>20.411560457516341</v>
      </c>
      <c r="X11" s="35">
        <f t="shared" ref="X11:X42" si="7">H11/Q11*O11/1.02*10000/1000</f>
        <v>0</v>
      </c>
      <c r="Y11" s="35">
        <f t="shared" ref="Y11:Y42" si="8">SUM(I11:J11)/Q11*O11/1.02*10000/1000</f>
        <v>0</v>
      </c>
      <c r="Z11" s="35">
        <f>(SUM(d174Data100!K13:K18)+Q11)/Q11</f>
        <v>14.166666666666666</v>
      </c>
      <c r="AA11" s="35">
        <f>(SUM(d174Data100!O13:O18))/$Q11*$O11/1.02</f>
        <v>50.813589324618739</v>
      </c>
      <c r="AB11" s="35">
        <f>(SUM(d174Data100!Q13:Q18))/$Q11*$O11/1.02</f>
        <v>0</v>
      </c>
      <c r="AC11" s="35">
        <f>(SUM(d174Data100!R13:R18))/$Q11*$O11/1.02</f>
        <v>0</v>
      </c>
      <c r="AD11" s="7">
        <f>d174Data100!F13</f>
        <v>1590.53</v>
      </c>
      <c r="AE11" s="34"/>
      <c r="AF11" s="34"/>
      <c r="AH11" s="102">
        <f t="shared" ref="AH11:AH42" si="9">SUM(E11:F11)/Q11</f>
        <v>8.9533333333333331</v>
      </c>
      <c r="AI11" s="102">
        <f t="shared" ref="AI11:AI42" si="10">K11/Q11</f>
        <v>6.4050000000000002</v>
      </c>
      <c r="AJ11" s="102">
        <f t="shared" ref="AJ11:AJ42" si="11">SUM(E11:I11,K11)/Q11</f>
        <v>15.753333333333332</v>
      </c>
      <c r="AK11" s="102">
        <f t="shared" ref="AK11:AK42" si="12">SUM(E11:F11)/Q11/1000*(O11/1.016)*10000</f>
        <v>464.48354111986004</v>
      </c>
      <c r="AL11" s="102">
        <f t="shared" ref="AL11:AL42" si="13">SUM(K11)/Q11/1000*(O11/1.016)*10000</f>
        <v>332.28038877952753</v>
      </c>
      <c r="AM11" s="102">
        <f t="shared" ref="AM11:AM42" si="14">SUM(I11)/Q11/1000*(O11/1.016)*10000</f>
        <v>0</v>
      </c>
      <c r="AN11" s="102">
        <f t="shared" ref="AN11:AN42" si="15">SUM(G11:I11)/Q11/1000*(O11/1.016)*10000</f>
        <v>20.491920931758528</v>
      </c>
      <c r="AO11" s="102">
        <f t="shared" ref="AO11:AO42" si="16">SUM(AK11:AL11,AN11)</f>
        <v>817.25585083114606</v>
      </c>
      <c r="AP11" s="102">
        <f t="shared" ref="AP11:AP42" si="17">(AD11*SUM(E11:F11)/E11/Q11)/(100*100)*(O11/1.016)</f>
        <v>0.62343882418343533</v>
      </c>
    </row>
    <row r="12" spans="1:42" ht="20.100000000000001" customHeight="1" x14ac:dyDescent="0.25">
      <c r="A12" s="45">
        <v>102</v>
      </c>
      <c r="B12" s="39">
        <v>177</v>
      </c>
      <c r="C12" s="39">
        <v>65</v>
      </c>
      <c r="D12" s="39" t="s">
        <v>767</v>
      </c>
      <c r="E12" s="42">
        <v>4.58</v>
      </c>
      <c r="F12" s="42">
        <v>31.09</v>
      </c>
      <c r="G12" s="42">
        <v>1.93</v>
      </c>
      <c r="H12" s="39">
        <v>0</v>
      </c>
      <c r="I12" s="39">
        <v>0</v>
      </c>
      <c r="J12" s="39">
        <v>0</v>
      </c>
      <c r="K12" s="42">
        <v>26.14</v>
      </c>
      <c r="L12" s="42">
        <v>8.6</v>
      </c>
      <c r="M12" s="113"/>
      <c r="N12" s="106"/>
      <c r="O12" s="36">
        <v>9.6111111111111125</v>
      </c>
      <c r="P12" s="36">
        <f t="shared" si="0"/>
        <v>63.74</v>
      </c>
      <c r="Q12" s="36">
        <v>6</v>
      </c>
      <c r="R12" s="36">
        <f t="shared" si="1"/>
        <v>10.623333333333333</v>
      </c>
      <c r="S12" s="36">
        <f t="shared" si="2"/>
        <v>100.10003631082064</v>
      </c>
      <c r="T12" s="35">
        <f t="shared" si="3"/>
        <v>1001.0003631082064</v>
      </c>
      <c r="U12" s="35">
        <f t="shared" si="4"/>
        <v>560.17701525054474</v>
      </c>
      <c r="V12" s="35">
        <f t="shared" si="5"/>
        <v>410.51379811183733</v>
      </c>
      <c r="W12" s="35">
        <f t="shared" si="6"/>
        <v>30.309549745824256</v>
      </c>
      <c r="X12" s="35">
        <f t="shared" si="7"/>
        <v>0</v>
      </c>
      <c r="Y12" s="35">
        <f t="shared" si="8"/>
        <v>0</v>
      </c>
      <c r="Z12" s="35">
        <f>(SUM(d174Data100!K23:K28)+Q12)/Q12</f>
        <v>12.666666666666666</v>
      </c>
      <c r="AA12" s="35">
        <f>(SUM(d174Data100!O23:O28))/$Q12*$O12/1.02</f>
        <v>65.958605664488019</v>
      </c>
      <c r="AB12" s="35">
        <f>(SUM(d174Data100!Q23:Q28))/$Q12*$O12/1.02</f>
        <v>0</v>
      </c>
      <c r="AC12" s="35">
        <f>(SUM(d174Data100!R23:R28))/$Q12*$O12/1.02</f>
        <v>0</v>
      </c>
      <c r="AD12" s="7">
        <f>d174Data100!F23</f>
        <v>677.08</v>
      </c>
      <c r="AE12" s="34"/>
      <c r="AF12" s="34"/>
      <c r="AH12" s="102">
        <f t="shared" si="9"/>
        <v>5.9450000000000003</v>
      </c>
      <c r="AI12" s="102">
        <f t="shared" si="10"/>
        <v>4.3566666666666665</v>
      </c>
      <c r="AJ12" s="102">
        <f t="shared" si="11"/>
        <v>10.623333333333333</v>
      </c>
      <c r="AK12" s="102">
        <f t="shared" si="12"/>
        <v>562.38243657042881</v>
      </c>
      <c r="AL12" s="102">
        <f t="shared" si="13"/>
        <v>412.12999416739581</v>
      </c>
      <c r="AM12" s="102">
        <f t="shared" si="14"/>
        <v>0</v>
      </c>
      <c r="AN12" s="102">
        <f t="shared" si="15"/>
        <v>30.428878681831446</v>
      </c>
      <c r="AO12" s="102">
        <f t="shared" si="16"/>
        <v>1004.941309419656</v>
      </c>
      <c r="AP12" s="102">
        <f t="shared" si="17"/>
        <v>0.8313927950941179</v>
      </c>
    </row>
    <row r="13" spans="1:42" ht="20.100000000000001" customHeight="1" x14ac:dyDescent="0.25">
      <c r="A13" s="45">
        <v>103</v>
      </c>
      <c r="B13" s="39">
        <v>177</v>
      </c>
      <c r="C13" s="39">
        <v>65</v>
      </c>
      <c r="D13" s="39" t="s">
        <v>767</v>
      </c>
      <c r="E13" s="42">
        <v>4.26</v>
      </c>
      <c r="F13" s="42">
        <v>18.04</v>
      </c>
      <c r="G13" s="42">
        <v>1.1200000000000001</v>
      </c>
      <c r="H13" s="39">
        <v>0</v>
      </c>
      <c r="I13" s="39">
        <v>0</v>
      </c>
      <c r="J13" s="39">
        <v>0</v>
      </c>
      <c r="K13" s="42">
        <v>18.940000000000001</v>
      </c>
      <c r="L13" s="42">
        <v>6.45</v>
      </c>
      <c r="M13" s="113"/>
      <c r="N13" s="106"/>
      <c r="O13" s="36">
        <v>22.916666666666668</v>
      </c>
      <c r="P13" s="36">
        <f t="shared" si="0"/>
        <v>42.36</v>
      </c>
      <c r="Q13" s="36">
        <v>6</v>
      </c>
      <c r="R13" s="36">
        <f t="shared" si="1"/>
        <v>7.06</v>
      </c>
      <c r="S13" s="36">
        <f t="shared" si="2"/>
        <v>158.61928104575162</v>
      </c>
      <c r="T13" s="35">
        <f t="shared" si="3"/>
        <v>1586.1928104575163</v>
      </c>
      <c r="U13" s="35">
        <f t="shared" si="4"/>
        <v>835.03540305010904</v>
      </c>
      <c r="V13" s="35">
        <f t="shared" si="5"/>
        <v>709.21840958605674</v>
      </c>
      <c r="W13" s="35">
        <f t="shared" si="6"/>
        <v>41.938997821350775</v>
      </c>
      <c r="X13" s="35">
        <f t="shared" si="7"/>
        <v>0</v>
      </c>
      <c r="Y13" s="35">
        <f t="shared" si="8"/>
        <v>0</v>
      </c>
      <c r="Z13" s="35">
        <f>(SUM(d174Data100!K33:K38)+Q13)/Q13</f>
        <v>11.333333333333334</v>
      </c>
      <c r="AA13" s="35">
        <f>(SUM(d174Data100!O33:O38))/$Q13*$O13/1.02</f>
        <v>71.14651416122004</v>
      </c>
      <c r="AB13" s="35">
        <f>(SUM(d174Data100!Q33:Q38))/$Q13*$O13/1.02</f>
        <v>0</v>
      </c>
      <c r="AC13" s="35">
        <f>(SUM(d174Data100!R33:R38))/$Q13*$O13/1.02</f>
        <v>0</v>
      </c>
      <c r="AD13" s="7">
        <f>d174Data100!F33</f>
        <v>527.95000000000005</v>
      </c>
      <c r="AE13" s="34"/>
      <c r="AF13" s="34"/>
      <c r="AH13" s="102">
        <f t="shared" si="9"/>
        <v>3.7166666666666663</v>
      </c>
      <c r="AI13" s="102">
        <f t="shared" si="10"/>
        <v>3.1566666666666667</v>
      </c>
      <c r="AJ13" s="102">
        <f t="shared" si="11"/>
        <v>7.06</v>
      </c>
      <c r="AK13" s="102">
        <f t="shared" si="12"/>
        <v>838.32294400699902</v>
      </c>
      <c r="AL13" s="102">
        <f t="shared" si="13"/>
        <v>712.01060804899396</v>
      </c>
      <c r="AM13" s="102">
        <f t="shared" si="14"/>
        <v>0</v>
      </c>
      <c r="AN13" s="102">
        <f t="shared" si="15"/>
        <v>42.104111986001762</v>
      </c>
      <c r="AO13" s="102">
        <f t="shared" si="16"/>
        <v>1592.4376640419948</v>
      </c>
      <c r="AP13" s="102">
        <f t="shared" si="17"/>
        <v>1.0389497612405991</v>
      </c>
    </row>
    <row r="14" spans="1:42" ht="20.100000000000001" customHeight="1" x14ac:dyDescent="0.25">
      <c r="A14" s="45">
        <v>104</v>
      </c>
      <c r="B14" s="39">
        <v>177</v>
      </c>
      <c r="C14" s="39">
        <v>65</v>
      </c>
      <c r="D14" s="39" t="s">
        <v>767</v>
      </c>
      <c r="E14" s="42">
        <v>9.26</v>
      </c>
      <c r="F14" s="42">
        <v>27.78</v>
      </c>
      <c r="G14" s="42">
        <v>1.33</v>
      </c>
      <c r="H14" s="39">
        <v>0.16</v>
      </c>
      <c r="I14" s="39">
        <v>0</v>
      </c>
      <c r="J14" s="39">
        <v>0</v>
      </c>
      <c r="K14" s="42">
        <v>30.16</v>
      </c>
      <c r="L14" s="42">
        <v>9.18</v>
      </c>
      <c r="M14" s="113"/>
      <c r="N14" s="106"/>
      <c r="O14" s="36">
        <v>12.314814814814815</v>
      </c>
      <c r="P14" s="36">
        <f t="shared" si="0"/>
        <v>68.69</v>
      </c>
      <c r="Q14" s="36">
        <v>6</v>
      </c>
      <c r="R14" s="36">
        <f t="shared" si="1"/>
        <v>11.448333333333332</v>
      </c>
      <c r="S14" s="36">
        <f t="shared" si="2"/>
        <v>138.21971072379569</v>
      </c>
      <c r="T14" s="35">
        <f t="shared" si="3"/>
        <v>1382.197107237957</v>
      </c>
      <c r="U14" s="35">
        <f t="shared" si="4"/>
        <v>745.32800774630834</v>
      </c>
      <c r="V14" s="35">
        <f t="shared" si="5"/>
        <v>606.88695231178883</v>
      </c>
      <c r="W14" s="35">
        <f t="shared" si="6"/>
        <v>26.762587751149844</v>
      </c>
      <c r="X14" s="35">
        <f t="shared" si="7"/>
        <v>3.219559428709756</v>
      </c>
      <c r="Y14" s="35">
        <f t="shared" si="8"/>
        <v>0</v>
      </c>
      <c r="Z14" s="35">
        <f>(SUM(d174Data100!K43:K48)+Q14)/Q14</f>
        <v>12.666666666666666</v>
      </c>
      <c r="AA14" s="35">
        <f>(SUM(d174Data100!O43:O48))/$Q14*$O14/1.02</f>
        <v>70.427862503025892</v>
      </c>
      <c r="AB14" s="35">
        <f>(SUM(d174Data100!Q43:Q48))/$Q14*$O14/1.02</f>
        <v>2.0122246429435973</v>
      </c>
      <c r="AC14" s="35">
        <f>(SUM(d174Data100!R43:R48))/$Q14*$O14/1.02</f>
        <v>0</v>
      </c>
      <c r="AD14" s="7">
        <f>d174Data100!F43</f>
        <v>1344.47</v>
      </c>
      <c r="AE14" s="34"/>
      <c r="AF14" s="34"/>
      <c r="AH14" s="102">
        <f t="shared" si="9"/>
        <v>6.1733333333333329</v>
      </c>
      <c r="AI14" s="102">
        <f t="shared" si="10"/>
        <v>5.0266666666666664</v>
      </c>
      <c r="AJ14" s="102">
        <f t="shared" si="11"/>
        <v>11.448333333333332</v>
      </c>
      <c r="AK14" s="102">
        <f t="shared" si="12"/>
        <v>748.26236998153013</v>
      </c>
      <c r="AL14" s="102">
        <f t="shared" si="13"/>
        <v>609.27627102167776</v>
      </c>
      <c r="AM14" s="102">
        <f t="shared" si="14"/>
        <v>0</v>
      </c>
      <c r="AN14" s="102">
        <f t="shared" si="15"/>
        <v>30.100187129386605</v>
      </c>
      <c r="AO14" s="102">
        <f t="shared" si="16"/>
        <v>1387.6388281325944</v>
      </c>
      <c r="AP14" s="102">
        <f t="shared" si="17"/>
        <v>1.0864107003985615</v>
      </c>
    </row>
    <row r="15" spans="1:42" ht="20.100000000000001" customHeight="1" x14ac:dyDescent="0.25">
      <c r="A15" s="45">
        <v>105</v>
      </c>
      <c r="B15" s="39">
        <v>177</v>
      </c>
      <c r="C15" s="39">
        <v>65</v>
      </c>
      <c r="D15" s="39" t="s">
        <v>767</v>
      </c>
      <c r="E15" s="42">
        <v>5.37</v>
      </c>
      <c r="F15" s="42">
        <v>22.82</v>
      </c>
      <c r="G15" s="42">
        <v>0.48</v>
      </c>
      <c r="H15" s="39">
        <v>0</v>
      </c>
      <c r="I15" s="39">
        <v>0</v>
      </c>
      <c r="J15" s="39">
        <v>0</v>
      </c>
      <c r="K15" s="42">
        <v>25.38</v>
      </c>
      <c r="L15" s="42">
        <v>6.34</v>
      </c>
      <c r="M15" s="113"/>
      <c r="N15" s="106"/>
      <c r="O15" s="36">
        <v>23.87037037037037</v>
      </c>
      <c r="P15" s="36">
        <f t="shared" si="0"/>
        <v>54.05</v>
      </c>
      <c r="Q15" s="36">
        <v>6</v>
      </c>
      <c r="R15" s="36">
        <f t="shared" si="1"/>
        <v>9.0083333333333329</v>
      </c>
      <c r="S15" s="36">
        <f t="shared" si="2"/>
        <v>210.81593439845071</v>
      </c>
      <c r="T15" s="35">
        <f t="shared" si="3"/>
        <v>2108.1593439845069</v>
      </c>
      <c r="U15" s="35">
        <f t="shared" si="4"/>
        <v>1099.5191842168967</v>
      </c>
      <c r="V15" s="35">
        <f t="shared" si="5"/>
        <v>989.91830065359466</v>
      </c>
      <c r="W15" s="35">
        <f t="shared" si="6"/>
        <v>18.721859114015974</v>
      </c>
      <c r="X15" s="35">
        <f t="shared" si="7"/>
        <v>0</v>
      </c>
      <c r="Y15" s="35">
        <f t="shared" si="8"/>
        <v>0</v>
      </c>
      <c r="Z15" s="35">
        <f>(SUM(d174Data100!K53:K58)+Q15)/Q15</f>
        <v>13.333333333333334</v>
      </c>
      <c r="AA15" s="35">
        <f>(SUM(d174Data100!O53:O58))/$Q15*$O15/1.02</f>
        <v>70.20697167755992</v>
      </c>
      <c r="AB15" s="35">
        <f>(SUM(d174Data100!Q53:Q58))/$Q15*$O15/1.02</f>
        <v>0</v>
      </c>
      <c r="AC15" s="35">
        <f>(SUM(d174Data100!R53:R58))/$Q15*$O15/1.02</f>
        <v>0</v>
      </c>
      <c r="AD15" s="7">
        <f>d174Data100!F53</f>
        <v>815.65</v>
      </c>
      <c r="AE15" s="34"/>
      <c r="AF15" s="34"/>
      <c r="AH15" s="102">
        <f t="shared" si="9"/>
        <v>4.6983333333333333</v>
      </c>
      <c r="AI15" s="102">
        <f t="shared" si="10"/>
        <v>4.2299999999999995</v>
      </c>
      <c r="AJ15" s="102">
        <f t="shared" si="11"/>
        <v>9.0083333333333329</v>
      </c>
      <c r="AK15" s="102">
        <f t="shared" si="12"/>
        <v>1103.8479999027898</v>
      </c>
      <c r="AL15" s="102">
        <f t="shared" si="13"/>
        <v>993.81561679790013</v>
      </c>
      <c r="AM15" s="102">
        <f t="shared" si="14"/>
        <v>0</v>
      </c>
      <c r="AN15" s="102">
        <f t="shared" si="15"/>
        <v>18.795567220764074</v>
      </c>
      <c r="AO15" s="102">
        <f t="shared" si="16"/>
        <v>2116.459183921454</v>
      </c>
      <c r="AP15" s="102">
        <f t="shared" si="17"/>
        <v>1.676636165960355</v>
      </c>
    </row>
    <row r="16" spans="1:42" ht="20.100000000000001" customHeight="1" x14ac:dyDescent="0.25">
      <c r="A16" s="45">
        <v>106</v>
      </c>
      <c r="B16" s="39">
        <v>177</v>
      </c>
      <c r="C16" s="39">
        <v>65</v>
      </c>
      <c r="D16" s="39" t="s">
        <v>767</v>
      </c>
      <c r="E16" s="42">
        <v>4.6100000000000003</v>
      </c>
      <c r="F16" s="42">
        <v>17.96</v>
      </c>
      <c r="G16" s="42">
        <v>0.65</v>
      </c>
      <c r="H16" s="39">
        <v>0</v>
      </c>
      <c r="I16" s="39">
        <v>0</v>
      </c>
      <c r="J16" s="39">
        <v>0</v>
      </c>
      <c r="K16" s="42">
        <v>15.82</v>
      </c>
      <c r="L16" s="42">
        <v>5.46</v>
      </c>
      <c r="M16" s="113"/>
      <c r="N16" s="106"/>
      <c r="O16" s="36">
        <v>12.416666666666666</v>
      </c>
      <c r="P16" s="36">
        <f t="shared" si="0"/>
        <v>39.04</v>
      </c>
      <c r="Q16" s="36">
        <v>6</v>
      </c>
      <c r="R16" s="36">
        <f t="shared" si="1"/>
        <v>6.5066666666666668</v>
      </c>
      <c r="S16" s="36">
        <f t="shared" si="2"/>
        <v>79.206971677559906</v>
      </c>
      <c r="T16" s="35">
        <f t="shared" si="3"/>
        <v>792.06971677559909</v>
      </c>
      <c r="U16" s="35">
        <f t="shared" si="4"/>
        <v>457.91530501089329</v>
      </c>
      <c r="V16" s="35">
        <f t="shared" si="5"/>
        <v>320.96677559912854</v>
      </c>
      <c r="W16" s="35">
        <f t="shared" si="6"/>
        <v>13.187636165577342</v>
      </c>
      <c r="X16" s="35">
        <f t="shared" si="7"/>
        <v>0</v>
      </c>
      <c r="Y16" s="35">
        <f t="shared" si="8"/>
        <v>0</v>
      </c>
      <c r="Z16" s="35">
        <f>(SUM(d174Data100!K63:K68)+Q16)/Q16</f>
        <v>11.666666666666666</v>
      </c>
      <c r="AA16" s="35">
        <f>(SUM(d174Data100!O63:O68))/$Q16*$O16/1.02</f>
        <v>50.721677559912855</v>
      </c>
      <c r="AB16" s="35">
        <f>(SUM(d174Data100!Q63:Q68))/$Q16*$O16/1.02</f>
        <v>0</v>
      </c>
      <c r="AC16" s="35">
        <f>(SUM(d174Data100!R63:R68))/$Q16*$O16/1.02</f>
        <v>0</v>
      </c>
      <c r="AD16" s="7">
        <f>d174Data100!F63</f>
        <v>739.43</v>
      </c>
      <c r="AE16" s="34"/>
      <c r="AF16" s="34"/>
      <c r="AH16" s="102">
        <f t="shared" si="9"/>
        <v>3.7616666666666667</v>
      </c>
      <c r="AI16" s="102">
        <f t="shared" si="10"/>
        <v>2.6366666666666667</v>
      </c>
      <c r="AJ16" s="102">
        <f t="shared" si="11"/>
        <v>6.5066666666666668</v>
      </c>
      <c r="AK16" s="102">
        <f t="shared" si="12"/>
        <v>459.71812117235339</v>
      </c>
      <c r="AL16" s="102">
        <f t="shared" si="13"/>
        <v>322.23042432195973</v>
      </c>
      <c r="AM16" s="102">
        <f t="shared" si="14"/>
        <v>0</v>
      </c>
      <c r="AN16" s="102">
        <f t="shared" si="15"/>
        <v>13.239555993000875</v>
      </c>
      <c r="AO16" s="102">
        <f t="shared" si="16"/>
        <v>795.18810148731393</v>
      </c>
      <c r="AP16" s="102">
        <f t="shared" si="17"/>
        <v>0.73737390528952984</v>
      </c>
    </row>
    <row r="17" spans="1:42" ht="20.100000000000001" customHeight="1" x14ac:dyDescent="0.25">
      <c r="A17" s="45">
        <v>107</v>
      </c>
      <c r="B17" s="39">
        <v>177</v>
      </c>
      <c r="C17" s="39">
        <v>65</v>
      </c>
      <c r="D17" s="39" t="s">
        <v>767</v>
      </c>
      <c r="E17" s="42">
        <v>7.32</v>
      </c>
      <c r="F17" s="42">
        <v>30.07</v>
      </c>
      <c r="G17" s="42">
        <v>2.1800000000000002</v>
      </c>
      <c r="H17" s="39">
        <v>0</v>
      </c>
      <c r="I17" s="39">
        <v>0</v>
      </c>
      <c r="J17" s="39">
        <v>0</v>
      </c>
      <c r="K17" s="42">
        <v>30.05</v>
      </c>
      <c r="L17" s="42">
        <v>10.28</v>
      </c>
      <c r="M17" s="113"/>
      <c r="N17" s="106"/>
      <c r="O17" s="36">
        <v>11.657407407407407</v>
      </c>
      <c r="P17" s="36">
        <f t="shared" si="0"/>
        <v>69.62</v>
      </c>
      <c r="Q17" s="36">
        <v>6</v>
      </c>
      <c r="R17" s="36">
        <f t="shared" si="1"/>
        <v>11.603333333333333</v>
      </c>
      <c r="S17" s="36">
        <f t="shared" si="2"/>
        <v>132.6125332849189</v>
      </c>
      <c r="T17" s="35">
        <f t="shared" si="3"/>
        <v>1326.1253328491889</v>
      </c>
      <c r="U17" s="35">
        <f t="shared" si="4"/>
        <v>712.20663882837073</v>
      </c>
      <c r="V17" s="35">
        <f t="shared" si="5"/>
        <v>572.39394214475908</v>
      </c>
      <c r="W17" s="35">
        <f t="shared" si="6"/>
        <v>41.524751876059071</v>
      </c>
      <c r="X17" s="35">
        <f t="shared" si="7"/>
        <v>0</v>
      </c>
      <c r="Y17" s="35">
        <f t="shared" si="8"/>
        <v>0</v>
      </c>
      <c r="Z17" s="35">
        <f>(SUM(d174Data100!K73:K78)+Q17)/Q17</f>
        <v>13.833333333333334</v>
      </c>
      <c r="AA17" s="35">
        <f>(SUM(d174Data100!O73:O78))/$Q17*$O17/1.02</f>
        <v>102.859477124183</v>
      </c>
      <c r="AB17" s="35">
        <f>(SUM(d174Data100!Q73:Q78))/$Q17*$O17/1.02</f>
        <v>0</v>
      </c>
      <c r="AC17" s="35">
        <f>(SUM(d174Data100!R73:R78))/$Q17*$O17/1.02</f>
        <v>0</v>
      </c>
      <c r="AD17" s="7">
        <f>d174Data100!F73</f>
        <v>1093.1300000000001</v>
      </c>
      <c r="AE17" s="34"/>
      <c r="AF17" s="34"/>
      <c r="AH17" s="102">
        <f t="shared" si="9"/>
        <v>6.2316666666666665</v>
      </c>
      <c r="AI17" s="102">
        <f t="shared" si="10"/>
        <v>5.0083333333333337</v>
      </c>
      <c r="AJ17" s="102">
        <f t="shared" si="11"/>
        <v>11.603333333333333</v>
      </c>
      <c r="AK17" s="102">
        <f t="shared" si="12"/>
        <v>715.01060197336449</v>
      </c>
      <c r="AL17" s="102">
        <f t="shared" si="13"/>
        <v>574.64746160202196</v>
      </c>
      <c r="AM17" s="102">
        <f t="shared" si="14"/>
        <v>0</v>
      </c>
      <c r="AN17" s="102">
        <f t="shared" si="15"/>
        <v>41.688235151161663</v>
      </c>
      <c r="AO17" s="102">
        <f t="shared" si="16"/>
        <v>1331.3462987265482</v>
      </c>
      <c r="AP17" s="102">
        <f t="shared" si="17"/>
        <v>1.067758933517956</v>
      </c>
    </row>
    <row r="18" spans="1:42" ht="20.100000000000001" customHeight="1" thickBot="1" x14ac:dyDescent="0.3">
      <c r="A18" s="123">
        <v>108</v>
      </c>
      <c r="B18" s="104">
        <v>177</v>
      </c>
      <c r="C18" s="104">
        <v>65</v>
      </c>
      <c r="D18" s="104" t="s">
        <v>767</v>
      </c>
      <c r="E18" s="118">
        <v>4.55</v>
      </c>
      <c r="F18" s="118">
        <v>30.08</v>
      </c>
      <c r="G18" s="118">
        <v>1.57</v>
      </c>
      <c r="H18" s="119">
        <v>0</v>
      </c>
      <c r="I18" s="119">
        <v>0</v>
      </c>
      <c r="J18" s="119">
        <v>0</v>
      </c>
      <c r="K18" s="118">
        <v>27.49</v>
      </c>
      <c r="L18" s="118">
        <v>8.58</v>
      </c>
      <c r="M18" s="117"/>
      <c r="N18" s="106"/>
      <c r="O18" s="36">
        <v>12.138888888888888</v>
      </c>
      <c r="P18" s="36">
        <f t="shared" si="0"/>
        <v>63.69</v>
      </c>
      <c r="Q18" s="36">
        <v>6</v>
      </c>
      <c r="R18" s="36">
        <f t="shared" si="1"/>
        <v>10.615</v>
      </c>
      <c r="S18" s="36">
        <f t="shared" si="2"/>
        <v>126.32775054466231</v>
      </c>
      <c r="T18" s="35">
        <f t="shared" si="3"/>
        <v>1263.2775054466231</v>
      </c>
      <c r="U18" s="35">
        <f t="shared" si="4"/>
        <v>686.87863108206227</v>
      </c>
      <c r="V18" s="35">
        <f t="shared" si="5"/>
        <v>545.25826071169206</v>
      </c>
      <c r="W18" s="35">
        <f t="shared" si="6"/>
        <v>31.140613652868549</v>
      </c>
      <c r="X18" s="35">
        <f t="shared" si="7"/>
        <v>0</v>
      </c>
      <c r="Y18" s="35">
        <f t="shared" si="8"/>
        <v>0</v>
      </c>
      <c r="Z18" s="35">
        <f>(SUM(d174Data100!K83:K88)+Q18)/Q18</f>
        <v>12.333333333333334</v>
      </c>
      <c r="AA18" s="35">
        <f>(SUM(d174Data100!O83:O88))/$Q18*$O18/1.02</f>
        <v>119.00871459694987</v>
      </c>
      <c r="AB18" s="35">
        <f>(SUM(d174Data100!Q83:Q88))/$Q18*$O18/1.02</f>
        <v>0</v>
      </c>
      <c r="AC18" s="35">
        <f>(SUM(d174Data100!R83:R88))/$Q18*$O18/1.02</f>
        <v>0</v>
      </c>
      <c r="AD18" s="7">
        <f>d174Data100!F83</f>
        <v>645.61</v>
      </c>
      <c r="AE18" s="34"/>
      <c r="AF18" s="34"/>
      <c r="AH18" s="102">
        <f t="shared" si="9"/>
        <v>5.7716666666666656</v>
      </c>
      <c r="AI18" s="102">
        <f t="shared" si="10"/>
        <v>4.5816666666666661</v>
      </c>
      <c r="AJ18" s="102">
        <f t="shared" si="11"/>
        <v>10.615</v>
      </c>
      <c r="AK18" s="102">
        <f t="shared" si="12"/>
        <v>689.58287766112539</v>
      </c>
      <c r="AL18" s="102">
        <f t="shared" si="13"/>
        <v>547.40494677748597</v>
      </c>
      <c r="AM18" s="102">
        <f t="shared" si="14"/>
        <v>0</v>
      </c>
      <c r="AN18" s="102">
        <f t="shared" si="15"/>
        <v>31.263214494021575</v>
      </c>
      <c r="AO18" s="102">
        <f t="shared" si="16"/>
        <v>1268.251038932633</v>
      </c>
      <c r="AP18" s="102">
        <f t="shared" si="17"/>
        <v>0.97846505856439392</v>
      </c>
    </row>
    <row r="19" spans="1:42" ht="18.75" thickTop="1" x14ac:dyDescent="0.25">
      <c r="A19" s="122">
        <v>201</v>
      </c>
      <c r="B19" s="115">
        <v>177</v>
      </c>
      <c r="C19" s="115">
        <v>65</v>
      </c>
      <c r="D19" s="115" t="s">
        <v>767</v>
      </c>
      <c r="E19" s="121">
        <v>8.26</v>
      </c>
      <c r="F19" s="115">
        <v>29.57</v>
      </c>
      <c r="G19" s="115">
        <v>1.97</v>
      </c>
      <c r="H19" s="115">
        <v>0</v>
      </c>
      <c r="I19" s="115">
        <v>0</v>
      </c>
      <c r="J19" s="115">
        <v>0</v>
      </c>
      <c r="K19" s="115">
        <v>32.82</v>
      </c>
      <c r="L19" s="115">
        <v>9.7200000000000006</v>
      </c>
      <c r="M19" s="114"/>
      <c r="N19" s="106"/>
      <c r="O19" s="36">
        <v>22.370370370370367</v>
      </c>
      <c r="P19" s="36">
        <f t="shared" si="0"/>
        <v>72.62</v>
      </c>
      <c r="Q19" s="36">
        <v>6</v>
      </c>
      <c r="R19" s="36">
        <f t="shared" si="1"/>
        <v>12.103333333333333</v>
      </c>
      <c r="S19" s="36">
        <f t="shared" si="2"/>
        <v>265.44710723795686</v>
      </c>
      <c r="T19" s="35">
        <f t="shared" si="3"/>
        <v>2654.4710723795688</v>
      </c>
      <c r="U19" s="35">
        <f t="shared" si="4"/>
        <v>1382.7959331880897</v>
      </c>
      <c r="V19" s="35">
        <f t="shared" si="5"/>
        <v>1199.6659404502539</v>
      </c>
      <c r="W19" s="35">
        <f t="shared" si="6"/>
        <v>72.009198741224864</v>
      </c>
      <c r="X19" s="35">
        <f t="shared" si="7"/>
        <v>0</v>
      </c>
      <c r="Y19" s="35">
        <f t="shared" si="8"/>
        <v>0</v>
      </c>
      <c r="Z19" s="35">
        <f>(SUM(d174Data200!K13:K18)+Q19)/Q19</f>
        <v>11.5</v>
      </c>
      <c r="AA19" s="35">
        <f>(SUM(d174Data200!O13:O18))/$Q19*$O19/1.02</f>
        <v>160.83272815298955</v>
      </c>
      <c r="AB19" s="35">
        <f>(SUM(d174Data200!Q13:Q18))/$Q19*$O19/1.02</f>
        <v>0</v>
      </c>
      <c r="AC19" s="35">
        <f>(SUM(d174Data200!R13:R18))/$Q19*$O19/1.02</f>
        <v>0</v>
      </c>
      <c r="AD19" s="7">
        <f>d174Data200!F13</f>
        <v>1245.52</v>
      </c>
      <c r="AE19" s="34"/>
      <c r="AF19" s="34"/>
      <c r="AH19" s="102">
        <f t="shared" si="9"/>
        <v>6.3049999999999997</v>
      </c>
      <c r="AI19" s="102">
        <f t="shared" si="10"/>
        <v>5.47</v>
      </c>
      <c r="AJ19" s="102">
        <f t="shared" si="11"/>
        <v>12.103333333333333</v>
      </c>
      <c r="AK19" s="102">
        <f t="shared" si="12"/>
        <v>1388.2400116652084</v>
      </c>
      <c r="AL19" s="102">
        <f t="shared" si="13"/>
        <v>1204.3890347039953</v>
      </c>
      <c r="AM19" s="102">
        <f t="shared" si="14"/>
        <v>0</v>
      </c>
      <c r="AN19" s="102">
        <f t="shared" si="15"/>
        <v>72.292699523670635</v>
      </c>
      <c r="AO19" s="102">
        <f t="shared" si="16"/>
        <v>2664.9217458928747</v>
      </c>
      <c r="AP19" s="102">
        <f t="shared" si="17"/>
        <v>2.0933180379288747</v>
      </c>
    </row>
    <row r="20" spans="1:42" ht="18" x14ac:dyDescent="0.25">
      <c r="A20" s="40">
        <v>202</v>
      </c>
      <c r="B20" s="39">
        <v>177</v>
      </c>
      <c r="C20" s="39">
        <v>65</v>
      </c>
      <c r="D20" s="39" t="s">
        <v>767</v>
      </c>
      <c r="E20" s="42">
        <v>7.98</v>
      </c>
      <c r="F20" s="42">
        <v>25.26</v>
      </c>
      <c r="G20" s="42">
        <v>0.96</v>
      </c>
      <c r="H20" s="39">
        <v>0</v>
      </c>
      <c r="I20" s="39">
        <v>0</v>
      </c>
      <c r="J20" s="39">
        <v>0</v>
      </c>
      <c r="K20" s="42">
        <v>23.76</v>
      </c>
      <c r="L20" s="42">
        <v>8.86</v>
      </c>
      <c r="M20" s="113"/>
      <c r="N20" s="106"/>
      <c r="O20" s="36">
        <v>12.731481481481481</v>
      </c>
      <c r="P20" s="36">
        <f t="shared" si="0"/>
        <v>57.960000000000008</v>
      </c>
      <c r="Q20" s="36">
        <v>6</v>
      </c>
      <c r="R20" s="36">
        <f t="shared" si="1"/>
        <v>9.6600000000000019</v>
      </c>
      <c r="S20" s="36">
        <f t="shared" si="2"/>
        <v>120.57461873638346</v>
      </c>
      <c r="T20" s="35">
        <f t="shared" si="3"/>
        <v>1205.7461873638347</v>
      </c>
      <c r="U20" s="35">
        <f t="shared" si="4"/>
        <v>691.49419026869998</v>
      </c>
      <c r="V20" s="35">
        <f t="shared" si="5"/>
        <v>494.28104575163405</v>
      </c>
      <c r="W20" s="35">
        <f t="shared" si="6"/>
        <v>19.970951343500364</v>
      </c>
      <c r="X20" s="35">
        <f t="shared" si="7"/>
        <v>0</v>
      </c>
      <c r="Y20" s="35">
        <f t="shared" si="8"/>
        <v>0</v>
      </c>
      <c r="Z20" s="35">
        <f>(SUM(d174Data200!K23:K28)+Q20)/Q20</f>
        <v>10.166666666666666</v>
      </c>
      <c r="AA20" s="35">
        <f>(SUM(d174Data200!O23:O28))/$Q20*$O20/1.02</f>
        <v>52.007685790365528</v>
      </c>
      <c r="AB20" s="35">
        <f>(SUM(d174Data200!Q23:Q28))/$Q20*$O20/1.02</f>
        <v>0</v>
      </c>
      <c r="AC20" s="35">
        <f>(SUM(d174Data200!R23:R28))/$Q20*$O20/1.02</f>
        <v>0</v>
      </c>
      <c r="AD20" s="7">
        <f>d174Data200!F23</f>
        <v>1021.92</v>
      </c>
      <c r="AE20" s="34"/>
      <c r="AF20" s="34"/>
      <c r="AH20" s="102">
        <f t="shared" si="9"/>
        <v>5.54</v>
      </c>
      <c r="AI20" s="102">
        <f t="shared" si="10"/>
        <v>3.9600000000000004</v>
      </c>
      <c r="AJ20" s="102">
        <f t="shared" si="11"/>
        <v>9.6600000000000019</v>
      </c>
      <c r="AK20" s="102">
        <f t="shared" si="12"/>
        <v>694.21660834062402</v>
      </c>
      <c r="AL20" s="102">
        <f t="shared" si="13"/>
        <v>496.22703412073491</v>
      </c>
      <c r="AM20" s="102">
        <f t="shared" si="14"/>
        <v>0</v>
      </c>
      <c r="AN20" s="102">
        <f t="shared" si="15"/>
        <v>20.04957713619131</v>
      </c>
      <c r="AO20" s="102">
        <f t="shared" si="16"/>
        <v>1210.4932195975503</v>
      </c>
      <c r="AP20" s="102">
        <f t="shared" si="17"/>
        <v>0.88901483257575253</v>
      </c>
    </row>
    <row r="21" spans="1:42" ht="18" x14ac:dyDescent="0.25">
      <c r="A21" s="40">
        <v>203</v>
      </c>
      <c r="B21" s="39">
        <v>177</v>
      </c>
      <c r="C21" s="39">
        <v>65</v>
      </c>
      <c r="D21" s="39" t="s">
        <v>767</v>
      </c>
      <c r="E21" s="42">
        <v>10.5</v>
      </c>
      <c r="F21" s="42">
        <v>33.92</v>
      </c>
      <c r="G21" s="42">
        <v>2.19</v>
      </c>
      <c r="H21" s="39">
        <v>0.21</v>
      </c>
      <c r="I21" s="39">
        <v>0</v>
      </c>
      <c r="J21" s="39">
        <v>0</v>
      </c>
      <c r="K21" s="42">
        <v>33.69</v>
      </c>
      <c r="L21" s="42">
        <v>10.74</v>
      </c>
      <c r="M21" s="113"/>
      <c r="N21" s="106"/>
      <c r="O21" s="36">
        <v>11</v>
      </c>
      <c r="P21" s="36">
        <f t="shared" si="0"/>
        <v>80.509999999999991</v>
      </c>
      <c r="Q21" s="36">
        <v>6</v>
      </c>
      <c r="R21" s="36">
        <f t="shared" si="1"/>
        <v>13.418333333333331</v>
      </c>
      <c r="S21" s="36">
        <f t="shared" si="2"/>
        <v>144.70751633986924</v>
      </c>
      <c r="T21" s="35">
        <f t="shared" si="3"/>
        <v>1447.0751633986924</v>
      </c>
      <c r="U21" s="35">
        <f t="shared" si="4"/>
        <v>798.39869281045753</v>
      </c>
      <c r="V21" s="35">
        <f t="shared" si="5"/>
        <v>605.53921568627447</v>
      </c>
      <c r="W21" s="35">
        <f t="shared" si="6"/>
        <v>39.36274509803922</v>
      </c>
      <c r="X21" s="35">
        <f t="shared" si="7"/>
        <v>3.7745098039215681</v>
      </c>
      <c r="Y21" s="35">
        <f t="shared" si="8"/>
        <v>0</v>
      </c>
      <c r="Z21" s="35">
        <f>(SUM(d174Data200!K33:K38)+Q21)/Q21</f>
        <v>11.833333333333334</v>
      </c>
      <c r="AA21" s="35">
        <f>(SUM(d174Data200!O33:O38))/$Q21*$O21/1.02</f>
        <v>68.300653594771234</v>
      </c>
      <c r="AB21" s="35">
        <f>(SUM(d174Data200!Q33:Q38))/$Q21*$O21/1.02</f>
        <v>0</v>
      </c>
      <c r="AC21" s="35">
        <f>(SUM(d174Data200!R33:R38))/$Q21*$O21/1.02</f>
        <v>0</v>
      </c>
      <c r="AD21" s="7">
        <f>d174Data200!F33</f>
        <v>1274.01</v>
      </c>
      <c r="AE21" s="34"/>
      <c r="AF21" s="34"/>
      <c r="AH21" s="102">
        <f t="shared" si="9"/>
        <v>7.4033333333333333</v>
      </c>
      <c r="AI21" s="102">
        <f t="shared" si="10"/>
        <v>5.6149999999999993</v>
      </c>
      <c r="AJ21" s="102">
        <f t="shared" si="11"/>
        <v>13.418333333333331</v>
      </c>
      <c r="AK21" s="102">
        <f t="shared" si="12"/>
        <v>801.54199475065616</v>
      </c>
      <c r="AL21" s="102">
        <f t="shared" si="13"/>
        <v>607.92322834645665</v>
      </c>
      <c r="AM21" s="102">
        <f t="shared" si="14"/>
        <v>0</v>
      </c>
      <c r="AN21" s="102">
        <f t="shared" si="15"/>
        <v>43.30708661417323</v>
      </c>
      <c r="AO21" s="102">
        <f t="shared" si="16"/>
        <v>1452.772309711286</v>
      </c>
      <c r="AP21" s="102">
        <f t="shared" si="17"/>
        <v>0.9725452540307461</v>
      </c>
    </row>
    <row r="22" spans="1:42" ht="18" x14ac:dyDescent="0.25">
      <c r="A22" s="40">
        <v>204</v>
      </c>
      <c r="B22" s="39">
        <v>177</v>
      </c>
      <c r="C22" s="39">
        <v>65</v>
      </c>
      <c r="D22" s="39" t="s">
        <v>767</v>
      </c>
      <c r="E22" s="42">
        <v>4.7</v>
      </c>
      <c r="F22" s="42">
        <v>27.59</v>
      </c>
      <c r="G22" s="42">
        <v>1.35</v>
      </c>
      <c r="H22" s="39">
        <v>0</v>
      </c>
      <c r="I22" s="39">
        <v>0</v>
      </c>
      <c r="J22" s="39">
        <v>0</v>
      </c>
      <c r="K22" s="42">
        <v>17.96</v>
      </c>
      <c r="L22" s="42">
        <v>7.41</v>
      </c>
      <c r="M22" s="113"/>
      <c r="N22" s="106"/>
      <c r="O22" s="36">
        <v>24.564814814814813</v>
      </c>
      <c r="P22" s="36">
        <f t="shared" si="0"/>
        <v>51.6</v>
      </c>
      <c r="Q22" s="36">
        <v>6</v>
      </c>
      <c r="R22" s="36">
        <f t="shared" si="1"/>
        <v>8.6</v>
      </c>
      <c r="S22" s="36">
        <f t="shared" si="2"/>
        <v>207.1151053013798</v>
      </c>
      <c r="T22" s="35">
        <f t="shared" si="3"/>
        <v>2071.151053013798</v>
      </c>
      <c r="U22" s="35">
        <f t="shared" si="4"/>
        <v>1296.0749515855725</v>
      </c>
      <c r="V22" s="35">
        <f t="shared" si="5"/>
        <v>720.88900992495769</v>
      </c>
      <c r="W22" s="35">
        <f t="shared" si="6"/>
        <v>54.187091503267972</v>
      </c>
      <c r="X22" s="35">
        <f t="shared" si="7"/>
        <v>0</v>
      </c>
      <c r="Y22" s="35">
        <f t="shared" si="8"/>
        <v>0</v>
      </c>
      <c r="Z22" s="35">
        <f>(SUM(d174Data200!K43:K48)+Q22)/Q22</f>
        <v>10.666666666666666</v>
      </c>
      <c r="AA22" s="35">
        <f>(SUM(d174Data200!O43:O48))/$Q22*$O22/1.02</f>
        <v>128.44347615589444</v>
      </c>
      <c r="AB22" s="35">
        <f>(SUM(d174Data200!Q43:Q48))/$Q22*$O22/1.02</f>
        <v>0</v>
      </c>
      <c r="AC22" s="35">
        <f>(SUM(d174Data200!R43:R48))/$Q22*$O22/1.02</f>
        <v>0</v>
      </c>
      <c r="AD22" s="7">
        <f>d174Data200!F43</f>
        <v>681.68</v>
      </c>
      <c r="AE22" s="34"/>
      <c r="AF22" s="34"/>
      <c r="AH22" s="102">
        <f t="shared" si="9"/>
        <v>5.3816666666666668</v>
      </c>
      <c r="AI22" s="102">
        <f t="shared" si="10"/>
        <v>2.9933333333333336</v>
      </c>
      <c r="AJ22" s="102">
        <f t="shared" si="11"/>
        <v>8.6</v>
      </c>
      <c r="AK22" s="102">
        <f t="shared" si="12"/>
        <v>1301.177608875279</v>
      </c>
      <c r="AL22" s="102">
        <f t="shared" si="13"/>
        <v>723.7271556333236</v>
      </c>
      <c r="AM22" s="102">
        <f t="shared" si="14"/>
        <v>0</v>
      </c>
      <c r="AN22" s="102">
        <f t="shared" si="15"/>
        <v>54.400426509186339</v>
      </c>
      <c r="AO22" s="102">
        <f t="shared" si="16"/>
        <v>2079.3051910177887</v>
      </c>
      <c r="AP22" s="102">
        <f t="shared" si="17"/>
        <v>1.8872058562087239</v>
      </c>
    </row>
    <row r="23" spans="1:42" ht="18" x14ac:dyDescent="0.25">
      <c r="A23" s="40">
        <v>205</v>
      </c>
      <c r="B23" s="39">
        <v>177</v>
      </c>
      <c r="C23" s="39">
        <v>65</v>
      </c>
      <c r="D23" s="39" t="s">
        <v>767</v>
      </c>
      <c r="E23" s="42">
        <v>13.23</v>
      </c>
      <c r="F23" s="42">
        <v>43.73</v>
      </c>
      <c r="G23" s="42">
        <v>1.99</v>
      </c>
      <c r="H23" s="39">
        <v>0</v>
      </c>
      <c r="I23" s="39">
        <v>0</v>
      </c>
      <c r="J23" s="39">
        <v>0</v>
      </c>
      <c r="K23" s="42">
        <v>46.1</v>
      </c>
      <c r="L23" s="42">
        <v>13.33</v>
      </c>
      <c r="M23" s="113"/>
      <c r="N23" s="106"/>
      <c r="O23" s="36">
        <v>5</v>
      </c>
      <c r="P23" s="36">
        <f t="shared" si="0"/>
        <v>105.05</v>
      </c>
      <c r="Q23" s="36">
        <v>6</v>
      </c>
      <c r="R23" s="36">
        <f t="shared" si="1"/>
        <v>17.508333333333333</v>
      </c>
      <c r="S23" s="36">
        <f t="shared" si="2"/>
        <v>85.825163398692794</v>
      </c>
      <c r="T23" s="35">
        <f t="shared" si="3"/>
        <v>858.25163398692791</v>
      </c>
      <c r="U23" s="35">
        <f t="shared" si="4"/>
        <v>465.35947712418289</v>
      </c>
      <c r="V23" s="35">
        <f t="shared" si="5"/>
        <v>376.6339869281046</v>
      </c>
      <c r="W23" s="35">
        <f t="shared" si="6"/>
        <v>16.25816993464052</v>
      </c>
      <c r="X23" s="35">
        <f t="shared" si="7"/>
        <v>0</v>
      </c>
      <c r="Y23" s="35">
        <f t="shared" si="8"/>
        <v>0</v>
      </c>
      <c r="Z23" s="35">
        <f>(SUM(d174Data200!K53:K58)+Q23)/Q23</f>
        <v>12.666666666666666</v>
      </c>
      <c r="AA23" s="35">
        <f>(SUM(d174Data200!O53:O58))/$Q23*$O23/1.02</f>
        <v>48.20261437908497</v>
      </c>
      <c r="AB23" s="35">
        <f>(SUM(d174Data200!Q53:Q58))/$Q23*$O23/1.02</f>
        <v>0</v>
      </c>
      <c r="AC23" s="35">
        <f>(SUM(d174Data200!R53:R58))/$Q23*$O23/1.02</f>
        <v>0</v>
      </c>
      <c r="AD23" s="7">
        <f>d174Data200!F53</f>
        <v>1728.05</v>
      </c>
      <c r="AE23" s="34"/>
      <c r="AF23" s="34"/>
      <c r="AH23" s="102">
        <f t="shared" si="9"/>
        <v>9.4933333333333323</v>
      </c>
      <c r="AI23" s="102">
        <f t="shared" si="10"/>
        <v>7.6833333333333336</v>
      </c>
      <c r="AJ23" s="102">
        <f t="shared" si="11"/>
        <v>17.508333333333333</v>
      </c>
      <c r="AK23" s="102">
        <f t="shared" si="12"/>
        <v>467.19160104986878</v>
      </c>
      <c r="AL23" s="102">
        <f t="shared" si="13"/>
        <v>378.11679790026244</v>
      </c>
      <c r="AM23" s="102">
        <f t="shared" si="14"/>
        <v>0</v>
      </c>
      <c r="AN23" s="102">
        <f t="shared" si="15"/>
        <v>16.32217847769029</v>
      </c>
      <c r="AO23" s="102">
        <f t="shared" si="16"/>
        <v>861.63057742782155</v>
      </c>
      <c r="AP23" s="102">
        <f t="shared" si="17"/>
        <v>0.61022709462904434</v>
      </c>
    </row>
    <row r="24" spans="1:42" ht="18" x14ac:dyDescent="0.25">
      <c r="A24" s="40">
        <v>206</v>
      </c>
      <c r="B24" s="39">
        <v>177</v>
      </c>
      <c r="C24" s="39">
        <v>65</v>
      </c>
      <c r="D24" s="39" t="s">
        <v>767</v>
      </c>
      <c r="E24" s="42">
        <v>7.74</v>
      </c>
      <c r="F24" s="42">
        <v>37.299999999999997</v>
      </c>
      <c r="G24" s="42">
        <v>2.48</v>
      </c>
      <c r="H24" s="39">
        <v>0</v>
      </c>
      <c r="I24" s="39">
        <v>0</v>
      </c>
      <c r="J24" s="39">
        <v>0</v>
      </c>
      <c r="K24" s="42">
        <v>34.25</v>
      </c>
      <c r="L24" s="42">
        <v>9.68</v>
      </c>
      <c r="M24" s="113"/>
      <c r="N24" s="106"/>
      <c r="O24" s="36">
        <v>5.229166666666667</v>
      </c>
      <c r="P24" s="36">
        <f t="shared" si="0"/>
        <v>81.77</v>
      </c>
      <c r="Q24" s="36">
        <v>6</v>
      </c>
      <c r="R24" s="36">
        <f t="shared" si="1"/>
        <v>13.628333333333332</v>
      </c>
      <c r="S24" s="36">
        <f t="shared" si="2"/>
        <v>69.867476851851848</v>
      </c>
      <c r="T24" s="35">
        <f t="shared" si="3"/>
        <v>698.67476851851848</v>
      </c>
      <c r="U24" s="35">
        <f t="shared" si="4"/>
        <v>384.83932461873633</v>
      </c>
      <c r="V24" s="35">
        <f t="shared" si="5"/>
        <v>292.64535675381262</v>
      </c>
      <c r="W24" s="35">
        <f t="shared" si="6"/>
        <v>21.190087145969496</v>
      </c>
      <c r="X24" s="35">
        <f t="shared" si="7"/>
        <v>0</v>
      </c>
      <c r="Y24" s="35">
        <f t="shared" si="8"/>
        <v>0</v>
      </c>
      <c r="Z24" s="35">
        <f>(SUM(d174Data200!K63:K68)+Q24)/Q24</f>
        <v>13.333333333333334</v>
      </c>
      <c r="AA24" s="35">
        <f>(SUM(d174Data200!O63:O68))/$Q24*$O24/1.02</f>
        <v>46.139705882352942</v>
      </c>
      <c r="AB24" s="35">
        <f>(SUM(d174Data200!Q63:Q68))/$Q24*$O24/1.02</f>
        <v>0</v>
      </c>
      <c r="AC24" s="35">
        <f>(SUM(d174Data200!R63:R68))/$Q24*$O24/1.02</f>
        <v>0</v>
      </c>
      <c r="AD24" s="7">
        <f>d174Data200!F63</f>
        <v>1044.6300000000001</v>
      </c>
      <c r="AE24" s="34"/>
      <c r="AF24" s="34"/>
      <c r="AH24" s="102">
        <f t="shared" si="9"/>
        <v>7.5066666666666668</v>
      </c>
      <c r="AI24" s="102">
        <f t="shared" si="10"/>
        <v>5.708333333333333</v>
      </c>
      <c r="AJ24" s="102">
        <f t="shared" si="11"/>
        <v>13.628333333333332</v>
      </c>
      <c r="AK24" s="102">
        <f t="shared" si="12"/>
        <v>386.35444006999126</v>
      </c>
      <c r="AL24" s="102">
        <f t="shared" si="13"/>
        <v>293.79750382764655</v>
      </c>
      <c r="AM24" s="102">
        <f t="shared" si="14"/>
        <v>0</v>
      </c>
      <c r="AN24" s="102">
        <f t="shared" si="15"/>
        <v>21.273512685914259</v>
      </c>
      <c r="AO24" s="102">
        <f t="shared" si="16"/>
        <v>701.42545658355209</v>
      </c>
      <c r="AP24" s="102">
        <f t="shared" si="17"/>
        <v>0.5214437192898127</v>
      </c>
    </row>
    <row r="25" spans="1:42" ht="18" x14ac:dyDescent="0.25">
      <c r="A25" s="40">
        <v>207</v>
      </c>
      <c r="B25" s="39">
        <v>177</v>
      </c>
      <c r="C25" s="39">
        <v>65</v>
      </c>
      <c r="D25" s="39" t="s">
        <v>767</v>
      </c>
      <c r="E25" s="42">
        <v>6.26</v>
      </c>
      <c r="F25" s="42">
        <v>30.97</v>
      </c>
      <c r="G25" s="42">
        <v>2.0499999999999998</v>
      </c>
      <c r="H25" s="39">
        <v>0</v>
      </c>
      <c r="I25" s="39">
        <v>0</v>
      </c>
      <c r="J25" s="39">
        <v>0</v>
      </c>
      <c r="K25" s="42">
        <v>29.28</v>
      </c>
      <c r="L25" s="42">
        <v>9.34</v>
      </c>
      <c r="M25" s="113"/>
      <c r="N25" s="106"/>
      <c r="O25" s="36">
        <v>12</v>
      </c>
      <c r="P25" s="36">
        <f t="shared" si="0"/>
        <v>68.56</v>
      </c>
      <c r="Q25" s="36">
        <v>6</v>
      </c>
      <c r="R25" s="36">
        <f t="shared" si="1"/>
        <v>11.426666666666668</v>
      </c>
      <c r="S25" s="36">
        <f t="shared" si="2"/>
        <v>134.43137254901961</v>
      </c>
      <c r="T25" s="35">
        <f t="shared" si="3"/>
        <v>1344.3137254901962</v>
      </c>
      <c r="U25" s="35">
        <f t="shared" si="4"/>
        <v>729.99999999999989</v>
      </c>
      <c r="V25" s="35">
        <f t="shared" si="5"/>
        <v>574.11764705882354</v>
      </c>
      <c r="W25" s="35">
        <f t="shared" si="6"/>
        <v>40.196078431372548</v>
      </c>
      <c r="X25" s="35">
        <f t="shared" si="7"/>
        <v>0</v>
      </c>
      <c r="Y25" s="35">
        <f t="shared" si="8"/>
        <v>0</v>
      </c>
      <c r="Z25" s="35">
        <f>(SUM(d174Data200!K73:K78)+Q25)/Q25</f>
        <v>13.166666666666666</v>
      </c>
      <c r="AA25" s="35">
        <f>(SUM(d174Data200!O73:O78))/$Q25*$O25/1.02</f>
        <v>98.039215686274503</v>
      </c>
      <c r="AB25" s="35">
        <f>(SUM(d174Data200!Q73:Q78))/$Q25*$O25/1.02</f>
        <v>0</v>
      </c>
      <c r="AC25" s="35">
        <f>(SUM(d174Data200!R73:R78))/$Q25*$O25/1.02</f>
        <v>0</v>
      </c>
      <c r="AD25" s="7">
        <f>d174Data200!F73</f>
        <v>835.81</v>
      </c>
      <c r="AE25" s="34"/>
      <c r="AF25" s="34"/>
      <c r="AH25" s="102">
        <f t="shared" si="9"/>
        <v>6.2049999999999992</v>
      </c>
      <c r="AI25" s="102">
        <f t="shared" si="10"/>
        <v>4.88</v>
      </c>
      <c r="AJ25" s="102">
        <f t="shared" si="11"/>
        <v>11.426666666666668</v>
      </c>
      <c r="AK25" s="102">
        <f t="shared" si="12"/>
        <v>732.87401574803152</v>
      </c>
      <c r="AL25" s="102">
        <f t="shared" si="13"/>
        <v>576.37795275590554</v>
      </c>
      <c r="AM25" s="102">
        <f t="shared" si="14"/>
        <v>0</v>
      </c>
      <c r="AN25" s="102">
        <f t="shared" si="15"/>
        <v>40.354330708661408</v>
      </c>
      <c r="AO25" s="102">
        <f t="shared" si="16"/>
        <v>1349.6062992125983</v>
      </c>
      <c r="AP25" s="102">
        <f t="shared" si="17"/>
        <v>0.97850388355009921</v>
      </c>
    </row>
    <row r="26" spans="1:42" ht="18.75" thickBot="1" x14ac:dyDescent="0.3">
      <c r="A26" s="120">
        <v>208</v>
      </c>
      <c r="B26" s="104">
        <v>177</v>
      </c>
      <c r="C26" s="104">
        <v>65</v>
      </c>
      <c r="D26" s="104" t="s">
        <v>767</v>
      </c>
      <c r="E26" s="118">
        <v>7.99</v>
      </c>
      <c r="F26" s="118">
        <v>25.72</v>
      </c>
      <c r="G26" s="7">
        <v>2.13</v>
      </c>
      <c r="H26" s="119">
        <v>0</v>
      </c>
      <c r="I26" s="119">
        <v>0</v>
      </c>
      <c r="J26" s="119">
        <v>0</v>
      </c>
      <c r="K26" s="118">
        <v>27.72</v>
      </c>
      <c r="L26" s="118">
        <v>8.5299999999999994</v>
      </c>
      <c r="M26" s="117"/>
      <c r="N26" s="106"/>
      <c r="O26" s="36">
        <v>5.020833333333333</v>
      </c>
      <c r="P26" s="36">
        <f t="shared" si="0"/>
        <v>63.56</v>
      </c>
      <c r="Q26" s="36">
        <v>6</v>
      </c>
      <c r="R26" s="36">
        <f t="shared" si="1"/>
        <v>10.593333333333334</v>
      </c>
      <c r="S26" s="36">
        <f t="shared" si="2"/>
        <v>52.144471677559906</v>
      </c>
      <c r="T26" s="35">
        <f t="shared" si="3"/>
        <v>521.44471677559909</v>
      </c>
      <c r="U26" s="35">
        <f t="shared" si="4"/>
        <v>276.55603213507624</v>
      </c>
      <c r="V26" s="35">
        <f t="shared" si="5"/>
        <v>227.4142156862745</v>
      </c>
      <c r="W26" s="35">
        <f t="shared" si="6"/>
        <v>17.474468954248366</v>
      </c>
      <c r="X26" s="35">
        <f t="shared" si="7"/>
        <v>0</v>
      </c>
      <c r="Y26" s="35">
        <f t="shared" si="8"/>
        <v>0</v>
      </c>
      <c r="Z26" s="35">
        <f>(SUM(d174Data200!K83:K88)+Q26)/Q26</f>
        <v>12.833333333333334</v>
      </c>
      <c r="AA26" s="35">
        <f>(SUM(d174Data200!O83:O88))/$Q26*$O26/1.02</f>
        <v>32.815904139433549</v>
      </c>
      <c r="AB26" s="35">
        <f>(SUM(d174Data200!Q83:Q88))/$Q26*$O26/1.02</f>
        <v>0</v>
      </c>
      <c r="AC26" s="35">
        <f>(SUM(d174Data200!R83:R88))/$Q26*$O26/1.02</f>
        <v>0</v>
      </c>
      <c r="AD26" s="7">
        <f>d174Data200!F83</f>
        <v>1151.8900000000001</v>
      </c>
      <c r="AE26" s="34"/>
      <c r="AF26" s="34"/>
      <c r="AH26" s="102">
        <f t="shared" si="9"/>
        <v>5.6183333333333332</v>
      </c>
      <c r="AI26" s="102">
        <f t="shared" si="10"/>
        <v>4.62</v>
      </c>
      <c r="AJ26" s="102">
        <f t="shared" si="11"/>
        <v>10.593333333333334</v>
      </c>
      <c r="AK26" s="102">
        <f t="shared" si="12"/>
        <v>277.64483541119859</v>
      </c>
      <c r="AL26" s="102">
        <f t="shared" si="13"/>
        <v>228.30954724409449</v>
      </c>
      <c r="AM26" s="102">
        <f t="shared" si="14"/>
        <v>0</v>
      </c>
      <c r="AN26" s="102">
        <f t="shared" si="15"/>
        <v>17.543266076115483</v>
      </c>
      <c r="AO26" s="102">
        <f t="shared" si="16"/>
        <v>523.49764873140862</v>
      </c>
      <c r="AP26" s="102">
        <f t="shared" si="17"/>
        <v>0.4002707252337992</v>
      </c>
    </row>
    <row r="27" spans="1:42" ht="18.75" thickTop="1" x14ac:dyDescent="0.25">
      <c r="A27" s="116">
        <v>301</v>
      </c>
      <c r="B27" s="115">
        <v>177</v>
      </c>
      <c r="C27" s="115">
        <v>65</v>
      </c>
      <c r="D27" s="115" t="s">
        <v>767</v>
      </c>
      <c r="E27" s="115">
        <v>7.59</v>
      </c>
      <c r="F27" s="115">
        <v>35.58</v>
      </c>
      <c r="G27" s="115">
        <v>3.81</v>
      </c>
      <c r="H27" s="115">
        <v>0.24</v>
      </c>
      <c r="I27" s="115">
        <v>0</v>
      </c>
      <c r="J27" s="115">
        <v>0</v>
      </c>
      <c r="K27" s="115">
        <v>37.1</v>
      </c>
      <c r="L27" s="115">
        <v>11.53</v>
      </c>
      <c r="M27" s="114"/>
      <c r="N27" s="106"/>
      <c r="O27" s="36">
        <v>11.157407407407407</v>
      </c>
      <c r="P27" s="36">
        <f t="shared" si="0"/>
        <v>84.320000000000007</v>
      </c>
      <c r="Q27" s="36">
        <v>6</v>
      </c>
      <c r="R27" s="36">
        <f t="shared" si="1"/>
        <v>14.053333333333335</v>
      </c>
      <c r="S27" s="36">
        <f t="shared" si="2"/>
        <v>153.72427983539094</v>
      </c>
      <c r="T27" s="35">
        <f t="shared" si="3"/>
        <v>1537.2427983539096</v>
      </c>
      <c r="U27" s="35">
        <f t="shared" si="4"/>
        <v>787.03476761074796</v>
      </c>
      <c r="V27" s="35">
        <f t="shared" si="5"/>
        <v>676.3722464294359</v>
      </c>
      <c r="W27" s="35">
        <f t="shared" si="6"/>
        <v>69.460330428467685</v>
      </c>
      <c r="X27" s="35">
        <f t="shared" si="7"/>
        <v>4.375453885257806</v>
      </c>
      <c r="Y27" s="35">
        <f t="shared" si="8"/>
        <v>0</v>
      </c>
      <c r="Z27" s="35">
        <f>(SUM(d174Data300!K13:K18)+Q27)/Q27</f>
        <v>14.166666666666666</v>
      </c>
      <c r="AA27" s="35">
        <f>(SUM(d174Data300!O13:O18))/$Q27*$O27/1.02</f>
        <v>178.66436698136042</v>
      </c>
      <c r="AB27" s="35">
        <f>(SUM(d174Data300!Q13:Q18))/$Q27*$O27/1.02</f>
        <v>0</v>
      </c>
      <c r="AC27" s="35">
        <f>(SUM(d174Data300!R13:R18))/$Q27*$O27/1.02</f>
        <v>0</v>
      </c>
      <c r="AD27" s="7">
        <f>d174Data300!F13</f>
        <v>1132.6400000000001</v>
      </c>
      <c r="AE27" s="34"/>
      <c r="AF27" s="34"/>
      <c r="AH27" s="102">
        <f t="shared" si="9"/>
        <v>7.1950000000000003</v>
      </c>
      <c r="AI27" s="102">
        <f t="shared" si="10"/>
        <v>6.1833333333333336</v>
      </c>
      <c r="AJ27" s="102">
        <f t="shared" si="11"/>
        <v>14.053333333333335</v>
      </c>
      <c r="AK27" s="102">
        <f t="shared" si="12"/>
        <v>790.13332968795567</v>
      </c>
      <c r="AL27" s="102">
        <f t="shared" si="13"/>
        <v>679.03512928939438</v>
      </c>
      <c r="AM27" s="102">
        <f t="shared" si="14"/>
        <v>0</v>
      </c>
      <c r="AN27" s="102">
        <f t="shared" si="15"/>
        <v>74.126476377952741</v>
      </c>
      <c r="AO27" s="102">
        <f t="shared" si="16"/>
        <v>1543.2949353553026</v>
      </c>
      <c r="AP27" s="102">
        <f t="shared" si="17"/>
        <v>1.1790996238969251</v>
      </c>
    </row>
    <row r="28" spans="1:42" ht="18" x14ac:dyDescent="0.25">
      <c r="A28" s="40">
        <v>302</v>
      </c>
      <c r="B28" s="39">
        <v>177</v>
      </c>
      <c r="C28" s="39">
        <v>65</v>
      </c>
      <c r="D28" s="39" t="s">
        <v>767</v>
      </c>
      <c r="E28" s="42">
        <v>5.01</v>
      </c>
      <c r="F28" s="42">
        <v>29.92</v>
      </c>
      <c r="G28" s="42">
        <v>1.63</v>
      </c>
      <c r="H28" s="39">
        <v>0</v>
      </c>
      <c r="I28" s="39">
        <v>0</v>
      </c>
      <c r="J28" s="39">
        <v>0</v>
      </c>
      <c r="K28" s="42">
        <v>26.74</v>
      </c>
      <c r="L28" s="42">
        <v>8.7799999999999994</v>
      </c>
      <c r="M28" s="113"/>
      <c r="N28" s="106"/>
      <c r="O28" s="36">
        <v>11.685185185185185</v>
      </c>
      <c r="P28" s="36">
        <f t="shared" si="0"/>
        <v>63.3</v>
      </c>
      <c r="Q28" s="36">
        <v>6</v>
      </c>
      <c r="R28" s="36">
        <f t="shared" si="1"/>
        <v>10.549999999999999</v>
      </c>
      <c r="S28" s="36">
        <f t="shared" si="2"/>
        <v>120.86147421931733</v>
      </c>
      <c r="T28" s="35">
        <f t="shared" si="3"/>
        <v>1208.6147421931735</v>
      </c>
      <c r="U28" s="35">
        <f t="shared" si="4"/>
        <v>666.93385378842891</v>
      </c>
      <c r="V28" s="35">
        <f t="shared" si="5"/>
        <v>510.55858145727422</v>
      </c>
      <c r="W28" s="35">
        <f t="shared" si="6"/>
        <v>31.122306947470346</v>
      </c>
      <c r="X28" s="35">
        <f t="shared" si="7"/>
        <v>0</v>
      </c>
      <c r="Y28" s="35">
        <f t="shared" si="8"/>
        <v>0</v>
      </c>
      <c r="Z28" s="35">
        <f>(SUM(d174Data300!K23:K28)+Q28)/Q28</f>
        <v>12.333333333333334</v>
      </c>
      <c r="AA28" s="35">
        <f>(SUM(d174Data300!O23:O28))/$Q28*$O28/1.02</f>
        <v>118.37932703945776</v>
      </c>
      <c r="AB28" s="35">
        <f>(SUM(d174Data300!Q23:Q28))/$Q28*$O28/1.02</f>
        <v>0</v>
      </c>
      <c r="AC28" s="35">
        <f>(SUM(d174Data300!R23:R28))/$Q28*$O28/1.02</f>
        <v>0</v>
      </c>
      <c r="AD28" s="7">
        <f>d174Data300!F23</f>
        <v>804.3</v>
      </c>
      <c r="AE28" s="34"/>
      <c r="AF28" s="34"/>
      <c r="AH28" s="102">
        <f t="shared" si="9"/>
        <v>5.8216666666666663</v>
      </c>
      <c r="AI28" s="102">
        <f t="shared" si="10"/>
        <v>4.4566666666666661</v>
      </c>
      <c r="AJ28" s="102">
        <f t="shared" si="11"/>
        <v>10.549999999999999</v>
      </c>
      <c r="AK28" s="102">
        <f t="shared" si="12"/>
        <v>669.55957762224159</v>
      </c>
      <c r="AL28" s="102">
        <f t="shared" si="13"/>
        <v>512.56865461261782</v>
      </c>
      <c r="AM28" s="102">
        <f t="shared" si="14"/>
        <v>0</v>
      </c>
      <c r="AN28" s="102">
        <f t="shared" si="15"/>
        <v>31.244835714980077</v>
      </c>
      <c r="AO28" s="102">
        <f t="shared" si="16"/>
        <v>1213.3730679498394</v>
      </c>
      <c r="AP28" s="102">
        <f t="shared" si="17"/>
        <v>1.0749037291049279</v>
      </c>
    </row>
    <row r="29" spans="1:42" ht="18" x14ac:dyDescent="0.25">
      <c r="A29" s="40">
        <v>303</v>
      </c>
      <c r="B29" s="39">
        <v>177</v>
      </c>
      <c r="C29" s="39">
        <v>65</v>
      </c>
      <c r="D29" s="39" t="s">
        <v>767</v>
      </c>
      <c r="E29" s="42">
        <v>13.98</v>
      </c>
      <c r="F29" s="42">
        <v>50.98</v>
      </c>
      <c r="G29" s="42">
        <v>3.33</v>
      </c>
      <c r="H29" s="39">
        <v>0</v>
      </c>
      <c r="I29" s="39">
        <v>0</v>
      </c>
      <c r="J29" s="39">
        <v>0</v>
      </c>
      <c r="K29" s="42">
        <v>49.92</v>
      </c>
      <c r="L29" s="42">
        <v>15.25</v>
      </c>
      <c r="M29" s="113"/>
      <c r="N29" s="106"/>
      <c r="O29" s="36">
        <v>5.375</v>
      </c>
      <c r="P29" s="36">
        <f t="shared" si="0"/>
        <v>118.21</v>
      </c>
      <c r="Q29" s="36">
        <v>6</v>
      </c>
      <c r="R29" s="36">
        <f t="shared" si="1"/>
        <v>19.701666666666664</v>
      </c>
      <c r="S29" s="36">
        <f t="shared" si="2"/>
        <v>103.82005718954248</v>
      </c>
      <c r="T29" s="35">
        <f t="shared" si="3"/>
        <v>1038.2005718954249</v>
      </c>
      <c r="U29" s="35">
        <f t="shared" si="4"/>
        <v>570.52287581699341</v>
      </c>
      <c r="V29" s="35">
        <f t="shared" si="5"/>
        <v>438.43137254901961</v>
      </c>
      <c r="W29" s="35">
        <f t="shared" si="6"/>
        <v>29.246323529411764</v>
      </c>
      <c r="X29" s="35">
        <f t="shared" si="7"/>
        <v>0</v>
      </c>
      <c r="Y29" s="35">
        <f t="shared" si="8"/>
        <v>0</v>
      </c>
      <c r="Z29" s="35">
        <f>(SUM(d174Data300!K33:K38)+Q29)/Q29</f>
        <v>13.833333333333334</v>
      </c>
      <c r="AA29" s="35">
        <f>(SUM(d174Data300!O33:O38))/$Q29*$O29/1.02</f>
        <v>75.531045751633997</v>
      </c>
      <c r="AB29" s="35">
        <f>(SUM(d174Data300!Q33:Q38))/$Q29*$O29/1.02</f>
        <v>0</v>
      </c>
      <c r="AC29" s="35">
        <f>(SUM(d174Data300!R33:R38))/$Q29*$O29/1.02</f>
        <v>0</v>
      </c>
      <c r="AD29" s="7">
        <f>d174Data300!F33</f>
        <v>2132.23</v>
      </c>
      <c r="AE29" s="34"/>
      <c r="AF29" s="34"/>
      <c r="AH29" s="102">
        <f t="shared" si="9"/>
        <v>10.826666666666666</v>
      </c>
      <c r="AI29" s="102">
        <f t="shared" si="10"/>
        <v>8.32</v>
      </c>
      <c r="AJ29" s="102">
        <f t="shared" si="11"/>
        <v>19.701666666666664</v>
      </c>
      <c r="AK29" s="102">
        <f t="shared" si="12"/>
        <v>572.76902887139101</v>
      </c>
      <c r="AL29" s="102">
        <f t="shared" si="13"/>
        <v>440.15748031496065</v>
      </c>
      <c r="AM29" s="102">
        <f t="shared" si="14"/>
        <v>0</v>
      </c>
      <c r="AN29" s="102">
        <f t="shared" si="15"/>
        <v>29.361466535433074</v>
      </c>
      <c r="AO29" s="102">
        <f t="shared" si="16"/>
        <v>1042.2879757217847</v>
      </c>
      <c r="AP29" s="102">
        <f t="shared" si="17"/>
        <v>0.8735874867170571</v>
      </c>
    </row>
    <row r="30" spans="1:42" ht="18" x14ac:dyDescent="0.25">
      <c r="A30" s="40">
        <v>304</v>
      </c>
      <c r="B30" s="39">
        <v>177</v>
      </c>
      <c r="C30" s="39">
        <v>65</v>
      </c>
      <c r="D30" s="39" t="s">
        <v>767</v>
      </c>
      <c r="E30" s="42">
        <v>10.6</v>
      </c>
      <c r="F30" s="42">
        <v>57.96</v>
      </c>
      <c r="G30" s="42">
        <v>4.3</v>
      </c>
      <c r="H30" s="39">
        <v>0</v>
      </c>
      <c r="I30" s="39">
        <v>0</v>
      </c>
      <c r="J30" s="39">
        <v>0</v>
      </c>
      <c r="K30" s="42">
        <v>53.79</v>
      </c>
      <c r="L30" s="42">
        <v>15.22</v>
      </c>
      <c r="M30" s="113"/>
      <c r="N30" s="106"/>
      <c r="O30" s="36">
        <v>5.166666666666667</v>
      </c>
      <c r="P30" s="36">
        <f t="shared" si="0"/>
        <v>126.65</v>
      </c>
      <c r="Q30" s="36">
        <v>6</v>
      </c>
      <c r="R30" s="36">
        <f t="shared" si="1"/>
        <v>21.108333333333334</v>
      </c>
      <c r="S30" s="36">
        <f t="shared" si="2"/>
        <v>106.9212962962963</v>
      </c>
      <c r="T30" s="35">
        <f t="shared" si="3"/>
        <v>1069.212962962963</v>
      </c>
      <c r="U30" s="35">
        <f t="shared" si="4"/>
        <v>578.80174291938999</v>
      </c>
      <c r="V30" s="35">
        <f t="shared" si="5"/>
        <v>454.10947712418294</v>
      </c>
      <c r="W30" s="35">
        <f t="shared" si="6"/>
        <v>36.30174291938998</v>
      </c>
      <c r="X30" s="35">
        <f t="shared" si="7"/>
        <v>0</v>
      </c>
      <c r="Y30" s="35">
        <f t="shared" si="8"/>
        <v>0</v>
      </c>
      <c r="Z30" s="35">
        <f>(SUM(d174Data300!K43:K48)+Q30)/Q30</f>
        <v>13.166666666666666</v>
      </c>
      <c r="AA30" s="35">
        <f>(SUM(d174Data300!O43:O48))/$Q30*$O30/1.02</f>
        <v>89.488017429193903</v>
      </c>
      <c r="AB30" s="35">
        <f>(SUM(d174Data300!Q43:Q48))/$Q30*$O30/1.02</f>
        <v>0</v>
      </c>
      <c r="AC30" s="35">
        <f>(SUM(d174Data300!R43:R48))/$Q30*$O30/1.02</f>
        <v>0</v>
      </c>
      <c r="AD30" s="7">
        <f>d174Data300!F43</f>
        <v>1591.8</v>
      </c>
      <c r="AE30" s="34"/>
      <c r="AF30" s="34"/>
      <c r="AH30" s="102">
        <f t="shared" si="9"/>
        <v>11.426666666666668</v>
      </c>
      <c r="AI30" s="102">
        <f t="shared" si="10"/>
        <v>8.9649999999999999</v>
      </c>
      <c r="AJ30" s="102">
        <f t="shared" si="11"/>
        <v>21.108333333333334</v>
      </c>
      <c r="AK30" s="102">
        <f t="shared" si="12"/>
        <v>581.08048993875775</v>
      </c>
      <c r="AL30" s="102">
        <f t="shared" si="13"/>
        <v>455.89730971128603</v>
      </c>
      <c r="AM30" s="102">
        <f t="shared" si="14"/>
        <v>0</v>
      </c>
      <c r="AN30" s="102">
        <f t="shared" si="15"/>
        <v>36.44466316710411</v>
      </c>
      <c r="AO30" s="102">
        <f t="shared" si="16"/>
        <v>1073.422462817148</v>
      </c>
      <c r="AP30" s="102">
        <f t="shared" si="17"/>
        <v>0.87260747536274952</v>
      </c>
    </row>
    <row r="31" spans="1:42" ht="18" x14ac:dyDescent="0.25">
      <c r="A31" s="40">
        <v>305</v>
      </c>
      <c r="B31" s="39">
        <v>177</v>
      </c>
      <c r="C31" s="39">
        <v>65</v>
      </c>
      <c r="D31" s="39" t="s">
        <v>767</v>
      </c>
      <c r="E31" s="42">
        <v>4.33</v>
      </c>
      <c r="F31" s="42">
        <v>30.93</v>
      </c>
      <c r="G31" s="42">
        <v>2.4300000000000002</v>
      </c>
      <c r="H31" s="39">
        <v>0</v>
      </c>
      <c r="I31" s="39">
        <v>0</v>
      </c>
      <c r="J31" s="39">
        <v>0</v>
      </c>
      <c r="K31" s="42">
        <v>31.27</v>
      </c>
      <c r="L31" s="42">
        <v>8.86</v>
      </c>
      <c r="M31" s="113"/>
      <c r="N31" s="106"/>
      <c r="O31" s="36">
        <v>25.277777777777782</v>
      </c>
      <c r="P31" s="36">
        <f t="shared" si="0"/>
        <v>68.959999999999994</v>
      </c>
      <c r="Q31" s="36">
        <v>6</v>
      </c>
      <c r="R31" s="36">
        <f t="shared" si="1"/>
        <v>11.493333333333332</v>
      </c>
      <c r="S31" s="36">
        <f t="shared" si="2"/>
        <v>284.82933914306466</v>
      </c>
      <c r="T31" s="35">
        <f t="shared" si="3"/>
        <v>2848.2933914306468</v>
      </c>
      <c r="U31" s="35">
        <f t="shared" si="4"/>
        <v>1456.3634713144515</v>
      </c>
      <c r="V31" s="35">
        <f t="shared" si="5"/>
        <v>1291.5622730573716</v>
      </c>
      <c r="W31" s="35">
        <f t="shared" si="6"/>
        <v>100.36764705882355</v>
      </c>
      <c r="X31" s="35">
        <f t="shared" si="7"/>
        <v>0</v>
      </c>
      <c r="Y31" s="35">
        <f t="shared" si="8"/>
        <v>0</v>
      </c>
      <c r="Z31" s="35">
        <f>(SUM(d174Data300!K53:K58)+Q31)/Q31</f>
        <v>14</v>
      </c>
      <c r="AA31" s="35">
        <f>(SUM(d174Data300!O53:O58))/$Q31*$O31/1.02</f>
        <v>177.60530137981121</v>
      </c>
      <c r="AB31" s="35">
        <f>(SUM(d174Data300!Q53:Q58))/$Q31*$O31/1.02</f>
        <v>0</v>
      </c>
      <c r="AC31" s="35">
        <f>(SUM(d174Data300!R53:R58))/$Q31*$O31/1.02</f>
        <v>0</v>
      </c>
      <c r="AD31" s="7">
        <f>d174Data300!F53</f>
        <v>638</v>
      </c>
      <c r="AE31" s="34"/>
      <c r="AF31" s="34"/>
      <c r="AH31" s="102">
        <f t="shared" si="9"/>
        <v>5.876666666666666</v>
      </c>
      <c r="AI31" s="102">
        <f t="shared" si="10"/>
        <v>5.2116666666666669</v>
      </c>
      <c r="AJ31" s="102">
        <f t="shared" si="11"/>
        <v>11.493333333333332</v>
      </c>
      <c r="AK31" s="102">
        <f t="shared" si="12"/>
        <v>1462.0971857684456</v>
      </c>
      <c r="AL31" s="102">
        <f t="shared" si="13"/>
        <v>1296.6471638961796</v>
      </c>
      <c r="AM31" s="102">
        <f t="shared" si="14"/>
        <v>0</v>
      </c>
      <c r="AN31" s="102">
        <f t="shared" si="15"/>
        <v>100.76279527559058</v>
      </c>
      <c r="AO31" s="102">
        <f t="shared" si="16"/>
        <v>2859.5071449402158</v>
      </c>
      <c r="AP31" s="102">
        <f t="shared" si="17"/>
        <v>2.1543140981992344</v>
      </c>
    </row>
    <row r="32" spans="1:42" ht="18" x14ac:dyDescent="0.25">
      <c r="A32" s="40">
        <v>306</v>
      </c>
      <c r="B32" s="39">
        <v>177</v>
      </c>
      <c r="C32" s="39">
        <v>65</v>
      </c>
      <c r="D32" s="39" t="s">
        <v>767</v>
      </c>
      <c r="E32" s="42">
        <v>8.16</v>
      </c>
      <c r="F32" s="42">
        <v>24.99</v>
      </c>
      <c r="G32" s="42">
        <v>1.34</v>
      </c>
      <c r="H32" s="39">
        <v>0</v>
      </c>
      <c r="I32" s="39">
        <v>0</v>
      </c>
      <c r="J32" s="39">
        <v>0</v>
      </c>
      <c r="K32" s="42">
        <v>28.87</v>
      </c>
      <c r="L32" s="42">
        <v>8.4600000000000009</v>
      </c>
      <c r="M32" s="113"/>
      <c r="N32" s="106"/>
      <c r="O32" s="36">
        <v>12.50925925925926</v>
      </c>
      <c r="P32" s="36">
        <f t="shared" si="0"/>
        <v>63.36</v>
      </c>
      <c r="Q32" s="36">
        <v>6</v>
      </c>
      <c r="R32" s="36">
        <f t="shared" si="1"/>
        <v>10.56</v>
      </c>
      <c r="S32" s="36">
        <f t="shared" si="2"/>
        <v>129.50762527233115</v>
      </c>
      <c r="T32" s="35">
        <f t="shared" si="3"/>
        <v>1295.0762527233114</v>
      </c>
      <c r="U32" s="35">
        <f t="shared" si="4"/>
        <v>677.58487654320993</v>
      </c>
      <c r="V32" s="35">
        <f t="shared" si="5"/>
        <v>590.10182159283465</v>
      </c>
      <c r="W32" s="35">
        <f t="shared" si="6"/>
        <v>27.389554587267007</v>
      </c>
      <c r="X32" s="35">
        <f t="shared" si="7"/>
        <v>0</v>
      </c>
      <c r="Y32" s="35">
        <f t="shared" si="8"/>
        <v>0</v>
      </c>
      <c r="Z32" s="35">
        <f>(SUM(d174Data300!K63:K68)+Q32)/Q32</f>
        <v>14.166666666666666</v>
      </c>
      <c r="AA32" s="35">
        <f>(SUM(d174Data300!O63:O68))/$Q32*$O32/1.02</f>
        <v>67.451888162672475</v>
      </c>
      <c r="AB32" s="35">
        <f>(SUM(d174Data300!Q63:Q68))/$Q32*$O32/1.02</f>
        <v>0</v>
      </c>
      <c r="AC32" s="35">
        <f>(SUM(d174Data300!R63:R68))/$Q32*$O32/1.02</f>
        <v>0</v>
      </c>
      <c r="AD32" s="7">
        <f>d174Data300!F63</f>
        <v>1216.28</v>
      </c>
      <c r="AE32" s="34"/>
      <c r="AF32" s="34"/>
      <c r="AH32" s="102">
        <f t="shared" si="9"/>
        <v>5.5249999999999995</v>
      </c>
      <c r="AI32" s="102">
        <f t="shared" si="10"/>
        <v>4.8116666666666665</v>
      </c>
      <c r="AJ32" s="102">
        <f t="shared" si="11"/>
        <v>10.56</v>
      </c>
      <c r="AK32" s="102">
        <f t="shared" si="12"/>
        <v>680.25253353747439</v>
      </c>
      <c r="AL32" s="102">
        <f t="shared" si="13"/>
        <v>592.42505711091667</v>
      </c>
      <c r="AM32" s="102">
        <f t="shared" si="14"/>
        <v>0</v>
      </c>
      <c r="AN32" s="102">
        <f t="shared" si="15"/>
        <v>27.497387479342866</v>
      </c>
      <c r="AO32" s="102">
        <f t="shared" si="16"/>
        <v>1300.174978127734</v>
      </c>
      <c r="AP32" s="102">
        <f t="shared" si="17"/>
        <v>1.0139430778075484</v>
      </c>
    </row>
    <row r="33" spans="1:42" ht="18" x14ac:dyDescent="0.25">
      <c r="A33" s="40">
        <v>307</v>
      </c>
      <c r="B33" s="39">
        <v>177</v>
      </c>
      <c r="C33" s="39">
        <v>65</v>
      </c>
      <c r="D33" s="39" t="s">
        <v>767</v>
      </c>
      <c r="E33" s="42">
        <v>10.91</v>
      </c>
      <c r="F33" s="42">
        <v>31.05</v>
      </c>
      <c r="G33" s="42">
        <v>1.89</v>
      </c>
      <c r="H33" s="39">
        <v>0</v>
      </c>
      <c r="I33" s="39">
        <v>0</v>
      </c>
      <c r="J33" s="39">
        <v>0</v>
      </c>
      <c r="K33" s="42">
        <v>34.85</v>
      </c>
      <c r="L33" s="42">
        <v>9.69</v>
      </c>
      <c r="M33" s="113"/>
      <c r="N33" s="106"/>
      <c r="O33" s="36">
        <v>11.787037037037038</v>
      </c>
      <c r="P33" s="36">
        <f t="shared" si="0"/>
        <v>78.7</v>
      </c>
      <c r="Q33" s="36">
        <v>6</v>
      </c>
      <c r="R33" s="36">
        <f t="shared" si="1"/>
        <v>13.116666666666667</v>
      </c>
      <c r="S33" s="36">
        <f t="shared" si="2"/>
        <v>151.57513313967564</v>
      </c>
      <c r="T33" s="35">
        <f t="shared" si="3"/>
        <v>1515.7513313967565</v>
      </c>
      <c r="U33" s="35">
        <f t="shared" si="4"/>
        <v>808.14391188574189</v>
      </c>
      <c r="V33" s="35">
        <f t="shared" si="5"/>
        <v>671.20627572016463</v>
      </c>
      <c r="W33" s="35">
        <f t="shared" si="6"/>
        <v>36.401143790849673</v>
      </c>
      <c r="X33" s="35">
        <f t="shared" si="7"/>
        <v>0</v>
      </c>
      <c r="Y33" s="35">
        <f t="shared" si="8"/>
        <v>0</v>
      </c>
      <c r="Z33" s="35">
        <f>(SUM(d174Data300!K73:K78)+Q33)/Q33</f>
        <v>13</v>
      </c>
      <c r="AA33" s="35">
        <f>(SUM(d174Data300!O73:O78))/$Q33*$O33/1.02</f>
        <v>69.335511982570807</v>
      </c>
      <c r="AB33" s="35">
        <f>(SUM(d174Data300!Q73:Q78))/$Q33*$O33/1.02</f>
        <v>0</v>
      </c>
      <c r="AC33" s="35">
        <f>(SUM(d174Data300!R73:R78))/$Q33*$O33/1.02</f>
        <v>0</v>
      </c>
      <c r="AD33" s="7">
        <f>d174Data300!F73</f>
        <v>1635.48</v>
      </c>
      <c r="AE33" s="34"/>
      <c r="AF33" s="34"/>
      <c r="AH33" s="102">
        <f t="shared" si="9"/>
        <v>6.9933333333333332</v>
      </c>
      <c r="AI33" s="102">
        <f t="shared" si="10"/>
        <v>5.8083333333333336</v>
      </c>
      <c r="AJ33" s="102">
        <f t="shared" si="11"/>
        <v>13.116666666666667</v>
      </c>
      <c r="AK33" s="102">
        <f t="shared" si="12"/>
        <v>811.32558083017409</v>
      </c>
      <c r="AL33" s="102">
        <f t="shared" si="13"/>
        <v>673.84882011276375</v>
      </c>
      <c r="AM33" s="102">
        <f t="shared" si="14"/>
        <v>0</v>
      </c>
      <c r="AN33" s="102">
        <f t="shared" si="15"/>
        <v>36.544455380577432</v>
      </c>
      <c r="AO33" s="102">
        <f t="shared" si="16"/>
        <v>1521.7188563235152</v>
      </c>
      <c r="AP33" s="102">
        <f t="shared" si="17"/>
        <v>1.216229845037702</v>
      </c>
    </row>
    <row r="34" spans="1:42" ht="18.75" thickBot="1" x14ac:dyDescent="0.3">
      <c r="A34" s="120">
        <v>308</v>
      </c>
      <c r="B34" s="104">
        <v>177</v>
      </c>
      <c r="C34" s="104">
        <v>65</v>
      </c>
      <c r="D34" s="104" t="s">
        <v>767</v>
      </c>
      <c r="E34" s="118">
        <v>3.38</v>
      </c>
      <c r="F34" s="118">
        <v>23.61</v>
      </c>
      <c r="G34" s="118">
        <v>1.63</v>
      </c>
      <c r="H34" s="119">
        <v>0</v>
      </c>
      <c r="I34" s="119">
        <v>0</v>
      </c>
      <c r="J34" s="119">
        <v>0</v>
      </c>
      <c r="K34" s="118">
        <v>23.8</v>
      </c>
      <c r="L34" s="118">
        <v>8.4499999999999993</v>
      </c>
      <c r="M34" s="117"/>
      <c r="N34" s="106"/>
      <c r="O34" s="36">
        <v>23.111111111111111</v>
      </c>
      <c r="P34" s="36">
        <f t="shared" si="0"/>
        <v>52.42</v>
      </c>
      <c r="Q34" s="36">
        <v>6</v>
      </c>
      <c r="R34" s="36">
        <f t="shared" si="1"/>
        <v>8.7366666666666664</v>
      </c>
      <c r="S34" s="36">
        <f t="shared" si="2"/>
        <v>197.95497458242554</v>
      </c>
      <c r="T34" s="35">
        <f t="shared" si="3"/>
        <v>1979.5497458242553</v>
      </c>
      <c r="U34" s="35">
        <f t="shared" si="4"/>
        <v>1019.2302106027596</v>
      </c>
      <c r="V34" s="35">
        <f t="shared" si="5"/>
        <v>898.76543209876536</v>
      </c>
      <c r="W34" s="35">
        <f t="shared" si="6"/>
        <v>61.554103122730581</v>
      </c>
      <c r="X34" s="35">
        <f t="shared" si="7"/>
        <v>0</v>
      </c>
      <c r="Y34" s="35">
        <f t="shared" si="8"/>
        <v>0</v>
      </c>
      <c r="Z34" s="35">
        <f>(SUM(d174Data300!K83:K88)+Q34)/Q34</f>
        <v>12.333333333333334</v>
      </c>
      <c r="AA34" s="35">
        <f>(SUM(d174Data300!O83:O88))/$Q34*$O34/1.02</f>
        <v>113.28976034858388</v>
      </c>
      <c r="AB34" s="35">
        <f>(SUM(d174Data300!Q83:Q88))/$Q34*$O34/1.02</f>
        <v>0</v>
      </c>
      <c r="AC34" s="35">
        <f>(SUM(d174Data300!R83:R88))/$Q34*$O34/1.02</f>
        <v>0</v>
      </c>
      <c r="AD34" s="7">
        <f>d174Data300!F83</f>
        <v>460.72</v>
      </c>
      <c r="AE34" s="34"/>
      <c r="AF34" s="34"/>
      <c r="AH34" s="102">
        <f t="shared" si="9"/>
        <v>4.4983333333333331</v>
      </c>
      <c r="AI34" s="102">
        <f t="shared" si="10"/>
        <v>3.9666666666666668</v>
      </c>
      <c r="AJ34" s="102">
        <f t="shared" si="11"/>
        <v>8.7366666666666664</v>
      </c>
      <c r="AK34" s="102">
        <f t="shared" si="12"/>
        <v>1023.2429279673374</v>
      </c>
      <c r="AL34" s="102">
        <f t="shared" si="13"/>
        <v>902.30387868183163</v>
      </c>
      <c r="AM34" s="102">
        <f t="shared" si="14"/>
        <v>0</v>
      </c>
      <c r="AN34" s="102">
        <f t="shared" si="15"/>
        <v>61.796442111402754</v>
      </c>
      <c r="AO34" s="102">
        <f t="shared" si="16"/>
        <v>1987.3432487605717</v>
      </c>
      <c r="AP34" s="102">
        <f t="shared" si="17"/>
        <v>1.39475882181394</v>
      </c>
    </row>
    <row r="35" spans="1:42" ht="18.75" thickTop="1" x14ac:dyDescent="0.25">
      <c r="A35" s="116">
        <v>401</v>
      </c>
      <c r="B35" s="115">
        <v>177</v>
      </c>
      <c r="C35" s="115">
        <v>65</v>
      </c>
      <c r="D35" s="115" t="s">
        <v>767</v>
      </c>
      <c r="E35" s="115">
        <v>8.75</v>
      </c>
      <c r="F35" s="115">
        <v>32.950000000000003</v>
      </c>
      <c r="G35" s="115">
        <v>1.74</v>
      </c>
      <c r="H35" s="115">
        <v>0</v>
      </c>
      <c r="I35" s="115">
        <v>0</v>
      </c>
      <c r="J35" s="115">
        <v>0</v>
      </c>
      <c r="K35" s="115">
        <v>29.24</v>
      </c>
      <c r="L35" s="115">
        <v>8.08</v>
      </c>
      <c r="M35" s="114"/>
      <c r="N35" s="106"/>
      <c r="O35" s="36">
        <v>4.875</v>
      </c>
      <c r="P35" s="36">
        <f t="shared" si="0"/>
        <v>72.680000000000007</v>
      </c>
      <c r="Q35" s="36">
        <v>6</v>
      </c>
      <c r="R35" s="36">
        <f t="shared" si="1"/>
        <v>12.113333333333335</v>
      </c>
      <c r="S35" s="36">
        <f t="shared" si="2"/>
        <v>57.894607843137265</v>
      </c>
      <c r="T35" s="35">
        <f t="shared" si="3"/>
        <v>578.9460784313726</v>
      </c>
      <c r="U35" s="35">
        <f t="shared" si="4"/>
        <v>332.16911764705884</v>
      </c>
      <c r="V35" s="35">
        <f t="shared" si="5"/>
        <v>232.91666666666669</v>
      </c>
      <c r="W35" s="35">
        <f t="shared" si="6"/>
        <v>13.860294117647056</v>
      </c>
      <c r="X35" s="35">
        <f t="shared" si="7"/>
        <v>0</v>
      </c>
      <c r="Y35" s="35">
        <f t="shared" si="8"/>
        <v>0</v>
      </c>
      <c r="Z35" s="35">
        <f>(SUM(d174Data400!K13:K18)+Q35)/Q35</f>
        <v>13.833333333333334</v>
      </c>
      <c r="AA35" s="35">
        <f>(SUM(d174Data400!O13:O18))/$Q35*$O35/1.02</f>
        <v>39.031862745098039</v>
      </c>
      <c r="AB35" s="35">
        <f>(SUM(d174Data400!Q13:Q18))/$Q35*$O35/1.02</f>
        <v>0</v>
      </c>
      <c r="AC35" s="35">
        <f>(SUM(d174Data400!R13:R18))/$Q35*$O35/1.02</f>
        <v>0</v>
      </c>
      <c r="AD35" s="7">
        <f>d174Data400!F13</f>
        <v>1262.33</v>
      </c>
      <c r="AE35" s="34"/>
      <c r="AF35" s="34"/>
      <c r="AH35" s="102">
        <f t="shared" si="9"/>
        <v>6.95</v>
      </c>
      <c r="AI35" s="102">
        <f t="shared" si="10"/>
        <v>4.8733333333333331</v>
      </c>
      <c r="AJ35" s="102">
        <f t="shared" si="11"/>
        <v>12.113333333333335</v>
      </c>
      <c r="AK35" s="102">
        <f t="shared" si="12"/>
        <v>333.47687007874015</v>
      </c>
      <c r="AL35" s="102">
        <f t="shared" si="13"/>
        <v>233.83366141732279</v>
      </c>
      <c r="AM35" s="102">
        <f t="shared" si="14"/>
        <v>0</v>
      </c>
      <c r="AN35" s="102">
        <f t="shared" si="15"/>
        <v>13.914862204724407</v>
      </c>
      <c r="AO35" s="102">
        <f t="shared" si="16"/>
        <v>581.22539370078732</v>
      </c>
      <c r="AP35" s="102">
        <f t="shared" si="17"/>
        <v>0.48109469417885259</v>
      </c>
    </row>
    <row r="36" spans="1:42" ht="18" x14ac:dyDescent="0.25">
      <c r="A36" s="40">
        <v>402</v>
      </c>
      <c r="B36" s="39">
        <v>177</v>
      </c>
      <c r="C36" s="39">
        <v>65</v>
      </c>
      <c r="D36" s="39" t="s">
        <v>767</v>
      </c>
      <c r="E36" s="42">
        <v>5.05</v>
      </c>
      <c r="F36" s="42">
        <v>25.37</v>
      </c>
      <c r="G36" s="42">
        <v>1.19</v>
      </c>
      <c r="H36" s="39">
        <v>0</v>
      </c>
      <c r="I36" s="39">
        <v>0</v>
      </c>
      <c r="J36" s="39">
        <v>0</v>
      </c>
      <c r="K36" s="42">
        <v>23.61</v>
      </c>
      <c r="L36" s="42">
        <v>8.1300000000000008</v>
      </c>
      <c r="M36" s="113"/>
      <c r="N36" s="106"/>
      <c r="O36" s="36">
        <v>11.472222222222221</v>
      </c>
      <c r="P36" s="36">
        <f t="shared" si="0"/>
        <v>55.22</v>
      </c>
      <c r="Q36" s="36">
        <v>6</v>
      </c>
      <c r="R36" s="36">
        <f t="shared" si="1"/>
        <v>9.2033333333333331</v>
      </c>
      <c r="S36" s="36">
        <f t="shared" si="2"/>
        <v>103.5124364560639</v>
      </c>
      <c r="T36" s="35">
        <f t="shared" si="3"/>
        <v>1035.1243645606389</v>
      </c>
      <c r="U36" s="35">
        <f t="shared" si="4"/>
        <v>570.2369281045751</v>
      </c>
      <c r="V36" s="35">
        <f t="shared" si="5"/>
        <v>442.58033769063172</v>
      </c>
      <c r="W36" s="35">
        <f t="shared" si="6"/>
        <v>22.307098765432094</v>
      </c>
      <c r="X36" s="35">
        <f t="shared" si="7"/>
        <v>0</v>
      </c>
      <c r="Y36" s="35">
        <f t="shared" si="8"/>
        <v>0</v>
      </c>
      <c r="Z36" s="35">
        <f>(SUM(d174Data400!K23:K28)+Q36)/Q36</f>
        <v>10.5</v>
      </c>
      <c r="AA36" s="35">
        <f>(SUM(d174Data400!O23:O28))/$Q36*$O36/1.02</f>
        <v>52.487291212781408</v>
      </c>
      <c r="AB36" s="35">
        <f>(SUM(d174Data400!Q23:Q28))/$Q36*$O36/1.02</f>
        <v>0</v>
      </c>
      <c r="AC36" s="35">
        <f>(SUM(d174Data400!R23:R28))/$Q36*$O36/1.02</f>
        <v>0</v>
      </c>
      <c r="AD36" s="7">
        <f>d174Data400!F23</f>
        <v>827.96</v>
      </c>
      <c r="AE36" s="34"/>
      <c r="AF36" s="34"/>
      <c r="AH36" s="102">
        <f t="shared" si="9"/>
        <v>5.07</v>
      </c>
      <c r="AI36" s="102">
        <f t="shared" si="10"/>
        <v>3.9350000000000001</v>
      </c>
      <c r="AJ36" s="102">
        <f t="shared" si="11"/>
        <v>9.2033333333333331</v>
      </c>
      <c r="AK36" s="102">
        <f t="shared" si="12"/>
        <v>572.48195538057735</v>
      </c>
      <c r="AL36" s="102">
        <f t="shared" si="13"/>
        <v>444.32277996500437</v>
      </c>
      <c r="AM36" s="102">
        <f t="shared" si="14"/>
        <v>0</v>
      </c>
      <c r="AN36" s="102">
        <f t="shared" si="15"/>
        <v>22.39492198891805</v>
      </c>
      <c r="AO36" s="102">
        <f t="shared" si="16"/>
        <v>1039.1996573344998</v>
      </c>
      <c r="AP36" s="102">
        <f t="shared" si="17"/>
        <v>0.93859833619188704</v>
      </c>
    </row>
    <row r="37" spans="1:42" ht="18" x14ac:dyDescent="0.25">
      <c r="A37" s="40">
        <v>403</v>
      </c>
      <c r="B37" s="39">
        <v>177</v>
      </c>
      <c r="C37" s="39">
        <v>65</v>
      </c>
      <c r="D37" s="39" t="s">
        <v>767</v>
      </c>
      <c r="E37" s="42">
        <v>2.85</v>
      </c>
      <c r="F37" s="42">
        <v>21.6</v>
      </c>
      <c r="G37" s="42">
        <v>1.19</v>
      </c>
      <c r="H37" s="39">
        <v>0</v>
      </c>
      <c r="I37" s="39">
        <v>0</v>
      </c>
      <c r="J37" s="39">
        <v>0</v>
      </c>
      <c r="K37" s="42">
        <v>20.6</v>
      </c>
      <c r="L37" s="42">
        <v>8.07</v>
      </c>
      <c r="M37" s="113"/>
      <c r="N37" s="106"/>
      <c r="O37" s="36">
        <v>22.351851851851851</v>
      </c>
      <c r="P37" s="36">
        <f t="shared" si="0"/>
        <v>46.240000000000009</v>
      </c>
      <c r="Q37" s="36">
        <v>6</v>
      </c>
      <c r="R37" s="36">
        <f t="shared" si="1"/>
        <v>7.7066666666666679</v>
      </c>
      <c r="S37" s="36">
        <f t="shared" si="2"/>
        <v>168.88065843621402</v>
      </c>
      <c r="T37" s="35">
        <f t="shared" si="3"/>
        <v>1688.8065843621403</v>
      </c>
      <c r="U37" s="35">
        <f t="shared" si="4"/>
        <v>892.97839506172829</v>
      </c>
      <c r="V37" s="35">
        <f t="shared" si="5"/>
        <v>752.36625514403295</v>
      </c>
      <c r="W37" s="35">
        <f t="shared" si="6"/>
        <v>43.461934156378604</v>
      </c>
      <c r="X37" s="35">
        <f t="shared" si="7"/>
        <v>0</v>
      </c>
      <c r="Y37" s="35">
        <f t="shared" si="8"/>
        <v>0</v>
      </c>
      <c r="Z37" s="35">
        <f>(SUM(d174Data400!K33:K38)+Q37)/Q37</f>
        <v>10</v>
      </c>
      <c r="AA37" s="35">
        <f>(SUM(d174Data400!O33:O38))/$Q37*$O37/1.02</f>
        <v>76.697530864197532</v>
      </c>
      <c r="AB37" s="35">
        <f>(SUM(d174Data400!Q33:Q38))/$Q37*$O37/1.02</f>
        <v>0</v>
      </c>
      <c r="AC37" s="35">
        <f>(SUM(d174Data400!R33:R38))/$Q37*$O37/1.02</f>
        <v>0</v>
      </c>
      <c r="AD37" s="7">
        <f>d174Data400!F33</f>
        <v>398.5</v>
      </c>
      <c r="AE37" s="34"/>
      <c r="AF37" s="34"/>
      <c r="AH37" s="102">
        <f t="shared" si="9"/>
        <v>4.0750000000000002</v>
      </c>
      <c r="AI37" s="102">
        <f t="shared" si="10"/>
        <v>3.4333333333333336</v>
      </c>
      <c r="AJ37" s="102">
        <f t="shared" si="11"/>
        <v>7.7066666666666679</v>
      </c>
      <c r="AK37" s="102">
        <f t="shared" si="12"/>
        <v>896.49405803441243</v>
      </c>
      <c r="AL37" s="102">
        <f t="shared" si="13"/>
        <v>755.32832701467862</v>
      </c>
      <c r="AM37" s="102">
        <f t="shared" si="14"/>
        <v>0</v>
      </c>
      <c r="AN37" s="102">
        <f t="shared" si="15"/>
        <v>43.633044133372216</v>
      </c>
      <c r="AO37" s="102">
        <f t="shared" si="16"/>
        <v>1695.4554291824634</v>
      </c>
      <c r="AP37" s="102">
        <f t="shared" si="17"/>
        <v>1.2535188846551346</v>
      </c>
    </row>
    <row r="38" spans="1:42" ht="18" x14ac:dyDescent="0.25">
      <c r="A38" s="40">
        <v>404</v>
      </c>
      <c r="B38" s="39">
        <v>177</v>
      </c>
      <c r="C38" s="39">
        <v>65</v>
      </c>
      <c r="D38" s="39" t="s">
        <v>767</v>
      </c>
      <c r="E38" s="42">
        <v>6.71</v>
      </c>
      <c r="F38" s="42">
        <v>28.1</v>
      </c>
      <c r="G38" s="42">
        <v>1.47</v>
      </c>
      <c r="H38" s="39">
        <v>0</v>
      </c>
      <c r="I38" s="39">
        <v>0</v>
      </c>
      <c r="J38" s="39">
        <v>0</v>
      </c>
      <c r="K38" s="42">
        <v>24.92</v>
      </c>
      <c r="L38" s="42">
        <v>9.98</v>
      </c>
      <c r="M38" s="113"/>
      <c r="N38" s="106"/>
      <c r="O38" s="36">
        <v>10.944444444444445</v>
      </c>
      <c r="P38" s="36">
        <f t="shared" si="0"/>
        <v>61.2</v>
      </c>
      <c r="Q38" s="36">
        <v>6</v>
      </c>
      <c r="R38" s="36">
        <f t="shared" si="1"/>
        <v>10.200000000000001</v>
      </c>
      <c r="S38" s="36">
        <f t="shared" si="2"/>
        <v>109.44444444444444</v>
      </c>
      <c r="T38" s="35">
        <f t="shared" si="3"/>
        <v>1094.4444444444446</v>
      </c>
      <c r="U38" s="35">
        <f t="shared" si="4"/>
        <v>622.50998547567167</v>
      </c>
      <c r="V38" s="35">
        <f t="shared" si="5"/>
        <v>445.6463326071169</v>
      </c>
      <c r="W38" s="35">
        <f t="shared" si="6"/>
        <v>26.28812636165577</v>
      </c>
      <c r="X38" s="35">
        <f t="shared" si="7"/>
        <v>0</v>
      </c>
      <c r="Y38" s="35">
        <f t="shared" si="8"/>
        <v>0</v>
      </c>
      <c r="Z38" s="35">
        <f>(SUM(d174Data400!K43:K48)+Q38)/Q38</f>
        <v>12.166666666666666</v>
      </c>
      <c r="AA38" s="35">
        <f>(SUM(d174Data400!O43:O48))/$Q38*$O38/1.02</f>
        <v>69.744008714596944</v>
      </c>
      <c r="AB38" s="35">
        <f>(SUM(d174Data400!Q43:Q48))/$Q38*$O38/1.02</f>
        <v>0</v>
      </c>
      <c r="AC38" s="35">
        <f>(SUM(d174Data400!R43:R48))/$Q38*$O38/1.02</f>
        <v>0</v>
      </c>
      <c r="AD38" s="7">
        <f>d174Data400!F43</f>
        <v>1067.08</v>
      </c>
      <c r="AE38" s="34"/>
      <c r="AF38" s="34"/>
      <c r="AH38" s="102">
        <f t="shared" si="9"/>
        <v>5.8016666666666667</v>
      </c>
      <c r="AI38" s="102">
        <f t="shared" si="10"/>
        <v>4.1533333333333333</v>
      </c>
      <c r="AJ38" s="102">
        <f t="shared" si="11"/>
        <v>10.200000000000001</v>
      </c>
      <c r="AK38" s="102">
        <f t="shared" si="12"/>
        <v>624.96081219014297</v>
      </c>
      <c r="AL38" s="102">
        <f t="shared" si="13"/>
        <v>447.40084572761742</v>
      </c>
      <c r="AM38" s="102">
        <f t="shared" si="14"/>
        <v>0</v>
      </c>
      <c r="AN38" s="102">
        <f t="shared" si="15"/>
        <v>26.391622922134736</v>
      </c>
      <c r="AO38" s="102">
        <f t="shared" si="16"/>
        <v>1098.7532808398951</v>
      </c>
      <c r="AP38" s="102">
        <f t="shared" si="17"/>
        <v>0.99386465495060772</v>
      </c>
    </row>
    <row r="39" spans="1:42" ht="18" x14ac:dyDescent="0.25">
      <c r="A39" s="40">
        <v>405</v>
      </c>
      <c r="B39" s="39">
        <v>177</v>
      </c>
      <c r="C39" s="39">
        <v>65</v>
      </c>
      <c r="D39" s="39" t="s">
        <v>767</v>
      </c>
      <c r="E39" s="42">
        <v>4.63</v>
      </c>
      <c r="F39" s="42">
        <v>28.41</v>
      </c>
      <c r="G39" s="42">
        <v>1.65</v>
      </c>
      <c r="H39" s="39">
        <v>0.23</v>
      </c>
      <c r="I39" s="39">
        <v>0</v>
      </c>
      <c r="J39" s="39">
        <v>0</v>
      </c>
      <c r="K39" s="42">
        <v>29.95</v>
      </c>
      <c r="L39" s="42">
        <v>8.85</v>
      </c>
      <c r="M39" s="113"/>
      <c r="N39" s="106"/>
      <c r="O39" s="36">
        <v>23.953703703703706</v>
      </c>
      <c r="P39" s="36">
        <f t="shared" si="0"/>
        <v>64.86999999999999</v>
      </c>
      <c r="Q39" s="36">
        <v>6</v>
      </c>
      <c r="R39" s="36">
        <f t="shared" si="1"/>
        <v>10.811666666666666</v>
      </c>
      <c r="S39" s="36">
        <f t="shared" si="2"/>
        <v>253.90143125151295</v>
      </c>
      <c r="T39" s="35">
        <f t="shared" si="3"/>
        <v>2539.0143125151294</v>
      </c>
      <c r="U39" s="35">
        <f t="shared" si="4"/>
        <v>1293.1868796901476</v>
      </c>
      <c r="V39" s="35">
        <f t="shared" si="5"/>
        <v>1172.2441600096829</v>
      </c>
      <c r="W39" s="35">
        <f t="shared" si="6"/>
        <v>64.581063907044296</v>
      </c>
      <c r="X39" s="35">
        <f t="shared" si="7"/>
        <v>9.0022089082546621</v>
      </c>
      <c r="Y39" s="35">
        <f t="shared" si="8"/>
        <v>0</v>
      </c>
      <c r="Z39" s="35">
        <f>(SUM(d174Data400!K53:K58)+Q39)/Q39</f>
        <v>14</v>
      </c>
      <c r="AA39" s="35">
        <f>(SUM(d174Data400!O53:O58))/$Q39*$O39/1.02</f>
        <v>70.452069716775597</v>
      </c>
      <c r="AB39" s="35">
        <f>(SUM(d174Data400!Q53:Q58))/$Q39*$O39/1.02</f>
        <v>0</v>
      </c>
      <c r="AC39" s="35">
        <f>(SUM(d174Data400!R53:R58))/$Q39*$O39/1.02</f>
        <v>0</v>
      </c>
      <c r="AD39" s="7">
        <f>d174Data400!F53</f>
        <v>672.64</v>
      </c>
      <c r="AE39" s="34"/>
      <c r="AF39" s="34"/>
      <c r="AH39" s="102">
        <f t="shared" si="9"/>
        <v>5.5066666666666668</v>
      </c>
      <c r="AI39" s="102">
        <f t="shared" si="10"/>
        <v>4.9916666666666663</v>
      </c>
      <c r="AJ39" s="102">
        <f t="shared" si="11"/>
        <v>10.811666666666666</v>
      </c>
      <c r="AK39" s="102">
        <f t="shared" si="12"/>
        <v>1298.2781666180617</v>
      </c>
      <c r="AL39" s="102">
        <f t="shared" si="13"/>
        <v>1176.85929449791</v>
      </c>
      <c r="AM39" s="102">
        <f t="shared" si="14"/>
        <v>0</v>
      </c>
      <c r="AN39" s="102">
        <f t="shared" si="15"/>
        <v>73.872970739768647</v>
      </c>
      <c r="AO39" s="102">
        <f t="shared" si="16"/>
        <v>2549.0104318557405</v>
      </c>
      <c r="AP39" s="102">
        <f t="shared" si="17"/>
        <v>1.8861205745010217</v>
      </c>
    </row>
    <row r="40" spans="1:42" ht="18" x14ac:dyDescent="0.25">
      <c r="A40" s="40">
        <v>406</v>
      </c>
      <c r="B40" s="39">
        <v>177</v>
      </c>
      <c r="C40" s="39">
        <v>65</v>
      </c>
      <c r="D40" s="39" t="s">
        <v>767</v>
      </c>
      <c r="E40" s="42">
        <v>4.62</v>
      </c>
      <c r="F40" s="42">
        <v>41.5</v>
      </c>
      <c r="G40" s="42">
        <v>1.39</v>
      </c>
      <c r="H40" s="39">
        <v>0</v>
      </c>
      <c r="I40" s="39">
        <v>0</v>
      </c>
      <c r="J40" s="39">
        <v>0</v>
      </c>
      <c r="K40" s="42">
        <v>37.85</v>
      </c>
      <c r="L40" s="42">
        <v>10.93</v>
      </c>
      <c r="M40" s="113"/>
      <c r="N40" s="106"/>
      <c r="O40" s="36">
        <v>11.648148148148147</v>
      </c>
      <c r="P40" s="36">
        <f t="shared" si="0"/>
        <v>85.36</v>
      </c>
      <c r="Q40" s="36">
        <v>6</v>
      </c>
      <c r="R40" s="36">
        <f t="shared" si="1"/>
        <v>14.226666666666667</v>
      </c>
      <c r="S40" s="36">
        <f t="shared" si="2"/>
        <v>162.46502057613168</v>
      </c>
      <c r="T40" s="35">
        <f t="shared" si="3"/>
        <v>1624.6502057613168</v>
      </c>
      <c r="U40" s="35">
        <f t="shared" si="4"/>
        <v>877.79835390946494</v>
      </c>
      <c r="V40" s="35">
        <f t="shared" si="5"/>
        <v>720.39609053497929</v>
      </c>
      <c r="W40" s="35">
        <f t="shared" si="6"/>
        <v>26.455761316872419</v>
      </c>
      <c r="X40" s="35">
        <f t="shared" si="7"/>
        <v>0</v>
      </c>
      <c r="Y40" s="35">
        <f t="shared" si="8"/>
        <v>0</v>
      </c>
      <c r="Z40" s="35">
        <f>(SUM(d174Data400!K63:K68)+Q40)/Q40</f>
        <v>13</v>
      </c>
      <c r="AA40" s="35">
        <f>(SUM(d174Data400!O63:O68))/$Q40*$O40/1.02</f>
        <v>60.905349794238674</v>
      </c>
      <c r="AB40" s="35">
        <f>(SUM(d174Data400!Q63:Q68))/$Q40*$O40/1.02</f>
        <v>0</v>
      </c>
      <c r="AC40" s="35">
        <f>(SUM(d174Data400!R63:R68))/$Q40*$O40/1.02</f>
        <v>0</v>
      </c>
      <c r="AD40" s="7">
        <f>d174Data400!F63</f>
        <v>753.12</v>
      </c>
      <c r="AE40" s="34"/>
      <c r="AF40" s="34"/>
      <c r="AH40" s="102">
        <f t="shared" si="9"/>
        <v>7.6866666666666665</v>
      </c>
      <c r="AI40" s="102">
        <f t="shared" si="10"/>
        <v>6.3083333333333336</v>
      </c>
      <c r="AJ40" s="102">
        <f t="shared" si="11"/>
        <v>14.226666666666667</v>
      </c>
      <c r="AK40" s="102">
        <f t="shared" si="12"/>
        <v>881.25425294060449</v>
      </c>
      <c r="AL40" s="102">
        <f t="shared" si="13"/>
        <v>723.23229561582571</v>
      </c>
      <c r="AM40" s="102">
        <f t="shared" si="14"/>
        <v>0</v>
      </c>
      <c r="AN40" s="102">
        <f t="shared" si="15"/>
        <v>26.559917857490031</v>
      </c>
      <c r="AO40" s="102">
        <f t="shared" si="16"/>
        <v>1631.0464664139201</v>
      </c>
      <c r="AP40" s="102">
        <f t="shared" si="17"/>
        <v>1.4365588808974632</v>
      </c>
    </row>
    <row r="41" spans="1:42" ht="18" x14ac:dyDescent="0.25">
      <c r="A41" s="40">
        <v>407</v>
      </c>
      <c r="B41" s="39">
        <v>177</v>
      </c>
      <c r="C41" s="39">
        <v>65</v>
      </c>
      <c r="D41" s="39" t="s">
        <v>767</v>
      </c>
      <c r="E41" s="42">
        <v>5.03</v>
      </c>
      <c r="F41" s="42">
        <v>37.340000000000003</v>
      </c>
      <c r="G41" s="42">
        <v>1.7</v>
      </c>
      <c r="H41" s="39">
        <v>0</v>
      </c>
      <c r="I41" s="39">
        <v>0</v>
      </c>
      <c r="J41" s="39">
        <v>0</v>
      </c>
      <c r="K41" s="42">
        <v>32.33</v>
      </c>
      <c r="L41" s="42">
        <v>9.01</v>
      </c>
      <c r="M41" s="113"/>
      <c r="N41" s="106"/>
      <c r="O41" s="36">
        <v>5.0625</v>
      </c>
      <c r="P41" s="36">
        <f t="shared" si="0"/>
        <v>76.400000000000006</v>
      </c>
      <c r="Q41" s="36">
        <v>5</v>
      </c>
      <c r="R41" s="36">
        <f t="shared" si="1"/>
        <v>15.280000000000001</v>
      </c>
      <c r="S41" s="36">
        <f t="shared" si="2"/>
        <v>75.838235294117652</v>
      </c>
      <c r="T41" s="35">
        <f t="shared" si="3"/>
        <v>758.38235294117646</v>
      </c>
      <c r="U41" s="35">
        <f t="shared" si="4"/>
        <v>420.58455882352939</v>
      </c>
      <c r="V41" s="35">
        <f t="shared" si="5"/>
        <v>320.92279411764707</v>
      </c>
      <c r="W41" s="35">
        <f t="shared" si="6"/>
        <v>16.875</v>
      </c>
      <c r="X41" s="35">
        <f t="shared" si="7"/>
        <v>0</v>
      </c>
      <c r="Y41" s="35">
        <f t="shared" si="8"/>
        <v>0</v>
      </c>
      <c r="Z41" s="35">
        <f>(SUM(d174Data400!K73:K78)+Q41)/Q41</f>
        <v>13.4</v>
      </c>
      <c r="AA41" s="35">
        <f>(SUM(d174Data400!O73:O78))/$Q41*$O41/1.02</f>
        <v>42.683823529411768</v>
      </c>
      <c r="AB41" s="35">
        <f>(SUM(d174Data400!Q73:Q78))/$Q41*$O41/1.02</f>
        <v>0</v>
      </c>
      <c r="AC41" s="35">
        <f>(SUM(d174Data400!R73:R78))/$Q41*$O41/1.02</f>
        <v>0</v>
      </c>
      <c r="AD41" s="7">
        <f>d174Data400!F73</f>
        <v>722.99</v>
      </c>
      <c r="AE41" s="34"/>
      <c r="AF41" s="34"/>
      <c r="AH41" s="102">
        <f t="shared" si="9"/>
        <v>8.4740000000000002</v>
      </c>
      <c r="AI41" s="102">
        <f t="shared" si="10"/>
        <v>6.4659999999999993</v>
      </c>
      <c r="AJ41" s="102">
        <f t="shared" si="11"/>
        <v>15.280000000000001</v>
      </c>
      <c r="AK41" s="102">
        <f t="shared" si="12"/>
        <v>422.24040354330714</v>
      </c>
      <c r="AL41" s="102">
        <f t="shared" si="13"/>
        <v>322.18626968503935</v>
      </c>
      <c r="AM41" s="102">
        <f t="shared" si="14"/>
        <v>0</v>
      </c>
      <c r="AN41" s="102">
        <f t="shared" si="15"/>
        <v>16.941437007874015</v>
      </c>
      <c r="AO41" s="102">
        <f t="shared" si="16"/>
        <v>761.36811023622056</v>
      </c>
      <c r="AP41" s="102">
        <f t="shared" si="17"/>
        <v>0.60690972039319213</v>
      </c>
    </row>
    <row r="42" spans="1:42" ht="18.75" thickBot="1" x14ac:dyDescent="0.3">
      <c r="A42" s="112">
        <v>408</v>
      </c>
      <c r="B42" s="104">
        <v>177</v>
      </c>
      <c r="C42" s="104">
        <v>65</v>
      </c>
      <c r="D42" s="104" t="s">
        <v>767</v>
      </c>
      <c r="E42" s="118">
        <v>4.01</v>
      </c>
      <c r="F42" s="118">
        <v>28.19</v>
      </c>
      <c r="G42" s="118">
        <v>2.0299999999999998</v>
      </c>
      <c r="H42" s="119">
        <v>0.5</v>
      </c>
      <c r="I42" s="104">
        <v>0</v>
      </c>
      <c r="J42" s="128">
        <v>0</v>
      </c>
      <c r="K42" s="118">
        <v>27.12</v>
      </c>
      <c r="L42" s="38">
        <v>7.19</v>
      </c>
      <c r="M42" s="107"/>
      <c r="N42" s="106"/>
      <c r="O42" s="36">
        <v>11.990740740740742</v>
      </c>
      <c r="P42" s="36">
        <f t="shared" si="0"/>
        <v>61.850000000000009</v>
      </c>
      <c r="Q42" s="36">
        <v>6</v>
      </c>
      <c r="R42" s="36">
        <f t="shared" si="1"/>
        <v>10.308333333333335</v>
      </c>
      <c r="S42" s="36">
        <f t="shared" si="2"/>
        <v>121.18093379327043</v>
      </c>
      <c r="T42" s="35">
        <f t="shared" si="3"/>
        <v>1211.8093379327042</v>
      </c>
      <c r="U42" s="35">
        <f t="shared" si="4"/>
        <v>630.88537884289531</v>
      </c>
      <c r="V42" s="35">
        <f t="shared" si="5"/>
        <v>531.3543936092957</v>
      </c>
      <c r="W42" s="35">
        <f t="shared" si="6"/>
        <v>39.773208666182526</v>
      </c>
      <c r="X42" s="35">
        <f t="shared" si="7"/>
        <v>9.7963568143306716</v>
      </c>
      <c r="Y42" s="35">
        <f t="shared" si="8"/>
        <v>0</v>
      </c>
      <c r="Z42" s="35">
        <f>(SUM(d174Data400!K83:K88)+Q42)/Q42</f>
        <v>13.333333333333334</v>
      </c>
      <c r="AA42" s="35">
        <f>(SUM(d174Data400!O83:O88))/$Q42*$O42/1.02</f>
        <v>84.248668603243786</v>
      </c>
      <c r="AB42" s="35">
        <f>(SUM(d174Data400!Q83:Q88))/$Q42*$O42/1.02</f>
        <v>1.9592713628661342</v>
      </c>
      <c r="AC42" s="35">
        <f>(SUM(d174Data400!R83:R88))/$Q42*$O42/1.02</f>
        <v>0</v>
      </c>
      <c r="AD42" s="7">
        <f>d174Data400!F83</f>
        <v>660.33</v>
      </c>
      <c r="AE42" s="34"/>
      <c r="AF42" s="34"/>
      <c r="AH42" s="102">
        <f t="shared" si="9"/>
        <v>5.3666666666666671</v>
      </c>
      <c r="AI42" s="102">
        <f t="shared" si="10"/>
        <v>4.5200000000000005</v>
      </c>
      <c r="AJ42" s="102">
        <f t="shared" si="11"/>
        <v>10.308333333333335</v>
      </c>
      <c r="AK42" s="102">
        <f t="shared" si="12"/>
        <v>633.36917954700118</v>
      </c>
      <c r="AL42" s="102">
        <f t="shared" si="13"/>
        <v>533.44634004082832</v>
      </c>
      <c r="AM42" s="102">
        <f t="shared" si="14"/>
        <v>0</v>
      </c>
      <c r="AN42" s="102">
        <f t="shared" si="15"/>
        <v>49.764721250121518</v>
      </c>
      <c r="AO42" s="102">
        <f t="shared" si="16"/>
        <v>1216.5802408379509</v>
      </c>
      <c r="AP42" s="102">
        <f t="shared" si="17"/>
        <v>1.0429742402251156</v>
      </c>
    </row>
    <row r="43" spans="1:42" ht="13.5" thickTop="1" x14ac:dyDescent="0.2">
      <c r="B43" s="127"/>
      <c r="C43" s="127"/>
      <c r="D43" s="127"/>
      <c r="E43" s="127"/>
      <c r="F43" s="127"/>
      <c r="G43" s="127"/>
      <c r="H43" s="127"/>
      <c r="I43" s="127"/>
      <c r="J43" s="127"/>
      <c r="K43" s="127"/>
    </row>
    <row r="45" spans="1:42" x14ac:dyDescent="0.2">
      <c r="O45" s="7" t="s">
        <v>155</v>
      </c>
      <c r="P45" s="7" t="s">
        <v>154</v>
      </c>
      <c r="Q45" s="7" t="s">
        <v>153</v>
      </c>
      <c r="R45" s="7" t="s">
        <v>156</v>
      </c>
      <c r="S45" s="7" t="s">
        <v>158</v>
      </c>
      <c r="T45" s="7" t="s">
        <v>157</v>
      </c>
    </row>
    <row r="46" spans="1:42" x14ac:dyDescent="0.2">
      <c r="N46" s="7" t="s">
        <v>169</v>
      </c>
      <c r="O46" s="35">
        <f>AVERAGE(T13,T34)</f>
        <v>1782.8712781408858</v>
      </c>
      <c r="P46" s="35">
        <f>AVERAGE(T37,T39)</f>
        <v>2113.9104484386348</v>
      </c>
      <c r="Q46" s="35">
        <f>AVERAGE(T18,T21,T38,T40)</f>
        <v>1357.3618297627693</v>
      </c>
      <c r="R46" s="35">
        <f>AVERAGE(T12,T25,T28,T32)</f>
        <v>1212.2512708787217</v>
      </c>
      <c r="S46" s="35">
        <f>AVERAGE(T11,T23)</f>
        <v>836.15127995642683</v>
      </c>
      <c r="T46" s="35">
        <f>AVERAGE(T26,T30)</f>
        <v>795.32883986928107</v>
      </c>
    </row>
    <row r="47" spans="1:42" x14ac:dyDescent="0.2">
      <c r="N47" s="7" t="s">
        <v>168</v>
      </c>
      <c r="O47" s="35">
        <f>AVERAGE(U13,U34)</f>
        <v>927.13280682643426</v>
      </c>
      <c r="P47" s="35">
        <f>AVERAGE(U37,U39)</f>
        <v>1093.082637375938</v>
      </c>
      <c r="Q47" s="35">
        <f>AVERAGE(U18,U21,U38,U40)</f>
        <v>746.39641581941407</v>
      </c>
      <c r="R47" s="35">
        <f>AVERAGE(U12,U25,U28,U32)</f>
        <v>658.67393639554587</v>
      </c>
      <c r="S47" s="35">
        <f>AVERAGE(U11,U23)</f>
        <v>464.01075708060989</v>
      </c>
      <c r="T47" s="35">
        <f>AVERAGE(U26,U30)</f>
        <v>427.67888752723309</v>
      </c>
    </row>
    <row r="48" spans="1:42" x14ac:dyDescent="0.2">
      <c r="N48" s="7" t="s">
        <v>167</v>
      </c>
      <c r="O48" s="35">
        <f>AVERAGE(V13,V34)</f>
        <v>803.99192084241099</v>
      </c>
      <c r="P48" s="35">
        <f>AVERAGE(V37,V39)</f>
        <v>962.30520757685792</v>
      </c>
      <c r="Q48" s="35">
        <f>AVERAGE(V18,V21,V38,V40)</f>
        <v>579.20997488501564</v>
      </c>
      <c r="R48" s="35">
        <f>AVERAGE(V12,V25,V28,V32)</f>
        <v>521.32296205519242</v>
      </c>
      <c r="S48" s="35">
        <f>AVERAGE(V11,V23)</f>
        <v>353.8056576797386</v>
      </c>
      <c r="T48" s="35">
        <f>AVERAGE(V26,V30)</f>
        <v>340.76184640522871</v>
      </c>
    </row>
    <row r="49" spans="14:20" x14ac:dyDescent="0.2">
      <c r="N49" s="7" t="s">
        <v>166</v>
      </c>
      <c r="O49" s="35">
        <f>AVERAGE(W13,W34)</f>
        <v>51.746550472040681</v>
      </c>
      <c r="P49" s="35">
        <f>AVERAGE(W37,W39)</f>
        <v>54.02149903171145</v>
      </c>
      <c r="Q49" s="35">
        <f>AVERAGE(W18,W21,W38,W40)</f>
        <v>30.81181160735899</v>
      </c>
      <c r="R49" s="35">
        <f>AVERAGE(W12,W25,W28,W32)</f>
        <v>32.25437242798354</v>
      </c>
      <c r="S49" s="35">
        <f>AVERAGE(W11,W23)</f>
        <v>18.334865196078432</v>
      </c>
      <c r="T49" s="35">
        <f>AVERAGE(W26,W30)</f>
        <v>26.888105936819173</v>
      </c>
    </row>
    <row r="50" spans="14:20" x14ac:dyDescent="0.2">
      <c r="N50" s="7" t="s">
        <v>165</v>
      </c>
      <c r="O50" s="35">
        <f>AVERAGE(X13,X34)</f>
        <v>0</v>
      </c>
      <c r="P50" s="35">
        <f>AVERAGE(X37,X39)</f>
        <v>4.5011044541273311</v>
      </c>
      <c r="Q50" s="35">
        <f>AVERAGE(X18,X21,X38,X40)</f>
        <v>0.94362745098039202</v>
      </c>
      <c r="R50" s="35">
        <f>AVERAGE(X12,X25,X28,X32)</f>
        <v>0</v>
      </c>
      <c r="S50" s="35">
        <f>AVERAGE(X11,X23)</f>
        <v>0</v>
      </c>
      <c r="T50" s="35">
        <f>AVERAGE(X26,X30)</f>
        <v>0</v>
      </c>
    </row>
    <row r="51" spans="14:20" x14ac:dyDescent="0.2">
      <c r="N51" s="7" t="s">
        <v>164</v>
      </c>
      <c r="O51" s="35">
        <f>AVERAGE(Y13,Y34)</f>
        <v>0</v>
      </c>
      <c r="P51" s="35">
        <f>AVERAGE(Y37,Y39)</f>
        <v>0</v>
      </c>
      <c r="Q51" s="35">
        <f>AVERAGE(Y18,Y21,Y38,Y40)</f>
        <v>0</v>
      </c>
      <c r="R51" s="35">
        <f>AVERAGE(Y12,Y25,Y28,Y32)</f>
        <v>0</v>
      </c>
      <c r="S51" s="35">
        <f>AVERAGE(Y11,Y23)</f>
        <v>0</v>
      </c>
      <c r="T51" s="35">
        <f>AVERAGE(Y26,Y30)</f>
        <v>0</v>
      </c>
    </row>
    <row r="52" spans="14:20" x14ac:dyDescent="0.2">
      <c r="N52" s="7" t="s">
        <v>163</v>
      </c>
      <c r="O52" s="35">
        <f>AVERAGE(Z13,Z34)</f>
        <v>11.833333333333334</v>
      </c>
      <c r="P52" s="35">
        <f>AVERAGE(Z37,Z39)</f>
        <v>12</v>
      </c>
      <c r="Q52" s="35">
        <f>AVERAGE(Z18,Z21,Z38,Z40)</f>
        <v>12.333333333333334</v>
      </c>
      <c r="R52" s="35">
        <f>AVERAGE(Z12,Z25,Z28,Z32)</f>
        <v>13.083333333333332</v>
      </c>
      <c r="S52" s="35">
        <f>AVERAGE(Z11,Z23)</f>
        <v>13.416666666666666</v>
      </c>
      <c r="T52" s="35">
        <f>AVERAGE(Z26,Z30)</f>
        <v>13</v>
      </c>
    </row>
    <row r="53" spans="14:20" x14ac:dyDescent="0.2">
      <c r="N53" s="7" t="s">
        <v>162</v>
      </c>
      <c r="O53" s="35">
        <f>AVERAGE(AA13,AA34)</f>
        <v>92.218137254901961</v>
      </c>
      <c r="P53" s="35">
        <f>AVERAGE(AA37,AA39)</f>
        <v>73.574800290486564</v>
      </c>
      <c r="Q53" s="35">
        <f>AVERAGE(AA18,AA21,AA38,AA40)</f>
        <v>79.489681675139167</v>
      </c>
      <c r="R53" s="35">
        <f>AVERAGE(AA12,AA25,AA28,AA32)</f>
        <v>87.457259138223208</v>
      </c>
      <c r="S53" s="35">
        <f>AVERAGE(AA11,AA23)</f>
        <v>49.508101851851855</v>
      </c>
      <c r="T53" s="35">
        <f>AVERAGE(AA26,AA30)</f>
        <v>61.151960784313729</v>
      </c>
    </row>
    <row r="54" spans="14:20" x14ac:dyDescent="0.2">
      <c r="N54" s="7" t="s">
        <v>161</v>
      </c>
      <c r="O54" s="35">
        <f>AVERAGE(AB13,AB34)</f>
        <v>0</v>
      </c>
      <c r="P54" s="35">
        <f>AVERAGE(AB37,AB39)</f>
        <v>0</v>
      </c>
      <c r="Q54" s="35">
        <f>AVERAGE(AB18,AB21,AB38,AB40)</f>
        <v>0</v>
      </c>
      <c r="R54" s="35">
        <f>AVERAGE(AB12,AB25,AB28,AB32)</f>
        <v>0</v>
      </c>
      <c r="S54" s="35">
        <f>AVERAGE(AB11,AB23)</f>
        <v>0</v>
      </c>
      <c r="T54" s="35">
        <f>AVERAGE(AB26,AB30)</f>
        <v>0</v>
      </c>
    </row>
    <row r="55" spans="14:20" x14ac:dyDescent="0.2">
      <c r="N55" s="7" t="s">
        <v>160</v>
      </c>
      <c r="O55" s="35">
        <f>AVERAGE(AC13,AC34)</f>
        <v>0</v>
      </c>
      <c r="P55" s="35">
        <f>AVERAGE(AC37,AC39)</f>
        <v>0</v>
      </c>
      <c r="Q55" s="35">
        <f>AVERAGE(AC18,AC21,AC38,AC40)</f>
        <v>0</v>
      </c>
      <c r="R55" s="35">
        <f>AVERAGE(AC12,AC25,AC28,AC32)</f>
        <v>0</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headerFooter alignWithMargins="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C49D-CD3E-4B0F-8DF1-C3848BC7CFC9}">
  <sheetPr>
    <pageSetUpPr fitToPage="1"/>
  </sheetPr>
  <dimension ref="A1:BO92"/>
  <sheetViews>
    <sheetView defaultGridColor="0" colorId="8" zoomScale="85" workbookViewId="0">
      <selection activeCell="R93" sqref="R9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7" s="32" customFormat="1" ht="19.5" customHeight="1" x14ac:dyDescent="0.3">
      <c r="A1" s="33" t="s">
        <v>150</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2" spans="1:67" ht="12.75" customHeight="1" x14ac:dyDescent="0.2">
      <c r="A2" s="29"/>
      <c r="B2" s="29"/>
      <c r="C2" s="29"/>
      <c r="D2" s="29"/>
      <c r="E2" s="29"/>
      <c r="F2" s="29"/>
      <c r="G2" s="29"/>
      <c r="H2" s="29"/>
      <c r="I2" s="29"/>
      <c r="J2" s="29"/>
      <c r="K2" s="29"/>
      <c r="L2" s="29"/>
      <c r="M2" s="29"/>
      <c r="N2" s="29"/>
      <c r="O2" s="29"/>
    </row>
    <row r="3" spans="1:67" ht="12.75" customHeight="1" thickBot="1" x14ac:dyDescent="0.25">
      <c r="A3" s="149" t="s">
        <v>148</v>
      </c>
      <c r="B3" s="149"/>
      <c r="C3" s="149"/>
      <c r="D3" s="150">
        <v>37802</v>
      </c>
      <c r="E3" s="150"/>
      <c r="F3" s="29"/>
      <c r="G3" s="29"/>
      <c r="H3" s="30" t="s">
        <v>147</v>
      </c>
      <c r="I3" s="148" t="s">
        <v>774</v>
      </c>
      <c r="J3" s="148"/>
      <c r="K3" s="29"/>
      <c r="L3" s="29"/>
      <c r="M3" s="30" t="s">
        <v>145</v>
      </c>
      <c r="N3" s="31" t="s">
        <v>745</v>
      </c>
      <c r="O3" s="31"/>
    </row>
    <row r="4" spans="1:67" ht="12.75" customHeight="1" x14ac:dyDescent="0.2">
      <c r="A4" s="29"/>
      <c r="B4" s="29"/>
      <c r="C4" s="29"/>
      <c r="D4" s="29"/>
      <c r="E4" s="29"/>
      <c r="F4" s="29"/>
      <c r="G4" s="29"/>
      <c r="H4" s="29"/>
      <c r="I4" s="29"/>
      <c r="J4" s="29"/>
      <c r="K4" s="29"/>
      <c r="L4" s="29"/>
      <c r="M4" s="29"/>
      <c r="N4" s="29"/>
      <c r="O4" s="29"/>
    </row>
    <row r="5" spans="1:67" ht="12.75" customHeight="1" thickBot="1" x14ac:dyDescent="0.25">
      <c r="A5" s="149" t="s">
        <v>143</v>
      </c>
      <c r="B5" s="149"/>
      <c r="C5" s="149"/>
      <c r="D5" s="152">
        <v>181</v>
      </c>
      <c r="E5" s="152">
        <f>VALUE(F5)-37621</f>
        <v>-37621</v>
      </c>
      <c r="F5" s="29"/>
      <c r="G5" s="29"/>
      <c r="H5" s="30" t="s">
        <v>142</v>
      </c>
      <c r="I5" s="148" t="s">
        <v>773</v>
      </c>
      <c r="J5" s="148"/>
      <c r="K5" s="29"/>
      <c r="L5" s="29"/>
      <c r="M5" s="30" t="s">
        <v>140</v>
      </c>
      <c r="N5" s="31" t="s">
        <v>772</v>
      </c>
      <c r="O5" s="31"/>
    </row>
    <row r="6" spans="1:67" ht="12.75" customHeight="1" x14ac:dyDescent="0.2">
      <c r="A6" s="29"/>
      <c r="B6" s="29"/>
      <c r="C6" s="29"/>
      <c r="D6" s="29"/>
      <c r="E6" s="29"/>
      <c r="F6" s="29"/>
      <c r="G6" s="29"/>
      <c r="H6" s="29"/>
      <c r="I6" s="29"/>
      <c r="J6" s="29"/>
      <c r="K6" s="29"/>
      <c r="L6" s="29"/>
      <c r="M6" s="29"/>
      <c r="N6" s="29"/>
      <c r="O6" s="29"/>
    </row>
    <row r="7" spans="1:67" ht="12.75" customHeight="1" thickBot="1" x14ac:dyDescent="0.25">
      <c r="A7" s="149" t="s">
        <v>138</v>
      </c>
      <c r="B7" s="149"/>
      <c r="C7" s="149"/>
      <c r="D7" s="148" t="s">
        <v>771</v>
      </c>
      <c r="E7" s="148"/>
      <c r="F7" s="148"/>
      <c r="G7" s="148"/>
      <c r="H7" s="148"/>
      <c r="I7" s="148"/>
      <c r="J7" s="148"/>
      <c r="K7" s="148"/>
      <c r="L7" s="148"/>
      <c r="M7" s="148"/>
      <c r="N7" s="148"/>
      <c r="O7" s="148"/>
    </row>
    <row r="8" spans="1:67" ht="12.75" customHeight="1" thickBot="1" x14ac:dyDescent="0.25">
      <c r="A8" s="29"/>
      <c r="B8" s="29"/>
      <c r="C8" s="29"/>
      <c r="D8" s="151"/>
      <c r="E8" s="151"/>
      <c r="F8" s="151"/>
      <c r="G8" s="151"/>
      <c r="H8" s="151"/>
      <c r="I8" s="151"/>
      <c r="J8" s="151"/>
      <c r="K8" s="151"/>
      <c r="L8" s="151"/>
      <c r="M8" s="151"/>
      <c r="N8" s="151"/>
      <c r="O8" s="151"/>
    </row>
    <row r="9" spans="1:67" ht="12.75" customHeight="1" x14ac:dyDescent="0.2"/>
    <row r="10" spans="1:67" ht="13.5" thickBot="1" x14ac:dyDescent="0.25">
      <c r="B10" s="28"/>
      <c r="C10" s="28"/>
      <c r="D10" s="28"/>
      <c r="E10" s="28"/>
      <c r="F10" s="28"/>
      <c r="G10" s="28"/>
      <c r="H10" s="28"/>
      <c r="I10" s="28"/>
      <c r="J10" s="28"/>
      <c r="K10" s="28"/>
      <c r="L10" s="28"/>
      <c r="M10" s="28"/>
      <c r="N10" s="28"/>
      <c r="O10" s="28"/>
      <c r="P10" s="28"/>
      <c r="Q10" s="28"/>
      <c r="R10" s="28"/>
      <c r="S10" s="28"/>
    </row>
    <row r="11" spans="1: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7" ht="3.75" customHeight="1" x14ac:dyDescent="0.2">
      <c r="B12" s="11"/>
      <c r="C12" s="9"/>
      <c r="D12" s="9"/>
      <c r="E12" s="9"/>
      <c r="F12" s="10"/>
      <c r="G12" s="9"/>
      <c r="H12" s="9"/>
      <c r="I12" s="9"/>
      <c r="J12" s="9"/>
      <c r="K12" s="10"/>
      <c r="L12" s="10"/>
      <c r="M12" s="10"/>
      <c r="N12" s="10"/>
      <c r="O12" s="10"/>
      <c r="P12" s="10"/>
      <c r="Q12" s="9"/>
      <c r="R12" s="9"/>
      <c r="S12" s="8"/>
    </row>
    <row r="13" spans="1:67" ht="15.75" x14ac:dyDescent="0.2">
      <c r="B13" s="147">
        <v>101</v>
      </c>
      <c r="C13" s="21" t="s">
        <v>104</v>
      </c>
      <c r="D13" s="19" t="s">
        <v>769</v>
      </c>
      <c r="E13" s="19">
        <v>181</v>
      </c>
      <c r="F13" s="19">
        <v>3721.8</v>
      </c>
      <c r="G13" s="19">
        <v>13.9</v>
      </c>
      <c r="H13" s="19">
        <v>53.3</v>
      </c>
      <c r="I13" s="19">
        <v>24.1</v>
      </c>
      <c r="J13" s="19">
        <v>7</v>
      </c>
      <c r="K13" s="19">
        <v>15</v>
      </c>
      <c r="L13" s="19">
        <v>5</v>
      </c>
      <c r="M13" s="19">
        <v>22</v>
      </c>
      <c r="N13" s="19">
        <v>3</v>
      </c>
      <c r="O13" s="19">
        <v>43</v>
      </c>
      <c r="P13" s="19">
        <v>0</v>
      </c>
      <c r="Q13" s="19">
        <v>0</v>
      </c>
      <c r="R13" s="19">
        <v>0</v>
      </c>
      <c r="S13" s="18" t="s">
        <v>770</v>
      </c>
      <c r="U13" s="102">
        <v>6</v>
      </c>
      <c r="V13" s="102">
        <f>IF($H13="","",$H13)</f>
        <v>53.3</v>
      </c>
      <c r="W13" s="102">
        <f>IF(V13="","",V13/100)</f>
        <v>0.53299999999999992</v>
      </c>
      <c r="X13" s="102">
        <f>IF($G13="","",$G13)</f>
        <v>13.9</v>
      </c>
      <c r="Y13" s="102">
        <f>IF($K13="","",$K13)</f>
        <v>15</v>
      </c>
      <c r="Z13" s="102">
        <f>IF(J13="","",J13-1)</f>
        <v>6</v>
      </c>
      <c r="AA13" s="102">
        <f>IF($L13="","",$L13)</f>
        <v>5</v>
      </c>
      <c r="AB13" s="102">
        <f>IF($M13="","",$M13)</f>
        <v>22</v>
      </c>
      <c r="AC13" s="102">
        <f>IF($H14="","",$H14)</f>
        <v>55</v>
      </c>
      <c r="AD13" s="102">
        <f>IF(AC13="","",AC13/100)</f>
        <v>0.55000000000000004</v>
      </c>
      <c r="AE13" s="102">
        <f>IF($G14="","",$G14)</f>
        <v>12</v>
      </c>
      <c r="AF13" s="102">
        <f>IF($K14="","",$K14)</f>
        <v>15</v>
      </c>
      <c r="AG13" s="102">
        <f>IF(J14="","",J14-1)</f>
        <v>6</v>
      </c>
      <c r="AH13" s="102">
        <f>IF($L14="","",$L14)</f>
        <v>1</v>
      </c>
      <c r="AI13" s="102">
        <f>IF($M14="","",$M14)</f>
        <v>6</v>
      </c>
      <c r="AJ13" s="102">
        <f>IF($H15="","",$H15)</f>
        <v>49.3</v>
      </c>
      <c r="AK13" s="102">
        <f>IF(AJ13="","",AJ13/100)</f>
        <v>0.49299999999999999</v>
      </c>
      <c r="AL13" s="102">
        <f>IF($G15="","",$G15)</f>
        <v>11.6</v>
      </c>
      <c r="AM13" s="102">
        <f>IF($K15="","",$K15)</f>
        <v>12</v>
      </c>
      <c r="AN13" s="102">
        <f>IF(J15="","",J15-1)</f>
        <v>5</v>
      </c>
      <c r="AO13" s="102">
        <f>IF($L15="","",$L15)</f>
        <v>4</v>
      </c>
      <c r="AP13" s="102">
        <f>IF($M15="","",$M15)</f>
        <v>6</v>
      </c>
      <c r="AQ13" s="102">
        <f>IF($H16="","",$H16)</f>
        <v>53</v>
      </c>
      <c r="AR13" s="102">
        <f>IF(AQ13="","",AQ13/100)</f>
        <v>0.53</v>
      </c>
      <c r="AS13" s="102">
        <f>IF($G16="","",$G16)</f>
        <v>12.8</v>
      </c>
      <c r="AT13" s="102">
        <f>IF($K16="","",$K16)</f>
        <v>15</v>
      </c>
      <c r="AU13" s="102">
        <f>IF(J16="","",J16-1)</f>
        <v>5</v>
      </c>
      <c r="AV13" s="102">
        <f>IF($L16="","",$L16)</f>
        <v>2</v>
      </c>
      <c r="AW13" s="102">
        <f>IF($M16="","",$M16)</f>
        <v>10</v>
      </c>
      <c r="AX13" s="102">
        <f>IF($H17="","",$H17)</f>
        <v>46</v>
      </c>
      <c r="AY13" s="102">
        <f>IF(AX13="","",AX13/100)</f>
        <v>0.46</v>
      </c>
      <c r="AZ13" s="102">
        <f>IF($G17="","",$G17)</f>
        <v>11.8</v>
      </c>
      <c r="BA13" s="102">
        <f>IF($K17="","",$K17)</f>
        <v>11</v>
      </c>
      <c r="BB13" s="102">
        <f>IF(J17="","",J17-1)</f>
        <v>5</v>
      </c>
      <c r="BC13" s="102">
        <f>IF($L17="","",$L17)</f>
        <v>2</v>
      </c>
      <c r="BD13" s="102">
        <f>IF($M17="","",$M17)</f>
        <v>8</v>
      </c>
      <c r="BE13" s="102">
        <f>IF($H18="","",$H18)</f>
        <v>40</v>
      </c>
      <c r="BF13" s="102">
        <f>IF(BE13="","",BE13/100)</f>
        <v>0.4</v>
      </c>
      <c r="BG13" s="102">
        <f>IF($G18="","",$G18)</f>
        <v>8.5</v>
      </c>
      <c r="BH13" s="102">
        <f>IF($K18="","",$K18)</f>
        <v>12</v>
      </c>
      <c r="BI13" s="102">
        <f>IF(J18="","",J18-1)</f>
        <v>4</v>
      </c>
      <c r="BJ13" s="102">
        <f>IF($L18="","",$L18)</f>
        <v>1</v>
      </c>
      <c r="BK13" s="102">
        <f>IF($M18="","",$M18)</f>
        <v>0</v>
      </c>
      <c r="BL13" s="102">
        <f>SUM(O13:O18)/U13</f>
        <v>21.166666666666668</v>
      </c>
      <c r="BM13" s="102">
        <f>SUM(P13:P18)/U13</f>
        <v>0</v>
      </c>
      <c r="BN13" s="102">
        <f>SUM(Q13:Q18)/U13</f>
        <v>0.16666666666666666</v>
      </c>
      <c r="BO13" s="102">
        <f>SUM(R13:R18)/U13</f>
        <v>0</v>
      </c>
    </row>
    <row r="14" spans="1:67" ht="15.75" x14ac:dyDescent="0.2">
      <c r="B14" s="147"/>
      <c r="C14" s="21" t="s">
        <v>103</v>
      </c>
      <c r="D14" s="19" t="s">
        <v>730</v>
      </c>
      <c r="E14" s="19">
        <v>182</v>
      </c>
      <c r="F14" s="20"/>
      <c r="G14" s="19">
        <v>12</v>
      </c>
      <c r="H14" s="19">
        <v>55</v>
      </c>
      <c r="I14" s="19">
        <v>31</v>
      </c>
      <c r="J14" s="19">
        <v>7</v>
      </c>
      <c r="K14" s="19">
        <v>15</v>
      </c>
      <c r="L14" s="19">
        <v>1</v>
      </c>
      <c r="M14" s="19">
        <v>6</v>
      </c>
      <c r="N14" s="19">
        <v>2</v>
      </c>
      <c r="O14" s="19">
        <v>22</v>
      </c>
      <c r="P14" s="19">
        <v>0</v>
      </c>
      <c r="Q14" s="19">
        <v>0</v>
      </c>
      <c r="R14" s="19">
        <v>0</v>
      </c>
      <c r="S14" s="18" t="s">
        <v>731</v>
      </c>
    </row>
    <row r="15" spans="1:67" ht="15.75" x14ac:dyDescent="0.2">
      <c r="B15" s="147"/>
      <c r="C15" s="21" t="s">
        <v>102</v>
      </c>
      <c r="D15" s="19" t="str">
        <f t="shared" ref="D15:E18" si="0">D14</f>
        <v>SR</v>
      </c>
      <c r="E15" s="19">
        <f t="shared" si="0"/>
        <v>182</v>
      </c>
      <c r="F15" s="20"/>
      <c r="G15" s="19">
        <v>11.6</v>
      </c>
      <c r="H15" s="19">
        <v>49.3</v>
      </c>
      <c r="I15" s="19">
        <v>29.2</v>
      </c>
      <c r="J15" s="19">
        <v>6</v>
      </c>
      <c r="K15" s="19">
        <v>12</v>
      </c>
      <c r="L15" s="19">
        <v>4</v>
      </c>
      <c r="M15" s="19">
        <v>6</v>
      </c>
      <c r="N15" s="19">
        <v>3</v>
      </c>
      <c r="O15" s="19">
        <v>12</v>
      </c>
      <c r="P15" s="19">
        <v>0</v>
      </c>
      <c r="Q15" s="19">
        <v>0</v>
      </c>
      <c r="R15" s="19">
        <v>0</v>
      </c>
      <c r="S15" s="18" t="s">
        <v>731</v>
      </c>
    </row>
    <row r="16" spans="1:67" ht="15.75" x14ac:dyDescent="0.2">
      <c r="B16" s="147"/>
      <c r="C16" s="21" t="s">
        <v>101</v>
      </c>
      <c r="D16" s="19" t="str">
        <f t="shared" si="0"/>
        <v>SR</v>
      </c>
      <c r="E16" s="19">
        <f t="shared" si="0"/>
        <v>182</v>
      </c>
      <c r="F16" s="20"/>
      <c r="G16" s="19">
        <v>12.8</v>
      </c>
      <c r="H16" s="19">
        <v>53</v>
      </c>
      <c r="I16" s="19">
        <v>53.1</v>
      </c>
      <c r="J16" s="19">
        <v>6</v>
      </c>
      <c r="K16" s="19">
        <v>15</v>
      </c>
      <c r="L16" s="19">
        <v>2</v>
      </c>
      <c r="M16" s="19">
        <v>10</v>
      </c>
      <c r="N16" s="19">
        <v>2</v>
      </c>
      <c r="O16" s="19">
        <v>27</v>
      </c>
      <c r="P16" s="19">
        <v>0</v>
      </c>
      <c r="Q16" s="19">
        <v>0</v>
      </c>
      <c r="R16" s="19">
        <v>0</v>
      </c>
      <c r="S16" s="18" t="s">
        <v>770</v>
      </c>
    </row>
    <row r="17" spans="2:67" ht="15.75" x14ac:dyDescent="0.2">
      <c r="B17" s="147"/>
      <c r="C17" s="21" t="s">
        <v>100</v>
      </c>
      <c r="D17" s="19" t="str">
        <f t="shared" si="0"/>
        <v>SR</v>
      </c>
      <c r="E17" s="19">
        <f t="shared" si="0"/>
        <v>182</v>
      </c>
      <c r="F17" s="20"/>
      <c r="G17" s="19">
        <v>11.8</v>
      </c>
      <c r="H17" s="19">
        <v>46</v>
      </c>
      <c r="I17" s="19">
        <v>21.3</v>
      </c>
      <c r="J17" s="19">
        <v>6</v>
      </c>
      <c r="K17" s="19">
        <v>11</v>
      </c>
      <c r="L17" s="19">
        <v>2</v>
      </c>
      <c r="M17" s="19">
        <v>8</v>
      </c>
      <c r="N17" s="19">
        <v>0</v>
      </c>
      <c r="O17" s="19">
        <v>14</v>
      </c>
      <c r="P17" s="19">
        <v>0</v>
      </c>
      <c r="Q17" s="19">
        <v>1</v>
      </c>
      <c r="R17" s="19">
        <v>0</v>
      </c>
      <c r="S17" s="18" t="s">
        <v>731</v>
      </c>
    </row>
    <row r="18" spans="2:67" ht="15.75" x14ac:dyDescent="0.2">
      <c r="B18" s="147"/>
      <c r="C18" s="21" t="s">
        <v>99</v>
      </c>
      <c r="D18" s="19" t="str">
        <f t="shared" si="0"/>
        <v>SR</v>
      </c>
      <c r="E18" s="19">
        <f t="shared" si="0"/>
        <v>182</v>
      </c>
      <c r="F18" s="20"/>
      <c r="G18" s="19">
        <v>8.5</v>
      </c>
      <c r="H18" s="19">
        <v>40</v>
      </c>
      <c r="I18" s="19">
        <v>25.2</v>
      </c>
      <c r="J18" s="19">
        <v>5</v>
      </c>
      <c r="K18" s="19">
        <v>12</v>
      </c>
      <c r="L18" s="19">
        <v>1</v>
      </c>
      <c r="M18" s="19">
        <v>0</v>
      </c>
      <c r="N18" s="19">
        <v>1</v>
      </c>
      <c r="O18" s="19">
        <v>9</v>
      </c>
      <c r="P18" s="19">
        <v>0</v>
      </c>
      <c r="Q18" s="19">
        <v>0</v>
      </c>
      <c r="R18" s="19">
        <v>0</v>
      </c>
      <c r="S18" s="18" t="s">
        <v>731</v>
      </c>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182</v>
      </c>
      <c r="F20" s="13">
        <f>F13</f>
        <v>3721.8</v>
      </c>
      <c r="G20" s="13">
        <f t="shared" ref="G20:R20" si="1">AVERAGE(G13:G18)</f>
        <v>11.766666666666666</v>
      </c>
      <c r="H20" s="13">
        <f t="shared" si="1"/>
        <v>49.433333333333337</v>
      </c>
      <c r="I20" s="13">
        <f t="shared" si="1"/>
        <v>30.650000000000002</v>
      </c>
      <c r="J20" s="13">
        <f t="shared" si="1"/>
        <v>6.166666666666667</v>
      </c>
      <c r="K20" s="13">
        <f t="shared" si="1"/>
        <v>13.333333333333334</v>
      </c>
      <c r="L20" s="13">
        <f t="shared" si="1"/>
        <v>2.5</v>
      </c>
      <c r="M20" s="13">
        <f t="shared" si="1"/>
        <v>8.6666666666666661</v>
      </c>
      <c r="N20" s="13">
        <f t="shared" si="1"/>
        <v>1.8333333333333333</v>
      </c>
      <c r="O20" s="13">
        <f t="shared" si="1"/>
        <v>21.166666666666668</v>
      </c>
      <c r="P20" s="13">
        <f t="shared" si="1"/>
        <v>0</v>
      </c>
      <c r="Q20" s="13">
        <f t="shared" si="1"/>
        <v>0.16666666666666666</v>
      </c>
      <c r="R20" s="13">
        <f t="shared" si="1"/>
        <v>0</v>
      </c>
      <c r="S20" s="12"/>
    </row>
    <row r="21" spans="2:67" ht="15.75" x14ac:dyDescent="0.2">
      <c r="B21" s="17"/>
      <c r="C21" s="16" t="s">
        <v>97</v>
      </c>
      <c r="D21" s="15"/>
      <c r="E21" s="14"/>
      <c r="F21" s="14"/>
      <c r="G21" s="13">
        <f t="shared" ref="G21:R21" si="2">STDEV(G13:G18)/SQRT(COUNT(G13:G18))</f>
        <v>0.7387677427837448</v>
      </c>
      <c r="H21" s="13">
        <f t="shared" si="2"/>
        <v>2.3054524742685625</v>
      </c>
      <c r="I21" s="13">
        <f t="shared" si="2"/>
        <v>4.7125895216961142</v>
      </c>
      <c r="J21" s="13">
        <f t="shared" si="2"/>
        <v>0.30731814857643008</v>
      </c>
      <c r="K21" s="13">
        <f t="shared" si="2"/>
        <v>0.76011695006609048</v>
      </c>
      <c r="L21" s="13">
        <f t="shared" si="2"/>
        <v>0.67082039324993703</v>
      </c>
      <c r="M21" s="13">
        <f t="shared" si="2"/>
        <v>2.9962940072325646</v>
      </c>
      <c r="N21" s="13">
        <f t="shared" si="2"/>
        <v>0.47726070210921173</v>
      </c>
      <c r="O21" s="13">
        <f t="shared" si="2"/>
        <v>5.1472754389525779</v>
      </c>
      <c r="P21" s="13">
        <f t="shared" si="2"/>
        <v>0</v>
      </c>
      <c r="Q21" s="13">
        <f t="shared" si="2"/>
        <v>0.16666666666666669</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769</v>
      </c>
      <c r="E23" s="19">
        <v>181</v>
      </c>
      <c r="F23" s="19">
        <v>1816.4</v>
      </c>
      <c r="G23" s="19">
        <v>11.4</v>
      </c>
      <c r="H23" s="19">
        <v>53</v>
      </c>
      <c r="I23" s="19">
        <v>32</v>
      </c>
      <c r="J23" s="19">
        <v>7</v>
      </c>
      <c r="K23" s="19">
        <v>18</v>
      </c>
      <c r="L23" s="19">
        <v>3</v>
      </c>
      <c r="M23" s="19">
        <v>6</v>
      </c>
      <c r="N23" s="19">
        <v>0</v>
      </c>
      <c r="O23" s="19">
        <v>29</v>
      </c>
      <c r="P23" s="19">
        <v>0</v>
      </c>
      <c r="Q23" s="19">
        <v>3</v>
      </c>
      <c r="R23" s="19">
        <v>0</v>
      </c>
      <c r="S23" s="18" t="s">
        <v>752</v>
      </c>
      <c r="U23" s="102">
        <v>6</v>
      </c>
      <c r="V23" s="102">
        <f>IF($H23="","",$H23)</f>
        <v>53</v>
      </c>
      <c r="W23" s="102">
        <f>IF(V23="","",V23/100)</f>
        <v>0.53</v>
      </c>
      <c r="X23" s="102">
        <f>IF($G23="","",$G23)</f>
        <v>11.4</v>
      </c>
      <c r="Y23" s="102">
        <f>IF($K23="","",$K23)</f>
        <v>18</v>
      </c>
      <c r="Z23" s="102">
        <f>IF(J23="","",J23-1)</f>
        <v>6</v>
      </c>
      <c r="AA23" s="102">
        <f>IF($L23="","",$L23)</f>
        <v>3</v>
      </c>
      <c r="AB23" s="102">
        <f>IF($M23="","",$M23)</f>
        <v>6</v>
      </c>
      <c r="AC23" s="102">
        <f>IF($H24="","",$H24)</f>
        <v>57.2</v>
      </c>
      <c r="AD23" s="102">
        <f>IF(AC23="","",AC23/100)</f>
        <v>0.57200000000000006</v>
      </c>
      <c r="AE23" s="102">
        <f>IF($G24="","",$G24)</f>
        <v>8.09</v>
      </c>
      <c r="AF23" s="102">
        <f>IF($K24="","",$K24)</f>
        <v>13</v>
      </c>
      <c r="AG23" s="102">
        <f>IF(J24="","",J24-1)</f>
        <v>7</v>
      </c>
      <c r="AH23" s="102">
        <f>IF($L24="","",$L24)</f>
        <v>3</v>
      </c>
      <c r="AI23" s="102">
        <f>IF($M24="","",$M24)</f>
        <v>4</v>
      </c>
      <c r="AJ23" s="102">
        <f>IF($H25="","",$H25)</f>
        <v>63</v>
      </c>
      <c r="AK23" s="102">
        <f>IF(AJ23="","",AJ23/100)</f>
        <v>0.63</v>
      </c>
      <c r="AL23" s="102">
        <f>IF($G25="","",$G25)</f>
        <v>13.1</v>
      </c>
      <c r="AM23" s="102">
        <f>IF($K25="","",$K25)</f>
        <v>13</v>
      </c>
      <c r="AN23" s="102">
        <f>IF(J25="","",J25-1)</f>
        <v>6</v>
      </c>
      <c r="AO23" s="102">
        <f>IF($L25="","",$L25)</f>
        <v>6</v>
      </c>
      <c r="AP23" s="102">
        <f>IF($M25="","",$M25)</f>
        <v>8</v>
      </c>
      <c r="AQ23" s="102">
        <f>IF($H26="","",$H26)</f>
        <v>51.3</v>
      </c>
      <c r="AR23" s="102">
        <f>IF(AQ23="","",AQ23/100)</f>
        <v>0.51300000000000001</v>
      </c>
      <c r="AS23" s="102">
        <f>IF($G26="","",$G26)</f>
        <v>12.65</v>
      </c>
      <c r="AT23" s="102">
        <f>IF($K26="","",$K26)</f>
        <v>14</v>
      </c>
      <c r="AU23" s="102">
        <f>IF(J26="","",J26-1)</f>
        <v>4</v>
      </c>
      <c r="AV23" s="102">
        <f>IF($L26="","",$L26)</f>
        <v>2</v>
      </c>
      <c r="AW23" s="102">
        <f>IF($M26="","",$M26)</f>
        <v>17</v>
      </c>
      <c r="AX23" s="102">
        <f>IF($H27="","",$H27)</f>
        <v>24</v>
      </c>
      <c r="AY23" s="102">
        <f>IF(AX23="","",AX23/100)</f>
        <v>0.24</v>
      </c>
      <c r="AZ23" s="102">
        <f>IF($G27="","",$G27)</f>
        <v>6.36</v>
      </c>
      <c r="BA23" s="102">
        <f>IF($K27="","",$K27)</f>
        <v>10</v>
      </c>
      <c r="BB23" s="102">
        <f>IF(J27="","",J27-1)</f>
        <v>8</v>
      </c>
      <c r="BC23" s="102">
        <f>IF($L27="","",$L27)</f>
        <v>1</v>
      </c>
      <c r="BD23" s="102">
        <f>IF($M27="","",$M27)</f>
        <v>2</v>
      </c>
      <c r="BE23" s="102">
        <f>IF($H28="","",$H28)</f>
        <v>32.1</v>
      </c>
      <c r="BF23" s="102">
        <f>IF(BE23="","",BE23/100)</f>
        <v>0.32100000000000001</v>
      </c>
      <c r="BG23" s="102">
        <f>IF($G28="","",$G28)</f>
        <v>6.81</v>
      </c>
      <c r="BH23" s="102">
        <f>IF($K28="","",$K28)</f>
        <v>10</v>
      </c>
      <c r="BI23" s="102">
        <f>IF(J28="","",J28-1)</f>
        <v>8</v>
      </c>
      <c r="BJ23" s="102">
        <f>IF($L28="","",$L28)</f>
        <v>3</v>
      </c>
      <c r="BK23" s="102">
        <f>IF($M28="","",$M28)</f>
        <v>2</v>
      </c>
      <c r="BL23" s="102">
        <f>SUM(O23:O28)/U23</f>
        <v>11</v>
      </c>
      <c r="BM23" s="102">
        <f>SUM(P23:P28)/U23</f>
        <v>0</v>
      </c>
      <c r="BN23" s="102">
        <f>SUM(Q23:Q28)/U23</f>
        <v>0.66666666666666663</v>
      </c>
      <c r="BO23" s="102">
        <f>SUM(R23:R28)/U23</f>
        <v>0</v>
      </c>
    </row>
    <row r="24" spans="2:67" ht="15.75" x14ac:dyDescent="0.2">
      <c r="B24" s="147"/>
      <c r="C24" s="21" t="s">
        <v>103</v>
      </c>
      <c r="D24" s="19" t="s">
        <v>730</v>
      </c>
      <c r="E24" s="19">
        <v>182</v>
      </c>
      <c r="F24" s="20"/>
      <c r="G24" s="19">
        <v>8.09</v>
      </c>
      <c r="H24" s="19">
        <v>57.2</v>
      </c>
      <c r="I24" s="19">
        <v>26</v>
      </c>
      <c r="J24" s="19">
        <v>8</v>
      </c>
      <c r="K24" s="19">
        <v>13</v>
      </c>
      <c r="L24" s="19">
        <v>3</v>
      </c>
      <c r="M24" s="19">
        <v>4</v>
      </c>
      <c r="N24" s="19">
        <v>0</v>
      </c>
      <c r="O24" s="19">
        <v>6</v>
      </c>
      <c r="P24" s="19">
        <v>0</v>
      </c>
      <c r="Q24" s="19">
        <v>0</v>
      </c>
      <c r="R24" s="19">
        <v>0</v>
      </c>
      <c r="S24" s="18" t="s">
        <v>731</v>
      </c>
    </row>
    <row r="25" spans="2:67" ht="15.75" x14ac:dyDescent="0.2">
      <c r="B25" s="147"/>
      <c r="C25" s="21" t="s">
        <v>102</v>
      </c>
      <c r="D25" s="19" t="str">
        <f t="shared" ref="D25:E28" si="3">D24</f>
        <v>SR</v>
      </c>
      <c r="E25" s="19">
        <f t="shared" si="3"/>
        <v>182</v>
      </c>
      <c r="F25" s="20"/>
      <c r="G25" s="19">
        <v>13.1</v>
      </c>
      <c r="H25" s="19">
        <v>63</v>
      </c>
      <c r="I25" s="19">
        <v>23</v>
      </c>
      <c r="J25" s="19">
        <v>7</v>
      </c>
      <c r="K25" s="19">
        <v>13</v>
      </c>
      <c r="L25" s="19">
        <v>6</v>
      </c>
      <c r="M25" s="19">
        <v>8</v>
      </c>
      <c r="N25" s="19">
        <v>4</v>
      </c>
      <c r="O25" s="19">
        <v>5</v>
      </c>
      <c r="P25" s="19">
        <v>0</v>
      </c>
      <c r="Q25" s="19">
        <v>1</v>
      </c>
      <c r="R25" s="19">
        <v>0</v>
      </c>
      <c r="S25" s="18" t="s">
        <v>731</v>
      </c>
    </row>
    <row r="26" spans="2:67" ht="15.75" x14ac:dyDescent="0.2">
      <c r="B26" s="147"/>
      <c r="C26" s="21" t="s">
        <v>101</v>
      </c>
      <c r="D26" s="19" t="str">
        <f t="shared" si="3"/>
        <v>SR</v>
      </c>
      <c r="E26" s="19">
        <f t="shared" si="3"/>
        <v>182</v>
      </c>
      <c r="F26" s="20"/>
      <c r="G26" s="19">
        <v>12.65</v>
      </c>
      <c r="H26" s="19">
        <v>51.3</v>
      </c>
      <c r="I26" s="19">
        <v>38.5</v>
      </c>
      <c r="J26" s="19">
        <v>5</v>
      </c>
      <c r="K26" s="19">
        <v>14</v>
      </c>
      <c r="L26" s="19">
        <v>2</v>
      </c>
      <c r="M26" s="19">
        <v>17</v>
      </c>
      <c r="N26" s="19">
        <v>3</v>
      </c>
      <c r="O26" s="19">
        <v>25</v>
      </c>
      <c r="P26" s="19">
        <v>0</v>
      </c>
      <c r="Q26" s="19">
        <v>0</v>
      </c>
      <c r="R26" s="19">
        <v>0</v>
      </c>
      <c r="S26" s="18" t="s">
        <v>732</v>
      </c>
    </row>
    <row r="27" spans="2:67" ht="15.75" x14ac:dyDescent="0.2">
      <c r="B27" s="147"/>
      <c r="C27" s="21" t="s">
        <v>100</v>
      </c>
      <c r="D27" s="19" t="str">
        <f t="shared" si="3"/>
        <v>SR</v>
      </c>
      <c r="E27" s="19">
        <f t="shared" si="3"/>
        <v>182</v>
      </c>
      <c r="F27" s="20"/>
      <c r="G27" s="19">
        <v>6.36</v>
      </c>
      <c r="H27" s="19">
        <v>24</v>
      </c>
      <c r="I27" s="19">
        <v>21.2</v>
      </c>
      <c r="J27" s="19">
        <v>9</v>
      </c>
      <c r="K27" s="19">
        <v>10</v>
      </c>
      <c r="L27" s="19">
        <v>1</v>
      </c>
      <c r="M27" s="19">
        <v>2</v>
      </c>
      <c r="N27" s="19">
        <v>2</v>
      </c>
      <c r="O27" s="19">
        <v>0</v>
      </c>
      <c r="P27" s="19">
        <v>0</v>
      </c>
      <c r="Q27" s="19">
        <v>0</v>
      </c>
      <c r="R27" s="19">
        <v>0</v>
      </c>
      <c r="S27" s="18" t="s">
        <v>731</v>
      </c>
    </row>
    <row r="28" spans="2:67" ht="15.75" x14ac:dyDescent="0.2">
      <c r="B28" s="147"/>
      <c r="C28" s="21" t="s">
        <v>99</v>
      </c>
      <c r="D28" s="19" t="str">
        <f t="shared" si="3"/>
        <v>SR</v>
      </c>
      <c r="E28" s="19">
        <f t="shared" si="3"/>
        <v>182</v>
      </c>
      <c r="F28" s="20"/>
      <c r="G28" s="19">
        <v>6.81</v>
      </c>
      <c r="H28" s="19">
        <v>32.1</v>
      </c>
      <c r="I28" s="19">
        <v>11</v>
      </c>
      <c r="J28" s="19">
        <v>9</v>
      </c>
      <c r="K28" s="19">
        <v>10</v>
      </c>
      <c r="L28" s="19">
        <v>3</v>
      </c>
      <c r="M28" s="19">
        <v>2</v>
      </c>
      <c r="N28" s="19">
        <v>3</v>
      </c>
      <c r="O28" s="19">
        <v>1</v>
      </c>
      <c r="P28" s="19">
        <v>0</v>
      </c>
      <c r="Q28" s="19">
        <v>0</v>
      </c>
      <c r="R28" s="19">
        <v>0</v>
      </c>
      <c r="S28" s="18" t="s">
        <v>731</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182</v>
      </c>
      <c r="F30" s="13">
        <f>F23</f>
        <v>1816.4</v>
      </c>
      <c r="G30" s="13">
        <f t="shared" ref="G30:R30" si="4">AVERAGE(G23:G28)</f>
        <v>9.7350000000000012</v>
      </c>
      <c r="H30" s="13">
        <f t="shared" si="4"/>
        <v>46.766666666666673</v>
      </c>
      <c r="I30" s="13">
        <f t="shared" si="4"/>
        <v>25.283333333333331</v>
      </c>
      <c r="J30" s="13">
        <f t="shared" si="4"/>
        <v>7.5</v>
      </c>
      <c r="K30" s="13">
        <f t="shared" si="4"/>
        <v>13</v>
      </c>
      <c r="L30" s="13">
        <f t="shared" si="4"/>
        <v>3</v>
      </c>
      <c r="M30" s="13">
        <f t="shared" si="4"/>
        <v>6.5</v>
      </c>
      <c r="N30" s="13">
        <f t="shared" si="4"/>
        <v>2</v>
      </c>
      <c r="O30" s="13">
        <f t="shared" si="4"/>
        <v>11</v>
      </c>
      <c r="P30" s="13">
        <f t="shared" si="4"/>
        <v>0</v>
      </c>
      <c r="Q30" s="13">
        <f t="shared" si="4"/>
        <v>0.66666666666666663</v>
      </c>
      <c r="R30" s="13">
        <f t="shared" si="4"/>
        <v>0</v>
      </c>
      <c r="S30" s="12"/>
    </row>
    <row r="31" spans="2:67" ht="15.75" x14ac:dyDescent="0.2">
      <c r="B31" s="17"/>
      <c r="C31" s="16" t="s">
        <v>97</v>
      </c>
      <c r="D31" s="15"/>
      <c r="E31" s="14"/>
      <c r="F31" s="14"/>
      <c r="G31" s="13">
        <f t="shared" ref="G31:R31" si="5">STDEV(G23:G28)/SQRT(COUNT(G23:G28))</f>
        <v>1.2280736948571127</v>
      </c>
      <c r="H31" s="13">
        <f t="shared" si="5"/>
        <v>6.2322102375035708</v>
      </c>
      <c r="I31" s="13">
        <f t="shared" si="5"/>
        <v>3.8566320943423058</v>
      </c>
      <c r="J31" s="13">
        <f t="shared" si="5"/>
        <v>0.61913918736689033</v>
      </c>
      <c r="K31" s="13">
        <f t="shared" si="5"/>
        <v>1.2110601416389968</v>
      </c>
      <c r="L31" s="13">
        <f t="shared" si="5"/>
        <v>0.68313005106397329</v>
      </c>
      <c r="M31" s="13">
        <f t="shared" si="5"/>
        <v>2.3057898140695015</v>
      </c>
      <c r="N31" s="13">
        <f t="shared" si="5"/>
        <v>0.68313005106397329</v>
      </c>
      <c r="O31" s="13">
        <f t="shared" si="5"/>
        <v>5.1704287378643308</v>
      </c>
      <c r="P31" s="13">
        <f t="shared" si="5"/>
        <v>0</v>
      </c>
      <c r="Q31" s="13">
        <f t="shared" si="5"/>
        <v>0.49441323247304431</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769</v>
      </c>
      <c r="E33" s="19">
        <v>181</v>
      </c>
      <c r="F33" s="19">
        <v>1262.23</v>
      </c>
      <c r="G33" s="19">
        <v>9.7200000000000006</v>
      </c>
      <c r="H33" s="19">
        <v>48</v>
      </c>
      <c r="I33" s="19">
        <v>30</v>
      </c>
      <c r="J33" s="19">
        <v>6</v>
      </c>
      <c r="K33" s="19">
        <v>13</v>
      </c>
      <c r="L33" s="19">
        <v>1</v>
      </c>
      <c r="M33" s="19">
        <v>6</v>
      </c>
      <c r="N33" s="19">
        <v>6</v>
      </c>
      <c r="O33" s="19">
        <v>14</v>
      </c>
      <c r="P33" s="19">
        <v>0</v>
      </c>
      <c r="Q33" s="19">
        <v>0</v>
      </c>
      <c r="R33" s="19">
        <v>0</v>
      </c>
      <c r="S33" s="18" t="s">
        <v>731</v>
      </c>
      <c r="U33" s="102">
        <v>6</v>
      </c>
      <c r="V33" s="102">
        <f>IF($H33="","",$H33)</f>
        <v>48</v>
      </c>
      <c r="W33" s="102">
        <f>IF(V33="","",V33/100)</f>
        <v>0.48</v>
      </c>
      <c r="X33" s="102">
        <f>IF($G33="","",$G33)</f>
        <v>9.7200000000000006</v>
      </c>
      <c r="Y33" s="102">
        <f>IF($K33="","",$K33)</f>
        <v>13</v>
      </c>
      <c r="Z33" s="102">
        <f>IF(J33="","",J33-1)</f>
        <v>5</v>
      </c>
      <c r="AA33" s="102">
        <f>IF($L33="","",$L33)</f>
        <v>1</v>
      </c>
      <c r="AB33" s="102">
        <f>IF($M33="","",$M33)</f>
        <v>6</v>
      </c>
      <c r="AC33" s="102">
        <f>IF($H34="","",$H34)</f>
        <v>48.3</v>
      </c>
      <c r="AD33" s="102">
        <f>IF(AC33="","",AC33/100)</f>
        <v>0.48299999999999998</v>
      </c>
      <c r="AE33" s="102">
        <f>IF($G34="","",$G34)</f>
        <v>8.26</v>
      </c>
      <c r="AF33" s="102">
        <f>IF($K34="","",$K34)</f>
        <v>15</v>
      </c>
      <c r="AG33" s="102">
        <f>IF(J34="","",J34-1)</f>
        <v>10</v>
      </c>
      <c r="AH33" s="102">
        <f>IF($L34="","",$L34)</f>
        <v>2</v>
      </c>
      <c r="AI33" s="102">
        <f>IF($M34="","",$M34)</f>
        <v>1</v>
      </c>
      <c r="AJ33" s="102">
        <f>IF($H35="","",$H35)</f>
        <v>57.2</v>
      </c>
      <c r="AK33" s="102">
        <f>IF(AJ33="","",AJ33/100)</f>
        <v>0.57200000000000006</v>
      </c>
      <c r="AL33" s="102">
        <f>IF($G35="","",$G35)</f>
        <v>12.06</v>
      </c>
      <c r="AM33" s="102">
        <f>IF($K35="","",$K35)</f>
        <v>14</v>
      </c>
      <c r="AN33" s="102">
        <f>IF(J35="","",J35-1)</f>
        <v>6</v>
      </c>
      <c r="AO33" s="102">
        <f>IF($L35="","",$L35)</f>
        <v>4</v>
      </c>
      <c r="AP33" s="102">
        <f>IF($M35="","",$M35)</f>
        <v>2</v>
      </c>
      <c r="AQ33" s="102">
        <f>IF($H36="","",$H36)</f>
        <v>42.5</v>
      </c>
      <c r="AR33" s="102">
        <f>IF(AQ33="","",AQ33/100)</f>
        <v>0.42499999999999999</v>
      </c>
      <c r="AS33" s="102">
        <f>IF($G36="","",$G36)</f>
        <v>7.2</v>
      </c>
      <c r="AT33" s="102">
        <f>IF($K36="","",$K36)</f>
        <v>12</v>
      </c>
      <c r="AU33" s="102">
        <f>IF(J36="","",J36-1)</f>
        <v>5</v>
      </c>
      <c r="AV33" s="102">
        <f>IF($L36="","",$L36)</f>
        <v>1</v>
      </c>
      <c r="AW33" s="102">
        <f>IF($M36="","",$M36)</f>
        <v>3</v>
      </c>
      <c r="AX33" s="102">
        <f>IF($H37="","",$H37)</f>
        <v>55</v>
      </c>
      <c r="AY33" s="102">
        <f>IF(AX33="","",AX33/100)</f>
        <v>0.55000000000000004</v>
      </c>
      <c r="AZ33" s="102">
        <f>IF($G37="","",$G37)</f>
        <v>9.51</v>
      </c>
      <c r="BA33" s="102">
        <f>IF($K37="","",$K37)</f>
        <v>13</v>
      </c>
      <c r="BB33" s="102">
        <f>IF(J37="","",J37-1)</f>
        <v>4</v>
      </c>
      <c r="BC33" s="102">
        <f>IF($L37="","",$L37)</f>
        <v>1</v>
      </c>
      <c r="BD33" s="102">
        <f>IF($M37="","",$M37)</f>
        <v>8</v>
      </c>
      <c r="BE33" s="102">
        <f>IF($H38="","",$H38)</f>
        <v>46</v>
      </c>
      <c r="BF33" s="102">
        <f>IF(BE33="","",BE33/100)</f>
        <v>0.46</v>
      </c>
      <c r="BG33" s="102">
        <f>IF($G38="","",$G38)</f>
        <v>9.08</v>
      </c>
      <c r="BH33" s="102">
        <f>IF($K38="","",$K38)</f>
        <v>12</v>
      </c>
      <c r="BI33" s="102">
        <f>IF(J38="","",J38-1)</f>
        <v>7</v>
      </c>
      <c r="BJ33" s="102">
        <f>IF($L38="","",$L38)</f>
        <v>1</v>
      </c>
      <c r="BK33" s="102">
        <f>IF($M38="","",$M38)</f>
        <v>2</v>
      </c>
      <c r="BL33" s="102">
        <f>SUM(O33:O38)/U33</f>
        <v>6.833333333333333</v>
      </c>
      <c r="BM33" s="102">
        <f>SUM(P33:P38)/U33</f>
        <v>0</v>
      </c>
      <c r="BN33" s="102">
        <f>SUM(Q33:Q38)/U33</f>
        <v>0</v>
      </c>
      <c r="BO33" s="102">
        <f>SUM(R33:R38)/U33</f>
        <v>0</v>
      </c>
    </row>
    <row r="34" spans="2:67" ht="15.75" x14ac:dyDescent="0.2">
      <c r="B34" s="147"/>
      <c r="C34" s="21" t="s">
        <v>103</v>
      </c>
      <c r="D34" s="19" t="s">
        <v>730</v>
      </c>
      <c r="E34" s="19">
        <v>182</v>
      </c>
      <c r="F34" s="20"/>
      <c r="G34" s="19">
        <v>8.26</v>
      </c>
      <c r="H34" s="19">
        <v>48.3</v>
      </c>
      <c r="I34" s="19">
        <v>26.1</v>
      </c>
      <c r="J34" s="19">
        <v>11</v>
      </c>
      <c r="K34" s="19">
        <v>15</v>
      </c>
      <c r="L34" s="19">
        <v>2</v>
      </c>
      <c r="M34" s="19">
        <v>1</v>
      </c>
      <c r="N34" s="19">
        <v>1</v>
      </c>
      <c r="O34" s="19">
        <v>3</v>
      </c>
      <c r="P34" s="19">
        <v>0</v>
      </c>
      <c r="Q34" s="19">
        <v>0</v>
      </c>
      <c r="R34" s="19">
        <v>0</v>
      </c>
      <c r="S34" s="18" t="s">
        <v>752</v>
      </c>
    </row>
    <row r="35" spans="2:67" ht="15.75" x14ac:dyDescent="0.2">
      <c r="B35" s="147"/>
      <c r="C35" s="21" t="s">
        <v>102</v>
      </c>
      <c r="D35" s="19" t="str">
        <f t="shared" ref="D35:E38" si="6">D34</f>
        <v>SR</v>
      </c>
      <c r="E35" s="19">
        <f t="shared" si="6"/>
        <v>182</v>
      </c>
      <c r="F35" s="20"/>
      <c r="G35" s="19">
        <v>12.06</v>
      </c>
      <c r="H35" s="19">
        <v>57.2</v>
      </c>
      <c r="I35" s="19">
        <v>20.100000000000001</v>
      </c>
      <c r="J35" s="19">
        <v>7</v>
      </c>
      <c r="K35" s="19">
        <v>14</v>
      </c>
      <c r="L35" s="19">
        <v>4</v>
      </c>
      <c r="M35" s="19">
        <v>2</v>
      </c>
      <c r="N35" s="19">
        <v>0</v>
      </c>
      <c r="O35" s="19">
        <v>11</v>
      </c>
      <c r="P35" s="19">
        <v>0</v>
      </c>
      <c r="Q35" s="19">
        <v>0</v>
      </c>
      <c r="R35" s="19">
        <v>0</v>
      </c>
      <c r="S35" s="18" t="s">
        <v>731</v>
      </c>
    </row>
    <row r="36" spans="2:67" ht="15.75" x14ac:dyDescent="0.2">
      <c r="B36" s="147"/>
      <c r="C36" s="21" t="s">
        <v>101</v>
      </c>
      <c r="D36" s="19" t="str">
        <f t="shared" si="6"/>
        <v>SR</v>
      </c>
      <c r="E36" s="19">
        <f t="shared" si="6"/>
        <v>182</v>
      </c>
      <c r="F36" s="20"/>
      <c r="G36" s="19">
        <v>7.2</v>
      </c>
      <c r="H36" s="19">
        <v>42.5</v>
      </c>
      <c r="I36" s="19">
        <v>15.6</v>
      </c>
      <c r="J36" s="19">
        <v>6</v>
      </c>
      <c r="K36" s="19">
        <v>12</v>
      </c>
      <c r="L36" s="19">
        <v>1</v>
      </c>
      <c r="M36" s="19">
        <v>3</v>
      </c>
      <c r="N36" s="19">
        <v>2</v>
      </c>
      <c r="O36" s="19">
        <v>4</v>
      </c>
      <c r="P36" s="19">
        <v>0</v>
      </c>
      <c r="Q36" s="19">
        <v>0</v>
      </c>
      <c r="R36" s="19">
        <v>0</v>
      </c>
      <c r="S36" s="18"/>
    </row>
    <row r="37" spans="2:67" ht="15.75" x14ac:dyDescent="0.2">
      <c r="B37" s="147"/>
      <c r="C37" s="21" t="s">
        <v>100</v>
      </c>
      <c r="D37" s="19" t="str">
        <f t="shared" si="6"/>
        <v>SR</v>
      </c>
      <c r="E37" s="19">
        <f t="shared" si="6"/>
        <v>182</v>
      </c>
      <c r="F37" s="20"/>
      <c r="G37" s="19">
        <v>9.51</v>
      </c>
      <c r="H37" s="19">
        <v>55</v>
      </c>
      <c r="I37" s="19">
        <v>24.3</v>
      </c>
      <c r="J37" s="19">
        <v>5</v>
      </c>
      <c r="K37" s="19">
        <v>13</v>
      </c>
      <c r="L37" s="19">
        <v>1</v>
      </c>
      <c r="M37" s="19">
        <v>8</v>
      </c>
      <c r="N37" s="19">
        <v>4</v>
      </c>
      <c r="O37" s="19">
        <v>6</v>
      </c>
      <c r="P37" s="19">
        <v>0</v>
      </c>
      <c r="Q37" s="19">
        <v>0</v>
      </c>
      <c r="R37" s="19">
        <v>0</v>
      </c>
      <c r="S37" s="18" t="s">
        <v>731</v>
      </c>
    </row>
    <row r="38" spans="2:67" ht="15.75" x14ac:dyDescent="0.2">
      <c r="B38" s="147"/>
      <c r="C38" s="21" t="s">
        <v>99</v>
      </c>
      <c r="D38" s="19" t="str">
        <f t="shared" si="6"/>
        <v>SR</v>
      </c>
      <c r="E38" s="19">
        <f t="shared" si="6"/>
        <v>182</v>
      </c>
      <c r="F38" s="20"/>
      <c r="G38" s="19">
        <v>9.08</v>
      </c>
      <c r="H38" s="19">
        <v>46</v>
      </c>
      <c r="I38" s="19">
        <v>22.3</v>
      </c>
      <c r="J38" s="19">
        <v>8</v>
      </c>
      <c r="K38" s="19">
        <v>12</v>
      </c>
      <c r="L38" s="19">
        <v>1</v>
      </c>
      <c r="M38" s="19">
        <v>2</v>
      </c>
      <c r="N38" s="19">
        <v>6</v>
      </c>
      <c r="O38" s="19">
        <v>3</v>
      </c>
      <c r="P38" s="19">
        <v>0</v>
      </c>
      <c r="Q38" s="19">
        <v>0</v>
      </c>
      <c r="R38" s="19">
        <v>0</v>
      </c>
      <c r="S38" s="18" t="s">
        <v>731</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182</v>
      </c>
      <c r="F40" s="13">
        <f>F33</f>
        <v>1262.23</v>
      </c>
      <c r="G40" s="13">
        <f t="shared" ref="G40:R40" si="7">AVERAGE(G33:G38)</f>
        <v>9.3049999999999997</v>
      </c>
      <c r="H40" s="13">
        <f t="shared" si="7"/>
        <v>49.5</v>
      </c>
      <c r="I40" s="13">
        <f t="shared" si="7"/>
        <v>23.066666666666666</v>
      </c>
      <c r="J40" s="13">
        <f t="shared" si="7"/>
        <v>7.166666666666667</v>
      </c>
      <c r="K40" s="13">
        <f t="shared" si="7"/>
        <v>13.166666666666666</v>
      </c>
      <c r="L40" s="13">
        <f t="shared" si="7"/>
        <v>1.6666666666666667</v>
      </c>
      <c r="M40" s="13">
        <f t="shared" si="7"/>
        <v>3.6666666666666665</v>
      </c>
      <c r="N40" s="13">
        <f t="shared" si="7"/>
        <v>3.1666666666666665</v>
      </c>
      <c r="O40" s="13">
        <f t="shared" si="7"/>
        <v>6.833333333333333</v>
      </c>
      <c r="P40" s="13">
        <f t="shared" si="7"/>
        <v>0</v>
      </c>
      <c r="Q40" s="13">
        <f t="shared" si="7"/>
        <v>0</v>
      </c>
      <c r="R40" s="13">
        <f t="shared" si="7"/>
        <v>0</v>
      </c>
      <c r="S40" s="12"/>
    </row>
    <row r="41" spans="2:67" ht="15.75" x14ac:dyDescent="0.2">
      <c r="B41" s="17"/>
      <c r="C41" s="16" t="s">
        <v>97</v>
      </c>
      <c r="D41" s="15"/>
      <c r="E41" s="14"/>
      <c r="F41" s="14"/>
      <c r="G41" s="13">
        <f t="shared" ref="G41:R41" si="8">STDEV(G33:G38)/SQRT(COUNT(G33:G38))</f>
        <v>0.66778115177554143</v>
      </c>
      <c r="H41" s="13">
        <f t="shared" si="8"/>
        <v>2.2692142546117853</v>
      </c>
      <c r="I41" s="13">
        <f t="shared" si="8"/>
        <v>2.032513495923483</v>
      </c>
      <c r="J41" s="13">
        <f t="shared" si="8"/>
        <v>0.87241682188682645</v>
      </c>
      <c r="K41" s="13">
        <f t="shared" si="8"/>
        <v>0.47726070210921184</v>
      </c>
      <c r="L41" s="13">
        <f t="shared" si="8"/>
        <v>0.4944132324730442</v>
      </c>
      <c r="M41" s="13">
        <f t="shared" si="8"/>
        <v>1.1155467020454342</v>
      </c>
      <c r="N41" s="13">
        <f t="shared" si="8"/>
        <v>1.0461569884316813</v>
      </c>
      <c r="O41" s="13">
        <f t="shared" si="8"/>
        <v>1.8870906472957549</v>
      </c>
      <c r="P41" s="13">
        <f t="shared" si="8"/>
        <v>0</v>
      </c>
      <c r="Q41" s="13">
        <f t="shared" si="8"/>
        <v>0</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769</v>
      </c>
      <c r="E43" s="19">
        <v>181</v>
      </c>
      <c r="F43" s="19">
        <v>1436.73</v>
      </c>
      <c r="G43" s="19">
        <v>9.81</v>
      </c>
      <c r="H43" s="19">
        <v>63.5</v>
      </c>
      <c r="I43" s="19">
        <v>30.3</v>
      </c>
      <c r="J43" s="19">
        <v>9</v>
      </c>
      <c r="K43" s="19">
        <v>19</v>
      </c>
      <c r="L43" s="19">
        <v>3</v>
      </c>
      <c r="M43" s="19">
        <v>4</v>
      </c>
      <c r="N43" s="19">
        <v>3</v>
      </c>
      <c r="O43" s="19">
        <v>15</v>
      </c>
      <c r="P43" s="19">
        <v>0</v>
      </c>
      <c r="Q43" s="19">
        <v>0</v>
      </c>
      <c r="R43" s="19">
        <v>0</v>
      </c>
      <c r="S43" s="18" t="s">
        <v>752</v>
      </c>
      <c r="U43" s="102">
        <v>6</v>
      </c>
      <c r="V43" s="102">
        <f>IF($H43="","",$H43)</f>
        <v>63.5</v>
      </c>
      <c r="W43" s="102">
        <f>IF(V43="","",V43/100)</f>
        <v>0.63500000000000001</v>
      </c>
      <c r="X43" s="102">
        <f>IF($G43="","",$G43)</f>
        <v>9.81</v>
      </c>
      <c r="Y43" s="102">
        <f>IF($K43="","",$K43)</f>
        <v>19</v>
      </c>
      <c r="Z43" s="102">
        <f>IF(J43="","",J43-1)</f>
        <v>8</v>
      </c>
      <c r="AA43" s="102">
        <f>IF($L43="","",$L43)</f>
        <v>3</v>
      </c>
      <c r="AB43" s="102">
        <f>IF($M43="","",$M43)</f>
        <v>4</v>
      </c>
      <c r="AC43" s="102">
        <f>IF($H44="","",$H44)</f>
        <v>60</v>
      </c>
      <c r="AD43" s="102">
        <f>IF(AC43="","",AC43/100)</f>
        <v>0.6</v>
      </c>
      <c r="AE43" s="102">
        <f>IF($G44="","",$G44)</f>
        <v>11.95</v>
      </c>
      <c r="AF43" s="102">
        <f>IF($K44="","",$K44)</f>
        <v>15</v>
      </c>
      <c r="AG43" s="102">
        <f>IF(J44="","",J44-1)</f>
        <v>7</v>
      </c>
      <c r="AH43" s="102">
        <f>IF($L44="","",$L44)</f>
        <v>6</v>
      </c>
      <c r="AI43" s="102">
        <f>IF($M44="","",$M44)</f>
        <v>10</v>
      </c>
      <c r="AJ43" s="102">
        <f>IF($H45="","",$H45)</f>
        <v>58.9</v>
      </c>
      <c r="AK43" s="102">
        <f>IF(AJ43="","",AJ43/100)</f>
        <v>0.58899999999999997</v>
      </c>
      <c r="AL43" s="102">
        <f>IF($G45="","",$G45)</f>
        <v>11.98</v>
      </c>
      <c r="AM43" s="102">
        <f>IF($K45="","",$K45)</f>
        <v>14</v>
      </c>
      <c r="AN43" s="102">
        <f>IF(J45="","",J45-1)</f>
        <v>5</v>
      </c>
      <c r="AO43" s="102">
        <f>IF($L45="","",$L45)</f>
        <v>3</v>
      </c>
      <c r="AP43" s="102">
        <f>IF($M45="","",$M45)</f>
        <v>9</v>
      </c>
      <c r="AQ43" s="102">
        <f>IF($H46="","",$H46)</f>
        <v>60.2</v>
      </c>
      <c r="AR43" s="102">
        <f>IF(AQ43="","",AQ43/100)</f>
        <v>0.60199999999999998</v>
      </c>
      <c r="AS43" s="102">
        <f>IF($G46="","",$G46)</f>
        <v>9.94</v>
      </c>
      <c r="AT43" s="102">
        <f>IF($K46="","",$K46)</f>
        <v>16</v>
      </c>
      <c r="AU43" s="102">
        <f>IF(J46="","",J46-1)</f>
        <v>6</v>
      </c>
      <c r="AV43" s="102">
        <f>IF($L46="","",$L46)</f>
        <v>0</v>
      </c>
      <c r="AW43" s="102">
        <f>IF($M46="","",$M46)</f>
        <v>0</v>
      </c>
      <c r="AX43" s="102">
        <f>IF($H47="","",$H47)</f>
        <v>63.4</v>
      </c>
      <c r="AY43" s="102">
        <f>IF(AX43="","",AX43/100)</f>
        <v>0.63400000000000001</v>
      </c>
      <c r="AZ43" s="102">
        <f>IF($G47="","",$G47)</f>
        <v>10.3</v>
      </c>
      <c r="BA43" s="102">
        <f>IF($K47="","",$K47)</f>
        <v>18</v>
      </c>
      <c r="BB43" s="102">
        <f>IF(J47="","",J47-1)</f>
        <v>8</v>
      </c>
      <c r="BC43" s="102">
        <f>IF($L47="","",$L47)</f>
        <v>2</v>
      </c>
      <c r="BD43" s="102">
        <f>IF($M47="","",$M47)</f>
        <v>5</v>
      </c>
      <c r="BE43" s="102">
        <f>IF($H48="","",$H48)</f>
        <v>47.3</v>
      </c>
      <c r="BF43" s="102">
        <f>IF(BE43="","",BE43/100)</f>
        <v>0.47299999999999998</v>
      </c>
      <c r="BG43" s="102">
        <f>IF($G48="","",$G48)</f>
        <v>8.58</v>
      </c>
      <c r="BH43" s="102">
        <f>IF($K48="","",$K48)</f>
        <v>14</v>
      </c>
      <c r="BI43" s="102">
        <f>IF(J48="","",J48-1)</f>
        <v>9</v>
      </c>
      <c r="BJ43" s="102">
        <f>IF($L48="","",$L48)</f>
        <v>3</v>
      </c>
      <c r="BK43" s="102">
        <f>IF($M48="","",$M48)</f>
        <v>3</v>
      </c>
      <c r="BL43" s="102">
        <f>SUM(O43:O48)/U43</f>
        <v>9.1666666666666661</v>
      </c>
      <c r="BM43" s="102">
        <f>SUM(P43:P48)/U43</f>
        <v>0</v>
      </c>
      <c r="BN43" s="102">
        <f>SUM(Q43:Q48)/U43</f>
        <v>0</v>
      </c>
      <c r="BO43" s="102">
        <f>SUM(R43:R48)/U43</f>
        <v>0</v>
      </c>
    </row>
    <row r="44" spans="2:67" ht="15.75" x14ac:dyDescent="0.2">
      <c r="B44" s="147"/>
      <c r="C44" s="21" t="s">
        <v>103</v>
      </c>
      <c r="D44" s="19" t="s">
        <v>730</v>
      </c>
      <c r="E44" s="19">
        <v>182</v>
      </c>
      <c r="F44" s="20"/>
      <c r="G44" s="19">
        <v>11.95</v>
      </c>
      <c r="H44" s="19">
        <v>60</v>
      </c>
      <c r="I44" s="19">
        <v>32.299999999999997</v>
      </c>
      <c r="J44" s="19">
        <v>8</v>
      </c>
      <c r="K44" s="19">
        <v>15</v>
      </c>
      <c r="L44" s="19">
        <v>6</v>
      </c>
      <c r="M44" s="19">
        <v>10</v>
      </c>
      <c r="N44" s="19">
        <v>5</v>
      </c>
      <c r="O44" s="19">
        <v>11</v>
      </c>
      <c r="P44" s="19">
        <v>0</v>
      </c>
      <c r="Q44" s="19">
        <v>0</v>
      </c>
      <c r="R44" s="19">
        <v>0</v>
      </c>
      <c r="S44" s="18"/>
    </row>
    <row r="45" spans="2:67" ht="15.75" x14ac:dyDescent="0.2">
      <c r="B45" s="147"/>
      <c r="C45" s="21" t="s">
        <v>102</v>
      </c>
      <c r="D45" s="19" t="str">
        <f>D44</f>
        <v>SR</v>
      </c>
      <c r="E45" s="19">
        <f>E44</f>
        <v>182</v>
      </c>
      <c r="F45" s="20"/>
      <c r="G45" s="19">
        <v>11.98</v>
      </c>
      <c r="H45" s="19">
        <v>58.9</v>
      </c>
      <c r="I45" s="19">
        <v>30.3</v>
      </c>
      <c r="J45" s="19">
        <v>6</v>
      </c>
      <c r="K45" s="19">
        <v>14</v>
      </c>
      <c r="L45" s="19">
        <v>3</v>
      </c>
      <c r="M45" s="19">
        <v>9</v>
      </c>
      <c r="N45" s="19">
        <v>3</v>
      </c>
      <c r="O45" s="19">
        <v>0</v>
      </c>
      <c r="P45" s="19">
        <v>0</v>
      </c>
      <c r="Q45" s="19">
        <v>0</v>
      </c>
      <c r="R45" s="19">
        <v>0</v>
      </c>
      <c r="S45" s="18" t="s">
        <v>732</v>
      </c>
    </row>
    <row r="46" spans="2:67" ht="15.75" x14ac:dyDescent="0.2">
      <c r="B46" s="147"/>
      <c r="C46" s="21" t="s">
        <v>101</v>
      </c>
      <c r="D46" s="19" t="s">
        <v>745</v>
      </c>
      <c r="E46" s="19">
        <f>E45</f>
        <v>182</v>
      </c>
      <c r="F46" s="20"/>
      <c r="G46" s="19">
        <v>9.94</v>
      </c>
      <c r="H46" s="19">
        <v>60.2</v>
      </c>
      <c r="I46" s="19">
        <v>28.9</v>
      </c>
      <c r="J46" s="19">
        <v>7</v>
      </c>
      <c r="K46" s="19">
        <v>16</v>
      </c>
      <c r="L46" s="19">
        <v>0</v>
      </c>
      <c r="M46" s="19">
        <v>0</v>
      </c>
      <c r="N46" s="19">
        <v>4</v>
      </c>
      <c r="O46" s="19">
        <v>14</v>
      </c>
      <c r="P46" s="19">
        <v>0</v>
      </c>
      <c r="Q46" s="19">
        <v>0</v>
      </c>
      <c r="R46" s="19">
        <v>0</v>
      </c>
      <c r="S46" s="18" t="s">
        <v>752</v>
      </c>
    </row>
    <row r="47" spans="2:67" ht="15.75" x14ac:dyDescent="0.2">
      <c r="B47" s="147"/>
      <c r="C47" s="21" t="s">
        <v>100</v>
      </c>
      <c r="D47" s="19" t="str">
        <f>D46</f>
        <v>CO'B</v>
      </c>
      <c r="E47" s="19">
        <f>E46</f>
        <v>182</v>
      </c>
      <c r="F47" s="20"/>
      <c r="G47" s="19">
        <v>10.3</v>
      </c>
      <c r="H47" s="19">
        <v>63.4</v>
      </c>
      <c r="I47" s="19">
        <v>32.1</v>
      </c>
      <c r="J47" s="19">
        <v>9</v>
      </c>
      <c r="K47" s="19">
        <v>18</v>
      </c>
      <c r="L47" s="19">
        <v>2</v>
      </c>
      <c r="M47" s="19">
        <v>5</v>
      </c>
      <c r="N47" s="19">
        <v>12</v>
      </c>
      <c r="O47" s="19">
        <v>10</v>
      </c>
      <c r="P47" s="19">
        <v>0</v>
      </c>
      <c r="Q47" s="19">
        <v>0</v>
      </c>
      <c r="R47" s="19">
        <v>0</v>
      </c>
      <c r="S47" s="18" t="s">
        <v>732</v>
      </c>
    </row>
    <row r="48" spans="2:67" ht="15.75" x14ac:dyDescent="0.2">
      <c r="B48" s="147"/>
      <c r="C48" s="21" t="s">
        <v>99</v>
      </c>
      <c r="D48" s="19" t="str">
        <f>D47</f>
        <v>CO'B</v>
      </c>
      <c r="E48" s="19">
        <f>E47</f>
        <v>182</v>
      </c>
      <c r="F48" s="20"/>
      <c r="G48" s="19">
        <v>8.58</v>
      </c>
      <c r="H48" s="19">
        <v>47.3</v>
      </c>
      <c r="I48" s="19">
        <v>27.1</v>
      </c>
      <c r="J48" s="19">
        <v>10</v>
      </c>
      <c r="K48" s="19">
        <v>14</v>
      </c>
      <c r="L48" s="19">
        <v>3</v>
      </c>
      <c r="M48" s="19">
        <v>3</v>
      </c>
      <c r="N48" s="19">
        <v>3</v>
      </c>
      <c r="O48" s="19">
        <v>5</v>
      </c>
      <c r="P48" s="19">
        <v>0</v>
      </c>
      <c r="Q48" s="19">
        <v>0</v>
      </c>
      <c r="R48" s="19">
        <v>0</v>
      </c>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182</v>
      </c>
      <c r="F50" s="13">
        <f>F43</f>
        <v>1436.73</v>
      </c>
      <c r="G50" s="13">
        <f t="shared" ref="G50:R50" si="9">AVERAGE(G43:G48)</f>
        <v>10.426666666666664</v>
      </c>
      <c r="H50" s="13">
        <f t="shared" si="9"/>
        <v>58.883333333333333</v>
      </c>
      <c r="I50" s="13">
        <f t="shared" si="9"/>
        <v>30.166666666666661</v>
      </c>
      <c r="J50" s="13">
        <f t="shared" si="9"/>
        <v>8.1666666666666661</v>
      </c>
      <c r="K50" s="13">
        <f t="shared" si="9"/>
        <v>16</v>
      </c>
      <c r="L50" s="13">
        <f t="shared" si="9"/>
        <v>2.8333333333333335</v>
      </c>
      <c r="M50" s="13">
        <f t="shared" si="9"/>
        <v>5.166666666666667</v>
      </c>
      <c r="N50" s="13">
        <f t="shared" si="9"/>
        <v>5</v>
      </c>
      <c r="O50" s="13">
        <f t="shared" si="9"/>
        <v>9.1666666666666661</v>
      </c>
      <c r="P50" s="13">
        <f t="shared" si="9"/>
        <v>0</v>
      </c>
      <c r="Q50" s="13">
        <f t="shared" si="9"/>
        <v>0</v>
      </c>
      <c r="R50" s="13">
        <f t="shared" si="9"/>
        <v>0</v>
      </c>
      <c r="S50" s="12"/>
    </row>
    <row r="51" spans="2:67" ht="15.75" x14ac:dyDescent="0.2">
      <c r="B51" s="17"/>
      <c r="C51" s="16" t="s">
        <v>97</v>
      </c>
      <c r="D51" s="15"/>
      <c r="E51" s="14"/>
      <c r="F51" s="14"/>
      <c r="G51" s="13">
        <f t="shared" ref="G51:R51" si="10">STDEV(G43:G48)/SQRT(COUNT(G43:G48))</f>
        <v>0.54088610425650863</v>
      </c>
      <c r="H51" s="13">
        <f t="shared" si="10"/>
        <v>2.4417775856489836</v>
      </c>
      <c r="I51" s="13">
        <f t="shared" si="10"/>
        <v>0.80277297191948627</v>
      </c>
      <c r="J51" s="13">
        <f t="shared" si="10"/>
        <v>0.60092521257733111</v>
      </c>
      <c r="K51" s="13">
        <f t="shared" si="10"/>
        <v>0.85634883857767541</v>
      </c>
      <c r="L51" s="13">
        <f t="shared" si="10"/>
        <v>0.79232428826698098</v>
      </c>
      <c r="M51" s="13">
        <f t="shared" si="10"/>
        <v>1.5365907428821481</v>
      </c>
      <c r="N51" s="13">
        <f t="shared" si="10"/>
        <v>1.4375905768565218</v>
      </c>
      <c r="O51" s="13">
        <f t="shared" si="10"/>
        <v>2.3297591673342071</v>
      </c>
      <c r="P51" s="13">
        <f t="shared" si="10"/>
        <v>0</v>
      </c>
      <c r="Q51" s="13">
        <f t="shared" si="10"/>
        <v>0</v>
      </c>
      <c r="R51" s="13">
        <f t="shared" si="10"/>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769</v>
      </c>
      <c r="E53" s="19">
        <v>181</v>
      </c>
      <c r="F53" s="19">
        <v>1852.12</v>
      </c>
      <c r="G53" s="19">
        <v>10.18</v>
      </c>
      <c r="H53" s="19">
        <v>61.5</v>
      </c>
      <c r="I53" s="19">
        <v>33.200000000000003</v>
      </c>
      <c r="J53" s="19">
        <v>8</v>
      </c>
      <c r="K53" s="19">
        <v>14</v>
      </c>
      <c r="L53" s="19">
        <v>2</v>
      </c>
      <c r="M53" s="19">
        <v>14</v>
      </c>
      <c r="N53" s="19">
        <v>4</v>
      </c>
      <c r="O53" s="19">
        <v>17</v>
      </c>
      <c r="P53" s="19">
        <v>0</v>
      </c>
      <c r="Q53" s="19">
        <v>0</v>
      </c>
      <c r="R53" s="19">
        <v>0</v>
      </c>
      <c r="S53" s="18"/>
      <c r="U53" s="102">
        <v>6</v>
      </c>
      <c r="V53" s="102">
        <f>IF($H53="","",$H53)</f>
        <v>61.5</v>
      </c>
      <c r="W53" s="102">
        <f>IF(V53="","",V53/100)</f>
        <v>0.61499999999999999</v>
      </c>
      <c r="X53" s="102">
        <f>IF($G53="","",$G53)</f>
        <v>10.18</v>
      </c>
      <c r="Y53" s="102">
        <f>IF($K53="","",$K53)</f>
        <v>14</v>
      </c>
      <c r="Z53" s="102">
        <f>IF(J53="","",J53-1)</f>
        <v>7</v>
      </c>
      <c r="AA53" s="102">
        <f>IF($L53="","",$L53)</f>
        <v>2</v>
      </c>
      <c r="AB53" s="102">
        <f>IF($M53="","",$M53)</f>
        <v>14</v>
      </c>
      <c r="AC53" s="102">
        <f>IF($H54="","",$H54)</f>
        <v>65.7</v>
      </c>
      <c r="AD53" s="102">
        <f>IF(AC53="","",AC53/100)</f>
        <v>0.65700000000000003</v>
      </c>
      <c r="AE53" s="102">
        <f>IF($G54="","",$G54)</f>
        <v>10.19</v>
      </c>
      <c r="AF53" s="102">
        <f>IF($K54="","",$K54)</f>
        <v>17</v>
      </c>
      <c r="AG53" s="102">
        <f>IF(J54="","",J54-1)</f>
        <v>8</v>
      </c>
      <c r="AH53" s="102">
        <f>IF($L54="","",$L54)</f>
        <v>0</v>
      </c>
      <c r="AI53" s="102">
        <f>IF($M54="","",$M54)</f>
        <v>0</v>
      </c>
      <c r="AJ53" s="102">
        <f>IF($H55="","",$H55)</f>
        <v>52.7</v>
      </c>
      <c r="AK53" s="102">
        <f>IF(AJ53="","",AJ53/100)</f>
        <v>0.52700000000000002</v>
      </c>
      <c r="AL53" s="102">
        <f>IF($G55="","",$G55)</f>
        <v>9.7799999999999994</v>
      </c>
      <c r="AM53" s="102">
        <f>IF($K55="","",$K55)</f>
        <v>16</v>
      </c>
      <c r="AN53" s="102">
        <f>IF(J55="","",J55-1)</f>
        <v>7</v>
      </c>
      <c r="AO53" s="102">
        <f>IF($L55="","",$L55)</f>
        <v>0</v>
      </c>
      <c r="AP53" s="102">
        <f>IF($M55="","",$M55)</f>
        <v>0</v>
      </c>
      <c r="AQ53" s="102">
        <f>IF($H56="","",$H56)</f>
        <v>55.2</v>
      </c>
      <c r="AR53" s="102">
        <f>IF(AQ53="","",AQ53/100)</f>
        <v>0.55200000000000005</v>
      </c>
      <c r="AS53" s="102">
        <f>IF($G56="","",$G56)</f>
        <v>8.67</v>
      </c>
      <c r="AT53" s="102">
        <f>IF($K56="","",$K56)</f>
        <v>14</v>
      </c>
      <c r="AU53" s="102">
        <f>IF(J56="","",J56-1)</f>
        <v>9</v>
      </c>
      <c r="AV53" s="102">
        <f>IF($L56="","",$L56)</f>
        <v>1</v>
      </c>
      <c r="AW53" s="102">
        <f>IF($M56="","",$M56)</f>
        <v>2</v>
      </c>
      <c r="AX53" s="102">
        <f>IF($H57="","",$H57)</f>
        <v>53.2</v>
      </c>
      <c r="AY53" s="102">
        <f>IF(AX53="","",AX53/100)</f>
        <v>0.53200000000000003</v>
      </c>
      <c r="AZ53" s="102">
        <f>IF($G57="","",$G57)</f>
        <v>8.7100000000000009</v>
      </c>
      <c r="BA53" s="102">
        <f>IF($K57="","",$K57)</f>
        <v>13</v>
      </c>
      <c r="BB53" s="102">
        <f>IF(J57="","",J57-1)</f>
        <v>8</v>
      </c>
      <c r="BC53" s="102">
        <f>IF($L57="","",$L57)</f>
        <v>2</v>
      </c>
      <c r="BD53" s="102">
        <f>IF($M57="","",$M57)</f>
        <v>6</v>
      </c>
      <c r="BE53" s="102">
        <f>IF($H58="","",$H58)</f>
        <v>57.3</v>
      </c>
      <c r="BF53" s="102">
        <f>IF(BE53="","",BE53/100)</f>
        <v>0.57299999999999995</v>
      </c>
      <c r="BG53" s="102">
        <f>IF($G58="","",$G58)</f>
        <v>10.36</v>
      </c>
      <c r="BH53" s="102">
        <f>IF($K58="","",$K58)</f>
        <v>15</v>
      </c>
      <c r="BI53" s="102">
        <f>IF(J58="","",J58-1)</f>
        <v>7</v>
      </c>
      <c r="BJ53" s="102">
        <f>IF($L58="","",$L58)</f>
        <v>1</v>
      </c>
      <c r="BK53" s="102">
        <f>IF($M58="","",$M58)</f>
        <v>9</v>
      </c>
      <c r="BL53" s="102">
        <f>SUM(O53:O58)/U53</f>
        <v>10.333333333333334</v>
      </c>
      <c r="BM53" s="102">
        <f>SUM(P53:P58)/U53</f>
        <v>0</v>
      </c>
      <c r="BN53" s="102">
        <f>SUM(Q53:Q58)/U53</f>
        <v>0</v>
      </c>
      <c r="BO53" s="102">
        <f>SUM(R53:R58)/U53</f>
        <v>0</v>
      </c>
    </row>
    <row r="54" spans="2:67" ht="15.75" x14ac:dyDescent="0.2">
      <c r="B54" s="147"/>
      <c r="C54" s="21" t="s">
        <v>103</v>
      </c>
      <c r="D54" s="19" t="s">
        <v>745</v>
      </c>
      <c r="E54" s="19">
        <v>182</v>
      </c>
      <c r="F54" s="20"/>
      <c r="G54" s="19">
        <v>10.19</v>
      </c>
      <c r="H54" s="19">
        <v>65.7</v>
      </c>
      <c r="I54" s="19">
        <v>35.9</v>
      </c>
      <c r="J54" s="19">
        <v>9</v>
      </c>
      <c r="K54" s="19">
        <v>17</v>
      </c>
      <c r="L54" s="19">
        <v>0</v>
      </c>
      <c r="M54" s="19">
        <v>0</v>
      </c>
      <c r="N54" s="19">
        <v>2</v>
      </c>
      <c r="O54" s="19">
        <v>15</v>
      </c>
      <c r="P54" s="19">
        <v>0</v>
      </c>
      <c r="Q54" s="19">
        <v>0</v>
      </c>
      <c r="R54" s="19">
        <v>0</v>
      </c>
      <c r="S54" s="18" t="s">
        <v>752</v>
      </c>
    </row>
    <row r="55" spans="2:67" ht="15.75" x14ac:dyDescent="0.2">
      <c r="B55" s="147"/>
      <c r="C55" s="21" t="s">
        <v>102</v>
      </c>
      <c r="D55" s="19" t="str">
        <f t="shared" ref="D55:E58" si="11">D54</f>
        <v>CO'B</v>
      </c>
      <c r="E55" s="19">
        <f t="shared" si="11"/>
        <v>182</v>
      </c>
      <c r="F55" s="20"/>
      <c r="G55" s="19">
        <v>9.7799999999999994</v>
      </c>
      <c r="H55" s="19">
        <v>52.7</v>
      </c>
      <c r="I55" s="19">
        <v>28.5</v>
      </c>
      <c r="J55" s="19">
        <v>8</v>
      </c>
      <c r="K55" s="19">
        <v>16</v>
      </c>
      <c r="L55" s="19">
        <v>0</v>
      </c>
      <c r="M55" s="19">
        <v>0</v>
      </c>
      <c r="N55" s="19">
        <v>2</v>
      </c>
      <c r="O55" s="19">
        <v>9</v>
      </c>
      <c r="P55" s="19">
        <v>0</v>
      </c>
      <c r="Q55" s="19">
        <v>0</v>
      </c>
      <c r="R55" s="19">
        <v>0</v>
      </c>
      <c r="S55" s="18" t="s">
        <v>752</v>
      </c>
    </row>
    <row r="56" spans="2:67" ht="15.75" x14ac:dyDescent="0.2">
      <c r="B56" s="147"/>
      <c r="C56" s="21" t="s">
        <v>101</v>
      </c>
      <c r="D56" s="19" t="str">
        <f t="shared" si="11"/>
        <v>CO'B</v>
      </c>
      <c r="E56" s="19">
        <f t="shared" si="11"/>
        <v>182</v>
      </c>
      <c r="F56" s="20"/>
      <c r="G56" s="19">
        <v>8.67</v>
      </c>
      <c r="H56" s="19">
        <v>55.2</v>
      </c>
      <c r="I56" s="19">
        <v>22.8</v>
      </c>
      <c r="J56" s="19">
        <v>10</v>
      </c>
      <c r="K56" s="19">
        <v>14</v>
      </c>
      <c r="L56" s="19">
        <v>1</v>
      </c>
      <c r="M56" s="19">
        <v>2</v>
      </c>
      <c r="N56" s="19">
        <v>2</v>
      </c>
      <c r="O56" s="19">
        <v>1</v>
      </c>
      <c r="P56" s="19">
        <v>0</v>
      </c>
      <c r="Q56" s="19">
        <v>0</v>
      </c>
      <c r="R56" s="19">
        <v>0</v>
      </c>
      <c r="S56" s="18" t="s">
        <v>731</v>
      </c>
    </row>
    <row r="57" spans="2:67" ht="15.75" x14ac:dyDescent="0.2">
      <c r="B57" s="147"/>
      <c r="C57" s="21" t="s">
        <v>100</v>
      </c>
      <c r="D57" s="19" t="str">
        <f t="shared" si="11"/>
        <v>CO'B</v>
      </c>
      <c r="E57" s="19">
        <f t="shared" si="11"/>
        <v>182</v>
      </c>
      <c r="F57" s="20"/>
      <c r="G57" s="19">
        <v>8.7100000000000009</v>
      </c>
      <c r="H57" s="19">
        <v>53.2</v>
      </c>
      <c r="I57" s="19">
        <v>26.1</v>
      </c>
      <c r="J57" s="19">
        <v>9</v>
      </c>
      <c r="K57" s="19">
        <v>13</v>
      </c>
      <c r="L57" s="19">
        <v>2</v>
      </c>
      <c r="M57" s="19">
        <v>6</v>
      </c>
      <c r="N57" s="19">
        <v>2</v>
      </c>
      <c r="O57" s="19">
        <v>8</v>
      </c>
      <c r="P57" s="19">
        <v>0</v>
      </c>
      <c r="Q57" s="19">
        <v>0</v>
      </c>
      <c r="R57" s="19">
        <v>0</v>
      </c>
      <c r="S57" s="18" t="s">
        <v>732</v>
      </c>
    </row>
    <row r="58" spans="2:67" ht="15.75" x14ac:dyDescent="0.2">
      <c r="B58" s="147"/>
      <c r="C58" s="21" t="s">
        <v>99</v>
      </c>
      <c r="D58" s="19" t="str">
        <f t="shared" si="11"/>
        <v>CO'B</v>
      </c>
      <c r="E58" s="19">
        <f t="shared" si="11"/>
        <v>182</v>
      </c>
      <c r="F58" s="20"/>
      <c r="G58" s="19">
        <v>10.36</v>
      </c>
      <c r="H58" s="19">
        <v>57.3</v>
      </c>
      <c r="I58" s="19">
        <v>35.200000000000003</v>
      </c>
      <c r="J58" s="19">
        <v>8</v>
      </c>
      <c r="K58" s="19">
        <v>15</v>
      </c>
      <c r="L58" s="19">
        <v>1</v>
      </c>
      <c r="M58" s="19">
        <v>9</v>
      </c>
      <c r="N58" s="19">
        <v>5</v>
      </c>
      <c r="O58" s="19">
        <v>12</v>
      </c>
      <c r="P58" s="19">
        <v>0</v>
      </c>
      <c r="Q58" s="19">
        <v>0</v>
      </c>
      <c r="R58" s="19">
        <v>0</v>
      </c>
      <c r="S58" s="18" t="s">
        <v>731</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182</v>
      </c>
      <c r="F60" s="13">
        <f>F53</f>
        <v>1852.12</v>
      </c>
      <c r="G60" s="13">
        <f t="shared" ref="G60:R60" si="12">AVERAGE(G53:G58)</f>
        <v>9.6483333333333334</v>
      </c>
      <c r="H60" s="13">
        <f t="shared" si="12"/>
        <v>57.6</v>
      </c>
      <c r="I60" s="13">
        <f t="shared" si="12"/>
        <v>30.283333333333331</v>
      </c>
      <c r="J60" s="13">
        <f t="shared" si="12"/>
        <v>8.6666666666666661</v>
      </c>
      <c r="K60" s="13">
        <f t="shared" si="12"/>
        <v>14.833333333333334</v>
      </c>
      <c r="L60" s="13">
        <f t="shared" si="12"/>
        <v>1</v>
      </c>
      <c r="M60" s="13">
        <f t="shared" si="12"/>
        <v>5.166666666666667</v>
      </c>
      <c r="N60" s="13">
        <f t="shared" si="12"/>
        <v>2.8333333333333335</v>
      </c>
      <c r="O60" s="13">
        <f t="shared" si="12"/>
        <v>10.333333333333334</v>
      </c>
      <c r="P60" s="13">
        <f t="shared" si="12"/>
        <v>0</v>
      </c>
      <c r="Q60" s="13">
        <f t="shared" si="12"/>
        <v>0</v>
      </c>
      <c r="R60" s="13">
        <f t="shared" si="12"/>
        <v>0</v>
      </c>
      <c r="S60" s="12"/>
    </row>
    <row r="61" spans="2:67" ht="15.75" x14ac:dyDescent="0.2">
      <c r="B61" s="17"/>
      <c r="C61" s="16" t="s">
        <v>97</v>
      </c>
      <c r="D61" s="15"/>
      <c r="E61" s="14"/>
      <c r="F61" s="14"/>
      <c r="G61" s="13">
        <f t="shared" ref="G61:R61" si="13">STDEV(G53:G58)/SQRT(COUNT(G53:G58))</f>
        <v>0.31291550155131498</v>
      </c>
      <c r="H61" s="13">
        <f t="shared" si="13"/>
        <v>2.0819862311424315</v>
      </c>
      <c r="I61" s="13">
        <f t="shared" si="13"/>
        <v>2.1672435129547534</v>
      </c>
      <c r="J61" s="13">
        <f t="shared" si="13"/>
        <v>0.33333333333333337</v>
      </c>
      <c r="K61" s="13">
        <f t="shared" si="13"/>
        <v>0.60092521257733167</v>
      </c>
      <c r="L61" s="13">
        <f t="shared" si="13"/>
        <v>0.36514837167011077</v>
      </c>
      <c r="M61" s="13">
        <f t="shared" si="13"/>
        <v>2.2864334186190027</v>
      </c>
      <c r="N61" s="13">
        <f t="shared" si="13"/>
        <v>0.54262735320332367</v>
      </c>
      <c r="O61" s="13">
        <f t="shared" si="13"/>
        <v>2.3333333333333339</v>
      </c>
      <c r="P61" s="13">
        <f t="shared" si="13"/>
        <v>0</v>
      </c>
      <c r="Q61" s="13">
        <f t="shared" si="13"/>
        <v>0</v>
      </c>
      <c r="R61" s="13">
        <f t="shared" si="13"/>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769</v>
      </c>
      <c r="E63" s="19">
        <v>181</v>
      </c>
      <c r="F63" s="19">
        <v>1677.74</v>
      </c>
      <c r="G63" s="19">
        <v>10.81</v>
      </c>
      <c r="H63" s="19">
        <v>54.1</v>
      </c>
      <c r="I63" s="19">
        <v>28.6</v>
      </c>
      <c r="J63" s="19">
        <v>5</v>
      </c>
      <c r="K63" s="19">
        <v>14</v>
      </c>
      <c r="L63" s="19">
        <v>1</v>
      </c>
      <c r="M63" s="19">
        <v>9</v>
      </c>
      <c r="N63" s="19">
        <v>1</v>
      </c>
      <c r="O63" s="19">
        <v>16</v>
      </c>
      <c r="P63" s="19">
        <v>0</v>
      </c>
      <c r="Q63" s="19">
        <v>2</v>
      </c>
      <c r="R63" s="19">
        <v>0</v>
      </c>
      <c r="S63" s="18" t="s">
        <v>731</v>
      </c>
      <c r="U63" s="102">
        <v>6</v>
      </c>
      <c r="V63" s="102">
        <f>IF($H63="","",$H63)</f>
        <v>54.1</v>
      </c>
      <c r="W63" s="102">
        <f>IF(V63="","",V63/100)</f>
        <v>0.54100000000000004</v>
      </c>
      <c r="X63" s="102">
        <f>IF($G63="","",$G63)</f>
        <v>10.81</v>
      </c>
      <c r="Y63" s="102">
        <f>IF($K63="","",$K63)</f>
        <v>14</v>
      </c>
      <c r="Z63" s="102">
        <f>IF(J63="","",J63-1)</f>
        <v>4</v>
      </c>
      <c r="AA63" s="102">
        <f>IF($L63="","",$L63)</f>
        <v>1</v>
      </c>
      <c r="AB63" s="102">
        <f>IF($M63="","",$M63)</f>
        <v>9</v>
      </c>
      <c r="AC63" s="102">
        <f>IF($H64="","",$H64)</f>
        <v>44.7</v>
      </c>
      <c r="AD63" s="102">
        <f>IF(AC63="","",AC63/100)</f>
        <v>0.44700000000000001</v>
      </c>
      <c r="AE63" s="102">
        <f>IF($G64="","",$G64)</f>
        <v>7.36</v>
      </c>
      <c r="AF63" s="102">
        <f>IF($K64="","",$K64)</f>
        <v>11</v>
      </c>
      <c r="AG63" s="102">
        <f>IF(J64="","",J64-1)</f>
        <v>7</v>
      </c>
      <c r="AH63" s="102">
        <f>IF($L64="","",$L64)</f>
        <v>0</v>
      </c>
      <c r="AI63" s="102">
        <f>IF($M64="","",$M64)</f>
        <v>0</v>
      </c>
      <c r="AJ63" s="102">
        <f>IF($H65="","",$H65)</f>
        <v>63.4</v>
      </c>
      <c r="AK63" s="102">
        <f>IF(AJ63="","",AJ63/100)</f>
        <v>0.63400000000000001</v>
      </c>
      <c r="AL63" s="102">
        <f>IF($G65="","",$G65)</f>
        <v>11.25</v>
      </c>
      <c r="AM63" s="102">
        <f>IF($K65="","",$K65)</f>
        <v>15</v>
      </c>
      <c r="AN63" s="102">
        <f>IF(J65="","",J65-1)</f>
        <v>4</v>
      </c>
      <c r="AO63" s="102">
        <f>IF($L65="","",$L65)</f>
        <v>1</v>
      </c>
      <c r="AP63" s="102">
        <f>IF($M65="","",$M65)</f>
        <v>12</v>
      </c>
      <c r="AQ63" s="102">
        <f>IF($H66="","",$H66)</f>
        <v>53.7</v>
      </c>
      <c r="AR63" s="102">
        <f>IF(AQ63="","",AQ63/100)</f>
        <v>0.53700000000000003</v>
      </c>
      <c r="AS63" s="102">
        <f>IF($G66="","",$G66)</f>
        <v>9.2100000000000009</v>
      </c>
      <c r="AT63" s="102">
        <f>IF($K66="","",$K66)</f>
        <v>13</v>
      </c>
      <c r="AU63" s="102">
        <f>IF(J66="","",J66-1)</f>
        <v>4</v>
      </c>
      <c r="AV63" s="102">
        <f>IF($L66="","",$L66)</f>
        <v>1</v>
      </c>
      <c r="AW63" s="102">
        <f>IF($M66="","",$M66)</f>
        <v>3</v>
      </c>
      <c r="AX63" s="102">
        <f>IF($H67="","",$H67)</f>
        <v>62.5</v>
      </c>
      <c r="AY63" s="102">
        <f>IF(AX63="","",AX63/100)</f>
        <v>0.625</v>
      </c>
      <c r="AZ63" s="102">
        <f>IF($G67="","",$G67)</f>
        <v>10.72</v>
      </c>
      <c r="BA63" s="102">
        <f>IF($K67="","",$K67)</f>
        <v>18</v>
      </c>
      <c r="BB63" s="102">
        <f>IF(J67="","",J67-1)</f>
        <v>6</v>
      </c>
      <c r="BC63" s="102">
        <f>IF($L67="","",$L67)</f>
        <v>0</v>
      </c>
      <c r="BD63" s="102">
        <f>IF($M67="","",$M67)</f>
        <v>0</v>
      </c>
      <c r="BE63" s="102">
        <f>IF($H68="","",$H68)</f>
        <v>51</v>
      </c>
      <c r="BF63" s="102">
        <f>IF(BE63="","",BE63/100)</f>
        <v>0.51</v>
      </c>
      <c r="BG63" s="102">
        <f>IF($G68="","",$G68)</f>
        <v>9.11</v>
      </c>
      <c r="BH63" s="102">
        <f>IF($K68="","",$K68)</f>
        <v>14</v>
      </c>
      <c r="BI63" s="102">
        <f>IF(J68="","",J68-1)</f>
        <v>7</v>
      </c>
      <c r="BJ63" s="102">
        <f>IF($L68="","",$L68)</f>
        <v>3</v>
      </c>
      <c r="BK63" s="102">
        <f>IF($M68="","",$M68)</f>
        <v>3</v>
      </c>
      <c r="BL63" s="102">
        <f>SUM(O63:O68)/U63</f>
        <v>9.6666666666666661</v>
      </c>
      <c r="BM63" s="102">
        <f>SUM(P63:P68)/U63</f>
        <v>0</v>
      </c>
      <c r="BN63" s="102">
        <f>SUM(Q63:Q68)/U63</f>
        <v>0.33333333333333331</v>
      </c>
      <c r="BO63" s="102">
        <f>SUM(R63:R68)/U63</f>
        <v>0</v>
      </c>
    </row>
    <row r="64" spans="2:67" ht="15.75" x14ac:dyDescent="0.2">
      <c r="B64" s="147"/>
      <c r="C64" s="21" t="s">
        <v>103</v>
      </c>
      <c r="D64" s="19" t="s">
        <v>745</v>
      </c>
      <c r="E64" s="19">
        <v>182</v>
      </c>
      <c r="F64" s="20"/>
      <c r="G64" s="19">
        <v>7.36</v>
      </c>
      <c r="H64" s="19">
        <v>44.7</v>
      </c>
      <c r="I64" s="19">
        <v>25.2</v>
      </c>
      <c r="J64" s="19">
        <v>8</v>
      </c>
      <c r="K64" s="19">
        <v>11</v>
      </c>
      <c r="L64" s="19">
        <v>0</v>
      </c>
      <c r="M64" s="19">
        <v>0</v>
      </c>
      <c r="N64" s="19">
        <v>2</v>
      </c>
      <c r="O64" s="19">
        <v>2</v>
      </c>
      <c r="P64" s="19">
        <v>0</v>
      </c>
      <c r="Q64" s="19">
        <v>0</v>
      </c>
      <c r="R64" s="19">
        <v>0</v>
      </c>
      <c r="S64" s="18" t="s">
        <v>752</v>
      </c>
    </row>
    <row r="65" spans="2:67" ht="15.75" x14ac:dyDescent="0.2">
      <c r="B65" s="147"/>
      <c r="C65" s="21" t="s">
        <v>102</v>
      </c>
      <c r="D65" s="19" t="str">
        <f t="shared" ref="D65:E68" si="14">D64</f>
        <v>CO'B</v>
      </c>
      <c r="E65" s="19">
        <f t="shared" si="14"/>
        <v>182</v>
      </c>
      <c r="F65" s="20"/>
      <c r="G65" s="19">
        <v>11.25</v>
      </c>
      <c r="H65" s="19">
        <v>63.4</v>
      </c>
      <c r="I65" s="19">
        <v>36.1</v>
      </c>
      <c r="J65" s="19">
        <v>5</v>
      </c>
      <c r="K65" s="19">
        <v>15</v>
      </c>
      <c r="L65" s="19">
        <v>1</v>
      </c>
      <c r="M65" s="19">
        <v>12</v>
      </c>
      <c r="N65" s="19">
        <v>8</v>
      </c>
      <c r="O65" s="19">
        <v>13</v>
      </c>
      <c r="P65" s="19">
        <v>0</v>
      </c>
      <c r="Q65" s="19">
        <v>0</v>
      </c>
      <c r="R65" s="19">
        <v>0</v>
      </c>
      <c r="S65" s="18" t="s">
        <v>731</v>
      </c>
    </row>
    <row r="66" spans="2:67" ht="15.75" x14ac:dyDescent="0.2">
      <c r="B66" s="147"/>
      <c r="C66" s="21" t="s">
        <v>101</v>
      </c>
      <c r="D66" s="19" t="str">
        <f t="shared" si="14"/>
        <v>CO'B</v>
      </c>
      <c r="E66" s="19">
        <f t="shared" si="14"/>
        <v>182</v>
      </c>
      <c r="F66" s="20"/>
      <c r="G66" s="19">
        <v>9.2100000000000009</v>
      </c>
      <c r="H66" s="19">
        <v>53.7</v>
      </c>
      <c r="I66" s="19">
        <v>25.6</v>
      </c>
      <c r="J66" s="19">
        <v>5</v>
      </c>
      <c r="K66" s="19">
        <v>13</v>
      </c>
      <c r="L66" s="19">
        <v>1</v>
      </c>
      <c r="M66" s="19">
        <v>3</v>
      </c>
      <c r="N66" s="19">
        <v>9</v>
      </c>
      <c r="O66" s="19">
        <v>6</v>
      </c>
      <c r="P66" s="19">
        <v>0</v>
      </c>
      <c r="Q66" s="19">
        <v>0</v>
      </c>
      <c r="R66" s="19">
        <v>0</v>
      </c>
      <c r="S66" s="18" t="s">
        <v>731</v>
      </c>
    </row>
    <row r="67" spans="2:67" ht="15.75" x14ac:dyDescent="0.2">
      <c r="B67" s="147"/>
      <c r="C67" s="21" t="s">
        <v>100</v>
      </c>
      <c r="D67" s="19" t="str">
        <f t="shared" si="14"/>
        <v>CO'B</v>
      </c>
      <c r="E67" s="19">
        <f t="shared" si="14"/>
        <v>182</v>
      </c>
      <c r="F67" s="20"/>
      <c r="G67" s="19">
        <v>10.72</v>
      </c>
      <c r="H67" s="19">
        <v>62.5</v>
      </c>
      <c r="I67" s="19">
        <v>32.799999999999997</v>
      </c>
      <c r="J67" s="19">
        <v>7</v>
      </c>
      <c r="K67" s="19">
        <v>18</v>
      </c>
      <c r="L67" s="19">
        <v>0</v>
      </c>
      <c r="M67" s="19">
        <v>0</v>
      </c>
      <c r="N67" s="19">
        <v>3</v>
      </c>
      <c r="O67" s="19">
        <v>16</v>
      </c>
      <c r="P67" s="19">
        <v>0</v>
      </c>
      <c r="Q67" s="19">
        <v>0</v>
      </c>
      <c r="R67" s="19">
        <v>0</v>
      </c>
      <c r="S67" s="18" t="s">
        <v>752</v>
      </c>
    </row>
    <row r="68" spans="2:67" ht="15.75" x14ac:dyDescent="0.2">
      <c r="B68" s="147"/>
      <c r="C68" s="21" t="s">
        <v>99</v>
      </c>
      <c r="D68" s="19" t="str">
        <f t="shared" si="14"/>
        <v>CO'B</v>
      </c>
      <c r="E68" s="19">
        <f t="shared" si="14"/>
        <v>182</v>
      </c>
      <c r="F68" s="20"/>
      <c r="G68" s="19">
        <v>9.11</v>
      </c>
      <c r="H68" s="19">
        <v>51</v>
      </c>
      <c r="I68" s="19">
        <v>23.8</v>
      </c>
      <c r="J68" s="19">
        <v>8</v>
      </c>
      <c r="K68" s="19">
        <v>14</v>
      </c>
      <c r="L68" s="19">
        <v>3</v>
      </c>
      <c r="M68" s="19">
        <v>3</v>
      </c>
      <c r="N68" s="19">
        <v>1</v>
      </c>
      <c r="O68" s="19">
        <v>5</v>
      </c>
      <c r="P68" s="19">
        <v>0</v>
      </c>
      <c r="Q68" s="19">
        <v>0</v>
      </c>
      <c r="R68" s="19">
        <v>0</v>
      </c>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182</v>
      </c>
      <c r="F70" s="13">
        <f>F63</f>
        <v>1677.74</v>
      </c>
      <c r="G70" s="13">
        <f t="shared" ref="G70:R70" si="15">AVERAGE(G63:G68)</f>
        <v>9.7433333333333341</v>
      </c>
      <c r="H70" s="13">
        <f t="shared" si="15"/>
        <v>54.900000000000006</v>
      </c>
      <c r="I70" s="13">
        <f t="shared" si="15"/>
        <v>28.683333333333337</v>
      </c>
      <c r="J70" s="13">
        <f t="shared" si="15"/>
        <v>6.333333333333333</v>
      </c>
      <c r="K70" s="13">
        <f t="shared" si="15"/>
        <v>14.166666666666666</v>
      </c>
      <c r="L70" s="13">
        <f t="shared" si="15"/>
        <v>1</v>
      </c>
      <c r="M70" s="13">
        <f t="shared" si="15"/>
        <v>4.5</v>
      </c>
      <c r="N70" s="13">
        <f t="shared" si="15"/>
        <v>4</v>
      </c>
      <c r="O70" s="13">
        <f t="shared" si="15"/>
        <v>9.6666666666666661</v>
      </c>
      <c r="P70" s="13">
        <f t="shared" si="15"/>
        <v>0</v>
      </c>
      <c r="Q70" s="13">
        <f t="shared" si="15"/>
        <v>0.33333333333333331</v>
      </c>
      <c r="R70" s="13">
        <f t="shared" si="15"/>
        <v>0</v>
      </c>
      <c r="S70" s="12"/>
    </row>
    <row r="71" spans="2:67" ht="15.75" x14ac:dyDescent="0.2">
      <c r="B71" s="17"/>
      <c r="C71" s="16" t="s">
        <v>97</v>
      </c>
      <c r="D71" s="15"/>
      <c r="E71" s="14"/>
      <c r="F71" s="14"/>
      <c r="G71" s="13">
        <f t="shared" ref="G71:R71" si="16">STDEV(G63:G68)/SQRT(COUNT(G63:G68))</f>
        <v>0.59798364897750178</v>
      </c>
      <c r="H71" s="13">
        <f t="shared" si="16"/>
        <v>2.8944775003443861</v>
      </c>
      <c r="I71" s="13">
        <f t="shared" si="16"/>
        <v>1.9786218548384702</v>
      </c>
      <c r="J71" s="13">
        <f t="shared" si="16"/>
        <v>0.61463629715285939</v>
      </c>
      <c r="K71" s="13">
        <f t="shared" si="16"/>
        <v>0.94575073060740589</v>
      </c>
      <c r="L71" s="13">
        <f t="shared" si="16"/>
        <v>0.44721359549995793</v>
      </c>
      <c r="M71" s="13">
        <f t="shared" si="16"/>
        <v>2.0124611797498111</v>
      </c>
      <c r="N71" s="13">
        <f t="shared" si="16"/>
        <v>1.4605934866804431</v>
      </c>
      <c r="O71" s="13">
        <f t="shared" si="16"/>
        <v>2.4855135843076335</v>
      </c>
      <c r="P71" s="13">
        <f t="shared" si="16"/>
        <v>0</v>
      </c>
      <c r="Q71" s="13">
        <f t="shared" si="16"/>
        <v>0.33333333333333337</v>
      </c>
      <c r="R71" s="13">
        <f t="shared" si="16"/>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769</v>
      </c>
      <c r="E73" s="19">
        <v>181</v>
      </c>
      <c r="F73" s="19">
        <v>2096.5100000000002</v>
      </c>
      <c r="G73" s="19">
        <v>10.75</v>
      </c>
      <c r="H73" s="19">
        <v>67.2</v>
      </c>
      <c r="I73" s="19">
        <v>41.8</v>
      </c>
      <c r="J73" s="19">
        <v>8</v>
      </c>
      <c r="K73" s="19">
        <v>20</v>
      </c>
      <c r="L73" s="19">
        <v>1</v>
      </c>
      <c r="M73" s="19">
        <v>6</v>
      </c>
      <c r="N73" s="19">
        <v>8</v>
      </c>
      <c r="O73" s="19">
        <v>16</v>
      </c>
      <c r="P73" s="19">
        <v>0</v>
      </c>
      <c r="Q73" s="19">
        <v>2</v>
      </c>
      <c r="R73" s="19">
        <v>0</v>
      </c>
      <c r="S73" s="18" t="s">
        <v>752</v>
      </c>
      <c r="U73" s="102">
        <v>6</v>
      </c>
      <c r="V73" s="102">
        <f>IF($H73="","",$H73)</f>
        <v>67.2</v>
      </c>
      <c r="W73" s="102">
        <f>IF(V73="","",V73/100)</f>
        <v>0.67200000000000004</v>
      </c>
      <c r="X73" s="102">
        <f>IF($G73="","",$G73)</f>
        <v>10.75</v>
      </c>
      <c r="Y73" s="102">
        <f>IF($K73="","",$K73)</f>
        <v>20</v>
      </c>
      <c r="Z73" s="102">
        <f>IF(J73="","",J73-1)</f>
        <v>7</v>
      </c>
      <c r="AA73" s="102">
        <f>IF($L73="","",$L73)</f>
        <v>1</v>
      </c>
      <c r="AB73" s="102">
        <f>IF($M73="","",$M73)</f>
        <v>6</v>
      </c>
      <c r="AC73" s="102">
        <f>IF($H74="","",$H74)</f>
        <v>54.2</v>
      </c>
      <c r="AD73" s="102">
        <f>IF(AC73="","",AC73/100)</f>
        <v>0.54200000000000004</v>
      </c>
      <c r="AE73" s="102">
        <f>IF($G74="","",$G74)</f>
        <v>9.52</v>
      </c>
      <c r="AF73" s="102">
        <f>IF($K74="","",$K74)</f>
        <v>12</v>
      </c>
      <c r="AG73" s="102">
        <f>IF(J74="","",J74-1)</f>
        <v>6</v>
      </c>
      <c r="AH73" s="102">
        <f>IF($L74="","",$L74)</f>
        <v>2</v>
      </c>
      <c r="AI73" s="102">
        <f>IF($M74="","",$M74)</f>
        <v>2</v>
      </c>
      <c r="AJ73" s="102">
        <f>IF($H75="","",$H75)</f>
        <v>62.6</v>
      </c>
      <c r="AK73" s="102">
        <f>IF(AJ73="","",AJ73/100)</f>
        <v>0.626</v>
      </c>
      <c r="AL73" s="102">
        <f>IF($G75="","",$G75)</f>
        <v>9.41</v>
      </c>
      <c r="AM73" s="102">
        <f>IF($K75="","",$K75)</f>
        <v>15</v>
      </c>
      <c r="AN73" s="102">
        <f>IF(J75="","",J75-1)</f>
        <v>8</v>
      </c>
      <c r="AO73" s="102">
        <f>IF($L75="","",$L75)</f>
        <v>3</v>
      </c>
      <c r="AP73" s="102">
        <f>IF($M75="","",$M75)</f>
        <v>5</v>
      </c>
      <c r="AQ73" s="102">
        <f>IF($H76="","",$H76)</f>
        <v>55</v>
      </c>
      <c r="AR73" s="102">
        <f>IF(AQ73="","",AQ73/100)</f>
        <v>0.55000000000000004</v>
      </c>
      <c r="AS73" s="102">
        <f>IF($G76="","",$G76)</f>
        <v>8.86</v>
      </c>
      <c r="AT73" s="102">
        <f>IF($K76="","",$K76)</f>
        <v>15</v>
      </c>
      <c r="AU73" s="102">
        <f>IF(J76="","",J76-1)</f>
        <v>8</v>
      </c>
      <c r="AV73" s="102">
        <f>IF($L76="","",$L76)</f>
        <v>2</v>
      </c>
      <c r="AW73" s="102">
        <f>IF($M76="","",$M76)</f>
        <v>6</v>
      </c>
      <c r="AX73" s="102">
        <f>IF($H77="","",$H77)</f>
        <v>47.1</v>
      </c>
      <c r="AY73" s="102">
        <f>IF(AX73="","",AX73/100)</f>
        <v>0.47100000000000003</v>
      </c>
      <c r="AZ73" s="102">
        <f>IF($G77="","",$G77)</f>
        <v>9.6300000000000008</v>
      </c>
      <c r="BA73" s="102">
        <f>IF($K77="","",$K77)</f>
        <v>12</v>
      </c>
      <c r="BB73" s="102">
        <f>IF(J77="","",J77-1)</f>
        <v>5</v>
      </c>
      <c r="BC73" s="102">
        <f>IF($L77="","",$L77)</f>
        <v>2</v>
      </c>
      <c r="BD73" s="102">
        <f>IF($M77="","",$M77)</f>
        <v>9</v>
      </c>
      <c r="BE73" s="102">
        <f>IF($H78="","",$H78)</f>
        <v>50.2</v>
      </c>
      <c r="BF73" s="102">
        <f>IF(BE73="","",BE73/100)</f>
        <v>0.502</v>
      </c>
      <c r="BG73" s="102">
        <f>IF($G78="","",$G78)</f>
        <v>9.27</v>
      </c>
      <c r="BH73" s="102">
        <f>IF($K78="","",$K78)</f>
        <v>17</v>
      </c>
      <c r="BI73" s="102">
        <f>IF(J78="","",J78-1)</f>
        <v>5</v>
      </c>
      <c r="BJ73" s="102">
        <f>IF($L78="","",$L78)</f>
        <v>0</v>
      </c>
      <c r="BK73" s="102">
        <f>IF($M78="","",$M78)</f>
        <v>0</v>
      </c>
      <c r="BL73" s="102">
        <f>SUM(O73:O78)/U73</f>
        <v>8.3333333333333339</v>
      </c>
      <c r="BM73" s="102">
        <f>SUM(P73:P78)/U73</f>
        <v>0.16666666666666666</v>
      </c>
      <c r="BN73" s="102">
        <f>SUM(Q73:Q78)/U73</f>
        <v>0.83333333333333337</v>
      </c>
      <c r="BO73" s="102">
        <f>SUM(R73:R78)/U73</f>
        <v>0</v>
      </c>
    </row>
    <row r="74" spans="2:67" ht="15.75" x14ac:dyDescent="0.2">
      <c r="B74" s="147"/>
      <c r="C74" s="21" t="s">
        <v>103</v>
      </c>
      <c r="D74" s="19" t="s">
        <v>745</v>
      </c>
      <c r="E74" s="19">
        <v>182</v>
      </c>
      <c r="F74" s="20"/>
      <c r="G74" s="19">
        <v>9.52</v>
      </c>
      <c r="H74" s="19">
        <v>54.2</v>
      </c>
      <c r="I74" s="19">
        <v>30.7</v>
      </c>
      <c r="J74" s="19">
        <v>7</v>
      </c>
      <c r="K74" s="19">
        <v>12</v>
      </c>
      <c r="L74" s="19">
        <v>2</v>
      </c>
      <c r="M74" s="19">
        <v>2</v>
      </c>
      <c r="N74" s="19">
        <v>2</v>
      </c>
      <c r="O74" s="19">
        <v>1</v>
      </c>
      <c r="P74" s="19">
        <v>0</v>
      </c>
      <c r="Q74" s="19">
        <v>0</v>
      </c>
      <c r="R74" s="19">
        <v>0</v>
      </c>
      <c r="S74" s="18"/>
    </row>
    <row r="75" spans="2:67" ht="15.75" x14ac:dyDescent="0.2">
      <c r="B75" s="147"/>
      <c r="C75" s="21" t="s">
        <v>102</v>
      </c>
      <c r="D75" s="19" t="str">
        <f t="shared" ref="D75:E78" si="17">D74</f>
        <v>CO'B</v>
      </c>
      <c r="E75" s="19">
        <f t="shared" si="17"/>
        <v>182</v>
      </c>
      <c r="F75" s="20"/>
      <c r="G75" s="19">
        <v>9.41</v>
      </c>
      <c r="H75" s="19">
        <v>62.6</v>
      </c>
      <c r="I75" s="19">
        <v>39.200000000000003</v>
      </c>
      <c r="J75" s="19">
        <v>9</v>
      </c>
      <c r="K75" s="19">
        <v>15</v>
      </c>
      <c r="L75" s="19">
        <v>3</v>
      </c>
      <c r="M75" s="19">
        <v>5</v>
      </c>
      <c r="N75" s="19">
        <v>4</v>
      </c>
      <c r="O75" s="19">
        <v>7</v>
      </c>
      <c r="P75" s="19">
        <v>0</v>
      </c>
      <c r="Q75" s="19">
        <v>0</v>
      </c>
      <c r="R75" s="19">
        <v>0</v>
      </c>
      <c r="S75" s="18"/>
    </row>
    <row r="76" spans="2:67" ht="15.75" x14ac:dyDescent="0.2">
      <c r="B76" s="147"/>
      <c r="C76" s="21" t="s">
        <v>101</v>
      </c>
      <c r="D76" s="19" t="str">
        <f t="shared" si="17"/>
        <v>CO'B</v>
      </c>
      <c r="E76" s="19">
        <f t="shared" si="17"/>
        <v>182</v>
      </c>
      <c r="F76" s="20"/>
      <c r="G76" s="19">
        <v>8.86</v>
      </c>
      <c r="H76" s="19">
        <v>55</v>
      </c>
      <c r="I76" s="19">
        <v>32.299999999999997</v>
      </c>
      <c r="J76" s="19">
        <v>9</v>
      </c>
      <c r="K76" s="19">
        <v>15</v>
      </c>
      <c r="L76" s="19">
        <v>2</v>
      </c>
      <c r="M76" s="19">
        <v>6</v>
      </c>
      <c r="N76" s="19">
        <v>3</v>
      </c>
      <c r="O76" s="19">
        <v>6</v>
      </c>
      <c r="P76" s="19">
        <v>0</v>
      </c>
      <c r="Q76" s="19">
        <v>0</v>
      </c>
      <c r="R76" s="19">
        <v>0</v>
      </c>
      <c r="S76" s="18"/>
    </row>
    <row r="77" spans="2:67" ht="15.75" x14ac:dyDescent="0.2">
      <c r="B77" s="147"/>
      <c r="C77" s="21" t="s">
        <v>100</v>
      </c>
      <c r="D77" s="19" t="str">
        <f t="shared" si="17"/>
        <v>CO'B</v>
      </c>
      <c r="E77" s="19">
        <f t="shared" si="17"/>
        <v>182</v>
      </c>
      <c r="F77" s="20"/>
      <c r="G77" s="19">
        <v>9.6300000000000008</v>
      </c>
      <c r="H77" s="19">
        <v>47.1</v>
      </c>
      <c r="I77" s="19">
        <v>32.6</v>
      </c>
      <c r="J77" s="19">
        <v>6</v>
      </c>
      <c r="K77" s="19">
        <v>12</v>
      </c>
      <c r="L77" s="19">
        <v>2</v>
      </c>
      <c r="M77" s="19">
        <v>9</v>
      </c>
      <c r="N77" s="19">
        <v>2</v>
      </c>
      <c r="O77" s="19">
        <v>11</v>
      </c>
      <c r="P77" s="19">
        <v>0</v>
      </c>
      <c r="Q77" s="19">
        <v>0</v>
      </c>
      <c r="R77" s="19">
        <v>0</v>
      </c>
      <c r="S77" s="18" t="s">
        <v>732</v>
      </c>
    </row>
    <row r="78" spans="2:67" ht="15.75" x14ac:dyDescent="0.2">
      <c r="B78" s="147"/>
      <c r="C78" s="21" t="s">
        <v>99</v>
      </c>
      <c r="D78" s="19" t="str">
        <f t="shared" si="17"/>
        <v>CO'B</v>
      </c>
      <c r="E78" s="19">
        <f t="shared" si="17"/>
        <v>182</v>
      </c>
      <c r="F78" s="20"/>
      <c r="G78" s="19">
        <v>9.27</v>
      </c>
      <c r="H78" s="19">
        <v>50.2</v>
      </c>
      <c r="I78" s="19">
        <v>42.1</v>
      </c>
      <c r="J78" s="19">
        <v>6</v>
      </c>
      <c r="K78" s="19">
        <v>17</v>
      </c>
      <c r="L78" s="19">
        <v>0</v>
      </c>
      <c r="M78" s="19">
        <v>0</v>
      </c>
      <c r="N78" s="19">
        <v>6</v>
      </c>
      <c r="O78" s="19">
        <v>9</v>
      </c>
      <c r="P78" s="19">
        <v>1</v>
      </c>
      <c r="Q78" s="19">
        <v>3</v>
      </c>
      <c r="R78" s="19">
        <v>0</v>
      </c>
      <c r="S78" s="18" t="s">
        <v>752</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182</v>
      </c>
      <c r="F80" s="13">
        <f>F73</f>
        <v>2096.5100000000002</v>
      </c>
      <c r="G80" s="13">
        <f t="shared" ref="G80:R80" si="18">AVERAGE(G73:G78)</f>
        <v>9.5733333333333324</v>
      </c>
      <c r="H80" s="13">
        <f t="shared" si="18"/>
        <v>56.050000000000004</v>
      </c>
      <c r="I80" s="13">
        <f t="shared" si="18"/>
        <v>36.449999999999996</v>
      </c>
      <c r="J80" s="13">
        <f t="shared" si="18"/>
        <v>7.5</v>
      </c>
      <c r="K80" s="13">
        <f t="shared" si="18"/>
        <v>15.166666666666666</v>
      </c>
      <c r="L80" s="13">
        <f t="shared" si="18"/>
        <v>1.6666666666666667</v>
      </c>
      <c r="M80" s="13">
        <f t="shared" si="18"/>
        <v>4.666666666666667</v>
      </c>
      <c r="N80" s="13">
        <f t="shared" si="18"/>
        <v>4.166666666666667</v>
      </c>
      <c r="O80" s="13">
        <f t="shared" si="18"/>
        <v>8.3333333333333339</v>
      </c>
      <c r="P80" s="13">
        <f t="shared" si="18"/>
        <v>0.16666666666666666</v>
      </c>
      <c r="Q80" s="13">
        <f t="shared" si="18"/>
        <v>0.83333333333333337</v>
      </c>
      <c r="R80" s="13">
        <f t="shared" si="18"/>
        <v>0</v>
      </c>
      <c r="S80" s="12"/>
    </row>
    <row r="81" spans="2:67" ht="15.75" x14ac:dyDescent="0.2">
      <c r="B81" s="17"/>
      <c r="C81" s="16" t="s">
        <v>97</v>
      </c>
      <c r="D81" s="15"/>
      <c r="E81" s="14"/>
      <c r="F81" s="14"/>
      <c r="G81" s="13">
        <f t="shared" ref="G81:R81" si="19">STDEV(G73:G78)/SQRT(COUNT(G73:G78))</f>
        <v>0.25936675020347377</v>
      </c>
      <c r="H81" s="13">
        <f t="shared" si="19"/>
        <v>3.088014464560255</v>
      </c>
      <c r="I81" s="13">
        <f t="shared" si="19"/>
        <v>2.1072493919799897</v>
      </c>
      <c r="J81" s="13">
        <f t="shared" si="19"/>
        <v>0.56273143387113778</v>
      </c>
      <c r="K81" s="13">
        <f t="shared" si="19"/>
        <v>1.249444320932753</v>
      </c>
      <c r="L81" s="13">
        <f t="shared" si="19"/>
        <v>0.4216370213557839</v>
      </c>
      <c r="M81" s="13">
        <f t="shared" si="19"/>
        <v>1.3080944580232392</v>
      </c>
      <c r="N81" s="13">
        <f t="shared" si="19"/>
        <v>0.98036274465684958</v>
      </c>
      <c r="O81" s="13">
        <f t="shared" si="19"/>
        <v>2.0602049520483261</v>
      </c>
      <c r="P81" s="13">
        <f t="shared" si="19"/>
        <v>0.16666666666666669</v>
      </c>
      <c r="Q81" s="13">
        <f t="shared" si="19"/>
        <v>0.54262735320332356</v>
      </c>
      <c r="R81" s="13">
        <f t="shared" si="19"/>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769</v>
      </c>
      <c r="E83" s="19">
        <v>181</v>
      </c>
      <c r="F83" s="19">
        <v>1931.82</v>
      </c>
      <c r="G83" s="19">
        <v>10.28</v>
      </c>
      <c r="H83" s="19">
        <v>65.2</v>
      </c>
      <c r="I83" s="19">
        <v>33.4</v>
      </c>
      <c r="J83" s="19">
        <v>7</v>
      </c>
      <c r="K83" s="19">
        <v>16</v>
      </c>
      <c r="L83" s="19">
        <v>2</v>
      </c>
      <c r="M83" s="19">
        <v>2</v>
      </c>
      <c r="N83" s="19">
        <v>4</v>
      </c>
      <c r="O83" s="19">
        <v>12</v>
      </c>
      <c r="P83" s="19">
        <v>0</v>
      </c>
      <c r="Q83" s="19">
        <v>2</v>
      </c>
      <c r="R83" s="19">
        <v>0</v>
      </c>
      <c r="S83" s="18" t="s">
        <v>752</v>
      </c>
      <c r="U83" s="102">
        <v>6</v>
      </c>
      <c r="V83" s="102">
        <f>IF($H83="","",$H83)</f>
        <v>65.2</v>
      </c>
      <c r="W83" s="102">
        <f>IF(V83="","",V83/100)</f>
        <v>0.65200000000000002</v>
      </c>
      <c r="X83" s="102">
        <f>IF($G83="","",$G83)</f>
        <v>10.28</v>
      </c>
      <c r="Y83" s="102">
        <f>IF($K83="","",$K83)</f>
        <v>16</v>
      </c>
      <c r="Z83" s="102">
        <f>IF(J83="","",J83-1)</f>
        <v>6</v>
      </c>
      <c r="AA83" s="102">
        <f>IF($L83="","",$L83)</f>
        <v>2</v>
      </c>
      <c r="AB83" s="102">
        <f>IF($M83="","",$M83)</f>
        <v>2</v>
      </c>
      <c r="AC83" s="102">
        <f>IF($H84="","",$H84)</f>
        <v>57.9</v>
      </c>
      <c r="AD83" s="102">
        <f>IF(AC83="","",AC83/100)</f>
        <v>0.57899999999999996</v>
      </c>
      <c r="AE83" s="102">
        <f>IF($G84="","",$G84)</f>
        <v>10.53</v>
      </c>
      <c r="AF83" s="102">
        <f>IF($K84="","",$K84)</f>
        <v>13</v>
      </c>
      <c r="AG83" s="102">
        <f>IF(J84="","",J84-1)</f>
        <v>4</v>
      </c>
      <c r="AH83" s="102">
        <f>IF($L84="","",$L84)</f>
        <v>1</v>
      </c>
      <c r="AI83" s="102">
        <f>IF($M84="","",$M84)</f>
        <v>10</v>
      </c>
      <c r="AJ83" s="102">
        <f>IF($H85="","",$H85)</f>
        <v>57.8</v>
      </c>
      <c r="AK83" s="102">
        <f>IF(AJ83="","",AJ83/100)</f>
        <v>0.57799999999999996</v>
      </c>
      <c r="AL83" s="102">
        <f>IF($G85="","",$G85)</f>
        <v>9.89</v>
      </c>
      <c r="AM83" s="102">
        <f>IF($K85="","",$K85)</f>
        <v>14</v>
      </c>
      <c r="AN83" s="102">
        <f>IF(J85="","",J85-1)</f>
        <v>6</v>
      </c>
      <c r="AO83" s="102">
        <f>IF($L85="","",$L85)</f>
        <v>1</v>
      </c>
      <c r="AP83" s="102">
        <f>IF($M85="","",$M85)</f>
        <v>7</v>
      </c>
      <c r="AQ83" s="102">
        <f>IF($H86="","",$H86)</f>
        <v>65.099999999999994</v>
      </c>
      <c r="AR83" s="102">
        <f>IF(AQ83="","",AQ83/100)</f>
        <v>0.65099999999999991</v>
      </c>
      <c r="AS83" s="102">
        <f>IF($G86="","",$G86)</f>
        <v>9.09</v>
      </c>
      <c r="AT83" s="102">
        <f>IF($K86="","",$K86)</f>
        <v>16</v>
      </c>
      <c r="AU83" s="102">
        <f>IF(J86="","",J86-1)</f>
        <v>8</v>
      </c>
      <c r="AV83" s="102">
        <f>IF($L86="","",$L86)</f>
        <v>2</v>
      </c>
      <c r="AW83" s="102">
        <f>IF($M86="","",$M86)</f>
        <v>2</v>
      </c>
      <c r="AX83" s="102">
        <f>IF($H87="","",$H87)</f>
        <v>53.1</v>
      </c>
      <c r="AY83" s="102">
        <f>IF(AX83="","",AX83/100)</f>
        <v>0.53100000000000003</v>
      </c>
      <c r="AZ83" s="102">
        <f>IF($G87="","",$G87)</f>
        <v>8.83</v>
      </c>
      <c r="BA83" s="102">
        <f>IF($K87="","",$K87)</f>
        <v>16</v>
      </c>
      <c r="BB83" s="102">
        <f>IF(J87="","",J87-1)</f>
        <v>6</v>
      </c>
      <c r="BC83" s="102">
        <f>IF($L87="","",$L87)</f>
        <v>0</v>
      </c>
      <c r="BD83" s="102">
        <f>IF($M87="","",$M87)</f>
        <v>0</v>
      </c>
      <c r="BE83" s="102">
        <f>IF($H88="","",$H88)</f>
        <v>52.7</v>
      </c>
      <c r="BF83" s="102">
        <f>IF(BE83="","",BE83/100)</f>
        <v>0.52700000000000002</v>
      </c>
      <c r="BG83" s="102">
        <f>IF($G88="","",$G88)</f>
        <v>8.44</v>
      </c>
      <c r="BH83" s="102">
        <f>IF($K88="","",$K88)</f>
        <v>15</v>
      </c>
      <c r="BI83" s="102">
        <f>IF(J88="","",J88-1)</f>
        <v>6</v>
      </c>
      <c r="BJ83" s="102">
        <f>IF($L88="","",$L88)</f>
        <v>0</v>
      </c>
      <c r="BK83" s="102">
        <f>IF($M88="","",$M88)</f>
        <v>0</v>
      </c>
      <c r="BL83" s="102">
        <f>SUM(O83:O88)/U83</f>
        <v>11.833333333333334</v>
      </c>
      <c r="BM83" s="102">
        <f>SUM(P83:P88)/U83</f>
        <v>0</v>
      </c>
      <c r="BN83" s="102">
        <f>SUM(Q83:Q88)/U83</f>
        <v>0.5</v>
      </c>
      <c r="BO83" s="102">
        <f>SUM(R83:R88)/U83</f>
        <v>0</v>
      </c>
    </row>
    <row r="84" spans="2:67" ht="15.75" x14ac:dyDescent="0.2">
      <c r="B84" s="147"/>
      <c r="C84" s="21" t="s">
        <v>103</v>
      </c>
      <c r="D84" s="19" t="s">
        <v>745</v>
      </c>
      <c r="E84" s="19">
        <v>182</v>
      </c>
      <c r="F84" s="20"/>
      <c r="G84" s="19">
        <v>10.53</v>
      </c>
      <c r="H84" s="19">
        <v>57.9</v>
      </c>
      <c r="I84" s="19">
        <v>33.6</v>
      </c>
      <c r="J84" s="19">
        <v>5</v>
      </c>
      <c r="K84" s="19">
        <v>13</v>
      </c>
      <c r="L84" s="19">
        <v>1</v>
      </c>
      <c r="M84" s="19">
        <v>10</v>
      </c>
      <c r="N84" s="19">
        <v>4</v>
      </c>
      <c r="O84" s="19">
        <v>21</v>
      </c>
      <c r="P84" s="19">
        <v>0</v>
      </c>
      <c r="Q84" s="19">
        <v>1</v>
      </c>
      <c r="R84" s="19">
        <v>0</v>
      </c>
      <c r="S84" s="18" t="s">
        <v>731</v>
      </c>
    </row>
    <row r="85" spans="2:67" ht="15.75" x14ac:dyDescent="0.2">
      <c r="B85" s="147"/>
      <c r="C85" s="21" t="s">
        <v>102</v>
      </c>
      <c r="D85" s="19" t="str">
        <f t="shared" ref="D85:E88" si="20">D84</f>
        <v>CO'B</v>
      </c>
      <c r="E85" s="19">
        <f t="shared" si="20"/>
        <v>182</v>
      </c>
      <c r="F85" s="20"/>
      <c r="G85" s="19">
        <v>9.89</v>
      </c>
      <c r="H85" s="19">
        <v>57.8</v>
      </c>
      <c r="I85" s="19">
        <v>38.299999999999997</v>
      </c>
      <c r="J85" s="19">
        <v>7</v>
      </c>
      <c r="K85" s="19">
        <v>14</v>
      </c>
      <c r="L85" s="19">
        <v>1</v>
      </c>
      <c r="M85" s="19">
        <v>7</v>
      </c>
      <c r="N85" s="19">
        <v>6</v>
      </c>
      <c r="O85" s="19">
        <v>9</v>
      </c>
      <c r="P85" s="19">
        <v>0</v>
      </c>
      <c r="Q85" s="19">
        <v>0</v>
      </c>
      <c r="R85" s="19">
        <v>0</v>
      </c>
      <c r="S85" s="18"/>
    </row>
    <row r="86" spans="2:67" ht="15.75" x14ac:dyDescent="0.2">
      <c r="B86" s="147"/>
      <c r="C86" s="21" t="s">
        <v>101</v>
      </c>
      <c r="D86" s="19" t="str">
        <f t="shared" si="20"/>
        <v>CO'B</v>
      </c>
      <c r="E86" s="19">
        <f t="shared" si="20"/>
        <v>182</v>
      </c>
      <c r="F86" s="20"/>
      <c r="G86" s="19">
        <v>9.09</v>
      </c>
      <c r="H86" s="19">
        <v>65.099999999999994</v>
      </c>
      <c r="I86" s="19">
        <v>29.8</v>
      </c>
      <c r="J86" s="19">
        <v>9</v>
      </c>
      <c r="K86" s="19">
        <v>16</v>
      </c>
      <c r="L86" s="19">
        <v>2</v>
      </c>
      <c r="M86" s="19">
        <v>2</v>
      </c>
      <c r="N86" s="19">
        <v>2</v>
      </c>
      <c r="O86" s="19">
        <v>5</v>
      </c>
      <c r="P86" s="19">
        <v>0</v>
      </c>
      <c r="Q86" s="19">
        <v>0</v>
      </c>
      <c r="R86" s="19">
        <v>0</v>
      </c>
      <c r="S86" s="18"/>
    </row>
    <row r="87" spans="2:67" ht="15.75" x14ac:dyDescent="0.2">
      <c r="B87" s="147"/>
      <c r="C87" s="21" t="s">
        <v>100</v>
      </c>
      <c r="D87" s="19" t="str">
        <f t="shared" si="20"/>
        <v>CO'B</v>
      </c>
      <c r="E87" s="19">
        <f t="shared" si="20"/>
        <v>182</v>
      </c>
      <c r="F87" s="20"/>
      <c r="G87" s="19">
        <v>8.83</v>
      </c>
      <c r="H87" s="19">
        <v>53.1</v>
      </c>
      <c r="I87" s="19">
        <v>32.200000000000003</v>
      </c>
      <c r="J87" s="19">
        <v>7</v>
      </c>
      <c r="K87" s="19">
        <v>16</v>
      </c>
      <c r="L87" s="19">
        <v>0</v>
      </c>
      <c r="M87" s="19">
        <v>0</v>
      </c>
      <c r="N87" s="19">
        <v>2</v>
      </c>
      <c r="O87" s="19">
        <v>12</v>
      </c>
      <c r="P87" s="19">
        <v>0</v>
      </c>
      <c r="Q87" s="19">
        <v>0</v>
      </c>
      <c r="R87" s="19">
        <v>0</v>
      </c>
      <c r="S87" s="18" t="s">
        <v>752</v>
      </c>
    </row>
    <row r="88" spans="2:67" ht="15.75" x14ac:dyDescent="0.2">
      <c r="B88" s="147"/>
      <c r="C88" s="21" t="s">
        <v>99</v>
      </c>
      <c r="D88" s="19" t="str">
        <f t="shared" si="20"/>
        <v>CO'B</v>
      </c>
      <c r="E88" s="19">
        <f t="shared" si="20"/>
        <v>182</v>
      </c>
      <c r="F88" s="20"/>
      <c r="G88" s="19">
        <v>8.44</v>
      </c>
      <c r="H88" s="19">
        <v>52.7</v>
      </c>
      <c r="I88" s="19">
        <v>26.6</v>
      </c>
      <c r="J88" s="19">
        <v>7</v>
      </c>
      <c r="K88" s="19">
        <v>15</v>
      </c>
      <c r="L88" s="19">
        <v>0</v>
      </c>
      <c r="M88" s="19">
        <v>0</v>
      </c>
      <c r="N88" s="19">
        <v>1</v>
      </c>
      <c r="O88" s="19">
        <v>12</v>
      </c>
      <c r="P88" s="19">
        <v>0</v>
      </c>
      <c r="Q88" s="19">
        <v>0</v>
      </c>
      <c r="R88" s="19">
        <v>0</v>
      </c>
      <c r="S88" s="18" t="s">
        <v>768</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182</v>
      </c>
      <c r="F90" s="13">
        <f>F83</f>
        <v>1931.82</v>
      </c>
      <c r="G90" s="13">
        <f t="shared" ref="G90:R90" si="21">AVERAGE(G83:G88)</f>
        <v>9.51</v>
      </c>
      <c r="H90" s="13">
        <f t="shared" si="21"/>
        <v>58.633333333333326</v>
      </c>
      <c r="I90" s="13">
        <f t="shared" si="21"/>
        <v>32.31666666666667</v>
      </c>
      <c r="J90" s="13">
        <f t="shared" si="21"/>
        <v>7</v>
      </c>
      <c r="K90" s="13">
        <f t="shared" si="21"/>
        <v>15</v>
      </c>
      <c r="L90" s="13">
        <f t="shared" si="21"/>
        <v>1</v>
      </c>
      <c r="M90" s="13">
        <f t="shared" si="21"/>
        <v>3.5</v>
      </c>
      <c r="N90" s="13">
        <f t="shared" si="21"/>
        <v>3.1666666666666665</v>
      </c>
      <c r="O90" s="13">
        <f t="shared" si="21"/>
        <v>11.833333333333334</v>
      </c>
      <c r="P90" s="13">
        <f t="shared" si="21"/>
        <v>0</v>
      </c>
      <c r="Q90" s="13">
        <f t="shared" si="21"/>
        <v>0.5</v>
      </c>
      <c r="R90" s="13">
        <f t="shared" si="21"/>
        <v>0</v>
      </c>
      <c r="S90" s="12"/>
    </row>
    <row r="91" spans="2:67" ht="15.75" x14ac:dyDescent="0.2">
      <c r="B91" s="17"/>
      <c r="C91" s="16" t="s">
        <v>97</v>
      </c>
      <c r="D91" s="15"/>
      <c r="E91" s="14"/>
      <c r="F91" s="14"/>
      <c r="G91" s="13">
        <f t="shared" ref="G91:R91" si="22">STDEV(G83:G88)/SQRT(COUNT(G83:G88))</f>
        <v>0.34454801310315714</v>
      </c>
      <c r="H91" s="13">
        <f t="shared" si="22"/>
        <v>2.2508763725368044</v>
      </c>
      <c r="I91" s="13">
        <f t="shared" si="22"/>
        <v>1.6088125365553891</v>
      </c>
      <c r="J91" s="13">
        <f t="shared" si="22"/>
        <v>0.51639777949432231</v>
      </c>
      <c r="K91" s="13">
        <f t="shared" si="22"/>
        <v>0.51639777949432231</v>
      </c>
      <c r="L91" s="13">
        <f t="shared" si="22"/>
        <v>0.36514837167011077</v>
      </c>
      <c r="M91" s="13">
        <f t="shared" si="22"/>
        <v>1.6683325008322933</v>
      </c>
      <c r="N91" s="13">
        <f t="shared" si="22"/>
        <v>0.74907350180814125</v>
      </c>
      <c r="O91" s="13">
        <f t="shared" si="22"/>
        <v>2.1512270400350073</v>
      </c>
      <c r="P91" s="13">
        <f t="shared" si="22"/>
        <v>0</v>
      </c>
      <c r="Q91" s="13">
        <f t="shared" si="22"/>
        <v>0.34156502553198664</v>
      </c>
      <c r="R91" s="13">
        <f t="shared" si="22"/>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9990-6A29-4A97-A4EC-B035F0C917F3}">
  <sheetPr>
    <pageSetUpPr fitToPage="1"/>
  </sheetPr>
  <dimension ref="B1:BO92"/>
  <sheetViews>
    <sheetView defaultGridColor="0" topLeftCell="B11" colorId="8" zoomScale="85" workbookViewId="0">
      <pane xSplit="1" ySplit="2" topLeftCell="C13" activePane="bottomRight" state="frozen"/>
      <selection activeCell="R93" sqref="R93"/>
      <selection pane="topRight" activeCell="R93" sqref="R93"/>
      <selection pane="bottomLeft" activeCell="R93" sqref="R93"/>
      <selection pane="bottomRight" activeCell="R93" sqref="R9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776</v>
      </c>
      <c r="E13" s="19">
        <v>181</v>
      </c>
      <c r="F13" s="19">
        <v>2082.48</v>
      </c>
      <c r="G13" s="19">
        <v>14</v>
      </c>
      <c r="H13" s="19">
        <v>62.1</v>
      </c>
      <c r="I13" s="19">
        <v>25.5</v>
      </c>
      <c r="J13" s="19">
        <v>6</v>
      </c>
      <c r="K13" s="19">
        <v>15</v>
      </c>
      <c r="L13" s="19">
        <v>1</v>
      </c>
      <c r="M13" s="19">
        <v>8</v>
      </c>
      <c r="N13" s="19">
        <v>7</v>
      </c>
      <c r="O13" s="19">
        <v>27</v>
      </c>
      <c r="P13" s="19">
        <v>2</v>
      </c>
      <c r="Q13" s="19">
        <v>0</v>
      </c>
      <c r="R13" s="19">
        <v>0</v>
      </c>
      <c r="S13" s="18"/>
      <c r="U13" s="102">
        <v>6</v>
      </c>
      <c r="V13" s="102">
        <f>IF($H13="","",$H13)</f>
        <v>62.1</v>
      </c>
      <c r="W13" s="102">
        <f>IF(V13="","",V13/100)</f>
        <v>0.621</v>
      </c>
      <c r="X13" s="102">
        <f>IF($G13="","",$G13)</f>
        <v>14</v>
      </c>
      <c r="Y13" s="102">
        <f>IF($K13="","",$K13)</f>
        <v>15</v>
      </c>
      <c r="Z13" s="102">
        <f>IF(J13="","",J13-1)</f>
        <v>5</v>
      </c>
      <c r="AA13" s="102">
        <f>IF($L13="","",$L13)</f>
        <v>1</v>
      </c>
      <c r="AB13" s="102">
        <f>IF($M13="","",$M13)</f>
        <v>8</v>
      </c>
      <c r="AC13" s="102">
        <f>IF($H14="","",$H14)</f>
        <v>56.8</v>
      </c>
      <c r="AD13" s="102">
        <f>IF(AC13="","",AC13/100)</f>
        <v>0.56799999999999995</v>
      </c>
      <c r="AE13" s="102">
        <f>IF($G14="","",$G14)</f>
        <v>10.3</v>
      </c>
      <c r="AF13" s="102">
        <f>IF($K14="","",$K14)</f>
        <v>16</v>
      </c>
      <c r="AG13" s="102">
        <f>IF(J14="","",J14-1)</f>
        <v>7</v>
      </c>
      <c r="AH13" s="102">
        <f>IF($L14="","",$L14)</f>
        <v>3</v>
      </c>
      <c r="AI13" s="102">
        <f>IF($M14="","",$M14)</f>
        <v>10</v>
      </c>
      <c r="AJ13" s="102">
        <f>IF($H15="","",$H15)</f>
        <v>52.3</v>
      </c>
      <c r="AK13" s="102">
        <f>IF(AJ13="","",AJ13/100)</f>
        <v>0.52300000000000002</v>
      </c>
      <c r="AL13" s="102">
        <f>IF($G15="","",$G15)</f>
        <v>10.199999999999999</v>
      </c>
      <c r="AM13" s="102">
        <f>IF($K15="","",$K15)</f>
        <v>15</v>
      </c>
      <c r="AN13" s="102">
        <f>IF(J15="","",J15-1)</f>
        <v>5</v>
      </c>
      <c r="AO13" s="102">
        <f>IF($L15="","",$L15)</f>
        <v>1</v>
      </c>
      <c r="AP13" s="102">
        <f>IF($M15="","",$M15)</f>
        <v>5</v>
      </c>
      <c r="AQ13" s="102">
        <f>IF($H16="","",$H16)</f>
        <v>57.3</v>
      </c>
      <c r="AR13" s="102">
        <f>IF(AQ13="","",AQ13/100)</f>
        <v>0.57299999999999995</v>
      </c>
      <c r="AS13" s="102">
        <f>IF($G16="","",$G16)</f>
        <v>8.9</v>
      </c>
      <c r="AT13" s="102">
        <f>IF($K16="","",$K16)</f>
        <v>14</v>
      </c>
      <c r="AU13" s="102">
        <f>IF(J16="","",J16-1)</f>
        <v>6</v>
      </c>
      <c r="AV13" s="102">
        <f>IF($L16="","",$L16)</f>
        <v>1</v>
      </c>
      <c r="AW13" s="102">
        <f>IF($M16="","",$M16)</f>
        <v>1</v>
      </c>
      <c r="AX13" s="102">
        <f>IF($H17="","",$H17)</f>
        <v>48.2</v>
      </c>
      <c r="AY13" s="102">
        <f>IF(AX13="","",AX13/100)</f>
        <v>0.48200000000000004</v>
      </c>
      <c r="AZ13" s="102">
        <f>IF($G17="","",$G17)</f>
        <v>7.7</v>
      </c>
      <c r="BA13" s="102">
        <f>IF($K17="","",$K17)</f>
        <v>13</v>
      </c>
      <c r="BB13" s="102">
        <f>IF(J17="","",J17-1)</f>
        <v>10</v>
      </c>
      <c r="BC13" s="102">
        <f>IF($L17="","",$L17)</f>
        <v>3</v>
      </c>
      <c r="BD13" s="102">
        <f>IF($M17="","",$M17)</f>
        <v>0</v>
      </c>
      <c r="BE13" s="102">
        <f>IF($H18="","",$H18)</f>
        <v>56.5</v>
      </c>
      <c r="BF13" s="102">
        <f>IF(BE13="","",BE13/100)</f>
        <v>0.56499999999999995</v>
      </c>
      <c r="BG13" s="102">
        <f>IF($G18="","",$G18)</f>
        <v>8.4</v>
      </c>
      <c r="BH13" s="102">
        <f>IF($K18="","",$K18)</f>
        <v>13</v>
      </c>
      <c r="BI13" s="102">
        <f>IF(J18="","",J18-1)</f>
        <v>4</v>
      </c>
      <c r="BJ13" s="102">
        <f>IF($L18="","",$L18)</f>
        <v>1</v>
      </c>
      <c r="BK13" s="102">
        <f>IF($M18="","",$M18)</f>
        <v>6</v>
      </c>
      <c r="BL13" s="102">
        <f>SUM(O13:O18)/U13</f>
        <v>14.5</v>
      </c>
      <c r="BM13" s="102">
        <f>SUM(P13:P18)/U13</f>
        <v>0.5</v>
      </c>
      <c r="BN13" s="102">
        <f>SUM(Q13:Q18)/U13</f>
        <v>0.33333333333333331</v>
      </c>
      <c r="BO13" s="102">
        <f>SUM(R13:R18)/U13</f>
        <v>0</v>
      </c>
    </row>
    <row r="14" spans="2:67" ht="15.75" x14ac:dyDescent="0.2">
      <c r="B14" s="147"/>
      <c r="C14" s="21" t="s">
        <v>103</v>
      </c>
      <c r="D14" s="19" t="s">
        <v>775</v>
      </c>
      <c r="E14" s="19">
        <v>182</v>
      </c>
      <c r="F14" s="20"/>
      <c r="G14" s="19">
        <v>10.3</v>
      </c>
      <c r="H14" s="19">
        <v>56.8</v>
      </c>
      <c r="I14" s="19">
        <v>31.2</v>
      </c>
      <c r="J14" s="19">
        <v>8</v>
      </c>
      <c r="K14" s="19">
        <v>16</v>
      </c>
      <c r="L14" s="19">
        <v>3</v>
      </c>
      <c r="M14" s="19">
        <v>10</v>
      </c>
      <c r="N14" s="19">
        <v>3</v>
      </c>
      <c r="O14" s="19">
        <v>17</v>
      </c>
      <c r="P14" s="19">
        <v>0</v>
      </c>
      <c r="Q14" s="19">
        <v>0</v>
      </c>
      <c r="R14" s="19">
        <v>0</v>
      </c>
      <c r="S14" s="18"/>
    </row>
    <row r="15" spans="2:67" ht="15.75" x14ac:dyDescent="0.2">
      <c r="B15" s="147"/>
      <c r="C15" s="21" t="s">
        <v>102</v>
      </c>
      <c r="D15" s="19" t="str">
        <f t="shared" ref="D15:E18" si="0">D14</f>
        <v>SMM</v>
      </c>
      <c r="E15" s="19">
        <f t="shared" si="0"/>
        <v>182</v>
      </c>
      <c r="F15" s="20"/>
      <c r="G15" s="19">
        <v>10.199999999999999</v>
      </c>
      <c r="H15" s="19">
        <v>52.3</v>
      </c>
      <c r="I15" s="19">
        <v>27.7</v>
      </c>
      <c r="J15" s="19">
        <v>6</v>
      </c>
      <c r="K15" s="19">
        <v>15</v>
      </c>
      <c r="L15" s="19">
        <v>1</v>
      </c>
      <c r="M15" s="19">
        <v>5</v>
      </c>
      <c r="N15" s="19">
        <v>6</v>
      </c>
      <c r="O15" s="19">
        <v>17</v>
      </c>
      <c r="P15" s="19">
        <v>1</v>
      </c>
      <c r="Q15" s="19">
        <v>1</v>
      </c>
      <c r="R15" s="19">
        <v>0</v>
      </c>
      <c r="S15" s="18"/>
    </row>
    <row r="16" spans="2:67" ht="15.75" x14ac:dyDescent="0.2">
      <c r="B16" s="147"/>
      <c r="C16" s="21" t="s">
        <v>101</v>
      </c>
      <c r="D16" s="19" t="str">
        <f t="shared" si="0"/>
        <v>SMM</v>
      </c>
      <c r="E16" s="19">
        <f t="shared" si="0"/>
        <v>182</v>
      </c>
      <c r="F16" s="20"/>
      <c r="G16" s="19">
        <v>8.9</v>
      </c>
      <c r="H16" s="19">
        <v>57.3</v>
      </c>
      <c r="I16" s="19">
        <v>30.4</v>
      </c>
      <c r="J16" s="19">
        <v>7</v>
      </c>
      <c r="K16" s="19">
        <v>14</v>
      </c>
      <c r="L16" s="19">
        <v>1</v>
      </c>
      <c r="M16" s="19">
        <v>1</v>
      </c>
      <c r="N16" s="19">
        <v>3</v>
      </c>
      <c r="O16" s="19">
        <v>12</v>
      </c>
      <c r="P16" s="19">
        <v>0</v>
      </c>
      <c r="Q16" s="19">
        <v>1</v>
      </c>
      <c r="R16" s="19">
        <v>0</v>
      </c>
      <c r="S16" s="18"/>
    </row>
    <row r="17" spans="2:67" ht="15.75" x14ac:dyDescent="0.2">
      <c r="B17" s="147"/>
      <c r="C17" s="21" t="s">
        <v>100</v>
      </c>
      <c r="D17" s="19" t="str">
        <f t="shared" si="0"/>
        <v>SMM</v>
      </c>
      <c r="E17" s="19">
        <f t="shared" si="0"/>
        <v>182</v>
      </c>
      <c r="F17" s="20"/>
      <c r="G17" s="19">
        <v>7.7</v>
      </c>
      <c r="H17" s="19">
        <v>48.2</v>
      </c>
      <c r="I17" s="19">
        <v>37</v>
      </c>
      <c r="J17" s="19">
        <v>11</v>
      </c>
      <c r="K17" s="19">
        <v>13</v>
      </c>
      <c r="L17" s="19">
        <v>3</v>
      </c>
      <c r="M17" s="19">
        <v>0</v>
      </c>
      <c r="N17" s="19">
        <v>1</v>
      </c>
      <c r="O17" s="19">
        <v>2</v>
      </c>
      <c r="P17" s="19">
        <v>0</v>
      </c>
      <c r="Q17" s="19">
        <v>0</v>
      </c>
      <c r="R17" s="19">
        <v>0</v>
      </c>
      <c r="S17" s="18"/>
    </row>
    <row r="18" spans="2:67" ht="15.75" x14ac:dyDescent="0.2">
      <c r="B18" s="147"/>
      <c r="C18" s="21" t="s">
        <v>99</v>
      </c>
      <c r="D18" s="19" t="str">
        <f t="shared" si="0"/>
        <v>SMM</v>
      </c>
      <c r="E18" s="19">
        <f t="shared" si="0"/>
        <v>182</v>
      </c>
      <c r="F18" s="20"/>
      <c r="G18" s="19">
        <v>8.4</v>
      </c>
      <c r="H18" s="19">
        <v>56.5</v>
      </c>
      <c r="I18" s="19">
        <v>23.4</v>
      </c>
      <c r="J18" s="19">
        <v>5</v>
      </c>
      <c r="K18" s="19">
        <v>13</v>
      </c>
      <c r="L18" s="19">
        <v>1</v>
      </c>
      <c r="M18" s="19">
        <v>6</v>
      </c>
      <c r="N18" s="19">
        <v>6</v>
      </c>
      <c r="O18" s="19">
        <v>12</v>
      </c>
      <c r="P18" s="19">
        <v>0</v>
      </c>
      <c r="Q18" s="19">
        <v>0</v>
      </c>
      <c r="R18" s="19">
        <v>0</v>
      </c>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182</v>
      </c>
      <c r="F20" s="13">
        <f>F13</f>
        <v>2082.48</v>
      </c>
      <c r="G20" s="13">
        <f t="shared" ref="G20:R20" si="1">AVERAGE(G13:G18)</f>
        <v>9.9166666666666661</v>
      </c>
      <c r="H20" s="13">
        <f t="shared" si="1"/>
        <v>55.533333333333331</v>
      </c>
      <c r="I20" s="13">
        <f t="shared" si="1"/>
        <v>29.200000000000003</v>
      </c>
      <c r="J20" s="13">
        <f t="shared" si="1"/>
        <v>7.166666666666667</v>
      </c>
      <c r="K20" s="13">
        <f t="shared" si="1"/>
        <v>14.333333333333334</v>
      </c>
      <c r="L20" s="13">
        <f t="shared" si="1"/>
        <v>1.6666666666666667</v>
      </c>
      <c r="M20" s="13">
        <f t="shared" si="1"/>
        <v>5</v>
      </c>
      <c r="N20" s="13">
        <f t="shared" si="1"/>
        <v>4.333333333333333</v>
      </c>
      <c r="O20" s="13">
        <f t="shared" si="1"/>
        <v>14.5</v>
      </c>
      <c r="P20" s="13">
        <f t="shared" si="1"/>
        <v>0.5</v>
      </c>
      <c r="Q20" s="13">
        <f t="shared" si="1"/>
        <v>0.33333333333333331</v>
      </c>
      <c r="R20" s="13">
        <f t="shared" si="1"/>
        <v>0</v>
      </c>
      <c r="S20" s="12"/>
    </row>
    <row r="21" spans="2:67" ht="15.75" x14ac:dyDescent="0.2">
      <c r="B21" s="17"/>
      <c r="C21" s="16" t="s">
        <v>97</v>
      </c>
      <c r="D21" s="15"/>
      <c r="E21" s="14"/>
      <c r="F21" s="14"/>
      <c r="G21" s="13">
        <f t="shared" ref="G21:R21" si="2">STDEV(G13:G18)/SQRT(COUNT(G13:G18))</f>
        <v>0.91557510766609485</v>
      </c>
      <c r="H21" s="13">
        <f t="shared" si="2"/>
        <v>1.9409047145883052</v>
      </c>
      <c r="I21" s="13">
        <f t="shared" si="2"/>
        <v>1.9651971911235597</v>
      </c>
      <c r="J21" s="13">
        <f t="shared" si="2"/>
        <v>0.87241682188682645</v>
      </c>
      <c r="K21" s="13">
        <f t="shared" si="2"/>
        <v>0.49441323247304431</v>
      </c>
      <c r="L21" s="13">
        <f t="shared" si="2"/>
        <v>0.4216370213557839</v>
      </c>
      <c r="M21" s="13">
        <f t="shared" si="2"/>
        <v>1.5916448515084429</v>
      </c>
      <c r="N21" s="13">
        <f t="shared" si="2"/>
        <v>0.95452140421842346</v>
      </c>
      <c r="O21" s="13">
        <f t="shared" si="2"/>
        <v>3.3541019662496847</v>
      </c>
      <c r="P21" s="13">
        <f t="shared" si="2"/>
        <v>0.34156502553198664</v>
      </c>
      <c r="Q21" s="13">
        <f t="shared" si="2"/>
        <v>0.21081851067789201</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776</v>
      </c>
      <c r="E23" s="19">
        <v>181</v>
      </c>
      <c r="F23" s="19">
        <v>1219.6300000000001</v>
      </c>
      <c r="G23" s="19">
        <v>10.1</v>
      </c>
      <c r="H23" s="19">
        <v>49.7</v>
      </c>
      <c r="I23" s="19">
        <v>29.1</v>
      </c>
      <c r="J23" s="19">
        <v>6</v>
      </c>
      <c r="K23" s="19">
        <v>14</v>
      </c>
      <c r="L23" s="19">
        <v>2</v>
      </c>
      <c r="M23" s="19">
        <v>9</v>
      </c>
      <c r="N23" s="19">
        <v>2</v>
      </c>
      <c r="O23" s="19">
        <v>17</v>
      </c>
      <c r="P23" s="19">
        <v>2</v>
      </c>
      <c r="Q23" s="19">
        <v>0</v>
      </c>
      <c r="R23" s="19">
        <v>0</v>
      </c>
      <c r="S23" s="18" t="s">
        <v>738</v>
      </c>
      <c r="U23" s="102">
        <v>6</v>
      </c>
      <c r="V23" s="102">
        <f>IF($H23="","",$H23)</f>
        <v>49.7</v>
      </c>
      <c r="W23" s="102">
        <f>IF(V23="","",V23/100)</f>
        <v>0.49700000000000005</v>
      </c>
      <c r="X23" s="102">
        <f>IF($G23="","",$G23)</f>
        <v>10.1</v>
      </c>
      <c r="Y23" s="102">
        <f>IF($K23="","",$K23)</f>
        <v>14</v>
      </c>
      <c r="Z23" s="102">
        <f>IF(J23="","",J23-1)</f>
        <v>5</v>
      </c>
      <c r="AA23" s="102">
        <f>IF($L23="","",$L23)</f>
        <v>2</v>
      </c>
      <c r="AB23" s="102">
        <f>IF($M23="","",$M23)</f>
        <v>9</v>
      </c>
      <c r="AC23" s="102">
        <f>IF($H24="","",$H24)</f>
        <v>51.5</v>
      </c>
      <c r="AD23" s="102">
        <f>IF(AC23="","",AC23/100)</f>
        <v>0.51500000000000001</v>
      </c>
      <c r="AE23" s="102">
        <f>IF($G24="","",$G24)</f>
        <v>12.2</v>
      </c>
      <c r="AF23" s="102">
        <f>IF($K24="","",$K24)</f>
        <v>16</v>
      </c>
      <c r="AG23" s="102">
        <f>IF(J24="","",J24-1)</f>
        <v>5</v>
      </c>
      <c r="AH23" s="102">
        <f>IF($L24="","",$L24)</f>
        <v>2</v>
      </c>
      <c r="AI23" s="102">
        <f>IF($M24="","",$M24)</f>
        <v>10</v>
      </c>
      <c r="AJ23" s="102">
        <f>IF($H25="","",$H25)</f>
        <v>37.200000000000003</v>
      </c>
      <c r="AK23" s="102">
        <f>IF(AJ23="","",AJ23/100)</f>
        <v>0.37200000000000005</v>
      </c>
      <c r="AL23" s="102">
        <f>IF($G25="","",$G25)</f>
        <v>8.9</v>
      </c>
      <c r="AM23" s="102">
        <f>IF($K25="","",$K25)</f>
        <v>13</v>
      </c>
      <c r="AN23" s="102">
        <f>IF(J25="","",J25-1)</f>
        <v>7</v>
      </c>
      <c r="AO23" s="102">
        <f>IF($L25="","",$L25)</f>
        <v>1</v>
      </c>
      <c r="AP23" s="102">
        <f>IF($M25="","",$M25)</f>
        <v>5</v>
      </c>
      <c r="AQ23" s="102">
        <f>IF($H26="","",$H26)</f>
        <v>54.7</v>
      </c>
      <c r="AR23" s="102">
        <f>IF(AQ23="","",AQ23/100)</f>
        <v>0.54700000000000004</v>
      </c>
      <c r="AS23" s="102">
        <f>IF($G26="","",$G26)</f>
        <v>9.9</v>
      </c>
      <c r="AT23" s="102">
        <f>IF($K26="","",$K26)</f>
        <v>14</v>
      </c>
      <c r="AU23" s="102">
        <f>IF(J26="","",J26-1)</f>
        <v>7</v>
      </c>
      <c r="AV23" s="102">
        <f>IF($L26="","",$L26)</f>
        <v>1</v>
      </c>
      <c r="AW23" s="102">
        <f>IF($M26="","",$M26)</f>
        <v>3</v>
      </c>
      <c r="AX23" s="102">
        <f>IF($H27="","",$H27)</f>
        <v>49</v>
      </c>
      <c r="AY23" s="102">
        <f>IF(AX23="","",AX23/100)</f>
        <v>0.49</v>
      </c>
      <c r="AZ23" s="102">
        <f>IF($G27="","",$G27)</f>
        <v>12.8</v>
      </c>
      <c r="BA23" s="102">
        <f>IF($K27="","",$K27)</f>
        <v>15</v>
      </c>
      <c r="BB23" s="102">
        <f>IF(J27="","",J27-1)</f>
        <v>6</v>
      </c>
      <c r="BC23" s="102">
        <f>IF($L27="","",$L27)</f>
        <v>2</v>
      </c>
      <c r="BD23" s="102">
        <f>IF($M27="","",$M27)</f>
        <v>9</v>
      </c>
      <c r="BE23" s="102">
        <f>IF($H28="","",$H28)</f>
        <v>52.3</v>
      </c>
      <c r="BF23" s="102">
        <f>IF(BE23="","",BE23/100)</f>
        <v>0.52300000000000002</v>
      </c>
      <c r="BG23" s="102">
        <f>IF($G28="","",$G28)</f>
        <v>12.2</v>
      </c>
      <c r="BH23" s="102">
        <f>IF($K28="","",$K28)</f>
        <v>15</v>
      </c>
      <c r="BI23" s="102">
        <f>IF(J28="","",J28-1)</f>
        <v>5</v>
      </c>
      <c r="BJ23" s="102">
        <f>IF($L28="","",$L28)</f>
        <v>1</v>
      </c>
      <c r="BK23" s="102">
        <f>IF($M28="","",$M28)</f>
        <v>9</v>
      </c>
      <c r="BL23" s="102">
        <f>SUM(O23:O28)/U23</f>
        <v>20.666666666666668</v>
      </c>
      <c r="BM23" s="102">
        <f>SUM(P23:P28)/U23</f>
        <v>0.33333333333333331</v>
      </c>
      <c r="BN23" s="102">
        <f>SUM(Q23:Q28)/U23</f>
        <v>0.16666666666666666</v>
      </c>
      <c r="BO23" s="102">
        <f>SUM(R23:R28)/U23</f>
        <v>0</v>
      </c>
    </row>
    <row r="24" spans="2:67" ht="15.75" x14ac:dyDescent="0.2">
      <c r="B24" s="147"/>
      <c r="C24" s="21" t="s">
        <v>103</v>
      </c>
      <c r="D24" s="19" t="s">
        <v>775</v>
      </c>
      <c r="E24" s="19">
        <v>182</v>
      </c>
      <c r="F24" s="20"/>
      <c r="G24" s="19">
        <v>12.2</v>
      </c>
      <c r="H24" s="19">
        <v>51.5</v>
      </c>
      <c r="I24" s="19">
        <v>44</v>
      </c>
      <c r="J24" s="19">
        <v>6</v>
      </c>
      <c r="K24" s="19">
        <v>16</v>
      </c>
      <c r="L24" s="19">
        <v>2</v>
      </c>
      <c r="M24" s="19">
        <v>10</v>
      </c>
      <c r="N24" s="19">
        <v>3</v>
      </c>
      <c r="O24" s="19">
        <v>23</v>
      </c>
      <c r="P24" s="19">
        <v>0</v>
      </c>
      <c r="Q24" s="19">
        <v>0</v>
      </c>
      <c r="R24" s="19">
        <v>0</v>
      </c>
      <c r="S24" s="18" t="s">
        <v>741</v>
      </c>
    </row>
    <row r="25" spans="2:67" ht="15.75" x14ac:dyDescent="0.2">
      <c r="B25" s="147"/>
      <c r="C25" s="21" t="s">
        <v>102</v>
      </c>
      <c r="D25" s="19" t="str">
        <f t="shared" ref="D25:E28" si="3">D24</f>
        <v>SMM</v>
      </c>
      <c r="E25" s="19">
        <f t="shared" si="3"/>
        <v>182</v>
      </c>
      <c r="F25" s="20"/>
      <c r="G25" s="19">
        <v>8.9</v>
      </c>
      <c r="H25" s="19">
        <v>37.200000000000003</v>
      </c>
      <c r="I25" s="19">
        <v>19.100000000000001</v>
      </c>
      <c r="J25" s="19">
        <v>8</v>
      </c>
      <c r="K25" s="19">
        <v>13</v>
      </c>
      <c r="L25" s="19">
        <v>1</v>
      </c>
      <c r="M25" s="19">
        <v>5</v>
      </c>
      <c r="N25" s="19">
        <v>1</v>
      </c>
      <c r="O25" s="19">
        <v>11</v>
      </c>
      <c r="P25" s="19">
        <v>0</v>
      </c>
      <c r="Q25" s="19">
        <v>0</v>
      </c>
      <c r="R25" s="19">
        <v>0</v>
      </c>
      <c r="S25" s="18"/>
    </row>
    <row r="26" spans="2:67" ht="15.75" x14ac:dyDescent="0.2">
      <c r="B26" s="147"/>
      <c r="C26" s="21" t="s">
        <v>101</v>
      </c>
      <c r="D26" s="19" t="str">
        <f t="shared" si="3"/>
        <v>SMM</v>
      </c>
      <c r="E26" s="19">
        <f t="shared" si="3"/>
        <v>182</v>
      </c>
      <c r="F26" s="20"/>
      <c r="G26" s="19">
        <v>9.9</v>
      </c>
      <c r="H26" s="19">
        <v>54.7</v>
      </c>
      <c r="I26" s="19">
        <v>23</v>
      </c>
      <c r="J26" s="19">
        <v>8</v>
      </c>
      <c r="K26" s="19">
        <v>14</v>
      </c>
      <c r="L26" s="19">
        <v>1</v>
      </c>
      <c r="M26" s="19">
        <v>3</v>
      </c>
      <c r="N26" s="19">
        <v>2</v>
      </c>
      <c r="O26" s="19">
        <v>17</v>
      </c>
      <c r="P26" s="19">
        <v>0</v>
      </c>
      <c r="Q26" s="19">
        <v>0</v>
      </c>
      <c r="R26" s="19">
        <v>0</v>
      </c>
      <c r="S26" s="18"/>
    </row>
    <row r="27" spans="2:67" ht="15.75" x14ac:dyDescent="0.2">
      <c r="B27" s="147"/>
      <c r="C27" s="21" t="s">
        <v>100</v>
      </c>
      <c r="D27" s="19" t="str">
        <f t="shared" si="3"/>
        <v>SMM</v>
      </c>
      <c r="E27" s="19">
        <f t="shared" si="3"/>
        <v>182</v>
      </c>
      <c r="F27" s="20"/>
      <c r="G27" s="19">
        <v>12.8</v>
      </c>
      <c r="H27" s="19">
        <v>49</v>
      </c>
      <c r="I27" s="19">
        <v>34.299999999999997</v>
      </c>
      <c r="J27" s="19">
        <v>7</v>
      </c>
      <c r="K27" s="19">
        <v>15</v>
      </c>
      <c r="L27" s="19">
        <v>2</v>
      </c>
      <c r="M27" s="19">
        <v>9</v>
      </c>
      <c r="N27" s="19">
        <v>4</v>
      </c>
      <c r="O27" s="19">
        <v>20</v>
      </c>
      <c r="P27" s="19">
        <v>0</v>
      </c>
      <c r="Q27" s="19">
        <v>0</v>
      </c>
      <c r="R27" s="19">
        <v>0</v>
      </c>
      <c r="S27" s="18"/>
    </row>
    <row r="28" spans="2:67" ht="15.75" x14ac:dyDescent="0.2">
      <c r="B28" s="147"/>
      <c r="C28" s="21" t="s">
        <v>99</v>
      </c>
      <c r="D28" s="19" t="str">
        <f t="shared" si="3"/>
        <v>SMM</v>
      </c>
      <c r="E28" s="19">
        <f t="shared" si="3"/>
        <v>182</v>
      </c>
      <c r="F28" s="20"/>
      <c r="G28" s="19">
        <v>12.2</v>
      </c>
      <c r="H28" s="19">
        <v>52.3</v>
      </c>
      <c r="I28" s="19">
        <v>28.2</v>
      </c>
      <c r="J28" s="19">
        <v>6</v>
      </c>
      <c r="K28" s="19">
        <v>15</v>
      </c>
      <c r="L28" s="19">
        <v>1</v>
      </c>
      <c r="M28" s="19">
        <v>9</v>
      </c>
      <c r="N28" s="19">
        <v>2</v>
      </c>
      <c r="O28" s="19">
        <v>36</v>
      </c>
      <c r="P28" s="19">
        <v>0</v>
      </c>
      <c r="Q28" s="19">
        <v>1</v>
      </c>
      <c r="R28" s="19">
        <v>0</v>
      </c>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182</v>
      </c>
      <c r="F30" s="13">
        <f>F23</f>
        <v>1219.6300000000001</v>
      </c>
      <c r="G30" s="13">
        <f t="shared" ref="G30:R30" si="4">AVERAGE(G23:G28)</f>
        <v>11.016666666666666</v>
      </c>
      <c r="H30" s="13">
        <f t="shared" si="4"/>
        <v>49.06666666666667</v>
      </c>
      <c r="I30" s="13">
        <f t="shared" si="4"/>
        <v>29.616666666666664</v>
      </c>
      <c r="J30" s="13">
        <f t="shared" si="4"/>
        <v>6.833333333333333</v>
      </c>
      <c r="K30" s="13">
        <f t="shared" si="4"/>
        <v>14.5</v>
      </c>
      <c r="L30" s="13">
        <f t="shared" si="4"/>
        <v>1.5</v>
      </c>
      <c r="M30" s="13">
        <f t="shared" si="4"/>
        <v>7.5</v>
      </c>
      <c r="N30" s="13">
        <f t="shared" si="4"/>
        <v>2.3333333333333335</v>
      </c>
      <c r="O30" s="13">
        <f t="shared" si="4"/>
        <v>20.666666666666668</v>
      </c>
      <c r="P30" s="13">
        <f t="shared" si="4"/>
        <v>0.33333333333333331</v>
      </c>
      <c r="Q30" s="13">
        <f t="shared" si="4"/>
        <v>0.16666666666666666</v>
      </c>
      <c r="R30" s="13">
        <f t="shared" si="4"/>
        <v>0</v>
      </c>
      <c r="S30" s="12"/>
    </row>
    <row r="31" spans="2:67" ht="15.75" x14ac:dyDescent="0.2">
      <c r="B31" s="17"/>
      <c r="C31" s="16" t="s">
        <v>97</v>
      </c>
      <c r="D31" s="15"/>
      <c r="E31" s="14"/>
      <c r="F31" s="14"/>
      <c r="G31" s="13">
        <f t="shared" ref="G31:R31" si="5">STDEV(G23:G28)/SQRT(COUNT(G23:G28))</f>
        <v>0.64674398163244162</v>
      </c>
      <c r="H31" s="13">
        <f t="shared" si="5"/>
        <v>2.5121924908555497</v>
      </c>
      <c r="I31" s="13">
        <f t="shared" si="5"/>
        <v>3.5845424316702466</v>
      </c>
      <c r="J31" s="13">
        <f t="shared" si="5"/>
        <v>0.40138648595974241</v>
      </c>
      <c r="K31" s="13">
        <f t="shared" si="5"/>
        <v>0.4281744192888377</v>
      </c>
      <c r="L31" s="13">
        <f t="shared" si="5"/>
        <v>0.22360679774997896</v>
      </c>
      <c r="M31" s="13">
        <f t="shared" si="5"/>
        <v>1.1474609652039005</v>
      </c>
      <c r="N31" s="13">
        <f t="shared" si="5"/>
        <v>0.42163702135578401</v>
      </c>
      <c r="O31" s="13">
        <f t="shared" si="5"/>
        <v>3.4705106892854327</v>
      </c>
      <c r="P31" s="13">
        <f t="shared" si="5"/>
        <v>0.33333333333333337</v>
      </c>
      <c r="Q31" s="13">
        <f t="shared" si="5"/>
        <v>0.16666666666666669</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776</v>
      </c>
      <c r="E33" s="19">
        <v>181</v>
      </c>
      <c r="F33" s="19">
        <v>1568.2</v>
      </c>
      <c r="G33" s="19">
        <v>10.7</v>
      </c>
      <c r="H33" s="19">
        <v>62.6</v>
      </c>
      <c r="I33" s="19">
        <v>32.299999999999997</v>
      </c>
      <c r="J33" s="19">
        <v>5</v>
      </c>
      <c r="K33" s="19">
        <v>14</v>
      </c>
      <c r="L33" s="19">
        <v>1</v>
      </c>
      <c r="M33" s="19">
        <v>10</v>
      </c>
      <c r="N33" s="19">
        <v>5</v>
      </c>
      <c r="O33" s="19">
        <v>22</v>
      </c>
      <c r="P33" s="19">
        <v>0</v>
      </c>
      <c r="Q33" s="19">
        <v>2</v>
      </c>
      <c r="R33" s="19">
        <v>0</v>
      </c>
      <c r="S33" s="18"/>
      <c r="U33" s="102">
        <v>6</v>
      </c>
      <c r="V33" s="102">
        <f>IF($H33="","",$H33)</f>
        <v>62.6</v>
      </c>
      <c r="W33" s="102">
        <f>IF(V33="","",V33/100)</f>
        <v>0.626</v>
      </c>
      <c r="X33" s="102">
        <f>IF($G33="","",$G33)</f>
        <v>10.7</v>
      </c>
      <c r="Y33" s="102">
        <f>IF($K33="","",$K33)</f>
        <v>14</v>
      </c>
      <c r="Z33" s="102">
        <f>IF(J33="","",J33-1)</f>
        <v>4</v>
      </c>
      <c r="AA33" s="102">
        <f>IF($L33="","",$L33)</f>
        <v>1</v>
      </c>
      <c r="AB33" s="102">
        <f>IF($M33="","",$M33)</f>
        <v>10</v>
      </c>
      <c r="AC33" s="102">
        <f>IF($H34="","",$H34)</f>
        <v>58.7</v>
      </c>
      <c r="AD33" s="102">
        <f>IF(AC33="","",AC33/100)</f>
        <v>0.58700000000000008</v>
      </c>
      <c r="AE33" s="102">
        <f>IF($G34="","",$G34)</f>
        <v>10.3</v>
      </c>
      <c r="AF33" s="102">
        <f>IF($K34="","",$K34)</f>
        <v>14</v>
      </c>
      <c r="AG33" s="102">
        <f>IF(J34="","",J34-1)</f>
        <v>5</v>
      </c>
      <c r="AH33" s="102">
        <f>IF($L34="","",$L34)</f>
        <v>2</v>
      </c>
      <c r="AI33" s="102">
        <f>IF($M34="","",$M34)</f>
        <v>9</v>
      </c>
      <c r="AJ33" s="102">
        <f>IF($H35="","",$H35)</f>
        <v>53.8</v>
      </c>
      <c r="AK33" s="102">
        <f>IF(AJ33="","",AJ33/100)</f>
        <v>0.53799999999999992</v>
      </c>
      <c r="AL33" s="102">
        <f>IF($G35="","",$G35)</f>
        <v>12.2</v>
      </c>
      <c r="AM33" s="102">
        <f>IF($K35="","",$K35)</f>
        <v>15</v>
      </c>
      <c r="AN33" s="102">
        <f>IF(J35="","",J35-1)</f>
        <v>4</v>
      </c>
      <c r="AO33" s="102">
        <f>IF($L35="","",$L35)</f>
        <v>3</v>
      </c>
      <c r="AP33" s="102">
        <f>IF($M35="","",$M35)</f>
        <v>17</v>
      </c>
      <c r="AQ33" s="102">
        <f>IF($H36="","",$H36)</f>
        <v>63.2</v>
      </c>
      <c r="AR33" s="102">
        <f>IF(AQ33="","",AQ33/100)</f>
        <v>0.63200000000000001</v>
      </c>
      <c r="AS33" s="102">
        <f>IF($G36="","",$G36)</f>
        <v>13.4</v>
      </c>
      <c r="AT33" s="102">
        <f>IF($K36="","",$K36)</f>
        <v>17</v>
      </c>
      <c r="AU33" s="102">
        <f>IF(J36="","",J36-1)</f>
        <v>5</v>
      </c>
      <c r="AV33" s="102">
        <f>IF($L36="","",$L36)</f>
        <v>1</v>
      </c>
      <c r="AW33" s="102">
        <f>IF($M36="","",$M36)</f>
        <v>12</v>
      </c>
      <c r="AX33" s="102">
        <f>IF($H37="","",$H37)</f>
        <v>39.4</v>
      </c>
      <c r="AY33" s="102">
        <f>IF(AX33="","",AX33/100)</f>
        <v>0.39399999999999996</v>
      </c>
      <c r="AZ33" s="102">
        <f>IF($G37="","",$G37)</f>
        <v>8.6</v>
      </c>
      <c r="BA33" s="102">
        <f>IF($K37="","",$K37)</f>
        <v>11</v>
      </c>
      <c r="BB33" s="102">
        <f>IF(J37="","",J37-1)</f>
        <v>4</v>
      </c>
      <c r="BC33" s="102">
        <f>IF($L37="","",$L37)</f>
        <v>2</v>
      </c>
      <c r="BD33" s="102">
        <f>IF($M37="","",$M37)</f>
        <v>4</v>
      </c>
      <c r="BE33" s="102">
        <f>IF($H38="","",$H38)</f>
        <v>53.2</v>
      </c>
      <c r="BF33" s="102">
        <f>IF(BE33="","",BE33/100)</f>
        <v>0.53200000000000003</v>
      </c>
      <c r="BG33" s="102">
        <f>IF($G38="","",$G38)</f>
        <v>13.6</v>
      </c>
      <c r="BH33" s="102">
        <f>IF($K38="","",$K38)</f>
        <v>13</v>
      </c>
      <c r="BI33" s="102">
        <f>IF(J38="","",J38-1)</f>
        <v>5</v>
      </c>
      <c r="BJ33" s="102">
        <f>IF($L38="","",$L38)</f>
        <v>5</v>
      </c>
      <c r="BK33" s="102">
        <f>IF($M38="","",$M38)</f>
        <v>19</v>
      </c>
      <c r="BL33" s="102">
        <f>SUM(O33:O38)/U33</f>
        <v>24.833333333333332</v>
      </c>
      <c r="BM33" s="102">
        <f>SUM(P33:P38)/U33</f>
        <v>0.16666666666666666</v>
      </c>
      <c r="BN33" s="102">
        <f>SUM(Q33:Q38)/U33</f>
        <v>0.83333333333333337</v>
      </c>
      <c r="BO33" s="102">
        <f>SUM(R33:R38)/U33</f>
        <v>0</v>
      </c>
    </row>
    <row r="34" spans="2:67" ht="15.75" x14ac:dyDescent="0.2">
      <c r="B34" s="147"/>
      <c r="C34" s="21" t="s">
        <v>103</v>
      </c>
      <c r="D34" s="19" t="s">
        <v>775</v>
      </c>
      <c r="E34" s="19">
        <v>182</v>
      </c>
      <c r="F34" s="20"/>
      <c r="G34" s="19">
        <v>10.3</v>
      </c>
      <c r="H34" s="19">
        <v>58.7</v>
      </c>
      <c r="I34" s="19">
        <v>29.5</v>
      </c>
      <c r="J34" s="19">
        <v>6</v>
      </c>
      <c r="K34" s="19">
        <v>14</v>
      </c>
      <c r="L34" s="19">
        <v>2</v>
      </c>
      <c r="M34" s="19">
        <v>9</v>
      </c>
      <c r="N34" s="19">
        <v>5</v>
      </c>
      <c r="O34" s="19">
        <v>12</v>
      </c>
      <c r="P34" s="19">
        <v>0</v>
      </c>
      <c r="Q34" s="19">
        <v>1</v>
      </c>
      <c r="R34" s="19">
        <v>0</v>
      </c>
      <c r="S34" s="18" t="s">
        <v>741</v>
      </c>
    </row>
    <row r="35" spans="2:67" ht="15.75" x14ac:dyDescent="0.2">
      <c r="B35" s="147"/>
      <c r="C35" s="21" t="s">
        <v>102</v>
      </c>
      <c r="D35" s="19" t="str">
        <f t="shared" ref="D35:E38" si="6">D34</f>
        <v>SMM</v>
      </c>
      <c r="E35" s="19">
        <f t="shared" si="6"/>
        <v>182</v>
      </c>
      <c r="F35" s="20"/>
      <c r="G35" s="19">
        <v>12.2</v>
      </c>
      <c r="H35" s="19">
        <v>53.8</v>
      </c>
      <c r="I35" s="19">
        <v>28.2</v>
      </c>
      <c r="J35" s="19">
        <v>5</v>
      </c>
      <c r="K35" s="19">
        <v>15</v>
      </c>
      <c r="L35" s="19">
        <v>3</v>
      </c>
      <c r="M35" s="19">
        <v>17</v>
      </c>
      <c r="N35" s="19">
        <v>7</v>
      </c>
      <c r="O35" s="19">
        <v>30</v>
      </c>
      <c r="P35" s="19">
        <v>0</v>
      </c>
      <c r="Q35" s="19">
        <v>0</v>
      </c>
      <c r="R35" s="19">
        <v>0</v>
      </c>
      <c r="S35" s="18" t="s">
        <v>741</v>
      </c>
    </row>
    <row r="36" spans="2:67" ht="15.75" x14ac:dyDescent="0.2">
      <c r="B36" s="147"/>
      <c r="C36" s="21" t="s">
        <v>101</v>
      </c>
      <c r="D36" s="19" t="str">
        <f t="shared" si="6"/>
        <v>SMM</v>
      </c>
      <c r="E36" s="19">
        <f t="shared" si="6"/>
        <v>182</v>
      </c>
      <c r="F36" s="20"/>
      <c r="G36" s="19">
        <v>13.4</v>
      </c>
      <c r="H36" s="19">
        <v>63.2</v>
      </c>
      <c r="I36" s="19">
        <v>26</v>
      </c>
      <c r="J36" s="19">
        <v>6</v>
      </c>
      <c r="K36" s="19">
        <v>17</v>
      </c>
      <c r="L36" s="19">
        <v>1</v>
      </c>
      <c r="M36" s="19">
        <v>12</v>
      </c>
      <c r="N36" s="19">
        <v>4</v>
      </c>
      <c r="O36" s="19">
        <v>43</v>
      </c>
      <c r="P36" s="19">
        <v>1</v>
      </c>
      <c r="Q36" s="19">
        <v>2</v>
      </c>
      <c r="R36" s="19">
        <v>0</v>
      </c>
      <c r="S36" s="18"/>
    </row>
    <row r="37" spans="2:67" ht="15.75" x14ac:dyDescent="0.2">
      <c r="B37" s="147"/>
      <c r="C37" s="21" t="s">
        <v>100</v>
      </c>
      <c r="D37" s="19" t="str">
        <f t="shared" si="6"/>
        <v>SMM</v>
      </c>
      <c r="E37" s="19">
        <f t="shared" si="6"/>
        <v>182</v>
      </c>
      <c r="F37" s="20"/>
      <c r="G37" s="19">
        <v>8.6</v>
      </c>
      <c r="H37" s="19">
        <v>39.4</v>
      </c>
      <c r="I37" s="19">
        <v>21.9</v>
      </c>
      <c r="J37" s="19">
        <v>5</v>
      </c>
      <c r="K37" s="19">
        <v>11</v>
      </c>
      <c r="L37" s="19">
        <v>2</v>
      </c>
      <c r="M37" s="19">
        <v>4</v>
      </c>
      <c r="N37" s="19">
        <v>6</v>
      </c>
      <c r="O37" s="19">
        <v>9</v>
      </c>
      <c r="P37" s="19">
        <v>0</v>
      </c>
      <c r="Q37" s="19">
        <v>0</v>
      </c>
      <c r="R37" s="19">
        <v>0</v>
      </c>
      <c r="S37" s="18"/>
    </row>
    <row r="38" spans="2:67" ht="15.75" x14ac:dyDescent="0.2">
      <c r="B38" s="147"/>
      <c r="C38" s="21" t="s">
        <v>99</v>
      </c>
      <c r="D38" s="19" t="str">
        <f t="shared" si="6"/>
        <v>SMM</v>
      </c>
      <c r="E38" s="19">
        <f t="shared" si="6"/>
        <v>182</v>
      </c>
      <c r="F38" s="20"/>
      <c r="G38" s="19">
        <v>13.6</v>
      </c>
      <c r="H38" s="19">
        <v>53.2</v>
      </c>
      <c r="I38" s="19">
        <v>34.6</v>
      </c>
      <c r="J38" s="19">
        <v>6</v>
      </c>
      <c r="K38" s="19">
        <v>13</v>
      </c>
      <c r="L38" s="19">
        <v>5</v>
      </c>
      <c r="M38" s="19">
        <v>19</v>
      </c>
      <c r="N38" s="19">
        <v>7</v>
      </c>
      <c r="O38" s="19">
        <v>33</v>
      </c>
      <c r="P38" s="19">
        <v>0</v>
      </c>
      <c r="Q38" s="19">
        <v>0</v>
      </c>
      <c r="R38" s="19">
        <v>0</v>
      </c>
      <c r="S38" s="18" t="s">
        <v>742</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182</v>
      </c>
      <c r="F40" s="13">
        <f>F33</f>
        <v>1568.2</v>
      </c>
      <c r="G40" s="13">
        <f t="shared" ref="G40:R40" si="7">AVERAGE(G33:G38)</f>
        <v>11.466666666666667</v>
      </c>
      <c r="H40" s="13">
        <f t="shared" si="7"/>
        <v>55.15</v>
      </c>
      <c r="I40" s="13">
        <f t="shared" si="7"/>
        <v>28.75</v>
      </c>
      <c r="J40" s="13">
        <f t="shared" si="7"/>
        <v>5.5</v>
      </c>
      <c r="K40" s="13">
        <f t="shared" si="7"/>
        <v>14</v>
      </c>
      <c r="L40" s="13">
        <f t="shared" si="7"/>
        <v>2.3333333333333335</v>
      </c>
      <c r="M40" s="13">
        <f t="shared" si="7"/>
        <v>11.833333333333334</v>
      </c>
      <c r="N40" s="13">
        <f t="shared" si="7"/>
        <v>5.666666666666667</v>
      </c>
      <c r="O40" s="13">
        <f t="shared" si="7"/>
        <v>24.833333333333332</v>
      </c>
      <c r="P40" s="13">
        <f t="shared" si="7"/>
        <v>0.16666666666666666</v>
      </c>
      <c r="Q40" s="13">
        <f t="shared" si="7"/>
        <v>0.83333333333333337</v>
      </c>
      <c r="R40" s="13">
        <f t="shared" si="7"/>
        <v>0</v>
      </c>
      <c r="S40" s="12"/>
    </row>
    <row r="41" spans="2:67" ht="15.75" x14ac:dyDescent="0.2">
      <c r="B41" s="17"/>
      <c r="C41" s="16" t="s">
        <v>97</v>
      </c>
      <c r="D41" s="15"/>
      <c r="E41" s="14"/>
      <c r="F41" s="14"/>
      <c r="G41" s="13">
        <f t="shared" ref="G41:R41" si="8">STDEV(G33:G38)/SQRT(COUNT(G33:G38))</f>
        <v>0.79568279553545407</v>
      </c>
      <c r="H41" s="13">
        <f t="shared" si="8"/>
        <v>3.5897771518577644</v>
      </c>
      <c r="I41" s="13">
        <f t="shared" si="8"/>
        <v>1.8454899981667037</v>
      </c>
      <c r="J41" s="13">
        <f t="shared" si="8"/>
        <v>0.22360679774997896</v>
      </c>
      <c r="K41" s="13">
        <f t="shared" si="8"/>
        <v>0.81649658092772615</v>
      </c>
      <c r="L41" s="13">
        <f t="shared" si="8"/>
        <v>0.61463629715285928</v>
      </c>
      <c r="M41" s="13">
        <f t="shared" si="8"/>
        <v>2.2422706745122856</v>
      </c>
      <c r="N41" s="13">
        <f t="shared" si="8"/>
        <v>0.49441323247304458</v>
      </c>
      <c r="O41" s="13">
        <f t="shared" si="8"/>
        <v>5.3129820042776155</v>
      </c>
      <c r="P41" s="13">
        <f t="shared" si="8"/>
        <v>0.16666666666666669</v>
      </c>
      <c r="Q41" s="13">
        <f t="shared" si="8"/>
        <v>0.40138648595974319</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776</v>
      </c>
      <c r="E43" s="19">
        <v>181</v>
      </c>
      <c r="F43" s="19">
        <v>1988.85</v>
      </c>
      <c r="G43" s="19">
        <v>11.5</v>
      </c>
      <c r="H43" s="19">
        <v>73</v>
      </c>
      <c r="I43" s="19">
        <v>15.4</v>
      </c>
      <c r="J43" s="19">
        <v>9</v>
      </c>
      <c r="K43" s="19">
        <v>16</v>
      </c>
      <c r="L43" s="19">
        <v>2</v>
      </c>
      <c r="M43" s="19">
        <v>4</v>
      </c>
      <c r="N43" s="19">
        <v>6</v>
      </c>
      <c r="O43" s="19">
        <v>11</v>
      </c>
      <c r="P43" s="19">
        <v>0</v>
      </c>
      <c r="Q43" s="19">
        <v>0</v>
      </c>
      <c r="R43" s="19">
        <v>0</v>
      </c>
      <c r="S43" s="18"/>
      <c r="U43" s="102">
        <v>6</v>
      </c>
      <c r="V43" s="102">
        <f>IF($H43="","",$H43)</f>
        <v>73</v>
      </c>
      <c r="W43" s="102">
        <f>IF(V43="","",V43/100)</f>
        <v>0.73</v>
      </c>
      <c r="X43" s="102">
        <f>IF($G43="","",$G43)</f>
        <v>11.5</v>
      </c>
      <c r="Y43" s="102">
        <f>IF($K43="","",$K43)</f>
        <v>16</v>
      </c>
      <c r="Z43" s="102">
        <f>IF(J43="","",J43-1)</f>
        <v>8</v>
      </c>
      <c r="AA43" s="102">
        <f>IF($L43="","",$L43)</f>
        <v>2</v>
      </c>
      <c r="AB43" s="102">
        <f>IF($M43="","",$M43)</f>
        <v>4</v>
      </c>
      <c r="AC43" s="102">
        <f>IF($H44="","",$H44)</f>
        <v>49.8</v>
      </c>
      <c r="AD43" s="102">
        <f>IF(AC43="","",AC43/100)</f>
        <v>0.498</v>
      </c>
      <c r="AE43" s="102">
        <f>IF($G44="","",$G44)</f>
        <v>8.1999999999999993</v>
      </c>
      <c r="AF43" s="102">
        <f>IF($K44="","",$K44)</f>
        <v>14</v>
      </c>
      <c r="AG43" s="102">
        <f>IF(J44="","",J44-1)</f>
        <v>8</v>
      </c>
      <c r="AH43" s="102">
        <f>IF($L44="","",$L44)</f>
        <v>0</v>
      </c>
      <c r="AI43" s="102">
        <f>IF($M44="","",$M44)</f>
        <v>0</v>
      </c>
      <c r="AJ43" s="102">
        <f>IF($H45="","",$H45)</f>
        <v>47.7</v>
      </c>
      <c r="AK43" s="102">
        <f>IF(AJ43="","",AJ43/100)</f>
        <v>0.47700000000000004</v>
      </c>
      <c r="AL43" s="102">
        <f>IF($G45="","",$G45)</f>
        <v>8.5</v>
      </c>
      <c r="AM43" s="102">
        <f>IF($K45="","",$K45)</f>
        <v>12</v>
      </c>
      <c r="AN43" s="102">
        <f>IF(J45="","",J45-1)</f>
        <v>10</v>
      </c>
      <c r="AO43" s="102">
        <f>IF($L45="","",$L45)</f>
        <v>1</v>
      </c>
      <c r="AP43" s="102">
        <f>IF($M45="","",$M45)</f>
        <v>2</v>
      </c>
      <c r="AQ43" s="102">
        <f>IF($H46="","",$H46)</f>
        <v>56.4</v>
      </c>
      <c r="AR43" s="102">
        <f>IF(AQ43="","",AQ43/100)</f>
        <v>0.56399999999999995</v>
      </c>
      <c r="AS43" s="102">
        <f>IF($G46="","",$G46)</f>
        <v>8.8000000000000007</v>
      </c>
      <c r="AT43" s="102">
        <f>IF($K46="","",$K46)</f>
        <v>14</v>
      </c>
      <c r="AU43" s="102">
        <f>IF(J46="","",J46-1)</f>
        <v>6</v>
      </c>
      <c r="AV43" s="102">
        <f>IF($L46="","",$L46)</f>
        <v>0</v>
      </c>
      <c r="AW43" s="102">
        <f>IF($M46="","",$M46)</f>
        <v>0</v>
      </c>
      <c r="AX43" s="102">
        <f>IF($H47="","",$H47)</f>
        <v>62.3</v>
      </c>
      <c r="AY43" s="102">
        <f>IF(AX43="","",AX43/100)</f>
        <v>0.623</v>
      </c>
      <c r="AZ43" s="102">
        <f>IF($G47="","",$G47)</f>
        <v>9.3000000000000007</v>
      </c>
      <c r="BA43" s="102">
        <f>IF($K47="","",$K47)</f>
        <v>15</v>
      </c>
      <c r="BB43" s="102">
        <f>IF(J47="","",J47-1)</f>
        <v>5</v>
      </c>
      <c r="BC43" s="102">
        <f>IF($L47="","",$L47)</f>
        <v>0</v>
      </c>
      <c r="BD43" s="102">
        <f>IF($M47="","",$M47)</f>
        <v>0</v>
      </c>
      <c r="BE43" s="102">
        <f>IF($H48="","",$H48)</f>
        <v>61.5</v>
      </c>
      <c r="BF43" s="102">
        <f>IF(BE43="","",BE43/100)</f>
        <v>0.61499999999999999</v>
      </c>
      <c r="BG43" s="102">
        <f>IF($G48="","",$G48)</f>
        <v>9.6999999999999993</v>
      </c>
      <c r="BH43" s="102">
        <f>IF($K48="","",$K48)</f>
        <v>18</v>
      </c>
      <c r="BI43" s="102">
        <f>IF(J48="","",J48-1)</f>
        <v>7</v>
      </c>
      <c r="BJ43" s="102">
        <f>IF($L48="","",$L48)</f>
        <v>0</v>
      </c>
      <c r="BK43" s="102">
        <f>IF($M48="","",$M48)</f>
        <v>0</v>
      </c>
      <c r="BL43" s="102">
        <f>SUM(O43:O48)/U43</f>
        <v>9.6666666666666661</v>
      </c>
      <c r="BM43" s="102">
        <f>SUM(P43:P48)/U43</f>
        <v>0</v>
      </c>
      <c r="BN43" s="102">
        <f>SUM(Q43:Q48)/U43</f>
        <v>0.83333333333333337</v>
      </c>
      <c r="BO43" s="102">
        <f>SUM(R43:R48)/U43</f>
        <v>0</v>
      </c>
    </row>
    <row r="44" spans="2:67" ht="15.75" x14ac:dyDescent="0.2">
      <c r="B44" s="147"/>
      <c r="C44" s="21" t="s">
        <v>103</v>
      </c>
      <c r="D44" s="19" t="s">
        <v>775</v>
      </c>
      <c r="E44" s="19">
        <v>182</v>
      </c>
      <c r="F44" s="20"/>
      <c r="G44" s="19">
        <v>8.1999999999999993</v>
      </c>
      <c r="H44" s="19">
        <v>49.8</v>
      </c>
      <c r="I44" s="19">
        <v>20.8</v>
      </c>
      <c r="J44" s="19">
        <v>9</v>
      </c>
      <c r="K44" s="19">
        <v>14</v>
      </c>
      <c r="L44" s="19">
        <v>0</v>
      </c>
      <c r="M44" s="19">
        <v>0</v>
      </c>
      <c r="N44" s="19">
        <v>0</v>
      </c>
      <c r="O44" s="19">
        <v>5</v>
      </c>
      <c r="P44" s="19">
        <v>0</v>
      </c>
      <c r="Q44" s="19">
        <v>0</v>
      </c>
      <c r="R44" s="19">
        <v>0</v>
      </c>
      <c r="S44" s="18"/>
    </row>
    <row r="45" spans="2:67" ht="15.75" x14ac:dyDescent="0.2">
      <c r="B45" s="147"/>
      <c r="C45" s="21" t="s">
        <v>102</v>
      </c>
      <c r="D45" s="19" t="str">
        <f t="shared" ref="D45:E48" si="9">D44</f>
        <v>SMM</v>
      </c>
      <c r="E45" s="19">
        <f t="shared" si="9"/>
        <v>182</v>
      </c>
      <c r="F45" s="20"/>
      <c r="G45" s="19">
        <v>8.5</v>
      </c>
      <c r="H45" s="19">
        <v>47.7</v>
      </c>
      <c r="I45" s="19">
        <v>27.3</v>
      </c>
      <c r="J45" s="19">
        <v>11</v>
      </c>
      <c r="K45" s="19">
        <v>12</v>
      </c>
      <c r="L45" s="19">
        <v>1</v>
      </c>
      <c r="M45" s="19">
        <v>2</v>
      </c>
      <c r="N45" s="19">
        <v>3</v>
      </c>
      <c r="O45" s="19">
        <v>5</v>
      </c>
      <c r="P45" s="19">
        <v>0</v>
      </c>
      <c r="Q45" s="19">
        <v>0</v>
      </c>
      <c r="R45" s="19">
        <v>0</v>
      </c>
      <c r="S45" s="18" t="s">
        <v>741</v>
      </c>
    </row>
    <row r="46" spans="2:67" ht="15.75" x14ac:dyDescent="0.2">
      <c r="B46" s="147"/>
      <c r="C46" s="21" t="s">
        <v>101</v>
      </c>
      <c r="D46" s="19" t="str">
        <f t="shared" si="9"/>
        <v>SMM</v>
      </c>
      <c r="E46" s="19">
        <f t="shared" si="9"/>
        <v>182</v>
      </c>
      <c r="F46" s="20"/>
      <c r="G46" s="19">
        <v>8.8000000000000007</v>
      </c>
      <c r="H46" s="19">
        <v>56.4</v>
      </c>
      <c r="I46" s="19">
        <v>28.6</v>
      </c>
      <c r="J46" s="19">
        <v>7</v>
      </c>
      <c r="K46" s="19">
        <v>14</v>
      </c>
      <c r="L46" s="19">
        <v>0</v>
      </c>
      <c r="M46" s="19">
        <v>0</v>
      </c>
      <c r="N46" s="19">
        <v>2</v>
      </c>
      <c r="O46" s="19">
        <v>12</v>
      </c>
      <c r="P46" s="19">
        <v>0</v>
      </c>
      <c r="Q46" s="19">
        <v>1</v>
      </c>
      <c r="R46" s="19">
        <v>0</v>
      </c>
      <c r="S46" s="18"/>
    </row>
    <row r="47" spans="2:67" ht="15.75" x14ac:dyDescent="0.2">
      <c r="B47" s="147"/>
      <c r="C47" s="21" t="s">
        <v>100</v>
      </c>
      <c r="D47" s="19" t="str">
        <f t="shared" si="9"/>
        <v>SMM</v>
      </c>
      <c r="E47" s="19">
        <f t="shared" si="9"/>
        <v>182</v>
      </c>
      <c r="F47" s="20"/>
      <c r="G47" s="19">
        <v>9.3000000000000007</v>
      </c>
      <c r="H47" s="19">
        <v>62.3</v>
      </c>
      <c r="I47" s="19">
        <v>31</v>
      </c>
      <c r="J47" s="19">
        <v>6</v>
      </c>
      <c r="K47" s="19">
        <v>15</v>
      </c>
      <c r="L47" s="19">
        <v>0</v>
      </c>
      <c r="M47" s="19">
        <v>0</v>
      </c>
      <c r="N47" s="19">
        <v>6</v>
      </c>
      <c r="O47" s="19">
        <v>5</v>
      </c>
      <c r="P47" s="19">
        <v>0</v>
      </c>
      <c r="Q47" s="19">
        <v>1</v>
      </c>
      <c r="R47" s="19">
        <v>0</v>
      </c>
      <c r="S47" s="18"/>
    </row>
    <row r="48" spans="2:67" ht="15.75" x14ac:dyDescent="0.2">
      <c r="B48" s="147"/>
      <c r="C48" s="21" t="s">
        <v>99</v>
      </c>
      <c r="D48" s="19" t="str">
        <f t="shared" si="9"/>
        <v>SMM</v>
      </c>
      <c r="E48" s="19">
        <f t="shared" si="9"/>
        <v>182</v>
      </c>
      <c r="F48" s="20"/>
      <c r="G48" s="19">
        <v>9.6999999999999993</v>
      </c>
      <c r="H48" s="19">
        <v>61.5</v>
      </c>
      <c r="I48" s="19">
        <v>31.4</v>
      </c>
      <c r="J48" s="19">
        <v>8</v>
      </c>
      <c r="K48" s="19">
        <v>18</v>
      </c>
      <c r="L48" s="19">
        <v>0</v>
      </c>
      <c r="M48" s="19">
        <v>0</v>
      </c>
      <c r="N48" s="19">
        <v>3</v>
      </c>
      <c r="O48" s="19">
        <v>20</v>
      </c>
      <c r="P48" s="19">
        <v>0</v>
      </c>
      <c r="Q48" s="19">
        <v>3</v>
      </c>
      <c r="R48" s="19">
        <v>0</v>
      </c>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182</v>
      </c>
      <c r="F50" s="13">
        <f>F43</f>
        <v>1988.85</v>
      </c>
      <c r="G50" s="13">
        <f t="shared" ref="G50:R50" si="10">AVERAGE(G43:G48)</f>
        <v>9.3333333333333339</v>
      </c>
      <c r="H50" s="13">
        <f t="shared" si="10"/>
        <v>58.449999999999996</v>
      </c>
      <c r="I50" s="13">
        <f t="shared" si="10"/>
        <v>25.75</v>
      </c>
      <c r="J50" s="13">
        <f t="shared" si="10"/>
        <v>8.3333333333333339</v>
      </c>
      <c r="K50" s="13">
        <f t="shared" si="10"/>
        <v>14.833333333333334</v>
      </c>
      <c r="L50" s="13">
        <f t="shared" si="10"/>
        <v>0.5</v>
      </c>
      <c r="M50" s="13">
        <f t="shared" si="10"/>
        <v>1</v>
      </c>
      <c r="N50" s="13">
        <f t="shared" si="10"/>
        <v>3.3333333333333335</v>
      </c>
      <c r="O50" s="13">
        <f t="shared" si="10"/>
        <v>9.6666666666666661</v>
      </c>
      <c r="P50" s="13">
        <f t="shared" si="10"/>
        <v>0</v>
      </c>
      <c r="Q50" s="13">
        <f t="shared" si="10"/>
        <v>0.83333333333333337</v>
      </c>
      <c r="R50" s="13">
        <f t="shared" si="10"/>
        <v>0</v>
      </c>
      <c r="S50" s="12"/>
    </row>
    <row r="51" spans="2:67" ht="15.75" x14ac:dyDescent="0.2">
      <c r="B51" s="17"/>
      <c r="C51" s="16" t="s">
        <v>97</v>
      </c>
      <c r="D51" s="15"/>
      <c r="E51" s="14"/>
      <c r="F51" s="14"/>
      <c r="G51" s="13">
        <f t="shared" ref="G51:R51" si="11">STDEV(G43:G48)/SQRT(COUNT(G43:G48))</f>
        <v>0.48625553410161354</v>
      </c>
      <c r="H51" s="13">
        <f t="shared" si="11"/>
        <v>3.7877653922420831</v>
      </c>
      <c r="I51" s="13">
        <f t="shared" si="11"/>
        <v>2.5925212953159469</v>
      </c>
      <c r="J51" s="13">
        <f t="shared" si="11"/>
        <v>0.71492035298424017</v>
      </c>
      <c r="K51" s="13">
        <f t="shared" si="11"/>
        <v>0.83333333333333204</v>
      </c>
      <c r="L51" s="13">
        <f t="shared" si="11"/>
        <v>0.34156502553198664</v>
      </c>
      <c r="M51" s="13">
        <f t="shared" si="11"/>
        <v>0.68313005106397329</v>
      </c>
      <c r="N51" s="13">
        <f t="shared" si="11"/>
        <v>0.95452140421842346</v>
      </c>
      <c r="O51" s="13">
        <f t="shared" si="11"/>
        <v>2.4449494427856338</v>
      </c>
      <c r="P51" s="13">
        <f t="shared" si="11"/>
        <v>0</v>
      </c>
      <c r="Q51" s="13">
        <f t="shared" si="11"/>
        <v>0.47726070210921184</v>
      </c>
      <c r="R51" s="13">
        <f t="shared" si="11"/>
        <v>0</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776</v>
      </c>
      <c r="E53" s="19">
        <v>181</v>
      </c>
      <c r="F53" s="19">
        <v>2078.59</v>
      </c>
      <c r="G53" s="19">
        <v>12.75</v>
      </c>
      <c r="H53" s="19">
        <v>41</v>
      </c>
      <c r="I53" s="19">
        <v>28</v>
      </c>
      <c r="J53" s="19">
        <v>6</v>
      </c>
      <c r="K53" s="19">
        <v>12</v>
      </c>
      <c r="L53" s="19">
        <v>5</v>
      </c>
      <c r="M53" s="19">
        <v>17</v>
      </c>
      <c r="N53" s="19">
        <v>3</v>
      </c>
      <c r="O53" s="19">
        <v>21</v>
      </c>
      <c r="P53" s="19">
        <v>0</v>
      </c>
      <c r="Q53" s="19">
        <v>0</v>
      </c>
      <c r="R53" s="19">
        <v>0</v>
      </c>
      <c r="S53" s="18" t="s">
        <v>741</v>
      </c>
      <c r="U53" s="102">
        <v>6</v>
      </c>
      <c r="V53" s="102">
        <f>IF($H53="","",$H53)</f>
        <v>41</v>
      </c>
      <c r="W53" s="102">
        <f>IF(V53="","",V53/100)</f>
        <v>0.41</v>
      </c>
      <c r="X53" s="102">
        <f>IF($G53="","",$G53)</f>
        <v>12.75</v>
      </c>
      <c r="Y53" s="102">
        <f>IF($K53="","",$K53)</f>
        <v>12</v>
      </c>
      <c r="Z53" s="102">
        <f>IF(J53="","",J53-1)</f>
        <v>5</v>
      </c>
      <c r="AA53" s="102">
        <f>IF($L53="","",$L53)</f>
        <v>5</v>
      </c>
      <c r="AB53" s="102">
        <f>IF($M53="","",$M53)</f>
        <v>17</v>
      </c>
      <c r="AC53" s="102">
        <f>IF($H54="","",$H54)</f>
        <v>72</v>
      </c>
      <c r="AD53" s="102">
        <f>IF(AC53="","",AC53/100)</f>
        <v>0.72</v>
      </c>
      <c r="AE53" s="102">
        <f>IF($G54="","",$G54)</f>
        <v>14.54</v>
      </c>
      <c r="AF53" s="102">
        <f>IF($K54="","",$K54)</f>
        <v>19</v>
      </c>
      <c r="AG53" s="102">
        <f>IF(J54="","",J54-1)</f>
        <v>5</v>
      </c>
      <c r="AH53" s="102">
        <f>IF($L54="","",$L54)</f>
        <v>5</v>
      </c>
      <c r="AI53" s="102">
        <f>IF($M54="","",$M54)</f>
        <v>15</v>
      </c>
      <c r="AJ53" s="102">
        <f>IF($H55="","",$H55)</f>
        <v>61</v>
      </c>
      <c r="AK53" s="102">
        <f>IF(AJ53="","",AJ53/100)</f>
        <v>0.61</v>
      </c>
      <c r="AL53" s="102">
        <f>IF($G55="","",$G55)</f>
        <v>12.03</v>
      </c>
      <c r="AM53" s="102">
        <f>IF($K55="","",$K55)</f>
        <v>13</v>
      </c>
      <c r="AN53" s="102">
        <f>IF(J55="","",J55-1)</f>
        <v>5</v>
      </c>
      <c r="AO53" s="102">
        <f>IF($L55="","",$L55)</f>
        <v>3</v>
      </c>
      <c r="AP53" s="102">
        <f>IF($M55="","",$M55)</f>
        <v>5</v>
      </c>
      <c r="AQ53" s="102">
        <f>IF($H56="","",$H56)</f>
        <v>47</v>
      </c>
      <c r="AR53" s="102">
        <f>IF(AQ53="","",AQ53/100)</f>
        <v>0.47</v>
      </c>
      <c r="AS53" s="102">
        <f>IF($G56="","",$G56)</f>
        <v>11.24</v>
      </c>
      <c r="AT53" s="102">
        <f>IF($K56="","",$K56)</f>
        <v>12</v>
      </c>
      <c r="AU53" s="102">
        <f>IF(J56="","",J56-1)</f>
        <v>4</v>
      </c>
      <c r="AV53" s="102">
        <f>IF($L56="","",$L56)</f>
        <v>5</v>
      </c>
      <c r="AW53" s="102">
        <f>IF($M56="","",$M56)</f>
        <v>12</v>
      </c>
      <c r="AX53" s="102">
        <f>IF($H57="","",$H57)</f>
        <v>38</v>
      </c>
      <c r="AY53" s="102">
        <f>IF(AX53="","",AX53/100)</f>
        <v>0.38</v>
      </c>
      <c r="AZ53" s="102">
        <f>IF($G57="","",$G57)</f>
        <v>10.029999999999999</v>
      </c>
      <c r="BA53" s="102">
        <f>IF($K57="","",$K57)</f>
        <v>10</v>
      </c>
      <c r="BB53" s="102">
        <f>IF(J57="","",J57-1)</f>
        <v>8</v>
      </c>
      <c r="BC53" s="102">
        <f>IF($L57="","",$L57)</f>
        <v>4</v>
      </c>
      <c r="BD53" s="102">
        <f>IF($M57="","",$M57)</f>
        <v>8</v>
      </c>
      <c r="BE53" s="102">
        <f>IF($H58="","",$H58)</f>
        <v>52.2</v>
      </c>
      <c r="BF53" s="102">
        <f>IF(BE53="","",BE53/100)</f>
        <v>0.52200000000000002</v>
      </c>
      <c r="BG53" s="102">
        <f>IF($G58="","",$G58)</f>
        <v>11.85</v>
      </c>
      <c r="BH53" s="102">
        <f>IF($K58="","",$K58)</f>
        <v>15</v>
      </c>
      <c r="BI53" s="102">
        <f>IF(J58="","",J58-1)</f>
        <v>4</v>
      </c>
      <c r="BJ53" s="102">
        <f>IF($L58="","",$L58)</f>
        <v>2</v>
      </c>
      <c r="BK53" s="102">
        <f>IF($M58="","",$M58)</f>
        <v>7</v>
      </c>
      <c r="BL53" s="102">
        <f>SUM(O53:O58)/U53</f>
        <v>18</v>
      </c>
      <c r="BM53" s="102">
        <f>SUM(P53:P58)/U53</f>
        <v>0.33333333333333331</v>
      </c>
      <c r="BN53" s="102">
        <f>SUM(Q53:Q58)/U53</f>
        <v>0.33333333333333331</v>
      </c>
      <c r="BO53" s="102">
        <f>SUM(R53:R58)/U53</f>
        <v>0</v>
      </c>
    </row>
    <row r="54" spans="2:67" ht="15.75" x14ac:dyDescent="0.2">
      <c r="B54" s="147"/>
      <c r="C54" s="21" t="s">
        <v>103</v>
      </c>
      <c r="D54" s="19" t="s">
        <v>775</v>
      </c>
      <c r="E54" s="19">
        <v>182</v>
      </c>
      <c r="F54" s="20"/>
      <c r="G54" s="19">
        <v>14.54</v>
      </c>
      <c r="H54" s="19">
        <v>72</v>
      </c>
      <c r="I54" s="19">
        <v>29</v>
      </c>
      <c r="J54" s="19">
        <v>6</v>
      </c>
      <c r="K54" s="19">
        <v>19</v>
      </c>
      <c r="L54" s="19">
        <v>5</v>
      </c>
      <c r="M54" s="19">
        <v>15</v>
      </c>
      <c r="N54" s="19">
        <v>6</v>
      </c>
      <c r="O54" s="19">
        <v>19</v>
      </c>
      <c r="P54" s="19">
        <v>0</v>
      </c>
      <c r="Q54" s="19">
        <v>0</v>
      </c>
      <c r="R54" s="19">
        <v>0</v>
      </c>
      <c r="S54" s="18"/>
    </row>
    <row r="55" spans="2:67" ht="15.75" x14ac:dyDescent="0.2">
      <c r="B55" s="147"/>
      <c r="C55" s="21" t="s">
        <v>102</v>
      </c>
      <c r="D55" s="19" t="str">
        <f t="shared" ref="D55:E58" si="12">D54</f>
        <v>SMM</v>
      </c>
      <c r="E55" s="19">
        <f t="shared" si="12"/>
        <v>182</v>
      </c>
      <c r="F55" s="20"/>
      <c r="G55" s="19">
        <v>12.03</v>
      </c>
      <c r="H55" s="19">
        <v>61</v>
      </c>
      <c r="I55" s="19">
        <v>33.4</v>
      </c>
      <c r="J55" s="19">
        <v>6</v>
      </c>
      <c r="K55" s="19">
        <v>13</v>
      </c>
      <c r="L55" s="19">
        <v>3</v>
      </c>
      <c r="M55" s="19">
        <v>5</v>
      </c>
      <c r="N55" s="19">
        <v>4</v>
      </c>
      <c r="O55" s="19">
        <v>11</v>
      </c>
      <c r="P55" s="19">
        <v>1</v>
      </c>
      <c r="Q55" s="19">
        <v>1</v>
      </c>
      <c r="R55" s="19">
        <v>0</v>
      </c>
      <c r="S55" s="18"/>
    </row>
    <row r="56" spans="2:67" ht="15.75" x14ac:dyDescent="0.2">
      <c r="B56" s="147"/>
      <c r="C56" s="21" t="s">
        <v>101</v>
      </c>
      <c r="D56" s="19" t="str">
        <f t="shared" si="12"/>
        <v>SMM</v>
      </c>
      <c r="E56" s="19">
        <f t="shared" si="12"/>
        <v>182</v>
      </c>
      <c r="F56" s="20"/>
      <c r="G56" s="19">
        <v>11.24</v>
      </c>
      <c r="H56" s="19">
        <v>47</v>
      </c>
      <c r="I56" s="19">
        <v>33</v>
      </c>
      <c r="J56" s="19">
        <v>5</v>
      </c>
      <c r="K56" s="19">
        <v>12</v>
      </c>
      <c r="L56" s="19">
        <v>5</v>
      </c>
      <c r="M56" s="19">
        <v>12</v>
      </c>
      <c r="N56" s="19">
        <v>2</v>
      </c>
      <c r="O56" s="19">
        <v>26</v>
      </c>
      <c r="P56" s="19">
        <v>0</v>
      </c>
      <c r="Q56" s="19">
        <v>0</v>
      </c>
      <c r="R56" s="19">
        <v>0</v>
      </c>
      <c r="S56" s="18" t="s">
        <v>741</v>
      </c>
    </row>
    <row r="57" spans="2:67" ht="15.75" x14ac:dyDescent="0.2">
      <c r="B57" s="147"/>
      <c r="C57" s="21" t="s">
        <v>100</v>
      </c>
      <c r="D57" s="19" t="str">
        <f t="shared" si="12"/>
        <v>SMM</v>
      </c>
      <c r="E57" s="19">
        <f t="shared" si="12"/>
        <v>182</v>
      </c>
      <c r="F57" s="20"/>
      <c r="G57" s="19">
        <v>10.029999999999999</v>
      </c>
      <c r="H57" s="19">
        <v>38</v>
      </c>
      <c r="I57" s="19">
        <v>14</v>
      </c>
      <c r="J57" s="19">
        <v>9</v>
      </c>
      <c r="K57" s="19">
        <v>10</v>
      </c>
      <c r="L57" s="19">
        <v>4</v>
      </c>
      <c r="M57" s="19">
        <v>8</v>
      </c>
      <c r="N57" s="19">
        <v>1</v>
      </c>
      <c r="O57" s="19">
        <v>8</v>
      </c>
      <c r="P57" s="19">
        <v>0</v>
      </c>
      <c r="Q57" s="19">
        <v>0</v>
      </c>
      <c r="R57" s="19">
        <v>0</v>
      </c>
      <c r="S57" s="18" t="s">
        <v>738</v>
      </c>
    </row>
    <row r="58" spans="2:67" ht="15.75" x14ac:dyDescent="0.2">
      <c r="B58" s="147"/>
      <c r="C58" s="21" t="s">
        <v>99</v>
      </c>
      <c r="D58" s="19" t="str">
        <f t="shared" si="12"/>
        <v>SMM</v>
      </c>
      <c r="E58" s="19">
        <f t="shared" si="12"/>
        <v>182</v>
      </c>
      <c r="F58" s="20"/>
      <c r="G58" s="19">
        <v>11.85</v>
      </c>
      <c r="H58" s="19">
        <v>52.2</v>
      </c>
      <c r="I58" s="19">
        <v>26.1</v>
      </c>
      <c r="J58" s="19">
        <v>5</v>
      </c>
      <c r="K58" s="19">
        <v>15</v>
      </c>
      <c r="L58" s="19">
        <v>2</v>
      </c>
      <c r="M58" s="19">
        <v>7</v>
      </c>
      <c r="N58" s="19">
        <v>1</v>
      </c>
      <c r="O58" s="19">
        <v>23</v>
      </c>
      <c r="P58" s="19">
        <v>1</v>
      </c>
      <c r="Q58" s="19">
        <v>1</v>
      </c>
      <c r="R58" s="19">
        <v>0</v>
      </c>
      <c r="S58" s="18" t="s">
        <v>741</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182</v>
      </c>
      <c r="F60" s="13">
        <f>F53</f>
        <v>2078.59</v>
      </c>
      <c r="G60" s="13">
        <f>AVERAGE(G53:G58)</f>
        <v>12.073333333333332</v>
      </c>
      <c r="H60" s="13">
        <f>AVERAGE(H53:H58)</f>
        <v>51.866666666666667</v>
      </c>
      <c r="I60" s="13">
        <f>AVERAGE(I53:I58)</f>
        <v>27.25</v>
      </c>
      <c r="J60" s="13">
        <f>AVERAGE(J53:J58)</f>
        <v>6.166666666666667</v>
      </c>
      <c r="K60" s="13">
        <f>AVERAGE(K54:K58)</f>
        <v>13.8</v>
      </c>
      <c r="L60" s="13">
        <f t="shared" ref="L60:R60" si="13">AVERAGE(L53:L58)</f>
        <v>4</v>
      </c>
      <c r="M60" s="13">
        <f t="shared" si="13"/>
        <v>10.666666666666666</v>
      </c>
      <c r="N60" s="13">
        <f t="shared" si="13"/>
        <v>2.8333333333333335</v>
      </c>
      <c r="O60" s="13">
        <f t="shared" si="13"/>
        <v>18</v>
      </c>
      <c r="P60" s="13">
        <f t="shared" si="13"/>
        <v>0.33333333333333331</v>
      </c>
      <c r="Q60" s="13">
        <f t="shared" si="13"/>
        <v>0.33333333333333331</v>
      </c>
      <c r="R60" s="13">
        <f t="shared" si="13"/>
        <v>0</v>
      </c>
      <c r="S60" s="12"/>
    </row>
    <row r="61" spans="2:67" ht="15.75" x14ac:dyDescent="0.2">
      <c r="B61" s="17"/>
      <c r="C61" s="16" t="s">
        <v>97</v>
      </c>
      <c r="D61" s="15"/>
      <c r="E61" s="14"/>
      <c r="F61" s="14"/>
      <c r="G61" s="13">
        <f>STDEV(G53:G58)/SQRT(COUNT(G53:G58))</f>
        <v>0.61816215060811497</v>
      </c>
      <c r="H61" s="13">
        <f>STDEV(H53:H58)/SQRT(COUNT(H53:H58))</f>
        <v>5.2374718243739702</v>
      </c>
      <c r="I61" s="13">
        <f>STDEV(I53:I58)/SQRT(COUNT(I53:I58))</f>
        <v>2.8947941780605664</v>
      </c>
      <c r="J61" s="13">
        <f>STDEV(J53:J58)/SQRT(COUNT(J53:J58))</f>
        <v>0.60092521257733189</v>
      </c>
      <c r="K61" s="13">
        <f>STDEV(K54:K58)/SQRT(COUNT(K54:K58))</f>
        <v>1.5297058540778345</v>
      </c>
      <c r="L61" s="13">
        <f t="shared" ref="L61:R61" si="14">STDEV(L53:L58)/SQRT(COUNT(L53:L58))</f>
        <v>0.51639777949432231</v>
      </c>
      <c r="M61" s="13">
        <f t="shared" si="14"/>
        <v>1.9436506316151008</v>
      </c>
      <c r="N61" s="13">
        <f t="shared" si="14"/>
        <v>0.79232428826698098</v>
      </c>
      <c r="O61" s="13">
        <f t="shared" si="14"/>
        <v>2.8751811537130436</v>
      </c>
      <c r="P61" s="13">
        <f t="shared" si="14"/>
        <v>0.21081851067789201</v>
      </c>
      <c r="Q61" s="13">
        <f t="shared" si="14"/>
        <v>0.21081851067789201</v>
      </c>
      <c r="R61" s="13">
        <f t="shared" si="14"/>
        <v>0</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776</v>
      </c>
      <c r="E63" s="19">
        <v>181</v>
      </c>
      <c r="F63" s="19">
        <v>1545.77</v>
      </c>
      <c r="G63" s="19">
        <v>10.61</v>
      </c>
      <c r="H63" s="19">
        <v>54</v>
      </c>
      <c r="I63" s="19">
        <v>32</v>
      </c>
      <c r="J63" s="19">
        <v>5</v>
      </c>
      <c r="K63" s="19">
        <v>13</v>
      </c>
      <c r="L63" s="19">
        <v>3</v>
      </c>
      <c r="M63" s="19">
        <v>5</v>
      </c>
      <c r="N63" s="19">
        <v>1</v>
      </c>
      <c r="O63" s="19">
        <v>15</v>
      </c>
      <c r="P63" s="19">
        <v>0</v>
      </c>
      <c r="Q63" s="19">
        <v>0</v>
      </c>
      <c r="R63" s="19">
        <v>0</v>
      </c>
      <c r="S63" s="18" t="s">
        <v>738</v>
      </c>
      <c r="U63" s="102">
        <v>6</v>
      </c>
      <c r="V63" s="102">
        <f>IF($H63="","",$H63)</f>
        <v>54</v>
      </c>
      <c r="W63" s="102">
        <f>IF(V63="","",V63/100)</f>
        <v>0.54</v>
      </c>
      <c r="X63" s="102">
        <f>IF($G63="","",$G63)</f>
        <v>10.61</v>
      </c>
      <c r="Y63" s="102">
        <f>IF($K63="","",$K63)</f>
        <v>13</v>
      </c>
      <c r="Z63" s="102">
        <f>IF(J63="","",J63-1)</f>
        <v>4</v>
      </c>
      <c r="AA63" s="102">
        <f>IF($L63="","",$L63)</f>
        <v>3</v>
      </c>
      <c r="AB63" s="102">
        <f>IF($M63="","",$M63)</f>
        <v>5</v>
      </c>
      <c r="AC63" s="102">
        <f>IF($H64="","",$H64)</f>
        <v>53</v>
      </c>
      <c r="AD63" s="102">
        <f>IF(AC63="","",AC63/100)</f>
        <v>0.53</v>
      </c>
      <c r="AE63" s="102">
        <f>IF($G64="","",$G64)</f>
        <v>12.76</v>
      </c>
      <c r="AF63" s="102">
        <f>IF($K64="","",$K64)</f>
        <v>14</v>
      </c>
      <c r="AG63" s="102">
        <f>IF(J64="","",J64-1)</f>
        <v>4</v>
      </c>
      <c r="AH63" s="102">
        <f>IF($L64="","",$L64)</f>
        <v>4</v>
      </c>
      <c r="AI63" s="102">
        <f>IF($M64="","",$M64)</f>
        <v>10</v>
      </c>
      <c r="AJ63" s="102">
        <f>IF($H65="","",$H65)</f>
        <v>48</v>
      </c>
      <c r="AK63" s="102">
        <f>IF(AJ63="","",AJ63/100)</f>
        <v>0.48</v>
      </c>
      <c r="AL63" s="102">
        <f>IF($G65="","",$G65)</f>
        <v>10.92</v>
      </c>
      <c r="AM63" s="102">
        <f>IF($K65="","",$K65)</f>
        <v>10</v>
      </c>
      <c r="AN63" s="102">
        <f>IF(J65="","",J65-1)</f>
        <v>8</v>
      </c>
      <c r="AO63" s="102">
        <f>IF($L65="","",$L65)</f>
        <v>11</v>
      </c>
      <c r="AP63" s="102">
        <f>IF($M65="","",$M65)</f>
        <v>10</v>
      </c>
      <c r="AQ63" s="102">
        <f>IF($H66="","",$H66)</f>
        <v>42</v>
      </c>
      <c r="AR63" s="102">
        <f>IF(AQ63="","",AQ63/100)</f>
        <v>0.42</v>
      </c>
      <c r="AS63" s="102">
        <f>IF($G66="","",$G66)</f>
        <v>9.57</v>
      </c>
      <c r="AT63" s="102">
        <f>IF($K66="","",$K66)</f>
        <v>11</v>
      </c>
      <c r="AU63" s="102">
        <f>IF(J66="","",J66-1)</f>
        <v>5</v>
      </c>
      <c r="AV63" s="102">
        <f>IF($L66="","",$L66)</f>
        <v>1</v>
      </c>
      <c r="AW63" s="102">
        <f>IF($M66="","",$M66)</f>
        <v>5</v>
      </c>
      <c r="AX63" s="102">
        <f>IF($H67="","",$H67)</f>
        <v>44.1</v>
      </c>
      <c r="AY63" s="102">
        <f>IF(AX63="","",AX63/100)</f>
        <v>0.441</v>
      </c>
      <c r="AZ63" s="102">
        <f>IF($G67="","",$G67)</f>
        <v>9.5299999999999994</v>
      </c>
      <c r="BA63" s="102">
        <f>IF($K67="","",$K67)</f>
        <v>9</v>
      </c>
      <c r="BB63" s="102">
        <f>IF(J67="","",J67-1)</f>
        <v>6</v>
      </c>
      <c r="BC63" s="102">
        <f>IF($L67="","",$L67)</f>
        <v>3</v>
      </c>
      <c r="BD63" s="102">
        <f>IF($M67="","",$M67)</f>
        <v>5</v>
      </c>
      <c r="BE63" s="102">
        <f>IF($H68="","",$H68)</f>
        <v>47.2</v>
      </c>
      <c r="BF63" s="102">
        <f>IF(BE63="","",BE63/100)</f>
        <v>0.47200000000000003</v>
      </c>
      <c r="BG63" s="102">
        <f>IF($G68="","",$G68)</f>
        <v>11.79</v>
      </c>
      <c r="BH63" s="102">
        <f>IF($K68="","",$K68)</f>
        <v>14</v>
      </c>
      <c r="BI63" s="102">
        <f>IF(J68="","",J68-1)</f>
        <v>7</v>
      </c>
      <c r="BJ63" s="102">
        <f>IF($L68="","",$L68)</f>
        <v>5</v>
      </c>
      <c r="BK63" s="102">
        <f>IF($M68="","",$M68)</f>
        <v>13</v>
      </c>
      <c r="BL63" s="102">
        <f>SUM(O63:O68)/U63</f>
        <v>13.666666666666666</v>
      </c>
      <c r="BM63" s="102">
        <f>SUM(P63:P68)/U63</f>
        <v>0</v>
      </c>
      <c r="BN63" s="102">
        <f>SUM(Q63:Q68)/U63</f>
        <v>0</v>
      </c>
      <c r="BO63" s="102">
        <f>SUM(R63:R68)/U63</f>
        <v>0</v>
      </c>
    </row>
    <row r="64" spans="2:67" ht="15.75" x14ac:dyDescent="0.2">
      <c r="B64" s="147"/>
      <c r="C64" s="21" t="s">
        <v>103</v>
      </c>
      <c r="D64" s="19" t="s">
        <v>775</v>
      </c>
      <c r="E64" s="19">
        <v>182</v>
      </c>
      <c r="F64" s="20"/>
      <c r="G64" s="19">
        <v>12.76</v>
      </c>
      <c r="H64" s="19">
        <v>53</v>
      </c>
      <c r="I64" s="19">
        <v>28.5</v>
      </c>
      <c r="J64" s="19">
        <v>5</v>
      </c>
      <c r="K64" s="19">
        <v>14</v>
      </c>
      <c r="L64" s="19">
        <v>4</v>
      </c>
      <c r="M64" s="19">
        <v>10</v>
      </c>
      <c r="N64" s="19">
        <v>5</v>
      </c>
      <c r="O64" s="19">
        <v>21</v>
      </c>
      <c r="P64" s="19">
        <v>0</v>
      </c>
      <c r="Q64" s="19">
        <v>0</v>
      </c>
      <c r="R64" s="19">
        <v>0</v>
      </c>
      <c r="S64" s="18" t="s">
        <v>738</v>
      </c>
    </row>
    <row r="65" spans="2:67" ht="15.75" x14ac:dyDescent="0.2">
      <c r="B65" s="147"/>
      <c r="C65" s="21" t="s">
        <v>102</v>
      </c>
      <c r="D65" s="19" t="str">
        <f t="shared" ref="D65:E68" si="15">D64</f>
        <v>SMM</v>
      </c>
      <c r="E65" s="19">
        <f t="shared" si="15"/>
        <v>182</v>
      </c>
      <c r="F65" s="20"/>
      <c r="G65" s="19">
        <v>10.92</v>
      </c>
      <c r="H65" s="19">
        <v>48</v>
      </c>
      <c r="I65" s="19">
        <v>29.5</v>
      </c>
      <c r="J65" s="19">
        <v>9</v>
      </c>
      <c r="K65" s="19">
        <v>10</v>
      </c>
      <c r="L65" s="19">
        <v>11</v>
      </c>
      <c r="M65" s="19">
        <v>10</v>
      </c>
      <c r="N65" s="19">
        <v>3</v>
      </c>
      <c r="O65" s="19">
        <v>10</v>
      </c>
      <c r="P65" s="19">
        <v>0</v>
      </c>
      <c r="Q65" s="19">
        <v>0</v>
      </c>
      <c r="R65" s="19">
        <v>0</v>
      </c>
      <c r="S65" s="18" t="s">
        <v>741</v>
      </c>
    </row>
    <row r="66" spans="2:67" ht="15.75" x14ac:dyDescent="0.2">
      <c r="B66" s="147"/>
      <c r="C66" s="21" t="s">
        <v>101</v>
      </c>
      <c r="D66" s="19" t="str">
        <f t="shared" si="15"/>
        <v>SMM</v>
      </c>
      <c r="E66" s="19">
        <f t="shared" si="15"/>
        <v>182</v>
      </c>
      <c r="F66" s="20"/>
      <c r="G66" s="19">
        <v>9.57</v>
      </c>
      <c r="H66" s="19">
        <v>42</v>
      </c>
      <c r="I66" s="19">
        <v>21</v>
      </c>
      <c r="J66" s="19">
        <v>6</v>
      </c>
      <c r="K66" s="19">
        <v>11</v>
      </c>
      <c r="L66" s="19">
        <v>1</v>
      </c>
      <c r="M66" s="19">
        <v>5</v>
      </c>
      <c r="N66" s="19">
        <v>2</v>
      </c>
      <c r="O66" s="19">
        <v>10</v>
      </c>
      <c r="P66" s="19">
        <v>0</v>
      </c>
      <c r="Q66" s="19">
        <v>0</v>
      </c>
      <c r="R66" s="19">
        <v>0</v>
      </c>
      <c r="S66" s="18" t="s">
        <v>741</v>
      </c>
    </row>
    <row r="67" spans="2:67" ht="15.75" x14ac:dyDescent="0.2">
      <c r="B67" s="147"/>
      <c r="C67" s="21" t="s">
        <v>100</v>
      </c>
      <c r="D67" s="19" t="str">
        <f t="shared" si="15"/>
        <v>SMM</v>
      </c>
      <c r="E67" s="19">
        <f t="shared" si="15"/>
        <v>182</v>
      </c>
      <c r="F67" s="20"/>
      <c r="G67" s="19">
        <v>9.5299999999999994</v>
      </c>
      <c r="H67" s="19">
        <v>44.1</v>
      </c>
      <c r="I67" s="19">
        <v>28</v>
      </c>
      <c r="J67" s="19">
        <v>7</v>
      </c>
      <c r="K67" s="19">
        <v>9</v>
      </c>
      <c r="L67" s="19">
        <v>3</v>
      </c>
      <c r="M67" s="19">
        <v>5</v>
      </c>
      <c r="N67" s="19">
        <v>2</v>
      </c>
      <c r="O67" s="19">
        <v>10</v>
      </c>
      <c r="P67" s="19">
        <v>0</v>
      </c>
      <c r="Q67" s="19">
        <v>0</v>
      </c>
      <c r="R67" s="19">
        <v>0</v>
      </c>
      <c r="S67" s="18" t="s">
        <v>741</v>
      </c>
    </row>
    <row r="68" spans="2:67" ht="15.75" x14ac:dyDescent="0.2">
      <c r="B68" s="147"/>
      <c r="C68" s="21" t="s">
        <v>99</v>
      </c>
      <c r="D68" s="19" t="str">
        <f t="shared" si="15"/>
        <v>SMM</v>
      </c>
      <c r="E68" s="19">
        <f t="shared" si="15"/>
        <v>182</v>
      </c>
      <c r="F68" s="20"/>
      <c r="G68" s="19">
        <v>11.79</v>
      </c>
      <c r="H68" s="19">
        <v>47.2</v>
      </c>
      <c r="I68" s="19">
        <v>28.6</v>
      </c>
      <c r="J68" s="19">
        <v>8</v>
      </c>
      <c r="K68" s="19">
        <v>14</v>
      </c>
      <c r="L68" s="19">
        <v>5</v>
      </c>
      <c r="M68" s="19">
        <v>13</v>
      </c>
      <c r="N68" s="19">
        <v>2</v>
      </c>
      <c r="O68" s="19">
        <v>16</v>
      </c>
      <c r="P68" s="19">
        <v>0</v>
      </c>
      <c r="Q68" s="19">
        <v>0</v>
      </c>
      <c r="R68" s="19">
        <v>0</v>
      </c>
      <c r="S68" s="18" t="s">
        <v>738</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182</v>
      </c>
      <c r="F70" s="13">
        <f>F63</f>
        <v>1545.77</v>
      </c>
      <c r="G70" s="13">
        <f>AVERAGE(G63:G68)</f>
        <v>10.863333333333335</v>
      </c>
      <c r="H70" s="13">
        <f>AVERAGE(H63:H68)</f>
        <v>48.050000000000004</v>
      </c>
      <c r="I70" s="13">
        <f>AVERAGE(I63:I68)</f>
        <v>27.933333333333334</v>
      </c>
      <c r="J70" s="13">
        <f>AVERAGE(J63:J68)</f>
        <v>6.666666666666667</v>
      </c>
      <c r="K70" s="13">
        <f>AVERAGE(K64:K68)</f>
        <v>11.6</v>
      </c>
      <c r="L70" s="13">
        <f t="shared" ref="L70:R70" si="16">AVERAGE(L63:L68)</f>
        <v>4.5</v>
      </c>
      <c r="M70" s="13">
        <f t="shared" si="16"/>
        <v>8</v>
      </c>
      <c r="N70" s="13">
        <f t="shared" si="16"/>
        <v>2.5</v>
      </c>
      <c r="O70" s="13">
        <f t="shared" si="16"/>
        <v>13.666666666666666</v>
      </c>
      <c r="P70" s="13">
        <f t="shared" si="16"/>
        <v>0</v>
      </c>
      <c r="Q70" s="13">
        <f t="shared" si="16"/>
        <v>0</v>
      </c>
      <c r="R70" s="13">
        <f t="shared" si="16"/>
        <v>0</v>
      </c>
      <c r="S70" s="12"/>
    </row>
    <row r="71" spans="2:67" ht="15.75" x14ac:dyDescent="0.2">
      <c r="B71" s="17"/>
      <c r="C71" s="16" t="s">
        <v>97</v>
      </c>
      <c r="D71" s="15"/>
      <c r="E71" s="14"/>
      <c r="F71" s="14"/>
      <c r="G71" s="13">
        <f>STDEV(G63:G68)/SQRT(COUNT(G63:G68))</f>
        <v>0.51555579501909743</v>
      </c>
      <c r="H71" s="13">
        <f>STDEV(H63:H68)/SQRT(COUNT(H63:H68))</f>
        <v>1.9393727508312233</v>
      </c>
      <c r="I71" s="13">
        <f>STDEV(I63:I68)/SQRT(COUNT(I63:I68))</f>
        <v>1.503699142485335</v>
      </c>
      <c r="J71" s="13">
        <f>STDEV(J63:J68)/SQRT(COUNT(J63:J68))</f>
        <v>0.6666666666666663</v>
      </c>
      <c r="K71" s="13">
        <f>STDEV(K64:K68)/SQRT(COUNT(K64:K68))</f>
        <v>1.0295630140987011</v>
      </c>
      <c r="L71" s="13">
        <f t="shared" ref="L71:R71" si="17">STDEV(L63:L68)/SQRT(COUNT(L63:L68))</f>
        <v>1.4083086782851739</v>
      </c>
      <c r="M71" s="13">
        <f t="shared" si="17"/>
        <v>1.4142135623730951</v>
      </c>
      <c r="N71" s="13">
        <f t="shared" si="17"/>
        <v>0.56273143387113778</v>
      </c>
      <c r="O71" s="13">
        <f t="shared" si="17"/>
        <v>1.8378731669453625</v>
      </c>
      <c r="P71" s="13">
        <f t="shared" si="17"/>
        <v>0</v>
      </c>
      <c r="Q71" s="13">
        <f t="shared" si="17"/>
        <v>0</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776</v>
      </c>
      <c r="E73" s="19">
        <v>181</v>
      </c>
      <c r="F73" s="19">
        <v>1807.11</v>
      </c>
      <c r="G73" s="19">
        <v>11.4</v>
      </c>
      <c r="H73" s="19">
        <v>61.4</v>
      </c>
      <c r="I73" s="19">
        <v>29.1</v>
      </c>
      <c r="J73" s="19">
        <v>4</v>
      </c>
      <c r="K73" s="19">
        <v>16</v>
      </c>
      <c r="L73" s="19">
        <v>1</v>
      </c>
      <c r="M73" s="19">
        <v>4</v>
      </c>
      <c r="N73" s="19">
        <v>4</v>
      </c>
      <c r="O73" s="19">
        <v>27</v>
      </c>
      <c r="P73" s="19">
        <v>1</v>
      </c>
      <c r="Q73" s="19">
        <v>0</v>
      </c>
      <c r="R73" s="19">
        <v>0</v>
      </c>
      <c r="S73" s="18"/>
      <c r="U73" s="102">
        <v>6</v>
      </c>
      <c r="V73" s="102">
        <f>IF($H73="","",$H73)</f>
        <v>61.4</v>
      </c>
      <c r="W73" s="102">
        <f>IF(V73="","",V73/100)</f>
        <v>0.61399999999999999</v>
      </c>
      <c r="X73" s="102">
        <f>IF($G73="","",$G73)</f>
        <v>11.4</v>
      </c>
      <c r="Y73" s="102">
        <f>IF($K73="","",$K73)</f>
        <v>16</v>
      </c>
      <c r="Z73" s="102">
        <f>IF(J73="","",J73-1)</f>
        <v>3</v>
      </c>
      <c r="AA73" s="102">
        <f>IF($L73="","",$L73)</f>
        <v>1</v>
      </c>
      <c r="AB73" s="102">
        <f>IF($M73="","",$M73)</f>
        <v>4</v>
      </c>
      <c r="AC73" s="102">
        <f>IF($H74="","",$H74)</f>
        <v>52.5</v>
      </c>
      <c r="AD73" s="102">
        <f>IF(AC73="","",AC73/100)</f>
        <v>0.52500000000000002</v>
      </c>
      <c r="AE73" s="102">
        <f>IF($G74="","",$G74)</f>
        <v>11.5</v>
      </c>
      <c r="AF73" s="102">
        <f>IF($K74="","",$K74)</f>
        <v>17</v>
      </c>
      <c r="AG73" s="102">
        <f>IF(J74="","",J74-1)</f>
        <v>5</v>
      </c>
      <c r="AH73" s="102">
        <f>IF($L74="","",$L74)</f>
        <v>3</v>
      </c>
      <c r="AI73" s="102">
        <f>IF($M74="","",$M74)</f>
        <v>9</v>
      </c>
      <c r="AJ73" s="102">
        <f>IF($H75="","",$H75)</f>
        <v>49</v>
      </c>
      <c r="AK73" s="102">
        <f>IF(AJ73="","",AJ73/100)</f>
        <v>0.49</v>
      </c>
      <c r="AL73" s="102">
        <f>IF($G75="","",$G75)</f>
        <v>8</v>
      </c>
      <c r="AM73" s="102">
        <f>IF($K75="","",$K75)</f>
        <v>13</v>
      </c>
      <c r="AN73" s="102">
        <f>IF(J75="","",J75-1)</f>
        <v>6</v>
      </c>
      <c r="AO73" s="102">
        <f>IF($L75="","",$L75)</f>
        <v>2</v>
      </c>
      <c r="AP73" s="102">
        <f>IF($M75="","",$M75)</f>
        <v>2</v>
      </c>
      <c r="AQ73" s="102">
        <f>IF($H76="","",$H76)</f>
        <v>48.2</v>
      </c>
      <c r="AR73" s="102">
        <f>IF(AQ73="","",AQ73/100)</f>
        <v>0.48200000000000004</v>
      </c>
      <c r="AS73" s="102">
        <f>IF($G76="","",$G76)</f>
        <v>8.8000000000000007</v>
      </c>
      <c r="AT73" s="102">
        <f>IF($K76="","",$K76)</f>
        <v>11</v>
      </c>
      <c r="AU73" s="102">
        <f>IF(J76="","",J76-1)</f>
        <v>6</v>
      </c>
      <c r="AV73" s="102">
        <f>IF($L76="","",$L76)</f>
        <v>1</v>
      </c>
      <c r="AW73" s="102">
        <f>IF($M76="","",$M76)</f>
        <v>9</v>
      </c>
      <c r="AX73" s="102">
        <f>IF($H77="","",$H77)</f>
        <v>51.5</v>
      </c>
      <c r="AY73" s="102">
        <f>IF(AX73="","",AX73/100)</f>
        <v>0.51500000000000001</v>
      </c>
      <c r="AZ73" s="102">
        <f>IF($G77="","",$G77)</f>
        <v>10</v>
      </c>
      <c r="BA73" s="102">
        <f>IF($K77="","",$K77)</f>
        <v>13</v>
      </c>
      <c r="BB73" s="102">
        <f>IF(J77="","",J77-1)</f>
        <v>5</v>
      </c>
      <c r="BC73" s="102">
        <f>IF($L77="","",$L77)</f>
        <v>2</v>
      </c>
      <c r="BD73" s="102">
        <f>IF($M77="","",$M77)</f>
        <v>3</v>
      </c>
      <c r="BE73" s="102">
        <f>IF($H78="","",$H78)</f>
        <v>44.1</v>
      </c>
      <c r="BF73" s="102">
        <f>IF(BE73="","",BE73/100)</f>
        <v>0.441</v>
      </c>
      <c r="BG73" s="102">
        <f>IF($G78="","",$G78)</f>
        <v>8.9</v>
      </c>
      <c r="BH73" s="102">
        <f>IF($K78="","",$K78)</f>
        <v>13</v>
      </c>
      <c r="BI73" s="102">
        <f>IF(J78="","",J78-1)</f>
        <v>5</v>
      </c>
      <c r="BJ73" s="102">
        <f>IF($L78="","",$L78)</f>
        <v>2</v>
      </c>
      <c r="BK73" s="102">
        <f>IF($M78="","",$M78)</f>
        <v>6</v>
      </c>
      <c r="BL73" s="102">
        <f>SUM(O73:O78)/U73</f>
        <v>15.166666666666666</v>
      </c>
      <c r="BM73" s="102">
        <f>SUM(P73:P78)/U73</f>
        <v>0.16666666666666666</v>
      </c>
      <c r="BN73" s="102">
        <f>SUM(Q73:Q78)/U73</f>
        <v>0.5</v>
      </c>
      <c r="BO73" s="102">
        <f>SUM(R73:R78)/U73</f>
        <v>0</v>
      </c>
    </row>
    <row r="74" spans="2:67" ht="15.75" x14ac:dyDescent="0.2">
      <c r="B74" s="147"/>
      <c r="C74" s="21" t="s">
        <v>103</v>
      </c>
      <c r="D74" s="19" t="s">
        <v>775</v>
      </c>
      <c r="E74" s="19">
        <v>182</v>
      </c>
      <c r="F74" s="20"/>
      <c r="G74" s="19">
        <v>11.5</v>
      </c>
      <c r="H74" s="19">
        <v>52.5</v>
      </c>
      <c r="I74" s="19">
        <v>37.5</v>
      </c>
      <c r="J74" s="19">
        <v>6</v>
      </c>
      <c r="K74" s="19">
        <v>17</v>
      </c>
      <c r="L74" s="19">
        <v>3</v>
      </c>
      <c r="M74" s="19">
        <v>9</v>
      </c>
      <c r="N74" s="19">
        <v>2</v>
      </c>
      <c r="O74" s="19">
        <v>19</v>
      </c>
      <c r="P74" s="19">
        <v>0</v>
      </c>
      <c r="Q74" s="19">
        <v>2</v>
      </c>
      <c r="R74" s="19">
        <v>0</v>
      </c>
      <c r="S74" s="18"/>
    </row>
    <row r="75" spans="2:67" ht="15.75" x14ac:dyDescent="0.2">
      <c r="B75" s="147"/>
      <c r="C75" s="21" t="s">
        <v>102</v>
      </c>
      <c r="D75" s="19" t="str">
        <f t="shared" ref="D75:E78" si="18">D74</f>
        <v>SMM</v>
      </c>
      <c r="E75" s="19">
        <f t="shared" si="18"/>
        <v>182</v>
      </c>
      <c r="F75" s="20"/>
      <c r="G75" s="19">
        <v>8</v>
      </c>
      <c r="H75" s="19">
        <v>49</v>
      </c>
      <c r="I75" s="19">
        <v>30.5</v>
      </c>
      <c r="J75" s="19">
        <v>7</v>
      </c>
      <c r="K75" s="19">
        <v>13</v>
      </c>
      <c r="L75" s="19">
        <v>2</v>
      </c>
      <c r="M75" s="19">
        <v>2</v>
      </c>
      <c r="N75" s="19">
        <v>1</v>
      </c>
      <c r="O75" s="19">
        <v>3</v>
      </c>
      <c r="P75" s="19">
        <v>0</v>
      </c>
      <c r="Q75" s="19">
        <v>0</v>
      </c>
      <c r="R75" s="19">
        <v>0</v>
      </c>
      <c r="S75" s="18"/>
    </row>
    <row r="76" spans="2:67" ht="15.75" x14ac:dyDescent="0.2">
      <c r="B76" s="147"/>
      <c r="C76" s="21" t="s">
        <v>101</v>
      </c>
      <c r="D76" s="19" t="str">
        <f t="shared" si="18"/>
        <v>SMM</v>
      </c>
      <c r="E76" s="19">
        <f t="shared" si="18"/>
        <v>182</v>
      </c>
      <c r="F76" s="20"/>
      <c r="G76" s="19">
        <v>8.8000000000000007</v>
      </c>
      <c r="H76" s="19">
        <v>48.2</v>
      </c>
      <c r="I76" s="19">
        <v>24.9</v>
      </c>
      <c r="J76" s="19">
        <v>7</v>
      </c>
      <c r="K76" s="19">
        <v>11</v>
      </c>
      <c r="L76" s="19">
        <v>1</v>
      </c>
      <c r="M76" s="19">
        <v>9</v>
      </c>
      <c r="N76" s="19">
        <v>2</v>
      </c>
      <c r="O76" s="19">
        <v>11</v>
      </c>
      <c r="P76" s="19">
        <v>0</v>
      </c>
      <c r="Q76" s="19">
        <v>0</v>
      </c>
      <c r="R76" s="19">
        <v>0</v>
      </c>
      <c r="S76" s="18" t="s">
        <v>741</v>
      </c>
    </row>
    <row r="77" spans="2:67" ht="15.75" x14ac:dyDescent="0.2">
      <c r="B77" s="147"/>
      <c r="C77" s="21" t="s">
        <v>100</v>
      </c>
      <c r="D77" s="19" t="str">
        <f t="shared" si="18"/>
        <v>SMM</v>
      </c>
      <c r="E77" s="19">
        <f t="shared" si="18"/>
        <v>182</v>
      </c>
      <c r="F77" s="20"/>
      <c r="G77" s="19">
        <v>10</v>
      </c>
      <c r="H77" s="19">
        <v>51.5</v>
      </c>
      <c r="I77" s="19">
        <v>27.5</v>
      </c>
      <c r="J77" s="19">
        <v>6</v>
      </c>
      <c r="K77" s="19">
        <v>13</v>
      </c>
      <c r="L77" s="19">
        <v>2</v>
      </c>
      <c r="M77" s="19">
        <v>3</v>
      </c>
      <c r="N77" s="19">
        <v>0</v>
      </c>
      <c r="O77" s="19">
        <v>15</v>
      </c>
      <c r="P77" s="19">
        <v>0</v>
      </c>
      <c r="Q77" s="19">
        <v>1</v>
      </c>
      <c r="R77" s="19">
        <v>0</v>
      </c>
      <c r="S77" s="18" t="s">
        <v>741</v>
      </c>
    </row>
    <row r="78" spans="2:67" ht="15.75" x14ac:dyDescent="0.2">
      <c r="B78" s="147"/>
      <c r="C78" s="21" t="s">
        <v>99</v>
      </c>
      <c r="D78" s="19" t="str">
        <f t="shared" si="18"/>
        <v>SMM</v>
      </c>
      <c r="E78" s="19">
        <f t="shared" si="18"/>
        <v>182</v>
      </c>
      <c r="F78" s="20"/>
      <c r="G78" s="19">
        <v>8.9</v>
      </c>
      <c r="H78" s="19">
        <v>44.1</v>
      </c>
      <c r="I78" s="19">
        <v>23.4</v>
      </c>
      <c r="J78" s="19">
        <v>6</v>
      </c>
      <c r="K78" s="19">
        <v>13</v>
      </c>
      <c r="L78" s="19">
        <v>2</v>
      </c>
      <c r="M78" s="19">
        <v>6</v>
      </c>
      <c r="N78" s="19">
        <v>1</v>
      </c>
      <c r="O78" s="19">
        <v>16</v>
      </c>
      <c r="P78" s="19">
        <v>0</v>
      </c>
      <c r="Q78" s="19">
        <v>0</v>
      </c>
      <c r="R78" s="19">
        <v>0</v>
      </c>
      <c r="S78" s="18" t="s">
        <v>741</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182</v>
      </c>
      <c r="F80" s="13">
        <f>F73</f>
        <v>1807.11</v>
      </c>
      <c r="G80" s="13">
        <f t="shared" ref="G80:R80" si="19">AVERAGE(G73:G78)</f>
        <v>9.7666666666666675</v>
      </c>
      <c r="H80" s="13">
        <f t="shared" si="19"/>
        <v>51.116666666666674</v>
      </c>
      <c r="I80" s="13">
        <f t="shared" si="19"/>
        <v>28.816666666666666</v>
      </c>
      <c r="J80" s="13">
        <f t="shared" si="19"/>
        <v>6</v>
      </c>
      <c r="K80" s="13">
        <f t="shared" si="19"/>
        <v>13.833333333333334</v>
      </c>
      <c r="L80" s="13">
        <f t="shared" si="19"/>
        <v>1.8333333333333333</v>
      </c>
      <c r="M80" s="13">
        <f t="shared" si="19"/>
        <v>5.5</v>
      </c>
      <c r="N80" s="13">
        <f t="shared" si="19"/>
        <v>1.6666666666666667</v>
      </c>
      <c r="O80" s="13">
        <f t="shared" si="19"/>
        <v>15.166666666666666</v>
      </c>
      <c r="P80" s="13">
        <f t="shared" si="19"/>
        <v>0.16666666666666666</v>
      </c>
      <c r="Q80" s="13">
        <f t="shared" si="19"/>
        <v>0.5</v>
      </c>
      <c r="R80" s="13">
        <f t="shared" si="19"/>
        <v>0</v>
      </c>
      <c r="S80" s="12"/>
    </row>
    <row r="81" spans="2:67" ht="15.75" x14ac:dyDescent="0.2">
      <c r="B81" s="17"/>
      <c r="C81" s="16" t="s">
        <v>97</v>
      </c>
      <c r="D81" s="15"/>
      <c r="E81" s="14"/>
      <c r="F81" s="14"/>
      <c r="G81" s="13">
        <f t="shared" ref="G81:R81" si="20">STDEV(G73:G78)/SQRT(COUNT(G73:G78))</f>
        <v>0.59254629448770513</v>
      </c>
      <c r="H81" s="13">
        <f t="shared" si="20"/>
        <v>2.3806745075946187</v>
      </c>
      <c r="I81" s="13">
        <f t="shared" si="20"/>
        <v>2.0390220967687074</v>
      </c>
      <c r="J81" s="13">
        <f t="shared" si="20"/>
        <v>0.44721359549995793</v>
      </c>
      <c r="K81" s="13">
        <f t="shared" si="20"/>
        <v>0.90982293759707744</v>
      </c>
      <c r="L81" s="13">
        <f t="shared" si="20"/>
        <v>0.30731814857642958</v>
      </c>
      <c r="M81" s="13">
        <f t="shared" si="20"/>
        <v>1.2315302134607444</v>
      </c>
      <c r="N81" s="13">
        <f t="shared" si="20"/>
        <v>0.55777335102271708</v>
      </c>
      <c r="O81" s="13">
        <f t="shared" si="20"/>
        <v>3.2702361450580972</v>
      </c>
      <c r="P81" s="13">
        <f t="shared" si="20"/>
        <v>0.16666666666666669</v>
      </c>
      <c r="Q81" s="13">
        <f t="shared" si="20"/>
        <v>0.34156502553198664</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776</v>
      </c>
      <c r="E83" s="19">
        <v>181</v>
      </c>
      <c r="F83" s="19">
        <v>1765.06</v>
      </c>
      <c r="G83" s="19">
        <v>11.8</v>
      </c>
      <c r="H83" s="19">
        <v>54.1</v>
      </c>
      <c r="I83" s="19">
        <v>25</v>
      </c>
      <c r="J83" s="19">
        <v>8</v>
      </c>
      <c r="K83" s="19">
        <v>16</v>
      </c>
      <c r="L83" s="19">
        <v>3</v>
      </c>
      <c r="M83" s="19">
        <v>8</v>
      </c>
      <c r="N83" s="19">
        <v>3</v>
      </c>
      <c r="O83" s="19">
        <v>19</v>
      </c>
      <c r="P83" s="19">
        <v>0</v>
      </c>
      <c r="Q83" s="19">
        <v>0</v>
      </c>
      <c r="R83" s="19">
        <v>0</v>
      </c>
      <c r="S83" s="18"/>
      <c r="U83" s="102">
        <v>6</v>
      </c>
      <c r="V83" s="102">
        <f>IF($H83="","",$H83)</f>
        <v>54.1</v>
      </c>
      <c r="W83" s="102">
        <f>IF(V83="","",V83/100)</f>
        <v>0.54100000000000004</v>
      </c>
      <c r="X83" s="102">
        <f>IF($G83="","",$G83)</f>
        <v>11.8</v>
      </c>
      <c r="Y83" s="102">
        <f>IF($K83="","",$K83)</f>
        <v>16</v>
      </c>
      <c r="Z83" s="102">
        <f>IF(J83="","",J83-1)</f>
        <v>7</v>
      </c>
      <c r="AA83" s="102">
        <f>IF($L83="","",$L83)</f>
        <v>3</v>
      </c>
      <c r="AB83" s="102">
        <f>IF($M83="","",$M83)</f>
        <v>8</v>
      </c>
      <c r="AC83" s="102">
        <f>IF($H84="","",$H84)</f>
        <v>41</v>
      </c>
      <c r="AD83" s="102">
        <f>IF(AC83="","",AC83/100)</f>
        <v>0.41</v>
      </c>
      <c r="AE83" s="102">
        <f>IF($G84="","",$G84)</f>
        <v>9.3000000000000007</v>
      </c>
      <c r="AF83" s="102">
        <f>IF($K84="","",$K84)</f>
        <v>10</v>
      </c>
      <c r="AG83" s="102">
        <f>IF(J84="","",J84-1)</f>
        <v>5</v>
      </c>
      <c r="AH83" s="102">
        <f>IF($L84="","",$L84)</f>
        <v>1</v>
      </c>
      <c r="AI83" s="102">
        <f>IF($M84="","",$M84)</f>
        <v>7</v>
      </c>
      <c r="AJ83" s="102">
        <f>IF($H85="","",$H85)</f>
        <v>38</v>
      </c>
      <c r="AK83" s="102">
        <f>IF(AJ83="","",AJ83/100)</f>
        <v>0.38</v>
      </c>
      <c r="AL83" s="102">
        <f>IF($G85="","",$G85)</f>
        <v>9.1999999999999993</v>
      </c>
      <c r="AM83" s="102">
        <f>IF($K85="","",$K85)</f>
        <v>11</v>
      </c>
      <c r="AN83" s="102">
        <f>IF(J85="","",J85-1)</f>
        <v>4</v>
      </c>
      <c r="AO83" s="102">
        <f>IF($L85="","",$L85)</f>
        <v>2</v>
      </c>
      <c r="AP83" s="102">
        <f>IF($M85="","",$M85)</f>
        <v>5</v>
      </c>
      <c r="AQ83" s="102">
        <f>IF($H86="","",$H86)</f>
        <v>40.200000000000003</v>
      </c>
      <c r="AR83" s="102">
        <f>IF(AQ83="","",AQ83/100)</f>
        <v>0.40200000000000002</v>
      </c>
      <c r="AS83" s="102">
        <f>IF($G86="","",$G86)</f>
        <v>10.199999999999999</v>
      </c>
      <c r="AT83" s="102">
        <f>IF($K86="","",$K86)</f>
        <v>11</v>
      </c>
      <c r="AU83" s="102">
        <f>IF(J86="","",J86-1)</f>
        <v>4</v>
      </c>
      <c r="AV83" s="102">
        <f>IF($L86="","",$L86)</f>
        <v>3</v>
      </c>
      <c r="AW83" s="102">
        <f>IF($M86="","",$M86)</f>
        <v>8</v>
      </c>
      <c r="AX83" s="102">
        <f>IF($H87="","",$H87)</f>
        <v>51.2</v>
      </c>
      <c r="AY83" s="102">
        <f>IF(AX83="","",AX83/100)</f>
        <v>0.51200000000000001</v>
      </c>
      <c r="AZ83" s="102">
        <f>IF($G87="","",$G87)</f>
        <v>10.199999999999999</v>
      </c>
      <c r="BA83" s="102">
        <f>IF($K87="","",$K87)</f>
        <v>17</v>
      </c>
      <c r="BB83" s="102">
        <f>IF(J87="","",J87-1)</f>
        <v>6</v>
      </c>
      <c r="BC83" s="102">
        <f>IF($L87="","",$L87)</f>
        <v>1</v>
      </c>
      <c r="BD83" s="102">
        <f>IF($M87="","",$M87)</f>
        <v>2</v>
      </c>
      <c r="BE83" s="102">
        <f>IF($H88="","",$H88)</f>
        <v>31</v>
      </c>
      <c r="BF83" s="102">
        <f>IF(BE83="","",BE83/100)</f>
        <v>0.31</v>
      </c>
      <c r="BG83" s="102">
        <f>IF($G88="","",$G88)</f>
        <v>7.9</v>
      </c>
      <c r="BH83" s="102">
        <f>IF($K88="","",$K88)</f>
        <v>12</v>
      </c>
      <c r="BI83" s="102">
        <f>IF(J88="","",J88-1)</f>
        <v>3</v>
      </c>
      <c r="BJ83" s="102">
        <f>IF($L88="","",$L88)</f>
        <v>3</v>
      </c>
      <c r="BK83" s="102">
        <f>IF($M88="","",$M88)</f>
        <v>5</v>
      </c>
      <c r="BL83" s="102">
        <f>SUM(O83:O88)/U83</f>
        <v>10.833333333333334</v>
      </c>
      <c r="BM83" s="102">
        <f>SUM(P83:P88)/U83</f>
        <v>0.16666666666666666</v>
      </c>
      <c r="BN83" s="102">
        <f>SUM(Q83:Q88)/U83</f>
        <v>0</v>
      </c>
      <c r="BO83" s="102">
        <f>SUM(R83:R88)/U83</f>
        <v>0</v>
      </c>
    </row>
    <row r="84" spans="2:67" ht="15.75" x14ac:dyDescent="0.2">
      <c r="B84" s="147"/>
      <c r="C84" s="21" t="s">
        <v>103</v>
      </c>
      <c r="D84" s="19" t="s">
        <v>775</v>
      </c>
      <c r="E84" s="19">
        <v>182</v>
      </c>
      <c r="F84" s="20"/>
      <c r="G84" s="19">
        <v>9.3000000000000007</v>
      </c>
      <c r="H84" s="19">
        <v>41</v>
      </c>
      <c r="I84" s="19">
        <v>28</v>
      </c>
      <c r="J84" s="19">
        <v>6</v>
      </c>
      <c r="K84" s="19">
        <v>10</v>
      </c>
      <c r="L84" s="19">
        <v>1</v>
      </c>
      <c r="M84" s="19">
        <v>7</v>
      </c>
      <c r="N84" s="19">
        <v>0</v>
      </c>
      <c r="O84" s="19">
        <v>11</v>
      </c>
      <c r="P84" s="19">
        <v>0</v>
      </c>
      <c r="Q84" s="19">
        <v>0</v>
      </c>
      <c r="R84" s="19">
        <v>0</v>
      </c>
      <c r="S84" s="18" t="s">
        <v>741</v>
      </c>
    </row>
    <row r="85" spans="2:67" ht="15.75" x14ac:dyDescent="0.2">
      <c r="B85" s="147"/>
      <c r="C85" s="21" t="s">
        <v>102</v>
      </c>
      <c r="D85" s="19" t="str">
        <f t="shared" ref="D85:E88" si="21">D84</f>
        <v>SMM</v>
      </c>
      <c r="E85" s="19">
        <f t="shared" si="21"/>
        <v>182</v>
      </c>
      <c r="F85" s="20"/>
      <c r="G85" s="19">
        <v>9.1999999999999993</v>
      </c>
      <c r="H85" s="19">
        <v>38</v>
      </c>
      <c r="I85" s="19">
        <v>17</v>
      </c>
      <c r="J85" s="19">
        <v>5</v>
      </c>
      <c r="K85" s="19">
        <v>11</v>
      </c>
      <c r="L85" s="19">
        <v>2</v>
      </c>
      <c r="M85" s="19">
        <v>5</v>
      </c>
      <c r="N85" s="19">
        <v>2</v>
      </c>
      <c r="O85" s="19">
        <v>5</v>
      </c>
      <c r="P85" s="19">
        <v>0</v>
      </c>
      <c r="Q85" s="19">
        <v>0</v>
      </c>
      <c r="R85" s="19">
        <v>0</v>
      </c>
      <c r="S85" s="18" t="s">
        <v>741</v>
      </c>
    </row>
    <row r="86" spans="2:67" ht="15.75" x14ac:dyDescent="0.2">
      <c r="B86" s="147"/>
      <c r="C86" s="21" t="s">
        <v>101</v>
      </c>
      <c r="D86" s="19" t="str">
        <f t="shared" si="21"/>
        <v>SMM</v>
      </c>
      <c r="E86" s="19">
        <f t="shared" si="21"/>
        <v>182</v>
      </c>
      <c r="F86" s="20"/>
      <c r="G86" s="19">
        <v>10.199999999999999</v>
      </c>
      <c r="H86" s="19">
        <v>40.200000000000003</v>
      </c>
      <c r="I86" s="19">
        <v>29</v>
      </c>
      <c r="J86" s="19">
        <v>5</v>
      </c>
      <c r="K86" s="19">
        <v>11</v>
      </c>
      <c r="L86" s="19">
        <v>3</v>
      </c>
      <c r="M86" s="19">
        <v>8</v>
      </c>
      <c r="N86" s="19">
        <v>2</v>
      </c>
      <c r="O86" s="19">
        <v>11</v>
      </c>
      <c r="P86" s="19">
        <v>1</v>
      </c>
      <c r="Q86" s="19">
        <v>0</v>
      </c>
      <c r="R86" s="19">
        <v>0</v>
      </c>
      <c r="S86" s="18" t="s">
        <v>738</v>
      </c>
    </row>
    <row r="87" spans="2:67" ht="15.75" x14ac:dyDescent="0.2">
      <c r="B87" s="147"/>
      <c r="C87" s="21" t="s">
        <v>100</v>
      </c>
      <c r="D87" s="19" t="str">
        <f t="shared" si="21"/>
        <v>SMM</v>
      </c>
      <c r="E87" s="19">
        <f t="shared" si="21"/>
        <v>182</v>
      </c>
      <c r="F87" s="20"/>
      <c r="G87" s="19">
        <v>10.199999999999999</v>
      </c>
      <c r="H87" s="19">
        <v>51.2</v>
      </c>
      <c r="I87" s="19">
        <v>20.5</v>
      </c>
      <c r="J87" s="19">
        <v>7</v>
      </c>
      <c r="K87" s="19">
        <v>17</v>
      </c>
      <c r="L87" s="19">
        <v>1</v>
      </c>
      <c r="M87" s="19">
        <v>2</v>
      </c>
      <c r="N87" s="19">
        <v>2</v>
      </c>
      <c r="O87" s="19">
        <v>17</v>
      </c>
      <c r="P87" s="19">
        <v>0</v>
      </c>
      <c r="Q87" s="19">
        <v>0</v>
      </c>
      <c r="R87" s="19">
        <v>0</v>
      </c>
      <c r="S87" s="18"/>
    </row>
    <row r="88" spans="2:67" ht="15.75" x14ac:dyDescent="0.2">
      <c r="B88" s="147"/>
      <c r="C88" s="21" t="s">
        <v>99</v>
      </c>
      <c r="D88" s="19" t="str">
        <f t="shared" si="21"/>
        <v>SMM</v>
      </c>
      <c r="E88" s="19">
        <f t="shared" si="21"/>
        <v>182</v>
      </c>
      <c r="F88" s="20"/>
      <c r="G88" s="19">
        <v>7.9</v>
      </c>
      <c r="H88" s="19">
        <v>31</v>
      </c>
      <c r="I88" s="19">
        <v>23.5</v>
      </c>
      <c r="J88" s="19">
        <v>4</v>
      </c>
      <c r="K88" s="19">
        <v>12</v>
      </c>
      <c r="L88" s="19">
        <v>3</v>
      </c>
      <c r="M88" s="19">
        <v>5</v>
      </c>
      <c r="N88" s="19">
        <v>1</v>
      </c>
      <c r="O88" s="19">
        <v>2</v>
      </c>
      <c r="P88" s="19">
        <v>0</v>
      </c>
      <c r="Q88" s="19">
        <v>0</v>
      </c>
      <c r="R88" s="19">
        <v>0</v>
      </c>
      <c r="S88" s="18" t="s">
        <v>738</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182</v>
      </c>
      <c r="F90" s="13">
        <f>F83</f>
        <v>1765.06</v>
      </c>
      <c r="G90" s="13">
        <f t="shared" ref="G90:R90" si="22">AVERAGE(G83:G88)</f>
        <v>9.7666666666666675</v>
      </c>
      <c r="H90" s="13">
        <f t="shared" si="22"/>
        <v>42.583333333333336</v>
      </c>
      <c r="I90" s="13">
        <f t="shared" si="22"/>
        <v>23.833333333333332</v>
      </c>
      <c r="J90" s="13">
        <f t="shared" si="22"/>
        <v>5.833333333333333</v>
      </c>
      <c r="K90" s="13">
        <f t="shared" si="22"/>
        <v>12.833333333333334</v>
      </c>
      <c r="L90" s="13">
        <f t="shared" si="22"/>
        <v>2.1666666666666665</v>
      </c>
      <c r="M90" s="13">
        <f t="shared" si="22"/>
        <v>5.833333333333333</v>
      </c>
      <c r="N90" s="13">
        <f t="shared" si="22"/>
        <v>1.6666666666666667</v>
      </c>
      <c r="O90" s="13">
        <f t="shared" si="22"/>
        <v>10.833333333333334</v>
      </c>
      <c r="P90" s="13">
        <f t="shared" si="22"/>
        <v>0.16666666666666666</v>
      </c>
      <c r="Q90" s="13">
        <f t="shared" si="22"/>
        <v>0</v>
      </c>
      <c r="R90" s="13">
        <f t="shared" si="22"/>
        <v>0</v>
      </c>
      <c r="S90" s="12"/>
    </row>
    <row r="91" spans="2:67" ht="15.75" x14ac:dyDescent="0.2">
      <c r="B91" s="17"/>
      <c r="C91" s="16" t="s">
        <v>97</v>
      </c>
      <c r="D91" s="15"/>
      <c r="E91" s="14"/>
      <c r="F91" s="14"/>
      <c r="G91" s="13">
        <f t="shared" ref="G91:R91" si="23">STDEV(G83:G88)/SQRT(COUNT(G83:G88))</f>
        <v>0.53333333333332889</v>
      </c>
      <c r="H91" s="13">
        <f t="shared" si="23"/>
        <v>3.5130629244451579</v>
      </c>
      <c r="I91" s="13">
        <f t="shared" si="23"/>
        <v>1.8559214542766755</v>
      </c>
      <c r="J91" s="13">
        <f t="shared" si="23"/>
        <v>0.60092521257733189</v>
      </c>
      <c r="K91" s="13">
        <f t="shared" si="23"/>
        <v>1.1948965552623287</v>
      </c>
      <c r="L91" s="13">
        <f t="shared" si="23"/>
        <v>0.40138648595974313</v>
      </c>
      <c r="M91" s="13">
        <f t="shared" si="23"/>
        <v>0.94575073060740755</v>
      </c>
      <c r="N91" s="13">
        <f t="shared" si="23"/>
        <v>0.4216370213557839</v>
      </c>
      <c r="O91" s="13">
        <f t="shared" si="23"/>
        <v>2.6884526735238956</v>
      </c>
      <c r="P91" s="13">
        <f t="shared" si="23"/>
        <v>0.16666666666666669</v>
      </c>
      <c r="Q91" s="13">
        <f t="shared" si="23"/>
        <v>0</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ED7AE-23A5-4D4B-A2FC-11971121E070}">
  <sheetPr>
    <pageSetUpPr fitToPage="1"/>
  </sheetPr>
  <dimension ref="B1:BO92"/>
  <sheetViews>
    <sheetView defaultGridColor="0" topLeftCell="B11" colorId="8" zoomScale="85" workbookViewId="0">
      <pane xSplit="1" ySplit="2" topLeftCell="C13" activePane="bottomRight" state="frozen"/>
      <selection activeCell="R93" sqref="R93"/>
      <selection pane="topRight" activeCell="R93" sqref="R93"/>
      <selection pane="bottomLeft" activeCell="R93" sqref="R93"/>
      <selection pane="bottomRight" activeCell="R93" sqref="R9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769</v>
      </c>
      <c r="E13" s="19">
        <v>181</v>
      </c>
      <c r="F13" s="19">
        <v>1108.1600000000001</v>
      </c>
      <c r="G13" s="19">
        <v>8.32</v>
      </c>
      <c r="H13" s="19">
        <v>50.2</v>
      </c>
      <c r="I13" s="19">
        <v>27.3</v>
      </c>
      <c r="J13" s="19">
        <v>6</v>
      </c>
      <c r="K13" s="19">
        <v>12</v>
      </c>
      <c r="L13" s="19">
        <v>2</v>
      </c>
      <c r="M13" s="19">
        <v>10</v>
      </c>
      <c r="N13" s="19">
        <v>5</v>
      </c>
      <c r="O13" s="19">
        <v>10</v>
      </c>
      <c r="P13" s="19">
        <v>0</v>
      </c>
      <c r="Q13" s="19">
        <v>0</v>
      </c>
      <c r="R13" s="19">
        <v>0</v>
      </c>
      <c r="S13" s="18" t="s">
        <v>738</v>
      </c>
      <c r="U13" s="102">
        <v>6</v>
      </c>
      <c r="V13" s="102">
        <f>IF($H13="","",$H13)</f>
        <v>50.2</v>
      </c>
      <c r="W13" s="102">
        <f>IF(V13="","",V13/100)</f>
        <v>0.502</v>
      </c>
      <c r="X13" s="102">
        <f>IF($G13="","",$G13)</f>
        <v>8.32</v>
      </c>
      <c r="Y13" s="102">
        <f>IF($K13="","",$K13)</f>
        <v>12</v>
      </c>
      <c r="Z13" s="102">
        <f>IF(J13="","",J13-1)</f>
        <v>5</v>
      </c>
      <c r="AA13" s="102">
        <f>IF($L13="","",$L13)</f>
        <v>2</v>
      </c>
      <c r="AB13" s="102">
        <f>IF($M13="","",$M13)</f>
        <v>10</v>
      </c>
      <c r="AC13" s="102">
        <f>IF($H14="","",$H14)</f>
        <v>55.2</v>
      </c>
      <c r="AD13" s="102">
        <f>IF(AC13="","",AC13/100)</f>
        <v>0.55200000000000005</v>
      </c>
      <c r="AE13" s="102">
        <f>IF($G14="","",$G14)</f>
        <v>9.4</v>
      </c>
      <c r="AF13" s="102">
        <f>IF($K14="","",$K14)</f>
        <v>14</v>
      </c>
      <c r="AG13" s="102">
        <f>IF(J14="","",J14-1)</f>
        <v>8</v>
      </c>
      <c r="AH13" s="102">
        <f>IF($L14="","",$L14)</f>
        <v>3</v>
      </c>
      <c r="AI13" s="102">
        <f>IF($M14="","",$M14)</f>
        <v>19</v>
      </c>
      <c r="AJ13" s="102">
        <f>IF($H15="","",$H15)</f>
        <v>28.2</v>
      </c>
      <c r="AK13" s="102">
        <f>IF(AJ13="","",AJ13/100)</f>
        <v>0.28199999999999997</v>
      </c>
      <c r="AL13" s="102">
        <f>IF($G15="","",$G15)</f>
        <v>4.5199999999999996</v>
      </c>
      <c r="AM13" s="102">
        <f>IF($K15="","",$K15)</f>
        <v>8</v>
      </c>
      <c r="AN13" s="102" t="str">
        <f>IF(J15="","",J15-1)</f>
        <v/>
      </c>
      <c r="AO13" s="102">
        <f>IF($L15="","",$L15)</f>
        <v>0</v>
      </c>
      <c r="AP13" s="102">
        <f>IF($M15="","",$M15)</f>
        <v>0</v>
      </c>
      <c r="AQ13" s="102">
        <f>IF($H16="","",$H16)</f>
        <v>53.2</v>
      </c>
      <c r="AR13" s="102">
        <f>IF(AQ13="","",AQ13/100)</f>
        <v>0.53200000000000003</v>
      </c>
      <c r="AS13" s="102">
        <f>IF($G16="","",$G16)</f>
        <v>9.39</v>
      </c>
      <c r="AT13" s="102">
        <f>IF($K16="","",$K16)</f>
        <v>12</v>
      </c>
      <c r="AU13" s="102">
        <f>IF(J16="","",J16-1)</f>
        <v>5</v>
      </c>
      <c r="AV13" s="102">
        <f>IF($L16="","",$L16)</f>
        <v>2</v>
      </c>
      <c r="AW13" s="102">
        <f>IF($M16="","",$M16)</f>
        <v>10</v>
      </c>
      <c r="AX13" s="102">
        <f>IF($H17="","",$H17)</f>
        <v>41.8</v>
      </c>
      <c r="AY13" s="102">
        <f>IF(AX13="","",AX13/100)</f>
        <v>0.41799999999999998</v>
      </c>
      <c r="AZ13" s="102">
        <f>IF($G17="","",$G17)</f>
        <v>6.72</v>
      </c>
      <c r="BA13" s="102">
        <f>IF($K17="","",$K17)</f>
        <v>13</v>
      </c>
      <c r="BB13" s="102">
        <f>IF(J17="","",J17-1)</f>
        <v>10</v>
      </c>
      <c r="BC13" s="102">
        <f>IF($L17="","",$L17)</f>
        <v>1</v>
      </c>
      <c r="BD13" s="102">
        <f>IF($M17="","",$M17)</f>
        <v>1</v>
      </c>
      <c r="BE13" s="102">
        <f>IF($H18="","",$H18)</f>
        <v>53.5</v>
      </c>
      <c r="BF13" s="102">
        <f>IF(BE13="","",BE13/100)</f>
        <v>0.53500000000000003</v>
      </c>
      <c r="BG13" s="102">
        <f>IF($G18="","",$G18)</f>
        <v>10.33</v>
      </c>
      <c r="BH13" s="102">
        <f>IF($K18="","",$K18)</f>
        <v>15</v>
      </c>
      <c r="BI13" s="102">
        <f>IF(J18="","",J18-1)</f>
        <v>4</v>
      </c>
      <c r="BJ13" s="102">
        <f>IF($L18="","",$L18)</f>
        <v>1</v>
      </c>
      <c r="BK13" s="102">
        <f>IF($M18="","",$M18)</f>
        <v>8</v>
      </c>
      <c r="BL13" s="102">
        <f>SUM(O13:O18)/U13</f>
        <v>10</v>
      </c>
      <c r="BM13" s="102">
        <f>SUM(P13:P18)/U13</f>
        <v>0</v>
      </c>
      <c r="BN13" s="102">
        <f>SUM(Q13:Q18)/U13</f>
        <v>0.33333333333333331</v>
      </c>
      <c r="BO13" s="102">
        <f>SUM(R13:R18)/U13</f>
        <v>0</v>
      </c>
    </row>
    <row r="14" spans="2:67" ht="15.75" x14ac:dyDescent="0.2">
      <c r="B14" s="147"/>
      <c r="C14" s="21" t="s">
        <v>103</v>
      </c>
      <c r="D14" s="19" t="s">
        <v>745</v>
      </c>
      <c r="E14" s="19">
        <v>182</v>
      </c>
      <c r="F14" s="20"/>
      <c r="G14" s="19">
        <v>9.4</v>
      </c>
      <c r="H14" s="19">
        <v>55.2</v>
      </c>
      <c r="I14" s="19">
        <v>37.9</v>
      </c>
      <c r="J14" s="19">
        <v>9</v>
      </c>
      <c r="K14" s="19">
        <v>14</v>
      </c>
      <c r="L14" s="19">
        <v>3</v>
      </c>
      <c r="M14" s="19">
        <v>19</v>
      </c>
      <c r="N14" s="19">
        <v>5</v>
      </c>
      <c r="O14" s="19">
        <v>20</v>
      </c>
      <c r="P14" s="19">
        <v>0</v>
      </c>
      <c r="Q14" s="19">
        <v>1</v>
      </c>
      <c r="R14" s="19">
        <v>0</v>
      </c>
      <c r="S14" s="18"/>
    </row>
    <row r="15" spans="2:67" ht="15.75" x14ac:dyDescent="0.2">
      <c r="B15" s="147"/>
      <c r="C15" s="21" t="s">
        <v>102</v>
      </c>
      <c r="D15" s="19" t="str">
        <f t="shared" ref="D15:E18" si="0">D14</f>
        <v>CO'B</v>
      </c>
      <c r="E15" s="19">
        <f t="shared" si="0"/>
        <v>182</v>
      </c>
      <c r="F15" s="20"/>
      <c r="G15" s="19">
        <v>4.5199999999999996</v>
      </c>
      <c r="H15" s="19">
        <v>28.2</v>
      </c>
      <c r="I15" s="19">
        <v>24.3</v>
      </c>
      <c r="J15" s="19"/>
      <c r="K15" s="19">
        <v>8</v>
      </c>
      <c r="L15" s="19">
        <v>0</v>
      </c>
      <c r="M15" s="19">
        <v>0</v>
      </c>
      <c r="N15" s="19">
        <v>0</v>
      </c>
      <c r="O15" s="19">
        <v>0</v>
      </c>
      <c r="P15" s="19">
        <v>0</v>
      </c>
      <c r="Q15" s="19">
        <v>0</v>
      </c>
      <c r="R15" s="19">
        <v>0</v>
      </c>
      <c r="S15" s="18"/>
    </row>
    <row r="16" spans="2:67" ht="15.75" x14ac:dyDescent="0.2">
      <c r="B16" s="147"/>
      <c r="C16" s="21" t="s">
        <v>101</v>
      </c>
      <c r="D16" s="19" t="str">
        <f t="shared" si="0"/>
        <v>CO'B</v>
      </c>
      <c r="E16" s="19">
        <f t="shared" si="0"/>
        <v>182</v>
      </c>
      <c r="F16" s="20"/>
      <c r="G16" s="19">
        <v>9.39</v>
      </c>
      <c r="H16" s="19">
        <v>53.2</v>
      </c>
      <c r="I16" s="19">
        <v>29.2</v>
      </c>
      <c r="J16" s="19">
        <v>6</v>
      </c>
      <c r="K16" s="19">
        <v>12</v>
      </c>
      <c r="L16" s="19">
        <v>2</v>
      </c>
      <c r="M16" s="19">
        <v>10</v>
      </c>
      <c r="N16" s="19">
        <v>4</v>
      </c>
      <c r="O16" s="19">
        <v>10</v>
      </c>
      <c r="P16" s="19">
        <v>0</v>
      </c>
      <c r="Q16" s="19">
        <v>0</v>
      </c>
      <c r="R16" s="19">
        <v>0</v>
      </c>
      <c r="S16" s="18" t="s">
        <v>741</v>
      </c>
    </row>
    <row r="17" spans="2:67" ht="15.75" x14ac:dyDescent="0.2">
      <c r="B17" s="147"/>
      <c r="C17" s="21" t="s">
        <v>100</v>
      </c>
      <c r="D17" s="19" t="str">
        <f t="shared" si="0"/>
        <v>CO'B</v>
      </c>
      <c r="E17" s="19">
        <f t="shared" si="0"/>
        <v>182</v>
      </c>
      <c r="F17" s="20"/>
      <c r="G17" s="19">
        <v>6.72</v>
      </c>
      <c r="H17" s="19">
        <v>41.8</v>
      </c>
      <c r="I17" s="19">
        <v>24.3</v>
      </c>
      <c r="J17" s="19">
        <v>11</v>
      </c>
      <c r="K17" s="19">
        <v>13</v>
      </c>
      <c r="L17" s="19">
        <v>1</v>
      </c>
      <c r="M17" s="19">
        <v>1</v>
      </c>
      <c r="N17" s="19">
        <v>3</v>
      </c>
      <c r="O17" s="19">
        <v>2</v>
      </c>
      <c r="P17" s="19">
        <v>0</v>
      </c>
      <c r="Q17" s="19">
        <v>0</v>
      </c>
      <c r="R17" s="19">
        <v>0</v>
      </c>
      <c r="S17" s="18"/>
    </row>
    <row r="18" spans="2:67" ht="15.75" x14ac:dyDescent="0.2">
      <c r="B18" s="147"/>
      <c r="C18" s="21" t="s">
        <v>99</v>
      </c>
      <c r="D18" s="19" t="str">
        <f t="shared" si="0"/>
        <v>CO'B</v>
      </c>
      <c r="E18" s="19">
        <f t="shared" si="0"/>
        <v>182</v>
      </c>
      <c r="F18" s="20"/>
      <c r="G18" s="19">
        <v>10.33</v>
      </c>
      <c r="H18" s="19">
        <v>53.5</v>
      </c>
      <c r="I18" s="19">
        <v>36.700000000000003</v>
      </c>
      <c r="J18" s="19">
        <v>5</v>
      </c>
      <c r="K18" s="19">
        <v>15</v>
      </c>
      <c r="L18" s="19">
        <v>1</v>
      </c>
      <c r="M18" s="19">
        <v>8</v>
      </c>
      <c r="N18" s="19">
        <v>5</v>
      </c>
      <c r="O18" s="19">
        <v>18</v>
      </c>
      <c r="P18" s="19">
        <v>0</v>
      </c>
      <c r="Q18" s="19">
        <v>1</v>
      </c>
      <c r="R18" s="19">
        <v>0</v>
      </c>
      <c r="S18" s="18" t="s">
        <v>741</v>
      </c>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182</v>
      </c>
      <c r="F20" s="13">
        <f>F13</f>
        <v>1108.1600000000001</v>
      </c>
      <c r="G20" s="13">
        <f t="shared" ref="G20:R20" si="1">AVERAGE(G13:G18)</f>
        <v>8.1133333333333333</v>
      </c>
      <c r="H20" s="13">
        <f t="shared" si="1"/>
        <v>47.016666666666673</v>
      </c>
      <c r="I20" s="13">
        <f t="shared" si="1"/>
        <v>29.95</v>
      </c>
      <c r="J20" s="13">
        <f t="shared" si="1"/>
        <v>7.4</v>
      </c>
      <c r="K20" s="13">
        <f t="shared" si="1"/>
        <v>12.333333333333334</v>
      </c>
      <c r="L20" s="13">
        <f t="shared" si="1"/>
        <v>1.5</v>
      </c>
      <c r="M20" s="13">
        <f t="shared" si="1"/>
        <v>8</v>
      </c>
      <c r="N20" s="13">
        <f t="shared" si="1"/>
        <v>3.6666666666666665</v>
      </c>
      <c r="O20" s="13">
        <f t="shared" si="1"/>
        <v>10</v>
      </c>
      <c r="P20" s="13">
        <f t="shared" si="1"/>
        <v>0</v>
      </c>
      <c r="Q20" s="13">
        <f t="shared" si="1"/>
        <v>0.33333333333333331</v>
      </c>
      <c r="R20" s="13">
        <f t="shared" si="1"/>
        <v>0</v>
      </c>
      <c r="S20" s="12"/>
    </row>
    <row r="21" spans="2:67" ht="15.75" x14ac:dyDescent="0.2">
      <c r="B21" s="17"/>
      <c r="C21" s="16" t="s">
        <v>97</v>
      </c>
      <c r="D21" s="15"/>
      <c r="E21" s="14"/>
      <c r="F21" s="14"/>
      <c r="G21" s="13">
        <f t="shared" ref="G21:R21" si="2">STDEV(G13:G18)/SQRT(COUNT(G13:G18))</f>
        <v>0.87740399918041001</v>
      </c>
      <c r="H21" s="13">
        <f t="shared" si="2"/>
        <v>4.2373275120580853</v>
      </c>
      <c r="I21" s="13">
        <f t="shared" si="2"/>
        <v>2.4508161905781551</v>
      </c>
      <c r="J21" s="13">
        <f t="shared" si="2"/>
        <v>1.1224972160321822</v>
      </c>
      <c r="K21" s="13">
        <f t="shared" si="2"/>
        <v>0.98882646494608917</v>
      </c>
      <c r="L21" s="13">
        <f t="shared" si="2"/>
        <v>0.4281744192888377</v>
      </c>
      <c r="M21" s="13">
        <f t="shared" si="2"/>
        <v>2.8401877872187726</v>
      </c>
      <c r="N21" s="13">
        <f t="shared" si="2"/>
        <v>0.80277297191948627</v>
      </c>
      <c r="O21" s="13">
        <f t="shared" si="2"/>
        <v>3.3065591380365982</v>
      </c>
      <c r="P21" s="13">
        <f t="shared" si="2"/>
        <v>0</v>
      </c>
      <c r="Q21" s="13">
        <f t="shared" si="2"/>
        <v>0.21081851067789201</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c r="E23" s="19">
        <v>181</v>
      </c>
      <c r="F23" s="19">
        <v>3170.19</v>
      </c>
      <c r="G23" s="19">
        <v>13.08</v>
      </c>
      <c r="H23" s="19">
        <v>54.3</v>
      </c>
      <c r="I23" s="19">
        <v>32.799999999999997</v>
      </c>
      <c r="J23" s="19">
        <v>7</v>
      </c>
      <c r="K23" s="19">
        <v>19</v>
      </c>
      <c r="L23" s="19">
        <v>4</v>
      </c>
      <c r="M23" s="19">
        <v>14</v>
      </c>
      <c r="N23" s="19">
        <v>2</v>
      </c>
      <c r="O23" s="19">
        <v>45</v>
      </c>
      <c r="P23" s="19">
        <v>0</v>
      </c>
      <c r="Q23" s="19">
        <v>0</v>
      </c>
      <c r="R23" s="19">
        <v>0</v>
      </c>
      <c r="S23" s="18"/>
      <c r="U23" s="102">
        <v>6</v>
      </c>
      <c r="V23" s="102">
        <f>IF($H23="","",$H23)</f>
        <v>54.3</v>
      </c>
      <c r="W23" s="102">
        <f>IF(V23="","",V23/100)</f>
        <v>0.54299999999999993</v>
      </c>
      <c r="X23" s="102">
        <f>IF($G23="","",$G23)</f>
        <v>13.08</v>
      </c>
      <c r="Y23" s="102">
        <f>IF($K23="","",$K23)</f>
        <v>19</v>
      </c>
      <c r="Z23" s="102">
        <f>IF(J23="","",J23-1)</f>
        <v>6</v>
      </c>
      <c r="AA23" s="102">
        <f>IF($L23="","",$L23)</f>
        <v>4</v>
      </c>
      <c r="AB23" s="102">
        <f>IF($M23="","",$M23)</f>
        <v>14</v>
      </c>
      <c r="AC23" s="102">
        <f>IF($H24="","",$H24)</f>
        <v>37.1</v>
      </c>
      <c r="AD23" s="102">
        <f>IF(AC23="","",AC23/100)</f>
        <v>0.371</v>
      </c>
      <c r="AE23" s="102">
        <f>IF($G24="","",$G24)</f>
        <v>9.32</v>
      </c>
      <c r="AF23" s="102">
        <f>IF($K24="","",$K24)</f>
        <v>12</v>
      </c>
      <c r="AG23" s="102">
        <f>IF(J24="","",J24-1)</f>
        <v>3</v>
      </c>
      <c r="AH23" s="102">
        <f>IF($L24="","",$L24)</f>
        <v>1</v>
      </c>
      <c r="AI23" s="102">
        <f>IF($M24="","",$M24)</f>
        <v>8</v>
      </c>
      <c r="AJ23" s="102">
        <f>IF($H25="","",$H25)</f>
        <v>52.4</v>
      </c>
      <c r="AK23" s="102">
        <f>IF(AJ23="","",AJ23/100)</f>
        <v>0.52400000000000002</v>
      </c>
      <c r="AL23" s="102">
        <f>IF($G25="","",$G25)</f>
        <v>10.33</v>
      </c>
      <c r="AM23" s="102">
        <f>IF($K25="","",$K25)</f>
        <v>14</v>
      </c>
      <c r="AN23" s="102">
        <f>IF(J25="","",J25-1)</f>
        <v>8</v>
      </c>
      <c r="AO23" s="102">
        <f>IF($L25="","",$L25)</f>
        <v>3</v>
      </c>
      <c r="AP23" s="102">
        <f>IF($M25="","",$M25)</f>
        <v>12</v>
      </c>
      <c r="AQ23" s="102">
        <f>IF($H26="","",$H26)</f>
        <v>48.4</v>
      </c>
      <c r="AR23" s="102">
        <f>IF(AQ23="","",AQ23/100)</f>
        <v>0.48399999999999999</v>
      </c>
      <c r="AS23" s="102">
        <f>IF($G26="","",$G26)</f>
        <v>10.94</v>
      </c>
      <c r="AT23" s="102">
        <f>IF($K26="","",$K26)</f>
        <v>12</v>
      </c>
      <c r="AU23" s="102">
        <f>IF(J26="","",J26-1)</f>
        <v>4</v>
      </c>
      <c r="AV23" s="102">
        <f>IF($L26="","",$L26)</f>
        <v>2</v>
      </c>
      <c r="AW23" s="102">
        <f>IF($M26="","",$M26)</f>
        <v>19</v>
      </c>
      <c r="AX23" s="102">
        <f>IF($H27="","",$H27)</f>
        <v>56</v>
      </c>
      <c r="AY23" s="102">
        <f>IF(AX23="","",AX23/100)</f>
        <v>0.56000000000000005</v>
      </c>
      <c r="AZ23" s="102">
        <f>IF($G27="","",$G27)</f>
        <v>11.17</v>
      </c>
      <c r="BA23" s="102">
        <f>IF($K27="","",$K27)</f>
        <v>15</v>
      </c>
      <c r="BB23" s="102">
        <f>IF(J27="","",J27-1)</f>
        <v>5</v>
      </c>
      <c r="BC23" s="102">
        <f>IF($L27="","",$L27)</f>
        <v>2</v>
      </c>
      <c r="BD23" s="102">
        <f>IF($M27="","",$M27)</f>
        <v>11</v>
      </c>
      <c r="BE23" s="102">
        <f>IF($H28="","",$H28)</f>
        <v>59.4</v>
      </c>
      <c r="BF23" s="102">
        <f>IF(BE23="","",BE23/100)</f>
        <v>0.59399999999999997</v>
      </c>
      <c r="BG23" s="102">
        <f>IF($G28="","",$G28)</f>
        <v>9.77</v>
      </c>
      <c r="BH23" s="102">
        <f>IF($K28="","",$K28)</f>
        <v>16</v>
      </c>
      <c r="BI23" s="102">
        <f>IF(J28="","",J28-1)</f>
        <v>6</v>
      </c>
      <c r="BJ23" s="102">
        <f>IF($L28="","",$L28)</f>
        <v>3</v>
      </c>
      <c r="BK23" s="102">
        <f>IF($M28="","",$M28)</f>
        <v>5</v>
      </c>
      <c r="BL23" s="102">
        <f>SUM(O23:O28)/U23</f>
        <v>19.333333333333332</v>
      </c>
      <c r="BM23" s="102">
        <f>SUM(P23:P28)/U23</f>
        <v>0</v>
      </c>
      <c r="BN23" s="102">
        <f>SUM(Q23:Q28)/U23</f>
        <v>0</v>
      </c>
      <c r="BO23" s="102">
        <f>SUM(R23:R28)/U23</f>
        <v>0</v>
      </c>
    </row>
    <row r="24" spans="2:67" ht="15.75" x14ac:dyDescent="0.2">
      <c r="B24" s="147"/>
      <c r="C24" s="21" t="s">
        <v>103</v>
      </c>
      <c r="D24" s="19" t="s">
        <v>745</v>
      </c>
      <c r="E24" s="19">
        <v>183</v>
      </c>
      <c r="F24" s="20"/>
      <c r="G24" s="19">
        <v>9.32</v>
      </c>
      <c r="H24" s="19">
        <v>37.1</v>
      </c>
      <c r="I24" s="19">
        <v>26.6</v>
      </c>
      <c r="J24" s="19">
        <v>4</v>
      </c>
      <c r="K24" s="19">
        <v>12</v>
      </c>
      <c r="L24" s="19">
        <v>1</v>
      </c>
      <c r="M24" s="19">
        <v>8</v>
      </c>
      <c r="N24" s="19">
        <v>1</v>
      </c>
      <c r="O24" s="19">
        <v>7</v>
      </c>
      <c r="P24" s="19">
        <v>0</v>
      </c>
      <c r="Q24" s="19">
        <v>0</v>
      </c>
      <c r="R24" s="19">
        <v>0</v>
      </c>
      <c r="S24" s="18" t="s">
        <v>741</v>
      </c>
    </row>
    <row r="25" spans="2:67" ht="15.75" x14ac:dyDescent="0.2">
      <c r="B25" s="147"/>
      <c r="C25" s="21" t="s">
        <v>102</v>
      </c>
      <c r="D25" s="19" t="str">
        <f t="shared" ref="D25:E28" si="3">D24</f>
        <v>CO'B</v>
      </c>
      <c r="E25" s="19">
        <f t="shared" si="3"/>
        <v>183</v>
      </c>
      <c r="F25" s="20"/>
      <c r="G25" s="19">
        <v>10.33</v>
      </c>
      <c r="H25" s="19">
        <v>52.4</v>
      </c>
      <c r="I25" s="19">
        <v>34.6</v>
      </c>
      <c r="J25" s="19">
        <v>9</v>
      </c>
      <c r="K25" s="19">
        <v>14</v>
      </c>
      <c r="L25" s="19">
        <v>3</v>
      </c>
      <c r="M25" s="19">
        <v>12</v>
      </c>
      <c r="N25" s="19">
        <v>5</v>
      </c>
      <c r="O25" s="19">
        <v>12</v>
      </c>
      <c r="P25" s="19">
        <v>0</v>
      </c>
      <c r="Q25" s="19">
        <v>0</v>
      </c>
      <c r="R25" s="19">
        <v>0</v>
      </c>
      <c r="S25" s="18"/>
    </row>
    <row r="26" spans="2:67" ht="15.75" x14ac:dyDescent="0.2">
      <c r="B26" s="147"/>
      <c r="C26" s="21" t="s">
        <v>101</v>
      </c>
      <c r="D26" s="19" t="str">
        <f t="shared" si="3"/>
        <v>CO'B</v>
      </c>
      <c r="E26" s="19">
        <f t="shared" si="3"/>
        <v>183</v>
      </c>
      <c r="F26" s="20"/>
      <c r="G26" s="19">
        <v>10.94</v>
      </c>
      <c r="H26" s="19">
        <v>48.4</v>
      </c>
      <c r="I26" s="19">
        <v>25.3</v>
      </c>
      <c r="J26" s="19">
        <v>5</v>
      </c>
      <c r="K26" s="19">
        <v>12</v>
      </c>
      <c r="L26" s="19">
        <v>2</v>
      </c>
      <c r="M26" s="19">
        <v>19</v>
      </c>
      <c r="N26" s="19">
        <v>6</v>
      </c>
      <c r="O26" s="19">
        <v>26</v>
      </c>
      <c r="P26" s="19">
        <v>0</v>
      </c>
      <c r="Q26" s="19">
        <v>0</v>
      </c>
      <c r="R26" s="19">
        <v>0</v>
      </c>
      <c r="S26" s="18" t="s">
        <v>738</v>
      </c>
    </row>
    <row r="27" spans="2:67" ht="15.75" x14ac:dyDescent="0.2">
      <c r="B27" s="147"/>
      <c r="C27" s="21" t="s">
        <v>100</v>
      </c>
      <c r="D27" s="19" t="str">
        <f t="shared" si="3"/>
        <v>CO'B</v>
      </c>
      <c r="E27" s="19">
        <f t="shared" si="3"/>
        <v>183</v>
      </c>
      <c r="F27" s="20"/>
      <c r="G27" s="19">
        <v>11.17</v>
      </c>
      <c r="H27" s="19">
        <v>56</v>
      </c>
      <c r="I27" s="19">
        <v>25.8</v>
      </c>
      <c r="J27" s="19">
        <v>6</v>
      </c>
      <c r="K27" s="19">
        <v>15</v>
      </c>
      <c r="L27" s="19">
        <v>2</v>
      </c>
      <c r="M27" s="19">
        <v>11</v>
      </c>
      <c r="N27" s="19">
        <v>7</v>
      </c>
      <c r="O27" s="19">
        <v>12</v>
      </c>
      <c r="P27" s="19">
        <v>0</v>
      </c>
      <c r="Q27" s="19">
        <v>0</v>
      </c>
      <c r="R27" s="19">
        <v>0</v>
      </c>
      <c r="S27" s="18"/>
    </row>
    <row r="28" spans="2:67" ht="15.75" x14ac:dyDescent="0.2">
      <c r="B28" s="147"/>
      <c r="C28" s="21" t="s">
        <v>99</v>
      </c>
      <c r="D28" s="19" t="str">
        <f t="shared" si="3"/>
        <v>CO'B</v>
      </c>
      <c r="E28" s="19">
        <f t="shared" si="3"/>
        <v>183</v>
      </c>
      <c r="F28" s="20"/>
      <c r="G28" s="19">
        <v>9.77</v>
      </c>
      <c r="H28" s="19">
        <v>59.4</v>
      </c>
      <c r="I28" s="19">
        <v>31.8</v>
      </c>
      <c r="J28" s="19">
        <v>7</v>
      </c>
      <c r="K28" s="19">
        <v>16</v>
      </c>
      <c r="L28" s="19">
        <v>3</v>
      </c>
      <c r="M28" s="19">
        <v>5</v>
      </c>
      <c r="N28" s="19">
        <v>5</v>
      </c>
      <c r="O28" s="19">
        <v>14</v>
      </c>
      <c r="P28" s="19">
        <v>0</v>
      </c>
      <c r="Q28" s="19">
        <v>0</v>
      </c>
      <c r="R28" s="19">
        <v>0</v>
      </c>
      <c r="S28" s="18"/>
    </row>
    <row r="29" spans="2:67" ht="3.75" customHeight="1" x14ac:dyDescent="0.2">
      <c r="B29" s="11"/>
      <c r="C29" s="9"/>
      <c r="D29" s="9"/>
      <c r="E29" s="10"/>
      <c r="F29" s="10"/>
      <c r="G29" s="9">
        <v>9.77</v>
      </c>
      <c r="H29" s="9"/>
      <c r="I29" s="9"/>
      <c r="J29" s="9"/>
      <c r="K29" s="10"/>
      <c r="L29" s="10"/>
      <c r="M29" s="10"/>
      <c r="N29" s="10"/>
      <c r="O29" s="10"/>
      <c r="P29" s="10"/>
      <c r="Q29" s="9"/>
      <c r="R29" s="9"/>
      <c r="S29" s="8"/>
    </row>
    <row r="30" spans="2:67" ht="15.75" x14ac:dyDescent="0.2">
      <c r="B30" s="17" t="s">
        <v>156</v>
      </c>
      <c r="C30" s="16" t="s">
        <v>98</v>
      </c>
      <c r="D30" s="15"/>
      <c r="E30" s="13">
        <f>AVERAGE(E24:E28)</f>
        <v>183</v>
      </c>
      <c r="F30" s="13">
        <v>3170.19</v>
      </c>
      <c r="G30" s="13" t="e">
        <f>AVERAGE(#REF!)</f>
        <v>#REF!</v>
      </c>
      <c r="H30" s="13">
        <f t="shared" ref="H30:R30" si="4">AVERAGE(H23:H28)</f>
        <v>51.266666666666673</v>
      </c>
      <c r="I30" s="13">
        <f t="shared" si="4"/>
        <v>29.483333333333334</v>
      </c>
      <c r="J30" s="13">
        <f t="shared" si="4"/>
        <v>6.333333333333333</v>
      </c>
      <c r="K30" s="13">
        <f t="shared" si="4"/>
        <v>14.666666666666666</v>
      </c>
      <c r="L30" s="13">
        <f t="shared" si="4"/>
        <v>2.5</v>
      </c>
      <c r="M30" s="13">
        <f t="shared" si="4"/>
        <v>11.5</v>
      </c>
      <c r="N30" s="13">
        <f t="shared" si="4"/>
        <v>4.333333333333333</v>
      </c>
      <c r="O30" s="13">
        <f t="shared" si="4"/>
        <v>19.333333333333332</v>
      </c>
      <c r="P30" s="13">
        <f t="shared" si="4"/>
        <v>0</v>
      </c>
      <c r="Q30" s="13">
        <f t="shared" si="4"/>
        <v>0</v>
      </c>
      <c r="R30" s="13">
        <f t="shared" si="4"/>
        <v>0</v>
      </c>
      <c r="S30" s="12"/>
    </row>
    <row r="31" spans="2:67" ht="15.75" x14ac:dyDescent="0.2">
      <c r="B31" s="17"/>
      <c r="C31" s="16" t="s">
        <v>97</v>
      </c>
      <c r="D31" s="15"/>
      <c r="E31" s="14"/>
      <c r="F31" s="14"/>
      <c r="G31" s="13" t="e">
        <f>STDEV(#REF!)/SQRT(COUNT(#REF!))</f>
        <v>#REF!</v>
      </c>
      <c r="H31" s="13">
        <f t="shared" ref="H31:R31" si="5">STDEV(H23:H28)/SQRT(COUNT(H23:H28))</f>
        <v>3.2039212086302897</v>
      </c>
      <c r="I31" s="13">
        <f t="shared" si="5"/>
        <v>1.6525569413622254</v>
      </c>
      <c r="J31" s="13">
        <f t="shared" si="5"/>
        <v>0.71492035298424084</v>
      </c>
      <c r="K31" s="13">
        <f t="shared" si="5"/>
        <v>1.085254706406646</v>
      </c>
      <c r="L31" s="13">
        <f t="shared" si="5"/>
        <v>0.4281744192888377</v>
      </c>
      <c r="M31" s="13">
        <f t="shared" si="5"/>
        <v>1.9790570145063198</v>
      </c>
      <c r="N31" s="13">
        <f t="shared" si="5"/>
        <v>0.95452140421842346</v>
      </c>
      <c r="O31" s="13">
        <f t="shared" si="5"/>
        <v>5.7484297372799515</v>
      </c>
      <c r="P31" s="13">
        <f t="shared" si="5"/>
        <v>0</v>
      </c>
      <c r="Q31" s="13">
        <f t="shared" si="5"/>
        <v>0</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c r="E33" s="19">
        <v>181</v>
      </c>
      <c r="F33" s="19">
        <v>3951.6</v>
      </c>
      <c r="G33" s="19">
        <v>15.7</v>
      </c>
      <c r="H33" s="19">
        <v>64.099999999999994</v>
      </c>
      <c r="I33" s="19">
        <v>26.2</v>
      </c>
      <c r="J33" s="19">
        <v>4</v>
      </c>
      <c r="K33" s="19">
        <v>17</v>
      </c>
      <c r="L33" s="19">
        <v>1</v>
      </c>
      <c r="M33" s="19">
        <v>27</v>
      </c>
      <c r="N33" s="19">
        <v>8</v>
      </c>
      <c r="O33" s="19">
        <v>51</v>
      </c>
      <c r="P33" s="19">
        <v>0</v>
      </c>
      <c r="Q33" s="19">
        <v>0</v>
      </c>
      <c r="R33" s="19">
        <v>0</v>
      </c>
      <c r="S33" s="18" t="s">
        <v>741</v>
      </c>
      <c r="U33" s="102">
        <v>6</v>
      </c>
      <c r="V33" s="102">
        <f>IF($H33="","",$H33)</f>
        <v>64.099999999999994</v>
      </c>
      <c r="W33" s="102">
        <f>IF(V33="","",V33/100)</f>
        <v>0.6409999999999999</v>
      </c>
      <c r="X33" s="102">
        <f>IF($G33="","",$G33)</f>
        <v>15.7</v>
      </c>
      <c r="Y33" s="102">
        <f>IF($K33="","",$K33)</f>
        <v>17</v>
      </c>
      <c r="Z33" s="102">
        <f>IF(J33="","",J33-1)</f>
        <v>3</v>
      </c>
      <c r="AA33" s="102">
        <f>IF($L33="","",$L33)</f>
        <v>1</v>
      </c>
      <c r="AB33" s="102">
        <f>IF($M33="","",$M33)</f>
        <v>27</v>
      </c>
      <c r="AC33" s="102">
        <f>IF($H34="","",$H34)</f>
        <v>61.2</v>
      </c>
      <c r="AD33" s="102">
        <f>IF(AC33="","",AC33/100)</f>
        <v>0.61199999999999999</v>
      </c>
      <c r="AE33" s="102">
        <f>IF($G34="","",$G34)</f>
        <v>12.13</v>
      </c>
      <c r="AF33" s="102">
        <f>IF($K34="","",$K34)</f>
        <v>15</v>
      </c>
      <c r="AG33" s="102">
        <f>IF(J34="","",J34-1)</f>
        <v>5</v>
      </c>
      <c r="AH33" s="102">
        <f>IF($L34="","",$L34)</f>
        <v>2</v>
      </c>
      <c r="AI33" s="102">
        <f>IF($M34="","",$M34)</f>
        <v>36</v>
      </c>
      <c r="AJ33" s="102">
        <f>IF($H35="","",$H35)</f>
        <v>54.9</v>
      </c>
      <c r="AK33" s="102">
        <f>IF(AJ33="","",AJ33/100)</f>
        <v>0.54899999999999993</v>
      </c>
      <c r="AL33" s="102">
        <f>IF($G35="","",$G35)</f>
        <v>11.39</v>
      </c>
      <c r="AM33" s="102">
        <f>IF($K35="","",$K35)</f>
        <v>13</v>
      </c>
      <c r="AN33" s="102">
        <f>IF(J35="","",J35-1)</f>
        <v>2</v>
      </c>
      <c r="AO33" s="102">
        <f>IF($L35="","",$L35)</f>
        <v>1</v>
      </c>
      <c r="AP33" s="102">
        <f>IF($M35="","",$M35)</f>
        <v>14</v>
      </c>
      <c r="AQ33" s="102">
        <f>IF($H36="","",$H36)</f>
        <v>55.8</v>
      </c>
      <c r="AR33" s="102">
        <f>IF(AQ33="","",AQ33/100)</f>
        <v>0.55799999999999994</v>
      </c>
      <c r="AS33" s="102">
        <f>IF($G36="","",$G36)</f>
        <v>13.39</v>
      </c>
      <c r="AT33" s="102">
        <f>IF($K36="","",$K36)</f>
        <v>14</v>
      </c>
      <c r="AU33" s="102">
        <f>IF(J36="","",J36-1)</f>
        <v>5</v>
      </c>
      <c r="AV33" s="102">
        <f>IF($L36="","",$L36)</f>
        <v>4</v>
      </c>
      <c r="AW33" s="102">
        <f>IF($M36="","",$M36)</f>
        <v>23</v>
      </c>
      <c r="AX33" s="102">
        <f>IF($H37="","",$H37)</f>
        <v>53.4</v>
      </c>
      <c r="AY33" s="102">
        <f>IF(AX33="","",AX33/100)</f>
        <v>0.53400000000000003</v>
      </c>
      <c r="AZ33" s="102">
        <f>IF($G37="","",$G37)</f>
        <v>10.73</v>
      </c>
      <c r="BA33" s="102">
        <f>IF($K37="","",$K37)</f>
        <v>11</v>
      </c>
      <c r="BB33" s="102">
        <f>IF(J37="","",J37-1)</f>
        <v>4</v>
      </c>
      <c r="BC33" s="102">
        <f>IF($L37="","",$L37)</f>
        <v>4</v>
      </c>
      <c r="BD33" s="102">
        <f>IF($M37="","",$M37)</f>
        <v>17</v>
      </c>
      <c r="BE33" s="102">
        <f>IF($H38="","",$H38)</f>
        <v>54.8</v>
      </c>
      <c r="BF33" s="102">
        <f>IF(BE33="","",BE33/100)</f>
        <v>0.54799999999999993</v>
      </c>
      <c r="BG33" s="102">
        <f>IF($G38="","",$G38)</f>
        <v>12.99</v>
      </c>
      <c r="BH33" s="102">
        <f>IF($K38="","",$K38)</f>
        <v>18</v>
      </c>
      <c r="BI33" s="102">
        <f>IF(J38="","",J38-1)</f>
        <v>5</v>
      </c>
      <c r="BJ33" s="102">
        <f>IF($L38="","",$L38)</f>
        <v>2</v>
      </c>
      <c r="BK33" s="102">
        <f>IF($M38="","",$M38)</f>
        <v>10</v>
      </c>
      <c r="BL33" s="102">
        <f>SUM(O33:O38)/U33</f>
        <v>33.333333333333336</v>
      </c>
      <c r="BM33" s="102">
        <f>SUM(P33:P38)/U33</f>
        <v>0.16666666666666666</v>
      </c>
      <c r="BN33" s="102">
        <f>SUM(Q33:Q38)/U33</f>
        <v>0.66666666666666663</v>
      </c>
      <c r="BO33" s="102">
        <f>SUM(R33:R38)/U33</f>
        <v>0</v>
      </c>
    </row>
    <row r="34" spans="2:67" ht="15.75" x14ac:dyDescent="0.2">
      <c r="B34" s="147"/>
      <c r="C34" s="21" t="s">
        <v>103</v>
      </c>
      <c r="D34" s="19"/>
      <c r="E34" s="19"/>
      <c r="F34" s="20"/>
      <c r="G34" s="19">
        <v>12.13</v>
      </c>
      <c r="H34" s="19">
        <v>61.2</v>
      </c>
      <c r="I34" s="19">
        <v>38.6</v>
      </c>
      <c r="J34" s="19">
        <v>6</v>
      </c>
      <c r="K34" s="19">
        <v>15</v>
      </c>
      <c r="L34" s="19">
        <v>2</v>
      </c>
      <c r="M34" s="19">
        <v>36</v>
      </c>
      <c r="N34" s="19">
        <v>7</v>
      </c>
      <c r="O34" s="19">
        <v>51</v>
      </c>
      <c r="P34" s="19">
        <v>0</v>
      </c>
      <c r="Q34" s="19">
        <v>0</v>
      </c>
      <c r="R34" s="19">
        <v>0</v>
      </c>
      <c r="S34" s="18" t="s">
        <v>738</v>
      </c>
    </row>
    <row r="35" spans="2:67" ht="15.75" x14ac:dyDescent="0.2">
      <c r="B35" s="147"/>
      <c r="C35" s="21" t="s">
        <v>102</v>
      </c>
      <c r="D35" s="19">
        <f t="shared" ref="D35:E38" si="6">D34</f>
        <v>0</v>
      </c>
      <c r="E35" s="19">
        <f t="shared" si="6"/>
        <v>0</v>
      </c>
      <c r="F35" s="20"/>
      <c r="G35" s="19">
        <v>11.39</v>
      </c>
      <c r="H35" s="19">
        <v>54.9</v>
      </c>
      <c r="I35" s="19">
        <v>33.5</v>
      </c>
      <c r="J35" s="19">
        <v>3</v>
      </c>
      <c r="K35" s="19">
        <v>13</v>
      </c>
      <c r="L35" s="19">
        <v>1</v>
      </c>
      <c r="M35" s="19">
        <v>14</v>
      </c>
      <c r="N35" s="19">
        <v>8</v>
      </c>
      <c r="O35" s="19">
        <v>22</v>
      </c>
      <c r="P35" s="19">
        <v>0</v>
      </c>
      <c r="Q35" s="19">
        <v>1</v>
      </c>
      <c r="R35" s="19">
        <v>0</v>
      </c>
      <c r="S35" s="18" t="s">
        <v>741</v>
      </c>
    </row>
    <row r="36" spans="2:67" ht="15.75" x14ac:dyDescent="0.2">
      <c r="B36" s="147"/>
      <c r="C36" s="21" t="s">
        <v>101</v>
      </c>
      <c r="D36" s="19">
        <f t="shared" si="6"/>
        <v>0</v>
      </c>
      <c r="E36" s="19">
        <f t="shared" si="6"/>
        <v>0</v>
      </c>
      <c r="F36" s="20"/>
      <c r="G36" s="19">
        <v>13.39</v>
      </c>
      <c r="H36" s="19">
        <v>55.8</v>
      </c>
      <c r="I36" s="19">
        <v>28.9</v>
      </c>
      <c r="J36" s="19">
        <v>6</v>
      </c>
      <c r="K36" s="19">
        <v>14</v>
      </c>
      <c r="L36" s="19">
        <v>4</v>
      </c>
      <c r="M36" s="19">
        <v>23</v>
      </c>
      <c r="N36" s="19">
        <v>11</v>
      </c>
      <c r="O36" s="19">
        <v>27</v>
      </c>
      <c r="P36" s="19">
        <v>0</v>
      </c>
      <c r="Q36" s="19">
        <v>2</v>
      </c>
      <c r="R36" s="19">
        <v>0</v>
      </c>
      <c r="S36" s="18" t="s">
        <v>738</v>
      </c>
    </row>
    <row r="37" spans="2:67" ht="15.75" x14ac:dyDescent="0.2">
      <c r="B37" s="147"/>
      <c r="C37" s="21" t="s">
        <v>100</v>
      </c>
      <c r="D37" s="19">
        <f t="shared" si="6"/>
        <v>0</v>
      </c>
      <c r="E37" s="19">
        <f t="shared" si="6"/>
        <v>0</v>
      </c>
      <c r="F37" s="20"/>
      <c r="G37" s="19">
        <v>10.73</v>
      </c>
      <c r="H37" s="19">
        <v>53.4</v>
      </c>
      <c r="I37" s="19">
        <v>26.3</v>
      </c>
      <c r="J37" s="19">
        <v>5</v>
      </c>
      <c r="K37" s="19">
        <v>11</v>
      </c>
      <c r="L37" s="19">
        <v>4</v>
      </c>
      <c r="M37" s="19">
        <v>17</v>
      </c>
      <c r="N37" s="19">
        <v>5</v>
      </c>
      <c r="O37" s="19">
        <v>18</v>
      </c>
      <c r="P37" s="19">
        <v>0</v>
      </c>
      <c r="Q37" s="19">
        <v>0</v>
      </c>
      <c r="R37" s="19">
        <v>0</v>
      </c>
      <c r="S37" s="18"/>
    </row>
    <row r="38" spans="2:67" ht="15.75" x14ac:dyDescent="0.2">
      <c r="B38" s="147"/>
      <c r="C38" s="21" t="s">
        <v>99</v>
      </c>
      <c r="D38" s="19">
        <f t="shared" si="6"/>
        <v>0</v>
      </c>
      <c r="E38" s="19">
        <f t="shared" si="6"/>
        <v>0</v>
      </c>
      <c r="F38" s="20"/>
      <c r="G38" s="19">
        <v>12.99</v>
      </c>
      <c r="H38" s="19">
        <v>54.8</v>
      </c>
      <c r="I38" s="19">
        <v>24.4</v>
      </c>
      <c r="J38" s="19">
        <v>6</v>
      </c>
      <c r="K38" s="19">
        <v>18</v>
      </c>
      <c r="L38" s="19">
        <v>2</v>
      </c>
      <c r="M38" s="19">
        <v>10</v>
      </c>
      <c r="N38" s="19">
        <v>2</v>
      </c>
      <c r="O38" s="19">
        <v>31</v>
      </c>
      <c r="P38" s="19">
        <v>1</v>
      </c>
      <c r="Q38" s="19">
        <v>1</v>
      </c>
      <c r="R38" s="19">
        <v>0</v>
      </c>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0</v>
      </c>
      <c r="F40" s="13">
        <f>F33</f>
        <v>3951.6</v>
      </c>
      <c r="G40" s="13">
        <f t="shared" ref="G40:R40" si="7">AVERAGE(G33:G38)</f>
        <v>12.721666666666666</v>
      </c>
      <c r="H40" s="13">
        <f t="shared" si="7"/>
        <v>57.366666666666667</v>
      </c>
      <c r="I40" s="13">
        <f t="shared" si="7"/>
        <v>29.650000000000002</v>
      </c>
      <c r="J40" s="13">
        <f t="shared" si="7"/>
        <v>5</v>
      </c>
      <c r="K40" s="13">
        <f t="shared" si="7"/>
        <v>14.666666666666666</v>
      </c>
      <c r="L40" s="13">
        <f t="shared" si="7"/>
        <v>2.3333333333333335</v>
      </c>
      <c r="M40" s="13">
        <f t="shared" si="7"/>
        <v>21.166666666666668</v>
      </c>
      <c r="N40" s="13">
        <f t="shared" si="7"/>
        <v>6.833333333333333</v>
      </c>
      <c r="O40" s="13">
        <f t="shared" si="7"/>
        <v>33.333333333333336</v>
      </c>
      <c r="P40" s="13">
        <f t="shared" si="7"/>
        <v>0.16666666666666666</v>
      </c>
      <c r="Q40" s="13">
        <f t="shared" si="7"/>
        <v>0.66666666666666663</v>
      </c>
      <c r="R40" s="13">
        <f t="shared" si="7"/>
        <v>0</v>
      </c>
      <c r="S40" s="12"/>
    </row>
    <row r="41" spans="2:67" ht="15.75" x14ac:dyDescent="0.2">
      <c r="B41" s="17"/>
      <c r="C41" s="16" t="s">
        <v>97</v>
      </c>
      <c r="D41" s="15"/>
      <c r="E41" s="14"/>
      <c r="F41" s="14"/>
      <c r="G41" s="13">
        <f t="shared" ref="G41:R41" si="8">STDEV(G33:G38)/SQRT(COUNT(G33:G38))</f>
        <v>0.7183147716085948</v>
      </c>
      <c r="H41" s="13">
        <f t="shared" si="8"/>
        <v>1.7406256857170006</v>
      </c>
      <c r="I41" s="13">
        <f t="shared" si="8"/>
        <v>2.2073740054643993</v>
      </c>
      <c r="J41" s="13">
        <f t="shared" si="8"/>
        <v>0.51639777949432231</v>
      </c>
      <c r="K41" s="13">
        <f t="shared" si="8"/>
        <v>1.0540925533894587</v>
      </c>
      <c r="L41" s="13">
        <f t="shared" si="8"/>
        <v>0.55777335102271708</v>
      </c>
      <c r="M41" s="13">
        <f t="shared" si="8"/>
        <v>3.8765677832043366</v>
      </c>
      <c r="N41" s="13">
        <f t="shared" si="8"/>
        <v>1.2494443209327539</v>
      </c>
      <c r="O41" s="13">
        <f t="shared" si="8"/>
        <v>5.8689389538863361</v>
      </c>
      <c r="P41" s="13">
        <f t="shared" si="8"/>
        <v>0.16666666666666669</v>
      </c>
      <c r="Q41" s="13">
        <f t="shared" si="8"/>
        <v>0.33333333333333337</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c r="E43" s="19">
        <v>181</v>
      </c>
      <c r="F43" s="19">
        <v>3341.39</v>
      </c>
      <c r="G43" s="19">
        <v>13.79</v>
      </c>
      <c r="H43" s="19">
        <v>60.3</v>
      </c>
      <c r="I43" s="19">
        <v>31.2</v>
      </c>
      <c r="J43" s="19">
        <v>5</v>
      </c>
      <c r="K43" s="19">
        <v>16</v>
      </c>
      <c r="L43" s="19">
        <v>2</v>
      </c>
      <c r="M43" s="19">
        <v>9</v>
      </c>
      <c r="N43" s="19">
        <v>6</v>
      </c>
      <c r="O43" s="19">
        <v>30</v>
      </c>
      <c r="P43" s="19">
        <v>0</v>
      </c>
      <c r="Q43" s="19">
        <v>1</v>
      </c>
      <c r="R43" s="19">
        <v>0</v>
      </c>
      <c r="S43" s="18"/>
      <c r="U43" s="102">
        <v>5</v>
      </c>
      <c r="V43" s="102">
        <f>IF($H43="","",$H43)</f>
        <v>60.3</v>
      </c>
      <c r="W43" s="102">
        <f>IF(V43="","",V43/100)</f>
        <v>0.60299999999999998</v>
      </c>
      <c r="X43" s="102">
        <f>IF($G43="","",$G43)</f>
        <v>13.79</v>
      </c>
      <c r="Y43" s="102">
        <f>IF($K43="","",$K43)</f>
        <v>16</v>
      </c>
      <c r="Z43" s="102">
        <f>IF(J43="","",J43-1)</f>
        <v>4</v>
      </c>
      <c r="AA43" s="102">
        <f>IF($L43="","",$L43)</f>
        <v>2</v>
      </c>
      <c r="AB43" s="102">
        <f>IF($M43="","",$M43)</f>
        <v>9</v>
      </c>
      <c r="AC43" s="102">
        <f>IF($H44="","",$H44)</f>
        <v>61.9</v>
      </c>
      <c r="AD43" s="102">
        <f>IF(AC43="","",AC43/100)</f>
        <v>0.61899999999999999</v>
      </c>
      <c r="AE43" s="102">
        <f>IF($G44="","",$G44)</f>
        <v>12.98</v>
      </c>
      <c r="AF43" s="102">
        <f>IF($K44="","",$K44)</f>
        <v>18</v>
      </c>
      <c r="AG43" s="102">
        <f>IF(J44="","",J44-1)</f>
        <v>7</v>
      </c>
      <c r="AH43" s="102">
        <f>IF($L44="","",$L44)</f>
        <v>2</v>
      </c>
      <c r="AI43" s="102">
        <f>IF($M44="","",$M44)</f>
        <v>8</v>
      </c>
      <c r="AJ43" s="102">
        <f>IF($H45="","",$H45)</f>
        <v>53.3</v>
      </c>
      <c r="AK43" s="102">
        <f>IF(AJ43="","",AJ43/100)</f>
        <v>0.53299999999999992</v>
      </c>
      <c r="AL43" s="102">
        <f>IF($G45="","",$G45)</f>
        <v>12.14</v>
      </c>
      <c r="AM43" s="102">
        <f>IF($K45="","",$K45)</f>
        <v>16</v>
      </c>
      <c r="AN43" s="102">
        <f>IF(J45="","",J45-1)</f>
        <v>7</v>
      </c>
      <c r="AO43" s="102">
        <f>IF($L45="","",$L45)</f>
        <v>2</v>
      </c>
      <c r="AP43" s="102">
        <f>IF($M45="","",$M45)</f>
        <v>23</v>
      </c>
      <c r="AQ43" s="102">
        <f>IF($H46="","",$H46)</f>
        <v>57.8</v>
      </c>
      <c r="AR43" s="102">
        <f>IF(AQ43="","",AQ43/100)</f>
        <v>0.57799999999999996</v>
      </c>
      <c r="AS43" s="102">
        <f>IF($G46="","",$G46)</f>
        <v>13.92</v>
      </c>
      <c r="AT43" s="102">
        <f>IF($K46="","",$K46)</f>
        <v>15</v>
      </c>
      <c r="AU43" s="102">
        <f>IF(J46="","",J46-1)</f>
        <v>6</v>
      </c>
      <c r="AV43" s="102">
        <f>IF($L46="","",$L46)</f>
        <v>3</v>
      </c>
      <c r="AW43" s="102">
        <f>IF($M46="","",$M46)</f>
        <v>22</v>
      </c>
      <c r="AX43" s="102">
        <f>IF($H47="","",$H47)</f>
        <v>47.2</v>
      </c>
      <c r="AY43" s="102">
        <f>IF(AX43="","",AX43/100)</f>
        <v>0.47200000000000003</v>
      </c>
      <c r="AZ43" s="102">
        <f>IF($G47="","",$G47)</f>
        <v>10.24</v>
      </c>
      <c r="BA43" s="102">
        <f>IF($K47="","",$K47)</f>
        <v>13</v>
      </c>
      <c r="BB43" s="102">
        <f>IF(J47="","",J47-1)</f>
        <v>3</v>
      </c>
      <c r="BC43" s="102">
        <f>IF($L47="","",$L47)</f>
        <v>4</v>
      </c>
      <c r="BD43" s="102">
        <f>IF($M47="","",$M47)</f>
        <v>8</v>
      </c>
      <c r="BE43" s="102" t="str">
        <f>IF($H48="","",$H48)</f>
        <v/>
      </c>
      <c r="BF43" s="102" t="str">
        <f>IF(BE43="","",BE43/100)</f>
        <v/>
      </c>
      <c r="BG43" s="102" t="str">
        <f>IF($G48="","",$G48)</f>
        <v/>
      </c>
      <c r="BH43" s="102" t="str">
        <f>IF($K48="","",$K48)</f>
        <v/>
      </c>
      <c r="BI43" s="102" t="str">
        <f>IF(J48="","",J48-1)</f>
        <v/>
      </c>
      <c r="BJ43" s="102" t="str">
        <f>IF($L48="","",$L48)</f>
        <v/>
      </c>
      <c r="BK43" s="102" t="str">
        <f>IF($M48="","",$M48)</f>
        <v/>
      </c>
      <c r="BL43" s="102">
        <f>SUM(O43:O48)/U43</f>
        <v>25.6</v>
      </c>
      <c r="BM43" s="102">
        <f>SUM(P43:P48)/U43</f>
        <v>0.4</v>
      </c>
      <c r="BN43" s="102">
        <f>SUM(Q43:Q48)/U43</f>
        <v>0.2</v>
      </c>
      <c r="BO43" s="102">
        <f>SUM(R43:R48)/U43</f>
        <v>0</v>
      </c>
    </row>
    <row r="44" spans="2:67" ht="15.75" x14ac:dyDescent="0.2">
      <c r="B44" s="147"/>
      <c r="C44" s="21" t="s">
        <v>103</v>
      </c>
      <c r="D44" s="19"/>
      <c r="E44" s="19"/>
      <c r="F44" s="20"/>
      <c r="G44" s="19">
        <v>12.98</v>
      </c>
      <c r="H44" s="19">
        <v>61.9</v>
      </c>
      <c r="I44" s="19">
        <v>29.3</v>
      </c>
      <c r="J44" s="19">
        <v>8</v>
      </c>
      <c r="K44" s="19">
        <v>18</v>
      </c>
      <c r="L44" s="19">
        <v>2</v>
      </c>
      <c r="M44" s="19">
        <v>8</v>
      </c>
      <c r="N44" s="19">
        <v>4</v>
      </c>
      <c r="O44" s="19">
        <v>28</v>
      </c>
      <c r="P44" s="19">
        <v>1</v>
      </c>
      <c r="Q44" s="19">
        <v>0</v>
      </c>
      <c r="R44" s="19">
        <v>0</v>
      </c>
      <c r="S44" s="18" t="s">
        <v>752</v>
      </c>
    </row>
    <row r="45" spans="2:67" ht="15.75" x14ac:dyDescent="0.2">
      <c r="B45" s="147"/>
      <c r="C45" s="21" t="s">
        <v>102</v>
      </c>
      <c r="D45" s="19">
        <f t="shared" ref="D45:E48" si="9">D44</f>
        <v>0</v>
      </c>
      <c r="E45" s="19">
        <f t="shared" si="9"/>
        <v>0</v>
      </c>
      <c r="F45" s="20"/>
      <c r="G45" s="19">
        <v>12.14</v>
      </c>
      <c r="H45" s="19">
        <v>53.3</v>
      </c>
      <c r="I45" s="19">
        <v>26.3</v>
      </c>
      <c r="J45" s="19">
        <v>8</v>
      </c>
      <c r="K45" s="19">
        <v>16</v>
      </c>
      <c r="L45" s="19">
        <v>2</v>
      </c>
      <c r="M45" s="19">
        <v>23</v>
      </c>
      <c r="N45" s="19">
        <v>8</v>
      </c>
      <c r="O45" s="19">
        <v>19</v>
      </c>
      <c r="P45" s="19">
        <v>0</v>
      </c>
      <c r="Q45" s="19">
        <v>0</v>
      </c>
      <c r="R45" s="19">
        <v>0</v>
      </c>
      <c r="S45" s="18" t="s">
        <v>777</v>
      </c>
    </row>
    <row r="46" spans="2:67" ht="15.75" x14ac:dyDescent="0.2">
      <c r="B46" s="147"/>
      <c r="C46" s="21" t="s">
        <v>101</v>
      </c>
      <c r="D46" s="19">
        <f t="shared" si="9"/>
        <v>0</v>
      </c>
      <c r="E46" s="19">
        <f t="shared" si="9"/>
        <v>0</v>
      </c>
      <c r="F46" s="20"/>
      <c r="G46" s="19">
        <v>13.92</v>
      </c>
      <c r="H46" s="19">
        <v>57.8</v>
      </c>
      <c r="I46" s="19">
        <v>34.200000000000003</v>
      </c>
      <c r="J46" s="19">
        <v>7</v>
      </c>
      <c r="K46" s="19">
        <v>15</v>
      </c>
      <c r="L46" s="19">
        <v>3</v>
      </c>
      <c r="M46" s="19">
        <v>22</v>
      </c>
      <c r="N46" s="19">
        <v>4</v>
      </c>
      <c r="O46" s="19">
        <v>38</v>
      </c>
      <c r="P46" s="19">
        <v>1</v>
      </c>
      <c r="Q46" s="19">
        <v>0</v>
      </c>
      <c r="R46" s="19">
        <v>0</v>
      </c>
      <c r="S46" s="18"/>
    </row>
    <row r="47" spans="2:67" ht="15.75" x14ac:dyDescent="0.2">
      <c r="B47" s="147"/>
      <c r="C47" s="21" t="s">
        <v>100</v>
      </c>
      <c r="D47" s="19">
        <f t="shared" si="9"/>
        <v>0</v>
      </c>
      <c r="E47" s="19">
        <f t="shared" si="9"/>
        <v>0</v>
      </c>
      <c r="F47" s="20"/>
      <c r="G47" s="19">
        <v>10.24</v>
      </c>
      <c r="H47" s="19">
        <v>47.2</v>
      </c>
      <c r="I47" s="19">
        <v>34.700000000000003</v>
      </c>
      <c r="J47" s="19">
        <v>4</v>
      </c>
      <c r="K47" s="19">
        <v>13</v>
      </c>
      <c r="L47" s="19">
        <v>4</v>
      </c>
      <c r="M47" s="19">
        <v>8</v>
      </c>
      <c r="N47" s="19">
        <v>2</v>
      </c>
      <c r="O47" s="19">
        <v>13</v>
      </c>
      <c r="P47" s="19">
        <v>0</v>
      </c>
      <c r="Q47" s="19">
        <v>0</v>
      </c>
      <c r="R47" s="19">
        <v>0</v>
      </c>
      <c r="S47" s="18"/>
    </row>
    <row r="48" spans="2:67" ht="15.75" x14ac:dyDescent="0.2">
      <c r="B48" s="147"/>
      <c r="C48" s="21" t="s">
        <v>99</v>
      </c>
      <c r="D48" s="19">
        <f t="shared" si="9"/>
        <v>0</v>
      </c>
      <c r="E48" s="19">
        <f t="shared" si="9"/>
        <v>0</v>
      </c>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0</v>
      </c>
      <c r="F50" s="13">
        <f>F43</f>
        <v>3341.39</v>
      </c>
      <c r="G50" s="13">
        <f t="shared" ref="G50:R50" si="10">AVERAGE(G43:G48)</f>
        <v>12.614000000000001</v>
      </c>
      <c r="H50" s="13">
        <f t="shared" si="10"/>
        <v>56.1</v>
      </c>
      <c r="I50" s="13">
        <f t="shared" si="10"/>
        <v>31.139999999999997</v>
      </c>
      <c r="J50" s="13">
        <f t="shared" si="10"/>
        <v>6.4</v>
      </c>
      <c r="K50" s="13">
        <f t="shared" si="10"/>
        <v>15.6</v>
      </c>
      <c r="L50" s="13">
        <f t="shared" si="10"/>
        <v>2.6</v>
      </c>
      <c r="M50" s="13">
        <f t="shared" si="10"/>
        <v>14</v>
      </c>
      <c r="N50" s="13">
        <f t="shared" si="10"/>
        <v>4.8</v>
      </c>
      <c r="O50" s="13">
        <f t="shared" si="10"/>
        <v>25.6</v>
      </c>
      <c r="P50" s="13">
        <f t="shared" si="10"/>
        <v>0.4</v>
      </c>
      <c r="Q50" s="13">
        <f t="shared" si="10"/>
        <v>0.2</v>
      </c>
      <c r="R50" s="13">
        <f t="shared" si="10"/>
        <v>0</v>
      </c>
      <c r="S50" s="12"/>
    </row>
    <row r="51" spans="2:67" ht="15.75" x14ac:dyDescent="0.2">
      <c r="B51" s="17"/>
      <c r="C51" s="16" t="s">
        <v>97</v>
      </c>
      <c r="D51" s="15"/>
      <c r="E51" s="14"/>
      <c r="F51" s="14"/>
      <c r="G51" s="13">
        <f t="shared" ref="G51:R51" si="11">STDEV(G43:G48)/SQRT(COUNT(G43:G48))</f>
        <v>0.67391097334885441</v>
      </c>
      <c r="H51" s="13">
        <f t="shared" si="11"/>
        <v>2.6572542219366206</v>
      </c>
      <c r="I51" s="13">
        <f t="shared" si="11"/>
        <v>1.5628819533157332</v>
      </c>
      <c r="J51" s="13">
        <f t="shared" si="11"/>
        <v>0.81240384046359571</v>
      </c>
      <c r="K51" s="13">
        <f t="shared" si="11"/>
        <v>0.81240384046359737</v>
      </c>
      <c r="L51" s="13">
        <f t="shared" si="11"/>
        <v>0.40000000000000019</v>
      </c>
      <c r="M51" s="13">
        <f t="shared" si="11"/>
        <v>3.4785054261852171</v>
      </c>
      <c r="N51" s="13">
        <f t="shared" si="11"/>
        <v>1.0198039027185568</v>
      </c>
      <c r="O51" s="13">
        <f t="shared" si="11"/>
        <v>4.3657759905886131</v>
      </c>
      <c r="P51" s="13">
        <f t="shared" si="11"/>
        <v>0.24494897427831777</v>
      </c>
      <c r="Q51" s="13">
        <f t="shared" si="11"/>
        <v>0.19999999999999998</v>
      </c>
      <c r="R51" s="13">
        <f t="shared" si="11"/>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c r="E53" s="19">
        <v>181</v>
      </c>
      <c r="F53" s="19">
        <v>993.17</v>
      </c>
      <c r="G53" s="19">
        <v>7.9</v>
      </c>
      <c r="H53" s="19">
        <v>54.8</v>
      </c>
      <c r="I53" s="19">
        <v>21.3</v>
      </c>
      <c r="J53" s="19">
        <v>6</v>
      </c>
      <c r="K53" s="19">
        <v>13</v>
      </c>
      <c r="L53" s="19">
        <v>2</v>
      </c>
      <c r="M53" s="19">
        <v>5</v>
      </c>
      <c r="N53" s="19">
        <v>6</v>
      </c>
      <c r="O53" s="19">
        <v>5</v>
      </c>
      <c r="P53" s="19">
        <v>0</v>
      </c>
      <c r="Q53" s="19">
        <v>0</v>
      </c>
      <c r="R53" s="19">
        <v>0</v>
      </c>
      <c r="S53" s="18" t="s">
        <v>752</v>
      </c>
      <c r="U53" s="102">
        <v>6</v>
      </c>
      <c r="V53" s="102">
        <f>IF($H53="","",$H53)</f>
        <v>54.8</v>
      </c>
      <c r="W53" s="102">
        <f>IF(V53="","",V53/100)</f>
        <v>0.54799999999999993</v>
      </c>
      <c r="X53" s="102">
        <f>IF($G53="","",$G53)</f>
        <v>7.9</v>
      </c>
      <c r="Y53" s="102">
        <f>IF($K53="","",$K53)</f>
        <v>13</v>
      </c>
      <c r="Z53" s="102">
        <f>IF(J53="","",J53-1)</f>
        <v>5</v>
      </c>
      <c r="AA53" s="102">
        <f>IF($L53="","",$L53)</f>
        <v>2</v>
      </c>
      <c r="AB53" s="102">
        <f>IF($M53="","",$M53)</f>
        <v>5</v>
      </c>
      <c r="AC53" s="102">
        <f>IF($H54="","",$H54)</f>
        <v>55.2</v>
      </c>
      <c r="AD53" s="102">
        <f>IF(AC53="","",AC53/100)</f>
        <v>0.55200000000000005</v>
      </c>
      <c r="AE53" s="102">
        <f>IF($G54="","",$G54)</f>
        <v>8.1999999999999993</v>
      </c>
      <c r="AF53" s="102">
        <f>IF($K54="","",$K54)</f>
        <v>16</v>
      </c>
      <c r="AG53" s="102">
        <f>IF(J54="","",J54-1)</f>
        <v>7</v>
      </c>
      <c r="AH53" s="102">
        <f>IF($L54="","",$L54)</f>
        <v>0</v>
      </c>
      <c r="AI53" s="102">
        <f>IF($M54="","",$M54)</f>
        <v>0</v>
      </c>
      <c r="AJ53" s="102">
        <f>IF($H55="","",$H55)</f>
        <v>59.3</v>
      </c>
      <c r="AK53" s="102">
        <f>IF(AJ53="","",AJ53/100)</f>
        <v>0.59299999999999997</v>
      </c>
      <c r="AL53" s="102">
        <f>IF($G55="","",$G55)</f>
        <v>8.1999999999999993</v>
      </c>
      <c r="AM53" s="102">
        <f>IF($K55="","",$K55)</f>
        <v>12</v>
      </c>
      <c r="AN53" s="102">
        <f>IF(J55="","",J55-1)</f>
        <v>5</v>
      </c>
      <c r="AO53" s="102">
        <f>IF($L55="","",$L55)</f>
        <v>1</v>
      </c>
      <c r="AP53" s="102">
        <f>IF($M55="","",$M55)</f>
        <v>2</v>
      </c>
      <c r="AQ53" s="102">
        <f>IF($H56="","",$H56)</f>
        <v>53.3</v>
      </c>
      <c r="AR53" s="102">
        <f>IF(AQ53="","",AQ53/100)</f>
        <v>0.53299999999999992</v>
      </c>
      <c r="AS53" s="102">
        <f>IF($G56="","",$G56)</f>
        <v>10.1</v>
      </c>
      <c r="AT53" s="102">
        <f>IF($K56="","",$K56)</f>
        <v>11</v>
      </c>
      <c r="AU53" s="102">
        <f>IF(J56="","",J56-1)</f>
        <v>4</v>
      </c>
      <c r="AV53" s="102">
        <f>IF($L56="","",$L56)</f>
        <v>2</v>
      </c>
      <c r="AW53" s="102">
        <f>IF($M56="","",$M56)</f>
        <v>2</v>
      </c>
      <c r="AX53" s="102">
        <f>IF($H57="","",$H57)</f>
        <v>57.7</v>
      </c>
      <c r="AY53" s="102">
        <f>IF(AX53="","",AX53/100)</f>
        <v>0.57700000000000007</v>
      </c>
      <c r="AZ53" s="102">
        <f>IF($G57="","",$G57)</f>
        <v>8.4</v>
      </c>
      <c r="BA53" s="102">
        <f>IF($K57="","",$K57)</f>
        <v>14</v>
      </c>
      <c r="BB53" s="102">
        <f>IF(J57="","",J57-1)</f>
        <v>6</v>
      </c>
      <c r="BC53" s="102">
        <f>IF($L57="","",$L57)</f>
        <v>2</v>
      </c>
      <c r="BD53" s="102">
        <f>IF($M57="","",$M57)</f>
        <v>4</v>
      </c>
      <c r="BE53" s="102">
        <f>IF($H58="","",$H58)</f>
        <v>50.4</v>
      </c>
      <c r="BF53" s="102">
        <f>IF(BE53="","",BE53/100)</f>
        <v>0.504</v>
      </c>
      <c r="BG53" s="102">
        <f>IF($G58="","",$G58)</f>
        <v>7.8</v>
      </c>
      <c r="BH53" s="102">
        <f>IF($K58="","",$K58)</f>
        <v>13</v>
      </c>
      <c r="BI53" s="102">
        <f>IF(J58="","",J58-1)</f>
        <v>7</v>
      </c>
      <c r="BJ53" s="102">
        <f>IF($L58="","",$L58)</f>
        <v>0</v>
      </c>
      <c r="BK53" s="102">
        <f>IF($M58="","",$M58)</f>
        <v>0</v>
      </c>
      <c r="BL53" s="102">
        <f>SUM(O53:O58)/U53</f>
        <v>9.8333333333333339</v>
      </c>
      <c r="BM53" s="102">
        <f>SUM(P53:P58)/U53</f>
        <v>0.33333333333333331</v>
      </c>
      <c r="BN53" s="102">
        <f>SUM(Q53:Q58)/U53</f>
        <v>0</v>
      </c>
      <c r="BO53" s="102">
        <f>SUM(R53:R58)/U53</f>
        <v>0</v>
      </c>
    </row>
    <row r="54" spans="2:67" ht="15.75" x14ac:dyDescent="0.2">
      <c r="B54" s="147"/>
      <c r="C54" s="21" t="s">
        <v>103</v>
      </c>
      <c r="D54" s="19" t="s">
        <v>775</v>
      </c>
      <c r="E54" s="19">
        <v>182</v>
      </c>
      <c r="F54" s="20"/>
      <c r="G54" s="19">
        <v>8.1999999999999993</v>
      </c>
      <c r="H54" s="19">
        <v>55.2</v>
      </c>
      <c r="I54" s="19">
        <v>22.6</v>
      </c>
      <c r="J54" s="19">
        <v>8</v>
      </c>
      <c r="K54" s="19">
        <v>16</v>
      </c>
      <c r="L54" s="19">
        <v>0</v>
      </c>
      <c r="M54" s="19">
        <v>0</v>
      </c>
      <c r="N54" s="19">
        <v>5</v>
      </c>
      <c r="O54" s="19">
        <v>9</v>
      </c>
      <c r="P54" s="19">
        <v>1</v>
      </c>
      <c r="Q54" s="19">
        <v>0</v>
      </c>
      <c r="R54" s="19">
        <v>0</v>
      </c>
      <c r="S54" s="18" t="s">
        <v>752</v>
      </c>
    </row>
    <row r="55" spans="2:67" ht="15.75" x14ac:dyDescent="0.2">
      <c r="B55" s="147"/>
      <c r="C55" s="21" t="s">
        <v>102</v>
      </c>
      <c r="D55" s="19" t="str">
        <f t="shared" ref="D55:E58" si="12">D54</f>
        <v>SMM</v>
      </c>
      <c r="E55" s="19">
        <f t="shared" si="12"/>
        <v>182</v>
      </c>
      <c r="F55" s="20"/>
      <c r="G55" s="19">
        <v>8.1999999999999993</v>
      </c>
      <c r="H55" s="19">
        <v>59.3</v>
      </c>
      <c r="I55" s="19">
        <v>22.4</v>
      </c>
      <c r="J55" s="19">
        <v>6</v>
      </c>
      <c r="K55" s="19">
        <v>12</v>
      </c>
      <c r="L55" s="19">
        <v>1</v>
      </c>
      <c r="M55" s="19">
        <v>2</v>
      </c>
      <c r="N55" s="19">
        <v>6</v>
      </c>
      <c r="O55" s="19">
        <v>8</v>
      </c>
      <c r="P55" s="19">
        <v>0</v>
      </c>
      <c r="Q55" s="19">
        <v>0</v>
      </c>
      <c r="R55" s="19">
        <v>0</v>
      </c>
      <c r="S55" s="18" t="s">
        <v>741</v>
      </c>
    </row>
    <row r="56" spans="2:67" ht="15.75" x14ac:dyDescent="0.2">
      <c r="B56" s="147"/>
      <c r="C56" s="21" t="s">
        <v>101</v>
      </c>
      <c r="D56" s="19" t="str">
        <f t="shared" si="12"/>
        <v>SMM</v>
      </c>
      <c r="E56" s="19">
        <f t="shared" si="12"/>
        <v>182</v>
      </c>
      <c r="F56" s="20"/>
      <c r="G56" s="19">
        <v>10.1</v>
      </c>
      <c r="H56" s="19">
        <v>53.3</v>
      </c>
      <c r="I56" s="19">
        <v>22.9</v>
      </c>
      <c r="J56" s="19">
        <v>5</v>
      </c>
      <c r="K56" s="19">
        <v>11</v>
      </c>
      <c r="L56" s="19">
        <v>2</v>
      </c>
      <c r="M56" s="19">
        <v>2</v>
      </c>
      <c r="N56" s="19">
        <v>4</v>
      </c>
      <c r="O56" s="19">
        <v>13</v>
      </c>
      <c r="P56" s="19">
        <v>0</v>
      </c>
      <c r="Q56" s="19">
        <v>0</v>
      </c>
      <c r="R56" s="19">
        <v>0</v>
      </c>
      <c r="S56" s="18" t="s">
        <v>752</v>
      </c>
    </row>
    <row r="57" spans="2:67" ht="15.75" x14ac:dyDescent="0.2">
      <c r="B57" s="147"/>
      <c r="C57" s="21" t="s">
        <v>100</v>
      </c>
      <c r="D57" s="19" t="str">
        <f t="shared" si="12"/>
        <v>SMM</v>
      </c>
      <c r="E57" s="19">
        <f t="shared" si="12"/>
        <v>182</v>
      </c>
      <c r="F57" s="20"/>
      <c r="G57" s="19">
        <v>8.4</v>
      </c>
      <c r="H57" s="19">
        <v>57.7</v>
      </c>
      <c r="I57" s="19">
        <v>22</v>
      </c>
      <c r="J57" s="19">
        <v>7</v>
      </c>
      <c r="K57" s="19">
        <v>14</v>
      </c>
      <c r="L57" s="19">
        <v>2</v>
      </c>
      <c r="M57" s="19">
        <v>4</v>
      </c>
      <c r="N57" s="19">
        <v>1</v>
      </c>
      <c r="O57" s="19">
        <v>15</v>
      </c>
      <c r="P57" s="19">
        <v>1</v>
      </c>
      <c r="Q57" s="19">
        <v>0</v>
      </c>
      <c r="R57" s="19">
        <v>0</v>
      </c>
      <c r="S57" s="18" t="s">
        <v>741</v>
      </c>
    </row>
    <row r="58" spans="2:67" ht="15.75" x14ac:dyDescent="0.2">
      <c r="B58" s="147"/>
      <c r="C58" s="21" t="s">
        <v>99</v>
      </c>
      <c r="D58" s="19" t="str">
        <f t="shared" si="12"/>
        <v>SMM</v>
      </c>
      <c r="E58" s="19">
        <f t="shared" si="12"/>
        <v>182</v>
      </c>
      <c r="F58" s="20"/>
      <c r="G58" s="19">
        <v>7.8</v>
      </c>
      <c r="H58" s="19">
        <v>50.4</v>
      </c>
      <c r="I58" s="19">
        <v>25.6</v>
      </c>
      <c r="J58" s="19">
        <v>8</v>
      </c>
      <c r="K58" s="19">
        <v>13</v>
      </c>
      <c r="L58" s="19">
        <v>0</v>
      </c>
      <c r="M58" s="19">
        <v>0</v>
      </c>
      <c r="N58" s="19">
        <v>1</v>
      </c>
      <c r="O58" s="19">
        <v>9</v>
      </c>
      <c r="P58" s="19">
        <v>0</v>
      </c>
      <c r="Q58" s="19">
        <v>0</v>
      </c>
      <c r="R58" s="19">
        <v>0</v>
      </c>
      <c r="S58" s="18" t="s">
        <v>752</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182</v>
      </c>
      <c r="F60" s="13">
        <f>F53</f>
        <v>993.17</v>
      </c>
      <c r="G60" s="13">
        <f t="shared" ref="G60:R60" si="13">AVERAGE(G53:G58)</f>
        <v>8.4333333333333318</v>
      </c>
      <c r="H60" s="13">
        <f t="shared" si="13"/>
        <v>55.116666666666667</v>
      </c>
      <c r="I60" s="13">
        <f t="shared" si="13"/>
        <v>22.8</v>
      </c>
      <c r="J60" s="13">
        <f t="shared" si="13"/>
        <v>6.666666666666667</v>
      </c>
      <c r="K60" s="13">
        <f t="shared" si="13"/>
        <v>13.166666666666666</v>
      </c>
      <c r="L60" s="13">
        <f t="shared" si="13"/>
        <v>1.1666666666666667</v>
      </c>
      <c r="M60" s="13">
        <f t="shared" si="13"/>
        <v>2.1666666666666665</v>
      </c>
      <c r="N60" s="13">
        <f t="shared" si="13"/>
        <v>3.8333333333333335</v>
      </c>
      <c r="O60" s="13">
        <f t="shared" si="13"/>
        <v>9.8333333333333339</v>
      </c>
      <c r="P60" s="13">
        <f t="shared" si="13"/>
        <v>0.33333333333333331</v>
      </c>
      <c r="Q60" s="13">
        <f t="shared" si="13"/>
        <v>0</v>
      </c>
      <c r="R60" s="13">
        <f t="shared" si="13"/>
        <v>0</v>
      </c>
      <c r="S60" s="12"/>
    </row>
    <row r="61" spans="2:67" ht="15.75" x14ac:dyDescent="0.2">
      <c r="B61" s="17"/>
      <c r="C61" s="16" t="s">
        <v>97</v>
      </c>
      <c r="D61" s="15"/>
      <c r="E61" s="14"/>
      <c r="F61" s="14"/>
      <c r="G61" s="13">
        <f t="shared" ref="G61:R61" si="14">STDEV(G53:G58)/SQRT(COUNT(G53:G58))</f>
        <v>0.34512477614786091</v>
      </c>
      <c r="H61" s="13">
        <f t="shared" si="14"/>
        <v>1.2887763360818063</v>
      </c>
      <c r="I61" s="13">
        <f t="shared" si="14"/>
        <v>0.6038763670377133</v>
      </c>
      <c r="J61" s="13">
        <f t="shared" si="14"/>
        <v>0.49441323247304358</v>
      </c>
      <c r="K61" s="13">
        <f t="shared" si="14"/>
        <v>0.70316743699096451</v>
      </c>
      <c r="L61" s="13">
        <f t="shared" si="14"/>
        <v>0.40138648595974324</v>
      </c>
      <c r="M61" s="13">
        <f t="shared" si="14"/>
        <v>0.83333333333333326</v>
      </c>
      <c r="N61" s="13">
        <f t="shared" si="14"/>
        <v>0.94575073060740722</v>
      </c>
      <c r="O61" s="13">
        <f t="shared" si="14"/>
        <v>1.4700718047466637</v>
      </c>
      <c r="P61" s="13">
        <f t="shared" si="14"/>
        <v>0.21081851067789201</v>
      </c>
      <c r="Q61" s="13">
        <f t="shared" si="14"/>
        <v>0</v>
      </c>
      <c r="R61" s="13">
        <f t="shared" si="14"/>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181</v>
      </c>
      <c r="F63" s="19">
        <v>844.49</v>
      </c>
      <c r="G63" s="19">
        <v>7.2</v>
      </c>
      <c r="H63" s="19">
        <v>51.5</v>
      </c>
      <c r="I63" s="19">
        <v>25.5</v>
      </c>
      <c r="J63" s="19">
        <v>8</v>
      </c>
      <c r="K63" s="19">
        <v>11</v>
      </c>
      <c r="L63" s="19">
        <v>3</v>
      </c>
      <c r="M63" s="19">
        <v>5</v>
      </c>
      <c r="N63" s="19">
        <v>0</v>
      </c>
      <c r="O63" s="19">
        <v>4</v>
      </c>
      <c r="P63" s="19">
        <v>0</v>
      </c>
      <c r="Q63" s="19">
        <v>0</v>
      </c>
      <c r="R63" s="19">
        <v>0</v>
      </c>
      <c r="S63" s="18" t="s">
        <v>752</v>
      </c>
      <c r="U63" s="102">
        <v>6</v>
      </c>
      <c r="V63" s="102">
        <f>IF($H63="","",$H63)</f>
        <v>51.5</v>
      </c>
      <c r="W63" s="102">
        <f>IF(V63="","",V63/100)</f>
        <v>0.51500000000000001</v>
      </c>
      <c r="X63" s="102">
        <f>IF($G63="","",$G63)</f>
        <v>7.2</v>
      </c>
      <c r="Y63" s="102">
        <f>IF($K63="","",$K63)</f>
        <v>11</v>
      </c>
      <c r="Z63" s="102">
        <f>IF(J63="","",J63-1)</f>
        <v>7</v>
      </c>
      <c r="AA63" s="102">
        <f>IF($L63="","",$L63)</f>
        <v>3</v>
      </c>
      <c r="AB63" s="102">
        <f>IF($M63="","",$M63)</f>
        <v>5</v>
      </c>
      <c r="AC63" s="102">
        <f>IF($H64="","",$H64)</f>
        <v>61</v>
      </c>
      <c r="AD63" s="102">
        <f>IF(AC63="","",AC63/100)</f>
        <v>0.61</v>
      </c>
      <c r="AE63" s="102">
        <f>IF($G64="","",$G64)</f>
        <v>11.6</v>
      </c>
      <c r="AF63" s="102">
        <f>IF($K64="","",$K64)</f>
        <v>18</v>
      </c>
      <c r="AG63" s="102">
        <f>IF(J64="","",J64-1)</f>
        <v>7</v>
      </c>
      <c r="AH63" s="102">
        <f>IF($L64="","",$L64)</f>
        <v>3</v>
      </c>
      <c r="AI63" s="102">
        <f>IF($M64="","",$M64)</f>
        <v>1</v>
      </c>
      <c r="AJ63" s="102">
        <f>IF($H65="","",$H65)</f>
        <v>59</v>
      </c>
      <c r="AK63" s="102">
        <f>IF(AJ63="","",AJ63/100)</f>
        <v>0.59</v>
      </c>
      <c r="AL63" s="102">
        <f>IF($G65="","",$G65)</f>
        <v>8.9</v>
      </c>
      <c r="AM63" s="102">
        <f>IF($K65="","",$K65)</f>
        <v>12</v>
      </c>
      <c r="AN63" s="102">
        <f>IF(J65="","",J65-1)</f>
        <v>4</v>
      </c>
      <c r="AO63" s="102">
        <f>IF($L65="","",$L65)</f>
        <v>1</v>
      </c>
      <c r="AP63" s="102">
        <f>IF($M65="","",$M65)</f>
        <v>1</v>
      </c>
      <c r="AQ63" s="102">
        <f>IF($H66="","",$H66)</f>
        <v>54</v>
      </c>
      <c r="AR63" s="102">
        <f>IF(AQ63="","",AQ63/100)</f>
        <v>0.54</v>
      </c>
      <c r="AS63" s="102">
        <f>IF($G66="","",$G66)</f>
        <v>9.3000000000000007</v>
      </c>
      <c r="AT63" s="102">
        <f>IF($K66="","",$K66)</f>
        <v>15</v>
      </c>
      <c r="AU63" s="102">
        <f>IF(J66="","",J66-1)</f>
        <v>6</v>
      </c>
      <c r="AV63" s="102">
        <f>IF($L66="","",$L66)</f>
        <v>1</v>
      </c>
      <c r="AW63" s="102">
        <f>IF($M66="","",$M66)</f>
        <v>1</v>
      </c>
      <c r="AX63" s="102">
        <f>IF($H67="","",$H67)</f>
        <v>47.1</v>
      </c>
      <c r="AY63" s="102">
        <f>IF(AX63="","",AX63/100)</f>
        <v>0.47100000000000003</v>
      </c>
      <c r="AZ63" s="102">
        <f>IF($G67="","",$G67)</f>
        <v>10</v>
      </c>
      <c r="BA63" s="102">
        <f>IF($K67="","",$K67)</f>
        <v>13</v>
      </c>
      <c r="BB63" s="102">
        <f>IF(J67="","",J67-1)</f>
        <v>8</v>
      </c>
      <c r="BC63" s="102">
        <f>IF($L67="","",$L67)</f>
        <v>3</v>
      </c>
      <c r="BD63" s="102">
        <f>IF($M67="","",$M67)</f>
        <v>11</v>
      </c>
      <c r="BE63" s="102">
        <f>IF($H68="","",$H68)</f>
        <v>63</v>
      </c>
      <c r="BF63" s="102">
        <f>IF(BE63="","",BE63/100)</f>
        <v>0.63</v>
      </c>
      <c r="BG63" s="102">
        <f>IF($G68="","",$G68)</f>
        <v>11.2</v>
      </c>
      <c r="BH63" s="102">
        <f>IF($K68="","",$K68)</f>
        <v>13</v>
      </c>
      <c r="BI63" s="102">
        <f>IF(J68="","",J68-1)</f>
        <v>6</v>
      </c>
      <c r="BJ63" s="102">
        <f>IF($L68="","",$L68)</f>
        <v>2</v>
      </c>
      <c r="BK63" s="102">
        <f>IF($M68="","",$M68)</f>
        <v>3</v>
      </c>
      <c r="BL63" s="102">
        <f>SUM(O63:O68)/U63</f>
        <v>8.5</v>
      </c>
      <c r="BM63" s="102">
        <f>SUM(P63:P68)/U63</f>
        <v>0.5</v>
      </c>
      <c r="BN63" s="102">
        <f>SUM(Q63:Q68)/U63</f>
        <v>0.16666666666666666</v>
      </c>
      <c r="BO63" s="102">
        <f>SUM(R63:R68)/U63</f>
        <v>0</v>
      </c>
    </row>
    <row r="64" spans="2:67" ht="15.75" x14ac:dyDescent="0.2">
      <c r="B64" s="147"/>
      <c r="C64" s="21" t="s">
        <v>103</v>
      </c>
      <c r="D64" s="19" t="s">
        <v>730</v>
      </c>
      <c r="E64" s="19">
        <v>183</v>
      </c>
      <c r="F64" s="20"/>
      <c r="G64" s="19">
        <v>11.6</v>
      </c>
      <c r="H64" s="19">
        <v>61</v>
      </c>
      <c r="I64" s="19">
        <v>24.5</v>
      </c>
      <c r="J64" s="19">
        <v>8</v>
      </c>
      <c r="K64" s="19">
        <v>18</v>
      </c>
      <c r="L64" s="19">
        <v>3</v>
      </c>
      <c r="M64" s="19">
        <v>1</v>
      </c>
      <c r="N64" s="19">
        <v>2</v>
      </c>
      <c r="O64" s="19">
        <v>11</v>
      </c>
      <c r="P64" s="19">
        <v>0</v>
      </c>
      <c r="Q64" s="19">
        <v>0</v>
      </c>
      <c r="R64" s="19">
        <v>0</v>
      </c>
      <c r="S64" s="18" t="s">
        <v>752</v>
      </c>
    </row>
    <row r="65" spans="2:67" ht="15.75" x14ac:dyDescent="0.2">
      <c r="B65" s="147"/>
      <c r="C65" s="21" t="s">
        <v>102</v>
      </c>
      <c r="D65" s="19" t="str">
        <f t="shared" ref="D65:E68" si="15">D64</f>
        <v>SR</v>
      </c>
      <c r="E65" s="19">
        <f t="shared" si="15"/>
        <v>183</v>
      </c>
      <c r="F65" s="20"/>
      <c r="G65" s="19">
        <v>8.9</v>
      </c>
      <c r="H65" s="19">
        <v>59</v>
      </c>
      <c r="I65" s="19">
        <v>36.299999999999997</v>
      </c>
      <c r="J65" s="19">
        <v>5</v>
      </c>
      <c r="K65" s="19">
        <v>12</v>
      </c>
      <c r="L65" s="19">
        <v>1</v>
      </c>
      <c r="M65" s="19">
        <v>1</v>
      </c>
      <c r="N65" s="19">
        <v>2</v>
      </c>
      <c r="O65" s="19">
        <v>9</v>
      </c>
      <c r="P65" s="19">
        <v>0</v>
      </c>
      <c r="Q65" s="19">
        <v>0</v>
      </c>
      <c r="R65" s="19">
        <v>0</v>
      </c>
      <c r="S65" s="18" t="s">
        <v>741</v>
      </c>
    </row>
    <row r="66" spans="2:67" ht="15.75" x14ac:dyDescent="0.2">
      <c r="B66" s="147"/>
      <c r="C66" s="21" t="s">
        <v>101</v>
      </c>
      <c r="D66" s="19" t="str">
        <f t="shared" si="15"/>
        <v>SR</v>
      </c>
      <c r="E66" s="19">
        <f t="shared" si="15"/>
        <v>183</v>
      </c>
      <c r="F66" s="20"/>
      <c r="G66" s="19">
        <v>9.3000000000000007</v>
      </c>
      <c r="H66" s="19">
        <v>54</v>
      </c>
      <c r="I66" s="19">
        <v>27.5</v>
      </c>
      <c r="J66" s="19">
        <v>7</v>
      </c>
      <c r="K66" s="19">
        <v>15</v>
      </c>
      <c r="L66" s="19">
        <v>1</v>
      </c>
      <c r="M66" s="19">
        <v>1</v>
      </c>
      <c r="N66" s="19">
        <v>4</v>
      </c>
      <c r="O66" s="19">
        <v>11</v>
      </c>
      <c r="P66" s="19">
        <v>1</v>
      </c>
      <c r="Q66" s="19">
        <v>0</v>
      </c>
      <c r="R66" s="19">
        <v>0</v>
      </c>
      <c r="S66" s="18" t="s">
        <v>752</v>
      </c>
    </row>
    <row r="67" spans="2:67" ht="15.75" x14ac:dyDescent="0.2">
      <c r="B67" s="147"/>
      <c r="C67" s="21" t="s">
        <v>100</v>
      </c>
      <c r="D67" s="19" t="str">
        <f t="shared" si="15"/>
        <v>SR</v>
      </c>
      <c r="E67" s="19">
        <f t="shared" si="15"/>
        <v>183</v>
      </c>
      <c r="F67" s="20"/>
      <c r="G67" s="19">
        <v>10</v>
      </c>
      <c r="H67" s="19">
        <v>47.1</v>
      </c>
      <c r="I67" s="19">
        <v>30</v>
      </c>
      <c r="J67" s="19">
        <v>9</v>
      </c>
      <c r="K67" s="19">
        <v>13</v>
      </c>
      <c r="L67" s="19">
        <v>3</v>
      </c>
      <c r="M67" s="19">
        <v>11</v>
      </c>
      <c r="N67" s="19">
        <v>1</v>
      </c>
      <c r="O67" s="19">
        <v>10</v>
      </c>
      <c r="P67" s="19">
        <v>1</v>
      </c>
      <c r="Q67" s="19">
        <v>0</v>
      </c>
      <c r="R67" s="19">
        <v>0</v>
      </c>
      <c r="S67" s="18" t="s">
        <v>738</v>
      </c>
    </row>
    <row r="68" spans="2:67" ht="15.75" x14ac:dyDescent="0.2">
      <c r="B68" s="147"/>
      <c r="C68" s="21" t="s">
        <v>99</v>
      </c>
      <c r="D68" s="19" t="str">
        <f t="shared" si="15"/>
        <v>SR</v>
      </c>
      <c r="E68" s="19">
        <f t="shared" si="15"/>
        <v>183</v>
      </c>
      <c r="F68" s="20"/>
      <c r="G68" s="19">
        <v>11.2</v>
      </c>
      <c r="H68" s="19">
        <v>63</v>
      </c>
      <c r="I68" s="19">
        <v>18</v>
      </c>
      <c r="J68" s="19">
        <v>7</v>
      </c>
      <c r="K68" s="19">
        <v>13</v>
      </c>
      <c r="L68" s="19">
        <v>2</v>
      </c>
      <c r="M68" s="19">
        <v>3</v>
      </c>
      <c r="N68" s="19">
        <v>2</v>
      </c>
      <c r="O68" s="19">
        <v>6</v>
      </c>
      <c r="P68" s="19">
        <v>1</v>
      </c>
      <c r="Q68" s="19">
        <v>1</v>
      </c>
      <c r="R68" s="19">
        <v>0</v>
      </c>
      <c r="S68" s="18" t="s">
        <v>741</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183</v>
      </c>
      <c r="F70" s="13">
        <f>F63</f>
        <v>844.49</v>
      </c>
      <c r="G70" s="13">
        <f t="shared" ref="G70:R70" si="16">AVERAGE(G63:G68)</f>
        <v>9.7000000000000011</v>
      </c>
      <c r="H70" s="13">
        <f t="shared" si="16"/>
        <v>55.933333333333337</v>
      </c>
      <c r="I70" s="13">
        <f t="shared" si="16"/>
        <v>26.966666666666669</v>
      </c>
      <c r="J70" s="13">
        <f t="shared" si="16"/>
        <v>7.333333333333333</v>
      </c>
      <c r="K70" s="13">
        <f t="shared" si="16"/>
        <v>13.666666666666666</v>
      </c>
      <c r="L70" s="13">
        <f t="shared" si="16"/>
        <v>2.1666666666666665</v>
      </c>
      <c r="M70" s="13">
        <f t="shared" si="16"/>
        <v>3.6666666666666665</v>
      </c>
      <c r="N70" s="13">
        <f t="shared" si="16"/>
        <v>1.8333333333333333</v>
      </c>
      <c r="O70" s="13">
        <f t="shared" si="16"/>
        <v>8.5</v>
      </c>
      <c r="P70" s="13">
        <f t="shared" si="16"/>
        <v>0.5</v>
      </c>
      <c r="Q70" s="13">
        <f t="shared" si="16"/>
        <v>0.16666666666666666</v>
      </c>
      <c r="R70" s="13">
        <f t="shared" si="16"/>
        <v>0</v>
      </c>
      <c r="S70" s="12"/>
    </row>
    <row r="71" spans="2:67" ht="15.75" x14ac:dyDescent="0.2">
      <c r="B71" s="17"/>
      <c r="C71" s="16" t="s">
        <v>97</v>
      </c>
      <c r="D71" s="15"/>
      <c r="E71" s="14"/>
      <c r="F71" s="14"/>
      <c r="G71" s="13">
        <f t="shared" ref="G71:R71" si="17">STDEV(G63:G68)/SQRT(COUNT(G63:G68))</f>
        <v>0.65828058860438055</v>
      </c>
      <c r="H71" s="13">
        <f t="shared" si="17"/>
        <v>2.4928787464384312</v>
      </c>
      <c r="I71" s="13">
        <f t="shared" si="17"/>
        <v>2.484842941605041</v>
      </c>
      <c r="J71" s="13">
        <f t="shared" si="17"/>
        <v>0.55777335102271652</v>
      </c>
      <c r="K71" s="13">
        <f t="shared" si="17"/>
        <v>1.021980647783725</v>
      </c>
      <c r="L71" s="13">
        <f t="shared" si="17"/>
        <v>0.40138648595974313</v>
      </c>
      <c r="M71" s="13">
        <f t="shared" si="17"/>
        <v>1.6055459438389728</v>
      </c>
      <c r="N71" s="13">
        <f t="shared" si="17"/>
        <v>0.54262735320332356</v>
      </c>
      <c r="O71" s="13">
        <f t="shared" si="17"/>
        <v>1.1761519176251567</v>
      </c>
      <c r="P71" s="13">
        <f t="shared" si="17"/>
        <v>0.22360679774997896</v>
      </c>
      <c r="Q71" s="13">
        <f t="shared" si="17"/>
        <v>0.16666666666666669</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730</v>
      </c>
      <c r="E73" s="19">
        <v>183</v>
      </c>
      <c r="F73" s="19">
        <v>1297.1199999999999</v>
      </c>
      <c r="G73" s="19">
        <v>9.6999999999999993</v>
      </c>
      <c r="H73" s="19">
        <v>52.5</v>
      </c>
      <c r="I73" s="19">
        <v>31.5</v>
      </c>
      <c r="J73" s="19">
        <v>6</v>
      </c>
      <c r="K73" s="19">
        <v>13</v>
      </c>
      <c r="L73" s="19">
        <v>2</v>
      </c>
      <c r="M73" s="19">
        <v>0</v>
      </c>
      <c r="N73" s="19">
        <v>2</v>
      </c>
      <c r="O73" s="19">
        <v>12</v>
      </c>
      <c r="P73" s="19">
        <v>0</v>
      </c>
      <c r="Q73" s="19">
        <v>0</v>
      </c>
      <c r="R73" s="19">
        <v>0</v>
      </c>
      <c r="S73" s="18" t="s">
        <v>752</v>
      </c>
      <c r="U73" s="102">
        <v>6</v>
      </c>
      <c r="V73" s="102">
        <f>IF($H73="","",$H73)</f>
        <v>52.5</v>
      </c>
      <c r="W73" s="102">
        <f>IF(V73="","",V73/100)</f>
        <v>0.52500000000000002</v>
      </c>
      <c r="X73" s="102">
        <f>IF($G73="","",$G73)</f>
        <v>9.6999999999999993</v>
      </c>
      <c r="Y73" s="102">
        <f>IF($K73="","",$K73)</f>
        <v>13</v>
      </c>
      <c r="Z73" s="102">
        <f>IF(J73="","",J73-1)</f>
        <v>5</v>
      </c>
      <c r="AA73" s="102">
        <f>IF($L73="","",$L73)</f>
        <v>2</v>
      </c>
      <c r="AB73" s="102">
        <f>IF($M73="","",$M73)</f>
        <v>0</v>
      </c>
      <c r="AC73" s="102">
        <f>IF($H74="","",$H74)</f>
        <v>64</v>
      </c>
      <c r="AD73" s="102">
        <f>IF(AC73="","",AC73/100)</f>
        <v>0.64</v>
      </c>
      <c r="AE73" s="102">
        <f>IF($G74="","",$G74)</f>
        <v>11.6</v>
      </c>
      <c r="AF73" s="102">
        <f>IF($K74="","",$K74)</f>
        <v>17</v>
      </c>
      <c r="AG73" s="102">
        <f>IF(J74="","",J74-1)</f>
        <v>7</v>
      </c>
      <c r="AH73" s="102">
        <f>IF($L74="","",$L74)</f>
        <v>2</v>
      </c>
      <c r="AI73" s="102">
        <f>IF($M74="","",$M74)</f>
        <v>6</v>
      </c>
      <c r="AJ73" s="102">
        <f>IF($H75="","",$H75)</f>
        <v>46</v>
      </c>
      <c r="AK73" s="102">
        <f>IF(AJ73="","",AJ73/100)</f>
        <v>0.46</v>
      </c>
      <c r="AL73" s="102">
        <f>IF($G75="","",$G75)</f>
        <v>10</v>
      </c>
      <c r="AM73" s="102">
        <f>IF($K75="","",$K75)</f>
        <v>10</v>
      </c>
      <c r="AN73" s="102">
        <f>IF(J75="","",J75-1)</f>
        <v>4</v>
      </c>
      <c r="AO73" s="102">
        <f>IF($L75="","",$L75)</f>
        <v>2</v>
      </c>
      <c r="AP73" s="102">
        <f>IF($M75="","",$M75)</f>
        <v>8</v>
      </c>
      <c r="AQ73" s="102">
        <f>IF($H76="","",$H76)</f>
        <v>42</v>
      </c>
      <c r="AR73" s="102">
        <f>IF(AQ73="","",AQ73/100)</f>
        <v>0.42</v>
      </c>
      <c r="AS73" s="102">
        <f>IF($G76="","",$G76)</f>
        <v>8.9</v>
      </c>
      <c r="AT73" s="102">
        <f>IF($K76="","",$K76)</f>
        <v>11</v>
      </c>
      <c r="AU73" s="102">
        <f>IF(J76="","",J76-1)</f>
        <v>5</v>
      </c>
      <c r="AV73" s="102">
        <f>IF($L76="","",$L76)</f>
        <v>3</v>
      </c>
      <c r="AW73" s="102">
        <f>IF($M76="","",$M76)</f>
        <v>4</v>
      </c>
      <c r="AX73" s="102">
        <f>IF($H77="","",$H77)</f>
        <v>53</v>
      </c>
      <c r="AY73" s="102">
        <f>IF(AX73="","",AX73/100)</f>
        <v>0.53</v>
      </c>
      <c r="AZ73" s="102">
        <f>IF($G77="","",$G77)</f>
        <v>9.9</v>
      </c>
      <c r="BA73" s="102">
        <f>IF($K77="","",$K77)</f>
        <v>11</v>
      </c>
      <c r="BB73" s="102">
        <f>IF(J77="","",J77-1)</f>
        <v>6</v>
      </c>
      <c r="BC73" s="102">
        <f>IF($L77="","",$L77)</f>
        <v>1</v>
      </c>
      <c r="BD73" s="102">
        <f>IF($M77="","",$M77)</f>
        <v>9</v>
      </c>
      <c r="BE73" s="102">
        <f>IF($H78="","",$H78)</f>
        <v>46.7</v>
      </c>
      <c r="BF73" s="102">
        <f>IF(BE73="","",BE73/100)</f>
        <v>0.46700000000000003</v>
      </c>
      <c r="BG73" s="102">
        <f>IF($G78="","",$G78)</f>
        <v>9.6999999999999993</v>
      </c>
      <c r="BH73" s="102">
        <f>IF($K78="","",$K78)</f>
        <v>12</v>
      </c>
      <c r="BI73" s="102">
        <f>IF(J78="","",J78-1)</f>
        <v>4</v>
      </c>
      <c r="BJ73" s="102">
        <f>IF($L78="","",$L78)</f>
        <v>1</v>
      </c>
      <c r="BK73" s="102">
        <f>IF($M78="","",$M78)</f>
        <v>12</v>
      </c>
      <c r="BL73" s="102">
        <f>SUM(O73:O78)/U73</f>
        <v>12</v>
      </c>
      <c r="BM73" s="102">
        <f>SUM(P73:P78)/U73</f>
        <v>0.33333333333333331</v>
      </c>
      <c r="BN73" s="102">
        <f>SUM(Q73:Q78)/U73</f>
        <v>0</v>
      </c>
      <c r="BO73" s="102">
        <f>SUM(R73:R78)/U73</f>
        <v>0</v>
      </c>
    </row>
    <row r="74" spans="2:67" ht="15.75" x14ac:dyDescent="0.2">
      <c r="B74" s="147"/>
      <c r="C74" s="21" t="s">
        <v>103</v>
      </c>
      <c r="D74" s="19" t="s">
        <v>730</v>
      </c>
      <c r="E74" s="19">
        <v>183</v>
      </c>
      <c r="F74" s="20"/>
      <c r="G74" s="19">
        <v>11.6</v>
      </c>
      <c r="H74" s="19">
        <v>64</v>
      </c>
      <c r="I74" s="19">
        <v>48</v>
      </c>
      <c r="J74" s="19">
        <v>8</v>
      </c>
      <c r="K74" s="19">
        <v>17</v>
      </c>
      <c r="L74" s="19">
        <v>2</v>
      </c>
      <c r="M74" s="19">
        <v>6</v>
      </c>
      <c r="N74" s="19">
        <v>2</v>
      </c>
      <c r="O74" s="19">
        <v>15</v>
      </c>
      <c r="P74" s="19">
        <v>1</v>
      </c>
      <c r="Q74" s="19">
        <v>0</v>
      </c>
      <c r="R74" s="19">
        <v>0</v>
      </c>
      <c r="S74" s="18" t="s">
        <v>752</v>
      </c>
    </row>
    <row r="75" spans="2:67" ht="15.75" x14ac:dyDescent="0.2">
      <c r="B75" s="147"/>
      <c r="C75" s="21" t="s">
        <v>102</v>
      </c>
      <c r="D75" s="19" t="str">
        <f t="shared" ref="D75:E78" si="18">D74</f>
        <v>SR</v>
      </c>
      <c r="E75" s="19">
        <f t="shared" si="18"/>
        <v>183</v>
      </c>
      <c r="F75" s="20"/>
      <c r="G75" s="19">
        <v>10</v>
      </c>
      <c r="H75" s="19">
        <v>46</v>
      </c>
      <c r="I75" s="19">
        <v>32</v>
      </c>
      <c r="J75" s="19">
        <v>5</v>
      </c>
      <c r="K75" s="19">
        <v>10</v>
      </c>
      <c r="L75" s="19">
        <v>2</v>
      </c>
      <c r="M75" s="19">
        <v>8</v>
      </c>
      <c r="N75" s="19">
        <v>0</v>
      </c>
      <c r="O75" s="19">
        <v>10</v>
      </c>
      <c r="P75" s="19">
        <v>0</v>
      </c>
      <c r="Q75" s="19">
        <v>0</v>
      </c>
      <c r="R75" s="19">
        <v>0</v>
      </c>
      <c r="S75" s="18" t="s">
        <v>741</v>
      </c>
    </row>
    <row r="76" spans="2:67" ht="15.75" x14ac:dyDescent="0.2">
      <c r="B76" s="147"/>
      <c r="C76" s="21" t="s">
        <v>101</v>
      </c>
      <c r="D76" s="19" t="str">
        <f t="shared" si="18"/>
        <v>SR</v>
      </c>
      <c r="E76" s="19">
        <f t="shared" si="18"/>
        <v>183</v>
      </c>
      <c r="F76" s="20"/>
      <c r="G76" s="19">
        <v>8.9</v>
      </c>
      <c r="H76" s="19">
        <v>42</v>
      </c>
      <c r="I76" s="19">
        <v>31</v>
      </c>
      <c r="J76" s="19">
        <v>6</v>
      </c>
      <c r="K76" s="19">
        <v>11</v>
      </c>
      <c r="L76" s="19">
        <v>3</v>
      </c>
      <c r="M76" s="19">
        <v>4</v>
      </c>
      <c r="N76" s="19">
        <v>3</v>
      </c>
      <c r="O76" s="19">
        <v>5</v>
      </c>
      <c r="P76" s="19">
        <v>0</v>
      </c>
      <c r="Q76" s="19">
        <v>0</v>
      </c>
      <c r="R76" s="19">
        <v>0</v>
      </c>
      <c r="S76" s="18" t="s">
        <v>738</v>
      </c>
    </row>
    <row r="77" spans="2:67" ht="15.75" x14ac:dyDescent="0.2">
      <c r="B77" s="147"/>
      <c r="C77" s="21" t="s">
        <v>100</v>
      </c>
      <c r="D77" s="19" t="str">
        <f t="shared" si="18"/>
        <v>SR</v>
      </c>
      <c r="E77" s="19">
        <f t="shared" si="18"/>
        <v>183</v>
      </c>
      <c r="F77" s="20"/>
      <c r="G77" s="19">
        <v>9.9</v>
      </c>
      <c r="H77" s="19">
        <v>53</v>
      </c>
      <c r="I77" s="19">
        <v>39</v>
      </c>
      <c r="J77" s="19">
        <v>7</v>
      </c>
      <c r="K77" s="19">
        <v>11</v>
      </c>
      <c r="L77" s="19">
        <v>1</v>
      </c>
      <c r="M77" s="19">
        <v>9</v>
      </c>
      <c r="N77" s="19">
        <v>1</v>
      </c>
      <c r="O77" s="19">
        <v>14</v>
      </c>
      <c r="P77" s="19">
        <v>0</v>
      </c>
      <c r="Q77" s="19">
        <v>0</v>
      </c>
      <c r="R77" s="19">
        <v>0</v>
      </c>
      <c r="S77" s="18" t="s">
        <v>741</v>
      </c>
    </row>
    <row r="78" spans="2:67" ht="15.75" x14ac:dyDescent="0.2">
      <c r="B78" s="147"/>
      <c r="C78" s="21" t="s">
        <v>99</v>
      </c>
      <c r="D78" s="19" t="str">
        <f t="shared" si="18"/>
        <v>SR</v>
      </c>
      <c r="E78" s="19">
        <f t="shared" si="18"/>
        <v>183</v>
      </c>
      <c r="F78" s="20"/>
      <c r="G78" s="19">
        <v>9.6999999999999993</v>
      </c>
      <c r="H78" s="19">
        <v>46.7</v>
      </c>
      <c r="I78" s="19">
        <v>34.5</v>
      </c>
      <c r="J78" s="19">
        <v>5</v>
      </c>
      <c r="K78" s="19">
        <v>12</v>
      </c>
      <c r="L78" s="19">
        <v>1</v>
      </c>
      <c r="M78" s="19">
        <v>12</v>
      </c>
      <c r="N78" s="19">
        <v>1</v>
      </c>
      <c r="O78" s="19">
        <v>16</v>
      </c>
      <c r="P78" s="19">
        <v>1</v>
      </c>
      <c r="Q78" s="19">
        <v>0</v>
      </c>
      <c r="R78" s="19">
        <v>0</v>
      </c>
      <c r="S78" s="18" t="s">
        <v>741</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183</v>
      </c>
      <c r="F80" s="13">
        <f>F73</f>
        <v>1297.1199999999999</v>
      </c>
      <c r="G80" s="13">
        <f t="shared" ref="G80:R80" si="19">AVERAGE(G73:G78)</f>
        <v>9.9666666666666668</v>
      </c>
      <c r="H80" s="13">
        <f t="shared" si="19"/>
        <v>50.699999999999996</v>
      </c>
      <c r="I80" s="13">
        <f t="shared" si="19"/>
        <v>36</v>
      </c>
      <c r="J80" s="13">
        <f t="shared" si="19"/>
        <v>6.166666666666667</v>
      </c>
      <c r="K80" s="13">
        <f t="shared" si="19"/>
        <v>12.333333333333334</v>
      </c>
      <c r="L80" s="13">
        <f t="shared" si="19"/>
        <v>1.8333333333333333</v>
      </c>
      <c r="M80" s="13">
        <f t="shared" si="19"/>
        <v>6.5</v>
      </c>
      <c r="N80" s="13">
        <f t="shared" si="19"/>
        <v>1.5</v>
      </c>
      <c r="O80" s="13">
        <f t="shared" si="19"/>
        <v>12</v>
      </c>
      <c r="P80" s="13">
        <f t="shared" si="19"/>
        <v>0.33333333333333331</v>
      </c>
      <c r="Q80" s="13">
        <f t="shared" si="19"/>
        <v>0</v>
      </c>
      <c r="R80" s="13">
        <f t="shared" si="19"/>
        <v>0</v>
      </c>
      <c r="S80" s="12"/>
    </row>
    <row r="81" spans="2:67" ht="15.75" x14ac:dyDescent="0.2">
      <c r="B81" s="17"/>
      <c r="C81" s="16" t="s">
        <v>97</v>
      </c>
      <c r="D81" s="15"/>
      <c r="E81" s="14"/>
      <c r="F81" s="14"/>
      <c r="G81" s="13">
        <f t="shared" ref="G81:R81" si="20">STDEV(G73:G78)/SQRT(COUNT(G73:G78))</f>
        <v>0.36301209040165283</v>
      </c>
      <c r="H81" s="13">
        <f t="shared" si="20"/>
        <v>3.1580584752871976</v>
      </c>
      <c r="I81" s="13">
        <f t="shared" si="20"/>
        <v>2.6863854277945052</v>
      </c>
      <c r="J81" s="13">
        <f t="shared" si="20"/>
        <v>0.47726070210921212</v>
      </c>
      <c r="K81" s="13">
        <f t="shared" si="20"/>
        <v>1.021980647783727</v>
      </c>
      <c r="L81" s="13">
        <f t="shared" si="20"/>
        <v>0.30731814857642958</v>
      </c>
      <c r="M81" s="13">
        <f t="shared" si="20"/>
        <v>1.7078251276599332</v>
      </c>
      <c r="N81" s="13">
        <f t="shared" si="20"/>
        <v>0.4281744192888377</v>
      </c>
      <c r="O81" s="13">
        <f t="shared" si="20"/>
        <v>1.6532795690182991</v>
      </c>
      <c r="P81" s="13">
        <f t="shared" si="20"/>
        <v>0.21081851067789201</v>
      </c>
      <c r="Q81" s="13">
        <f t="shared" si="20"/>
        <v>0</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181</v>
      </c>
      <c r="F83" s="19">
        <v>421.59</v>
      </c>
      <c r="G83" s="19">
        <v>6</v>
      </c>
      <c r="H83" s="19">
        <v>46.7</v>
      </c>
      <c r="I83" s="19">
        <v>17</v>
      </c>
      <c r="J83" s="19">
        <v>9</v>
      </c>
      <c r="K83" s="19">
        <v>15</v>
      </c>
      <c r="L83" s="19">
        <v>2</v>
      </c>
      <c r="M83" s="19">
        <v>1</v>
      </c>
      <c r="N83" s="19">
        <v>1</v>
      </c>
      <c r="O83" s="19">
        <v>4</v>
      </c>
      <c r="P83" s="19">
        <v>0</v>
      </c>
      <c r="Q83" s="19">
        <v>0</v>
      </c>
      <c r="R83" s="19">
        <v>0</v>
      </c>
      <c r="S83" s="18" t="s">
        <v>752</v>
      </c>
      <c r="U83" s="102">
        <v>6</v>
      </c>
      <c r="V83" s="102">
        <f>IF($H83="","",$H83)</f>
        <v>46.7</v>
      </c>
      <c r="W83" s="102">
        <f>IF(V83="","",V83/100)</f>
        <v>0.46700000000000003</v>
      </c>
      <c r="X83" s="102">
        <f>IF($G83="","",$G83)</f>
        <v>6</v>
      </c>
      <c r="Y83" s="102">
        <f>IF($K83="","",$K83)</f>
        <v>15</v>
      </c>
      <c r="Z83" s="102">
        <f>IF(J83="","",J83-1)</f>
        <v>8</v>
      </c>
      <c r="AA83" s="102">
        <f>IF($L83="","",$L83)</f>
        <v>2</v>
      </c>
      <c r="AB83" s="102">
        <f>IF($M83="","",$M83)</f>
        <v>1</v>
      </c>
      <c r="AC83" s="102">
        <f>IF($H84="","",$H84)</f>
        <v>51</v>
      </c>
      <c r="AD83" s="102">
        <f>IF(AC83="","",AC83/100)</f>
        <v>0.51</v>
      </c>
      <c r="AE83" s="102">
        <f>IF($G84="","",$G84)</f>
        <v>8.9</v>
      </c>
      <c r="AF83" s="102">
        <f>IF($K84="","",$K84)</f>
        <v>12</v>
      </c>
      <c r="AG83" s="102">
        <f>IF(J84="","",J84-1)</f>
        <v>5</v>
      </c>
      <c r="AH83" s="102">
        <f>IF($L84="","",$L84)</f>
        <v>1</v>
      </c>
      <c r="AI83" s="102">
        <f>IF($M84="","",$M84)</f>
        <v>7</v>
      </c>
      <c r="AJ83" s="102">
        <f>IF($H85="","",$H85)</f>
        <v>54</v>
      </c>
      <c r="AK83" s="102">
        <f>IF(AJ83="","",AJ83/100)</f>
        <v>0.54</v>
      </c>
      <c r="AL83" s="102">
        <f>IF($G85="","",$G85)</f>
        <v>7.5</v>
      </c>
      <c r="AM83" s="102">
        <f>IF($K85="","",$K85)</f>
        <v>16</v>
      </c>
      <c r="AN83" s="102">
        <f>IF(J85="","",J85-1)</f>
        <v>8</v>
      </c>
      <c r="AO83" s="102">
        <f>IF($L85="","",$L85)</f>
        <v>2</v>
      </c>
      <c r="AP83" s="102">
        <f>IF($M85="","",$M85)</f>
        <v>1</v>
      </c>
      <c r="AQ83" s="102">
        <f>IF($H86="","",$H86)</f>
        <v>52</v>
      </c>
      <c r="AR83" s="102">
        <f>IF(AQ83="","",AQ83/100)</f>
        <v>0.52</v>
      </c>
      <c r="AS83" s="102">
        <f>IF($G86="","",$G86)</f>
        <v>9.8000000000000007</v>
      </c>
      <c r="AT83" s="102">
        <f>IF($K86="","",$K86)</f>
        <v>11</v>
      </c>
      <c r="AU83" s="102">
        <f>IF(J86="","",J86-1)</f>
        <v>4</v>
      </c>
      <c r="AV83" s="102">
        <f>IF($L86="","",$L86)</f>
        <v>1</v>
      </c>
      <c r="AW83" s="102">
        <f>IF($M86="","",$M86)</f>
        <v>3</v>
      </c>
      <c r="AX83" s="102">
        <f>IF($H87="","",$H87)</f>
        <v>43</v>
      </c>
      <c r="AY83" s="102">
        <f>IF(AX83="","",AX83/100)</f>
        <v>0.43</v>
      </c>
      <c r="AZ83" s="102">
        <f>IF($G87="","",$G87)</f>
        <v>8</v>
      </c>
      <c r="BA83" s="102">
        <f>IF($K87="","",$K87)</f>
        <v>14</v>
      </c>
      <c r="BB83" s="102">
        <f>IF(J87="","",J87-1)</f>
        <v>4</v>
      </c>
      <c r="BC83" s="102">
        <f>IF($L87="","",$L87)</f>
        <v>1</v>
      </c>
      <c r="BD83" s="102">
        <f>IF($M87="","",$M87)</f>
        <v>3</v>
      </c>
      <c r="BE83" s="102">
        <f>IF($H88="","",$H88)</f>
        <v>49</v>
      </c>
      <c r="BF83" s="102">
        <f>IF(BE83="","",BE83/100)</f>
        <v>0.49</v>
      </c>
      <c r="BG83" s="102">
        <f>IF($G88="","",$G88)</f>
        <v>9.1999999999999993</v>
      </c>
      <c r="BH83" s="102">
        <f>IF($K88="","",$K88)</f>
        <v>12</v>
      </c>
      <c r="BI83" s="102">
        <f>IF(J88="","",J88-1)</f>
        <v>5</v>
      </c>
      <c r="BJ83" s="102">
        <f>IF($L88="","",$L88)</f>
        <v>1</v>
      </c>
      <c r="BK83" s="102">
        <f>IF($M88="","",$M88)</f>
        <v>4</v>
      </c>
      <c r="BL83" s="102">
        <f>SUM(O83:O88)/U83</f>
        <v>7</v>
      </c>
      <c r="BM83" s="102">
        <f>SUM(P83:P88)/U83</f>
        <v>0.66666666666666663</v>
      </c>
      <c r="BN83" s="102">
        <f>SUM(Q83:Q88)/U83</f>
        <v>0.16666666666666666</v>
      </c>
      <c r="BO83" s="102">
        <f>SUM(R83:R88)/U83</f>
        <v>0</v>
      </c>
    </row>
    <row r="84" spans="2:67" ht="15.75" x14ac:dyDescent="0.2">
      <c r="B84" s="147"/>
      <c r="C84" s="21" t="s">
        <v>103</v>
      </c>
      <c r="D84" s="19" t="s">
        <v>730</v>
      </c>
      <c r="E84" s="19">
        <v>183</v>
      </c>
      <c r="F84" s="20"/>
      <c r="G84" s="19">
        <v>8.9</v>
      </c>
      <c r="H84" s="19">
        <v>51</v>
      </c>
      <c r="I84" s="19">
        <v>32</v>
      </c>
      <c r="J84" s="19">
        <v>6</v>
      </c>
      <c r="K84" s="19">
        <v>12</v>
      </c>
      <c r="L84" s="19">
        <v>1</v>
      </c>
      <c r="M84" s="19">
        <v>7</v>
      </c>
      <c r="N84" s="19">
        <v>0</v>
      </c>
      <c r="O84" s="19">
        <v>5</v>
      </c>
      <c r="P84" s="19">
        <v>0</v>
      </c>
      <c r="Q84" s="19">
        <v>0</v>
      </c>
      <c r="R84" s="19">
        <v>0</v>
      </c>
      <c r="S84" s="18" t="s">
        <v>752</v>
      </c>
    </row>
    <row r="85" spans="2:67" ht="15.75" x14ac:dyDescent="0.2">
      <c r="B85" s="147"/>
      <c r="C85" s="21" t="s">
        <v>102</v>
      </c>
      <c r="D85" s="19" t="str">
        <f t="shared" ref="D85:E88" si="21">D84</f>
        <v>SR</v>
      </c>
      <c r="E85" s="19">
        <f t="shared" si="21"/>
        <v>183</v>
      </c>
      <c r="F85" s="20"/>
      <c r="G85" s="19">
        <v>7.5</v>
      </c>
      <c r="H85" s="19">
        <v>54</v>
      </c>
      <c r="I85" s="19">
        <v>30</v>
      </c>
      <c r="J85" s="19">
        <v>9</v>
      </c>
      <c r="K85" s="19">
        <v>16</v>
      </c>
      <c r="L85" s="19">
        <v>2</v>
      </c>
      <c r="M85" s="19">
        <v>1</v>
      </c>
      <c r="N85" s="19">
        <v>1</v>
      </c>
      <c r="O85" s="19">
        <v>10</v>
      </c>
      <c r="P85" s="19">
        <v>2</v>
      </c>
      <c r="Q85" s="19">
        <v>0</v>
      </c>
      <c r="R85" s="19">
        <v>0</v>
      </c>
      <c r="S85" s="18" t="s">
        <v>752</v>
      </c>
    </row>
    <row r="86" spans="2:67" ht="15.75" x14ac:dyDescent="0.2">
      <c r="B86" s="147"/>
      <c r="C86" s="21" t="s">
        <v>101</v>
      </c>
      <c r="D86" s="19" t="str">
        <f t="shared" si="21"/>
        <v>SR</v>
      </c>
      <c r="E86" s="19">
        <f t="shared" si="21"/>
        <v>183</v>
      </c>
      <c r="F86" s="20"/>
      <c r="G86" s="19">
        <v>9.8000000000000007</v>
      </c>
      <c r="H86" s="19">
        <v>52</v>
      </c>
      <c r="I86" s="19">
        <v>22</v>
      </c>
      <c r="J86" s="19">
        <v>5</v>
      </c>
      <c r="K86" s="19">
        <v>11</v>
      </c>
      <c r="L86" s="19">
        <v>1</v>
      </c>
      <c r="M86" s="19">
        <v>3</v>
      </c>
      <c r="N86" s="19">
        <v>2</v>
      </c>
      <c r="O86" s="19">
        <v>9</v>
      </c>
      <c r="P86" s="19">
        <v>1</v>
      </c>
      <c r="Q86" s="19">
        <v>0</v>
      </c>
      <c r="R86" s="19">
        <v>0</v>
      </c>
      <c r="S86" s="18" t="s">
        <v>741</v>
      </c>
    </row>
    <row r="87" spans="2:67" ht="15.75" x14ac:dyDescent="0.2">
      <c r="B87" s="147"/>
      <c r="C87" s="21" t="s">
        <v>100</v>
      </c>
      <c r="D87" s="19" t="str">
        <f t="shared" si="21"/>
        <v>SR</v>
      </c>
      <c r="E87" s="19">
        <f t="shared" si="21"/>
        <v>183</v>
      </c>
      <c r="F87" s="20"/>
      <c r="G87" s="19">
        <v>8</v>
      </c>
      <c r="H87" s="19">
        <v>43</v>
      </c>
      <c r="I87" s="19">
        <v>42.5</v>
      </c>
      <c r="J87" s="19">
        <v>5</v>
      </c>
      <c r="K87" s="19">
        <v>14</v>
      </c>
      <c r="L87" s="19">
        <v>1</v>
      </c>
      <c r="M87" s="19">
        <v>3</v>
      </c>
      <c r="N87" s="19">
        <v>2</v>
      </c>
      <c r="O87" s="19">
        <v>9</v>
      </c>
      <c r="P87" s="19">
        <v>1</v>
      </c>
      <c r="Q87" s="19">
        <v>1</v>
      </c>
      <c r="R87" s="19">
        <v>0</v>
      </c>
      <c r="S87" s="18" t="s">
        <v>741</v>
      </c>
    </row>
    <row r="88" spans="2:67" ht="15.75" x14ac:dyDescent="0.2">
      <c r="B88" s="147"/>
      <c r="C88" s="21" t="s">
        <v>99</v>
      </c>
      <c r="D88" s="19" t="str">
        <f t="shared" si="21"/>
        <v>SR</v>
      </c>
      <c r="E88" s="19">
        <f t="shared" si="21"/>
        <v>183</v>
      </c>
      <c r="F88" s="20"/>
      <c r="G88" s="19">
        <v>9.1999999999999993</v>
      </c>
      <c r="H88" s="19">
        <v>49</v>
      </c>
      <c r="I88" s="19">
        <v>23.5</v>
      </c>
      <c r="J88" s="19">
        <v>6</v>
      </c>
      <c r="K88" s="19">
        <v>12</v>
      </c>
      <c r="L88" s="19">
        <v>1</v>
      </c>
      <c r="M88" s="19">
        <v>4</v>
      </c>
      <c r="N88" s="19">
        <v>0</v>
      </c>
      <c r="O88" s="19">
        <v>5</v>
      </c>
      <c r="P88" s="19">
        <v>0</v>
      </c>
      <c r="Q88" s="19">
        <v>0</v>
      </c>
      <c r="R88" s="19">
        <v>0</v>
      </c>
      <c r="S88" s="18" t="s">
        <v>741</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183</v>
      </c>
      <c r="F90" s="13">
        <f>F83</f>
        <v>421.59</v>
      </c>
      <c r="G90" s="13">
        <f t="shared" ref="G90:R90" si="22">AVERAGE(G83:G88)</f>
        <v>8.2333333333333343</v>
      </c>
      <c r="H90" s="13">
        <f t="shared" si="22"/>
        <v>49.283333333333331</v>
      </c>
      <c r="I90" s="13">
        <f t="shared" si="22"/>
        <v>27.833333333333332</v>
      </c>
      <c r="J90" s="13">
        <f t="shared" si="22"/>
        <v>6.666666666666667</v>
      </c>
      <c r="K90" s="13">
        <f t="shared" si="22"/>
        <v>13.333333333333334</v>
      </c>
      <c r="L90" s="13">
        <f t="shared" si="22"/>
        <v>1.3333333333333333</v>
      </c>
      <c r="M90" s="13">
        <f t="shared" si="22"/>
        <v>3.1666666666666665</v>
      </c>
      <c r="N90" s="13">
        <f t="shared" si="22"/>
        <v>1</v>
      </c>
      <c r="O90" s="13">
        <f t="shared" si="22"/>
        <v>7</v>
      </c>
      <c r="P90" s="13">
        <f t="shared" si="22"/>
        <v>0.66666666666666663</v>
      </c>
      <c r="Q90" s="13">
        <f t="shared" si="22"/>
        <v>0.16666666666666666</v>
      </c>
      <c r="R90" s="13">
        <f t="shared" si="22"/>
        <v>0</v>
      </c>
      <c r="S90" s="12"/>
    </row>
    <row r="91" spans="2:67" ht="15.75" x14ac:dyDescent="0.2">
      <c r="B91" s="17"/>
      <c r="C91" s="16" t="s">
        <v>97</v>
      </c>
      <c r="D91" s="15"/>
      <c r="E91" s="14"/>
      <c r="F91" s="14"/>
      <c r="G91" s="13">
        <f t="shared" ref="G91:R91" si="23">STDEV(G83:G88)/SQRT(COUNT(G83:G88))</f>
        <v>0.56015870766933074</v>
      </c>
      <c r="H91" s="13">
        <f t="shared" si="23"/>
        <v>1.6207851321024771</v>
      </c>
      <c r="I91" s="13">
        <f t="shared" si="23"/>
        <v>3.6848036281161267</v>
      </c>
      <c r="J91" s="13">
        <f t="shared" si="23"/>
        <v>0.76011695006609159</v>
      </c>
      <c r="K91" s="13">
        <f t="shared" si="23"/>
        <v>0.80277297191948482</v>
      </c>
      <c r="L91" s="13">
        <f t="shared" si="23"/>
        <v>0.21081851067789201</v>
      </c>
      <c r="M91" s="13">
        <f t="shared" si="23"/>
        <v>0.90982293759707888</v>
      </c>
      <c r="N91" s="13">
        <f t="shared" si="23"/>
        <v>0.36514837167011077</v>
      </c>
      <c r="O91" s="13">
        <f t="shared" si="23"/>
        <v>1.0645812948447542</v>
      </c>
      <c r="P91" s="13">
        <f t="shared" si="23"/>
        <v>0.33333333333333337</v>
      </c>
      <c r="Q91" s="13">
        <f t="shared" si="23"/>
        <v>0.16666666666666669</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1CA18-F5E9-4434-B313-307A09FBBB92}">
  <sheetPr>
    <pageSetUpPr fitToPage="1"/>
  </sheetPr>
  <dimension ref="B1:BO92"/>
  <sheetViews>
    <sheetView defaultGridColor="0" colorId="8" zoomScale="85" workbookViewId="0">
      <selection activeCell="R93" sqref="R9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181</v>
      </c>
      <c r="F13" s="19">
        <v>1375.94</v>
      </c>
      <c r="G13" s="19">
        <v>10.33</v>
      </c>
      <c r="H13" s="19">
        <v>48</v>
      </c>
      <c r="I13" s="19">
        <v>32.5</v>
      </c>
      <c r="J13" s="19">
        <v>4</v>
      </c>
      <c r="K13" s="19">
        <v>12</v>
      </c>
      <c r="L13" s="19">
        <v>1</v>
      </c>
      <c r="M13" s="19">
        <v>9</v>
      </c>
      <c r="N13" s="19">
        <v>0</v>
      </c>
      <c r="O13" s="19">
        <v>18</v>
      </c>
      <c r="P13" s="19">
        <v>0</v>
      </c>
      <c r="Q13" s="19">
        <v>2</v>
      </c>
      <c r="R13" s="19">
        <v>0</v>
      </c>
      <c r="S13" s="18" t="s">
        <v>731</v>
      </c>
      <c r="U13" s="102">
        <v>6</v>
      </c>
      <c r="V13" s="102">
        <f>IF($H13="","",$H13)</f>
        <v>48</v>
      </c>
      <c r="W13" s="102">
        <f>IF(V13="","",V13/100)</f>
        <v>0.48</v>
      </c>
      <c r="X13" s="102">
        <f>IF($G13="","",$G13)</f>
        <v>10.33</v>
      </c>
      <c r="Y13" s="102">
        <f>IF($K13="","",$K13)</f>
        <v>12</v>
      </c>
      <c r="Z13" s="102">
        <f>IF(J13="","",J13-1)</f>
        <v>3</v>
      </c>
      <c r="AA13" s="102">
        <f>IF($L13="","",$L13)</f>
        <v>1</v>
      </c>
      <c r="AB13" s="102">
        <f>IF($M13="","",$M13)</f>
        <v>9</v>
      </c>
      <c r="AC13" s="102">
        <f>IF($H14="","",$H14)</f>
        <v>45</v>
      </c>
      <c r="AD13" s="102">
        <f>IF(AC13="","",AC13/100)</f>
        <v>0.45</v>
      </c>
      <c r="AE13" s="102">
        <f>IF($G14="","",$G14)</f>
        <v>10.99</v>
      </c>
      <c r="AF13" s="102">
        <f>IF($K14="","",$K14)</f>
        <v>12</v>
      </c>
      <c r="AG13" s="102">
        <f>IF(J14="","",J14-1)</f>
        <v>3</v>
      </c>
      <c r="AH13" s="102">
        <f>IF($L14="","",$L14)</f>
        <v>1</v>
      </c>
      <c r="AI13" s="102">
        <f>IF($M14="","",$M14)</f>
        <v>11</v>
      </c>
      <c r="AJ13" s="102">
        <f>IF($H15="","",$H15)</f>
        <v>40</v>
      </c>
      <c r="AK13" s="102">
        <f>IF(AJ13="","",AJ13/100)</f>
        <v>0.4</v>
      </c>
      <c r="AL13" s="102">
        <f>IF($G15="","",$G15)</f>
        <v>9.9</v>
      </c>
      <c r="AM13" s="102">
        <f>IF($K15="","",$K15)</f>
        <v>12</v>
      </c>
      <c r="AN13" s="102">
        <f>IF(J15="","",J15-1)</f>
        <v>4</v>
      </c>
      <c r="AO13" s="102">
        <f>IF($L15="","",$L15)</f>
        <v>1</v>
      </c>
      <c r="AP13" s="102">
        <f>IF($M15="","",$M15)</f>
        <v>7</v>
      </c>
      <c r="AQ13" s="102">
        <f>IF($H16="","",$H16)</f>
        <v>34</v>
      </c>
      <c r="AR13" s="102">
        <f>IF(AQ13="","",AQ13/100)</f>
        <v>0.34</v>
      </c>
      <c r="AS13" s="102">
        <f>IF($G16="","",$G16)</f>
        <v>7.7</v>
      </c>
      <c r="AT13" s="102">
        <f>IF($K16="","",$K16)</f>
        <v>9</v>
      </c>
      <c r="AU13" s="102">
        <f>IF(J16="","",J16-1)</f>
        <v>6</v>
      </c>
      <c r="AV13" s="102">
        <f>IF($L16="","",$L16)</f>
        <v>2</v>
      </c>
      <c r="AW13" s="102">
        <f>IF($M16="","",$M16)</f>
        <v>2</v>
      </c>
      <c r="AX13" s="102">
        <f>IF($H17="","",$H17)</f>
        <v>37</v>
      </c>
      <c r="AY13" s="102">
        <f>IF(AX13="","",AX13/100)</f>
        <v>0.37</v>
      </c>
      <c r="AZ13" s="102">
        <f>IF($G17="","",$G17)</f>
        <v>7.57</v>
      </c>
      <c r="BA13" s="102">
        <f>IF($K17="","",$K17)</f>
        <v>12</v>
      </c>
      <c r="BB13" s="102">
        <f>IF(J17="","",J17-1)</f>
        <v>5</v>
      </c>
      <c r="BC13" s="102">
        <f>IF($L17="","",$L17)</f>
        <v>1</v>
      </c>
      <c r="BD13" s="102">
        <f>IF($M17="","",$M17)</f>
        <v>5</v>
      </c>
      <c r="BE13" s="102">
        <f>IF($H18="","",$H18)</f>
        <v>51</v>
      </c>
      <c r="BF13" s="102">
        <f>IF(BE13="","",BE13/100)</f>
        <v>0.51</v>
      </c>
      <c r="BG13" s="102">
        <f>IF($G18="","",$G18)</f>
        <v>11.56</v>
      </c>
      <c r="BH13" s="102">
        <f>IF($K18="","",$K18)</f>
        <v>15</v>
      </c>
      <c r="BI13" s="102">
        <f>IF(J18="","",J18-1)</f>
        <v>5</v>
      </c>
      <c r="BJ13" s="102">
        <f>IF($L18="","",$L18)</f>
        <v>1</v>
      </c>
      <c r="BK13" s="102">
        <f>IF($M18="","",$M18)</f>
        <v>14</v>
      </c>
      <c r="BL13" s="102">
        <f>SUM(O13:O18)/U13</f>
        <v>17.666666666666668</v>
      </c>
      <c r="BM13" s="102">
        <f>SUM(P13:P18)/U13</f>
        <v>0.33333333333333331</v>
      </c>
      <c r="BN13" s="102">
        <f>SUM(Q13:Q18)/U13</f>
        <v>1</v>
      </c>
      <c r="BO13" s="102">
        <f>SUM(R13:R18)/U13</f>
        <v>0</v>
      </c>
    </row>
    <row r="14" spans="2:67" ht="15.75" x14ac:dyDescent="0.2">
      <c r="B14" s="147"/>
      <c r="C14" s="21" t="s">
        <v>103</v>
      </c>
      <c r="D14" s="19" t="s">
        <v>740</v>
      </c>
      <c r="E14" s="19"/>
      <c r="F14" s="20"/>
      <c r="G14" s="19">
        <v>10.99</v>
      </c>
      <c r="H14" s="19">
        <v>45</v>
      </c>
      <c r="I14" s="19">
        <v>33</v>
      </c>
      <c r="J14" s="19">
        <v>4</v>
      </c>
      <c r="K14" s="19">
        <v>12</v>
      </c>
      <c r="L14" s="19">
        <v>1</v>
      </c>
      <c r="M14" s="19">
        <v>11</v>
      </c>
      <c r="N14" s="19">
        <v>0</v>
      </c>
      <c r="O14" s="19">
        <v>23</v>
      </c>
      <c r="P14" s="19">
        <v>1</v>
      </c>
      <c r="Q14" s="19">
        <v>1</v>
      </c>
      <c r="R14" s="19">
        <v>0</v>
      </c>
      <c r="S14" s="18" t="s">
        <v>731</v>
      </c>
    </row>
    <row r="15" spans="2:67" ht="15.75" x14ac:dyDescent="0.2">
      <c r="B15" s="147"/>
      <c r="C15" s="21" t="s">
        <v>102</v>
      </c>
      <c r="D15" s="19" t="str">
        <f t="shared" ref="D15:E18" si="0">D14</f>
        <v>AA</v>
      </c>
      <c r="E15" s="19">
        <f t="shared" si="0"/>
        <v>0</v>
      </c>
      <c r="F15" s="20"/>
      <c r="G15" s="19">
        <v>9.9</v>
      </c>
      <c r="H15" s="19">
        <v>40</v>
      </c>
      <c r="I15" s="19">
        <v>26</v>
      </c>
      <c r="J15" s="19">
        <v>5</v>
      </c>
      <c r="K15" s="19">
        <v>12</v>
      </c>
      <c r="L15" s="19">
        <v>1</v>
      </c>
      <c r="M15" s="19">
        <v>7</v>
      </c>
      <c r="N15" s="19">
        <v>1</v>
      </c>
      <c r="O15" s="19">
        <v>22</v>
      </c>
      <c r="P15" s="19">
        <v>0</v>
      </c>
      <c r="Q15" s="19">
        <v>1</v>
      </c>
      <c r="R15" s="19">
        <v>0</v>
      </c>
      <c r="S15" s="18" t="s">
        <v>731</v>
      </c>
    </row>
    <row r="16" spans="2:67" ht="15.75" x14ac:dyDescent="0.2">
      <c r="B16" s="147"/>
      <c r="C16" s="21" t="s">
        <v>101</v>
      </c>
      <c r="D16" s="19" t="str">
        <f t="shared" si="0"/>
        <v>AA</v>
      </c>
      <c r="E16" s="19">
        <f t="shared" si="0"/>
        <v>0</v>
      </c>
      <c r="F16" s="20"/>
      <c r="G16" s="19">
        <v>7.7</v>
      </c>
      <c r="H16" s="19">
        <v>34</v>
      </c>
      <c r="I16" s="19">
        <v>20.5</v>
      </c>
      <c r="J16" s="19">
        <v>7</v>
      </c>
      <c r="K16" s="19">
        <v>9</v>
      </c>
      <c r="L16" s="19">
        <v>2</v>
      </c>
      <c r="M16" s="19">
        <v>2</v>
      </c>
      <c r="N16" s="19">
        <v>1</v>
      </c>
      <c r="O16" s="19">
        <v>3</v>
      </c>
      <c r="P16" s="19">
        <v>0</v>
      </c>
      <c r="Q16" s="19">
        <v>0</v>
      </c>
      <c r="R16" s="19">
        <v>0</v>
      </c>
      <c r="S16" s="18" t="s">
        <v>732</v>
      </c>
    </row>
    <row r="17" spans="2:67" ht="15.75" x14ac:dyDescent="0.2">
      <c r="B17" s="147"/>
      <c r="C17" s="21" t="s">
        <v>100</v>
      </c>
      <c r="D17" s="19" t="str">
        <f t="shared" si="0"/>
        <v>AA</v>
      </c>
      <c r="E17" s="19">
        <f t="shared" si="0"/>
        <v>0</v>
      </c>
      <c r="F17" s="20"/>
      <c r="G17" s="19">
        <v>7.57</v>
      </c>
      <c r="H17" s="19">
        <v>37</v>
      </c>
      <c r="I17" s="19">
        <v>30</v>
      </c>
      <c r="J17" s="19">
        <v>6</v>
      </c>
      <c r="K17" s="19">
        <v>12</v>
      </c>
      <c r="L17" s="19">
        <v>1</v>
      </c>
      <c r="M17" s="19">
        <v>5</v>
      </c>
      <c r="N17" s="19">
        <v>2</v>
      </c>
      <c r="O17" s="19">
        <v>14</v>
      </c>
      <c r="P17" s="19">
        <v>0</v>
      </c>
      <c r="Q17" s="19">
        <v>0</v>
      </c>
      <c r="R17" s="19">
        <v>0</v>
      </c>
      <c r="S17" s="18" t="s">
        <v>731</v>
      </c>
    </row>
    <row r="18" spans="2:67" ht="15.75" x14ac:dyDescent="0.2">
      <c r="B18" s="147"/>
      <c r="C18" s="21" t="s">
        <v>99</v>
      </c>
      <c r="D18" s="19" t="str">
        <f t="shared" si="0"/>
        <v>AA</v>
      </c>
      <c r="E18" s="19">
        <f t="shared" si="0"/>
        <v>0</v>
      </c>
      <c r="F18" s="20"/>
      <c r="G18" s="19">
        <v>11.56</v>
      </c>
      <c r="H18" s="19">
        <v>51</v>
      </c>
      <c r="I18" s="19">
        <v>19</v>
      </c>
      <c r="J18" s="19">
        <v>6</v>
      </c>
      <c r="K18" s="19">
        <v>15</v>
      </c>
      <c r="L18" s="19">
        <v>1</v>
      </c>
      <c r="M18" s="19">
        <v>14</v>
      </c>
      <c r="N18" s="19">
        <v>3</v>
      </c>
      <c r="O18" s="19">
        <v>26</v>
      </c>
      <c r="P18" s="19">
        <v>1</v>
      </c>
      <c r="Q18" s="19">
        <v>2</v>
      </c>
      <c r="R18" s="19">
        <v>0</v>
      </c>
      <c r="S18" s="18" t="s">
        <v>731</v>
      </c>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0</v>
      </c>
      <c r="F20" s="13">
        <f>F13</f>
        <v>1375.94</v>
      </c>
      <c r="G20" s="13">
        <f t="shared" ref="G20:R20" si="1">AVERAGE(G13:G18)</f>
        <v>9.6750000000000007</v>
      </c>
      <c r="H20" s="13">
        <f t="shared" si="1"/>
        <v>42.5</v>
      </c>
      <c r="I20" s="13">
        <f t="shared" si="1"/>
        <v>26.833333333333332</v>
      </c>
      <c r="J20" s="13">
        <f t="shared" si="1"/>
        <v>5.333333333333333</v>
      </c>
      <c r="K20" s="13">
        <f t="shared" si="1"/>
        <v>12</v>
      </c>
      <c r="L20" s="13">
        <f t="shared" si="1"/>
        <v>1.1666666666666667</v>
      </c>
      <c r="M20" s="13">
        <f t="shared" si="1"/>
        <v>8</v>
      </c>
      <c r="N20" s="13">
        <f t="shared" si="1"/>
        <v>1.1666666666666667</v>
      </c>
      <c r="O20" s="13">
        <f t="shared" si="1"/>
        <v>17.666666666666668</v>
      </c>
      <c r="P20" s="13">
        <f t="shared" si="1"/>
        <v>0.33333333333333331</v>
      </c>
      <c r="Q20" s="13">
        <f t="shared" si="1"/>
        <v>1</v>
      </c>
      <c r="R20" s="13">
        <f t="shared" si="1"/>
        <v>0</v>
      </c>
      <c r="S20" s="12"/>
    </row>
    <row r="21" spans="2:67" ht="15.75" x14ac:dyDescent="0.2">
      <c r="B21" s="17"/>
      <c r="C21" s="16" t="s">
        <v>97</v>
      </c>
      <c r="D21" s="15"/>
      <c r="E21" s="14"/>
      <c r="F21" s="14"/>
      <c r="G21" s="13">
        <f t="shared" ref="G21:R21" si="2">STDEV(G13:G18)/SQRT(COUNT(G13:G18))</f>
        <v>0.68541350049927285</v>
      </c>
      <c r="H21" s="13">
        <f t="shared" si="2"/>
        <v>2.6925824035672523</v>
      </c>
      <c r="I21" s="13">
        <f t="shared" si="2"/>
        <v>2.4653149449467442</v>
      </c>
      <c r="J21" s="13">
        <f t="shared" si="2"/>
        <v>0.49441323247304458</v>
      </c>
      <c r="K21" s="13">
        <f t="shared" si="2"/>
        <v>0.7745966692414834</v>
      </c>
      <c r="L21" s="13">
        <f t="shared" si="2"/>
        <v>0.16666666666666674</v>
      </c>
      <c r="M21" s="13">
        <f t="shared" si="2"/>
        <v>1.7511900715418265</v>
      </c>
      <c r="N21" s="13">
        <f t="shared" si="2"/>
        <v>0.47726070210921184</v>
      </c>
      <c r="O21" s="13">
        <f t="shared" si="2"/>
        <v>3.3928028399998591</v>
      </c>
      <c r="P21" s="13">
        <f t="shared" si="2"/>
        <v>0.21081851067789201</v>
      </c>
      <c r="Q21" s="13">
        <f t="shared" si="2"/>
        <v>0.36514837167011077</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745</v>
      </c>
      <c r="E23" s="19">
        <v>181</v>
      </c>
      <c r="F23" s="19">
        <v>1077.21</v>
      </c>
      <c r="G23" s="19">
        <v>7.92</v>
      </c>
      <c r="H23" s="19">
        <v>44</v>
      </c>
      <c r="I23" s="19">
        <v>25</v>
      </c>
      <c r="J23" s="19">
        <v>5</v>
      </c>
      <c r="K23" s="19">
        <v>12</v>
      </c>
      <c r="L23" s="19">
        <v>2</v>
      </c>
      <c r="M23" s="19">
        <v>6</v>
      </c>
      <c r="N23" s="19">
        <v>1</v>
      </c>
      <c r="O23" s="19">
        <v>15</v>
      </c>
      <c r="P23" s="19">
        <v>0</v>
      </c>
      <c r="Q23" s="19">
        <v>0</v>
      </c>
      <c r="R23" s="19">
        <v>0</v>
      </c>
      <c r="S23" s="18" t="s">
        <v>731</v>
      </c>
      <c r="U23" s="102">
        <v>6</v>
      </c>
      <c r="V23" s="102">
        <f>IF($H23="","",$H23)</f>
        <v>44</v>
      </c>
      <c r="W23" s="102">
        <f>IF(V23="","",V23/100)</f>
        <v>0.44</v>
      </c>
      <c r="X23" s="102">
        <f>IF($G23="","",$G23)</f>
        <v>7.92</v>
      </c>
      <c r="Y23" s="102">
        <f>IF($K23="","",$K23)</f>
        <v>12</v>
      </c>
      <c r="Z23" s="102">
        <f>IF(J23="","",J23-1)</f>
        <v>4</v>
      </c>
      <c r="AA23" s="102">
        <f>IF($L23="","",$L23)</f>
        <v>2</v>
      </c>
      <c r="AB23" s="102">
        <f>IF($M23="","",$M23)</f>
        <v>6</v>
      </c>
      <c r="AC23" s="102">
        <f>IF($H24="","",$H24)</f>
        <v>50</v>
      </c>
      <c r="AD23" s="102">
        <f>IF(AC23="","",AC23/100)</f>
        <v>0.5</v>
      </c>
      <c r="AE23" s="102">
        <f>IF($G24="","",$G24)</f>
        <v>9.89</v>
      </c>
      <c r="AF23" s="102">
        <f>IF($K24="","",$K24)</f>
        <v>14</v>
      </c>
      <c r="AG23" s="102">
        <f>IF(J24="","",J24-1)</f>
        <v>5</v>
      </c>
      <c r="AH23" s="102">
        <f>IF($L24="","",$L24)</f>
        <v>1</v>
      </c>
      <c r="AI23" s="102">
        <f>IF($M24="","",$M24)</f>
        <v>1</v>
      </c>
      <c r="AJ23" s="102">
        <f>IF($H25="","",$H25)</f>
        <v>67</v>
      </c>
      <c r="AK23" s="102">
        <f>IF(AJ23="","",AJ23/100)</f>
        <v>0.67</v>
      </c>
      <c r="AL23" s="102">
        <f>IF($G25="","",$G25)</f>
        <v>10.79</v>
      </c>
      <c r="AM23" s="102">
        <f>IF($K25="","",$K25)</f>
        <v>14</v>
      </c>
      <c r="AN23" s="102">
        <f>IF(J25="","",J25-1)</f>
        <v>6</v>
      </c>
      <c r="AO23" s="102">
        <f>IF($L25="","",$L25)</f>
        <v>5</v>
      </c>
      <c r="AP23" s="102">
        <f>IF($M25="","",$M25)</f>
        <v>17</v>
      </c>
      <c r="AQ23" s="102">
        <f>IF($H26="","",$H26)</f>
        <v>35</v>
      </c>
      <c r="AR23" s="102">
        <f>IF(AQ23="","",AQ23/100)</f>
        <v>0.35</v>
      </c>
      <c r="AS23" s="102">
        <f>IF($G26="","",$G26)</f>
        <v>9.17</v>
      </c>
      <c r="AT23" s="102">
        <f>IF($K26="","",$K26)</f>
        <v>11</v>
      </c>
      <c r="AU23" s="102">
        <f>IF(J26="","",J26-1)</f>
        <v>5</v>
      </c>
      <c r="AV23" s="102">
        <f>IF($L26="","",$L26)</f>
        <v>1</v>
      </c>
      <c r="AW23" s="102">
        <f>IF($M26="","",$M26)</f>
        <v>0</v>
      </c>
      <c r="AX23" s="102">
        <f>IF($H27="","",$H27)</f>
        <v>28.3</v>
      </c>
      <c r="AY23" s="102">
        <f>IF(AX23="","",AX23/100)</f>
        <v>0.28300000000000003</v>
      </c>
      <c r="AZ23" s="102">
        <f>IF($G27="","",$G27)</f>
        <v>5.19</v>
      </c>
      <c r="BA23" s="102">
        <f>IF($K27="","",$K27)</f>
        <v>12</v>
      </c>
      <c r="BB23" s="102" t="str">
        <f>IF(J27="","",J27-1)</f>
        <v/>
      </c>
      <c r="BC23" s="102">
        <f>IF($L27="","",$L27)</f>
        <v>1</v>
      </c>
      <c r="BD23" s="102">
        <f>IF($M27="","",$M27)</f>
        <v>0</v>
      </c>
      <c r="BE23" s="102">
        <f>IF($H28="","",$H28)</f>
        <v>60.8</v>
      </c>
      <c r="BF23" s="102">
        <f>IF(BE23="","",BE23/100)</f>
        <v>0.60799999999999998</v>
      </c>
      <c r="BG23" s="102">
        <f>IF($G28="","",$G28)</f>
        <v>8.83</v>
      </c>
      <c r="BH23" s="102">
        <f>IF($K28="","",$K28)</f>
        <v>14</v>
      </c>
      <c r="BI23" s="102">
        <f>IF(J28="","",J28-1)</f>
        <v>6</v>
      </c>
      <c r="BJ23" s="102">
        <f>IF($L28="","",$L28)</f>
        <v>1</v>
      </c>
      <c r="BK23" s="102">
        <f>IF($M28="","",$M28)</f>
        <v>2</v>
      </c>
      <c r="BL23" s="102">
        <f>SUM(O23:O28)/U23</f>
        <v>10.5</v>
      </c>
      <c r="BM23" s="102">
        <f>SUM(P23:P28)/U23</f>
        <v>0.16666666666666666</v>
      </c>
      <c r="BN23" s="102">
        <f>SUM(Q23:Q28)/U23</f>
        <v>0</v>
      </c>
      <c r="BO23" s="102">
        <f>SUM(R23:R28)/U23</f>
        <v>0</v>
      </c>
    </row>
    <row r="24" spans="2:67" ht="15.75" x14ac:dyDescent="0.2">
      <c r="B24" s="147"/>
      <c r="C24" s="21" t="s">
        <v>103</v>
      </c>
      <c r="D24" s="19" t="s">
        <v>740</v>
      </c>
      <c r="E24" s="19"/>
      <c r="F24" s="20"/>
      <c r="G24" s="19">
        <v>9.89</v>
      </c>
      <c r="H24" s="19">
        <v>50</v>
      </c>
      <c r="I24" s="19">
        <v>39</v>
      </c>
      <c r="J24" s="19">
        <v>6</v>
      </c>
      <c r="K24" s="19">
        <v>14</v>
      </c>
      <c r="L24" s="19">
        <v>1</v>
      </c>
      <c r="M24" s="19">
        <v>1</v>
      </c>
      <c r="N24" s="19">
        <v>1</v>
      </c>
      <c r="O24" s="19">
        <v>14</v>
      </c>
      <c r="P24" s="19">
        <v>0</v>
      </c>
      <c r="Q24" s="19">
        <v>0</v>
      </c>
      <c r="R24" s="19">
        <v>0</v>
      </c>
      <c r="S24" s="18" t="s">
        <v>752</v>
      </c>
    </row>
    <row r="25" spans="2:67" ht="15.75" x14ac:dyDescent="0.2">
      <c r="B25" s="147"/>
      <c r="C25" s="21" t="s">
        <v>102</v>
      </c>
      <c r="D25" s="19" t="str">
        <f>D24</f>
        <v>AA</v>
      </c>
      <c r="E25" s="19">
        <f>E24</f>
        <v>0</v>
      </c>
      <c r="F25" s="20"/>
      <c r="G25" s="19">
        <v>10.79</v>
      </c>
      <c r="H25" s="19">
        <v>67</v>
      </c>
      <c r="I25" s="19">
        <v>29</v>
      </c>
      <c r="J25" s="19">
        <v>7</v>
      </c>
      <c r="K25" s="19">
        <v>14</v>
      </c>
      <c r="L25" s="19">
        <v>5</v>
      </c>
      <c r="M25" s="19">
        <v>17</v>
      </c>
      <c r="N25" s="19">
        <v>4</v>
      </c>
      <c r="O25" s="19">
        <v>23</v>
      </c>
      <c r="P25" s="19">
        <v>1</v>
      </c>
      <c r="Q25" s="19">
        <v>0</v>
      </c>
      <c r="R25" s="19">
        <v>0</v>
      </c>
      <c r="S25" s="18" t="s">
        <v>752</v>
      </c>
    </row>
    <row r="26" spans="2:67" ht="15.75" x14ac:dyDescent="0.2">
      <c r="B26" s="147"/>
      <c r="C26" s="21" t="s">
        <v>101</v>
      </c>
      <c r="D26" s="19" t="str">
        <f>D25</f>
        <v>AA</v>
      </c>
      <c r="E26" s="19">
        <f>E25</f>
        <v>0</v>
      </c>
      <c r="F26" s="20"/>
      <c r="G26" s="19">
        <v>9.17</v>
      </c>
      <c r="H26" s="19">
        <v>35</v>
      </c>
      <c r="I26" s="19">
        <v>29</v>
      </c>
      <c r="J26" s="19">
        <v>6</v>
      </c>
      <c r="K26" s="19">
        <v>11</v>
      </c>
      <c r="L26" s="19">
        <v>1</v>
      </c>
      <c r="M26" s="19">
        <v>0</v>
      </c>
      <c r="N26" s="19">
        <v>0</v>
      </c>
      <c r="O26" s="19">
        <v>4</v>
      </c>
      <c r="P26" s="19">
        <v>0</v>
      </c>
      <c r="Q26" s="19">
        <v>0</v>
      </c>
      <c r="R26" s="19">
        <v>0</v>
      </c>
      <c r="S26" s="18" t="s">
        <v>731</v>
      </c>
    </row>
    <row r="27" spans="2:67" ht="15.75" x14ac:dyDescent="0.2">
      <c r="B27" s="147"/>
      <c r="C27" s="21" t="s">
        <v>100</v>
      </c>
      <c r="D27" s="19" t="s">
        <v>747</v>
      </c>
      <c r="E27" s="19">
        <f>E26</f>
        <v>0</v>
      </c>
      <c r="F27" s="20"/>
      <c r="G27" s="19">
        <v>5.19</v>
      </c>
      <c r="H27" s="19">
        <v>28.3</v>
      </c>
      <c r="I27" s="19">
        <v>19.600000000000001</v>
      </c>
      <c r="J27" s="19"/>
      <c r="K27" s="19">
        <v>12</v>
      </c>
      <c r="L27" s="19">
        <v>1</v>
      </c>
      <c r="M27" s="19">
        <v>0</v>
      </c>
      <c r="N27" s="19">
        <v>0</v>
      </c>
      <c r="O27" s="19">
        <v>0</v>
      </c>
      <c r="P27" s="19">
        <v>0</v>
      </c>
      <c r="Q27" s="19">
        <v>0</v>
      </c>
      <c r="R27" s="19">
        <v>0</v>
      </c>
      <c r="S27" s="18" t="s">
        <v>752</v>
      </c>
    </row>
    <row r="28" spans="2:67" ht="15.75" x14ac:dyDescent="0.2">
      <c r="B28" s="147"/>
      <c r="C28" s="21" t="s">
        <v>99</v>
      </c>
      <c r="D28" s="19" t="s">
        <v>747</v>
      </c>
      <c r="E28" s="19">
        <f>E27</f>
        <v>0</v>
      </c>
      <c r="F28" s="20"/>
      <c r="G28" s="19">
        <v>8.83</v>
      </c>
      <c r="H28" s="19">
        <v>60.8</v>
      </c>
      <c r="I28" s="19">
        <v>26.3</v>
      </c>
      <c r="J28" s="19">
        <v>7</v>
      </c>
      <c r="K28" s="19">
        <v>14</v>
      </c>
      <c r="L28" s="19">
        <v>1</v>
      </c>
      <c r="M28" s="19">
        <v>2</v>
      </c>
      <c r="N28" s="19">
        <v>3</v>
      </c>
      <c r="O28" s="19">
        <v>7</v>
      </c>
      <c r="P28" s="19">
        <v>0</v>
      </c>
      <c r="Q28" s="19">
        <v>0</v>
      </c>
      <c r="R28" s="19">
        <v>0</v>
      </c>
      <c r="S28" s="18" t="s">
        <v>752</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0</v>
      </c>
      <c r="F30" s="13">
        <f>F23</f>
        <v>1077.21</v>
      </c>
      <c r="G30" s="13">
        <f t="shared" ref="G30:R30" si="3">AVERAGE(G23:G28)</f>
        <v>8.6316666666666659</v>
      </c>
      <c r="H30" s="13">
        <f t="shared" si="3"/>
        <v>47.516666666666673</v>
      </c>
      <c r="I30" s="13">
        <f t="shared" si="3"/>
        <v>27.983333333333334</v>
      </c>
      <c r="J30" s="13">
        <f t="shared" si="3"/>
        <v>6.2</v>
      </c>
      <c r="K30" s="13">
        <f t="shared" si="3"/>
        <v>12.833333333333334</v>
      </c>
      <c r="L30" s="13">
        <f t="shared" si="3"/>
        <v>1.8333333333333333</v>
      </c>
      <c r="M30" s="13">
        <f t="shared" si="3"/>
        <v>4.333333333333333</v>
      </c>
      <c r="N30" s="13">
        <f t="shared" si="3"/>
        <v>1.5</v>
      </c>
      <c r="O30" s="13">
        <f t="shared" si="3"/>
        <v>10.5</v>
      </c>
      <c r="P30" s="13">
        <f t="shared" si="3"/>
        <v>0.16666666666666666</v>
      </c>
      <c r="Q30" s="13">
        <f t="shared" si="3"/>
        <v>0</v>
      </c>
      <c r="R30" s="13">
        <f t="shared" si="3"/>
        <v>0</v>
      </c>
      <c r="S30" s="12"/>
    </row>
    <row r="31" spans="2:67" ht="15.75" x14ac:dyDescent="0.2">
      <c r="B31" s="17"/>
      <c r="C31" s="16" t="s">
        <v>97</v>
      </c>
      <c r="D31" s="15"/>
      <c r="E31" s="14"/>
      <c r="F31" s="14"/>
      <c r="G31" s="13">
        <f t="shared" ref="G31:R31" si="4">STDEV(G23:G28)/SQRT(COUNT(G23:G28))</f>
        <v>0.79419735862343599</v>
      </c>
      <c r="H31" s="13">
        <f t="shared" si="4"/>
        <v>6.0567547232637438</v>
      </c>
      <c r="I31" s="13">
        <f t="shared" si="4"/>
        <v>2.6169214313344908</v>
      </c>
      <c r="J31" s="13">
        <f t="shared" si="4"/>
        <v>0.37416573867739489</v>
      </c>
      <c r="K31" s="13">
        <f t="shared" si="4"/>
        <v>0.54262735320332356</v>
      </c>
      <c r="L31" s="13">
        <f t="shared" si="4"/>
        <v>0.65404722901161949</v>
      </c>
      <c r="M31" s="13">
        <f t="shared" si="4"/>
        <v>2.6915505650915135</v>
      </c>
      <c r="N31" s="13">
        <f t="shared" si="4"/>
        <v>0.67082039324993703</v>
      </c>
      <c r="O31" s="13">
        <f t="shared" si="4"/>
        <v>3.4326860231214473</v>
      </c>
      <c r="P31" s="13">
        <f t="shared" si="4"/>
        <v>0.16666666666666669</v>
      </c>
      <c r="Q31" s="13">
        <f t="shared" si="4"/>
        <v>0</v>
      </c>
      <c r="R31" s="13">
        <f t="shared" si="4"/>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181</v>
      </c>
      <c r="F33" s="19">
        <v>1074.8599999999999</v>
      </c>
      <c r="G33" s="19">
        <v>10.199999999999999</v>
      </c>
      <c r="H33" s="19">
        <v>48.1</v>
      </c>
      <c r="I33" s="19">
        <v>29.9</v>
      </c>
      <c r="J33" s="19">
        <v>7</v>
      </c>
      <c r="K33" s="19">
        <v>18</v>
      </c>
      <c r="L33" s="19">
        <v>4</v>
      </c>
      <c r="M33" s="19">
        <v>3</v>
      </c>
      <c r="N33" s="19">
        <v>1</v>
      </c>
      <c r="O33" s="19">
        <v>7</v>
      </c>
      <c r="P33" s="19">
        <v>1</v>
      </c>
      <c r="Q33" s="19">
        <v>0</v>
      </c>
      <c r="R33" s="19">
        <v>0</v>
      </c>
      <c r="S33" s="18" t="s">
        <v>752</v>
      </c>
      <c r="U33" s="102">
        <v>6</v>
      </c>
      <c r="V33" s="102">
        <f>IF($H33="","",$H33)</f>
        <v>48.1</v>
      </c>
      <c r="W33" s="102">
        <f>IF(V33="","",V33/100)</f>
        <v>0.48100000000000004</v>
      </c>
      <c r="X33" s="102">
        <f>IF($G33="","",$G33)</f>
        <v>10.199999999999999</v>
      </c>
      <c r="Y33" s="102">
        <f>IF($K33="","",$K33)</f>
        <v>18</v>
      </c>
      <c r="Z33" s="102">
        <f>IF(J33="","",J33-1)</f>
        <v>6</v>
      </c>
      <c r="AA33" s="102">
        <f>IF($L33="","",$L33)</f>
        <v>4</v>
      </c>
      <c r="AB33" s="102">
        <f>IF($M33="","",$M33)</f>
        <v>3</v>
      </c>
      <c r="AC33" s="102">
        <f>IF($H34="","",$H34)</f>
        <v>53.1</v>
      </c>
      <c r="AD33" s="102">
        <f>IF(AC33="","",AC33/100)</f>
        <v>0.53100000000000003</v>
      </c>
      <c r="AE33" s="102">
        <f>IF($G34="","",$G34)</f>
        <v>8.9</v>
      </c>
      <c r="AF33" s="102">
        <f>IF($K34="","",$K34)</f>
        <v>17</v>
      </c>
      <c r="AG33" s="102">
        <f>IF(J34="","",J34-1)</f>
        <v>4</v>
      </c>
      <c r="AH33" s="102">
        <f>IF($L34="","",$L34)</f>
        <v>4</v>
      </c>
      <c r="AI33" s="102">
        <f>IF($M34="","",$M34)</f>
        <v>2</v>
      </c>
      <c r="AJ33" s="102">
        <f>IF($H35="","",$H35)</f>
        <v>46.5</v>
      </c>
      <c r="AK33" s="102">
        <f>IF(AJ33="","",AJ33/100)</f>
        <v>0.46500000000000002</v>
      </c>
      <c r="AL33" s="102">
        <f>IF($G35="","",$G35)</f>
        <v>8.6</v>
      </c>
      <c r="AM33" s="102">
        <f>IF($K35="","",$K35)</f>
        <v>12</v>
      </c>
      <c r="AN33" s="102">
        <f>IF(J35="","",J35-1)</f>
        <v>4</v>
      </c>
      <c r="AO33" s="102">
        <f>IF($L35="","",$L35)</f>
        <v>3</v>
      </c>
      <c r="AP33" s="102">
        <f>IF($M35="","",$M35)</f>
        <v>1</v>
      </c>
      <c r="AQ33" s="102">
        <f>IF($H36="","",$H36)</f>
        <v>33</v>
      </c>
      <c r="AR33" s="102">
        <f>IF(AQ33="","",AQ33/100)</f>
        <v>0.33</v>
      </c>
      <c r="AS33" s="102">
        <f>IF($G36="","",$G36)</f>
        <v>7.9</v>
      </c>
      <c r="AT33" s="102">
        <f>IF($K36="","",$K36)</f>
        <v>11</v>
      </c>
      <c r="AU33" s="102">
        <f>IF(J36="","",J36-1)</f>
        <v>7</v>
      </c>
      <c r="AV33" s="102">
        <f>IF($L36="","",$L36)</f>
        <v>2</v>
      </c>
      <c r="AW33" s="102">
        <f>IF($M36="","",$M36)</f>
        <v>3</v>
      </c>
      <c r="AX33" s="102">
        <f>IF($H37="","",$H37)</f>
        <v>44</v>
      </c>
      <c r="AY33" s="102">
        <f>IF(AX33="","",AX33/100)</f>
        <v>0.44</v>
      </c>
      <c r="AZ33" s="102">
        <f>IF($G37="","",$G37)</f>
        <v>8.1999999999999993</v>
      </c>
      <c r="BA33" s="102">
        <f>IF($K37="","",$K37)</f>
        <v>14</v>
      </c>
      <c r="BB33" s="102">
        <f>IF(J37="","",J37-1)</f>
        <v>10</v>
      </c>
      <c r="BC33" s="102">
        <f>IF($L37="","",$L37)</f>
        <v>4</v>
      </c>
      <c r="BD33" s="102">
        <f>IF($M37="","",$M37)</f>
        <v>3</v>
      </c>
      <c r="BE33" s="102">
        <f>IF($H38="","",$H38)</f>
        <v>39.9</v>
      </c>
      <c r="BF33" s="102">
        <f>IF(BE33="","",BE33/100)</f>
        <v>0.39899999999999997</v>
      </c>
      <c r="BG33" s="102">
        <f>IF($G38="","",$G38)</f>
        <v>7.6</v>
      </c>
      <c r="BH33" s="102">
        <f>IF($K38="","",$K38)</f>
        <v>12</v>
      </c>
      <c r="BI33" s="102">
        <f>IF(J38="","",J38-1)</f>
        <v>7</v>
      </c>
      <c r="BJ33" s="102">
        <f>IF($L38="","",$L38)</f>
        <v>2</v>
      </c>
      <c r="BK33" s="102">
        <f>IF($M38="","",$M38)</f>
        <v>4</v>
      </c>
      <c r="BL33" s="102">
        <f>SUM(O33:O38)/U33</f>
        <v>6.5</v>
      </c>
      <c r="BM33" s="102">
        <f>SUM(P33:P38)/U33</f>
        <v>0.16666666666666666</v>
      </c>
      <c r="BN33" s="102">
        <f>SUM(Q33:Q38)/U33</f>
        <v>0.66666666666666663</v>
      </c>
      <c r="BO33" s="102">
        <f>SUM(R33:R38)/U33</f>
        <v>0</v>
      </c>
    </row>
    <row r="34" spans="2:67" ht="15.75" x14ac:dyDescent="0.2">
      <c r="B34" s="147"/>
      <c r="C34" s="21" t="s">
        <v>103</v>
      </c>
      <c r="D34" s="19" t="s">
        <v>730</v>
      </c>
      <c r="E34" s="19">
        <v>184</v>
      </c>
      <c r="F34" s="20"/>
      <c r="G34" s="19">
        <v>8.9</v>
      </c>
      <c r="H34" s="19">
        <v>53.1</v>
      </c>
      <c r="I34" s="19">
        <v>28.1</v>
      </c>
      <c r="J34" s="19">
        <v>5</v>
      </c>
      <c r="K34" s="19">
        <v>17</v>
      </c>
      <c r="L34" s="19">
        <v>4</v>
      </c>
      <c r="M34" s="19">
        <v>2</v>
      </c>
      <c r="N34" s="19">
        <v>1</v>
      </c>
      <c r="O34" s="19">
        <v>13</v>
      </c>
      <c r="P34" s="19">
        <v>0</v>
      </c>
      <c r="Q34" s="19">
        <v>4</v>
      </c>
      <c r="R34" s="19">
        <v>0</v>
      </c>
      <c r="S34" s="18" t="s">
        <v>752</v>
      </c>
    </row>
    <row r="35" spans="2:67" ht="15.75" x14ac:dyDescent="0.2">
      <c r="B35" s="147"/>
      <c r="C35" s="21" t="s">
        <v>102</v>
      </c>
      <c r="D35" s="19" t="str">
        <f t="shared" ref="D35:E38" si="5">D34</f>
        <v>SR</v>
      </c>
      <c r="E35" s="19">
        <f t="shared" si="5"/>
        <v>184</v>
      </c>
      <c r="F35" s="20"/>
      <c r="G35" s="19">
        <v>8.6</v>
      </c>
      <c r="H35" s="19">
        <v>46.5</v>
      </c>
      <c r="I35" s="19">
        <v>24.6</v>
      </c>
      <c r="J35" s="19">
        <v>5</v>
      </c>
      <c r="K35" s="19">
        <v>12</v>
      </c>
      <c r="L35" s="19">
        <v>3</v>
      </c>
      <c r="M35" s="19">
        <v>1</v>
      </c>
      <c r="N35" s="19">
        <v>1</v>
      </c>
      <c r="O35" s="19">
        <v>4</v>
      </c>
      <c r="P35" s="19">
        <v>0</v>
      </c>
      <c r="Q35" s="19">
        <v>0</v>
      </c>
      <c r="R35" s="19">
        <v>0</v>
      </c>
      <c r="S35" s="18" t="s">
        <v>731</v>
      </c>
    </row>
    <row r="36" spans="2:67" ht="15.75" x14ac:dyDescent="0.2">
      <c r="B36" s="147"/>
      <c r="C36" s="21" t="s">
        <v>101</v>
      </c>
      <c r="D36" s="19" t="str">
        <f t="shared" si="5"/>
        <v>SR</v>
      </c>
      <c r="E36" s="19">
        <f t="shared" si="5"/>
        <v>184</v>
      </c>
      <c r="F36" s="20"/>
      <c r="G36" s="19">
        <v>7.9</v>
      </c>
      <c r="H36" s="19">
        <v>33</v>
      </c>
      <c r="I36" s="19">
        <v>20</v>
      </c>
      <c r="J36" s="19">
        <v>8</v>
      </c>
      <c r="K36" s="19">
        <v>11</v>
      </c>
      <c r="L36" s="19">
        <v>2</v>
      </c>
      <c r="M36" s="19">
        <v>3</v>
      </c>
      <c r="N36" s="19">
        <v>0</v>
      </c>
      <c r="O36" s="19">
        <v>3</v>
      </c>
      <c r="P36" s="19">
        <v>0</v>
      </c>
      <c r="Q36" s="19">
        <v>0</v>
      </c>
      <c r="R36" s="19">
        <v>0</v>
      </c>
      <c r="S36" s="18"/>
    </row>
    <row r="37" spans="2:67" ht="15.75" x14ac:dyDescent="0.2">
      <c r="B37" s="147"/>
      <c r="C37" s="21" t="s">
        <v>100</v>
      </c>
      <c r="D37" s="19" t="str">
        <f t="shared" si="5"/>
        <v>SR</v>
      </c>
      <c r="E37" s="19">
        <f t="shared" si="5"/>
        <v>184</v>
      </c>
      <c r="F37" s="20"/>
      <c r="G37" s="19">
        <v>8.1999999999999993</v>
      </c>
      <c r="H37" s="19">
        <v>44</v>
      </c>
      <c r="I37" s="19">
        <v>26</v>
      </c>
      <c r="J37" s="19">
        <v>11</v>
      </c>
      <c r="K37" s="19">
        <v>14</v>
      </c>
      <c r="L37" s="19">
        <v>4</v>
      </c>
      <c r="M37" s="19">
        <v>3</v>
      </c>
      <c r="N37" s="19">
        <v>2</v>
      </c>
      <c r="O37" s="19">
        <v>9</v>
      </c>
      <c r="P37" s="19">
        <v>0</v>
      </c>
      <c r="Q37" s="19">
        <v>0</v>
      </c>
      <c r="R37" s="19">
        <v>0</v>
      </c>
      <c r="S37" s="18"/>
    </row>
    <row r="38" spans="2:67" ht="15.75" x14ac:dyDescent="0.2">
      <c r="B38" s="147"/>
      <c r="C38" s="21" t="s">
        <v>99</v>
      </c>
      <c r="D38" s="19" t="str">
        <f t="shared" si="5"/>
        <v>SR</v>
      </c>
      <c r="E38" s="19">
        <f t="shared" si="5"/>
        <v>184</v>
      </c>
      <c r="F38" s="20"/>
      <c r="G38" s="19">
        <v>7.6</v>
      </c>
      <c r="H38" s="19">
        <v>39.9</v>
      </c>
      <c r="I38" s="19">
        <v>25.6</v>
      </c>
      <c r="J38" s="19">
        <v>8</v>
      </c>
      <c r="K38" s="19">
        <v>12</v>
      </c>
      <c r="L38" s="19">
        <v>2</v>
      </c>
      <c r="M38" s="19">
        <v>4</v>
      </c>
      <c r="N38" s="19">
        <v>3</v>
      </c>
      <c r="O38" s="19">
        <v>3</v>
      </c>
      <c r="P38" s="19">
        <v>0</v>
      </c>
      <c r="Q38" s="19">
        <v>0</v>
      </c>
      <c r="R38" s="19">
        <v>0</v>
      </c>
      <c r="S38" s="18" t="s">
        <v>731</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184</v>
      </c>
      <c r="F40" s="13">
        <f>F33</f>
        <v>1074.8599999999999</v>
      </c>
      <c r="G40" s="13">
        <f t="shared" ref="G40:R40" si="6">AVERAGE(G33:G38)</f>
        <v>8.5666666666666664</v>
      </c>
      <c r="H40" s="13">
        <f t="shared" si="6"/>
        <v>44.099999999999994</v>
      </c>
      <c r="I40" s="13">
        <f t="shared" si="6"/>
        <v>25.7</v>
      </c>
      <c r="J40" s="13">
        <f t="shared" si="6"/>
        <v>7.333333333333333</v>
      </c>
      <c r="K40" s="13">
        <f t="shared" si="6"/>
        <v>14</v>
      </c>
      <c r="L40" s="13">
        <f t="shared" si="6"/>
        <v>3.1666666666666665</v>
      </c>
      <c r="M40" s="13">
        <f t="shared" si="6"/>
        <v>2.6666666666666665</v>
      </c>
      <c r="N40" s="13">
        <f t="shared" si="6"/>
        <v>1.3333333333333333</v>
      </c>
      <c r="O40" s="13">
        <f t="shared" si="6"/>
        <v>6.5</v>
      </c>
      <c r="P40" s="13">
        <f t="shared" si="6"/>
        <v>0.16666666666666666</v>
      </c>
      <c r="Q40" s="13">
        <f t="shared" si="6"/>
        <v>0.66666666666666663</v>
      </c>
      <c r="R40" s="13">
        <f t="shared" si="6"/>
        <v>0</v>
      </c>
      <c r="S40" s="12"/>
    </row>
    <row r="41" spans="2:67" ht="15.75" x14ac:dyDescent="0.2">
      <c r="B41" s="17"/>
      <c r="C41" s="16" t="s">
        <v>97</v>
      </c>
      <c r="D41" s="15"/>
      <c r="E41" s="14"/>
      <c r="F41" s="14"/>
      <c r="G41" s="13">
        <f t="shared" ref="G41:R41" si="7">STDEV(G33:G38)/SQRT(COUNT(G33:G38))</f>
        <v>0.37830029224296285</v>
      </c>
      <c r="H41" s="13">
        <f t="shared" si="7"/>
        <v>2.8496783444218323</v>
      </c>
      <c r="I41" s="13">
        <f t="shared" si="7"/>
        <v>1.3808210118138742</v>
      </c>
      <c r="J41" s="13">
        <f t="shared" si="7"/>
        <v>0.91893658347268126</v>
      </c>
      <c r="K41" s="13">
        <f t="shared" si="7"/>
        <v>1.1832159566199234</v>
      </c>
      <c r="L41" s="13">
        <f t="shared" si="7"/>
        <v>0.4013864859597433</v>
      </c>
      <c r="M41" s="13">
        <f t="shared" si="7"/>
        <v>0.42163702135578401</v>
      </c>
      <c r="N41" s="13">
        <f t="shared" si="7"/>
        <v>0.42163702135578401</v>
      </c>
      <c r="O41" s="13">
        <f t="shared" si="7"/>
        <v>1.6278820596099708</v>
      </c>
      <c r="P41" s="13">
        <f t="shared" si="7"/>
        <v>0.16666666666666669</v>
      </c>
      <c r="Q41" s="13">
        <f t="shared" si="7"/>
        <v>0.66666666666666674</v>
      </c>
      <c r="R41" s="13">
        <f t="shared" si="7"/>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181</v>
      </c>
      <c r="F43" s="19">
        <v>2197.54</v>
      </c>
      <c r="G43" s="19">
        <v>10.9</v>
      </c>
      <c r="H43" s="19">
        <v>55</v>
      </c>
      <c r="I43" s="19">
        <v>34.1</v>
      </c>
      <c r="J43" s="19">
        <v>9</v>
      </c>
      <c r="K43" s="19">
        <v>17</v>
      </c>
      <c r="L43" s="19">
        <v>5</v>
      </c>
      <c r="M43" s="19">
        <v>10</v>
      </c>
      <c r="N43" s="19">
        <v>5</v>
      </c>
      <c r="O43" s="19">
        <v>14</v>
      </c>
      <c r="P43" s="19">
        <v>0</v>
      </c>
      <c r="Q43" s="19">
        <v>0</v>
      </c>
      <c r="R43" s="19">
        <v>0</v>
      </c>
      <c r="S43" s="18" t="s">
        <v>731</v>
      </c>
      <c r="U43" s="102">
        <v>6</v>
      </c>
      <c r="V43" s="102">
        <f>IF($H43="","",$H43)</f>
        <v>55</v>
      </c>
      <c r="W43" s="102">
        <f>IF(V43="","",V43/100)</f>
        <v>0.55000000000000004</v>
      </c>
      <c r="X43" s="102">
        <f>IF($G43="","",$G43)</f>
        <v>10.9</v>
      </c>
      <c r="Y43" s="102">
        <f>IF($K43="","",$K43)</f>
        <v>17</v>
      </c>
      <c r="Z43" s="102">
        <f>IF(J43="","",J43-1)</f>
        <v>8</v>
      </c>
      <c r="AA43" s="102">
        <f>IF($L43="","",$L43)</f>
        <v>5</v>
      </c>
      <c r="AB43" s="102">
        <f>IF($M43="","",$M43)</f>
        <v>10</v>
      </c>
      <c r="AC43" s="102">
        <f>IF($H44="","",$H44)</f>
        <v>50</v>
      </c>
      <c r="AD43" s="102">
        <f>IF(AC43="","",AC43/100)</f>
        <v>0.5</v>
      </c>
      <c r="AE43" s="102">
        <f>IF($G44="","",$G44)</f>
        <v>10.6</v>
      </c>
      <c r="AF43" s="102">
        <f>IF($K44="","",$K44)</f>
        <v>15</v>
      </c>
      <c r="AG43" s="102">
        <f>IF(J44="","",J44-1)</f>
        <v>7</v>
      </c>
      <c r="AH43" s="102">
        <f>IF($L44="","",$L44)</f>
        <v>2</v>
      </c>
      <c r="AI43" s="102">
        <f>IF($M44="","",$M44)</f>
        <v>9</v>
      </c>
      <c r="AJ43" s="102">
        <f>IF($H45="","",$H45)</f>
        <v>58</v>
      </c>
      <c r="AK43" s="102">
        <f>IF(AJ43="","",AJ43/100)</f>
        <v>0.57999999999999996</v>
      </c>
      <c r="AL43" s="102">
        <f>IF($G45="","",$G45)</f>
        <v>9.9</v>
      </c>
      <c r="AM43" s="102">
        <f>IF($K45="","",$K45)</f>
        <v>15</v>
      </c>
      <c r="AN43" s="102">
        <f>IF(J45="","",J45-1)</f>
        <v>6</v>
      </c>
      <c r="AO43" s="102">
        <f>IF($L45="","",$L45)</f>
        <v>3</v>
      </c>
      <c r="AP43" s="102">
        <f>IF($M45="","",$M45)</f>
        <v>6</v>
      </c>
      <c r="AQ43" s="102">
        <f>IF($H46="","",$H46)</f>
        <v>49</v>
      </c>
      <c r="AR43" s="102">
        <f>IF(AQ43="","",AQ43/100)</f>
        <v>0.49</v>
      </c>
      <c r="AS43" s="102">
        <f>IF($G46="","",$G46)</f>
        <v>10.4</v>
      </c>
      <c r="AT43" s="102">
        <f>IF($K46="","",$K46)</f>
        <v>11</v>
      </c>
      <c r="AU43" s="102">
        <f>IF(J46="","",J46-1)</f>
        <v>4</v>
      </c>
      <c r="AV43" s="102">
        <f>IF($L46="","",$L46)</f>
        <v>1</v>
      </c>
      <c r="AW43" s="102">
        <f>IF($M46="","",$M46)</f>
        <v>7</v>
      </c>
      <c r="AX43" s="102">
        <f>IF($H47="","",$H47)</f>
        <v>49.7</v>
      </c>
      <c r="AY43" s="102">
        <f>IF(AX43="","",AX43/100)</f>
        <v>0.49700000000000005</v>
      </c>
      <c r="AZ43" s="102">
        <f>IF($G47="","",$G47)</f>
        <v>9.9</v>
      </c>
      <c r="BA43" s="102">
        <f>IF($K47="","",$K47)</f>
        <v>13</v>
      </c>
      <c r="BB43" s="102">
        <f>IF(J47="","",J47-1)</f>
        <v>6</v>
      </c>
      <c r="BC43" s="102">
        <f>IF($L47="","",$L47)</f>
        <v>3</v>
      </c>
      <c r="BD43" s="102">
        <f>IF($M47="","",$M47)</f>
        <v>10</v>
      </c>
      <c r="BE43" s="102">
        <f>IF($H48="","",$H48)</f>
        <v>39</v>
      </c>
      <c r="BF43" s="102">
        <f>IF(BE43="","",BE43/100)</f>
        <v>0.39</v>
      </c>
      <c r="BG43" s="102">
        <f>IF($G48="","",$G48)</f>
        <v>8.6999999999999993</v>
      </c>
      <c r="BH43" s="102">
        <f>IF($K48="","",$K48)</f>
        <v>11</v>
      </c>
      <c r="BI43" s="102">
        <f>IF(J48="","",J48-1)</f>
        <v>4</v>
      </c>
      <c r="BJ43" s="102">
        <f>IF($L48="","",$L48)</f>
        <v>2</v>
      </c>
      <c r="BK43" s="102">
        <f>IF($M48="","",$M48)</f>
        <v>3</v>
      </c>
      <c r="BL43" s="102">
        <f>SUM(O43:O48)/U43</f>
        <v>12.166666666666666</v>
      </c>
      <c r="BM43" s="102">
        <f>SUM(P43:P48)/U43</f>
        <v>0</v>
      </c>
      <c r="BN43" s="102">
        <f>SUM(Q43:Q48)/U43</f>
        <v>0</v>
      </c>
      <c r="BO43" s="102">
        <f>SUM(R43:R48)/U43</f>
        <v>0</v>
      </c>
    </row>
    <row r="44" spans="2:67" ht="15.75" x14ac:dyDescent="0.2">
      <c r="B44" s="147"/>
      <c r="C44" s="21" t="s">
        <v>103</v>
      </c>
      <c r="D44" s="19" t="s">
        <v>730</v>
      </c>
      <c r="E44" s="19">
        <v>184</v>
      </c>
      <c r="F44" s="20"/>
      <c r="G44" s="19">
        <v>10.6</v>
      </c>
      <c r="H44" s="19">
        <v>50</v>
      </c>
      <c r="I44" s="19">
        <v>21.5</v>
      </c>
      <c r="J44" s="19">
        <v>8</v>
      </c>
      <c r="K44" s="19">
        <v>15</v>
      </c>
      <c r="L44" s="19">
        <v>2</v>
      </c>
      <c r="M44" s="19">
        <v>9</v>
      </c>
      <c r="N44" s="19">
        <v>3</v>
      </c>
      <c r="O44" s="19">
        <v>16</v>
      </c>
      <c r="P44" s="19">
        <v>0</v>
      </c>
      <c r="Q44" s="19">
        <v>0</v>
      </c>
      <c r="R44" s="19">
        <v>0</v>
      </c>
      <c r="S44" s="18" t="s">
        <v>732</v>
      </c>
    </row>
    <row r="45" spans="2:67" ht="15.75" x14ac:dyDescent="0.2">
      <c r="B45" s="147"/>
      <c r="C45" s="21" t="s">
        <v>102</v>
      </c>
      <c r="D45" s="19" t="str">
        <f t="shared" ref="D45:E48" si="8">D44</f>
        <v>SR</v>
      </c>
      <c r="E45" s="19">
        <f t="shared" si="8"/>
        <v>184</v>
      </c>
      <c r="F45" s="20"/>
      <c r="G45" s="19">
        <v>9.9</v>
      </c>
      <c r="H45" s="19">
        <v>58</v>
      </c>
      <c r="I45" s="19">
        <v>29.5</v>
      </c>
      <c r="J45" s="19">
        <v>7</v>
      </c>
      <c r="K45" s="19">
        <v>15</v>
      </c>
      <c r="L45" s="19">
        <v>3</v>
      </c>
      <c r="M45" s="19">
        <v>6</v>
      </c>
      <c r="N45" s="19">
        <v>3</v>
      </c>
      <c r="O45" s="19">
        <v>14</v>
      </c>
      <c r="P45" s="19">
        <v>0</v>
      </c>
      <c r="Q45" s="19">
        <v>0</v>
      </c>
      <c r="R45" s="19">
        <v>0</v>
      </c>
      <c r="S45" s="18" t="s">
        <v>731</v>
      </c>
    </row>
    <row r="46" spans="2:67" ht="15.75" x14ac:dyDescent="0.2">
      <c r="B46" s="147"/>
      <c r="C46" s="21" t="s">
        <v>101</v>
      </c>
      <c r="D46" s="19" t="str">
        <f t="shared" si="8"/>
        <v>SR</v>
      </c>
      <c r="E46" s="19">
        <f t="shared" si="8"/>
        <v>184</v>
      </c>
      <c r="F46" s="20"/>
      <c r="G46" s="19">
        <v>10.4</v>
      </c>
      <c r="H46" s="19">
        <v>49</v>
      </c>
      <c r="I46" s="19">
        <v>19.3</v>
      </c>
      <c r="J46" s="19">
        <v>5</v>
      </c>
      <c r="K46" s="19">
        <v>11</v>
      </c>
      <c r="L46" s="19">
        <v>1</v>
      </c>
      <c r="M46" s="19">
        <v>7</v>
      </c>
      <c r="N46" s="19">
        <v>1</v>
      </c>
      <c r="O46" s="19">
        <v>11</v>
      </c>
      <c r="P46" s="19">
        <v>0</v>
      </c>
      <c r="Q46" s="19">
        <v>0</v>
      </c>
      <c r="R46" s="19">
        <v>0</v>
      </c>
      <c r="S46" s="18" t="s">
        <v>731</v>
      </c>
    </row>
    <row r="47" spans="2:67" ht="15.75" x14ac:dyDescent="0.2">
      <c r="B47" s="147"/>
      <c r="C47" s="21" t="s">
        <v>100</v>
      </c>
      <c r="D47" s="19" t="str">
        <f t="shared" si="8"/>
        <v>SR</v>
      </c>
      <c r="E47" s="19">
        <f t="shared" si="8"/>
        <v>184</v>
      </c>
      <c r="F47" s="20"/>
      <c r="G47" s="19">
        <v>9.9</v>
      </c>
      <c r="H47" s="19">
        <v>49.7</v>
      </c>
      <c r="I47" s="19">
        <v>21.5</v>
      </c>
      <c r="J47" s="19">
        <v>7</v>
      </c>
      <c r="K47" s="19">
        <v>13</v>
      </c>
      <c r="L47" s="19">
        <v>3</v>
      </c>
      <c r="M47" s="19">
        <v>10</v>
      </c>
      <c r="N47" s="19">
        <v>2</v>
      </c>
      <c r="O47" s="19">
        <v>9</v>
      </c>
      <c r="P47" s="19">
        <v>0</v>
      </c>
      <c r="Q47" s="19">
        <v>0</v>
      </c>
      <c r="R47" s="19">
        <v>0</v>
      </c>
      <c r="S47" s="18" t="s">
        <v>732</v>
      </c>
    </row>
    <row r="48" spans="2:67" ht="15.75" x14ac:dyDescent="0.2">
      <c r="B48" s="147"/>
      <c r="C48" s="21" t="s">
        <v>99</v>
      </c>
      <c r="D48" s="19" t="str">
        <f t="shared" si="8"/>
        <v>SR</v>
      </c>
      <c r="E48" s="19">
        <f t="shared" si="8"/>
        <v>184</v>
      </c>
      <c r="F48" s="20"/>
      <c r="G48" s="19">
        <v>8.6999999999999993</v>
      </c>
      <c r="H48" s="19">
        <v>39</v>
      </c>
      <c r="I48" s="19">
        <v>27.5</v>
      </c>
      <c r="J48" s="19">
        <v>5</v>
      </c>
      <c r="K48" s="19">
        <v>11</v>
      </c>
      <c r="L48" s="19">
        <v>2</v>
      </c>
      <c r="M48" s="19">
        <v>3</v>
      </c>
      <c r="N48" s="19">
        <v>3</v>
      </c>
      <c r="O48" s="19">
        <v>9</v>
      </c>
      <c r="P48" s="19">
        <v>0</v>
      </c>
      <c r="Q48" s="19">
        <v>0</v>
      </c>
      <c r="R48" s="19">
        <v>0</v>
      </c>
      <c r="S48" s="18" t="s">
        <v>731</v>
      </c>
    </row>
    <row r="49" spans="2:67" ht="3.75" customHeight="1" x14ac:dyDescent="0.2">
      <c r="B49" s="11"/>
      <c r="C49" s="9"/>
      <c r="D49" s="9"/>
      <c r="E49" s="10"/>
      <c r="F49" s="10"/>
      <c r="G49" s="9"/>
      <c r="H49" s="9"/>
      <c r="I49" s="9"/>
      <c r="J49" s="9"/>
      <c r="K49" s="10"/>
      <c r="L49" s="10"/>
      <c r="M49" s="10"/>
      <c r="N49" s="10"/>
      <c r="O49" s="10">
        <v>7</v>
      </c>
      <c r="P49" s="10"/>
      <c r="Q49" s="9"/>
      <c r="R49" s="9"/>
      <c r="S49" s="8"/>
    </row>
    <row r="50" spans="2:67" ht="15.75" x14ac:dyDescent="0.2">
      <c r="B50" s="17" t="s">
        <v>153</v>
      </c>
      <c r="C50" s="16" t="s">
        <v>98</v>
      </c>
      <c r="D50" s="15"/>
      <c r="E50" s="13">
        <f>AVERAGE(E44:E48)</f>
        <v>184</v>
      </c>
      <c r="F50" s="13">
        <f>F43</f>
        <v>2197.54</v>
      </c>
      <c r="G50" s="13">
        <f t="shared" ref="G50:N50" si="9">AVERAGE(G43:G48)</f>
        <v>10.066666666666665</v>
      </c>
      <c r="H50" s="13">
        <f t="shared" si="9"/>
        <v>50.116666666666667</v>
      </c>
      <c r="I50" s="13">
        <f t="shared" si="9"/>
        <v>25.566666666666663</v>
      </c>
      <c r="J50" s="13">
        <f t="shared" si="9"/>
        <v>6.833333333333333</v>
      </c>
      <c r="K50" s="13">
        <f t="shared" si="9"/>
        <v>13.666666666666666</v>
      </c>
      <c r="L50" s="13">
        <f t="shared" si="9"/>
        <v>2.6666666666666665</v>
      </c>
      <c r="M50" s="13">
        <f t="shared" si="9"/>
        <v>7.5</v>
      </c>
      <c r="N50" s="13">
        <f t="shared" si="9"/>
        <v>2.8333333333333335</v>
      </c>
      <c r="O50" s="13">
        <f>AVERAGE(O43:O49)</f>
        <v>11.428571428571429</v>
      </c>
      <c r="P50" s="13">
        <f>AVERAGE(P43:P48)</f>
        <v>0</v>
      </c>
      <c r="Q50" s="13">
        <f>AVERAGE(Q43:Q48)</f>
        <v>0</v>
      </c>
      <c r="R50" s="13">
        <f>AVERAGE(R43:R48)</f>
        <v>0</v>
      </c>
      <c r="S50" s="12"/>
    </row>
    <row r="51" spans="2:67" ht="15.75" x14ac:dyDescent="0.2">
      <c r="B51" s="17"/>
      <c r="C51" s="16" t="s">
        <v>97</v>
      </c>
      <c r="D51" s="15"/>
      <c r="E51" s="14"/>
      <c r="F51" s="14"/>
      <c r="G51" s="13">
        <f t="shared" ref="G51:N51" si="10">STDEV(G43:G48)/SQRT(COUNT(G43:G48))</f>
        <v>0.31692971530679248</v>
      </c>
      <c r="H51" s="13">
        <f t="shared" si="10"/>
        <v>2.6520956074604793</v>
      </c>
      <c r="I51" s="13">
        <f t="shared" si="10"/>
        <v>2.3407501171870408</v>
      </c>
      <c r="J51" s="13">
        <f t="shared" si="10"/>
        <v>0.65404722901161905</v>
      </c>
      <c r="K51" s="13">
        <f t="shared" si="10"/>
        <v>0.98882646494608717</v>
      </c>
      <c r="L51" s="13">
        <f t="shared" si="10"/>
        <v>0.55777335102271708</v>
      </c>
      <c r="M51" s="13">
        <f t="shared" si="10"/>
        <v>1.1180339887498949</v>
      </c>
      <c r="N51" s="13">
        <f t="shared" si="10"/>
        <v>0.54262735320332367</v>
      </c>
      <c r="O51" s="13">
        <f>STDEV(O43:O49)/SQRT(COUNT(O43:O49))</f>
        <v>1.2508500511013039</v>
      </c>
      <c r="P51" s="13">
        <f>STDEV(P43:P48)/SQRT(COUNT(P43:P48))</f>
        <v>0</v>
      </c>
      <c r="Q51" s="13">
        <f>STDEV(Q43:Q48)/SQRT(COUNT(Q43:Q48))</f>
        <v>0</v>
      </c>
      <c r="R51" s="13">
        <f>STDEV(R43:R48)/SQRT(COUNT(R43:R48))</f>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c r="E53" s="19">
        <v>181</v>
      </c>
      <c r="F53" s="19">
        <v>1186.94</v>
      </c>
      <c r="G53" s="19">
        <v>9.3000000000000007</v>
      </c>
      <c r="H53" s="19">
        <v>46.2</v>
      </c>
      <c r="I53" s="19">
        <v>31.2</v>
      </c>
      <c r="J53" s="19">
        <v>6</v>
      </c>
      <c r="K53" s="19">
        <v>10</v>
      </c>
      <c r="L53" s="19">
        <v>2</v>
      </c>
      <c r="M53" s="19">
        <v>13</v>
      </c>
      <c r="N53" s="19">
        <v>7</v>
      </c>
      <c r="O53" s="19">
        <v>10</v>
      </c>
      <c r="P53" s="19">
        <v>0</v>
      </c>
      <c r="Q53" s="19">
        <v>0</v>
      </c>
      <c r="R53" s="19">
        <v>0</v>
      </c>
      <c r="S53" s="18" t="s">
        <v>732</v>
      </c>
      <c r="U53" s="102">
        <v>6</v>
      </c>
      <c r="V53" s="102">
        <f>IF($H53="","",$H53)</f>
        <v>46.2</v>
      </c>
      <c r="W53" s="102">
        <f>IF(V53="","",V53/100)</f>
        <v>0.46200000000000002</v>
      </c>
      <c r="X53" s="102">
        <f>IF($G53="","",$G53)</f>
        <v>9.3000000000000007</v>
      </c>
      <c r="Y53" s="102">
        <f>IF($K53="","",$K53)</f>
        <v>10</v>
      </c>
      <c r="Z53" s="102">
        <f>IF(J53="","",J53-1)</f>
        <v>5</v>
      </c>
      <c r="AA53" s="102">
        <f>IF($L53="","",$L53)</f>
        <v>2</v>
      </c>
      <c r="AB53" s="102">
        <f>IF($M53="","",$M53)</f>
        <v>13</v>
      </c>
      <c r="AC53" s="102">
        <f>IF($H54="","",$H54)</f>
        <v>45.9</v>
      </c>
      <c r="AD53" s="102">
        <f>IF(AC53="","",AC53/100)</f>
        <v>0.45899999999999996</v>
      </c>
      <c r="AE53" s="102">
        <f>IF($G54="","",$G54)</f>
        <v>6.03</v>
      </c>
      <c r="AF53" s="102">
        <f>IF($K54="","",$K54)</f>
        <v>11</v>
      </c>
      <c r="AG53" s="102">
        <f>IF(J54="","",J54-1)</f>
        <v>7</v>
      </c>
      <c r="AH53" s="102">
        <f>IF($L54="","",$L54)</f>
        <v>0</v>
      </c>
      <c r="AI53" s="102">
        <f>IF($M54="","",$M54)</f>
        <v>0</v>
      </c>
      <c r="AJ53" s="102">
        <f>IF($H55="","",$H55)</f>
        <v>51.6</v>
      </c>
      <c r="AK53" s="102">
        <f>IF(AJ53="","",AJ53/100)</f>
        <v>0.51600000000000001</v>
      </c>
      <c r="AL53" s="102">
        <f>IF($G55="","",$G55)</f>
        <v>7.89</v>
      </c>
      <c r="AM53" s="102">
        <f>IF($K55="","",$K55)</f>
        <v>14</v>
      </c>
      <c r="AN53" s="102">
        <f>IF(J55="","",J55-1)</f>
        <v>6</v>
      </c>
      <c r="AO53" s="102">
        <f>IF($L55="","",$L55)</f>
        <v>0</v>
      </c>
      <c r="AP53" s="102">
        <f>IF($M55="","",$M55)</f>
        <v>0</v>
      </c>
      <c r="AQ53" s="102">
        <f>IF($H56="","",$H56)</f>
        <v>50.7</v>
      </c>
      <c r="AR53" s="102">
        <f>IF(AQ53="","",AQ53/100)</f>
        <v>0.50700000000000001</v>
      </c>
      <c r="AS53" s="102">
        <f>IF($G56="","",$G56)</f>
        <v>8</v>
      </c>
      <c r="AT53" s="102">
        <f>IF($K56="","",$K56)</f>
        <v>13</v>
      </c>
      <c r="AU53" s="102">
        <f>IF(J56="","",J56-1)</f>
        <v>5</v>
      </c>
      <c r="AV53" s="102">
        <f>IF($L56="","",$L56)</f>
        <v>1</v>
      </c>
      <c r="AW53" s="102">
        <f>IF($M56="","",$M56)</f>
        <v>1</v>
      </c>
      <c r="AX53" s="102">
        <f>IF($H57="","",$H57)</f>
        <v>50.4</v>
      </c>
      <c r="AY53" s="102">
        <f>IF(AX53="","",AX53/100)</f>
        <v>0.504</v>
      </c>
      <c r="AZ53" s="102">
        <f>IF($G57="","",$G57)</f>
        <v>9.57</v>
      </c>
      <c r="BA53" s="102">
        <f>IF($K57="","",$K57)</f>
        <v>12</v>
      </c>
      <c r="BB53" s="102">
        <f>IF(J57="","",J57-1)</f>
        <v>3</v>
      </c>
      <c r="BC53" s="102">
        <f>IF($L57="","",$L57)</f>
        <v>1</v>
      </c>
      <c r="BD53" s="102">
        <f>IF($M57="","",$M57)</f>
        <v>10</v>
      </c>
      <c r="BE53" s="102">
        <f>IF($H58="","",$H58)</f>
        <v>59.6</v>
      </c>
      <c r="BF53" s="102">
        <f>IF(BE53="","",BE53/100)</f>
        <v>0.59599999999999997</v>
      </c>
      <c r="BG53" s="102">
        <f>IF($G58="","",$G58)</f>
        <v>9.24</v>
      </c>
      <c r="BH53" s="102">
        <f>IF($K58="","",$K58)</f>
        <v>17</v>
      </c>
      <c r="BI53" s="102">
        <f>IF(J58="","",J58-1)</f>
        <v>8</v>
      </c>
      <c r="BJ53" s="102">
        <f>IF($L58="","",$L58)</f>
        <v>2</v>
      </c>
      <c r="BK53" s="102">
        <f>IF($M58="","",$M58)</f>
        <v>9</v>
      </c>
      <c r="BL53" s="102">
        <f>SUM(O53:O58)/U53</f>
        <v>7.833333333333333</v>
      </c>
      <c r="BM53" s="102">
        <f>SUM(P53:P58)/U53</f>
        <v>0.16666666666666666</v>
      </c>
      <c r="BN53" s="102">
        <f>SUM(Q53:Q58)/U53</f>
        <v>0</v>
      </c>
      <c r="BO53" s="102">
        <f>SUM(R53:R58)/U53</f>
        <v>0</v>
      </c>
    </row>
    <row r="54" spans="2:67" ht="15.75" x14ac:dyDescent="0.2">
      <c r="B54" s="147"/>
      <c r="C54" s="21" t="s">
        <v>103</v>
      </c>
      <c r="D54" s="19"/>
      <c r="E54" s="19"/>
      <c r="F54" s="20"/>
      <c r="G54" s="19">
        <v>6.03</v>
      </c>
      <c r="H54" s="19">
        <v>45.9</v>
      </c>
      <c r="I54" s="19">
        <v>18.399999999999999</v>
      </c>
      <c r="J54" s="19">
        <v>8</v>
      </c>
      <c r="K54" s="19">
        <v>11</v>
      </c>
      <c r="L54" s="19">
        <v>0</v>
      </c>
      <c r="M54" s="19">
        <v>0</v>
      </c>
      <c r="N54" s="19">
        <v>2</v>
      </c>
      <c r="O54" s="19">
        <v>2</v>
      </c>
      <c r="P54" s="19">
        <v>0</v>
      </c>
      <c r="Q54" s="19">
        <v>0</v>
      </c>
      <c r="R54" s="19">
        <v>0</v>
      </c>
      <c r="S54" s="18"/>
    </row>
    <row r="55" spans="2:67" ht="15.75" x14ac:dyDescent="0.2">
      <c r="B55" s="147"/>
      <c r="C55" s="21" t="s">
        <v>102</v>
      </c>
      <c r="D55" s="19">
        <f t="shared" ref="D55:E58" si="11">D54</f>
        <v>0</v>
      </c>
      <c r="E55" s="19">
        <f t="shared" si="11"/>
        <v>0</v>
      </c>
      <c r="F55" s="20"/>
      <c r="G55" s="19">
        <v>7.89</v>
      </c>
      <c r="H55" s="19">
        <v>51.6</v>
      </c>
      <c r="I55" s="19">
        <v>25.9</v>
      </c>
      <c r="J55" s="19">
        <v>7</v>
      </c>
      <c r="K55" s="19">
        <v>14</v>
      </c>
      <c r="L55" s="19">
        <v>0</v>
      </c>
      <c r="M55" s="19">
        <v>0</v>
      </c>
      <c r="N55" s="19">
        <v>3</v>
      </c>
      <c r="O55" s="19">
        <v>5</v>
      </c>
      <c r="P55" s="19">
        <v>0</v>
      </c>
      <c r="Q55" s="19">
        <v>0</v>
      </c>
      <c r="R55" s="19">
        <v>0</v>
      </c>
      <c r="S55" s="18"/>
    </row>
    <row r="56" spans="2:67" ht="15.75" x14ac:dyDescent="0.2">
      <c r="B56" s="147"/>
      <c r="C56" s="21" t="s">
        <v>101</v>
      </c>
      <c r="D56" s="19">
        <f t="shared" si="11"/>
        <v>0</v>
      </c>
      <c r="E56" s="19">
        <f t="shared" si="11"/>
        <v>0</v>
      </c>
      <c r="F56" s="20"/>
      <c r="G56" s="19">
        <v>8</v>
      </c>
      <c r="H56" s="19">
        <v>50.7</v>
      </c>
      <c r="I56" s="19">
        <v>24.1</v>
      </c>
      <c r="J56" s="19">
        <v>6</v>
      </c>
      <c r="K56" s="19">
        <v>13</v>
      </c>
      <c r="L56" s="19">
        <v>1</v>
      </c>
      <c r="M56" s="19">
        <v>1</v>
      </c>
      <c r="N56" s="19">
        <v>7</v>
      </c>
      <c r="O56" s="19">
        <v>6</v>
      </c>
      <c r="P56" s="19">
        <v>0</v>
      </c>
      <c r="Q56" s="19">
        <v>0</v>
      </c>
      <c r="R56" s="19">
        <v>0</v>
      </c>
      <c r="S56" s="18" t="s">
        <v>731</v>
      </c>
    </row>
    <row r="57" spans="2:67" ht="15.75" x14ac:dyDescent="0.2">
      <c r="B57" s="147"/>
      <c r="C57" s="21" t="s">
        <v>100</v>
      </c>
      <c r="D57" s="19">
        <f t="shared" si="11"/>
        <v>0</v>
      </c>
      <c r="E57" s="19">
        <f t="shared" si="11"/>
        <v>0</v>
      </c>
      <c r="F57" s="20"/>
      <c r="G57" s="19">
        <v>9.57</v>
      </c>
      <c r="H57" s="19">
        <v>50.4</v>
      </c>
      <c r="I57" s="19">
        <v>38.700000000000003</v>
      </c>
      <c r="J57" s="19">
        <v>4</v>
      </c>
      <c r="K57" s="19">
        <v>12</v>
      </c>
      <c r="L57" s="19">
        <v>1</v>
      </c>
      <c r="M57" s="19">
        <v>10</v>
      </c>
      <c r="N57" s="19">
        <v>9</v>
      </c>
      <c r="O57" s="19">
        <v>12</v>
      </c>
      <c r="P57" s="19">
        <v>1</v>
      </c>
      <c r="Q57" s="19">
        <v>0</v>
      </c>
      <c r="R57" s="19">
        <v>0</v>
      </c>
      <c r="S57" s="18" t="s">
        <v>731</v>
      </c>
    </row>
    <row r="58" spans="2:67" ht="15.75" x14ac:dyDescent="0.2">
      <c r="B58" s="147"/>
      <c r="C58" s="21" t="s">
        <v>99</v>
      </c>
      <c r="D58" s="19">
        <f t="shared" si="11"/>
        <v>0</v>
      </c>
      <c r="E58" s="19">
        <f t="shared" si="11"/>
        <v>0</v>
      </c>
      <c r="F58" s="20"/>
      <c r="G58" s="19">
        <v>9.24</v>
      </c>
      <c r="H58" s="19">
        <v>59.6</v>
      </c>
      <c r="I58" s="19">
        <v>21.3</v>
      </c>
      <c r="J58" s="19">
        <v>9</v>
      </c>
      <c r="K58" s="19">
        <v>17</v>
      </c>
      <c r="L58" s="19">
        <v>2</v>
      </c>
      <c r="M58" s="19">
        <v>9</v>
      </c>
      <c r="N58" s="19">
        <v>10</v>
      </c>
      <c r="O58" s="19">
        <v>12</v>
      </c>
      <c r="P58" s="19">
        <v>0</v>
      </c>
      <c r="Q58" s="19">
        <v>0</v>
      </c>
      <c r="R58" s="19">
        <v>0</v>
      </c>
      <c r="S58" s="18"/>
    </row>
    <row r="59" spans="2:67" ht="3.75" customHeight="1" x14ac:dyDescent="0.2">
      <c r="B59" s="11"/>
      <c r="C59" s="9"/>
      <c r="D59" s="9"/>
      <c r="E59" s="10"/>
      <c r="F59" s="10"/>
      <c r="G59" s="9">
        <v>9.24</v>
      </c>
      <c r="H59" s="9"/>
      <c r="I59" s="9"/>
      <c r="J59" s="9"/>
      <c r="K59" s="10"/>
      <c r="L59" s="10"/>
      <c r="M59" s="10"/>
      <c r="N59" s="10"/>
      <c r="O59" s="10"/>
      <c r="P59" s="10"/>
      <c r="Q59" s="9"/>
      <c r="R59" s="9"/>
      <c r="S59" s="8"/>
    </row>
    <row r="60" spans="2:67" ht="15.75" x14ac:dyDescent="0.2">
      <c r="B60" s="17" t="s">
        <v>154</v>
      </c>
      <c r="C60" s="16" t="s">
        <v>98</v>
      </c>
      <c r="D60" s="15"/>
      <c r="E60" s="13">
        <f>AVERAGE(E54:E58)</f>
        <v>0</v>
      </c>
      <c r="F60" s="13">
        <f>F53</f>
        <v>1186.94</v>
      </c>
      <c r="G60" s="13">
        <f>AVERAGE(G53:G59)</f>
        <v>8.4671428571428589</v>
      </c>
      <c r="H60" s="13">
        <f t="shared" ref="H60:R60" si="12">AVERAGE(H53:H58)</f>
        <v>50.733333333333327</v>
      </c>
      <c r="I60" s="13">
        <f t="shared" si="12"/>
        <v>26.600000000000005</v>
      </c>
      <c r="J60" s="13">
        <f t="shared" si="12"/>
        <v>6.666666666666667</v>
      </c>
      <c r="K60" s="13">
        <f t="shared" si="12"/>
        <v>12.833333333333334</v>
      </c>
      <c r="L60" s="13">
        <f t="shared" si="12"/>
        <v>1</v>
      </c>
      <c r="M60" s="13">
        <f t="shared" si="12"/>
        <v>5.5</v>
      </c>
      <c r="N60" s="13">
        <f t="shared" si="12"/>
        <v>6.333333333333333</v>
      </c>
      <c r="O60" s="13">
        <f t="shared" si="12"/>
        <v>7.833333333333333</v>
      </c>
      <c r="P60" s="13">
        <f t="shared" si="12"/>
        <v>0.16666666666666666</v>
      </c>
      <c r="Q60" s="13">
        <f t="shared" si="12"/>
        <v>0</v>
      </c>
      <c r="R60" s="13">
        <f t="shared" si="12"/>
        <v>0</v>
      </c>
      <c r="S60" s="12"/>
    </row>
    <row r="61" spans="2:67" ht="15.75" x14ac:dyDescent="0.2">
      <c r="B61" s="17"/>
      <c r="C61" s="16" t="s">
        <v>97</v>
      </c>
      <c r="D61" s="15"/>
      <c r="E61" s="14"/>
      <c r="F61" s="14"/>
      <c r="G61" s="13">
        <f>STDEV(G53:G59)/SQRT(COUNT(G53:G59))</f>
        <v>0.47798044533479334</v>
      </c>
      <c r="H61" s="13">
        <f t="shared" ref="H61:R61" si="13">STDEV(H53:H58)/SQRT(COUNT(H53:H58))</f>
        <v>2.0280806470924948</v>
      </c>
      <c r="I61" s="13">
        <f t="shared" si="13"/>
        <v>2.9979993328885102</v>
      </c>
      <c r="J61" s="13">
        <f t="shared" si="13"/>
        <v>0.71492035298424017</v>
      </c>
      <c r="K61" s="13">
        <f t="shared" si="13"/>
        <v>1.0137937550497038</v>
      </c>
      <c r="L61" s="13">
        <f t="shared" si="13"/>
        <v>0.36514837167011077</v>
      </c>
      <c r="M61" s="13">
        <f t="shared" si="13"/>
        <v>2.3769728648009427</v>
      </c>
      <c r="N61" s="13">
        <f t="shared" si="13"/>
        <v>1.3080944580232392</v>
      </c>
      <c r="O61" s="13">
        <f t="shared" si="13"/>
        <v>1.6815997674172585</v>
      </c>
      <c r="P61" s="13">
        <f t="shared" si="13"/>
        <v>0.16666666666666669</v>
      </c>
      <c r="Q61" s="13">
        <f t="shared" si="13"/>
        <v>0</v>
      </c>
      <c r="R61" s="13">
        <f t="shared" si="13"/>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c r="E63" s="19">
        <v>181</v>
      </c>
      <c r="F63" s="19">
        <v>1111.25</v>
      </c>
      <c r="G63" s="19">
        <v>9.07</v>
      </c>
      <c r="H63" s="19">
        <v>56.4</v>
      </c>
      <c r="I63" s="19">
        <v>21</v>
      </c>
      <c r="J63" s="19">
        <v>8</v>
      </c>
      <c r="K63" s="19">
        <v>13</v>
      </c>
      <c r="L63" s="19">
        <v>2</v>
      </c>
      <c r="M63" s="19">
        <v>5</v>
      </c>
      <c r="N63" s="19">
        <v>0</v>
      </c>
      <c r="O63" s="19">
        <v>11</v>
      </c>
      <c r="P63" s="19">
        <v>0</v>
      </c>
      <c r="Q63" s="19">
        <v>0</v>
      </c>
      <c r="R63" s="19">
        <v>0</v>
      </c>
      <c r="S63" s="18"/>
      <c r="U63" s="102">
        <v>6</v>
      </c>
      <c r="V63" s="102">
        <f>IF($H63="","",$H63)</f>
        <v>56.4</v>
      </c>
      <c r="W63" s="102">
        <f>IF(V63="","",V63/100)</f>
        <v>0.56399999999999995</v>
      </c>
      <c r="X63" s="102">
        <f>IF($G63="","",$G63)</f>
        <v>9.07</v>
      </c>
      <c r="Y63" s="102">
        <f>IF($K63="","",$K63)</f>
        <v>13</v>
      </c>
      <c r="Z63" s="102">
        <f>IF(J63="","",J63-1)</f>
        <v>7</v>
      </c>
      <c r="AA63" s="102">
        <f>IF($L63="","",$L63)</f>
        <v>2</v>
      </c>
      <c r="AB63" s="102">
        <f>IF($M63="","",$M63)</f>
        <v>5</v>
      </c>
      <c r="AC63" s="102">
        <f>IF($H64="","",$H64)</f>
        <v>21.2</v>
      </c>
      <c r="AD63" s="102">
        <f>IF(AC63="","",AC63/100)</f>
        <v>0.21199999999999999</v>
      </c>
      <c r="AE63" s="102">
        <f>IF($G64="","",$G64)</f>
        <v>4.1100000000000003</v>
      </c>
      <c r="AF63" s="102">
        <f>IF($K64="","",$K64)</f>
        <v>10</v>
      </c>
      <c r="AG63" s="102">
        <f>IF(J64="","",J64-1)</f>
        <v>8</v>
      </c>
      <c r="AH63" s="102">
        <f>IF($L64="","",$L64)</f>
        <v>0</v>
      </c>
      <c r="AI63" s="102">
        <f>IF($M64="","",$M64)</f>
        <v>0</v>
      </c>
      <c r="AJ63" s="102">
        <f>IF($H65="","",$H65)</f>
        <v>59.7</v>
      </c>
      <c r="AK63" s="102">
        <f>IF(AJ63="","",AJ63/100)</f>
        <v>0.59699999999999998</v>
      </c>
      <c r="AL63" s="102">
        <f>IF($G65="","",$G65)</f>
        <v>8.2200000000000006</v>
      </c>
      <c r="AM63" s="102">
        <f>IF($K65="","",$K65)</f>
        <v>15</v>
      </c>
      <c r="AN63" s="102">
        <f>IF(J65="","",J65-1)</f>
        <v>8</v>
      </c>
      <c r="AO63" s="102">
        <f>IF($L65="","",$L65)</f>
        <v>0</v>
      </c>
      <c r="AP63" s="102">
        <f>IF($M65="","",$M65)</f>
        <v>0</v>
      </c>
      <c r="AQ63" s="102">
        <f>IF($H66="","",$H66)</f>
        <v>56.4</v>
      </c>
      <c r="AR63" s="102">
        <f>IF(AQ63="","",AQ63/100)</f>
        <v>0.56399999999999995</v>
      </c>
      <c r="AS63" s="102">
        <f>IF($G66="","",$G66)</f>
        <v>11.67</v>
      </c>
      <c r="AT63" s="102">
        <f>IF($K66="","",$K66)</f>
        <v>20</v>
      </c>
      <c r="AU63" s="102">
        <f>IF(J66="","",J66-1)</f>
        <v>8</v>
      </c>
      <c r="AV63" s="102">
        <f>IF($L66="","",$L66)</f>
        <v>3</v>
      </c>
      <c r="AW63" s="102">
        <f>IF($M66="","",$M66)</f>
        <v>7</v>
      </c>
      <c r="AX63" s="102">
        <f>IF($H67="","",$H67)</f>
        <v>63.5</v>
      </c>
      <c r="AY63" s="102">
        <f>IF(AX63="","",AX63/100)</f>
        <v>0.63500000000000001</v>
      </c>
      <c r="AZ63" s="102">
        <f>IF($G67="","",$G67)</f>
        <v>11.46</v>
      </c>
      <c r="BA63" s="102">
        <f>IF($K67="","",$K67)</f>
        <v>15</v>
      </c>
      <c r="BB63" s="102">
        <f>IF(J67="","",J67-1)</f>
        <v>4</v>
      </c>
      <c r="BC63" s="102">
        <f>IF($L67="","",$L67)</f>
        <v>1</v>
      </c>
      <c r="BD63" s="102">
        <f>IF($M67="","",$M67)</f>
        <v>4</v>
      </c>
      <c r="BE63" s="102">
        <f>IF($H68="","",$H68)</f>
        <v>48.6</v>
      </c>
      <c r="BF63" s="102">
        <f>IF(BE63="","",BE63/100)</f>
        <v>0.48599999999999999</v>
      </c>
      <c r="BG63" s="102">
        <f>IF($G68="","",$G68)</f>
        <v>10.49</v>
      </c>
      <c r="BH63" s="102">
        <f>IF($K68="","",$K68)</f>
        <v>14</v>
      </c>
      <c r="BI63" s="102">
        <f>IF(J68="","",J68-1)</f>
        <v>6</v>
      </c>
      <c r="BJ63" s="102">
        <f>IF($L68="","",$L68)</f>
        <v>1</v>
      </c>
      <c r="BK63" s="102">
        <f>IF($M68="","",$M68)</f>
        <v>8</v>
      </c>
      <c r="BL63" s="102">
        <f>SUM(O63:O68)/U63</f>
        <v>13</v>
      </c>
      <c r="BM63" s="102">
        <f>SUM(P63:P68)/U63</f>
        <v>0</v>
      </c>
      <c r="BN63" s="102">
        <f>SUM(Q63:Q68)/U63</f>
        <v>0.83333333333333337</v>
      </c>
      <c r="BO63" s="102">
        <f>SUM(R63:R68)/U63</f>
        <v>0</v>
      </c>
    </row>
    <row r="64" spans="2:67" ht="15.75" x14ac:dyDescent="0.2">
      <c r="B64" s="147"/>
      <c r="C64" s="21" t="s">
        <v>103</v>
      </c>
      <c r="D64" s="19"/>
      <c r="E64" s="19"/>
      <c r="F64" s="20"/>
      <c r="G64" s="19">
        <v>4.1100000000000003</v>
      </c>
      <c r="H64" s="19">
        <v>21.2</v>
      </c>
      <c r="I64" s="19">
        <v>12.7</v>
      </c>
      <c r="J64" s="19">
        <v>9</v>
      </c>
      <c r="K64" s="19">
        <v>10</v>
      </c>
      <c r="L64" s="19">
        <v>0</v>
      </c>
      <c r="M64" s="19">
        <v>0</v>
      </c>
      <c r="N64" s="19">
        <v>0</v>
      </c>
      <c r="O64" s="19">
        <v>1</v>
      </c>
      <c r="P64" s="19">
        <v>0</v>
      </c>
      <c r="Q64" s="19">
        <v>0</v>
      </c>
      <c r="R64" s="19">
        <v>0</v>
      </c>
      <c r="S64" s="18"/>
    </row>
    <row r="65" spans="2:67" ht="15.75" x14ac:dyDescent="0.2">
      <c r="B65" s="147"/>
      <c r="C65" s="21" t="s">
        <v>102</v>
      </c>
      <c r="D65" s="19">
        <f t="shared" ref="D65:E68" si="14">D64</f>
        <v>0</v>
      </c>
      <c r="E65" s="19">
        <f t="shared" si="14"/>
        <v>0</v>
      </c>
      <c r="F65" s="20"/>
      <c r="G65" s="19">
        <v>8.2200000000000006</v>
      </c>
      <c r="H65" s="19">
        <v>59.7</v>
      </c>
      <c r="I65" s="19">
        <v>25.1</v>
      </c>
      <c r="J65" s="19">
        <v>9</v>
      </c>
      <c r="K65" s="19">
        <v>15</v>
      </c>
      <c r="L65" s="19">
        <v>0</v>
      </c>
      <c r="M65" s="19">
        <v>0</v>
      </c>
      <c r="N65" s="19">
        <v>2</v>
      </c>
      <c r="O65" s="19">
        <v>9</v>
      </c>
      <c r="P65" s="19">
        <v>0</v>
      </c>
      <c r="Q65" s="19">
        <v>0</v>
      </c>
      <c r="R65" s="19">
        <v>0</v>
      </c>
      <c r="S65" s="18"/>
    </row>
    <row r="66" spans="2:67" ht="15.75" x14ac:dyDescent="0.2">
      <c r="B66" s="147"/>
      <c r="C66" s="21" t="s">
        <v>101</v>
      </c>
      <c r="D66" s="19">
        <f t="shared" si="14"/>
        <v>0</v>
      </c>
      <c r="E66" s="19">
        <f t="shared" si="14"/>
        <v>0</v>
      </c>
      <c r="F66" s="20"/>
      <c r="G66" s="19">
        <v>11.67</v>
      </c>
      <c r="H66" s="19">
        <v>56.4</v>
      </c>
      <c r="I66" s="19">
        <v>27.1</v>
      </c>
      <c r="J66" s="19">
        <v>9</v>
      </c>
      <c r="K66" s="19">
        <v>20</v>
      </c>
      <c r="L66" s="19">
        <v>3</v>
      </c>
      <c r="M66" s="19">
        <v>7</v>
      </c>
      <c r="N66" s="19">
        <v>2</v>
      </c>
      <c r="O66" s="19">
        <v>23</v>
      </c>
      <c r="P66" s="19">
        <v>0</v>
      </c>
      <c r="Q66" s="19">
        <v>3</v>
      </c>
      <c r="R66" s="19">
        <v>0</v>
      </c>
      <c r="S66" s="18"/>
    </row>
    <row r="67" spans="2:67" ht="15.75" x14ac:dyDescent="0.2">
      <c r="B67" s="147"/>
      <c r="C67" s="21" t="s">
        <v>100</v>
      </c>
      <c r="D67" s="19">
        <f t="shared" si="14"/>
        <v>0</v>
      </c>
      <c r="E67" s="19">
        <f t="shared" si="14"/>
        <v>0</v>
      </c>
      <c r="F67" s="20"/>
      <c r="G67" s="19">
        <v>11.46</v>
      </c>
      <c r="H67" s="19">
        <v>63.5</v>
      </c>
      <c r="I67" s="19">
        <v>32</v>
      </c>
      <c r="J67" s="19">
        <v>5</v>
      </c>
      <c r="K67" s="19">
        <v>15</v>
      </c>
      <c r="L67" s="19">
        <v>1</v>
      </c>
      <c r="M67" s="19">
        <v>4</v>
      </c>
      <c r="N67" s="19">
        <v>2</v>
      </c>
      <c r="O67" s="19">
        <v>17</v>
      </c>
      <c r="P67" s="19">
        <v>0</v>
      </c>
      <c r="Q67" s="19">
        <v>2</v>
      </c>
      <c r="R67" s="19">
        <v>0</v>
      </c>
      <c r="S67" s="18" t="s">
        <v>731</v>
      </c>
    </row>
    <row r="68" spans="2:67" ht="15.75" x14ac:dyDescent="0.2">
      <c r="B68" s="147"/>
      <c r="C68" s="21" t="s">
        <v>99</v>
      </c>
      <c r="D68" s="19">
        <f t="shared" si="14"/>
        <v>0</v>
      </c>
      <c r="E68" s="19">
        <f t="shared" si="14"/>
        <v>0</v>
      </c>
      <c r="F68" s="20"/>
      <c r="G68" s="19">
        <v>10.49</v>
      </c>
      <c r="H68" s="19">
        <v>48.6</v>
      </c>
      <c r="I68" s="19">
        <v>27.4</v>
      </c>
      <c r="J68" s="19">
        <v>7</v>
      </c>
      <c r="K68" s="19">
        <v>14</v>
      </c>
      <c r="L68" s="19">
        <v>1</v>
      </c>
      <c r="M68" s="19">
        <v>8</v>
      </c>
      <c r="N68" s="19">
        <v>3</v>
      </c>
      <c r="O68" s="19">
        <v>17</v>
      </c>
      <c r="P68" s="19">
        <v>0</v>
      </c>
      <c r="Q68" s="19">
        <v>0</v>
      </c>
      <c r="R68" s="19">
        <v>0</v>
      </c>
      <c r="S68" s="18" t="s">
        <v>731</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0</v>
      </c>
      <c r="F70" s="13">
        <f>F63</f>
        <v>1111.25</v>
      </c>
      <c r="G70" s="13">
        <f t="shared" ref="G70:R70" si="15">AVERAGE(G63:G68)</f>
        <v>9.17</v>
      </c>
      <c r="H70" s="13">
        <f t="shared" si="15"/>
        <v>50.966666666666676</v>
      </c>
      <c r="I70" s="13">
        <f t="shared" si="15"/>
        <v>24.216666666666669</v>
      </c>
      <c r="J70" s="13">
        <f t="shared" si="15"/>
        <v>7.833333333333333</v>
      </c>
      <c r="K70" s="13">
        <f t="shared" si="15"/>
        <v>14.5</v>
      </c>
      <c r="L70" s="13">
        <f t="shared" si="15"/>
        <v>1.1666666666666667</v>
      </c>
      <c r="M70" s="13">
        <f t="shared" si="15"/>
        <v>4</v>
      </c>
      <c r="N70" s="13">
        <f t="shared" si="15"/>
        <v>1.5</v>
      </c>
      <c r="O70" s="13">
        <f t="shared" si="15"/>
        <v>13</v>
      </c>
      <c r="P70" s="13">
        <f t="shared" si="15"/>
        <v>0</v>
      </c>
      <c r="Q70" s="13">
        <f t="shared" si="15"/>
        <v>0.83333333333333337</v>
      </c>
      <c r="R70" s="13">
        <f t="shared" si="15"/>
        <v>0</v>
      </c>
      <c r="S70" s="12"/>
    </row>
    <row r="71" spans="2:67" ht="15.75" x14ac:dyDescent="0.2">
      <c r="B71" s="17"/>
      <c r="C71" s="16" t="s">
        <v>97</v>
      </c>
      <c r="D71" s="15"/>
      <c r="E71" s="14"/>
      <c r="F71" s="14"/>
      <c r="G71" s="13">
        <f t="shared" ref="G71:R71" si="16">STDEV(G63:G68)/SQRT(COUNT(G63:G68))</f>
        <v>1.151124088300939</v>
      </c>
      <c r="H71" s="13">
        <f t="shared" si="16"/>
        <v>6.2823916182011619</v>
      </c>
      <c r="I71" s="13">
        <f t="shared" si="16"/>
        <v>2.7251197731068171</v>
      </c>
      <c r="J71" s="13">
        <f t="shared" si="16"/>
        <v>0.65404722901161905</v>
      </c>
      <c r="K71" s="13">
        <f t="shared" si="16"/>
        <v>1.3354150416006754</v>
      </c>
      <c r="L71" s="13">
        <f t="shared" si="16"/>
        <v>0.47726070210921184</v>
      </c>
      <c r="M71" s="13">
        <f t="shared" si="16"/>
        <v>1.390443574307614</v>
      </c>
      <c r="N71" s="13">
        <f t="shared" si="16"/>
        <v>0.5</v>
      </c>
      <c r="O71" s="13">
        <f t="shared" si="16"/>
        <v>3.1411250638372663</v>
      </c>
      <c r="P71" s="13">
        <f t="shared" si="16"/>
        <v>0</v>
      </c>
      <c r="Q71" s="13">
        <f t="shared" si="16"/>
        <v>0.54262735320332356</v>
      </c>
      <c r="R71" s="13">
        <f t="shared" si="16"/>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c r="E73" s="19">
        <v>181</v>
      </c>
      <c r="F73" s="19">
        <v>1509.32</v>
      </c>
      <c r="G73" s="19">
        <v>10.82</v>
      </c>
      <c r="H73" s="19">
        <v>49.4</v>
      </c>
      <c r="I73" s="19">
        <v>27.1</v>
      </c>
      <c r="J73" s="19">
        <v>10</v>
      </c>
      <c r="K73" s="19">
        <v>16</v>
      </c>
      <c r="L73" s="19">
        <v>4</v>
      </c>
      <c r="M73" s="19">
        <v>8</v>
      </c>
      <c r="N73" s="19">
        <v>3</v>
      </c>
      <c r="O73" s="19">
        <v>9</v>
      </c>
      <c r="P73" s="19">
        <v>0</v>
      </c>
      <c r="Q73" s="19">
        <v>0</v>
      </c>
      <c r="R73" s="19">
        <v>0</v>
      </c>
      <c r="S73" s="18"/>
      <c r="U73" s="102">
        <v>6</v>
      </c>
      <c r="V73" s="102">
        <f>IF($H73="","",$H73)</f>
        <v>49.4</v>
      </c>
      <c r="W73" s="102">
        <f>IF(V73="","",V73/100)</f>
        <v>0.49399999999999999</v>
      </c>
      <c r="X73" s="102">
        <f>IF($G73="","",$G73)</f>
        <v>10.82</v>
      </c>
      <c r="Y73" s="102">
        <f>IF($K73="","",$K73)</f>
        <v>16</v>
      </c>
      <c r="Z73" s="102">
        <f>IF(J73="","",J73-1)</f>
        <v>9</v>
      </c>
      <c r="AA73" s="102">
        <f>IF($L73="","",$L73)</f>
        <v>4</v>
      </c>
      <c r="AB73" s="102">
        <f>IF($M73="","",$M73)</f>
        <v>8</v>
      </c>
      <c r="AC73" s="102">
        <f>IF($H74="","",$H74)</f>
        <v>43.8</v>
      </c>
      <c r="AD73" s="102">
        <f>IF(AC73="","",AC73/100)</f>
        <v>0.43799999999999994</v>
      </c>
      <c r="AE73" s="102">
        <f>IF($G74="","",$G74)</f>
        <v>10.15</v>
      </c>
      <c r="AF73" s="102">
        <f>IF($K74="","",$K74)</f>
        <v>12</v>
      </c>
      <c r="AG73" s="102">
        <f>IF(J74="","",J74-1)</f>
        <v>4</v>
      </c>
      <c r="AH73" s="102">
        <f>IF($L74="","",$L74)</f>
        <v>1</v>
      </c>
      <c r="AI73" s="102">
        <f>IF($M74="","",$M74)</f>
        <v>9</v>
      </c>
      <c r="AJ73" s="102">
        <f>IF($H75="","",$H75)</f>
        <v>38.5</v>
      </c>
      <c r="AK73" s="102">
        <f>IF(AJ73="","",AJ73/100)</f>
        <v>0.38500000000000001</v>
      </c>
      <c r="AL73" s="102">
        <f>IF($G75="","",$G75)</f>
        <v>11.02</v>
      </c>
      <c r="AM73" s="102">
        <f>IF($K75="","",$K75)</f>
        <v>15</v>
      </c>
      <c r="AN73" s="102">
        <f>IF(J75="","",J75-1)</f>
        <v>5</v>
      </c>
      <c r="AO73" s="102">
        <f>IF($L75="","",$L75)</f>
        <v>1</v>
      </c>
      <c r="AP73" s="102">
        <f>IF($M75="","",$M75)</f>
        <v>5</v>
      </c>
      <c r="AQ73" s="102">
        <f>IF($H76="","",$H76)</f>
        <v>47.2</v>
      </c>
      <c r="AR73" s="102">
        <f>IF(AQ73="","",AQ73/100)</f>
        <v>0.47200000000000003</v>
      </c>
      <c r="AS73" s="102">
        <f>IF($G76="","",$G76)</f>
        <v>12.46</v>
      </c>
      <c r="AT73" s="102">
        <f>IF($K76="","",$K76)</f>
        <v>15</v>
      </c>
      <c r="AU73" s="102">
        <f>IF(J76="","",J76-1)</f>
        <v>4</v>
      </c>
      <c r="AV73" s="102">
        <f>IF($L76="","",$L76)</f>
        <v>3</v>
      </c>
      <c r="AW73" s="102">
        <f>IF($M76="","",$M76)</f>
        <v>23</v>
      </c>
      <c r="AX73" s="102">
        <f>IF($H77="","",$H77)</f>
        <v>38.6</v>
      </c>
      <c r="AY73" s="102">
        <f>IF(AX73="","",AX73/100)</f>
        <v>0.38600000000000001</v>
      </c>
      <c r="AZ73" s="102">
        <f>IF($G77="","",$G77)</f>
        <v>10.14</v>
      </c>
      <c r="BA73" s="102">
        <f>IF($K77="","",$K77)</f>
        <v>17</v>
      </c>
      <c r="BB73" s="102">
        <f>IF(J77="","",J77-1)</f>
        <v>5</v>
      </c>
      <c r="BC73" s="102">
        <f>IF($L77="","",$L77)</f>
        <v>2</v>
      </c>
      <c r="BD73" s="102">
        <f>IF($M77="","",$M77)</f>
        <v>12</v>
      </c>
      <c r="BE73" s="102">
        <f>IF($H78="","",$H78)</f>
        <v>39.299999999999997</v>
      </c>
      <c r="BF73" s="102">
        <f>IF(BE73="","",BE73/100)</f>
        <v>0.39299999999999996</v>
      </c>
      <c r="BG73" s="102">
        <f>IF($G78="","",$G78)</f>
        <v>8.69</v>
      </c>
      <c r="BH73" s="102">
        <f>IF($K78="","",$K78)</f>
        <v>13</v>
      </c>
      <c r="BI73" s="102">
        <f>IF(J78="","",J78-1)</f>
        <v>5</v>
      </c>
      <c r="BJ73" s="102">
        <f>IF($L78="","",$L78)</f>
        <v>1</v>
      </c>
      <c r="BK73" s="102">
        <f>IF($M78="","",$M78)</f>
        <v>6</v>
      </c>
      <c r="BL73" s="102">
        <f>SUM(O73:O78)/U73</f>
        <v>18.833333333333332</v>
      </c>
      <c r="BM73" s="102">
        <f>SUM(P73:P78)/U73</f>
        <v>0</v>
      </c>
      <c r="BN73" s="102">
        <f>SUM(Q73:Q78)/U73</f>
        <v>0.66666666666666663</v>
      </c>
      <c r="BO73" s="102">
        <f>SUM(R73:R78)/U73</f>
        <v>0</v>
      </c>
    </row>
    <row r="74" spans="2:67" ht="15.75" x14ac:dyDescent="0.2">
      <c r="B74" s="147"/>
      <c r="C74" s="21" t="s">
        <v>103</v>
      </c>
      <c r="D74" s="19"/>
      <c r="E74" s="19"/>
      <c r="F74" s="20"/>
      <c r="G74" s="19">
        <v>10.15</v>
      </c>
      <c r="H74" s="19">
        <v>43.8</v>
      </c>
      <c r="I74" s="19">
        <v>26.6</v>
      </c>
      <c r="J74" s="19">
        <v>5</v>
      </c>
      <c r="K74" s="19">
        <v>12</v>
      </c>
      <c r="L74" s="19">
        <v>1</v>
      </c>
      <c r="M74" s="19">
        <v>9</v>
      </c>
      <c r="N74" s="19">
        <v>5</v>
      </c>
      <c r="O74" s="19">
        <v>17</v>
      </c>
      <c r="P74" s="19">
        <v>0</v>
      </c>
      <c r="Q74" s="19">
        <v>0</v>
      </c>
      <c r="R74" s="19">
        <v>0</v>
      </c>
      <c r="S74" s="18" t="s">
        <v>731</v>
      </c>
    </row>
    <row r="75" spans="2:67" ht="15.75" x14ac:dyDescent="0.2">
      <c r="B75" s="147"/>
      <c r="C75" s="21" t="s">
        <v>102</v>
      </c>
      <c r="D75" s="19">
        <f t="shared" ref="D75:E78" si="17">D74</f>
        <v>0</v>
      </c>
      <c r="E75" s="19">
        <f t="shared" si="17"/>
        <v>0</v>
      </c>
      <c r="F75" s="20"/>
      <c r="G75" s="19">
        <v>11.02</v>
      </c>
      <c r="H75" s="19">
        <v>38.5</v>
      </c>
      <c r="I75" s="19">
        <v>25.4</v>
      </c>
      <c r="J75" s="19">
        <v>6</v>
      </c>
      <c r="K75" s="19">
        <v>15</v>
      </c>
      <c r="L75" s="19">
        <v>1</v>
      </c>
      <c r="M75" s="19">
        <v>5</v>
      </c>
      <c r="N75" s="19">
        <v>5</v>
      </c>
      <c r="O75" s="19">
        <v>12</v>
      </c>
      <c r="P75" s="19">
        <v>0</v>
      </c>
      <c r="Q75" s="19">
        <v>0</v>
      </c>
      <c r="R75" s="19">
        <v>0</v>
      </c>
      <c r="S75" s="18" t="s">
        <v>731</v>
      </c>
    </row>
    <row r="76" spans="2:67" ht="15.75" x14ac:dyDescent="0.2">
      <c r="B76" s="147"/>
      <c r="C76" s="21" t="s">
        <v>101</v>
      </c>
      <c r="D76" s="19">
        <f t="shared" si="17"/>
        <v>0</v>
      </c>
      <c r="E76" s="19">
        <f t="shared" si="17"/>
        <v>0</v>
      </c>
      <c r="F76" s="20"/>
      <c r="G76" s="19">
        <v>12.46</v>
      </c>
      <c r="H76" s="19">
        <v>47.2</v>
      </c>
      <c r="I76" s="19">
        <v>20.5</v>
      </c>
      <c r="J76" s="19">
        <v>5</v>
      </c>
      <c r="K76" s="19">
        <v>15</v>
      </c>
      <c r="L76" s="19">
        <v>3</v>
      </c>
      <c r="M76" s="19">
        <v>23</v>
      </c>
      <c r="N76" s="19">
        <v>4</v>
      </c>
      <c r="O76" s="19">
        <v>41</v>
      </c>
      <c r="P76" s="19">
        <v>0</v>
      </c>
      <c r="Q76" s="19">
        <v>2</v>
      </c>
      <c r="R76" s="19">
        <v>0</v>
      </c>
      <c r="S76" s="18"/>
    </row>
    <row r="77" spans="2:67" ht="15.75" x14ac:dyDescent="0.2">
      <c r="B77" s="147"/>
      <c r="C77" s="21" t="s">
        <v>100</v>
      </c>
      <c r="D77" s="19">
        <f t="shared" si="17"/>
        <v>0</v>
      </c>
      <c r="E77" s="19">
        <f t="shared" si="17"/>
        <v>0</v>
      </c>
      <c r="F77" s="20"/>
      <c r="G77" s="19">
        <v>10.14</v>
      </c>
      <c r="H77" s="19">
        <v>38.6</v>
      </c>
      <c r="I77" s="19">
        <v>19.3</v>
      </c>
      <c r="J77" s="19">
        <v>6</v>
      </c>
      <c r="K77" s="19">
        <v>17</v>
      </c>
      <c r="L77" s="19">
        <v>2</v>
      </c>
      <c r="M77" s="19">
        <v>12</v>
      </c>
      <c r="N77" s="19">
        <v>8</v>
      </c>
      <c r="O77" s="19">
        <v>19</v>
      </c>
      <c r="P77" s="19">
        <v>0</v>
      </c>
      <c r="Q77" s="19">
        <v>2</v>
      </c>
      <c r="R77" s="19">
        <v>0</v>
      </c>
      <c r="S77" s="18"/>
    </row>
    <row r="78" spans="2:67" ht="15.75" x14ac:dyDescent="0.2">
      <c r="B78" s="147"/>
      <c r="C78" s="21" t="s">
        <v>99</v>
      </c>
      <c r="D78" s="19">
        <f t="shared" si="17"/>
        <v>0</v>
      </c>
      <c r="E78" s="19">
        <f t="shared" si="17"/>
        <v>0</v>
      </c>
      <c r="F78" s="20"/>
      <c r="G78" s="19">
        <v>8.69</v>
      </c>
      <c r="H78" s="19">
        <v>39.299999999999997</v>
      </c>
      <c r="I78" s="19">
        <v>35.200000000000003</v>
      </c>
      <c r="J78" s="19">
        <v>6</v>
      </c>
      <c r="K78" s="19">
        <v>13</v>
      </c>
      <c r="L78" s="19">
        <v>1</v>
      </c>
      <c r="M78" s="19">
        <v>6</v>
      </c>
      <c r="N78" s="19">
        <v>3</v>
      </c>
      <c r="O78" s="19">
        <v>15</v>
      </c>
      <c r="P78" s="19">
        <v>0</v>
      </c>
      <c r="Q78" s="19">
        <v>0</v>
      </c>
      <c r="R78" s="19">
        <v>0</v>
      </c>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0</v>
      </c>
      <c r="F80" s="13">
        <f>F73</f>
        <v>1509.32</v>
      </c>
      <c r="G80" s="13">
        <f t="shared" ref="G80:R80" si="18">AVERAGE(G73:G78)</f>
        <v>10.546666666666667</v>
      </c>
      <c r="H80" s="13">
        <f t="shared" si="18"/>
        <v>42.79999999999999</v>
      </c>
      <c r="I80" s="13">
        <f t="shared" si="18"/>
        <v>25.683333333333334</v>
      </c>
      <c r="J80" s="13">
        <f t="shared" si="18"/>
        <v>6.333333333333333</v>
      </c>
      <c r="K80" s="13">
        <f t="shared" si="18"/>
        <v>14.666666666666666</v>
      </c>
      <c r="L80" s="13">
        <f t="shared" si="18"/>
        <v>2</v>
      </c>
      <c r="M80" s="13">
        <f t="shared" si="18"/>
        <v>10.5</v>
      </c>
      <c r="N80" s="13">
        <f t="shared" si="18"/>
        <v>4.666666666666667</v>
      </c>
      <c r="O80" s="13">
        <f t="shared" si="18"/>
        <v>18.833333333333332</v>
      </c>
      <c r="P80" s="13">
        <f t="shared" si="18"/>
        <v>0</v>
      </c>
      <c r="Q80" s="13">
        <f t="shared" si="18"/>
        <v>0.66666666666666663</v>
      </c>
      <c r="R80" s="13">
        <f t="shared" si="18"/>
        <v>0</v>
      </c>
      <c r="S80" s="12"/>
    </row>
    <row r="81" spans="2:67" ht="15.75" x14ac:dyDescent="0.2">
      <c r="B81" s="17"/>
      <c r="C81" s="16" t="s">
        <v>97</v>
      </c>
      <c r="D81" s="15"/>
      <c r="E81" s="14"/>
      <c r="F81" s="14"/>
      <c r="G81" s="13">
        <f t="shared" ref="G81:R81" si="19">STDEV(G73:G78)/SQRT(COUNT(G73:G78))</f>
        <v>0.50759345061881644</v>
      </c>
      <c r="H81" s="13">
        <f t="shared" si="19"/>
        <v>1.9347695814575518</v>
      </c>
      <c r="I81" s="13">
        <f t="shared" si="19"/>
        <v>2.3173859794556853</v>
      </c>
      <c r="J81" s="13">
        <f t="shared" si="19"/>
        <v>0.76011695006609226</v>
      </c>
      <c r="K81" s="13">
        <f t="shared" si="19"/>
        <v>0.76011695006609048</v>
      </c>
      <c r="L81" s="13">
        <f t="shared" si="19"/>
        <v>0.51639777949432231</v>
      </c>
      <c r="M81" s="13">
        <f t="shared" si="19"/>
        <v>2.6925824035672523</v>
      </c>
      <c r="N81" s="13">
        <f t="shared" si="19"/>
        <v>0.76011695006609226</v>
      </c>
      <c r="O81" s="13">
        <f t="shared" si="19"/>
        <v>4.6648806105956364</v>
      </c>
      <c r="P81" s="13">
        <f t="shared" si="19"/>
        <v>0</v>
      </c>
      <c r="Q81" s="13">
        <f t="shared" si="19"/>
        <v>0.42163702135578401</v>
      </c>
      <c r="R81" s="13">
        <f t="shared" si="19"/>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c r="E83" s="19">
        <v>181</v>
      </c>
      <c r="F83" s="19">
        <v>1441.89</v>
      </c>
      <c r="G83" s="19">
        <v>10.18</v>
      </c>
      <c r="H83" s="19">
        <v>54.3</v>
      </c>
      <c r="I83" s="19">
        <v>39.200000000000003</v>
      </c>
      <c r="J83" s="19">
        <v>6</v>
      </c>
      <c r="K83" s="19">
        <v>14</v>
      </c>
      <c r="L83" s="19">
        <v>1</v>
      </c>
      <c r="M83" s="19">
        <v>5</v>
      </c>
      <c r="N83" s="19">
        <v>4</v>
      </c>
      <c r="O83" s="19">
        <v>16</v>
      </c>
      <c r="P83" s="19">
        <v>0</v>
      </c>
      <c r="Q83" s="19">
        <v>1</v>
      </c>
      <c r="R83" s="19">
        <v>0</v>
      </c>
      <c r="S83" s="18" t="s">
        <v>731</v>
      </c>
      <c r="U83" s="102">
        <v>6</v>
      </c>
      <c r="V83" s="102">
        <f>IF($H83="","",$H83)</f>
        <v>54.3</v>
      </c>
      <c r="W83" s="102">
        <f>IF(V83="","",V83/100)</f>
        <v>0.54299999999999993</v>
      </c>
      <c r="X83" s="102">
        <f>IF($G83="","",$G83)</f>
        <v>10.18</v>
      </c>
      <c r="Y83" s="102">
        <f>IF($K83="","",$K83)</f>
        <v>14</v>
      </c>
      <c r="Z83" s="102">
        <f>IF(J83="","",J83-1)</f>
        <v>5</v>
      </c>
      <c r="AA83" s="102">
        <f>IF($L83="","",$L83)</f>
        <v>1</v>
      </c>
      <c r="AB83" s="102">
        <f>IF($M83="","",$M83)</f>
        <v>5</v>
      </c>
      <c r="AC83" s="102">
        <f>IF($H84="","",$H84)</f>
        <v>57.8</v>
      </c>
      <c r="AD83" s="102">
        <f>IF(AC83="","",AC83/100)</f>
        <v>0.57799999999999996</v>
      </c>
      <c r="AE83" s="102">
        <f>IF($G84="","",$G84)</f>
        <v>12.15</v>
      </c>
      <c r="AF83" s="102">
        <f>IF($K84="","",$K84)</f>
        <v>16</v>
      </c>
      <c r="AG83" s="102">
        <f>IF(J84="","",J84-1)</f>
        <v>4</v>
      </c>
      <c r="AH83" s="102">
        <f>IF($L84="","",$L84)</f>
        <v>1</v>
      </c>
      <c r="AI83" s="102">
        <f>IF($M84="","",$M84)</f>
        <v>10</v>
      </c>
      <c r="AJ83" s="102">
        <f>IF($H85="","",$H85)</f>
        <v>46.6</v>
      </c>
      <c r="AK83" s="102">
        <f>IF(AJ83="","",AJ83/100)</f>
        <v>0.46600000000000003</v>
      </c>
      <c r="AL83" s="102">
        <f>IF($G85="","",$G85)</f>
        <v>9.49</v>
      </c>
      <c r="AM83" s="102">
        <f>IF($K85="","",$K85)</f>
        <v>11</v>
      </c>
      <c r="AN83" s="102">
        <f>IF(J85="","",J85-1)</f>
        <v>3</v>
      </c>
      <c r="AO83" s="102">
        <f>IF($L85="","",$L85)</f>
        <v>2</v>
      </c>
      <c r="AP83" s="102">
        <f>IF($M85="","",$M85)</f>
        <v>5</v>
      </c>
      <c r="AQ83" s="102">
        <f>IF($H86="","",$H86)</f>
        <v>55.4</v>
      </c>
      <c r="AR83" s="102">
        <f>IF(AQ83="","",AQ83/100)</f>
        <v>0.55399999999999994</v>
      </c>
      <c r="AS83" s="102">
        <f>IF($G86="","",$G86)</f>
        <v>10.86</v>
      </c>
      <c r="AT83" s="102">
        <f>IF($K86="","",$K86)</f>
        <v>15</v>
      </c>
      <c r="AU83" s="102">
        <f>IF(J86="","",J86-1)</f>
        <v>5</v>
      </c>
      <c r="AV83" s="102">
        <f>IF($L86="","",$L86)</f>
        <v>1</v>
      </c>
      <c r="AW83" s="102">
        <f>IF($M86="","",$M86)</f>
        <v>8</v>
      </c>
      <c r="AX83" s="102">
        <f>IF($H87="","",$H87)</f>
        <v>55.2</v>
      </c>
      <c r="AY83" s="102">
        <f>IF(AX83="","",AX83/100)</f>
        <v>0.55200000000000005</v>
      </c>
      <c r="AZ83" s="102">
        <f>IF($G87="","",$G87)</f>
        <v>9.64</v>
      </c>
      <c r="BA83" s="102">
        <f>IF($K87="","",$K87)</f>
        <v>15</v>
      </c>
      <c r="BB83" s="102">
        <f>IF(J87="","",J87-1)</f>
        <v>5</v>
      </c>
      <c r="BC83" s="102">
        <f>IF($L87="","",$L87)</f>
        <v>1</v>
      </c>
      <c r="BD83" s="102">
        <f>IF($M87="","",$M87)</f>
        <v>8</v>
      </c>
      <c r="BE83" s="102">
        <f>IF($H88="","",$H88)</f>
        <v>46.3</v>
      </c>
      <c r="BF83" s="102">
        <f>IF(BE83="","",BE83/100)</f>
        <v>0.46299999999999997</v>
      </c>
      <c r="BG83" s="102">
        <f>IF($G88="","",$G88)</f>
        <v>7.59</v>
      </c>
      <c r="BH83" s="102">
        <f>IF($K88="","",$K88)</f>
        <v>16</v>
      </c>
      <c r="BI83" s="102">
        <f>IF(J88="","",J88-1)</f>
        <v>7</v>
      </c>
      <c r="BJ83" s="102">
        <f>IF($L88="","",$L88)</f>
        <v>0</v>
      </c>
      <c r="BK83" s="102">
        <f>IF($M88="","",$M88)</f>
        <v>0</v>
      </c>
      <c r="BL83" s="102">
        <f>SUM(O83:O88)/U83</f>
        <v>13.5</v>
      </c>
      <c r="BM83" s="102">
        <f>SUM(P83:P88)/U83</f>
        <v>0</v>
      </c>
      <c r="BN83" s="102">
        <f>SUM(Q83:Q88)/U83</f>
        <v>0.5</v>
      </c>
      <c r="BO83" s="102">
        <f>SUM(R83:R88)/U83</f>
        <v>0</v>
      </c>
    </row>
    <row r="84" spans="2:67" ht="15.75" x14ac:dyDescent="0.2">
      <c r="B84" s="147"/>
      <c r="C84" s="21" t="s">
        <v>103</v>
      </c>
      <c r="D84" s="19"/>
      <c r="E84" s="19"/>
      <c r="F84" s="20"/>
      <c r="G84" s="19">
        <v>12.15</v>
      </c>
      <c r="H84" s="19">
        <v>57.8</v>
      </c>
      <c r="I84" s="19">
        <v>38.1</v>
      </c>
      <c r="J84" s="19">
        <v>5</v>
      </c>
      <c r="K84" s="19">
        <v>16</v>
      </c>
      <c r="L84" s="19">
        <v>1</v>
      </c>
      <c r="M84" s="19">
        <v>10</v>
      </c>
      <c r="N84" s="19">
        <v>10</v>
      </c>
      <c r="O84" s="19">
        <v>17</v>
      </c>
      <c r="P84" s="19">
        <v>0</v>
      </c>
      <c r="Q84" s="19">
        <v>1</v>
      </c>
      <c r="R84" s="19">
        <v>0</v>
      </c>
      <c r="S84" s="18" t="s">
        <v>731</v>
      </c>
    </row>
    <row r="85" spans="2:67" ht="15.75" x14ac:dyDescent="0.2">
      <c r="B85" s="147"/>
      <c r="C85" s="21" t="s">
        <v>102</v>
      </c>
      <c r="D85" s="19">
        <f t="shared" ref="D85:E88" si="20">D84</f>
        <v>0</v>
      </c>
      <c r="E85" s="19">
        <f t="shared" si="20"/>
        <v>0</v>
      </c>
      <c r="F85" s="20"/>
      <c r="G85" s="19">
        <v>9.49</v>
      </c>
      <c r="H85" s="19">
        <v>46.6</v>
      </c>
      <c r="I85" s="19">
        <v>36</v>
      </c>
      <c r="J85" s="19">
        <v>4</v>
      </c>
      <c r="K85" s="19">
        <v>11</v>
      </c>
      <c r="L85" s="19">
        <v>2</v>
      </c>
      <c r="M85" s="19">
        <v>5</v>
      </c>
      <c r="N85" s="19">
        <v>5</v>
      </c>
      <c r="O85" s="19">
        <v>15</v>
      </c>
      <c r="P85" s="19">
        <v>0</v>
      </c>
      <c r="Q85" s="19">
        <v>1</v>
      </c>
      <c r="R85" s="19">
        <v>0</v>
      </c>
      <c r="S85" s="18"/>
    </row>
    <row r="86" spans="2:67" ht="15.75" x14ac:dyDescent="0.2">
      <c r="B86" s="147"/>
      <c r="C86" s="21" t="s">
        <v>101</v>
      </c>
      <c r="D86" s="19">
        <f t="shared" si="20"/>
        <v>0</v>
      </c>
      <c r="E86" s="19">
        <f t="shared" si="20"/>
        <v>0</v>
      </c>
      <c r="F86" s="20"/>
      <c r="G86" s="19">
        <v>10.86</v>
      </c>
      <c r="H86" s="19">
        <v>55.4</v>
      </c>
      <c r="I86" s="19">
        <v>42.5</v>
      </c>
      <c r="J86" s="19">
        <v>6</v>
      </c>
      <c r="K86" s="19">
        <v>15</v>
      </c>
      <c r="L86" s="19">
        <v>1</v>
      </c>
      <c r="M86" s="19">
        <v>8</v>
      </c>
      <c r="N86" s="19">
        <v>10</v>
      </c>
      <c r="O86" s="19">
        <v>13</v>
      </c>
      <c r="P86" s="19">
        <v>0</v>
      </c>
      <c r="Q86" s="19">
        <v>0</v>
      </c>
      <c r="R86" s="19">
        <v>0</v>
      </c>
      <c r="S86" s="18"/>
    </row>
    <row r="87" spans="2:67" ht="15.75" x14ac:dyDescent="0.2">
      <c r="B87" s="147"/>
      <c r="C87" s="21" t="s">
        <v>100</v>
      </c>
      <c r="D87" s="19">
        <f t="shared" si="20"/>
        <v>0</v>
      </c>
      <c r="E87" s="19">
        <f t="shared" si="20"/>
        <v>0</v>
      </c>
      <c r="F87" s="20"/>
      <c r="G87" s="19">
        <v>9.64</v>
      </c>
      <c r="H87" s="19">
        <v>55.2</v>
      </c>
      <c r="I87" s="19">
        <v>32.200000000000003</v>
      </c>
      <c r="J87" s="19">
        <v>6</v>
      </c>
      <c r="K87" s="19">
        <v>15</v>
      </c>
      <c r="L87" s="19">
        <v>1</v>
      </c>
      <c r="M87" s="19">
        <v>8</v>
      </c>
      <c r="N87" s="19">
        <v>5</v>
      </c>
      <c r="O87" s="19">
        <v>13</v>
      </c>
      <c r="P87" s="19">
        <v>0</v>
      </c>
      <c r="Q87" s="19">
        <v>0</v>
      </c>
      <c r="R87" s="19">
        <v>0</v>
      </c>
      <c r="S87" s="18"/>
    </row>
    <row r="88" spans="2:67" ht="15.75" x14ac:dyDescent="0.2">
      <c r="B88" s="147"/>
      <c r="C88" s="21" t="s">
        <v>99</v>
      </c>
      <c r="D88" s="19">
        <f t="shared" si="20"/>
        <v>0</v>
      </c>
      <c r="E88" s="19">
        <f t="shared" si="20"/>
        <v>0</v>
      </c>
      <c r="F88" s="20"/>
      <c r="G88" s="19">
        <v>7.59</v>
      </c>
      <c r="H88" s="19">
        <v>46.3</v>
      </c>
      <c r="I88" s="19">
        <v>36.4</v>
      </c>
      <c r="J88" s="19">
        <v>8</v>
      </c>
      <c r="K88" s="19">
        <v>16</v>
      </c>
      <c r="L88" s="19">
        <v>0</v>
      </c>
      <c r="M88" s="19">
        <v>0</v>
      </c>
      <c r="N88" s="19">
        <v>6</v>
      </c>
      <c r="O88" s="19">
        <v>7</v>
      </c>
      <c r="P88" s="19">
        <v>0</v>
      </c>
      <c r="Q88" s="19">
        <v>0</v>
      </c>
      <c r="R88" s="19">
        <v>0</v>
      </c>
      <c r="S88" s="18"/>
    </row>
    <row r="89" spans="2:67" ht="3.75" customHeight="1" x14ac:dyDescent="0.2">
      <c r="B89" s="11"/>
      <c r="C89" s="9"/>
      <c r="D89" s="9"/>
      <c r="E89" s="10"/>
      <c r="F89" s="10"/>
      <c r="G89" s="9"/>
      <c r="H89" s="9"/>
      <c r="I89" s="9"/>
      <c r="J89" s="9"/>
      <c r="K89" s="10"/>
      <c r="L89" s="10"/>
      <c r="M89" s="10"/>
      <c r="N89" s="10"/>
      <c r="O89" s="10">
        <v>7</v>
      </c>
      <c r="P89" s="10"/>
      <c r="Q89" s="9"/>
      <c r="R89" s="9"/>
      <c r="S89" s="8"/>
    </row>
    <row r="90" spans="2:67" ht="15.75" x14ac:dyDescent="0.2">
      <c r="B90" s="17" t="s">
        <v>885</v>
      </c>
      <c r="C90" s="16" t="s">
        <v>98</v>
      </c>
      <c r="D90" s="15"/>
      <c r="E90" s="13">
        <f>AVERAGE(E84:E88)</f>
        <v>0</v>
      </c>
      <c r="F90" s="13">
        <f>F83</f>
        <v>1441.89</v>
      </c>
      <c r="G90" s="13">
        <f t="shared" ref="G90:N90" si="21">AVERAGE(G83:G88)</f>
        <v>9.9849999999999994</v>
      </c>
      <c r="H90" s="13">
        <f t="shared" si="21"/>
        <v>52.6</v>
      </c>
      <c r="I90" s="13">
        <f t="shared" si="21"/>
        <v>37.4</v>
      </c>
      <c r="J90" s="13">
        <f t="shared" si="21"/>
        <v>5.833333333333333</v>
      </c>
      <c r="K90" s="13">
        <f t="shared" si="21"/>
        <v>14.5</v>
      </c>
      <c r="L90" s="13">
        <f t="shared" si="21"/>
        <v>1</v>
      </c>
      <c r="M90" s="13">
        <f t="shared" si="21"/>
        <v>6</v>
      </c>
      <c r="N90" s="13">
        <f t="shared" si="21"/>
        <v>6.666666666666667</v>
      </c>
      <c r="O90" s="13">
        <f>AVERAGE(O83:O89)</f>
        <v>12.571428571428571</v>
      </c>
      <c r="P90" s="13">
        <f>AVERAGE(P83:P88)</f>
        <v>0</v>
      </c>
      <c r="Q90" s="13">
        <f>AVERAGE(Q83:Q88)</f>
        <v>0.5</v>
      </c>
      <c r="R90" s="13">
        <f>AVERAGE(R83:R88)</f>
        <v>0</v>
      </c>
      <c r="S90" s="12"/>
    </row>
    <row r="91" spans="2:67" ht="15.75" x14ac:dyDescent="0.2">
      <c r="B91" s="17"/>
      <c r="C91" s="16" t="s">
        <v>97</v>
      </c>
      <c r="D91" s="15"/>
      <c r="E91" s="14"/>
      <c r="F91" s="14"/>
      <c r="G91" s="13">
        <f t="shared" ref="G91:N91" si="22">STDEV(G83:G88)/SQRT(COUNT(G83:G88))</f>
        <v>0.62158265741573304</v>
      </c>
      <c r="H91" s="13">
        <f t="shared" si="22"/>
        <v>2.0018324938249288</v>
      </c>
      <c r="I91" s="13">
        <f t="shared" si="22"/>
        <v>1.411146106302722</v>
      </c>
      <c r="J91" s="13">
        <f t="shared" si="22"/>
        <v>0.54262735320332389</v>
      </c>
      <c r="K91" s="13">
        <f t="shared" si="22"/>
        <v>0.76376261582597338</v>
      </c>
      <c r="L91" s="13">
        <f t="shared" si="22"/>
        <v>0.25819888974716115</v>
      </c>
      <c r="M91" s="13">
        <f t="shared" si="22"/>
        <v>1.4375905768565218</v>
      </c>
      <c r="N91" s="13">
        <f t="shared" si="22"/>
        <v>1.0852547064066469</v>
      </c>
      <c r="O91" s="13">
        <f>STDEV(O83:O89)/SQRT(COUNT(O83:O89))</f>
        <v>1.5408275892727088</v>
      </c>
      <c r="P91" s="13">
        <f>STDEV(P83:P88)/SQRT(COUNT(P83:P88))</f>
        <v>0</v>
      </c>
      <c r="Q91" s="13">
        <f>STDEV(Q83:Q88)/SQRT(COUNT(Q83:Q88))</f>
        <v>0.22360679774997896</v>
      </c>
      <c r="R91" s="13">
        <f>STDEV(R83:R88)/SQRT(COUNT(R83:R88))</f>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BA93-0223-4F67-83AF-9705ECBA313E}">
  <dimension ref="A9:AP56"/>
  <sheetViews>
    <sheetView topLeftCell="A10" workbookViewId="0">
      <pane xSplit="1" ySplit="1" topLeftCell="Z11" activePane="bottomRight" state="frozen"/>
      <selection activeCell="R93" sqref="R93"/>
      <selection pane="topRight" activeCell="R93" sqref="R93"/>
      <selection pane="bottomLeft" activeCell="R93" sqref="R93"/>
      <selection pane="bottomRight" activeCell="AE11" sqref="AE11:AF42"/>
    </sheetView>
  </sheetViews>
  <sheetFormatPr defaultRowHeight="12.75" x14ac:dyDescent="0.2"/>
  <cols>
    <col min="1" max="4" width="9.140625" style="7"/>
    <col min="5" max="5" width="10" style="7" customWidth="1"/>
    <col min="6" max="16384" width="9.140625" style="7"/>
  </cols>
  <sheetData>
    <row r="9" spans="1:42" ht="13.5" thickBot="1" x14ac:dyDescent="0.25"/>
    <row r="10" spans="1:42" ht="47.25" customHeight="1" thickTop="1" thickBot="1" x14ac:dyDescent="0.25">
      <c r="A10" s="49" t="s">
        <v>136</v>
      </c>
      <c r="B10" s="48" t="s">
        <v>117</v>
      </c>
      <c r="C10" s="48" t="s">
        <v>116</v>
      </c>
      <c r="D10" s="48" t="s">
        <v>134</v>
      </c>
      <c r="E10" s="48" t="s">
        <v>193</v>
      </c>
      <c r="F10" s="48" t="s">
        <v>192</v>
      </c>
      <c r="G10" s="48" t="s">
        <v>191</v>
      </c>
      <c r="H10" s="48" t="s">
        <v>190</v>
      </c>
      <c r="I10" s="48"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v>163</v>
      </c>
      <c r="C11" s="39">
        <v>60</v>
      </c>
      <c r="D11" s="39" t="s">
        <v>745</v>
      </c>
      <c r="E11" s="39">
        <v>25.5</v>
      </c>
      <c r="F11" s="39">
        <v>62.08</v>
      </c>
      <c r="G11" s="39">
        <v>7.49</v>
      </c>
      <c r="H11" s="39">
        <v>0.16</v>
      </c>
      <c r="I11" s="39">
        <v>0</v>
      </c>
      <c r="J11" s="39">
        <v>0</v>
      </c>
      <c r="K11" s="39">
        <v>75.540000000000006</v>
      </c>
      <c r="L11" s="39">
        <v>24.99</v>
      </c>
      <c r="M11" s="124"/>
      <c r="N11" s="106"/>
      <c r="O11" s="36">
        <v>5.270833333333333</v>
      </c>
      <c r="P11" s="36">
        <f t="shared" ref="P11:P42" si="0">SUM(E11:K11)</f>
        <v>170.76999999999998</v>
      </c>
      <c r="Q11" s="36">
        <v>6</v>
      </c>
      <c r="R11" s="36">
        <f t="shared" ref="R11:R42" si="1">P11/Q11</f>
        <v>28.461666666666662</v>
      </c>
      <c r="S11" s="36">
        <f t="shared" ref="S11:S42" si="2">O11*R11/1.02</f>
        <v>147.07519744008712</v>
      </c>
      <c r="T11" s="35">
        <f t="shared" ref="T11:T42" si="3">S11*10000/1000</f>
        <v>1470.7519744008712</v>
      </c>
      <c r="U11" s="35">
        <f t="shared" ref="U11:U42" si="4">SUM(E11:F11)/Q11*O11/1.02*10000/1000</f>
        <v>754.28036492374713</v>
      </c>
      <c r="V11" s="35">
        <f t="shared" ref="V11:V42" si="5">K11/Q11*O11/1.02*10000/1000</f>
        <v>650.58619281045753</v>
      </c>
      <c r="W11" s="35">
        <f t="shared" ref="W11:W42" si="6">G11/Q11*O11/1.02*10000/1000</f>
        <v>64.507421023965136</v>
      </c>
      <c r="X11" s="35">
        <f t="shared" ref="X11:X42" si="7">H11/Q11*O11/1.02*10000/1000</f>
        <v>1.377995642701525</v>
      </c>
      <c r="Y11" s="35">
        <f t="shared" ref="Y11:Y42" si="8">SUM(I11:J11)/Q11*O11/1.02*10000/1000</f>
        <v>0</v>
      </c>
      <c r="Z11" s="35">
        <f>(SUM(d181Data100!K13:K18)+Q11)/Q11</f>
        <v>14.333333333333334</v>
      </c>
      <c r="AA11" s="35">
        <f>(SUM(d181Data100!O13:O18))/$Q11*$O11/1.02</f>
        <v>109.37840413943356</v>
      </c>
      <c r="AB11" s="35">
        <f>(SUM(d181Data100!Q13:Q18))/$Q11*$O11/1.02</f>
        <v>0.86124727668845302</v>
      </c>
      <c r="AC11" s="35">
        <f>(SUM(d181Data100!R13:R18))/$Q11*$O11/1.02</f>
        <v>0</v>
      </c>
      <c r="AD11" s="7">
        <f>d181Data100!F13</f>
        <v>3721.8</v>
      </c>
      <c r="AE11" s="34"/>
      <c r="AF11" s="34"/>
      <c r="AH11" s="102">
        <f t="shared" ref="AH11:AH42" si="9">SUM(E11:F11)/Q11</f>
        <v>14.596666666666666</v>
      </c>
      <c r="AI11" s="102">
        <f t="shared" ref="AI11:AI42" si="10">K11/Q11</f>
        <v>12.590000000000002</v>
      </c>
      <c r="AJ11" s="102">
        <f t="shared" ref="AJ11:AJ42" si="11">SUM(E11:I11,K11)/Q11</f>
        <v>28.461666666666662</v>
      </c>
      <c r="AK11" s="102">
        <f t="shared" ref="AK11:AK42" si="12">SUM(E11:F11)/Q11/1000*(O11/1.016)*10000</f>
        <v>757.24997265966749</v>
      </c>
      <c r="AL11" s="102">
        <f t="shared" ref="AL11:AL42" si="13">SUM(K11)/Q11/1000*(O11/1.016)*10000</f>
        <v>653.14755577427832</v>
      </c>
      <c r="AM11" s="102">
        <f t="shared" ref="AM11:AM42" si="14">SUM(I11)/Q11/1000*(O11/1.016)*10000</f>
        <v>0</v>
      </c>
      <c r="AN11" s="102">
        <f t="shared" ref="AN11:AN42" si="15">SUM(G11:I11)/Q11/1000*(O11/1.016)*10000</f>
        <v>66.144808070866148</v>
      </c>
      <c r="AO11" s="102">
        <f t="shared" ref="AO11:AO42" si="16">SUM(AK11:AL11,AN11)</f>
        <v>1476.5423365048121</v>
      </c>
      <c r="AP11" s="102">
        <f t="shared" ref="AP11:AP42" si="17">(AD11*SUM(E11:F11)/E11/Q11)/(100*100)*(O11/1.016)</f>
        <v>1.1052286071548043</v>
      </c>
    </row>
    <row r="12" spans="1:42" ht="20.100000000000001" customHeight="1" x14ac:dyDescent="0.25">
      <c r="A12" s="45">
        <v>102</v>
      </c>
      <c r="B12" s="39">
        <v>163</v>
      </c>
      <c r="C12" s="39">
        <v>60</v>
      </c>
      <c r="D12" s="39" t="s">
        <v>745</v>
      </c>
      <c r="E12" s="42">
        <v>12.16</v>
      </c>
      <c r="F12" s="42">
        <v>46.47</v>
      </c>
      <c r="G12" s="42">
        <v>4.66</v>
      </c>
      <c r="H12" s="39">
        <v>1.47</v>
      </c>
      <c r="I12" s="39">
        <v>0</v>
      </c>
      <c r="J12" s="39">
        <v>0</v>
      </c>
      <c r="K12" s="42">
        <v>52.74</v>
      </c>
      <c r="L12" s="42">
        <v>16.010000000000002</v>
      </c>
      <c r="M12" s="113"/>
      <c r="N12" s="128"/>
      <c r="O12" s="36">
        <v>9.6111111111111125</v>
      </c>
      <c r="P12" s="36">
        <f t="shared" si="0"/>
        <v>117.5</v>
      </c>
      <c r="Q12" s="36">
        <v>6</v>
      </c>
      <c r="R12" s="36">
        <f t="shared" si="1"/>
        <v>19.583333333333332</v>
      </c>
      <c r="S12" s="36">
        <f t="shared" si="2"/>
        <v>184.52705156136531</v>
      </c>
      <c r="T12" s="35">
        <f t="shared" si="3"/>
        <v>1845.2705156136533</v>
      </c>
      <c r="U12" s="35">
        <f t="shared" si="4"/>
        <v>920.75072621641277</v>
      </c>
      <c r="V12" s="35">
        <f t="shared" si="5"/>
        <v>828.25163398692825</v>
      </c>
      <c r="W12" s="35">
        <f t="shared" si="6"/>
        <v>73.182643427741482</v>
      </c>
      <c r="X12" s="35">
        <f t="shared" si="7"/>
        <v>23.085511982570811</v>
      </c>
      <c r="Y12" s="35">
        <f t="shared" si="8"/>
        <v>0</v>
      </c>
      <c r="Z12" s="35">
        <f>(SUM(d181Data100!K23:K28)+Q12)/Q12</f>
        <v>14</v>
      </c>
      <c r="AA12" s="35">
        <f>(SUM(d181Data100!O23:O28))/$Q12*$O12/1.02</f>
        <v>103.6492374727669</v>
      </c>
      <c r="AB12" s="35">
        <f>(SUM(d181Data100!Q23:Q28))/$Q12*$O12/1.02</f>
        <v>6.2817719680464785</v>
      </c>
      <c r="AC12" s="35">
        <f>(SUM(d181Data100!R23:R28))/$Q12*$O12/1.02</f>
        <v>0</v>
      </c>
      <c r="AD12" s="7">
        <f>d181Data100!F23</f>
        <v>1816.4</v>
      </c>
      <c r="AE12" s="34"/>
      <c r="AF12" s="34"/>
      <c r="AH12" s="102">
        <f t="shared" si="9"/>
        <v>9.7716666666666665</v>
      </c>
      <c r="AI12" s="102">
        <f t="shared" si="10"/>
        <v>8.7900000000000009</v>
      </c>
      <c r="AJ12" s="102">
        <f t="shared" si="11"/>
        <v>19.583333333333332</v>
      </c>
      <c r="AK12" s="102">
        <f t="shared" si="12"/>
        <v>924.37572907553238</v>
      </c>
      <c r="AL12" s="102">
        <f t="shared" si="13"/>
        <v>831.51246719160133</v>
      </c>
      <c r="AM12" s="102">
        <f t="shared" si="14"/>
        <v>0</v>
      </c>
      <c r="AN12" s="102">
        <f t="shared" si="15"/>
        <v>96.647163896179677</v>
      </c>
      <c r="AO12" s="102">
        <f t="shared" si="16"/>
        <v>1852.5353601633133</v>
      </c>
      <c r="AP12" s="102">
        <f t="shared" si="17"/>
        <v>1.3807862453065762</v>
      </c>
    </row>
    <row r="13" spans="1:42" ht="20.100000000000001" customHeight="1" x14ac:dyDescent="0.25">
      <c r="A13" s="45">
        <v>103</v>
      </c>
      <c r="B13" s="39">
        <v>163</v>
      </c>
      <c r="C13" s="39">
        <v>60</v>
      </c>
      <c r="D13" s="39" t="s">
        <v>745</v>
      </c>
      <c r="E13" s="42">
        <v>9.3699999999999992</v>
      </c>
      <c r="F13" s="42">
        <v>36.450000000000003</v>
      </c>
      <c r="G13" s="42">
        <v>3.26</v>
      </c>
      <c r="H13" s="39">
        <v>2.8000000000000001E-2</v>
      </c>
      <c r="I13" s="39">
        <v>0</v>
      </c>
      <c r="J13" s="39">
        <v>0</v>
      </c>
      <c r="K13" s="42">
        <v>41.76</v>
      </c>
      <c r="L13" s="42">
        <v>13.41</v>
      </c>
      <c r="M13" s="113"/>
      <c r="N13" s="128"/>
      <c r="O13" s="36">
        <v>22.916666666666668</v>
      </c>
      <c r="P13" s="36">
        <f t="shared" si="0"/>
        <v>90.867999999999995</v>
      </c>
      <c r="Q13" s="36">
        <v>6</v>
      </c>
      <c r="R13" s="36">
        <f t="shared" si="1"/>
        <v>15.144666666666666</v>
      </c>
      <c r="S13" s="36">
        <f t="shared" si="2"/>
        <v>340.26007625272331</v>
      </c>
      <c r="T13" s="35">
        <f t="shared" si="3"/>
        <v>3402.6007625272332</v>
      </c>
      <c r="U13" s="35">
        <f t="shared" si="4"/>
        <v>1715.754357298475</v>
      </c>
      <c r="V13" s="35">
        <f t="shared" si="5"/>
        <v>1563.7254901960785</v>
      </c>
      <c r="W13" s="35">
        <f t="shared" si="6"/>
        <v>122.07244008714596</v>
      </c>
      <c r="X13" s="35">
        <f t="shared" si="7"/>
        <v>1.0484749455337692</v>
      </c>
      <c r="Y13" s="35">
        <f t="shared" si="8"/>
        <v>0</v>
      </c>
      <c r="Z13" s="35">
        <f>(SUM(d181Data100!K33:K38)+Q13)/Q13</f>
        <v>14.166666666666666</v>
      </c>
      <c r="AA13" s="35">
        <f>(SUM(d181Data100!O33:O38))/$Q13*$O13/1.02</f>
        <v>153.52668845315904</v>
      </c>
      <c r="AB13" s="35">
        <f>(SUM(d181Data100!Q33:Q38))/$Q13*$O13/1.02</f>
        <v>0</v>
      </c>
      <c r="AC13" s="35">
        <f>(SUM(d181Data100!R33:R38))/$Q13*$O13/1.02</f>
        <v>0</v>
      </c>
      <c r="AD13" s="7">
        <f>d181Data100!F33</f>
        <v>1262.23</v>
      </c>
      <c r="AE13" s="34"/>
      <c r="AF13" s="34"/>
      <c r="AH13" s="102">
        <f t="shared" si="9"/>
        <v>7.6366666666666667</v>
      </c>
      <c r="AI13" s="102">
        <f t="shared" si="10"/>
        <v>6.96</v>
      </c>
      <c r="AJ13" s="102">
        <f t="shared" si="11"/>
        <v>15.144666666666666</v>
      </c>
      <c r="AK13" s="102">
        <f t="shared" si="12"/>
        <v>1722.509295713036</v>
      </c>
      <c r="AL13" s="102">
        <f t="shared" si="13"/>
        <v>1569.8818897637796</v>
      </c>
      <c r="AM13" s="102">
        <f t="shared" si="14"/>
        <v>0</v>
      </c>
      <c r="AN13" s="102">
        <f t="shared" si="15"/>
        <v>123.60564304461943</v>
      </c>
      <c r="AO13" s="102">
        <f t="shared" si="16"/>
        <v>3415.996828521435</v>
      </c>
      <c r="AP13" s="102">
        <f t="shared" si="17"/>
        <v>2.3203873087810734</v>
      </c>
    </row>
    <row r="14" spans="1:42" ht="20.100000000000001" customHeight="1" x14ac:dyDescent="0.25">
      <c r="A14" s="45">
        <v>104</v>
      </c>
      <c r="B14" s="39">
        <v>163</v>
      </c>
      <c r="C14" s="39">
        <v>60</v>
      </c>
      <c r="D14" s="39" t="s">
        <v>745</v>
      </c>
      <c r="E14" s="42">
        <v>10.29</v>
      </c>
      <c r="F14" s="42">
        <v>53.57</v>
      </c>
      <c r="G14" s="42">
        <v>6.47</v>
      </c>
      <c r="H14" s="39">
        <v>0.93</v>
      </c>
      <c r="I14" s="39">
        <v>0</v>
      </c>
      <c r="J14" s="39">
        <v>0</v>
      </c>
      <c r="K14" s="42">
        <v>63.14</v>
      </c>
      <c r="L14" s="42">
        <v>18.86</v>
      </c>
      <c r="M14" s="113"/>
      <c r="N14" s="128"/>
      <c r="O14" s="36">
        <v>12.314814814814815</v>
      </c>
      <c r="P14" s="36">
        <f t="shared" si="0"/>
        <v>134.4</v>
      </c>
      <c r="Q14" s="36">
        <v>6</v>
      </c>
      <c r="R14" s="36">
        <f t="shared" si="1"/>
        <v>22.400000000000002</v>
      </c>
      <c r="S14" s="36">
        <f t="shared" si="2"/>
        <v>270.44299201161954</v>
      </c>
      <c r="T14" s="35">
        <f t="shared" si="3"/>
        <v>2704.4299201161953</v>
      </c>
      <c r="U14" s="35">
        <f t="shared" si="4"/>
        <v>1285.0066569837809</v>
      </c>
      <c r="V14" s="35">
        <f t="shared" si="5"/>
        <v>1270.5186395545873</v>
      </c>
      <c r="W14" s="35">
        <f t="shared" si="6"/>
        <v>130.19093439845074</v>
      </c>
      <c r="X14" s="35">
        <f t="shared" si="7"/>
        <v>18.713689179375454</v>
      </c>
      <c r="Y14" s="35">
        <f t="shared" si="8"/>
        <v>0</v>
      </c>
      <c r="Z14" s="35">
        <f>(SUM(d181Data100!K43:K48)+Q14)/Q14</f>
        <v>17</v>
      </c>
      <c r="AA14" s="35">
        <f>(SUM(d181Data100!O43:O48))/$Q14*$O14/1.02</f>
        <v>110.67235536189784</v>
      </c>
      <c r="AB14" s="35">
        <f>(SUM(d181Data100!Q43:Q48))/$Q14*$O14/1.02</f>
        <v>0</v>
      </c>
      <c r="AC14" s="35">
        <f>(SUM(d181Data100!R43:R48))/$Q14*$O14/1.02</f>
        <v>0</v>
      </c>
      <c r="AD14" s="7">
        <f>d181Data100!F43</f>
        <v>1436.73</v>
      </c>
      <c r="AE14" s="34"/>
      <c r="AF14" s="34"/>
      <c r="AH14" s="102">
        <f t="shared" si="9"/>
        <v>10.643333333333333</v>
      </c>
      <c r="AI14" s="102">
        <f t="shared" si="10"/>
        <v>10.523333333333333</v>
      </c>
      <c r="AJ14" s="102">
        <f t="shared" si="11"/>
        <v>22.400000000000002</v>
      </c>
      <c r="AK14" s="102">
        <f t="shared" si="12"/>
        <v>1290.0657383104888</v>
      </c>
      <c r="AL14" s="102">
        <f t="shared" si="13"/>
        <v>1275.5206814425976</v>
      </c>
      <c r="AM14" s="102">
        <f t="shared" si="14"/>
        <v>0</v>
      </c>
      <c r="AN14" s="102">
        <f t="shared" si="15"/>
        <v>149.49086225332942</v>
      </c>
      <c r="AO14" s="102">
        <f t="shared" si="16"/>
        <v>2715.0772820064158</v>
      </c>
      <c r="AP14" s="102">
        <f t="shared" si="17"/>
        <v>1.801240182898765</v>
      </c>
    </row>
    <row r="15" spans="1:42" ht="20.100000000000001" customHeight="1" x14ac:dyDescent="0.25">
      <c r="A15" s="45">
        <v>105</v>
      </c>
      <c r="B15" s="39">
        <v>163</v>
      </c>
      <c r="C15" s="39">
        <v>60</v>
      </c>
      <c r="D15" s="39" t="s">
        <v>745</v>
      </c>
      <c r="E15" s="42">
        <v>12.19</v>
      </c>
      <c r="F15" s="42">
        <v>36.83</v>
      </c>
      <c r="G15" s="42">
        <v>4.55</v>
      </c>
      <c r="H15" s="39">
        <v>0</v>
      </c>
      <c r="I15" s="39">
        <v>0</v>
      </c>
      <c r="J15" s="39">
        <v>0</v>
      </c>
      <c r="K15" s="42">
        <v>53.47</v>
      </c>
      <c r="L15" s="42">
        <v>14.03</v>
      </c>
      <c r="M15" s="113"/>
      <c r="N15" s="128"/>
      <c r="O15" s="36">
        <v>23.87037037037037</v>
      </c>
      <c r="P15" s="36">
        <f t="shared" si="0"/>
        <v>107.03999999999999</v>
      </c>
      <c r="Q15" s="36">
        <v>6</v>
      </c>
      <c r="R15" s="36">
        <f t="shared" si="1"/>
        <v>17.84</v>
      </c>
      <c r="S15" s="36">
        <f t="shared" si="2"/>
        <v>417.49745824255626</v>
      </c>
      <c r="T15" s="35">
        <f t="shared" si="3"/>
        <v>4174.9745824255624</v>
      </c>
      <c r="U15" s="35">
        <f t="shared" si="4"/>
        <v>1911.9698620188815</v>
      </c>
      <c r="V15" s="35">
        <f t="shared" si="5"/>
        <v>2085.5370975550713</v>
      </c>
      <c r="W15" s="35">
        <f t="shared" si="6"/>
        <v>177.46762285160975</v>
      </c>
      <c r="X15" s="35">
        <f t="shared" si="7"/>
        <v>0</v>
      </c>
      <c r="Y15" s="35">
        <f t="shared" si="8"/>
        <v>0</v>
      </c>
      <c r="Z15" s="35">
        <f>(SUM(d181Data100!K53:K58)+Q15)/Q15</f>
        <v>15.833333333333334</v>
      </c>
      <c r="AA15" s="35">
        <f>(SUM(d181Data100!O53:O58))/$Q15*$O15/1.02</f>
        <v>241.82401355603972</v>
      </c>
      <c r="AB15" s="35">
        <f>(SUM(d181Data100!Q53:Q58))/$Q15*$O15/1.02</f>
        <v>0</v>
      </c>
      <c r="AC15" s="35">
        <f>(SUM(d181Data100!R53:R58))/$Q15*$O15/1.02</f>
        <v>0</v>
      </c>
      <c r="AD15" s="7">
        <f>d181Data100!F53</f>
        <v>1852.12</v>
      </c>
      <c r="AE15" s="34"/>
      <c r="AF15" s="34"/>
      <c r="AH15" s="102">
        <f t="shared" si="9"/>
        <v>8.17</v>
      </c>
      <c r="AI15" s="102">
        <f t="shared" si="10"/>
        <v>8.9116666666666671</v>
      </c>
      <c r="AJ15" s="102">
        <f t="shared" si="11"/>
        <v>17.84</v>
      </c>
      <c r="AK15" s="102">
        <f t="shared" si="12"/>
        <v>1919.4973024205308</v>
      </c>
      <c r="AL15" s="102">
        <f t="shared" si="13"/>
        <v>2093.7478735296977</v>
      </c>
      <c r="AM15" s="102">
        <f t="shared" si="14"/>
        <v>0</v>
      </c>
      <c r="AN15" s="102">
        <f t="shared" si="15"/>
        <v>178.16631428015941</v>
      </c>
      <c r="AO15" s="102">
        <f t="shared" si="16"/>
        <v>4191.4114902303872</v>
      </c>
      <c r="AP15" s="102">
        <f t="shared" si="17"/>
        <v>2.9164391663323324</v>
      </c>
    </row>
    <row r="16" spans="1:42" ht="20.100000000000001" customHeight="1" x14ac:dyDescent="0.25">
      <c r="A16" s="45">
        <v>106</v>
      </c>
      <c r="B16" s="39">
        <v>163</v>
      </c>
      <c r="C16" s="39">
        <v>60</v>
      </c>
      <c r="D16" s="39" t="s">
        <v>745</v>
      </c>
      <c r="E16" s="42">
        <v>11.51</v>
      </c>
      <c r="F16" s="42">
        <v>43.74</v>
      </c>
      <c r="G16" s="42">
        <v>3.03</v>
      </c>
      <c r="H16" s="39">
        <v>0.72</v>
      </c>
      <c r="I16" s="39">
        <v>0</v>
      </c>
      <c r="J16" s="39">
        <v>0</v>
      </c>
      <c r="K16" s="42">
        <v>53.56</v>
      </c>
      <c r="L16" s="42">
        <v>14.15</v>
      </c>
      <c r="M16" s="113"/>
      <c r="N16" s="128"/>
      <c r="O16" s="36">
        <v>12.416666666666666</v>
      </c>
      <c r="P16" s="36">
        <f t="shared" si="0"/>
        <v>112.56</v>
      </c>
      <c r="Q16" s="36">
        <v>6</v>
      </c>
      <c r="R16" s="36">
        <f t="shared" si="1"/>
        <v>18.760000000000002</v>
      </c>
      <c r="S16" s="36">
        <f t="shared" si="2"/>
        <v>228.36928104575162</v>
      </c>
      <c r="T16" s="35">
        <f t="shared" si="3"/>
        <v>2283.6928104575159</v>
      </c>
      <c r="U16" s="35">
        <f t="shared" si="4"/>
        <v>1120.9490740740741</v>
      </c>
      <c r="V16" s="35">
        <f t="shared" si="5"/>
        <v>1086.6612200435732</v>
      </c>
      <c r="W16" s="35">
        <f t="shared" si="6"/>
        <v>61.474673202614376</v>
      </c>
      <c r="X16" s="35">
        <f t="shared" si="7"/>
        <v>14.607843137254898</v>
      </c>
      <c r="Y16" s="35">
        <f t="shared" si="8"/>
        <v>0</v>
      </c>
      <c r="Z16" s="35">
        <f>(SUM(d181Data100!K63:K68)+Q16)/Q16</f>
        <v>15.166666666666666</v>
      </c>
      <c r="AA16" s="35">
        <f>(SUM(d181Data100!O63:O68))/$Q16*$O16/1.02</f>
        <v>117.67429193899781</v>
      </c>
      <c r="AB16" s="35">
        <f>(SUM(d181Data100!Q63:Q68))/$Q16*$O16/1.02</f>
        <v>4.0577342047930278</v>
      </c>
      <c r="AC16" s="35">
        <f>(SUM(d181Data100!R63:R68))/$Q16*$O16/1.02</f>
        <v>0</v>
      </c>
      <c r="AD16" s="7">
        <f>d181Data100!F63</f>
        <v>1677.74</v>
      </c>
      <c r="AE16" s="34"/>
      <c r="AF16" s="34"/>
      <c r="AH16" s="102">
        <f t="shared" si="9"/>
        <v>9.2083333333333339</v>
      </c>
      <c r="AI16" s="102">
        <f t="shared" si="10"/>
        <v>8.9266666666666676</v>
      </c>
      <c r="AJ16" s="102">
        <f t="shared" si="11"/>
        <v>18.760000000000002</v>
      </c>
      <c r="AK16" s="102">
        <f t="shared" si="12"/>
        <v>1125.3622594050744</v>
      </c>
      <c r="AL16" s="102">
        <f t="shared" si="13"/>
        <v>1090.9394138232722</v>
      </c>
      <c r="AM16" s="102">
        <f t="shared" si="14"/>
        <v>0</v>
      </c>
      <c r="AN16" s="102">
        <f t="shared" si="15"/>
        <v>76.382053805774277</v>
      </c>
      <c r="AO16" s="102">
        <f t="shared" si="16"/>
        <v>2292.6837270341211</v>
      </c>
      <c r="AP16" s="102">
        <f t="shared" si="17"/>
        <v>1.6403694848777319</v>
      </c>
    </row>
    <row r="17" spans="1:42" ht="20.100000000000001" customHeight="1" x14ac:dyDescent="0.25">
      <c r="A17" s="45">
        <v>107</v>
      </c>
      <c r="B17" s="39">
        <v>163</v>
      </c>
      <c r="C17" s="39">
        <v>60</v>
      </c>
      <c r="D17" s="39" t="s">
        <v>745</v>
      </c>
      <c r="E17" s="42">
        <v>12.89</v>
      </c>
      <c r="F17" s="42">
        <v>38.92</v>
      </c>
      <c r="G17" s="42">
        <v>3.72</v>
      </c>
      <c r="H17" s="39">
        <v>2.0299999999999998</v>
      </c>
      <c r="I17" s="39">
        <v>0</v>
      </c>
      <c r="J17" s="39">
        <v>0</v>
      </c>
      <c r="K17" s="42">
        <v>51.45</v>
      </c>
      <c r="L17" s="42">
        <v>13.92</v>
      </c>
      <c r="M17" s="113"/>
      <c r="N17" s="128"/>
      <c r="O17" s="36">
        <v>11.657407407407407</v>
      </c>
      <c r="P17" s="36">
        <f t="shared" si="0"/>
        <v>109.01</v>
      </c>
      <c r="Q17" s="36">
        <v>6</v>
      </c>
      <c r="R17" s="36">
        <f t="shared" si="1"/>
        <v>18.168333333333333</v>
      </c>
      <c r="S17" s="36">
        <f t="shared" si="2"/>
        <v>207.64280743161459</v>
      </c>
      <c r="T17" s="35">
        <f t="shared" si="3"/>
        <v>2076.4280743161457</v>
      </c>
      <c r="U17" s="35">
        <f t="shared" si="4"/>
        <v>986.87953885257798</v>
      </c>
      <c r="V17" s="35">
        <f t="shared" si="5"/>
        <v>980.02224037763256</v>
      </c>
      <c r="W17" s="35">
        <f t="shared" si="6"/>
        <v>70.858750907770514</v>
      </c>
      <c r="X17" s="35">
        <f t="shared" si="7"/>
        <v>38.667544178165087</v>
      </c>
      <c r="Y17" s="35">
        <f t="shared" si="8"/>
        <v>0</v>
      </c>
      <c r="Z17" s="35">
        <f>(SUM(d181Data100!K73:K78)+Q17)/Q17</f>
        <v>16.166666666666668</v>
      </c>
      <c r="AA17" s="35">
        <f>(SUM(d181Data100!O73:O78))/$Q17*$O17/1.02</f>
        <v>95.240256596465741</v>
      </c>
      <c r="AB17" s="35">
        <f>(SUM(d181Data100!Q73:Q78))/$Q17*$O17/1.02</f>
        <v>9.5240256596465755</v>
      </c>
      <c r="AC17" s="35">
        <f>(SUM(d181Data100!R73:R78))/$Q17*$O17/1.02</f>
        <v>0</v>
      </c>
      <c r="AD17" s="7">
        <f>d181Data100!F73</f>
        <v>2096.5100000000002</v>
      </c>
      <c r="AE17" s="34"/>
      <c r="AF17" s="34"/>
      <c r="AH17" s="102">
        <f t="shared" si="9"/>
        <v>8.6349999999999998</v>
      </c>
      <c r="AI17" s="102">
        <f t="shared" si="10"/>
        <v>8.5750000000000011</v>
      </c>
      <c r="AJ17" s="102">
        <f t="shared" si="11"/>
        <v>18.168333333333333</v>
      </c>
      <c r="AK17" s="102">
        <f t="shared" si="12"/>
        <v>990.76489136774569</v>
      </c>
      <c r="AL17" s="102">
        <f t="shared" si="13"/>
        <v>983.88059565470985</v>
      </c>
      <c r="AM17" s="102">
        <f t="shared" si="14"/>
        <v>0</v>
      </c>
      <c r="AN17" s="102">
        <f t="shared" si="15"/>
        <v>109.95750097210072</v>
      </c>
      <c r="AO17" s="102">
        <f t="shared" si="16"/>
        <v>2084.6029879945563</v>
      </c>
      <c r="AP17" s="102">
        <f t="shared" si="17"/>
        <v>1.6114418172237333</v>
      </c>
    </row>
    <row r="18" spans="1:42" ht="20.100000000000001" customHeight="1" thickBot="1" x14ac:dyDescent="0.3">
      <c r="A18" s="123">
        <v>108</v>
      </c>
      <c r="B18" s="104">
        <v>163</v>
      </c>
      <c r="C18" s="104">
        <v>60</v>
      </c>
      <c r="D18" s="104" t="s">
        <v>745</v>
      </c>
      <c r="E18" s="118">
        <v>12.45</v>
      </c>
      <c r="F18" s="118">
        <v>40.33</v>
      </c>
      <c r="G18" s="118">
        <v>4.24</v>
      </c>
      <c r="H18" s="119">
        <v>0.65</v>
      </c>
      <c r="I18" s="119">
        <v>0</v>
      </c>
      <c r="J18" s="119">
        <v>0</v>
      </c>
      <c r="K18" s="118">
        <v>52.62</v>
      </c>
      <c r="L18" s="118">
        <v>14.01</v>
      </c>
      <c r="M18" s="117"/>
      <c r="N18" s="128"/>
      <c r="O18" s="36">
        <v>12.138888888888888</v>
      </c>
      <c r="P18" s="36">
        <f t="shared" si="0"/>
        <v>110.28999999999999</v>
      </c>
      <c r="Q18" s="36">
        <v>6</v>
      </c>
      <c r="R18" s="36">
        <f t="shared" si="1"/>
        <v>18.381666666666664</v>
      </c>
      <c r="S18" s="36">
        <f t="shared" si="2"/>
        <v>218.75785221496</v>
      </c>
      <c r="T18" s="35">
        <f t="shared" si="3"/>
        <v>2187.5785221496003</v>
      </c>
      <c r="U18" s="35">
        <f t="shared" si="4"/>
        <v>1046.8799927378357</v>
      </c>
      <c r="V18" s="35">
        <f t="shared" si="5"/>
        <v>1043.7064270152503</v>
      </c>
      <c r="W18" s="35">
        <f t="shared" si="6"/>
        <v>84.099491648511233</v>
      </c>
      <c r="X18" s="35">
        <f t="shared" si="7"/>
        <v>12.892610748002902</v>
      </c>
      <c r="Y18" s="35">
        <f t="shared" si="8"/>
        <v>0</v>
      </c>
      <c r="Z18" s="35">
        <f>(SUM(d181Data100!K83:K88)+Q18)/Q18</f>
        <v>16</v>
      </c>
      <c r="AA18" s="35">
        <f>(SUM(d181Data100!O83:O88))/$Q18*$O18/1.02</f>
        <v>140.82697893972403</v>
      </c>
      <c r="AB18" s="35">
        <f>(SUM(d181Data100!Q83:Q88))/$Q18*$O18/1.02</f>
        <v>5.9504357298474941</v>
      </c>
      <c r="AC18" s="35">
        <f>(SUM(d181Data100!R83:R88))/$Q18*$O18/1.02</f>
        <v>0</v>
      </c>
      <c r="AD18" s="7">
        <f>d181Data100!F83</f>
        <v>1931.82</v>
      </c>
      <c r="AE18" s="34"/>
      <c r="AF18" s="34"/>
      <c r="AH18" s="102">
        <f t="shared" si="9"/>
        <v>8.7966666666666669</v>
      </c>
      <c r="AI18" s="102">
        <f t="shared" si="10"/>
        <v>8.77</v>
      </c>
      <c r="AJ18" s="102">
        <f t="shared" si="11"/>
        <v>18.381666666666664</v>
      </c>
      <c r="AK18" s="102">
        <f t="shared" si="12"/>
        <v>1051.0015675123941</v>
      </c>
      <c r="AL18" s="102">
        <f t="shared" si="13"/>
        <v>1047.8155074365702</v>
      </c>
      <c r="AM18" s="102">
        <f t="shared" si="14"/>
        <v>0</v>
      </c>
      <c r="AN18" s="102">
        <f t="shared" si="15"/>
        <v>97.373961067366565</v>
      </c>
      <c r="AO18" s="102">
        <f t="shared" si="16"/>
        <v>2196.1910360163311</v>
      </c>
      <c r="AP18" s="102">
        <f t="shared" si="17"/>
        <v>1.6307998780335689</v>
      </c>
    </row>
    <row r="19" spans="1:42" ht="18.75" thickTop="1" x14ac:dyDescent="0.25">
      <c r="A19" s="122">
        <v>201</v>
      </c>
      <c r="B19" s="115">
        <v>163</v>
      </c>
      <c r="C19" s="115">
        <v>60</v>
      </c>
      <c r="D19" s="115" t="s">
        <v>745</v>
      </c>
      <c r="E19" s="121">
        <v>14.54</v>
      </c>
      <c r="F19" s="115">
        <v>35.28</v>
      </c>
      <c r="G19" s="115">
        <v>4.7</v>
      </c>
      <c r="H19" s="115">
        <v>1.23</v>
      </c>
      <c r="I19" s="115">
        <v>0</v>
      </c>
      <c r="J19" s="115">
        <v>0</v>
      </c>
      <c r="K19" s="115">
        <v>51.24</v>
      </c>
      <c r="L19" s="115">
        <v>12.86</v>
      </c>
      <c r="M19" s="114"/>
      <c r="N19" s="128"/>
      <c r="O19" s="36">
        <v>22.370370370370367</v>
      </c>
      <c r="P19" s="36">
        <f t="shared" si="0"/>
        <v>106.99000000000001</v>
      </c>
      <c r="Q19" s="36">
        <v>6</v>
      </c>
      <c r="R19" s="36">
        <f t="shared" si="1"/>
        <v>17.831666666666667</v>
      </c>
      <c r="S19" s="36">
        <f t="shared" si="2"/>
        <v>391.07939966109893</v>
      </c>
      <c r="T19" s="35">
        <f t="shared" si="3"/>
        <v>3910.7939966109893</v>
      </c>
      <c r="U19" s="35">
        <f t="shared" si="4"/>
        <v>1821.0651174049865</v>
      </c>
      <c r="V19" s="35">
        <f t="shared" si="5"/>
        <v>1872.9702251270876</v>
      </c>
      <c r="W19" s="35">
        <f t="shared" si="6"/>
        <v>171.79859598160249</v>
      </c>
      <c r="X19" s="35">
        <f t="shared" si="7"/>
        <v>44.960058097312988</v>
      </c>
      <c r="Y19" s="35">
        <f t="shared" si="8"/>
        <v>0</v>
      </c>
      <c r="Z19" s="35">
        <f>(SUM(d181Data200!K13:K18)+Q19)/Q19</f>
        <v>15.333333333333334</v>
      </c>
      <c r="AA19" s="35">
        <f>(SUM(d181Data200!O13:O18))/$Q19*$O19/1.02</f>
        <v>318.01016702977483</v>
      </c>
      <c r="AB19" s="35">
        <f>(SUM(d181Data200!Q13:Q18))/$Q19*$O19/1.02</f>
        <v>7.3105785524086162</v>
      </c>
      <c r="AC19" s="35">
        <f>(SUM(d181Data200!R13:R18))/$Q19*$O19/1.02</f>
        <v>0</v>
      </c>
      <c r="AD19" s="7">
        <f>d181Data200!F13</f>
        <v>2082.48</v>
      </c>
      <c r="AE19" s="34"/>
      <c r="AF19" s="34"/>
      <c r="AH19" s="102">
        <f t="shared" si="9"/>
        <v>8.3033333333333328</v>
      </c>
      <c r="AI19" s="102">
        <f t="shared" si="10"/>
        <v>8.5400000000000009</v>
      </c>
      <c r="AJ19" s="102">
        <f t="shared" si="11"/>
        <v>17.831666666666667</v>
      </c>
      <c r="AK19" s="102">
        <f t="shared" si="12"/>
        <v>1828.2346651113053</v>
      </c>
      <c r="AL19" s="102">
        <f t="shared" si="13"/>
        <v>1880.3441236512103</v>
      </c>
      <c r="AM19" s="102">
        <f t="shared" si="14"/>
        <v>0</v>
      </c>
      <c r="AN19" s="102">
        <f t="shared" si="15"/>
        <v>217.61203460678522</v>
      </c>
      <c r="AO19" s="102">
        <f t="shared" si="16"/>
        <v>3926.1908233693007</v>
      </c>
      <c r="AP19" s="102">
        <f t="shared" si="17"/>
        <v>2.6184746392028826</v>
      </c>
    </row>
    <row r="20" spans="1:42" ht="18" x14ac:dyDescent="0.25">
      <c r="A20" s="40">
        <v>202</v>
      </c>
      <c r="B20" s="39">
        <v>163</v>
      </c>
      <c r="C20" s="39">
        <v>60</v>
      </c>
      <c r="D20" s="39" t="s">
        <v>745</v>
      </c>
      <c r="E20" s="42">
        <v>24.04</v>
      </c>
      <c r="F20" s="42">
        <v>43.33</v>
      </c>
      <c r="G20" s="42">
        <v>6.96</v>
      </c>
      <c r="H20" s="39">
        <v>0.67</v>
      </c>
      <c r="I20" s="39">
        <v>0</v>
      </c>
      <c r="J20" s="39">
        <v>0</v>
      </c>
      <c r="K20" s="42">
        <v>60.65</v>
      </c>
      <c r="L20" s="42">
        <v>17.72</v>
      </c>
      <c r="M20" s="113"/>
      <c r="N20" s="128"/>
      <c r="O20" s="36">
        <v>12.731481481481481</v>
      </c>
      <c r="P20" s="36">
        <f t="shared" si="0"/>
        <v>135.65</v>
      </c>
      <c r="Q20" s="36">
        <v>6</v>
      </c>
      <c r="R20" s="36">
        <f t="shared" si="1"/>
        <v>22.608333333333334</v>
      </c>
      <c r="S20" s="36">
        <f t="shared" si="2"/>
        <v>282.19370309852337</v>
      </c>
      <c r="T20" s="35">
        <f t="shared" si="3"/>
        <v>2821.9370309852338</v>
      </c>
      <c r="U20" s="35">
        <f t="shared" si="4"/>
        <v>1401.5031166787701</v>
      </c>
      <c r="V20" s="35">
        <f t="shared" si="5"/>
        <v>1261.7064572742674</v>
      </c>
      <c r="W20" s="35">
        <f t="shared" si="6"/>
        <v>144.78939724037761</v>
      </c>
      <c r="X20" s="35">
        <f t="shared" si="7"/>
        <v>13.938059791817963</v>
      </c>
      <c r="Y20" s="35">
        <f t="shared" si="8"/>
        <v>0</v>
      </c>
      <c r="Z20" s="35">
        <f>(SUM(d181Data200!K23:K28)+Q20)/Q20</f>
        <v>15.5</v>
      </c>
      <c r="AA20" s="35">
        <f>(SUM(d181Data200!O23:O28))/$Q20*$O20/1.02</f>
        <v>257.95812152021301</v>
      </c>
      <c r="AB20" s="35">
        <f>(SUM(d181Data200!Q23:Q28))/$Q20*$O20/1.02</f>
        <v>2.0803074316146208</v>
      </c>
      <c r="AC20" s="35">
        <f>(SUM(d181Data200!R23:R28))/$Q20*$O20/1.02</f>
        <v>0</v>
      </c>
      <c r="AD20" s="7">
        <f>d181Data200!F23</f>
        <v>1219.6300000000001</v>
      </c>
      <c r="AE20" s="34"/>
      <c r="AF20" s="34"/>
      <c r="AH20" s="102">
        <f t="shared" si="9"/>
        <v>11.228333333333333</v>
      </c>
      <c r="AI20" s="102">
        <f t="shared" si="10"/>
        <v>10.108333333333333</v>
      </c>
      <c r="AJ20" s="102">
        <f t="shared" si="11"/>
        <v>22.608333333333334</v>
      </c>
      <c r="AK20" s="102">
        <f t="shared" si="12"/>
        <v>1407.020845484592</v>
      </c>
      <c r="AL20" s="102">
        <f t="shared" si="13"/>
        <v>1266.6738055312528</v>
      </c>
      <c r="AM20" s="102">
        <f t="shared" si="14"/>
        <v>0</v>
      </c>
      <c r="AN20" s="102">
        <f t="shared" si="15"/>
        <v>159.35236828035386</v>
      </c>
      <c r="AO20" s="102">
        <f t="shared" si="16"/>
        <v>2833.0470192961989</v>
      </c>
      <c r="AP20" s="102">
        <f t="shared" si="17"/>
        <v>0.71382896579799227</v>
      </c>
    </row>
    <row r="21" spans="1:42" ht="18" x14ac:dyDescent="0.25">
      <c r="A21" s="40">
        <v>203</v>
      </c>
      <c r="B21" s="39">
        <v>163</v>
      </c>
      <c r="C21" s="39">
        <v>60</v>
      </c>
      <c r="D21" s="39" t="s">
        <v>745</v>
      </c>
      <c r="E21" s="42">
        <v>10.17</v>
      </c>
      <c r="F21" s="42">
        <v>69.31</v>
      </c>
      <c r="G21" s="42">
        <v>7.01</v>
      </c>
      <c r="H21" s="39">
        <v>1.18</v>
      </c>
      <c r="I21" s="39">
        <v>0</v>
      </c>
      <c r="J21" s="39">
        <v>0</v>
      </c>
      <c r="K21" s="42">
        <v>75.569999999999993</v>
      </c>
      <c r="L21" s="42">
        <v>20.3</v>
      </c>
      <c r="M21" s="113"/>
      <c r="N21" s="128"/>
      <c r="O21" s="36">
        <v>11</v>
      </c>
      <c r="P21" s="36">
        <f t="shared" si="0"/>
        <v>163.24</v>
      </c>
      <c r="Q21" s="36">
        <v>6</v>
      </c>
      <c r="R21" s="36">
        <f t="shared" si="1"/>
        <v>27.206666666666667</v>
      </c>
      <c r="S21" s="36">
        <f t="shared" si="2"/>
        <v>293.40522875816993</v>
      </c>
      <c r="T21" s="35">
        <f t="shared" si="3"/>
        <v>2934.0522875816996</v>
      </c>
      <c r="U21" s="35">
        <f t="shared" si="4"/>
        <v>1428.5620915032682</v>
      </c>
      <c r="V21" s="35">
        <f t="shared" si="5"/>
        <v>1358.2843137254902</v>
      </c>
      <c r="W21" s="35">
        <f t="shared" si="6"/>
        <v>125.99673202614379</v>
      </c>
      <c r="X21" s="35">
        <f t="shared" si="7"/>
        <v>21.209150326797381</v>
      </c>
      <c r="Y21" s="35">
        <f t="shared" si="8"/>
        <v>0</v>
      </c>
      <c r="Z21" s="35">
        <f>(SUM(d181Data200!K33:K38)+Q21)/Q21</f>
        <v>15</v>
      </c>
      <c r="AA21" s="35">
        <f>(SUM(d181Data200!O33:O38))/$Q21*$O21/1.02</f>
        <v>267.81045751633985</v>
      </c>
      <c r="AB21" s="35">
        <f>(SUM(d181Data200!Q33:Q38))/$Q21*$O21/1.02</f>
        <v>8.9869281045751652</v>
      </c>
      <c r="AC21" s="35">
        <f>(SUM(d181Data200!R33:R38))/$Q21*$O21/1.02</f>
        <v>0</v>
      </c>
      <c r="AD21" s="7">
        <f>d181Data200!F33</f>
        <v>1568.2</v>
      </c>
      <c r="AE21" s="34"/>
      <c r="AF21" s="34"/>
      <c r="AH21" s="102">
        <f t="shared" si="9"/>
        <v>13.246666666666668</v>
      </c>
      <c r="AI21" s="102">
        <f t="shared" si="10"/>
        <v>12.594999999999999</v>
      </c>
      <c r="AJ21" s="102">
        <f t="shared" si="11"/>
        <v>27.206666666666667</v>
      </c>
      <c r="AK21" s="102">
        <f t="shared" si="12"/>
        <v>1434.1863517060372</v>
      </c>
      <c r="AL21" s="102">
        <f t="shared" si="13"/>
        <v>1363.6318897637796</v>
      </c>
      <c r="AM21" s="102">
        <f t="shared" si="14"/>
        <v>0</v>
      </c>
      <c r="AN21" s="102">
        <f t="shared" si="15"/>
        <v>147.78543307086613</v>
      </c>
      <c r="AO21" s="102">
        <f t="shared" si="16"/>
        <v>2945.6036745406827</v>
      </c>
      <c r="AP21" s="102">
        <f t="shared" si="17"/>
        <v>2.2114956113524156</v>
      </c>
    </row>
    <row r="22" spans="1:42" ht="18" x14ac:dyDescent="0.25">
      <c r="A22" s="40">
        <v>204</v>
      </c>
      <c r="B22" s="39">
        <v>163</v>
      </c>
      <c r="C22" s="39">
        <v>60</v>
      </c>
      <c r="D22" s="39" t="s">
        <v>745</v>
      </c>
      <c r="E22" s="42">
        <v>13.11</v>
      </c>
      <c r="F22" s="42">
        <v>30.8</v>
      </c>
      <c r="G22" s="42">
        <v>2.9</v>
      </c>
      <c r="H22" s="39">
        <v>1.1299999999999999</v>
      </c>
      <c r="I22" s="39">
        <v>0</v>
      </c>
      <c r="J22" s="39">
        <v>0</v>
      </c>
      <c r="K22" s="42">
        <v>45.65</v>
      </c>
      <c r="L22" s="42">
        <v>12.29</v>
      </c>
      <c r="M22" s="113"/>
      <c r="N22" s="128"/>
      <c r="O22" s="36">
        <v>24.564814814814813</v>
      </c>
      <c r="P22" s="36">
        <f t="shared" si="0"/>
        <v>93.59</v>
      </c>
      <c r="Q22" s="36">
        <v>6</v>
      </c>
      <c r="R22" s="36">
        <f t="shared" si="1"/>
        <v>15.598333333333334</v>
      </c>
      <c r="S22" s="36">
        <f t="shared" si="2"/>
        <v>375.65702916969258</v>
      </c>
      <c r="T22" s="35">
        <f t="shared" si="3"/>
        <v>3756.5702916969258</v>
      </c>
      <c r="U22" s="35">
        <f t="shared" si="4"/>
        <v>1762.4853243766636</v>
      </c>
      <c r="V22" s="35">
        <f t="shared" si="5"/>
        <v>1832.3264645364316</v>
      </c>
      <c r="W22" s="35">
        <f t="shared" si="6"/>
        <v>116.40190026627934</v>
      </c>
      <c r="X22" s="35">
        <f t="shared" si="7"/>
        <v>45.356602517550222</v>
      </c>
      <c r="Y22" s="35">
        <f t="shared" si="8"/>
        <v>0</v>
      </c>
      <c r="Z22" s="35">
        <f>(SUM(d181Data200!K43:K48)+Q22)/Q22</f>
        <v>15.833333333333334</v>
      </c>
      <c r="AA22" s="35">
        <f>(SUM(d181Data200!O43:O48))/$Q22*$O22/1.02</f>
        <v>232.80380053255865</v>
      </c>
      <c r="AB22" s="35">
        <f>(SUM(d181Data200!Q43:Q48))/$Q22*$O22/1.02</f>
        <v>20.069293149358508</v>
      </c>
      <c r="AC22" s="35">
        <f>(SUM(d181Data200!R43:R48))/$Q22*$O22/1.02</f>
        <v>0</v>
      </c>
      <c r="AD22" s="7">
        <f>d181Data200!F43</f>
        <v>1988.85</v>
      </c>
      <c r="AE22" s="34"/>
      <c r="AF22" s="34"/>
      <c r="AH22" s="102">
        <f t="shared" si="9"/>
        <v>7.3183333333333325</v>
      </c>
      <c r="AI22" s="102">
        <f t="shared" si="10"/>
        <v>7.6083333333333334</v>
      </c>
      <c r="AJ22" s="102">
        <f t="shared" si="11"/>
        <v>15.598333333333334</v>
      </c>
      <c r="AK22" s="102">
        <f t="shared" si="12"/>
        <v>1769.4242429765718</v>
      </c>
      <c r="AL22" s="102">
        <f t="shared" si="13"/>
        <v>1839.5403482550789</v>
      </c>
      <c r="AM22" s="102">
        <f t="shared" si="14"/>
        <v>0</v>
      </c>
      <c r="AN22" s="102">
        <f t="shared" si="15"/>
        <v>162.39534728297846</v>
      </c>
      <c r="AO22" s="102">
        <f t="shared" si="16"/>
        <v>3771.3599385146294</v>
      </c>
      <c r="AP22" s="102">
        <f t="shared" si="17"/>
        <v>2.6843016061357403</v>
      </c>
    </row>
    <row r="23" spans="1:42" ht="18" x14ac:dyDescent="0.25">
      <c r="A23" s="40">
        <v>205</v>
      </c>
      <c r="B23" s="39">
        <v>163</v>
      </c>
      <c r="C23" s="39">
        <v>60</v>
      </c>
      <c r="D23" s="39" t="s">
        <v>745</v>
      </c>
      <c r="E23" s="42">
        <v>13.83</v>
      </c>
      <c r="F23" s="42">
        <v>75.92</v>
      </c>
      <c r="G23" s="42">
        <v>7.57</v>
      </c>
      <c r="H23" s="39">
        <v>0.72</v>
      </c>
      <c r="I23" s="39">
        <v>0</v>
      </c>
      <c r="J23" s="39">
        <v>0</v>
      </c>
      <c r="K23" s="42">
        <v>81.209999999999994</v>
      </c>
      <c r="L23" s="42">
        <v>22.46</v>
      </c>
      <c r="M23" s="113"/>
      <c r="N23" s="128"/>
      <c r="O23" s="36">
        <v>5</v>
      </c>
      <c r="P23" s="36">
        <f t="shared" si="0"/>
        <v>179.25</v>
      </c>
      <c r="Q23" s="36">
        <v>6</v>
      </c>
      <c r="R23" s="36">
        <f t="shared" si="1"/>
        <v>29.875</v>
      </c>
      <c r="S23" s="36">
        <f t="shared" si="2"/>
        <v>146.44607843137254</v>
      </c>
      <c r="T23" s="35">
        <f t="shared" si="3"/>
        <v>1464.4607843137253</v>
      </c>
      <c r="U23" s="35">
        <f t="shared" si="4"/>
        <v>733.25163398692803</v>
      </c>
      <c r="V23" s="35">
        <f t="shared" si="5"/>
        <v>663.48039215686265</v>
      </c>
      <c r="W23" s="35">
        <f t="shared" si="6"/>
        <v>61.846405228758172</v>
      </c>
      <c r="X23" s="35">
        <f t="shared" si="7"/>
        <v>5.882352941176471</v>
      </c>
      <c r="Y23" s="35">
        <f t="shared" si="8"/>
        <v>0</v>
      </c>
      <c r="Z23" s="35">
        <f>(SUM(d181Data200!K53:K58)+Q23)/Q23</f>
        <v>14.5</v>
      </c>
      <c r="AA23" s="35">
        <f>(SUM(d181Data200!O53:O58))/$Q23*$O23/1.02</f>
        <v>88.235294117647058</v>
      </c>
      <c r="AB23" s="35">
        <f>(SUM(d181Data200!Q53:Q58))/$Q23*$O23/1.02</f>
        <v>1.6339869281045749</v>
      </c>
      <c r="AC23" s="35">
        <f>(SUM(d181Data200!R53:R58))/$Q23*$O23/1.02</f>
        <v>0</v>
      </c>
      <c r="AD23" s="7">
        <f>d181Data200!F53</f>
        <v>2078.59</v>
      </c>
      <c r="AE23" s="34"/>
      <c r="AF23" s="34"/>
      <c r="AH23" s="102">
        <f t="shared" si="9"/>
        <v>14.958333333333334</v>
      </c>
      <c r="AI23" s="102">
        <f t="shared" si="10"/>
        <v>13.534999999999998</v>
      </c>
      <c r="AJ23" s="102">
        <f t="shared" si="11"/>
        <v>29.875</v>
      </c>
      <c r="AK23" s="102">
        <f t="shared" si="12"/>
        <v>736.13845144356958</v>
      </c>
      <c r="AL23" s="102">
        <f t="shared" si="13"/>
        <v>666.09251968503941</v>
      </c>
      <c r="AM23" s="102">
        <f t="shared" si="14"/>
        <v>0</v>
      </c>
      <c r="AN23" s="102">
        <f t="shared" si="15"/>
        <v>67.995406824146997</v>
      </c>
      <c r="AO23" s="102">
        <f t="shared" si="16"/>
        <v>1470.2263779527559</v>
      </c>
      <c r="AP23" s="102">
        <f t="shared" si="17"/>
        <v>1.1063846882039692</v>
      </c>
    </row>
    <row r="24" spans="1:42" ht="18" x14ac:dyDescent="0.25">
      <c r="A24" s="40">
        <v>206</v>
      </c>
      <c r="B24" s="39">
        <v>163</v>
      </c>
      <c r="C24" s="39">
        <v>60</v>
      </c>
      <c r="D24" s="39" t="s">
        <v>745</v>
      </c>
      <c r="E24" s="42">
        <v>9.84</v>
      </c>
      <c r="F24" s="42">
        <v>54.19</v>
      </c>
      <c r="G24" s="42">
        <v>6.31</v>
      </c>
      <c r="H24" s="39">
        <v>0</v>
      </c>
      <c r="I24" s="39">
        <v>0</v>
      </c>
      <c r="J24" s="39">
        <v>0</v>
      </c>
      <c r="K24" s="42">
        <v>56.14</v>
      </c>
      <c r="L24" s="42">
        <v>18.059999999999999</v>
      </c>
      <c r="M24" s="113"/>
      <c r="N24" s="128"/>
      <c r="O24" s="36">
        <v>5.229166666666667</v>
      </c>
      <c r="P24" s="36">
        <f t="shared" si="0"/>
        <v>126.48</v>
      </c>
      <c r="Q24" s="36">
        <v>6</v>
      </c>
      <c r="R24" s="36">
        <f t="shared" si="1"/>
        <v>21.080000000000002</v>
      </c>
      <c r="S24" s="36">
        <f t="shared" si="2"/>
        <v>108.06944444444446</v>
      </c>
      <c r="T24" s="35">
        <f t="shared" si="3"/>
        <v>1080.6944444444446</v>
      </c>
      <c r="U24" s="35">
        <f t="shared" si="4"/>
        <v>547.09729030501103</v>
      </c>
      <c r="V24" s="35">
        <f t="shared" si="5"/>
        <v>479.68205337690642</v>
      </c>
      <c r="W24" s="35">
        <f t="shared" si="6"/>
        <v>53.915100762527231</v>
      </c>
      <c r="X24" s="35">
        <f t="shared" si="7"/>
        <v>0</v>
      </c>
      <c r="Y24" s="35">
        <f t="shared" si="8"/>
        <v>0</v>
      </c>
      <c r="Z24" s="35">
        <f>(SUM(d181Data200!K63:K68)+Q24)/Q24</f>
        <v>12.833333333333334</v>
      </c>
      <c r="AA24" s="35">
        <f>(SUM(d181Data200!O63:O68))/$Q24*$O24/1.02</f>
        <v>70.063997821350767</v>
      </c>
      <c r="AB24" s="35">
        <f>(SUM(d181Data200!Q63:Q68))/$Q24*$O24/1.02</f>
        <v>0</v>
      </c>
      <c r="AC24" s="35">
        <f>(SUM(d181Data200!R63:R68))/$Q24*$O24/1.02</f>
        <v>0</v>
      </c>
      <c r="AD24" s="7">
        <f>d181Data200!F63</f>
        <v>1545.77</v>
      </c>
      <c r="AE24" s="34"/>
      <c r="AF24" s="34"/>
      <c r="AH24" s="102">
        <f t="shared" si="9"/>
        <v>10.671666666666667</v>
      </c>
      <c r="AI24" s="102">
        <f t="shared" si="10"/>
        <v>9.3566666666666674</v>
      </c>
      <c r="AJ24" s="102">
        <f t="shared" si="11"/>
        <v>21.080000000000002</v>
      </c>
      <c r="AK24" s="102">
        <f t="shared" si="12"/>
        <v>549.25121664479445</v>
      </c>
      <c r="AL24" s="102">
        <f t="shared" si="13"/>
        <v>481.57056539807536</v>
      </c>
      <c r="AM24" s="102">
        <f t="shared" si="14"/>
        <v>0</v>
      </c>
      <c r="AN24" s="102">
        <f t="shared" si="15"/>
        <v>54.127364938757644</v>
      </c>
      <c r="AO24" s="102">
        <f t="shared" si="16"/>
        <v>1084.9491469816276</v>
      </c>
      <c r="AP24" s="102">
        <f t="shared" si="17"/>
        <v>0.86282119222868292</v>
      </c>
    </row>
    <row r="25" spans="1:42" ht="18" x14ac:dyDescent="0.25">
      <c r="A25" s="40">
        <v>207</v>
      </c>
      <c r="B25" s="39">
        <v>163</v>
      </c>
      <c r="C25" s="39">
        <v>60</v>
      </c>
      <c r="D25" s="39" t="s">
        <v>745</v>
      </c>
      <c r="E25" s="42">
        <v>12.16</v>
      </c>
      <c r="F25" s="42">
        <v>43.95</v>
      </c>
      <c r="G25" s="42">
        <v>6.25</v>
      </c>
      <c r="H25" s="39">
        <v>3.3</v>
      </c>
      <c r="I25" s="39">
        <v>0</v>
      </c>
      <c r="J25" s="39">
        <v>0</v>
      </c>
      <c r="K25" s="42">
        <v>52.29</v>
      </c>
      <c r="L25" s="42">
        <v>15.81</v>
      </c>
      <c r="M25" s="113"/>
      <c r="N25" s="128"/>
      <c r="O25" s="36">
        <v>12</v>
      </c>
      <c r="P25" s="36">
        <f t="shared" si="0"/>
        <v>117.94999999999999</v>
      </c>
      <c r="Q25" s="36">
        <v>6</v>
      </c>
      <c r="R25" s="36">
        <f t="shared" si="1"/>
        <v>19.658333333333331</v>
      </c>
      <c r="S25" s="36">
        <f t="shared" si="2"/>
        <v>231.27450980392155</v>
      </c>
      <c r="T25" s="35">
        <f t="shared" si="3"/>
        <v>2312.7450980392155</v>
      </c>
      <c r="U25" s="35">
        <f t="shared" si="4"/>
        <v>1100.1960784313726</v>
      </c>
      <c r="V25" s="35">
        <f t="shared" si="5"/>
        <v>1025.2941176470588</v>
      </c>
      <c r="W25" s="35">
        <f t="shared" si="6"/>
        <v>122.54901960784314</v>
      </c>
      <c r="X25" s="35">
        <f t="shared" si="7"/>
        <v>64.705882352941174</v>
      </c>
      <c r="Y25" s="35">
        <f t="shared" si="8"/>
        <v>0</v>
      </c>
      <c r="Z25" s="35">
        <f>(SUM(d181Data200!K73:K78)+Q25)/Q25</f>
        <v>14.833333333333334</v>
      </c>
      <c r="AA25" s="35">
        <f>(SUM(d181Data200!O73:O78))/$Q25*$O25/1.02</f>
        <v>178.43137254901961</v>
      </c>
      <c r="AB25" s="35">
        <f>(SUM(d181Data200!Q73:Q78))/$Q25*$O25/1.02</f>
        <v>5.8823529411764701</v>
      </c>
      <c r="AC25" s="35">
        <f>(SUM(d181Data200!R73:R78))/$Q25*$O25/1.02</f>
        <v>0</v>
      </c>
      <c r="AD25" s="7">
        <f>d181Data200!F73</f>
        <v>1807.11</v>
      </c>
      <c r="AE25" s="34"/>
      <c r="AF25" s="34"/>
      <c r="AH25" s="102">
        <f t="shared" si="9"/>
        <v>9.3516666666666666</v>
      </c>
      <c r="AI25" s="102">
        <f t="shared" si="10"/>
        <v>8.7149999999999999</v>
      </c>
      <c r="AJ25" s="102">
        <f t="shared" si="11"/>
        <v>19.658333333333331</v>
      </c>
      <c r="AK25" s="102">
        <f t="shared" si="12"/>
        <v>1104.527559055118</v>
      </c>
      <c r="AL25" s="102">
        <f t="shared" si="13"/>
        <v>1029.3307086614175</v>
      </c>
      <c r="AM25" s="102">
        <f t="shared" si="14"/>
        <v>0</v>
      </c>
      <c r="AN25" s="102">
        <f t="shared" si="15"/>
        <v>187.99212598425197</v>
      </c>
      <c r="AO25" s="102">
        <f t="shared" si="16"/>
        <v>2321.8503937007872</v>
      </c>
      <c r="AP25" s="102">
        <f t="shared" si="17"/>
        <v>1.6414496687862621</v>
      </c>
    </row>
    <row r="26" spans="1:42" ht="18.75" thickBot="1" x14ac:dyDescent="0.3">
      <c r="A26" s="120">
        <v>208</v>
      </c>
      <c r="B26" s="104">
        <v>163</v>
      </c>
      <c r="C26" s="104">
        <v>60</v>
      </c>
      <c r="D26" s="104" t="s">
        <v>745</v>
      </c>
      <c r="E26" s="118">
        <v>12.11</v>
      </c>
      <c r="F26" s="118">
        <v>37.549999999999997</v>
      </c>
      <c r="G26" s="118">
        <v>3.8</v>
      </c>
      <c r="H26" s="119">
        <v>0</v>
      </c>
      <c r="I26" s="119">
        <v>0</v>
      </c>
      <c r="J26" s="119">
        <v>0</v>
      </c>
      <c r="K26" s="118">
        <v>40.28</v>
      </c>
      <c r="L26" s="118">
        <v>12.04</v>
      </c>
      <c r="M26" s="117"/>
      <c r="N26" s="128"/>
      <c r="O26" s="36">
        <v>5.020833333333333</v>
      </c>
      <c r="P26" s="36">
        <f t="shared" si="0"/>
        <v>93.74</v>
      </c>
      <c r="Q26" s="36">
        <v>6</v>
      </c>
      <c r="R26" s="36">
        <f t="shared" si="1"/>
        <v>15.623333333333333</v>
      </c>
      <c r="S26" s="36">
        <f t="shared" si="2"/>
        <v>76.904071350762521</v>
      </c>
      <c r="T26" s="35">
        <f t="shared" si="3"/>
        <v>769.04071350762513</v>
      </c>
      <c r="U26" s="35">
        <f t="shared" si="4"/>
        <v>407.40944989106754</v>
      </c>
      <c r="V26" s="35">
        <f t="shared" si="5"/>
        <v>330.45615468409585</v>
      </c>
      <c r="W26" s="35">
        <f t="shared" si="6"/>
        <v>31.175108932461871</v>
      </c>
      <c r="X26" s="35">
        <f t="shared" si="7"/>
        <v>0</v>
      </c>
      <c r="Y26" s="35">
        <f t="shared" si="8"/>
        <v>0</v>
      </c>
      <c r="Z26" s="35">
        <f>(SUM(d181Data200!K83:K88)+Q26)/Q26</f>
        <v>13.833333333333334</v>
      </c>
      <c r="AA26" s="35">
        <f>(SUM(d181Data200!O83:O88))/$Q26*$O26/1.02</f>
        <v>53.32584422657952</v>
      </c>
      <c r="AB26" s="35">
        <f>(SUM(d181Data200!Q83:Q88))/$Q26*$O26/1.02</f>
        <v>0</v>
      </c>
      <c r="AC26" s="35">
        <f>(SUM(d181Data200!R83:R88))/$Q26*$O26/1.02</f>
        <v>0</v>
      </c>
      <c r="AD26" s="7">
        <f>d181Data200!F83</f>
        <v>1765.06</v>
      </c>
      <c r="AE26" s="34"/>
      <c r="AF26" s="34"/>
      <c r="AH26" s="102">
        <f t="shared" si="9"/>
        <v>8.2766666666666655</v>
      </c>
      <c r="AI26" s="102">
        <f t="shared" si="10"/>
        <v>6.7133333333333338</v>
      </c>
      <c r="AJ26" s="102">
        <f t="shared" si="11"/>
        <v>15.623333333333333</v>
      </c>
      <c r="AK26" s="102">
        <f t="shared" si="12"/>
        <v>409.01342410323701</v>
      </c>
      <c r="AL26" s="102">
        <f t="shared" si="13"/>
        <v>331.75716316710418</v>
      </c>
      <c r="AM26" s="102">
        <f t="shared" si="14"/>
        <v>0</v>
      </c>
      <c r="AN26" s="102">
        <f t="shared" si="15"/>
        <v>31.297845581802274</v>
      </c>
      <c r="AO26" s="102">
        <f t="shared" si="16"/>
        <v>772.06843285214336</v>
      </c>
      <c r="AP26" s="102">
        <f t="shared" si="17"/>
        <v>0.5961463537140046</v>
      </c>
    </row>
    <row r="27" spans="1:42" ht="18.75" thickTop="1" x14ac:dyDescent="0.25">
      <c r="A27" s="116">
        <v>301</v>
      </c>
      <c r="B27" s="115">
        <v>164</v>
      </c>
      <c r="C27" s="115">
        <v>60</v>
      </c>
      <c r="D27" s="115" t="s">
        <v>745</v>
      </c>
      <c r="E27" s="115">
        <v>6.21</v>
      </c>
      <c r="F27" s="115">
        <v>35.159999999999997</v>
      </c>
      <c r="G27" s="115">
        <v>3.75</v>
      </c>
      <c r="H27" s="115">
        <v>0</v>
      </c>
      <c r="I27" s="115">
        <v>0</v>
      </c>
      <c r="J27" s="115">
        <v>0</v>
      </c>
      <c r="K27" s="39">
        <v>39.520000000000003</v>
      </c>
      <c r="L27" s="115">
        <v>10.7</v>
      </c>
      <c r="M27" s="114"/>
      <c r="N27" s="128"/>
      <c r="O27" s="36">
        <v>11.157407407407407</v>
      </c>
      <c r="P27" s="36">
        <f t="shared" si="0"/>
        <v>84.64</v>
      </c>
      <c r="Q27" s="36">
        <v>6</v>
      </c>
      <c r="R27" s="36">
        <f t="shared" si="1"/>
        <v>14.106666666666667</v>
      </c>
      <c r="S27" s="36">
        <f t="shared" si="2"/>
        <v>154.30767368675865</v>
      </c>
      <c r="T27" s="35">
        <f t="shared" si="3"/>
        <v>1543.0767368675863</v>
      </c>
      <c r="U27" s="35">
        <f t="shared" si="4"/>
        <v>754.21886347131431</v>
      </c>
      <c r="V27" s="35">
        <f t="shared" si="5"/>
        <v>720.4914064391188</v>
      </c>
      <c r="W27" s="35">
        <f t="shared" si="6"/>
        <v>68.366466957153222</v>
      </c>
      <c r="X27" s="35">
        <f t="shared" si="7"/>
        <v>0</v>
      </c>
      <c r="Y27" s="35">
        <f t="shared" si="8"/>
        <v>0</v>
      </c>
      <c r="Z27" s="35">
        <f>(SUM(d181Data300!K13:K18)+Q27)/Q27</f>
        <v>13.333333333333334</v>
      </c>
      <c r="AA27" s="35">
        <f>(SUM(d181Data300!O13:O18))/$Q27*$O27/1.02</f>
        <v>109.38634713144516</v>
      </c>
      <c r="AB27" s="35">
        <f>(SUM(d181Data300!Q13:Q18))/$Q27*$O27/1.02</f>
        <v>3.6462115710481715</v>
      </c>
      <c r="AC27" s="35">
        <f>(SUM(d181Data300!R13:R18))/$Q27*$O27/1.02</f>
        <v>0</v>
      </c>
      <c r="AD27" s="7">
        <f>d181Data300!F13</f>
        <v>1108.1600000000001</v>
      </c>
      <c r="AE27" s="34"/>
      <c r="AF27" s="34"/>
      <c r="AH27" s="102">
        <f t="shared" si="9"/>
        <v>6.8949999999999996</v>
      </c>
      <c r="AI27" s="102">
        <f t="shared" si="10"/>
        <v>6.5866666666666669</v>
      </c>
      <c r="AJ27" s="102">
        <f t="shared" si="11"/>
        <v>14.106666666666667</v>
      </c>
      <c r="AK27" s="102">
        <f t="shared" si="12"/>
        <v>757.18822907553204</v>
      </c>
      <c r="AL27" s="102">
        <f t="shared" si="13"/>
        <v>723.32798677943038</v>
      </c>
      <c r="AM27" s="102">
        <f t="shared" si="14"/>
        <v>0</v>
      </c>
      <c r="AN27" s="102">
        <f t="shared" si="15"/>
        <v>68.635626275882174</v>
      </c>
      <c r="AO27" s="102">
        <f t="shared" si="16"/>
        <v>1549.1518421308447</v>
      </c>
      <c r="AP27" s="102">
        <f t="shared" si="17"/>
        <v>1.3511847148668947</v>
      </c>
    </row>
    <row r="28" spans="1:42" ht="18" x14ac:dyDescent="0.25">
      <c r="A28" s="40">
        <v>302</v>
      </c>
      <c r="B28" s="39">
        <v>164</v>
      </c>
      <c r="C28" s="39">
        <v>60</v>
      </c>
      <c r="D28" s="39" t="s">
        <v>745</v>
      </c>
      <c r="E28" s="42">
        <v>20.3</v>
      </c>
      <c r="F28" s="42">
        <v>45.29</v>
      </c>
      <c r="G28" s="42">
        <v>6.64</v>
      </c>
      <c r="H28" s="39">
        <v>0.16</v>
      </c>
      <c r="I28" s="39">
        <v>0</v>
      </c>
      <c r="J28" s="39">
        <v>0</v>
      </c>
      <c r="K28" s="42">
        <v>61.87</v>
      </c>
      <c r="L28" s="42">
        <v>15.93</v>
      </c>
      <c r="M28" s="113"/>
      <c r="N28" s="128"/>
      <c r="O28" s="36">
        <v>11.685185185185185</v>
      </c>
      <c r="P28" s="36">
        <f t="shared" si="0"/>
        <v>134.26</v>
      </c>
      <c r="Q28" s="36">
        <v>6</v>
      </c>
      <c r="R28" s="36">
        <f t="shared" si="1"/>
        <v>22.376666666666665</v>
      </c>
      <c r="S28" s="36">
        <f t="shared" si="2"/>
        <v>256.34852335996123</v>
      </c>
      <c r="T28" s="35">
        <f t="shared" si="3"/>
        <v>2563.4852335996125</v>
      </c>
      <c r="U28" s="35">
        <f t="shared" si="4"/>
        <v>1252.3387194383927</v>
      </c>
      <c r="V28" s="35">
        <f t="shared" si="5"/>
        <v>1181.311123214718</v>
      </c>
      <c r="W28" s="35">
        <f t="shared" si="6"/>
        <v>126.78044057129024</v>
      </c>
      <c r="X28" s="35">
        <f t="shared" si="7"/>
        <v>3.0549503752118135</v>
      </c>
      <c r="Y28" s="35">
        <f t="shared" si="8"/>
        <v>0</v>
      </c>
      <c r="Z28" s="35">
        <f>(SUM(d181Data300!K23:K28)+Q28)/Q28</f>
        <v>15.666666666666666</v>
      </c>
      <c r="AA28" s="35">
        <f>(SUM(d181Data300!O23:O28))/$Q28*$O28/1.02</f>
        <v>221.48390220285643</v>
      </c>
      <c r="AB28" s="35">
        <f>(SUM(d181Data300!Q23:Q28))/$Q28*$O28/1.02</f>
        <v>0</v>
      </c>
      <c r="AC28" s="35">
        <f>(SUM(d181Data300!R23:R28))/$Q28*$O28/1.02</f>
        <v>0</v>
      </c>
      <c r="AD28" s="7">
        <f>d181Data300!F23</f>
        <v>3170.19</v>
      </c>
      <c r="AE28" s="34"/>
      <c r="AF28" s="34"/>
      <c r="AH28" s="102">
        <f t="shared" si="9"/>
        <v>10.931666666666667</v>
      </c>
      <c r="AI28" s="102">
        <f t="shared" si="10"/>
        <v>10.311666666666666</v>
      </c>
      <c r="AJ28" s="102">
        <f t="shared" si="11"/>
        <v>22.376666666666665</v>
      </c>
      <c r="AK28" s="102">
        <f t="shared" si="12"/>
        <v>1257.2691868377565</v>
      </c>
      <c r="AL28" s="102">
        <f t="shared" si="13"/>
        <v>1185.9619544084765</v>
      </c>
      <c r="AM28" s="102">
        <f t="shared" si="14"/>
        <v>0</v>
      </c>
      <c r="AN28" s="102">
        <f t="shared" si="15"/>
        <v>130.34655390298434</v>
      </c>
      <c r="AO28" s="102">
        <f t="shared" si="16"/>
        <v>2573.5776951492176</v>
      </c>
      <c r="AP28" s="102">
        <f t="shared" si="17"/>
        <v>1.9634395090744763</v>
      </c>
    </row>
    <row r="29" spans="1:42" ht="18" x14ac:dyDescent="0.25">
      <c r="A29" s="40">
        <v>303</v>
      </c>
      <c r="B29" s="39">
        <v>164</v>
      </c>
      <c r="C29" s="39">
        <v>60</v>
      </c>
      <c r="D29" s="39" t="s">
        <v>745</v>
      </c>
      <c r="E29" s="42">
        <v>26.35</v>
      </c>
      <c r="F29" s="42">
        <v>90.38</v>
      </c>
      <c r="G29" s="42">
        <v>12.44</v>
      </c>
      <c r="H29" s="39">
        <v>2.02</v>
      </c>
      <c r="I29" s="39">
        <v>0</v>
      </c>
      <c r="J29" s="39">
        <v>0</v>
      </c>
      <c r="K29" s="42">
        <v>111.66</v>
      </c>
      <c r="L29" s="42">
        <v>30.4</v>
      </c>
      <c r="M29" s="113"/>
      <c r="N29" s="128"/>
      <c r="O29" s="36">
        <v>5.375</v>
      </c>
      <c r="P29" s="36">
        <f t="shared" si="0"/>
        <v>242.85</v>
      </c>
      <c r="Q29" s="36">
        <v>6</v>
      </c>
      <c r="R29" s="36">
        <f t="shared" si="1"/>
        <v>40.475000000000001</v>
      </c>
      <c r="S29" s="36">
        <f t="shared" si="2"/>
        <v>213.28737745098039</v>
      </c>
      <c r="T29" s="35">
        <f t="shared" si="3"/>
        <v>2132.8737745098038</v>
      </c>
      <c r="U29" s="35">
        <f t="shared" si="4"/>
        <v>1025.2022058823529</v>
      </c>
      <c r="V29" s="35">
        <f t="shared" si="5"/>
        <v>980.67401960784309</v>
      </c>
      <c r="W29" s="35">
        <f t="shared" si="6"/>
        <v>109.25653594771244</v>
      </c>
      <c r="X29" s="35">
        <f t="shared" si="7"/>
        <v>17.741013071895424</v>
      </c>
      <c r="Y29" s="35">
        <f t="shared" si="8"/>
        <v>0</v>
      </c>
      <c r="Z29" s="35">
        <f>(SUM(d181Data300!K33:K38)+Q29)/Q29</f>
        <v>15.666666666666666</v>
      </c>
      <c r="AA29" s="35">
        <f>(SUM(d181Data300!O33:O38))/$Q29*$O29/1.02</f>
        <v>175.65359477124184</v>
      </c>
      <c r="AB29" s="35">
        <f>(SUM(d181Data300!Q33:Q38))/$Q29*$O29/1.02</f>
        <v>3.5130718954248361</v>
      </c>
      <c r="AC29" s="35">
        <f>(SUM(d181Data300!R33:R38))/$Q29*$O29/1.02</f>
        <v>0</v>
      </c>
      <c r="AD29" s="7">
        <f>d181Data300!F33</f>
        <v>3951.6</v>
      </c>
      <c r="AE29" s="34"/>
      <c r="AF29" s="34"/>
      <c r="AH29" s="102">
        <f t="shared" si="9"/>
        <v>19.454999999999998</v>
      </c>
      <c r="AI29" s="102">
        <f t="shared" si="10"/>
        <v>18.61</v>
      </c>
      <c r="AJ29" s="102">
        <f t="shared" si="11"/>
        <v>40.475000000000001</v>
      </c>
      <c r="AK29" s="102">
        <f t="shared" si="12"/>
        <v>1029.23843503937</v>
      </c>
      <c r="AL29" s="102">
        <f t="shared" si="13"/>
        <v>984.53494094488167</v>
      </c>
      <c r="AM29" s="102">
        <f t="shared" si="14"/>
        <v>0</v>
      </c>
      <c r="AN29" s="102">
        <f t="shared" si="15"/>
        <v>127.49753937007873</v>
      </c>
      <c r="AO29" s="102">
        <f t="shared" si="16"/>
        <v>2141.2709153543306</v>
      </c>
      <c r="AP29" s="102">
        <f t="shared" si="17"/>
        <v>1.5435061100195726</v>
      </c>
    </row>
    <row r="30" spans="1:42" ht="18" x14ac:dyDescent="0.25">
      <c r="A30" s="40">
        <v>304</v>
      </c>
      <c r="B30" s="39">
        <v>164</v>
      </c>
      <c r="C30" s="39">
        <v>60</v>
      </c>
      <c r="D30" s="39" t="s">
        <v>745</v>
      </c>
      <c r="E30" s="42">
        <v>22.38</v>
      </c>
      <c r="F30" s="42">
        <v>67.069999999999993</v>
      </c>
      <c r="G30" s="42">
        <v>7.9</v>
      </c>
      <c r="H30" s="39">
        <v>1.21</v>
      </c>
      <c r="I30" s="39">
        <v>0</v>
      </c>
      <c r="J30" s="39">
        <v>0</v>
      </c>
      <c r="K30" s="42">
        <v>84.02</v>
      </c>
      <c r="L30" s="42">
        <v>21.7</v>
      </c>
      <c r="M30" s="113"/>
      <c r="N30" s="128"/>
      <c r="O30" s="36">
        <v>5.166666666666667</v>
      </c>
      <c r="P30" s="36">
        <f t="shared" si="0"/>
        <v>182.57999999999998</v>
      </c>
      <c r="Q30" s="36">
        <v>5</v>
      </c>
      <c r="R30" s="36">
        <f t="shared" si="1"/>
        <v>36.515999999999998</v>
      </c>
      <c r="S30" s="36">
        <f t="shared" si="2"/>
        <v>184.96666666666667</v>
      </c>
      <c r="T30" s="35">
        <f t="shared" si="3"/>
        <v>1849.6666666666667</v>
      </c>
      <c r="U30" s="35">
        <f t="shared" si="4"/>
        <v>906.1928104575162</v>
      </c>
      <c r="V30" s="35">
        <f t="shared" si="5"/>
        <v>851.1830065359477</v>
      </c>
      <c r="W30" s="35">
        <f t="shared" si="6"/>
        <v>80.032679738562095</v>
      </c>
      <c r="X30" s="35">
        <f t="shared" si="7"/>
        <v>12.258169934640522</v>
      </c>
      <c r="Y30" s="35">
        <f t="shared" si="8"/>
        <v>0</v>
      </c>
      <c r="Z30" s="35">
        <f>(SUM(d181Data300!K43:K48)+Q30)/Q30</f>
        <v>16.600000000000001</v>
      </c>
      <c r="AA30" s="35">
        <f>(SUM(d181Data300!O43:O48))/$Q30*$O30/1.02</f>
        <v>129.67320261437911</v>
      </c>
      <c r="AB30" s="35">
        <f>(SUM(d181Data300!Q43:Q48))/$Q30*$O30/1.02</f>
        <v>1.0130718954248368</v>
      </c>
      <c r="AC30" s="35">
        <f>(SUM(d181Data300!R43:R48))/$Q30*$O30/1.02</f>
        <v>0</v>
      </c>
      <c r="AD30" s="7">
        <f>d181Data300!F43</f>
        <v>3341.39</v>
      </c>
      <c r="AE30" s="34"/>
      <c r="AF30" s="34"/>
      <c r="AH30" s="102">
        <f t="shared" si="9"/>
        <v>17.889999999999997</v>
      </c>
      <c r="AI30" s="102">
        <f t="shared" si="10"/>
        <v>16.803999999999998</v>
      </c>
      <c r="AJ30" s="102">
        <f t="shared" si="11"/>
        <v>36.515999999999998</v>
      </c>
      <c r="AK30" s="102">
        <f t="shared" si="12"/>
        <v>909.76049868766381</v>
      </c>
      <c r="AL30" s="102">
        <f t="shared" si="13"/>
        <v>854.53412073490813</v>
      </c>
      <c r="AM30" s="102">
        <f t="shared" si="14"/>
        <v>0</v>
      </c>
      <c r="AN30" s="102">
        <f t="shared" si="15"/>
        <v>92.65419947506561</v>
      </c>
      <c r="AO30" s="102">
        <f t="shared" si="16"/>
        <v>1856.9488188976375</v>
      </c>
      <c r="AP30" s="102">
        <f t="shared" si="17"/>
        <v>1.3582951888784511</v>
      </c>
    </row>
    <row r="31" spans="1:42" ht="18" x14ac:dyDescent="0.25">
      <c r="A31" s="40">
        <v>305</v>
      </c>
      <c r="B31" s="39">
        <v>164</v>
      </c>
      <c r="C31" s="39">
        <v>60</v>
      </c>
      <c r="D31" s="39" t="s">
        <v>745</v>
      </c>
      <c r="E31" s="42">
        <v>5.33</v>
      </c>
      <c r="F31" s="42">
        <v>29.47</v>
      </c>
      <c r="G31" s="42">
        <v>2.44</v>
      </c>
      <c r="H31" s="39">
        <v>0.47</v>
      </c>
      <c r="I31" s="39">
        <v>0</v>
      </c>
      <c r="J31" s="39">
        <v>0</v>
      </c>
      <c r="K31" s="42">
        <v>33.229999999999997</v>
      </c>
      <c r="L31" s="42">
        <v>8.18</v>
      </c>
      <c r="M31" s="113"/>
      <c r="N31" s="128"/>
      <c r="O31" s="36">
        <v>25.277777777777782</v>
      </c>
      <c r="P31" s="36">
        <f t="shared" si="0"/>
        <v>70.94</v>
      </c>
      <c r="Q31" s="36">
        <v>6</v>
      </c>
      <c r="R31" s="36">
        <f t="shared" si="1"/>
        <v>11.823333333333332</v>
      </c>
      <c r="S31" s="36">
        <f t="shared" si="2"/>
        <v>293.0074437182281</v>
      </c>
      <c r="T31" s="35">
        <f t="shared" si="3"/>
        <v>2930.0744371822811</v>
      </c>
      <c r="U31" s="35">
        <f t="shared" si="4"/>
        <v>1437.3638344226583</v>
      </c>
      <c r="V31" s="35">
        <f t="shared" si="5"/>
        <v>1372.517247639797</v>
      </c>
      <c r="W31" s="35">
        <f t="shared" si="6"/>
        <v>100.78068264342778</v>
      </c>
      <c r="X31" s="35">
        <f t="shared" si="7"/>
        <v>19.412672476397969</v>
      </c>
      <c r="Y31" s="35">
        <f t="shared" si="8"/>
        <v>0</v>
      </c>
      <c r="Z31" s="35">
        <f>(SUM(d181Data300!K53:K58)+Q31)/Q31</f>
        <v>14.166666666666666</v>
      </c>
      <c r="AA31" s="35">
        <f>(SUM(d181Data300!O53:O58))/$Q31*$O31/1.02</f>
        <v>243.69099491648515</v>
      </c>
      <c r="AB31" s="35">
        <f>(SUM(d181Data300!Q53:Q58))/$Q31*$O31/1.02</f>
        <v>0</v>
      </c>
      <c r="AC31" s="35">
        <f>(SUM(d181Data300!R53:R58))/$Q31*$O31/1.02</f>
        <v>0</v>
      </c>
      <c r="AD31" s="7">
        <f>d181Data300!F53</f>
        <v>993.17</v>
      </c>
      <c r="AE31" s="34"/>
      <c r="AF31" s="34"/>
      <c r="AH31" s="102">
        <f t="shared" si="9"/>
        <v>5.8</v>
      </c>
      <c r="AI31" s="102">
        <f t="shared" si="10"/>
        <v>5.5383333333333331</v>
      </c>
      <c r="AJ31" s="102">
        <f t="shared" si="11"/>
        <v>11.823333333333332</v>
      </c>
      <c r="AK31" s="102">
        <f t="shared" si="12"/>
        <v>1443.0227471566054</v>
      </c>
      <c r="AL31" s="102">
        <f t="shared" si="13"/>
        <v>1377.9208588509773</v>
      </c>
      <c r="AM31" s="102">
        <f t="shared" si="14"/>
        <v>0</v>
      </c>
      <c r="AN31" s="102">
        <f t="shared" si="15"/>
        <v>120.66655730533685</v>
      </c>
      <c r="AO31" s="102">
        <f t="shared" si="16"/>
        <v>2941.6101633129197</v>
      </c>
      <c r="AP31" s="102">
        <f t="shared" si="17"/>
        <v>2.6888684836651522</v>
      </c>
    </row>
    <row r="32" spans="1:42" ht="18" x14ac:dyDescent="0.25">
      <c r="A32" s="40">
        <v>306</v>
      </c>
      <c r="B32" s="39">
        <v>164</v>
      </c>
      <c r="C32" s="39">
        <v>60</v>
      </c>
      <c r="D32" s="39" t="s">
        <v>745</v>
      </c>
      <c r="E32" s="42">
        <v>5.26</v>
      </c>
      <c r="F32" s="42">
        <v>45.52</v>
      </c>
      <c r="G32" s="42">
        <v>2.96</v>
      </c>
      <c r="H32" s="39">
        <v>0.71</v>
      </c>
      <c r="I32" s="39">
        <v>0</v>
      </c>
      <c r="J32" s="39">
        <v>0</v>
      </c>
      <c r="K32" s="42">
        <v>45.61</v>
      </c>
      <c r="L32" s="42">
        <v>12.36</v>
      </c>
      <c r="M32" s="113"/>
      <c r="N32" s="128"/>
      <c r="O32" s="36">
        <v>12.50925925925926</v>
      </c>
      <c r="P32" s="36">
        <f t="shared" si="0"/>
        <v>100.06</v>
      </c>
      <c r="Q32" s="36">
        <v>6</v>
      </c>
      <c r="R32" s="36">
        <f t="shared" si="1"/>
        <v>16.676666666666666</v>
      </c>
      <c r="S32" s="36">
        <f t="shared" si="2"/>
        <v>204.52230089566692</v>
      </c>
      <c r="T32" s="35">
        <f t="shared" si="3"/>
        <v>2045.2230089566692</v>
      </c>
      <c r="U32" s="35">
        <f t="shared" si="4"/>
        <v>1037.9414790607602</v>
      </c>
      <c r="V32" s="35">
        <f t="shared" si="5"/>
        <v>932.26685427257326</v>
      </c>
      <c r="W32" s="35">
        <f t="shared" si="6"/>
        <v>60.50229968530622</v>
      </c>
      <c r="X32" s="35">
        <f t="shared" si="7"/>
        <v>14.51237593802953</v>
      </c>
      <c r="Y32" s="35">
        <f t="shared" si="8"/>
        <v>0</v>
      </c>
      <c r="Z32" s="35">
        <f>(SUM(d181Data300!K63:K68)+Q32)/Q32</f>
        <v>14.666666666666666</v>
      </c>
      <c r="AA32" s="35">
        <f>(SUM(d181Data300!O63:O68))/$Q32*$O32/1.02</f>
        <v>104.24382716049384</v>
      </c>
      <c r="AB32" s="35">
        <f>(SUM(d181Data300!Q63:Q68))/$Q32*$O32/1.02</f>
        <v>2.0439966109900749</v>
      </c>
      <c r="AC32" s="35">
        <f>(SUM(d181Data300!R63:R68))/$Q32*$O32/1.02</f>
        <v>0</v>
      </c>
      <c r="AD32" s="7">
        <f>d181Data300!F63</f>
        <v>844.49</v>
      </c>
      <c r="AE32" s="34"/>
      <c r="AF32" s="34"/>
      <c r="AH32" s="102">
        <f t="shared" si="9"/>
        <v>8.4633333333333329</v>
      </c>
      <c r="AI32" s="102">
        <f t="shared" si="10"/>
        <v>7.6016666666666666</v>
      </c>
      <c r="AJ32" s="102">
        <f t="shared" si="11"/>
        <v>16.676666666666666</v>
      </c>
      <c r="AK32" s="102">
        <f t="shared" si="12"/>
        <v>1042.0278628365897</v>
      </c>
      <c r="AL32" s="102">
        <f t="shared" si="13"/>
        <v>935.93719621852813</v>
      </c>
      <c r="AM32" s="102">
        <f t="shared" si="14"/>
        <v>0</v>
      </c>
      <c r="AN32" s="102">
        <f t="shared" si="15"/>
        <v>75.310008991931568</v>
      </c>
      <c r="AO32" s="102">
        <f t="shared" si="16"/>
        <v>2053.2750680470494</v>
      </c>
      <c r="AP32" s="102">
        <f t="shared" si="17"/>
        <v>1.6729697906594518</v>
      </c>
    </row>
    <row r="33" spans="1:42" ht="18" x14ac:dyDescent="0.25">
      <c r="A33" s="40">
        <v>307</v>
      </c>
      <c r="B33" s="39">
        <v>164</v>
      </c>
      <c r="C33" s="39">
        <v>60</v>
      </c>
      <c r="D33" s="39" t="s">
        <v>745</v>
      </c>
      <c r="E33" s="42">
        <v>9.2899999999999991</v>
      </c>
      <c r="F33" s="42">
        <v>43.07</v>
      </c>
      <c r="G33" s="42">
        <v>4.9400000000000004</v>
      </c>
      <c r="H33" s="39">
        <v>0.21</v>
      </c>
      <c r="I33" s="39">
        <v>0</v>
      </c>
      <c r="J33" s="39">
        <v>0</v>
      </c>
      <c r="K33" s="42">
        <v>46.92</v>
      </c>
      <c r="L33" s="42">
        <v>15.47</v>
      </c>
      <c r="M33" s="113"/>
      <c r="N33" s="128"/>
      <c r="O33" s="36">
        <v>11.787037037037038</v>
      </c>
      <c r="P33" s="36">
        <f t="shared" si="0"/>
        <v>104.43</v>
      </c>
      <c r="Q33" s="36">
        <v>6</v>
      </c>
      <c r="R33" s="36">
        <f t="shared" si="1"/>
        <v>17.405000000000001</v>
      </c>
      <c r="S33" s="36">
        <f t="shared" si="2"/>
        <v>201.13076434277417</v>
      </c>
      <c r="T33" s="35">
        <f t="shared" si="3"/>
        <v>2011.3076434277418</v>
      </c>
      <c r="U33" s="35">
        <f t="shared" si="4"/>
        <v>1008.4465020576132</v>
      </c>
      <c r="V33" s="35">
        <f t="shared" si="5"/>
        <v>903.67283950617298</v>
      </c>
      <c r="W33" s="35">
        <f t="shared" si="6"/>
        <v>95.143730331638821</v>
      </c>
      <c r="X33" s="35">
        <f t="shared" si="7"/>
        <v>4.0445715323166302</v>
      </c>
      <c r="Y33" s="35">
        <f t="shared" si="8"/>
        <v>0</v>
      </c>
      <c r="Z33" s="35">
        <f>(SUM(d181Data300!K73:K78)+Q33)/Q33</f>
        <v>13.333333333333334</v>
      </c>
      <c r="AA33" s="35">
        <f>(SUM(d181Data300!O73:O78))/$Q33*$O33/1.02</f>
        <v>138.67102396514161</v>
      </c>
      <c r="AB33" s="35">
        <f>(SUM(d181Data300!Q73:Q78))/$Q33*$O33/1.02</f>
        <v>0</v>
      </c>
      <c r="AC33" s="35">
        <f>(SUM(d181Data300!R73:R78))/$Q33*$O33/1.02</f>
        <v>0</v>
      </c>
      <c r="AD33" s="7">
        <f>d181Data300!F73</f>
        <v>1297.1199999999999</v>
      </c>
      <c r="AE33" s="34"/>
      <c r="AF33" s="34"/>
      <c r="AH33" s="102">
        <f t="shared" si="9"/>
        <v>8.7266666666666666</v>
      </c>
      <c r="AI33" s="102">
        <f t="shared" si="10"/>
        <v>7.82</v>
      </c>
      <c r="AJ33" s="102">
        <f t="shared" si="11"/>
        <v>17.405000000000001</v>
      </c>
      <c r="AK33" s="102">
        <f t="shared" si="12"/>
        <v>1012.4167638767378</v>
      </c>
      <c r="AL33" s="102">
        <f t="shared" si="13"/>
        <v>907.23060659084297</v>
      </c>
      <c r="AM33" s="102">
        <f t="shared" si="14"/>
        <v>0</v>
      </c>
      <c r="AN33" s="102">
        <f t="shared" si="15"/>
        <v>99.578806989404114</v>
      </c>
      <c r="AO33" s="102">
        <f t="shared" si="16"/>
        <v>2019.2261774569849</v>
      </c>
      <c r="AP33" s="102">
        <f t="shared" si="17"/>
        <v>1.4135909932828785</v>
      </c>
    </row>
    <row r="34" spans="1:42" ht="18.75" thickBot="1" x14ac:dyDescent="0.3">
      <c r="A34" s="120">
        <v>308</v>
      </c>
      <c r="B34" s="104">
        <v>164</v>
      </c>
      <c r="C34" s="104">
        <v>60</v>
      </c>
      <c r="D34" s="104" t="s">
        <v>745</v>
      </c>
      <c r="E34" s="118">
        <v>3.11</v>
      </c>
      <c r="F34" s="118">
        <v>30.77</v>
      </c>
      <c r="G34" s="118">
        <v>2.9</v>
      </c>
      <c r="H34" s="119">
        <v>1.32</v>
      </c>
      <c r="I34" s="119">
        <v>0</v>
      </c>
      <c r="J34" s="119">
        <v>0</v>
      </c>
      <c r="K34" s="118">
        <v>29.96</v>
      </c>
      <c r="L34" s="118">
        <v>10.06</v>
      </c>
      <c r="M34" s="117"/>
      <c r="N34" s="128"/>
      <c r="O34" s="36">
        <v>23.111111111111111</v>
      </c>
      <c r="P34" s="36">
        <f t="shared" si="0"/>
        <v>68.06</v>
      </c>
      <c r="Q34" s="36">
        <v>6</v>
      </c>
      <c r="R34" s="36">
        <f t="shared" si="1"/>
        <v>11.343333333333334</v>
      </c>
      <c r="S34" s="36">
        <f t="shared" si="2"/>
        <v>257.01670297748728</v>
      </c>
      <c r="T34" s="35">
        <f t="shared" si="3"/>
        <v>2570.1670297748728</v>
      </c>
      <c r="U34" s="35">
        <f t="shared" si="4"/>
        <v>1279.4190268700074</v>
      </c>
      <c r="V34" s="35">
        <f t="shared" si="5"/>
        <v>1131.3870733478577</v>
      </c>
      <c r="W34" s="35">
        <f t="shared" si="6"/>
        <v>109.51343500363109</v>
      </c>
      <c r="X34" s="35">
        <f t="shared" si="7"/>
        <v>49.847494553376897</v>
      </c>
      <c r="Y34" s="35">
        <f t="shared" si="8"/>
        <v>0</v>
      </c>
      <c r="Z34" s="35">
        <f>(SUM(d181Data300!K83:K88)+Q34)/Q34</f>
        <v>14.333333333333334</v>
      </c>
      <c r="AA34" s="35">
        <f>(SUM(d181Data300!O83:O88))/$Q34*$O34/1.02</f>
        <v>158.60566448801742</v>
      </c>
      <c r="AB34" s="35">
        <f>(SUM(d181Data300!Q83:Q88))/$Q34*$O34/1.02</f>
        <v>3.7763253449527956</v>
      </c>
      <c r="AC34" s="35">
        <f>(SUM(d181Data300!R83:R88))/$Q34*$O34/1.02</f>
        <v>0</v>
      </c>
      <c r="AD34" s="7">
        <f>d181Data300!F83</f>
        <v>421.59</v>
      </c>
      <c r="AE34" s="34"/>
      <c r="AF34" s="34"/>
      <c r="AH34" s="102">
        <f t="shared" si="9"/>
        <v>5.6466666666666674</v>
      </c>
      <c r="AI34" s="102">
        <f t="shared" si="10"/>
        <v>4.9933333333333332</v>
      </c>
      <c r="AJ34" s="102">
        <f t="shared" si="11"/>
        <v>11.343333333333334</v>
      </c>
      <c r="AK34" s="102">
        <f t="shared" si="12"/>
        <v>1284.4561096529603</v>
      </c>
      <c r="AL34" s="102">
        <f t="shared" si="13"/>
        <v>1135.8413531641879</v>
      </c>
      <c r="AM34" s="102">
        <f t="shared" si="14"/>
        <v>0</v>
      </c>
      <c r="AN34" s="102">
        <f t="shared" si="15"/>
        <v>159.98833479148439</v>
      </c>
      <c r="AO34" s="102">
        <f t="shared" si="16"/>
        <v>2580.2857976086325</v>
      </c>
      <c r="AP34" s="102">
        <f t="shared" si="17"/>
        <v>1.7412020941112267</v>
      </c>
    </row>
    <row r="35" spans="1:42" ht="18.75" thickTop="1" x14ac:dyDescent="0.25">
      <c r="A35" s="116">
        <v>401</v>
      </c>
      <c r="B35" s="115">
        <v>164</v>
      </c>
      <c r="C35" s="115">
        <v>60</v>
      </c>
      <c r="D35" s="115" t="s">
        <v>745</v>
      </c>
      <c r="E35" s="115">
        <v>11.06</v>
      </c>
      <c r="F35" s="115">
        <v>54.57</v>
      </c>
      <c r="G35" s="115">
        <v>7.65</v>
      </c>
      <c r="H35" s="115">
        <v>1.23</v>
      </c>
      <c r="I35" s="115">
        <v>0</v>
      </c>
      <c r="J35" s="115">
        <v>0</v>
      </c>
      <c r="K35" s="115">
        <v>54.28</v>
      </c>
      <c r="L35" s="115">
        <v>17.25</v>
      </c>
      <c r="M35" s="114"/>
      <c r="N35" s="128"/>
      <c r="O35" s="36">
        <v>4.875</v>
      </c>
      <c r="P35" s="36">
        <f t="shared" si="0"/>
        <v>128.79000000000002</v>
      </c>
      <c r="Q35" s="36">
        <v>6</v>
      </c>
      <c r="R35" s="36">
        <f t="shared" si="1"/>
        <v>21.465000000000003</v>
      </c>
      <c r="S35" s="36">
        <f t="shared" si="2"/>
        <v>102.59007352941178</v>
      </c>
      <c r="T35" s="35">
        <f t="shared" si="3"/>
        <v>1025.9007352941178</v>
      </c>
      <c r="U35" s="35">
        <f t="shared" si="4"/>
        <v>522.78799019607834</v>
      </c>
      <c r="V35" s="35">
        <f t="shared" si="5"/>
        <v>432.3774509803921</v>
      </c>
      <c r="W35" s="35">
        <f t="shared" si="6"/>
        <v>60.937500000000007</v>
      </c>
      <c r="X35" s="35">
        <f t="shared" si="7"/>
        <v>9.797794117647058</v>
      </c>
      <c r="Y35" s="35">
        <f t="shared" si="8"/>
        <v>0</v>
      </c>
      <c r="Z35" s="35">
        <f>(SUM(d181Data400!K13:K18)+Q35)/Q35</f>
        <v>13</v>
      </c>
      <c r="AA35" s="35">
        <f>(SUM(d181Data400!O13:O18))/$Q35*$O35/1.02</f>
        <v>84.436274509803923</v>
      </c>
      <c r="AB35" s="35">
        <f>(SUM(d181Data400!Q13:Q18))/$Q35*$O35/1.02</f>
        <v>4.7794117647058822</v>
      </c>
      <c r="AC35" s="35">
        <f>(SUM(d181Data400!R13:R18))/$Q35*$O35/1.02</f>
        <v>0</v>
      </c>
      <c r="AD35" s="7">
        <f>d181Data400!F13</f>
        <v>1375.94</v>
      </c>
      <c r="AE35" s="34"/>
      <c r="AF35" s="34"/>
      <c r="AH35" s="102">
        <f t="shared" si="9"/>
        <v>10.938333333333333</v>
      </c>
      <c r="AI35" s="102">
        <f t="shared" si="10"/>
        <v>9.0466666666666669</v>
      </c>
      <c r="AJ35" s="102">
        <f t="shared" si="11"/>
        <v>21.465000000000003</v>
      </c>
      <c r="AK35" s="102">
        <f t="shared" si="12"/>
        <v>524.84621062992119</v>
      </c>
      <c r="AL35" s="102">
        <f t="shared" si="13"/>
        <v>434.07972440944883</v>
      </c>
      <c r="AM35" s="102">
        <f t="shared" si="14"/>
        <v>0</v>
      </c>
      <c r="AN35" s="102">
        <f t="shared" si="15"/>
        <v>71.013779527559066</v>
      </c>
      <c r="AO35" s="102">
        <f t="shared" si="16"/>
        <v>1029.9397145669291</v>
      </c>
      <c r="AP35" s="102">
        <f t="shared" si="17"/>
        <v>0.65294475140518415</v>
      </c>
    </row>
    <row r="36" spans="1:42" ht="18" x14ac:dyDescent="0.25">
      <c r="A36" s="40">
        <v>402</v>
      </c>
      <c r="B36" s="39">
        <v>164</v>
      </c>
      <c r="C36" s="39">
        <v>60</v>
      </c>
      <c r="D36" s="39" t="s">
        <v>745</v>
      </c>
      <c r="E36" s="42">
        <v>7.51</v>
      </c>
      <c r="F36" s="42">
        <v>41.64</v>
      </c>
      <c r="G36" s="42">
        <v>4.03</v>
      </c>
      <c r="H36" s="39">
        <v>0.26</v>
      </c>
      <c r="I36" s="39">
        <v>0</v>
      </c>
      <c r="J36" s="39">
        <v>0</v>
      </c>
      <c r="K36" s="42">
        <v>44.94</v>
      </c>
      <c r="L36" s="42">
        <v>12.74</v>
      </c>
      <c r="M36" s="113"/>
      <c r="N36" s="128"/>
      <c r="O36" s="36">
        <v>11.472222222222221</v>
      </c>
      <c r="P36" s="36">
        <f t="shared" si="0"/>
        <v>98.38</v>
      </c>
      <c r="Q36" s="36">
        <v>6</v>
      </c>
      <c r="R36" s="36">
        <f t="shared" si="1"/>
        <v>16.396666666666665</v>
      </c>
      <c r="S36" s="36">
        <f t="shared" si="2"/>
        <v>184.41784676833691</v>
      </c>
      <c r="T36" s="35">
        <f t="shared" si="3"/>
        <v>1844.178467683369</v>
      </c>
      <c r="U36" s="35">
        <f t="shared" si="4"/>
        <v>921.33941539578768</v>
      </c>
      <c r="V36" s="35">
        <f t="shared" si="5"/>
        <v>842.42102396514133</v>
      </c>
      <c r="W36" s="35">
        <f t="shared" si="6"/>
        <v>75.544208424110394</v>
      </c>
      <c r="X36" s="35">
        <f t="shared" si="7"/>
        <v>4.8738198983297014</v>
      </c>
      <c r="Y36" s="35">
        <f t="shared" si="8"/>
        <v>0</v>
      </c>
      <c r="Z36" s="35">
        <f>(SUM(d181Data400!K23:K28)+Q36)/Q36</f>
        <v>13.833333333333334</v>
      </c>
      <c r="AA36" s="35">
        <f>(SUM(d181Data400!O23:O28))/$Q36*$O36/1.02</f>
        <v>118.09640522875816</v>
      </c>
      <c r="AB36" s="35">
        <f>(SUM(d181Data400!Q23:Q28))/$Q36*$O36/1.02</f>
        <v>0</v>
      </c>
      <c r="AC36" s="35">
        <f>(SUM(d181Data400!R23:R28))/$Q36*$O36/1.02</f>
        <v>0</v>
      </c>
      <c r="AD36" s="7">
        <f>d181Data400!F23</f>
        <v>1077.21</v>
      </c>
      <c r="AE36" s="34"/>
      <c r="AF36" s="34"/>
      <c r="AH36" s="102">
        <f t="shared" si="9"/>
        <v>8.1916666666666664</v>
      </c>
      <c r="AI36" s="102">
        <f t="shared" si="10"/>
        <v>7.4899999999999993</v>
      </c>
      <c r="AJ36" s="102">
        <f t="shared" si="11"/>
        <v>16.396666666666665</v>
      </c>
      <c r="AK36" s="102">
        <f t="shared" si="12"/>
        <v>924.96673592884213</v>
      </c>
      <c r="AL36" s="102">
        <f t="shared" si="13"/>
        <v>845.7376421697287</v>
      </c>
      <c r="AM36" s="102">
        <f t="shared" si="14"/>
        <v>0</v>
      </c>
      <c r="AN36" s="102">
        <f t="shared" si="15"/>
        <v>80.734634733158344</v>
      </c>
      <c r="AO36" s="102">
        <f t="shared" si="16"/>
        <v>1851.4390128317293</v>
      </c>
      <c r="AP36" s="102">
        <f t="shared" si="17"/>
        <v>1.3267422338347643</v>
      </c>
    </row>
    <row r="37" spans="1:42" ht="18" x14ac:dyDescent="0.25">
      <c r="A37" s="40">
        <v>403</v>
      </c>
      <c r="B37" s="39">
        <v>164</v>
      </c>
      <c r="C37" s="39">
        <v>60</v>
      </c>
      <c r="D37" s="39" t="s">
        <v>745</v>
      </c>
      <c r="E37" s="42">
        <v>7.75</v>
      </c>
      <c r="F37" s="42">
        <v>29.73</v>
      </c>
      <c r="G37" s="42">
        <v>2.54</v>
      </c>
      <c r="H37" s="39">
        <v>1.43</v>
      </c>
      <c r="I37" s="39">
        <v>0</v>
      </c>
      <c r="J37" s="39">
        <v>0</v>
      </c>
      <c r="K37" s="42">
        <v>32.729999999999997</v>
      </c>
      <c r="L37" s="42">
        <v>11.42</v>
      </c>
      <c r="M37" s="113"/>
      <c r="N37" s="128"/>
      <c r="O37" s="36">
        <v>22.351851851851851</v>
      </c>
      <c r="P37" s="36">
        <f t="shared" si="0"/>
        <v>74.180000000000007</v>
      </c>
      <c r="Q37" s="36">
        <v>6</v>
      </c>
      <c r="R37" s="36">
        <f t="shared" si="1"/>
        <v>12.363333333333335</v>
      </c>
      <c r="S37" s="36">
        <f t="shared" si="2"/>
        <v>270.92489711934155</v>
      </c>
      <c r="T37" s="35">
        <f t="shared" si="3"/>
        <v>2709.2489711934154</v>
      </c>
      <c r="U37" s="35">
        <f t="shared" si="4"/>
        <v>1368.8683127572017</v>
      </c>
      <c r="V37" s="35">
        <f t="shared" si="5"/>
        <v>1195.3858024691356</v>
      </c>
      <c r="W37" s="35">
        <f t="shared" si="6"/>
        <v>92.767489711934147</v>
      </c>
      <c r="X37" s="35">
        <f t="shared" si="7"/>
        <v>52.22736625514402</v>
      </c>
      <c r="Y37" s="35">
        <f t="shared" si="8"/>
        <v>0</v>
      </c>
      <c r="Z37" s="35">
        <f>(SUM(d181Data400!K33:K38)+Q37)/Q37</f>
        <v>15</v>
      </c>
      <c r="AA37" s="35">
        <f>(SUM(d181Data400!O33:O38))/$Q37*$O37/1.02</f>
        <v>142.43827160493828</v>
      </c>
      <c r="AB37" s="35">
        <f>(SUM(d181Data400!Q33:Q38))/$Q37*$O37/1.02</f>
        <v>14.609053497942385</v>
      </c>
      <c r="AC37" s="35">
        <f>(SUM(d181Data400!R33:R38))/$Q37*$O37/1.02</f>
        <v>0</v>
      </c>
      <c r="AD37" s="7">
        <f>d181Data400!F33</f>
        <v>1074.8599999999999</v>
      </c>
      <c r="AE37" s="34"/>
      <c r="AF37" s="34"/>
      <c r="AH37" s="102">
        <f t="shared" si="9"/>
        <v>6.246666666666667</v>
      </c>
      <c r="AI37" s="102">
        <f t="shared" si="10"/>
        <v>5.4549999999999992</v>
      </c>
      <c r="AJ37" s="102">
        <f t="shared" si="11"/>
        <v>12.363333333333335</v>
      </c>
      <c r="AK37" s="102">
        <f t="shared" si="12"/>
        <v>1374.2575580830173</v>
      </c>
      <c r="AL37" s="102">
        <f t="shared" si="13"/>
        <v>1200.0920457859431</v>
      </c>
      <c r="AM37" s="102">
        <f t="shared" si="14"/>
        <v>0</v>
      </c>
      <c r="AN37" s="102">
        <f t="shared" si="15"/>
        <v>145.56570185671234</v>
      </c>
      <c r="AO37" s="102">
        <f t="shared" si="16"/>
        <v>2719.9153057256726</v>
      </c>
      <c r="AP37" s="102">
        <f t="shared" si="17"/>
        <v>1.9059799727498219</v>
      </c>
    </row>
    <row r="38" spans="1:42" ht="18" x14ac:dyDescent="0.25">
      <c r="A38" s="40">
        <v>404</v>
      </c>
      <c r="B38" s="39">
        <v>164</v>
      </c>
      <c r="C38" s="39">
        <v>60</v>
      </c>
      <c r="D38" s="39" t="s">
        <v>745</v>
      </c>
      <c r="E38" s="42">
        <v>14.49</v>
      </c>
      <c r="F38" s="42">
        <v>40.6</v>
      </c>
      <c r="G38" s="42">
        <v>4.46</v>
      </c>
      <c r="H38" s="39">
        <v>0</v>
      </c>
      <c r="I38" s="39">
        <v>0</v>
      </c>
      <c r="J38" s="39">
        <v>0</v>
      </c>
      <c r="K38" s="42">
        <v>47.58</v>
      </c>
      <c r="L38" s="42">
        <v>14.31</v>
      </c>
      <c r="M38" s="113"/>
      <c r="N38" s="128"/>
      <c r="O38" s="36">
        <v>10.944444444444445</v>
      </c>
      <c r="P38" s="36">
        <f t="shared" si="0"/>
        <v>107.13</v>
      </c>
      <c r="Q38" s="36">
        <v>6</v>
      </c>
      <c r="R38" s="36">
        <f t="shared" si="1"/>
        <v>17.855</v>
      </c>
      <c r="S38" s="36">
        <f t="shared" si="2"/>
        <v>191.58142701525054</v>
      </c>
      <c r="T38" s="35">
        <f t="shared" si="3"/>
        <v>1915.8142701525055</v>
      </c>
      <c r="U38" s="35">
        <f t="shared" si="4"/>
        <v>985.17883079157582</v>
      </c>
      <c r="V38" s="35">
        <f t="shared" si="5"/>
        <v>850.87690631808266</v>
      </c>
      <c r="W38" s="35">
        <f t="shared" si="6"/>
        <v>79.758533042846778</v>
      </c>
      <c r="X38" s="35">
        <f t="shared" si="7"/>
        <v>0</v>
      </c>
      <c r="Y38" s="35">
        <f t="shared" si="8"/>
        <v>0</v>
      </c>
      <c r="Z38" s="35">
        <f>(SUM(d181Data400!K43:K48)+Q38)/Q38</f>
        <v>14.666666666666666</v>
      </c>
      <c r="AA38" s="35">
        <f>(SUM(d181Data400!O43:O48))/$Q38*$O38/1.02</f>
        <v>130.54647785039941</v>
      </c>
      <c r="AB38" s="35">
        <f>(SUM(d181Data400!Q43:Q48))/$Q38*$O38/1.02</f>
        <v>0</v>
      </c>
      <c r="AC38" s="35">
        <f>(SUM(d181Data400!R43:R48))/$Q38*$O38/1.02</f>
        <v>0</v>
      </c>
      <c r="AD38" s="7">
        <f>d181Data400!F43</f>
        <v>2197.54</v>
      </c>
      <c r="AE38" s="34"/>
      <c r="AF38" s="34"/>
      <c r="AH38" s="102">
        <f t="shared" si="9"/>
        <v>9.1816666666666666</v>
      </c>
      <c r="AI38" s="102">
        <f t="shared" si="10"/>
        <v>7.93</v>
      </c>
      <c r="AJ38" s="102">
        <f t="shared" si="11"/>
        <v>17.855</v>
      </c>
      <c r="AK38" s="102">
        <f t="shared" si="12"/>
        <v>989.05748760571589</v>
      </c>
      <c r="AL38" s="102">
        <f t="shared" si="13"/>
        <v>854.22681539807513</v>
      </c>
      <c r="AM38" s="102">
        <f t="shared" si="14"/>
        <v>0</v>
      </c>
      <c r="AN38" s="102">
        <f t="shared" si="15"/>
        <v>80.07254301545639</v>
      </c>
      <c r="AO38" s="102">
        <f t="shared" si="16"/>
        <v>1923.3568460192475</v>
      </c>
      <c r="AP38" s="102">
        <f t="shared" si="17"/>
        <v>1.4999954391394514</v>
      </c>
    </row>
    <row r="39" spans="1:42" ht="18" x14ac:dyDescent="0.25">
      <c r="A39" s="40">
        <v>405</v>
      </c>
      <c r="B39" s="39">
        <v>164</v>
      </c>
      <c r="C39" s="39">
        <v>60</v>
      </c>
      <c r="D39" s="39" t="s">
        <v>745</v>
      </c>
      <c r="E39" s="42">
        <v>8.31</v>
      </c>
      <c r="F39" s="42">
        <v>28.2</v>
      </c>
      <c r="G39" s="42">
        <v>2.61</v>
      </c>
      <c r="H39" s="39">
        <v>0.65</v>
      </c>
      <c r="I39" s="39">
        <v>0</v>
      </c>
      <c r="J39" s="39">
        <v>0</v>
      </c>
      <c r="K39" s="42">
        <v>38.08</v>
      </c>
      <c r="L39" s="42">
        <v>10.45</v>
      </c>
      <c r="M39" s="113"/>
      <c r="N39" s="128"/>
      <c r="O39" s="36">
        <v>23.953703703703706</v>
      </c>
      <c r="P39" s="36">
        <f t="shared" si="0"/>
        <v>77.849999999999994</v>
      </c>
      <c r="Q39" s="36">
        <v>6</v>
      </c>
      <c r="R39" s="36">
        <f t="shared" si="1"/>
        <v>12.975</v>
      </c>
      <c r="S39" s="36">
        <f t="shared" si="2"/>
        <v>304.70520152505446</v>
      </c>
      <c r="T39" s="35">
        <f t="shared" si="3"/>
        <v>3047.0520152505446</v>
      </c>
      <c r="U39" s="35">
        <f t="shared" si="4"/>
        <v>1429.0028140885984</v>
      </c>
      <c r="V39" s="35">
        <f t="shared" si="5"/>
        <v>1490.4526748971193</v>
      </c>
      <c r="W39" s="35">
        <f t="shared" si="6"/>
        <v>102.15550108932463</v>
      </c>
      <c r="X39" s="35">
        <f t="shared" si="7"/>
        <v>25.4410251755023</v>
      </c>
      <c r="Y39" s="35">
        <f t="shared" si="8"/>
        <v>0</v>
      </c>
      <c r="Z39" s="35">
        <f>(SUM(d181Data400!K53:K58)+Q39)/Q39</f>
        <v>13.833333333333334</v>
      </c>
      <c r="AA39" s="35">
        <f>(SUM(d181Data400!O53:O58))/$Q39*$O39/1.02</f>
        <v>183.9581820382474</v>
      </c>
      <c r="AB39" s="35">
        <f>(SUM(d181Data400!Q53:Q58))/$Q39*$O39/1.02</f>
        <v>0</v>
      </c>
      <c r="AC39" s="35">
        <f>(SUM(d181Data400!R53:R58))/$Q39*$O39/1.02</f>
        <v>0</v>
      </c>
      <c r="AD39" s="7">
        <f>d181Data400!F53</f>
        <v>1186.94</v>
      </c>
      <c r="AE39" s="34"/>
      <c r="AF39" s="34"/>
      <c r="AH39" s="102">
        <f t="shared" si="9"/>
        <v>6.085</v>
      </c>
      <c r="AI39" s="102">
        <f t="shared" si="10"/>
        <v>6.3466666666666667</v>
      </c>
      <c r="AJ39" s="102">
        <f t="shared" si="11"/>
        <v>12.975</v>
      </c>
      <c r="AK39" s="102">
        <f t="shared" si="12"/>
        <v>1434.6288094196561</v>
      </c>
      <c r="AL39" s="102">
        <f t="shared" si="13"/>
        <v>1496.3205988140371</v>
      </c>
      <c r="AM39" s="102">
        <f t="shared" si="14"/>
        <v>0</v>
      </c>
      <c r="AN39" s="102">
        <f t="shared" si="15"/>
        <v>128.09887479342862</v>
      </c>
      <c r="AO39" s="102">
        <f t="shared" si="16"/>
        <v>3059.0482830271217</v>
      </c>
      <c r="AP39" s="102">
        <f t="shared" si="17"/>
        <v>2.0491195175121137</v>
      </c>
    </row>
    <row r="40" spans="1:42" ht="18" x14ac:dyDescent="0.25">
      <c r="A40" s="40">
        <v>406</v>
      </c>
      <c r="B40" s="39">
        <v>164</v>
      </c>
      <c r="C40" s="39">
        <v>60</v>
      </c>
      <c r="D40" s="39" t="s">
        <v>745</v>
      </c>
      <c r="E40" s="42">
        <v>7.48</v>
      </c>
      <c r="F40" s="42">
        <v>44.03</v>
      </c>
      <c r="G40" s="42">
        <v>4.09</v>
      </c>
      <c r="H40" s="39">
        <v>1.3</v>
      </c>
      <c r="I40" s="39">
        <v>0</v>
      </c>
      <c r="J40" s="39">
        <v>0</v>
      </c>
      <c r="K40" s="42">
        <v>50.54</v>
      </c>
      <c r="L40" s="42">
        <v>12.58</v>
      </c>
      <c r="M40" s="113"/>
      <c r="N40" s="128"/>
      <c r="O40" s="36">
        <v>11.648148148148147</v>
      </c>
      <c r="P40" s="36">
        <f t="shared" si="0"/>
        <v>107.44</v>
      </c>
      <c r="Q40" s="36">
        <v>6</v>
      </c>
      <c r="R40" s="36">
        <f t="shared" si="1"/>
        <v>17.906666666666666</v>
      </c>
      <c r="S40" s="36">
        <f t="shared" si="2"/>
        <v>204.48971193415633</v>
      </c>
      <c r="T40" s="35">
        <f t="shared" si="3"/>
        <v>2044.8971193415634</v>
      </c>
      <c r="U40" s="35">
        <f t="shared" si="4"/>
        <v>980.3858024691358</v>
      </c>
      <c r="V40" s="35">
        <f t="shared" si="5"/>
        <v>961.92386831275712</v>
      </c>
      <c r="W40" s="35">
        <f t="shared" si="6"/>
        <v>77.844650205761297</v>
      </c>
      <c r="X40" s="35">
        <f t="shared" si="7"/>
        <v>24.742798353909464</v>
      </c>
      <c r="Y40" s="35">
        <f t="shared" si="8"/>
        <v>0</v>
      </c>
      <c r="Z40" s="35">
        <f>(SUM(d181Data400!K63:K68)+Q40)/Q40</f>
        <v>15.5</v>
      </c>
      <c r="AA40" s="35">
        <f>(SUM(d181Data400!O63:O68))/$Q40*$O40/1.02</f>
        <v>148.45679012345678</v>
      </c>
      <c r="AB40" s="35">
        <f>(SUM(d181Data400!Q63:Q68))/$Q40*$O40/1.02</f>
        <v>9.5164609053497937</v>
      </c>
      <c r="AC40" s="35">
        <f>(SUM(d181Data400!R63:R68))/$Q40*$O40/1.02</f>
        <v>0</v>
      </c>
      <c r="AD40" s="7">
        <f>d181Data400!F63</f>
        <v>1111.25</v>
      </c>
      <c r="AE40" s="34"/>
      <c r="AF40" s="34"/>
      <c r="AH40" s="102">
        <f t="shared" si="9"/>
        <v>8.5850000000000009</v>
      </c>
      <c r="AI40" s="102">
        <f t="shared" si="10"/>
        <v>8.4233333333333338</v>
      </c>
      <c r="AJ40" s="102">
        <f t="shared" si="11"/>
        <v>17.906666666666666</v>
      </c>
      <c r="AK40" s="102">
        <f t="shared" si="12"/>
        <v>984.24558909303005</v>
      </c>
      <c r="AL40" s="102">
        <f t="shared" si="13"/>
        <v>965.7109701565081</v>
      </c>
      <c r="AM40" s="102">
        <f t="shared" si="14"/>
        <v>0</v>
      </c>
      <c r="AN40" s="102">
        <f t="shared" si="15"/>
        <v>102.99133615242538</v>
      </c>
      <c r="AO40" s="102">
        <f t="shared" si="16"/>
        <v>2052.9478954019637</v>
      </c>
      <c r="AP40" s="102">
        <f t="shared" si="17"/>
        <v>1.462223142887205</v>
      </c>
    </row>
    <row r="41" spans="1:42" ht="18" x14ac:dyDescent="0.25">
      <c r="A41" s="40">
        <v>407</v>
      </c>
      <c r="B41" s="39">
        <v>164</v>
      </c>
      <c r="C41" s="39">
        <v>60</v>
      </c>
      <c r="D41" s="39" t="s">
        <v>745</v>
      </c>
      <c r="E41" s="42">
        <v>10.95</v>
      </c>
      <c r="F41" s="42">
        <v>54.44</v>
      </c>
      <c r="G41" s="42">
        <v>5.82</v>
      </c>
      <c r="H41" s="39">
        <v>1.1599999999999999</v>
      </c>
      <c r="I41" s="39">
        <v>0</v>
      </c>
      <c r="J41" s="39">
        <v>0</v>
      </c>
      <c r="K41" s="42">
        <v>52.45</v>
      </c>
      <c r="L41" s="42">
        <v>16.27</v>
      </c>
      <c r="M41" s="113"/>
      <c r="N41" s="128"/>
      <c r="O41" s="36">
        <v>5.0625</v>
      </c>
      <c r="P41" s="36">
        <f t="shared" si="0"/>
        <v>124.82000000000001</v>
      </c>
      <c r="Q41" s="36">
        <v>6</v>
      </c>
      <c r="R41" s="36">
        <f t="shared" si="1"/>
        <v>20.803333333333335</v>
      </c>
      <c r="S41" s="36">
        <f t="shared" si="2"/>
        <v>103.25183823529413</v>
      </c>
      <c r="T41" s="35">
        <f t="shared" si="3"/>
        <v>1032.5183823529412</v>
      </c>
      <c r="U41" s="35">
        <f t="shared" si="4"/>
        <v>540.90992647058818</v>
      </c>
      <c r="V41" s="35">
        <f t="shared" si="5"/>
        <v>433.86948529411768</v>
      </c>
      <c r="W41" s="35">
        <f t="shared" si="6"/>
        <v>48.143382352941174</v>
      </c>
      <c r="X41" s="35">
        <f t="shared" si="7"/>
        <v>9.5955882352941178</v>
      </c>
      <c r="Y41" s="35">
        <f t="shared" si="8"/>
        <v>0</v>
      </c>
      <c r="Z41" s="35">
        <f>(SUM(d181Data400!K73:K78)+Q41)/Q41</f>
        <v>15.666666666666666</v>
      </c>
      <c r="AA41" s="35">
        <f>(SUM(d181Data400!O73:O78))/$Q41*$O41/1.02</f>
        <v>93.474264705882348</v>
      </c>
      <c r="AB41" s="35">
        <f>(SUM(d181Data400!Q73:Q78))/$Q41*$O41/1.02</f>
        <v>3.3088235294117645</v>
      </c>
      <c r="AC41" s="35">
        <f>(SUM(d181Data400!R73:R78))/$Q41*$O41/1.02</f>
        <v>0</v>
      </c>
      <c r="AD41" s="7">
        <f>d181Data400!F73</f>
        <v>1509.32</v>
      </c>
      <c r="AE41" s="34"/>
      <c r="AF41" s="34"/>
      <c r="AH41" s="102">
        <f t="shared" si="9"/>
        <v>10.898333333333333</v>
      </c>
      <c r="AI41" s="102">
        <f t="shared" si="10"/>
        <v>8.7416666666666671</v>
      </c>
      <c r="AJ41" s="102">
        <f t="shared" si="11"/>
        <v>20.803333333333335</v>
      </c>
      <c r="AK41" s="102">
        <f t="shared" si="12"/>
        <v>543.03949311023621</v>
      </c>
      <c r="AL41" s="102">
        <f t="shared" si="13"/>
        <v>435.57763287401582</v>
      </c>
      <c r="AM41" s="102">
        <f t="shared" si="14"/>
        <v>0</v>
      </c>
      <c r="AN41" s="102">
        <f t="shared" si="15"/>
        <v>57.966289370078741</v>
      </c>
      <c r="AO41" s="102">
        <f t="shared" si="16"/>
        <v>1036.5834153543308</v>
      </c>
      <c r="AP41" s="102">
        <f t="shared" si="17"/>
        <v>0.7485117513617735</v>
      </c>
    </row>
    <row r="42" spans="1:42" ht="18.75" thickBot="1" x14ac:dyDescent="0.3">
      <c r="A42" s="112">
        <v>408</v>
      </c>
      <c r="B42" s="110">
        <v>164</v>
      </c>
      <c r="C42" s="110">
        <v>60</v>
      </c>
      <c r="D42" s="110" t="s">
        <v>745</v>
      </c>
      <c r="E42" s="38">
        <v>9.31</v>
      </c>
      <c r="F42" s="38">
        <v>42.87</v>
      </c>
      <c r="G42" s="38">
        <v>4.7699999999999996</v>
      </c>
      <c r="H42" s="111">
        <v>0.78</v>
      </c>
      <c r="I42" s="110">
        <v>0</v>
      </c>
      <c r="J42" s="109">
        <v>0</v>
      </c>
      <c r="K42" s="118">
        <v>51.62</v>
      </c>
      <c r="L42" s="38">
        <v>15.18</v>
      </c>
      <c r="M42" s="107"/>
      <c r="N42" s="128"/>
      <c r="O42" s="36">
        <v>11.990740740740742</v>
      </c>
      <c r="P42" s="36">
        <f t="shared" si="0"/>
        <v>109.35</v>
      </c>
      <c r="Q42" s="36">
        <v>6</v>
      </c>
      <c r="R42" s="36">
        <f t="shared" si="1"/>
        <v>18.224999999999998</v>
      </c>
      <c r="S42" s="36">
        <f t="shared" si="2"/>
        <v>214.24632352941177</v>
      </c>
      <c r="T42" s="35">
        <f t="shared" si="3"/>
        <v>2142.4632352941176</v>
      </c>
      <c r="U42" s="35">
        <f t="shared" si="4"/>
        <v>1022.3477971435489</v>
      </c>
      <c r="V42" s="35">
        <f t="shared" si="5"/>
        <v>1011.3758775114986</v>
      </c>
      <c r="W42" s="35">
        <f t="shared" si="6"/>
        <v>93.457244008714611</v>
      </c>
      <c r="X42" s="35">
        <f t="shared" si="7"/>
        <v>15.282316630355849</v>
      </c>
      <c r="Y42" s="35">
        <f t="shared" si="8"/>
        <v>0</v>
      </c>
      <c r="Z42" s="35">
        <f>(SUM(d181Data400!K83:K88)+Q42)/Q42</f>
        <v>15.5</v>
      </c>
      <c r="AA42" s="35">
        <f>(SUM(d181Data400!O83:O88))/$Q42*$O42/1.02</f>
        <v>158.70098039215688</v>
      </c>
      <c r="AB42" s="35">
        <f>(SUM(d181Data400!Q83:Q88))/$Q42*$O42/1.02</f>
        <v>5.8778140885984032</v>
      </c>
      <c r="AC42" s="35">
        <f>(SUM(d181Data400!R83:R88))/$Q42*$O42/1.02</f>
        <v>0</v>
      </c>
      <c r="AD42" s="7">
        <f>d181Data400!F83</f>
        <v>1441.89</v>
      </c>
      <c r="AE42" s="34"/>
      <c r="AF42" s="34"/>
      <c r="AH42" s="102">
        <f t="shared" si="9"/>
        <v>8.6966666666666672</v>
      </c>
      <c r="AI42" s="102">
        <f t="shared" si="10"/>
        <v>8.6033333333333335</v>
      </c>
      <c r="AJ42" s="102">
        <f t="shared" si="11"/>
        <v>18.224999999999998</v>
      </c>
      <c r="AK42" s="102">
        <f t="shared" si="12"/>
        <v>1026.3727884708856</v>
      </c>
      <c r="AL42" s="102">
        <f t="shared" si="13"/>
        <v>1015.357672304851</v>
      </c>
      <c r="AM42" s="102">
        <f t="shared" si="14"/>
        <v>0</v>
      </c>
      <c r="AN42" s="102">
        <f t="shared" si="15"/>
        <v>109.16766914552349</v>
      </c>
      <c r="AO42" s="102">
        <f t="shared" si="16"/>
        <v>2150.8981299212601</v>
      </c>
      <c r="AP42" s="102">
        <f t="shared" si="17"/>
        <v>1.5895989902989101</v>
      </c>
    </row>
    <row r="43" spans="1:42" ht="13.5" thickTop="1" x14ac:dyDescent="0.2">
      <c r="N43" s="128"/>
    </row>
    <row r="45" spans="1:42" x14ac:dyDescent="0.2">
      <c r="O45" s="7" t="s">
        <v>155</v>
      </c>
      <c r="P45" s="7" t="s">
        <v>154</v>
      </c>
      <c r="Q45" s="7" t="s">
        <v>153</v>
      </c>
      <c r="R45" s="7" t="s">
        <v>156</v>
      </c>
      <c r="S45" s="7" t="s">
        <v>158</v>
      </c>
      <c r="T45" s="7" t="s">
        <v>157</v>
      </c>
    </row>
    <row r="46" spans="1:42" x14ac:dyDescent="0.2">
      <c r="N46" s="7" t="s">
        <v>169</v>
      </c>
      <c r="O46" s="35">
        <f>AVERAGE(T13,T34)</f>
        <v>2986.3838961510528</v>
      </c>
      <c r="P46" s="35">
        <f>AVERAGE(T37,T39)</f>
        <v>2878.15049322198</v>
      </c>
      <c r="Q46" s="35">
        <f>AVERAGE(T18,T21,T38,T40)</f>
        <v>2270.585549806342</v>
      </c>
      <c r="R46" s="35">
        <f>AVERAGE(T12,T25,T28,T32)</f>
        <v>2191.6809640522874</v>
      </c>
      <c r="S46" s="35">
        <f>AVERAGE(T11,T23)</f>
        <v>1467.6063793572982</v>
      </c>
      <c r="T46" s="35">
        <f>AVERAGE(T26,T30)</f>
        <v>1309.3536900871459</v>
      </c>
    </row>
    <row r="47" spans="1:42" x14ac:dyDescent="0.2">
      <c r="N47" s="7" t="s">
        <v>168</v>
      </c>
      <c r="O47" s="35">
        <f>AVERAGE(U13,U34)</f>
        <v>1497.5866920842413</v>
      </c>
      <c r="P47" s="35">
        <f>AVERAGE(U37,U39)</f>
        <v>1398.9355634229</v>
      </c>
      <c r="Q47" s="35">
        <f>AVERAGE(U18,U21,U38,U40)</f>
        <v>1110.2516793754539</v>
      </c>
      <c r="R47" s="35">
        <f>AVERAGE(U12,U25,U28,U32)</f>
        <v>1077.8067507867345</v>
      </c>
      <c r="S47" s="35">
        <f>AVERAGE(U11,U23)</f>
        <v>743.76599945533758</v>
      </c>
      <c r="T47" s="35">
        <f>AVERAGE(U26,U30)</f>
        <v>656.80113017429187</v>
      </c>
    </row>
    <row r="48" spans="1:42" x14ac:dyDescent="0.2">
      <c r="N48" s="7" t="s">
        <v>167</v>
      </c>
      <c r="O48" s="35">
        <f>AVERAGE(V13,V34)</f>
        <v>1347.5562817719681</v>
      </c>
      <c r="P48" s="35">
        <f>AVERAGE(V37,V39)</f>
        <v>1342.9192386831273</v>
      </c>
      <c r="Q48" s="35">
        <f>AVERAGE(V18,V21,V38,V40)</f>
        <v>1053.6978788428951</v>
      </c>
      <c r="R48" s="35">
        <f>AVERAGE(V12,V25,V28,V32)</f>
        <v>991.78093228031958</v>
      </c>
      <c r="S48" s="35">
        <f>AVERAGE(V11,V23)</f>
        <v>657.03329248366003</v>
      </c>
      <c r="T48" s="35">
        <f>AVERAGE(V26,V30)</f>
        <v>590.81958061002183</v>
      </c>
    </row>
    <row r="49" spans="14:20" x14ac:dyDescent="0.2">
      <c r="N49" s="7" t="s">
        <v>166</v>
      </c>
      <c r="O49" s="35">
        <f>AVERAGE(W13,W34)</f>
        <v>115.79293754538853</v>
      </c>
      <c r="P49" s="35">
        <f>AVERAGE(W37,W39)</f>
        <v>97.461495400629389</v>
      </c>
      <c r="Q49" s="35">
        <f>AVERAGE(W18,W21,W38,W40)</f>
        <v>91.924851730815774</v>
      </c>
      <c r="R49" s="35">
        <f>AVERAGE(W12,W25,W28,W32)</f>
        <v>95.753600823045275</v>
      </c>
      <c r="S49" s="35">
        <f>AVERAGE(W11,W23)</f>
        <v>63.176913126361654</v>
      </c>
      <c r="T49" s="35">
        <f>AVERAGE(W26,W30)</f>
        <v>55.603894335511981</v>
      </c>
    </row>
    <row r="50" spans="14:20" x14ac:dyDescent="0.2">
      <c r="N50" s="7" t="s">
        <v>165</v>
      </c>
      <c r="O50" s="35">
        <f>AVERAGE(X13,X34)</f>
        <v>25.447984749455333</v>
      </c>
      <c r="P50" s="35">
        <f>AVERAGE(X37,X39)</f>
        <v>38.834195715323162</v>
      </c>
      <c r="Q50" s="35">
        <f>AVERAGE(X18,X21,X38,X40)</f>
        <v>14.711139857177436</v>
      </c>
      <c r="R50" s="35">
        <f>AVERAGE(X12,X25,X28,X32)</f>
        <v>26.339680162188333</v>
      </c>
      <c r="S50" s="35">
        <f>AVERAGE(X11,X23)</f>
        <v>3.6301742919389981</v>
      </c>
      <c r="T50" s="35">
        <f>AVERAGE(X26,X30)</f>
        <v>6.129084967320261</v>
      </c>
    </row>
    <row r="51" spans="14:20" x14ac:dyDescent="0.2">
      <c r="N51" s="7" t="s">
        <v>164</v>
      </c>
      <c r="O51" s="35">
        <f>AVERAGE(Y13,Y34)</f>
        <v>0</v>
      </c>
      <c r="P51" s="35">
        <f>AVERAGE(Y37,Y39)</f>
        <v>0</v>
      </c>
      <c r="Q51" s="35">
        <f>AVERAGE(Y18,Y21,Y38,Y40)</f>
        <v>0</v>
      </c>
      <c r="R51" s="35">
        <f>AVERAGE(Y12,Y25,Y28,Y32)</f>
        <v>0</v>
      </c>
      <c r="S51" s="35">
        <f>AVERAGE(Y11,Y23)</f>
        <v>0</v>
      </c>
      <c r="T51" s="35">
        <f>AVERAGE(Y26,Y30)</f>
        <v>0</v>
      </c>
    </row>
    <row r="52" spans="14:20" x14ac:dyDescent="0.2">
      <c r="N52" s="7" t="s">
        <v>163</v>
      </c>
      <c r="O52" s="35">
        <f>AVERAGE(Z13,Z34)</f>
        <v>14.25</v>
      </c>
      <c r="P52" s="35">
        <f>AVERAGE(Z37,Z39)</f>
        <v>14.416666666666668</v>
      </c>
      <c r="Q52" s="35">
        <f>AVERAGE(Z18,Z21,Z38,Z40)</f>
        <v>15.291666666666666</v>
      </c>
      <c r="R52" s="35">
        <f>AVERAGE(Z12,Z25,Z28,Z32)</f>
        <v>14.791666666666666</v>
      </c>
      <c r="S52" s="35">
        <f>AVERAGE(Z11,Z23)</f>
        <v>14.416666666666668</v>
      </c>
      <c r="T52" s="35">
        <f>AVERAGE(Z26,Z30)</f>
        <v>15.216666666666669</v>
      </c>
    </row>
    <row r="53" spans="14:20" x14ac:dyDescent="0.2">
      <c r="N53" s="7" t="s">
        <v>162</v>
      </c>
      <c r="O53" s="35">
        <f>AVERAGE(AA13,AA34)</f>
        <v>156.06617647058823</v>
      </c>
      <c r="P53" s="35">
        <f>AVERAGE(AA37,AA39)</f>
        <v>163.19822682159284</v>
      </c>
      <c r="Q53" s="35">
        <f>AVERAGE(AA18,AA21,AA38,AA40)</f>
        <v>171.91017610748003</v>
      </c>
      <c r="R53" s="35">
        <f>AVERAGE(AA12,AA25,AA28,AA32)</f>
        <v>151.95208484628421</v>
      </c>
      <c r="S53" s="35">
        <f>AVERAGE(AA11,AA23)</f>
        <v>98.806849128540307</v>
      </c>
      <c r="T53" s="35">
        <f>AVERAGE(AA26,AA30)</f>
        <v>91.499523420479306</v>
      </c>
    </row>
    <row r="54" spans="14:20" x14ac:dyDescent="0.2">
      <c r="N54" s="7" t="s">
        <v>161</v>
      </c>
      <c r="O54" s="35">
        <f>AVERAGE(AB13,AB34)</f>
        <v>1.8881626724763978</v>
      </c>
      <c r="P54" s="35">
        <f>AVERAGE(AB37,AB39)</f>
        <v>7.3045267489711927</v>
      </c>
      <c r="Q54" s="35">
        <f>AVERAGE(AB18,AB21,AB38,AB40)</f>
        <v>6.1134561849431126</v>
      </c>
      <c r="R54" s="35">
        <f>AVERAGE(AB12,AB25,AB28,AB32)</f>
        <v>3.5520303800532558</v>
      </c>
      <c r="S54" s="35">
        <f>AVERAGE(AB11,AB23)</f>
        <v>1.2476171023965139</v>
      </c>
      <c r="T54" s="35">
        <f>AVERAGE(AB26,AB30)</f>
        <v>0.50653594771241839</v>
      </c>
    </row>
    <row r="55" spans="14:20" x14ac:dyDescent="0.2">
      <c r="N55" s="7" t="s">
        <v>160</v>
      </c>
      <c r="O55" s="35">
        <f>AVERAGE(AC13,AC34)</f>
        <v>0</v>
      </c>
      <c r="P55" s="35">
        <f>AVERAGE(AC37,AC39)</f>
        <v>0</v>
      </c>
      <c r="Q55" s="35">
        <f>AVERAGE(AC18,AC21,AC38,AC40)</f>
        <v>0</v>
      </c>
      <c r="R55" s="35">
        <f>AVERAGE(AC12,AC25,AC28,AC32)</f>
        <v>0</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headerFooter alignWithMargins="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024A6-523B-42C2-9F8D-DFC2E3B512A9}">
  <sheetPr>
    <pageSetUpPr fitToPage="1"/>
  </sheetPr>
  <dimension ref="A1:BO104"/>
  <sheetViews>
    <sheetView zoomScale="80" zoomScaleNormal="80" workbookViewId="0">
      <selection activeCell="U13" sqref="U13:BO8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7" s="32" customFormat="1" ht="19.5" customHeight="1" x14ac:dyDescent="0.3">
      <c r="A1" s="33" t="s">
        <v>781</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2" spans="1:67" ht="12.75" customHeight="1" x14ac:dyDescent="0.2">
      <c r="A2" s="29"/>
      <c r="B2" s="29"/>
      <c r="C2" s="29"/>
      <c r="D2" s="29"/>
      <c r="E2" s="29"/>
      <c r="F2" s="29"/>
      <c r="G2" s="29"/>
      <c r="H2" s="29"/>
      <c r="I2" s="29"/>
      <c r="J2" s="29"/>
      <c r="K2" s="29"/>
      <c r="L2" s="29"/>
      <c r="M2" s="29"/>
      <c r="N2" s="29"/>
      <c r="O2" s="29"/>
    </row>
    <row r="3" spans="1:67" ht="12.75" customHeight="1" thickBot="1" x14ac:dyDescent="0.25">
      <c r="A3" s="149" t="s">
        <v>148</v>
      </c>
      <c r="B3" s="149"/>
      <c r="C3" s="149"/>
      <c r="D3" s="150">
        <v>37809</v>
      </c>
      <c r="E3" s="150"/>
      <c r="F3" s="29"/>
      <c r="G3" s="29"/>
      <c r="H3" s="30" t="s">
        <v>147</v>
      </c>
      <c r="I3" s="148" t="s">
        <v>780</v>
      </c>
      <c r="J3" s="148"/>
      <c r="K3" s="29"/>
      <c r="L3" s="29"/>
      <c r="M3" s="30" t="s">
        <v>145</v>
      </c>
      <c r="N3" s="31" t="s">
        <v>745</v>
      </c>
      <c r="O3" s="31"/>
    </row>
    <row r="4" spans="1:67" ht="12.75" customHeight="1" x14ac:dyDescent="0.2">
      <c r="A4" s="29"/>
      <c r="B4" s="29"/>
      <c r="C4" s="29"/>
      <c r="D4" s="29"/>
      <c r="E4" s="29"/>
      <c r="F4" s="29"/>
      <c r="G4" s="29"/>
      <c r="H4" s="29"/>
      <c r="I4" s="29"/>
      <c r="J4" s="29"/>
      <c r="K4" s="29"/>
      <c r="L4" s="29"/>
      <c r="M4" s="29"/>
      <c r="N4" s="29"/>
      <c r="O4" s="29"/>
    </row>
    <row r="5" spans="1:67" ht="12.75" customHeight="1" thickBot="1" x14ac:dyDescent="0.25">
      <c r="A5" s="149" t="s">
        <v>143</v>
      </c>
      <c r="B5" s="149"/>
      <c r="C5" s="149"/>
      <c r="D5" s="152">
        <v>188</v>
      </c>
      <c r="E5" s="152"/>
      <c r="F5" s="29"/>
      <c r="G5" s="29"/>
      <c r="H5" s="30" t="s">
        <v>142</v>
      </c>
      <c r="I5" s="148" t="s">
        <v>761</v>
      </c>
      <c r="J5" s="148"/>
      <c r="K5" s="29"/>
      <c r="L5" s="29"/>
      <c r="M5" s="30" t="s">
        <v>140</v>
      </c>
      <c r="N5" s="31" t="s">
        <v>772</v>
      </c>
      <c r="O5" s="31"/>
    </row>
    <row r="6" spans="1:67" ht="12.75" customHeight="1" x14ac:dyDescent="0.2">
      <c r="A6" s="29"/>
      <c r="B6" s="29"/>
      <c r="C6" s="29"/>
      <c r="D6" s="29"/>
      <c r="E6" s="29"/>
      <c r="F6" s="29"/>
      <c r="G6" s="29"/>
      <c r="H6" s="29"/>
      <c r="I6" s="29"/>
      <c r="J6" s="29"/>
      <c r="K6" s="29"/>
      <c r="L6" s="29"/>
      <c r="M6" s="29"/>
      <c r="N6" s="29"/>
      <c r="O6" s="29"/>
    </row>
    <row r="7" spans="1:67" ht="12.75" customHeight="1" thickBot="1" x14ac:dyDescent="0.25">
      <c r="A7" s="149" t="s">
        <v>138</v>
      </c>
      <c r="B7" s="149"/>
      <c r="C7" s="149"/>
      <c r="D7" s="148" t="s">
        <v>779</v>
      </c>
      <c r="E7" s="148"/>
      <c r="F7" s="148"/>
      <c r="G7" s="148"/>
      <c r="H7" s="148"/>
      <c r="I7" s="148"/>
      <c r="J7" s="148"/>
      <c r="K7" s="148"/>
      <c r="L7" s="148"/>
      <c r="M7" s="148"/>
      <c r="N7" s="148"/>
      <c r="O7" s="148"/>
    </row>
    <row r="8" spans="1:67" ht="12.75" customHeight="1" thickBot="1" x14ac:dyDescent="0.25">
      <c r="A8" s="29"/>
      <c r="B8" s="29"/>
      <c r="C8" s="29"/>
      <c r="D8" s="151"/>
      <c r="E8" s="151"/>
      <c r="F8" s="151"/>
      <c r="G8" s="151"/>
      <c r="H8" s="151"/>
      <c r="I8" s="151"/>
      <c r="J8" s="151"/>
      <c r="K8" s="151"/>
      <c r="L8" s="151"/>
      <c r="M8" s="151"/>
      <c r="N8" s="151"/>
      <c r="O8" s="151"/>
    </row>
    <row r="9" spans="1:67" ht="12.75" customHeight="1" x14ac:dyDescent="0.2"/>
    <row r="10" spans="1:67" ht="13.5" thickBot="1" x14ac:dyDescent="0.25">
      <c r="B10" s="28"/>
      <c r="C10" s="28"/>
      <c r="D10" s="28"/>
      <c r="E10" s="28"/>
      <c r="F10" s="28"/>
      <c r="G10" s="28"/>
      <c r="H10" s="28"/>
      <c r="I10" s="28"/>
      <c r="J10" s="28"/>
      <c r="K10" s="28"/>
      <c r="L10" s="28"/>
      <c r="M10" s="28"/>
      <c r="N10" s="28"/>
      <c r="O10" s="28"/>
      <c r="P10" s="28"/>
      <c r="Q10" s="28"/>
      <c r="R10" s="28"/>
      <c r="S10" s="28"/>
    </row>
    <row r="11" spans="1: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7" ht="3.75" customHeight="1" x14ac:dyDescent="0.2">
      <c r="B12" s="11"/>
      <c r="C12" s="9"/>
      <c r="D12" s="9"/>
      <c r="E12" s="9"/>
      <c r="F12" s="10"/>
      <c r="G12" s="9"/>
      <c r="H12" s="9"/>
      <c r="I12" s="9"/>
      <c r="J12" s="9"/>
      <c r="K12" s="10"/>
      <c r="L12" s="10"/>
      <c r="M12" s="10"/>
      <c r="N12" s="10"/>
      <c r="O12" s="10"/>
      <c r="P12" s="10"/>
      <c r="Q12" s="9"/>
      <c r="R12" s="9"/>
      <c r="S12" s="8"/>
    </row>
    <row r="13" spans="1:67" ht="15.75" x14ac:dyDescent="0.2">
      <c r="B13" s="147">
        <v>101</v>
      </c>
      <c r="C13" s="21" t="s">
        <v>104</v>
      </c>
      <c r="D13" s="19" t="s">
        <v>730</v>
      </c>
      <c r="E13" s="19">
        <v>188</v>
      </c>
      <c r="F13" s="19">
        <v>5835.15</v>
      </c>
      <c r="G13" s="19">
        <v>15.03</v>
      </c>
      <c r="H13" s="19">
        <v>70.400000000000006</v>
      </c>
      <c r="I13" s="19"/>
      <c r="J13" s="19">
        <v>7</v>
      </c>
      <c r="K13" s="19">
        <v>20</v>
      </c>
      <c r="L13" s="19">
        <v>3</v>
      </c>
      <c r="M13" s="19">
        <v>27</v>
      </c>
      <c r="N13" s="19">
        <v>9</v>
      </c>
      <c r="O13" s="19">
        <v>48</v>
      </c>
      <c r="P13" s="19">
        <v>1</v>
      </c>
      <c r="Q13" s="19">
        <v>15</v>
      </c>
      <c r="R13" s="19">
        <v>0</v>
      </c>
      <c r="S13" s="18"/>
      <c r="U13" s="102">
        <v>4</v>
      </c>
      <c r="V13" s="102">
        <f>IF($H13="","",$H13)</f>
        <v>70.400000000000006</v>
      </c>
      <c r="W13" s="102">
        <f>IF(V13="","",V13/100)</f>
        <v>0.70400000000000007</v>
      </c>
      <c r="X13" s="102">
        <f>IF($G13="","",$G13)</f>
        <v>15.03</v>
      </c>
      <c r="Y13" s="102">
        <f>IF($K13="","",$K13)</f>
        <v>20</v>
      </c>
      <c r="Z13" s="102">
        <f>IF(J13="","",J13-1)</f>
        <v>6</v>
      </c>
      <c r="AA13" s="102">
        <f>IF($L13="","",$L13)</f>
        <v>3</v>
      </c>
      <c r="AB13" s="102">
        <f>IF($M13="","",$M13)</f>
        <v>27</v>
      </c>
      <c r="AC13" s="102">
        <f>IF($H14="","",$H14)</f>
        <v>62.2</v>
      </c>
      <c r="AD13" s="102">
        <f>IF(AC13="","",AC13/100)</f>
        <v>0.622</v>
      </c>
      <c r="AE13" s="102">
        <f>IF($G14="","",$G14)</f>
        <v>13.85</v>
      </c>
      <c r="AF13" s="102">
        <f>IF($K14="","",$K14)</f>
        <v>19</v>
      </c>
      <c r="AG13" s="102">
        <f>IF(J14="","",J14-1)</f>
        <v>6</v>
      </c>
      <c r="AH13" s="102">
        <f>IF($L14="","",$L14)</f>
        <v>3</v>
      </c>
      <c r="AI13" s="102">
        <f>IF($M14="","",$M14)</f>
        <v>22</v>
      </c>
      <c r="AJ13" s="102">
        <f>IF($H15="","",$H15)</f>
        <v>61.4</v>
      </c>
      <c r="AK13" s="102">
        <f>IF(AJ13="","",AJ13/100)</f>
        <v>0.61399999999999999</v>
      </c>
      <c r="AL13" s="102">
        <f>IF($G15="","",$G15)</f>
        <v>12.92</v>
      </c>
      <c r="AM13" s="102">
        <f>IF($K15="","",$K15)</f>
        <v>18</v>
      </c>
      <c r="AN13" s="102">
        <f>IF(J15="","",J15-1)</f>
        <v>6</v>
      </c>
      <c r="AO13" s="102">
        <f>IF($L15="","",$L15)</f>
        <v>2</v>
      </c>
      <c r="AP13" s="102">
        <f>IF($M15="","",$M15)</f>
        <v>27</v>
      </c>
      <c r="AQ13" s="102">
        <f>IF($H16="","",$H16)</f>
        <v>66.099999999999994</v>
      </c>
      <c r="AR13" s="102">
        <f>IF(AQ13="","",AQ13/100)</f>
        <v>0.66099999999999992</v>
      </c>
      <c r="AS13" s="102">
        <f>IF($G16="","",$G16)</f>
        <v>15.15</v>
      </c>
      <c r="AT13" s="102">
        <f>IF($K16="","",$K16)</f>
        <v>19</v>
      </c>
      <c r="AU13" s="102">
        <f>IF(J16="","",J16-1)</f>
        <v>4</v>
      </c>
      <c r="AV13" s="102">
        <f>IF($L16="","",$L16)</f>
        <v>3</v>
      </c>
      <c r="AW13" s="102">
        <f>IF($M16="","",$M16)</f>
        <v>46</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33.5</v>
      </c>
      <c r="BM13" s="102">
        <f>SUM(P13:P18)/U13</f>
        <v>1.5</v>
      </c>
      <c r="BN13" s="102">
        <f>SUM(Q13:Q18)/U13</f>
        <v>13.5</v>
      </c>
      <c r="BO13" s="102">
        <f>SUM(R13:R18)/U13</f>
        <v>0</v>
      </c>
    </row>
    <row r="14" spans="1:67" ht="15.75" x14ac:dyDescent="0.2">
      <c r="B14" s="147"/>
      <c r="C14" s="21" t="s">
        <v>103</v>
      </c>
      <c r="D14" s="19" t="s">
        <v>745</v>
      </c>
      <c r="E14" s="19">
        <v>189</v>
      </c>
      <c r="F14" s="20"/>
      <c r="G14" s="19">
        <v>13.85</v>
      </c>
      <c r="H14" s="19">
        <v>62.2</v>
      </c>
      <c r="I14" s="19"/>
      <c r="J14" s="19">
        <v>7</v>
      </c>
      <c r="K14" s="19">
        <v>19</v>
      </c>
      <c r="L14" s="19">
        <v>3</v>
      </c>
      <c r="M14" s="19">
        <v>22</v>
      </c>
      <c r="N14" s="19">
        <v>13</v>
      </c>
      <c r="O14" s="19">
        <v>25</v>
      </c>
      <c r="P14" s="19">
        <v>0</v>
      </c>
      <c r="Q14" s="19">
        <v>3</v>
      </c>
      <c r="R14" s="19">
        <v>0</v>
      </c>
      <c r="S14" s="18"/>
    </row>
    <row r="15" spans="1:67" ht="15.75" x14ac:dyDescent="0.2">
      <c r="B15" s="147"/>
      <c r="C15" s="21" t="s">
        <v>102</v>
      </c>
      <c r="D15" s="19" t="str">
        <f>D14</f>
        <v>CO'B</v>
      </c>
      <c r="E15" s="19">
        <f>E14</f>
        <v>189</v>
      </c>
      <c r="F15" s="20"/>
      <c r="G15" s="19">
        <v>12.92</v>
      </c>
      <c r="H15" s="19">
        <v>61.4</v>
      </c>
      <c r="I15" s="19"/>
      <c r="J15" s="19">
        <v>7</v>
      </c>
      <c r="K15" s="19">
        <v>18</v>
      </c>
      <c r="L15" s="19">
        <v>2</v>
      </c>
      <c r="M15" s="19">
        <v>27</v>
      </c>
      <c r="N15" s="19">
        <v>11</v>
      </c>
      <c r="O15" s="19">
        <v>10</v>
      </c>
      <c r="P15" s="19">
        <v>2</v>
      </c>
      <c r="Q15" s="19">
        <v>29</v>
      </c>
      <c r="R15" s="19">
        <v>0</v>
      </c>
      <c r="S15" s="18"/>
    </row>
    <row r="16" spans="1:67" ht="15.75" x14ac:dyDescent="0.2">
      <c r="B16" s="147"/>
      <c r="C16" s="21" t="s">
        <v>101</v>
      </c>
      <c r="D16" s="19" t="str">
        <f>D15</f>
        <v>CO'B</v>
      </c>
      <c r="E16" s="19">
        <f>E15</f>
        <v>189</v>
      </c>
      <c r="F16" s="20"/>
      <c r="G16" s="19">
        <v>15.15</v>
      </c>
      <c r="H16" s="19">
        <v>66.099999999999994</v>
      </c>
      <c r="I16" s="19"/>
      <c r="J16" s="19">
        <v>5</v>
      </c>
      <c r="K16" s="19">
        <v>19</v>
      </c>
      <c r="L16" s="19">
        <v>3</v>
      </c>
      <c r="M16" s="19">
        <v>46</v>
      </c>
      <c r="N16" s="19">
        <v>15</v>
      </c>
      <c r="O16" s="19">
        <v>51</v>
      </c>
      <c r="P16" s="19">
        <v>3</v>
      </c>
      <c r="Q16" s="19">
        <v>7</v>
      </c>
      <c r="R16" s="19">
        <v>0</v>
      </c>
      <c r="S16" s="18" t="s">
        <v>731</v>
      </c>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189</v>
      </c>
      <c r="F20" s="13">
        <f>F13</f>
        <v>5835.15</v>
      </c>
      <c r="G20" s="13">
        <f t="shared" ref="G20:R20" si="0">AVERAGE(G13:G18)</f>
        <v>14.237499999999999</v>
      </c>
      <c r="H20" s="13">
        <f t="shared" si="0"/>
        <v>65.025000000000006</v>
      </c>
      <c r="I20" s="13" t="e">
        <f t="shared" si="0"/>
        <v>#DIV/0!</v>
      </c>
      <c r="J20" s="13">
        <f t="shared" si="0"/>
        <v>6.5</v>
      </c>
      <c r="K20" s="13">
        <f t="shared" si="0"/>
        <v>19</v>
      </c>
      <c r="L20" s="13">
        <f t="shared" si="0"/>
        <v>2.75</v>
      </c>
      <c r="M20" s="13">
        <f t="shared" si="0"/>
        <v>30.5</v>
      </c>
      <c r="N20" s="13">
        <f t="shared" si="0"/>
        <v>12</v>
      </c>
      <c r="O20" s="13">
        <f t="shared" si="0"/>
        <v>33.5</v>
      </c>
      <c r="P20" s="13">
        <f t="shared" si="0"/>
        <v>1.5</v>
      </c>
      <c r="Q20" s="13">
        <f t="shared" si="0"/>
        <v>13.5</v>
      </c>
      <c r="R20" s="13">
        <f t="shared" si="0"/>
        <v>0</v>
      </c>
      <c r="S20" s="12"/>
    </row>
    <row r="21" spans="2:67" ht="15.75" x14ac:dyDescent="0.2">
      <c r="B21" s="17"/>
      <c r="C21" s="16" t="s">
        <v>97</v>
      </c>
      <c r="D21" s="15"/>
      <c r="E21" s="14"/>
      <c r="F21" s="14"/>
      <c r="G21" s="13">
        <f t="shared" ref="G21:R21" si="1">STDEV(G13:G18)/SQRT(COUNT(G13:G18))</f>
        <v>0.5280999747522559</v>
      </c>
      <c r="H21" s="13">
        <f t="shared" si="1"/>
        <v>2.064935430790352</v>
      </c>
      <c r="I21" s="13" t="e">
        <f t="shared" si="1"/>
        <v>#DIV/0!</v>
      </c>
      <c r="J21" s="13">
        <f t="shared" si="1"/>
        <v>0.5</v>
      </c>
      <c r="K21" s="13">
        <f t="shared" si="1"/>
        <v>0.40824829046386302</v>
      </c>
      <c r="L21" s="13">
        <f t="shared" si="1"/>
        <v>0.25</v>
      </c>
      <c r="M21" s="13">
        <f t="shared" si="1"/>
        <v>5.2993710318615488</v>
      </c>
      <c r="N21" s="13">
        <f t="shared" si="1"/>
        <v>1.2909944487358056</v>
      </c>
      <c r="O21" s="13">
        <f t="shared" si="1"/>
        <v>9.7510683175400494</v>
      </c>
      <c r="P21" s="13">
        <f t="shared" si="1"/>
        <v>0.6454972243679028</v>
      </c>
      <c r="Q21" s="13">
        <f t="shared" si="1"/>
        <v>5.7373048260195016</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730</v>
      </c>
      <c r="E23" s="19">
        <v>188</v>
      </c>
      <c r="F23" s="19">
        <v>3045.36</v>
      </c>
      <c r="G23" s="19">
        <v>12.91</v>
      </c>
      <c r="H23" s="19">
        <v>55.7</v>
      </c>
      <c r="I23" s="19"/>
      <c r="J23" s="19">
        <v>5</v>
      </c>
      <c r="K23" s="19">
        <v>16</v>
      </c>
      <c r="L23" s="19">
        <v>1</v>
      </c>
      <c r="M23" s="19">
        <v>21</v>
      </c>
      <c r="N23" s="19">
        <v>11</v>
      </c>
      <c r="O23" s="19">
        <v>25</v>
      </c>
      <c r="P23" s="19">
        <v>0</v>
      </c>
      <c r="Q23" s="19">
        <v>5</v>
      </c>
      <c r="R23" s="19">
        <v>0</v>
      </c>
      <c r="S23" s="18" t="s">
        <v>731</v>
      </c>
      <c r="U23" s="102">
        <v>4</v>
      </c>
      <c r="V23" s="102">
        <f>IF($H23="","",$H23)</f>
        <v>55.7</v>
      </c>
      <c r="W23" s="102">
        <f>IF(V23="","",V23/100)</f>
        <v>0.55700000000000005</v>
      </c>
      <c r="X23" s="102">
        <f>IF($G23="","",$G23)</f>
        <v>12.91</v>
      </c>
      <c r="Y23" s="102">
        <f>IF($K23="","",$K23)</f>
        <v>16</v>
      </c>
      <c r="Z23" s="102">
        <f>IF(J23="","",J23-1)</f>
        <v>4</v>
      </c>
      <c r="AA23" s="102">
        <f>IF($L23="","",$L23)</f>
        <v>1</v>
      </c>
      <c r="AB23" s="102">
        <f>IF($M23="","",$M23)</f>
        <v>21</v>
      </c>
      <c r="AC23" s="102">
        <f>IF($H24="","",$H24)</f>
        <v>67.8</v>
      </c>
      <c r="AD23" s="102">
        <f>IF(AC23="","",AC23/100)</f>
        <v>0.67799999999999994</v>
      </c>
      <c r="AE23" s="102">
        <f>IF($G24="","",$G24)</f>
        <v>11.69</v>
      </c>
      <c r="AF23" s="102">
        <f>IF($K24="","",$K24)</f>
        <v>22</v>
      </c>
      <c r="AG23" s="102">
        <f>IF(J24="","",J24-1)</f>
        <v>4</v>
      </c>
      <c r="AH23" s="102">
        <f>IF($L24="","",$L24)</f>
        <v>0</v>
      </c>
      <c r="AI23" s="102">
        <f>IF($M24="","",$M24)</f>
        <v>0</v>
      </c>
      <c r="AJ23" s="102">
        <f>IF($H25="","",$H25)</f>
        <v>55.4</v>
      </c>
      <c r="AK23" s="102">
        <f>IF(AJ23="","",AJ23/100)</f>
        <v>0.55399999999999994</v>
      </c>
      <c r="AL23" s="102">
        <f>IF($G25="","",$G25)</f>
        <v>8.8800000000000008</v>
      </c>
      <c r="AM23" s="102">
        <f>IF($K25="","",$K25)</f>
        <v>15</v>
      </c>
      <c r="AN23" s="102">
        <f>IF(J25="","",J25-1)</f>
        <v>4</v>
      </c>
      <c r="AO23" s="102">
        <f>IF($L25="","",$L25)</f>
        <v>2</v>
      </c>
      <c r="AP23" s="102">
        <f>IF($M25="","",$M25)</f>
        <v>9</v>
      </c>
      <c r="AQ23" s="102">
        <f>IF($H26="","",$H26)</f>
        <v>56.8</v>
      </c>
      <c r="AR23" s="102">
        <f>IF(AQ23="","",AQ23/100)</f>
        <v>0.56799999999999995</v>
      </c>
      <c r="AS23" s="102">
        <f>IF($G26="","",$G26)</f>
        <v>12.88</v>
      </c>
      <c r="AT23" s="102">
        <f>IF($K26="","",$K26)</f>
        <v>16</v>
      </c>
      <c r="AU23" s="102">
        <f>IF(J26="","",J26-1)</f>
        <v>5</v>
      </c>
      <c r="AV23" s="102">
        <f>IF($L26="","",$L26)</f>
        <v>1</v>
      </c>
      <c r="AW23" s="102">
        <f>IF($M26="","",$M26)</f>
        <v>25</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21.25</v>
      </c>
      <c r="BM23" s="102">
        <f>SUM(P23:P28)/U23</f>
        <v>0</v>
      </c>
      <c r="BN23" s="102">
        <f>SUM(Q23:Q28)/U23</f>
        <v>7.5</v>
      </c>
      <c r="BO23" s="102">
        <f>SUM(R23:R28)/U23</f>
        <v>0</v>
      </c>
    </row>
    <row r="24" spans="2:67" ht="15.75" x14ac:dyDescent="0.2">
      <c r="B24" s="147"/>
      <c r="C24" s="21" t="s">
        <v>103</v>
      </c>
      <c r="D24" s="19" t="s">
        <v>745</v>
      </c>
      <c r="E24" s="19">
        <v>189</v>
      </c>
      <c r="F24" s="20"/>
      <c r="G24" s="19">
        <v>11.69</v>
      </c>
      <c r="H24" s="19">
        <v>67.8</v>
      </c>
      <c r="I24" s="19"/>
      <c r="J24" s="19">
        <v>5</v>
      </c>
      <c r="K24" s="19">
        <v>22</v>
      </c>
      <c r="L24" s="19">
        <v>0</v>
      </c>
      <c r="M24" s="19">
        <v>0</v>
      </c>
      <c r="N24" s="19">
        <v>9</v>
      </c>
      <c r="O24" s="19">
        <v>28</v>
      </c>
      <c r="P24" s="19">
        <v>0</v>
      </c>
      <c r="Q24" s="19">
        <v>9</v>
      </c>
      <c r="R24" s="19">
        <v>0</v>
      </c>
      <c r="S24" s="18" t="s">
        <v>752</v>
      </c>
    </row>
    <row r="25" spans="2:67" ht="15.75" x14ac:dyDescent="0.2">
      <c r="B25" s="147"/>
      <c r="C25" s="21" t="s">
        <v>102</v>
      </c>
      <c r="D25" s="19" t="str">
        <f>D24</f>
        <v>CO'B</v>
      </c>
      <c r="E25" s="19">
        <f>E24</f>
        <v>189</v>
      </c>
      <c r="F25" s="20"/>
      <c r="G25" s="19">
        <v>8.8800000000000008</v>
      </c>
      <c r="H25" s="19">
        <v>55.4</v>
      </c>
      <c r="I25" s="19"/>
      <c r="J25" s="19">
        <v>5</v>
      </c>
      <c r="K25" s="19">
        <v>15</v>
      </c>
      <c r="L25" s="19">
        <v>2</v>
      </c>
      <c r="M25" s="19">
        <v>9</v>
      </c>
      <c r="N25" s="19">
        <v>8</v>
      </c>
      <c r="O25" s="19">
        <v>8</v>
      </c>
      <c r="P25" s="19">
        <v>0</v>
      </c>
      <c r="Q25" s="19">
        <v>3</v>
      </c>
      <c r="R25" s="19">
        <v>0</v>
      </c>
      <c r="S25" s="18"/>
    </row>
    <row r="26" spans="2:67" ht="15.75" x14ac:dyDescent="0.2">
      <c r="B26" s="147"/>
      <c r="C26" s="21" t="s">
        <v>101</v>
      </c>
      <c r="D26" s="19" t="str">
        <f>D25</f>
        <v>CO'B</v>
      </c>
      <c r="E26" s="19">
        <f>E25</f>
        <v>189</v>
      </c>
      <c r="F26" s="20"/>
      <c r="G26" s="19">
        <v>12.88</v>
      </c>
      <c r="H26" s="19">
        <v>56.8</v>
      </c>
      <c r="I26" s="19"/>
      <c r="J26" s="19">
        <v>6</v>
      </c>
      <c r="K26" s="19">
        <v>16</v>
      </c>
      <c r="L26" s="19">
        <v>1</v>
      </c>
      <c r="M26" s="19">
        <v>25</v>
      </c>
      <c r="N26" s="19">
        <v>10</v>
      </c>
      <c r="O26" s="19">
        <v>24</v>
      </c>
      <c r="P26" s="19">
        <v>0</v>
      </c>
      <c r="Q26" s="19">
        <v>13</v>
      </c>
      <c r="R26" s="19">
        <v>0</v>
      </c>
      <c r="S26" s="18" t="s">
        <v>731</v>
      </c>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189</v>
      </c>
      <c r="F30" s="13">
        <f>F23</f>
        <v>3045.36</v>
      </c>
      <c r="G30" s="13">
        <f t="shared" ref="G30:R30" si="2">AVERAGE(G23:G28)</f>
        <v>11.590000000000002</v>
      </c>
      <c r="H30" s="13">
        <f t="shared" si="2"/>
        <v>58.924999999999997</v>
      </c>
      <c r="I30" s="13" t="e">
        <f t="shared" si="2"/>
        <v>#DIV/0!</v>
      </c>
      <c r="J30" s="13">
        <f t="shared" si="2"/>
        <v>5.25</v>
      </c>
      <c r="K30" s="13">
        <f t="shared" si="2"/>
        <v>17.25</v>
      </c>
      <c r="L30" s="13">
        <f t="shared" si="2"/>
        <v>1</v>
      </c>
      <c r="M30" s="13">
        <f t="shared" si="2"/>
        <v>13.75</v>
      </c>
      <c r="N30" s="13">
        <f t="shared" si="2"/>
        <v>9.5</v>
      </c>
      <c r="O30" s="13">
        <f t="shared" si="2"/>
        <v>21.25</v>
      </c>
      <c r="P30" s="13">
        <f t="shared" si="2"/>
        <v>0</v>
      </c>
      <c r="Q30" s="13">
        <f t="shared" si="2"/>
        <v>7.5</v>
      </c>
      <c r="R30" s="13">
        <f t="shared" si="2"/>
        <v>0</v>
      </c>
      <c r="S30" s="12"/>
    </row>
    <row r="31" spans="2:67" ht="15.75" x14ac:dyDescent="0.2">
      <c r="B31" s="17"/>
      <c r="C31" s="16" t="s">
        <v>97</v>
      </c>
      <c r="D31" s="15"/>
      <c r="E31" s="14"/>
      <c r="F31" s="14"/>
      <c r="G31" s="13">
        <f t="shared" ref="G31:R31" si="3">STDEV(G23:G28)/SQRT(COUNT(G23:G28))</f>
        <v>0.94695124830513999</v>
      </c>
      <c r="H31" s="13">
        <f t="shared" si="3"/>
        <v>2.9735991099451624</v>
      </c>
      <c r="I31" s="13" t="e">
        <f t="shared" si="3"/>
        <v>#DIV/0!</v>
      </c>
      <c r="J31" s="13">
        <f t="shared" si="3"/>
        <v>0.25</v>
      </c>
      <c r="K31" s="13">
        <f t="shared" si="3"/>
        <v>1.6007810593582121</v>
      </c>
      <c r="L31" s="13">
        <f t="shared" si="3"/>
        <v>0.40824829046386302</v>
      </c>
      <c r="M31" s="13">
        <f t="shared" si="3"/>
        <v>5.7063561052566634</v>
      </c>
      <c r="N31" s="13">
        <f t="shared" si="3"/>
        <v>0.6454972243679028</v>
      </c>
      <c r="O31" s="13">
        <f t="shared" si="3"/>
        <v>4.4976845895045452</v>
      </c>
      <c r="P31" s="13">
        <f t="shared" si="3"/>
        <v>0</v>
      </c>
      <c r="Q31" s="13">
        <f t="shared" si="3"/>
        <v>2.2173557826083452</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745</v>
      </c>
      <c r="E33" s="19">
        <v>188</v>
      </c>
      <c r="F33" s="19">
        <v>1464.72</v>
      </c>
      <c r="G33" s="19">
        <v>8.14</v>
      </c>
      <c r="H33" s="19">
        <v>54.3</v>
      </c>
      <c r="I33" s="19"/>
      <c r="J33" s="19">
        <v>5</v>
      </c>
      <c r="K33" s="19">
        <v>14</v>
      </c>
      <c r="L33" s="19">
        <v>1</v>
      </c>
      <c r="M33" s="19">
        <v>10</v>
      </c>
      <c r="N33" s="19">
        <v>9</v>
      </c>
      <c r="O33" s="19">
        <v>11</v>
      </c>
      <c r="P33" s="19">
        <v>2</v>
      </c>
      <c r="Q33" s="19">
        <v>1</v>
      </c>
      <c r="R33" s="19">
        <v>0</v>
      </c>
      <c r="S33" s="18" t="s">
        <v>731</v>
      </c>
      <c r="U33" s="102">
        <v>4</v>
      </c>
      <c r="V33" s="102">
        <f>IF($H33="","",$H33)</f>
        <v>54.3</v>
      </c>
      <c r="W33" s="102">
        <f>IF(V33="","",V33/100)</f>
        <v>0.54299999999999993</v>
      </c>
      <c r="X33" s="102">
        <f>IF($G33="","",$G33)</f>
        <v>8.14</v>
      </c>
      <c r="Y33" s="102">
        <f>IF($K33="","",$K33)</f>
        <v>14</v>
      </c>
      <c r="Z33" s="102">
        <f>IF(J33="","",J33-1)</f>
        <v>4</v>
      </c>
      <c r="AA33" s="102">
        <f>IF($L33="","",$L33)</f>
        <v>1</v>
      </c>
      <c r="AB33" s="102">
        <f>IF($M33="","",$M33)</f>
        <v>10</v>
      </c>
      <c r="AC33" s="102">
        <f>IF($H34="","",$H34)</f>
        <v>46</v>
      </c>
      <c r="AD33" s="102">
        <f>IF(AC33="","",AC33/100)</f>
        <v>0.46</v>
      </c>
      <c r="AE33" s="102">
        <f>IF($G34="","",$G34)</f>
        <v>8.8800000000000008</v>
      </c>
      <c r="AF33" s="102">
        <f>IF($K34="","",$K34)</f>
        <v>14</v>
      </c>
      <c r="AG33" s="102">
        <f>IF(J34="","",J34-1)</f>
        <v>5</v>
      </c>
      <c r="AH33" s="102">
        <f>IF($L34="","",$L34)</f>
        <v>1</v>
      </c>
      <c r="AI33" s="102">
        <f>IF($M34="","",$M34)</f>
        <v>7</v>
      </c>
      <c r="AJ33" s="102">
        <f>IF($H35="","",$H35)</f>
        <v>45.2</v>
      </c>
      <c r="AK33" s="102">
        <f>IF(AJ33="","",AJ33/100)</f>
        <v>0.45200000000000001</v>
      </c>
      <c r="AL33" s="102">
        <f>IF($G35="","",$G35)</f>
        <v>7.52</v>
      </c>
      <c r="AM33" s="102">
        <f>IF($K35="","",$K35)</f>
        <v>11</v>
      </c>
      <c r="AN33" s="102">
        <f>IF(J35="","",J35-1)</f>
        <v>5</v>
      </c>
      <c r="AO33" s="102">
        <f>IF($L35="","",$L35)</f>
        <v>2</v>
      </c>
      <c r="AP33" s="102">
        <f>IF($M35="","",$M35)</f>
        <v>3</v>
      </c>
      <c r="AQ33" s="102">
        <f>IF($H36="","",$H36)</f>
        <v>42.7</v>
      </c>
      <c r="AR33" s="102">
        <f>IF(AQ33="","",AQ33/100)</f>
        <v>0.42700000000000005</v>
      </c>
      <c r="AS33" s="102">
        <f>IF($G36="","",$G36)</f>
        <v>6.17</v>
      </c>
      <c r="AT33" s="102">
        <f>IF($K36="","",$K36)</f>
        <v>11</v>
      </c>
      <c r="AU33" s="102">
        <f>IF(J36="","",J36-1)</f>
        <v>6</v>
      </c>
      <c r="AV33" s="102">
        <f>IF($L36="","",$L36)</f>
        <v>0</v>
      </c>
      <c r="AW33" s="102">
        <f>IF($M36="","",$M36)</f>
        <v>0</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5</v>
      </c>
      <c r="BM33" s="102">
        <f>SUM(P33:P38)/U33</f>
        <v>0.5</v>
      </c>
      <c r="BN33" s="102">
        <f>SUM(Q33:Q38)/U33</f>
        <v>0.25</v>
      </c>
      <c r="BO33" s="102">
        <f>SUM(R33:R38)/U33</f>
        <v>0</v>
      </c>
    </row>
    <row r="34" spans="2:67" ht="15.75" x14ac:dyDescent="0.2">
      <c r="B34" s="147"/>
      <c r="C34" s="21" t="s">
        <v>103</v>
      </c>
      <c r="D34" s="19" t="s">
        <v>745</v>
      </c>
      <c r="E34" s="19">
        <v>189</v>
      </c>
      <c r="F34" s="20"/>
      <c r="G34" s="19">
        <v>8.8800000000000008</v>
      </c>
      <c r="H34" s="19">
        <v>46</v>
      </c>
      <c r="I34" s="19"/>
      <c r="J34" s="19">
        <v>6</v>
      </c>
      <c r="K34" s="19">
        <v>14</v>
      </c>
      <c r="L34" s="19">
        <v>1</v>
      </c>
      <c r="M34" s="19">
        <v>7</v>
      </c>
      <c r="N34" s="19">
        <v>8</v>
      </c>
      <c r="O34" s="19">
        <v>7</v>
      </c>
      <c r="P34" s="19">
        <v>0</v>
      </c>
      <c r="Q34" s="19">
        <v>0</v>
      </c>
      <c r="R34" s="19">
        <v>0</v>
      </c>
      <c r="S34" s="18" t="s">
        <v>731</v>
      </c>
    </row>
    <row r="35" spans="2:67" ht="15.75" x14ac:dyDescent="0.2">
      <c r="B35" s="147"/>
      <c r="C35" s="21" t="s">
        <v>102</v>
      </c>
      <c r="D35" s="19" t="str">
        <f>D34</f>
        <v>CO'B</v>
      </c>
      <c r="E35" s="19">
        <f>E34</f>
        <v>189</v>
      </c>
      <c r="F35" s="20"/>
      <c r="G35" s="19">
        <v>7.52</v>
      </c>
      <c r="H35" s="19">
        <v>45.2</v>
      </c>
      <c r="I35" s="19"/>
      <c r="J35" s="19">
        <v>6</v>
      </c>
      <c r="K35" s="19">
        <v>11</v>
      </c>
      <c r="L35" s="19">
        <v>2</v>
      </c>
      <c r="M35" s="19">
        <v>3</v>
      </c>
      <c r="N35" s="19">
        <v>5</v>
      </c>
      <c r="O35" s="19">
        <v>1</v>
      </c>
      <c r="P35" s="19">
        <v>0</v>
      </c>
      <c r="Q35" s="19">
        <v>0</v>
      </c>
      <c r="R35" s="19">
        <v>0</v>
      </c>
      <c r="S35" s="18"/>
    </row>
    <row r="36" spans="2:67" ht="15.75" x14ac:dyDescent="0.2">
      <c r="B36" s="147"/>
      <c r="C36" s="21" t="s">
        <v>101</v>
      </c>
      <c r="D36" s="19" t="str">
        <f>D35</f>
        <v>CO'B</v>
      </c>
      <c r="E36" s="19">
        <f>E35</f>
        <v>189</v>
      </c>
      <c r="F36" s="20"/>
      <c r="G36" s="19">
        <v>6.17</v>
      </c>
      <c r="H36" s="19">
        <v>42.7</v>
      </c>
      <c r="I36" s="19"/>
      <c r="J36" s="19">
        <v>7</v>
      </c>
      <c r="K36" s="19">
        <v>11</v>
      </c>
      <c r="L36" s="19">
        <v>0</v>
      </c>
      <c r="M36" s="19">
        <v>0</v>
      </c>
      <c r="N36" s="19">
        <v>3</v>
      </c>
      <c r="O36" s="19">
        <v>1</v>
      </c>
      <c r="P36" s="19">
        <v>0</v>
      </c>
      <c r="Q36" s="19">
        <v>0</v>
      </c>
      <c r="R36" s="19">
        <v>0</v>
      </c>
      <c r="S36" s="18" t="s">
        <v>752</v>
      </c>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189</v>
      </c>
      <c r="F40" s="13">
        <f>F33</f>
        <v>1464.72</v>
      </c>
      <c r="G40" s="13">
        <f t="shared" ref="G40:R40" si="4">AVERAGE(G33:G38)</f>
        <v>7.6775000000000002</v>
      </c>
      <c r="H40" s="13">
        <f t="shared" si="4"/>
        <v>47.05</v>
      </c>
      <c r="I40" s="13" t="e">
        <f t="shared" si="4"/>
        <v>#DIV/0!</v>
      </c>
      <c r="J40" s="13">
        <f t="shared" si="4"/>
        <v>6</v>
      </c>
      <c r="K40" s="13">
        <f t="shared" si="4"/>
        <v>12.5</v>
      </c>
      <c r="L40" s="13">
        <f t="shared" si="4"/>
        <v>1</v>
      </c>
      <c r="M40" s="13">
        <f t="shared" si="4"/>
        <v>5</v>
      </c>
      <c r="N40" s="13">
        <f t="shared" si="4"/>
        <v>6.25</v>
      </c>
      <c r="O40" s="13">
        <f t="shared" si="4"/>
        <v>5</v>
      </c>
      <c r="P40" s="13">
        <f t="shared" si="4"/>
        <v>0.5</v>
      </c>
      <c r="Q40" s="13">
        <f t="shared" si="4"/>
        <v>0.25</v>
      </c>
      <c r="R40" s="13">
        <f t="shared" si="4"/>
        <v>0</v>
      </c>
      <c r="S40" s="12"/>
    </row>
    <row r="41" spans="2:67" ht="15.75" x14ac:dyDescent="0.2">
      <c r="B41" s="17"/>
      <c r="C41" s="16" t="s">
        <v>97</v>
      </c>
      <c r="D41" s="15"/>
      <c r="E41" s="14"/>
      <c r="F41" s="14"/>
      <c r="G41" s="13">
        <f t="shared" ref="G41:R41" si="5">STDEV(G33:G38)/SQRT(COUNT(G33:G38))</f>
        <v>0.57425857996783114</v>
      </c>
      <c r="H41" s="13">
        <f t="shared" si="5"/>
        <v>2.5167770395223052</v>
      </c>
      <c r="I41" s="13" t="e">
        <f t="shared" si="5"/>
        <v>#DIV/0!</v>
      </c>
      <c r="J41" s="13">
        <f t="shared" si="5"/>
        <v>0.40824829046386302</v>
      </c>
      <c r="K41" s="13">
        <f t="shared" si="5"/>
        <v>0.8660254037844386</v>
      </c>
      <c r="L41" s="13">
        <f t="shared" si="5"/>
        <v>0.40824829046386302</v>
      </c>
      <c r="M41" s="13">
        <f t="shared" si="5"/>
        <v>2.1984843263788196</v>
      </c>
      <c r="N41" s="13">
        <f t="shared" si="5"/>
        <v>1.3768926368215255</v>
      </c>
      <c r="O41" s="13">
        <f t="shared" si="5"/>
        <v>2.4494897427831779</v>
      </c>
      <c r="P41" s="13">
        <f t="shared" si="5"/>
        <v>0.5</v>
      </c>
      <c r="Q41" s="13">
        <f t="shared" si="5"/>
        <v>0.25</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745</v>
      </c>
      <c r="E43" s="19">
        <v>188</v>
      </c>
      <c r="F43" s="19">
        <v>1984.27</v>
      </c>
      <c r="G43" s="19">
        <v>11.8</v>
      </c>
      <c r="H43" s="19">
        <v>60.4</v>
      </c>
      <c r="I43" s="19"/>
      <c r="J43" s="19">
        <v>6</v>
      </c>
      <c r="K43" s="19">
        <v>15</v>
      </c>
      <c r="L43" s="19">
        <v>1</v>
      </c>
      <c r="M43" s="19">
        <v>12</v>
      </c>
      <c r="N43" s="19">
        <v>8</v>
      </c>
      <c r="O43" s="19">
        <v>19</v>
      </c>
      <c r="P43" s="19">
        <v>0</v>
      </c>
      <c r="Q43" s="19">
        <v>4</v>
      </c>
      <c r="R43" s="19">
        <v>0</v>
      </c>
      <c r="S43" s="18" t="s">
        <v>731</v>
      </c>
      <c r="U43" s="102">
        <v>4</v>
      </c>
      <c r="V43" s="102">
        <f>IF($H43="","",$H43)</f>
        <v>60.4</v>
      </c>
      <c r="W43" s="102">
        <f>IF(V43="","",V43/100)</f>
        <v>0.60399999999999998</v>
      </c>
      <c r="X43" s="102">
        <f>IF($G43="","",$G43)</f>
        <v>11.8</v>
      </c>
      <c r="Y43" s="102">
        <f>IF($K43="","",$K43)</f>
        <v>15</v>
      </c>
      <c r="Z43" s="102">
        <f>IF(J43="","",J43-1)</f>
        <v>5</v>
      </c>
      <c r="AA43" s="102">
        <f>IF($L43="","",$L43)</f>
        <v>1</v>
      </c>
      <c r="AB43" s="102">
        <f>IF($M43="","",$M43)</f>
        <v>12</v>
      </c>
      <c r="AC43" s="102">
        <f>IF($H44="","",$H44)</f>
        <v>43.6</v>
      </c>
      <c r="AD43" s="102">
        <f>IF(AC43="","",AC43/100)</f>
        <v>0.436</v>
      </c>
      <c r="AE43" s="102">
        <f>IF($G44="","",$G44)</f>
        <v>6.13</v>
      </c>
      <c r="AF43" s="102">
        <f>IF($K44="","",$K44)</f>
        <v>12</v>
      </c>
      <c r="AG43" s="102">
        <f>IF(J44="","",J44-1)</f>
        <v>6</v>
      </c>
      <c r="AH43" s="102">
        <f>IF($L44="","",$L44)</f>
        <v>0</v>
      </c>
      <c r="AI43" s="102">
        <f>IF($M44="","",$M44)</f>
        <v>0</v>
      </c>
      <c r="AJ43" s="102">
        <f>IF($H45="","",$H45)</f>
        <v>64.7</v>
      </c>
      <c r="AK43" s="102">
        <f>IF(AJ43="","",AJ43/100)</f>
        <v>0.64700000000000002</v>
      </c>
      <c r="AL43" s="102">
        <f>IF($G45="","",$G45)</f>
        <v>12.05</v>
      </c>
      <c r="AM43" s="102">
        <f>IF($K45="","",$K45)</f>
        <v>18</v>
      </c>
      <c r="AN43" s="102">
        <f>IF(J45="","",J45-1)</f>
        <v>8</v>
      </c>
      <c r="AO43" s="102">
        <f>IF($L45="","",$L45)</f>
        <v>2</v>
      </c>
      <c r="AP43" s="102">
        <f>IF($M45="","",$M45)</f>
        <v>20</v>
      </c>
      <c r="AQ43" s="102">
        <f>IF($H46="","",$H46)</f>
        <v>66.3</v>
      </c>
      <c r="AR43" s="102">
        <f>IF(AQ43="","",AQ43/100)</f>
        <v>0.66299999999999992</v>
      </c>
      <c r="AS43" s="102">
        <f>IF($G46="","",$G46)</f>
        <v>12.47</v>
      </c>
      <c r="AT43" s="102">
        <f>IF($K46="","",$K46)</f>
        <v>19</v>
      </c>
      <c r="AU43" s="102">
        <f>IF(J46="","",J46-1)</f>
        <v>5</v>
      </c>
      <c r="AV43" s="102">
        <f>IF($L46="","",$L46)</f>
        <v>2</v>
      </c>
      <c r="AW43" s="102">
        <f>IF($M46="","",$M46)</f>
        <v>29</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15.75</v>
      </c>
      <c r="BM43" s="102">
        <f>SUM(P43:P48)/U43</f>
        <v>1</v>
      </c>
      <c r="BN43" s="102">
        <f>SUM(Q43:Q48)/U43</f>
        <v>3</v>
      </c>
      <c r="BO43" s="102">
        <f>SUM(R43:R48)/U43</f>
        <v>0</v>
      </c>
    </row>
    <row r="44" spans="2:67" ht="15.75" x14ac:dyDescent="0.2">
      <c r="B44" s="147"/>
      <c r="C44" s="21" t="s">
        <v>103</v>
      </c>
      <c r="D44" s="19" t="s">
        <v>745</v>
      </c>
      <c r="E44" s="19">
        <v>189</v>
      </c>
      <c r="F44" s="20"/>
      <c r="G44" s="19">
        <v>6.13</v>
      </c>
      <c r="H44" s="19">
        <v>43.6</v>
      </c>
      <c r="I44" s="19"/>
      <c r="J44" s="19">
        <v>7</v>
      </c>
      <c r="K44" s="19">
        <v>12</v>
      </c>
      <c r="L44" s="19">
        <v>0</v>
      </c>
      <c r="M44" s="19">
        <v>0</v>
      </c>
      <c r="N44" s="19">
        <v>2</v>
      </c>
      <c r="O44" s="19">
        <v>3</v>
      </c>
      <c r="P44" s="19">
        <v>0</v>
      </c>
      <c r="Q44" s="19">
        <v>0</v>
      </c>
      <c r="R44" s="19">
        <v>0</v>
      </c>
      <c r="S44" s="18"/>
    </row>
    <row r="45" spans="2:67" ht="15.75" x14ac:dyDescent="0.2">
      <c r="B45" s="147"/>
      <c r="C45" s="21" t="s">
        <v>102</v>
      </c>
      <c r="D45" s="19" t="str">
        <f>D44</f>
        <v>CO'B</v>
      </c>
      <c r="E45" s="19">
        <f>E44</f>
        <v>189</v>
      </c>
      <c r="F45" s="20"/>
      <c r="G45" s="19">
        <v>12.05</v>
      </c>
      <c r="H45" s="19">
        <v>64.7</v>
      </c>
      <c r="I45" s="19"/>
      <c r="J45" s="19">
        <v>9</v>
      </c>
      <c r="K45" s="19">
        <v>18</v>
      </c>
      <c r="L45" s="19">
        <v>2</v>
      </c>
      <c r="M45" s="19">
        <v>20</v>
      </c>
      <c r="N45" s="19">
        <v>11</v>
      </c>
      <c r="O45" s="19">
        <v>16</v>
      </c>
      <c r="P45" s="19">
        <v>1</v>
      </c>
      <c r="Q45" s="19">
        <v>1</v>
      </c>
      <c r="R45" s="19">
        <v>0</v>
      </c>
      <c r="S45" s="18"/>
    </row>
    <row r="46" spans="2:67" ht="15.75" x14ac:dyDescent="0.2">
      <c r="B46" s="147"/>
      <c r="C46" s="21" t="s">
        <v>101</v>
      </c>
      <c r="D46" s="19" t="str">
        <f>D45</f>
        <v>CO'B</v>
      </c>
      <c r="E46" s="19">
        <f>E45</f>
        <v>189</v>
      </c>
      <c r="F46" s="20"/>
      <c r="G46" s="19">
        <v>12.47</v>
      </c>
      <c r="H46" s="19">
        <v>66.3</v>
      </c>
      <c r="I46" s="19"/>
      <c r="J46" s="19">
        <v>6</v>
      </c>
      <c r="K46" s="19">
        <v>19</v>
      </c>
      <c r="L46" s="19">
        <v>2</v>
      </c>
      <c r="M46" s="19">
        <v>29</v>
      </c>
      <c r="N46" s="19">
        <v>15</v>
      </c>
      <c r="O46" s="19">
        <v>25</v>
      </c>
      <c r="P46" s="19">
        <v>3</v>
      </c>
      <c r="Q46" s="19">
        <v>7</v>
      </c>
      <c r="R46" s="19">
        <v>0</v>
      </c>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189</v>
      </c>
      <c r="F50" s="13">
        <f>F83</f>
        <v>4156.41</v>
      </c>
      <c r="G50" s="13">
        <f t="shared" ref="G50:R50" si="6">AVERAGE(G43:G48)</f>
        <v>10.612500000000001</v>
      </c>
      <c r="H50" s="13">
        <f t="shared" si="6"/>
        <v>58.75</v>
      </c>
      <c r="I50" s="13" t="e">
        <f t="shared" si="6"/>
        <v>#DIV/0!</v>
      </c>
      <c r="J50" s="13">
        <f t="shared" si="6"/>
        <v>7</v>
      </c>
      <c r="K50" s="13">
        <f t="shared" si="6"/>
        <v>16</v>
      </c>
      <c r="L50" s="13">
        <f t="shared" si="6"/>
        <v>1.25</v>
      </c>
      <c r="M50" s="13">
        <f t="shared" si="6"/>
        <v>15.25</v>
      </c>
      <c r="N50" s="13">
        <f t="shared" si="6"/>
        <v>9</v>
      </c>
      <c r="O50" s="13">
        <f t="shared" si="6"/>
        <v>15.75</v>
      </c>
      <c r="P50" s="13">
        <f t="shared" si="6"/>
        <v>1</v>
      </c>
      <c r="Q50" s="13">
        <f t="shared" si="6"/>
        <v>3</v>
      </c>
      <c r="R50" s="13">
        <f t="shared" si="6"/>
        <v>0</v>
      </c>
      <c r="S50" s="12"/>
    </row>
    <row r="51" spans="2:67" ht="15.75" x14ac:dyDescent="0.2">
      <c r="B51" s="17"/>
      <c r="C51" s="16" t="s">
        <v>97</v>
      </c>
      <c r="D51" s="15"/>
      <c r="E51" s="14"/>
      <c r="F51" s="14"/>
      <c r="G51" s="13">
        <f t="shared" ref="G51:R51" si="7">STDEV(G43:G48)/SQRT(COUNT(G43:G48))</f>
        <v>1.5005464282498322</v>
      </c>
      <c r="H51" s="13">
        <f t="shared" si="7"/>
        <v>5.2013620011172543</v>
      </c>
      <c r="I51" s="13" t="e">
        <f t="shared" si="7"/>
        <v>#DIV/0!</v>
      </c>
      <c r="J51" s="13">
        <f t="shared" si="7"/>
        <v>0.70710678118654757</v>
      </c>
      <c r="K51" s="13">
        <f t="shared" si="7"/>
        <v>1.5811388300841898</v>
      </c>
      <c r="L51" s="13">
        <f t="shared" si="7"/>
        <v>0.47871355387816905</v>
      </c>
      <c r="M51" s="13">
        <f t="shared" si="7"/>
        <v>6.1559591724875284</v>
      </c>
      <c r="N51" s="13">
        <f t="shared" si="7"/>
        <v>2.7386127875258306</v>
      </c>
      <c r="O51" s="13">
        <f t="shared" si="7"/>
        <v>4.6435439052516774</v>
      </c>
      <c r="P51" s="13">
        <f t="shared" si="7"/>
        <v>0.70710678118654757</v>
      </c>
      <c r="Q51" s="13">
        <f t="shared" si="7"/>
        <v>1.5811388300841898</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745</v>
      </c>
      <c r="E53" s="19">
        <v>188</v>
      </c>
      <c r="F53" s="19">
        <v>958.09</v>
      </c>
      <c r="G53" s="19">
        <v>7.6</v>
      </c>
      <c r="H53" s="19">
        <v>61</v>
      </c>
      <c r="I53" s="19"/>
      <c r="J53" s="19">
        <v>7</v>
      </c>
      <c r="K53" s="19">
        <v>12</v>
      </c>
      <c r="L53" s="19">
        <v>2</v>
      </c>
      <c r="M53" s="19">
        <v>2</v>
      </c>
      <c r="N53" s="19">
        <v>1</v>
      </c>
      <c r="O53" s="19">
        <v>6</v>
      </c>
      <c r="P53" s="19">
        <v>0</v>
      </c>
      <c r="Q53" s="19">
        <v>0</v>
      </c>
      <c r="R53" s="19">
        <v>0</v>
      </c>
      <c r="S53" s="18" t="s">
        <v>731</v>
      </c>
      <c r="U53" s="102">
        <v>4</v>
      </c>
      <c r="V53" s="102">
        <f>IF($H53="","",$H53)</f>
        <v>61</v>
      </c>
      <c r="W53" s="102">
        <f>IF(V53="","",V53/100)</f>
        <v>0.61</v>
      </c>
      <c r="X53" s="102">
        <f>IF($G53="","",$G53)</f>
        <v>7.6</v>
      </c>
      <c r="Y53" s="102">
        <f>IF($K53="","",$K53)</f>
        <v>12</v>
      </c>
      <c r="Z53" s="102">
        <f>IF(J53="","",J53-1)</f>
        <v>6</v>
      </c>
      <c r="AA53" s="102">
        <f>IF($L53="","",$L53)</f>
        <v>2</v>
      </c>
      <c r="AB53" s="102">
        <f>IF($M53="","",$M53)</f>
        <v>2</v>
      </c>
      <c r="AC53" s="102">
        <f>IF($H54="","",$H54)</f>
        <v>63.5</v>
      </c>
      <c r="AD53" s="102">
        <f>IF(AC53="","",AC53/100)</f>
        <v>0.63500000000000001</v>
      </c>
      <c r="AE53" s="102">
        <f>IF($G54="","",$G54)</f>
        <v>10.1</v>
      </c>
      <c r="AF53" s="102">
        <f>IF($K54="","",$K54)</f>
        <v>16</v>
      </c>
      <c r="AG53" s="102">
        <f>IF(J54="","",J54-1)</f>
        <v>6</v>
      </c>
      <c r="AH53" s="102">
        <f>IF($L54="","",$L54)</f>
        <v>0</v>
      </c>
      <c r="AI53" s="102">
        <f>IF($M54="","",$M54)</f>
        <v>0</v>
      </c>
      <c r="AJ53" s="102">
        <f>IF($H55="","",$H55)</f>
        <v>52.1</v>
      </c>
      <c r="AK53" s="102">
        <f>IF(AJ53="","",AJ53/100)</f>
        <v>0.52100000000000002</v>
      </c>
      <c r="AL53" s="102">
        <f>IF($G55="","",$G55)</f>
        <v>8.8000000000000007</v>
      </c>
      <c r="AM53" s="102">
        <f>IF($K55="","",$K55)</f>
        <v>14</v>
      </c>
      <c r="AN53" s="102">
        <f>IF(J55="","",J55-1)</f>
        <v>7</v>
      </c>
      <c r="AO53" s="102">
        <f>IF($L55="","",$L55)</f>
        <v>2</v>
      </c>
      <c r="AP53" s="102">
        <f>IF($M55="","",$M55)</f>
        <v>4</v>
      </c>
      <c r="AQ53" s="102">
        <f>IF($H56="","",$H56)</f>
        <v>47</v>
      </c>
      <c r="AR53" s="102">
        <f>IF(AQ53="","",AQ53/100)</f>
        <v>0.47</v>
      </c>
      <c r="AS53" s="102">
        <f>IF($G56="","",$G56)</f>
        <v>8.6999999999999993</v>
      </c>
      <c r="AT53" s="102">
        <f>IF($K56="","",$K56)</f>
        <v>9</v>
      </c>
      <c r="AU53" s="102">
        <f>IF(J56="","",J56-1)</f>
        <v>4</v>
      </c>
      <c r="AV53" s="102">
        <f>IF($L56="","",$L56)</f>
        <v>2</v>
      </c>
      <c r="AW53" s="102">
        <f>IF($M56="","",$M56)</f>
        <v>6</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6.75</v>
      </c>
      <c r="BM53" s="102">
        <f>SUM(P53:P58)/U53</f>
        <v>0.75</v>
      </c>
      <c r="BN53" s="102">
        <f>SUM(Q53:Q58)/U53</f>
        <v>0.5</v>
      </c>
      <c r="BO53" s="102">
        <f>SUM(R53:R58)/U53</f>
        <v>0</v>
      </c>
    </row>
    <row r="54" spans="2:67" ht="15.75" x14ac:dyDescent="0.2">
      <c r="B54" s="147"/>
      <c r="C54" s="21" t="s">
        <v>103</v>
      </c>
      <c r="D54" s="19" t="s">
        <v>730</v>
      </c>
      <c r="E54" s="19">
        <v>189</v>
      </c>
      <c r="F54" s="20"/>
      <c r="G54" s="19">
        <v>10.1</v>
      </c>
      <c r="H54" s="19">
        <v>63.5</v>
      </c>
      <c r="I54" s="19"/>
      <c r="J54" s="19">
        <v>7</v>
      </c>
      <c r="K54" s="19">
        <v>16</v>
      </c>
      <c r="L54" s="19">
        <v>0</v>
      </c>
      <c r="M54" s="19">
        <v>0</v>
      </c>
      <c r="N54" s="19">
        <v>4</v>
      </c>
      <c r="O54" s="19">
        <v>9</v>
      </c>
      <c r="P54" s="19">
        <v>1</v>
      </c>
      <c r="Q54" s="19">
        <v>2</v>
      </c>
      <c r="R54" s="19">
        <v>0</v>
      </c>
      <c r="S54" s="18" t="s">
        <v>752</v>
      </c>
    </row>
    <row r="55" spans="2:67" ht="15.75" x14ac:dyDescent="0.2">
      <c r="B55" s="147"/>
      <c r="C55" s="21" t="s">
        <v>102</v>
      </c>
      <c r="D55" s="19" t="str">
        <f>D54</f>
        <v>SR</v>
      </c>
      <c r="E55" s="19">
        <f>E54</f>
        <v>189</v>
      </c>
      <c r="F55" s="20"/>
      <c r="G55" s="19">
        <v>8.8000000000000007</v>
      </c>
      <c r="H55" s="19">
        <v>52.1</v>
      </c>
      <c r="I55" s="19"/>
      <c r="J55" s="19">
        <v>8</v>
      </c>
      <c r="K55" s="19">
        <v>14</v>
      </c>
      <c r="L55" s="19">
        <v>2</v>
      </c>
      <c r="M55" s="19">
        <v>4</v>
      </c>
      <c r="N55" s="19">
        <v>6</v>
      </c>
      <c r="O55" s="19">
        <v>5</v>
      </c>
      <c r="P55" s="19">
        <v>2</v>
      </c>
      <c r="Q55" s="19">
        <v>0</v>
      </c>
      <c r="R55" s="19">
        <v>0</v>
      </c>
      <c r="S55" s="18" t="s">
        <v>732</v>
      </c>
    </row>
    <row r="56" spans="2:67" ht="15.75" x14ac:dyDescent="0.2">
      <c r="B56" s="147"/>
      <c r="C56" s="21" t="s">
        <v>101</v>
      </c>
      <c r="D56" s="19" t="str">
        <f>D55</f>
        <v>SR</v>
      </c>
      <c r="E56" s="19">
        <f>E55</f>
        <v>189</v>
      </c>
      <c r="F56" s="20"/>
      <c r="G56" s="19">
        <v>8.6999999999999993</v>
      </c>
      <c r="H56" s="19">
        <v>47</v>
      </c>
      <c r="I56" s="19"/>
      <c r="J56" s="19">
        <v>5</v>
      </c>
      <c r="K56" s="19">
        <v>9</v>
      </c>
      <c r="L56" s="19">
        <v>2</v>
      </c>
      <c r="M56" s="19">
        <v>6</v>
      </c>
      <c r="N56" s="19">
        <v>6</v>
      </c>
      <c r="O56" s="19">
        <v>7</v>
      </c>
      <c r="P56" s="19">
        <v>0</v>
      </c>
      <c r="Q56" s="19">
        <v>0</v>
      </c>
      <c r="R56" s="19">
        <v>0</v>
      </c>
      <c r="S56" s="18" t="s">
        <v>731</v>
      </c>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189</v>
      </c>
      <c r="F60" s="13">
        <f>F53</f>
        <v>958.09</v>
      </c>
      <c r="G60" s="13">
        <f t="shared" ref="G60:R60" si="8">AVERAGE(G53:G58)</f>
        <v>8.8000000000000007</v>
      </c>
      <c r="H60" s="13">
        <f t="shared" si="8"/>
        <v>55.9</v>
      </c>
      <c r="I60" s="13" t="e">
        <f t="shared" si="8"/>
        <v>#DIV/0!</v>
      </c>
      <c r="J60" s="13">
        <f t="shared" si="8"/>
        <v>6.75</v>
      </c>
      <c r="K60" s="13">
        <f t="shared" si="8"/>
        <v>12.75</v>
      </c>
      <c r="L60" s="13">
        <f t="shared" si="8"/>
        <v>1.5</v>
      </c>
      <c r="M60" s="13">
        <f t="shared" si="8"/>
        <v>3</v>
      </c>
      <c r="N60" s="13">
        <f t="shared" si="8"/>
        <v>4.25</v>
      </c>
      <c r="O60" s="13">
        <f t="shared" si="8"/>
        <v>6.75</v>
      </c>
      <c r="P60" s="13">
        <f t="shared" si="8"/>
        <v>0.75</v>
      </c>
      <c r="Q60" s="13">
        <f t="shared" si="8"/>
        <v>0.5</v>
      </c>
      <c r="R60" s="13">
        <f t="shared" si="8"/>
        <v>0</v>
      </c>
      <c r="S60" s="12"/>
    </row>
    <row r="61" spans="2:67" ht="15.75" x14ac:dyDescent="0.2">
      <c r="B61" s="17"/>
      <c r="C61" s="16" t="s">
        <v>97</v>
      </c>
      <c r="D61" s="15"/>
      <c r="E61" s="14"/>
      <c r="F61" s="14"/>
      <c r="G61" s="13">
        <f t="shared" ref="G61:R61" si="9">STDEV(G53:G58)/SQRT(COUNT(G53:G58))</f>
        <v>0.51153364177408778</v>
      </c>
      <c r="H61" s="13">
        <f t="shared" si="9"/>
        <v>3.8451267859460767</v>
      </c>
      <c r="I61" s="13" t="e">
        <f t="shared" si="9"/>
        <v>#DIV/0!</v>
      </c>
      <c r="J61" s="13">
        <f t="shared" si="9"/>
        <v>0.62915286960589578</v>
      </c>
      <c r="K61" s="13">
        <f t="shared" si="9"/>
        <v>1.4930394055974097</v>
      </c>
      <c r="L61" s="13">
        <f t="shared" si="9"/>
        <v>0.5</v>
      </c>
      <c r="M61" s="13">
        <f t="shared" si="9"/>
        <v>1.2909944487358056</v>
      </c>
      <c r="N61" s="13">
        <f t="shared" si="9"/>
        <v>1.181453906563152</v>
      </c>
      <c r="O61" s="13">
        <f t="shared" si="9"/>
        <v>0.8539125638299665</v>
      </c>
      <c r="P61" s="13">
        <f t="shared" si="9"/>
        <v>0.47871355387816905</v>
      </c>
      <c r="Q61" s="13">
        <f t="shared" si="9"/>
        <v>0.5</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745</v>
      </c>
      <c r="E63" s="19">
        <v>188</v>
      </c>
      <c r="F63" s="19">
        <v>2235.62</v>
      </c>
      <c r="G63" s="19">
        <v>11.2</v>
      </c>
      <c r="H63" s="19">
        <v>56</v>
      </c>
      <c r="I63" s="19"/>
      <c r="J63" s="19">
        <v>6</v>
      </c>
      <c r="K63" s="19">
        <v>17</v>
      </c>
      <c r="L63" s="19">
        <v>2</v>
      </c>
      <c r="M63" s="19">
        <v>13</v>
      </c>
      <c r="N63" s="19">
        <v>3</v>
      </c>
      <c r="O63" s="19">
        <v>20</v>
      </c>
      <c r="P63" s="19">
        <v>1</v>
      </c>
      <c r="Q63" s="19">
        <v>4</v>
      </c>
      <c r="R63" s="19">
        <v>0</v>
      </c>
      <c r="S63" s="18" t="s">
        <v>752</v>
      </c>
      <c r="U63" s="102">
        <v>4</v>
      </c>
      <c r="V63" s="102">
        <f>IF($H63="","",$H63)</f>
        <v>56</v>
      </c>
      <c r="W63" s="102">
        <f>IF(V63="","",V63/100)</f>
        <v>0.56000000000000005</v>
      </c>
      <c r="X63" s="102">
        <f>IF($G63="","",$G63)</f>
        <v>11.2</v>
      </c>
      <c r="Y63" s="102">
        <f>IF($K63="","",$K63)</f>
        <v>17</v>
      </c>
      <c r="Z63" s="102">
        <f>IF(J63="","",J63-1)</f>
        <v>5</v>
      </c>
      <c r="AA63" s="102">
        <f>IF($L63="","",$L63)</f>
        <v>2</v>
      </c>
      <c r="AB63" s="102">
        <f>IF($M63="","",$M63)</f>
        <v>13</v>
      </c>
      <c r="AC63" s="102">
        <f>IF($H64="","",$H64)</f>
        <v>74</v>
      </c>
      <c r="AD63" s="102">
        <f>IF(AC63="","",AC63/100)</f>
        <v>0.74</v>
      </c>
      <c r="AE63" s="102">
        <f>IF($G64="","",$G64)</f>
        <v>10.6</v>
      </c>
      <c r="AF63" s="102">
        <f>IF($K64="","",$K64)</f>
        <v>19</v>
      </c>
      <c r="AG63" s="102">
        <f>IF(J64="","",J64-1)</f>
        <v>6</v>
      </c>
      <c r="AH63" s="102">
        <f>IF($L64="","",$L64)</f>
        <v>1</v>
      </c>
      <c r="AI63" s="102">
        <f>IF($M64="","",$M64)</f>
        <v>2</v>
      </c>
      <c r="AJ63" s="102">
        <f>IF($H65="","",$H65)</f>
        <v>56</v>
      </c>
      <c r="AK63" s="102">
        <f>IF(AJ63="","",AJ63/100)</f>
        <v>0.56000000000000005</v>
      </c>
      <c r="AL63" s="102">
        <f>IF($G65="","",$G65)</f>
        <v>11.4</v>
      </c>
      <c r="AM63" s="102">
        <f>IF($K65="","",$K65)</f>
        <v>12</v>
      </c>
      <c r="AN63" s="102">
        <f>IF(J65="","",J65-1)</f>
        <v>5</v>
      </c>
      <c r="AO63" s="102">
        <f>IF($L65="","",$L65)</f>
        <v>3</v>
      </c>
      <c r="AP63" s="102">
        <f>IF($M65="","",$M65)</f>
        <v>12</v>
      </c>
      <c r="AQ63" s="102">
        <f>IF($H66="","",$H66)</f>
        <v>40</v>
      </c>
      <c r="AR63" s="102">
        <f>IF(AQ63="","",AQ63/100)</f>
        <v>0.4</v>
      </c>
      <c r="AS63" s="102">
        <f>IF($G66="","",$G66)</f>
        <v>6.4</v>
      </c>
      <c r="AT63" s="102">
        <f>IF($K66="","",$K66)</f>
        <v>9</v>
      </c>
      <c r="AU63" s="102">
        <f>IF(J66="","",J66-1)</f>
        <v>7</v>
      </c>
      <c r="AV63" s="102">
        <f>IF($L66="","",$L66)</f>
        <v>1</v>
      </c>
      <c r="AW63" s="102">
        <f>IF($M66="","",$M66)</f>
        <v>1</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12.75</v>
      </c>
      <c r="BM63" s="102">
        <f>SUM(P63:P68)/U63</f>
        <v>0.25</v>
      </c>
      <c r="BN63" s="102">
        <f>SUM(Q63:Q68)/U63</f>
        <v>2</v>
      </c>
      <c r="BO63" s="102">
        <f>SUM(R63:R68)/U63</f>
        <v>0</v>
      </c>
    </row>
    <row r="64" spans="2:67" ht="15.75" x14ac:dyDescent="0.2">
      <c r="B64" s="147"/>
      <c r="C64" s="21" t="s">
        <v>103</v>
      </c>
      <c r="D64" s="19" t="s">
        <v>730</v>
      </c>
      <c r="E64" s="19">
        <v>189</v>
      </c>
      <c r="F64" s="20"/>
      <c r="G64" s="19">
        <v>10.6</v>
      </c>
      <c r="H64" s="19">
        <v>74</v>
      </c>
      <c r="I64" s="19"/>
      <c r="J64" s="19">
        <v>7</v>
      </c>
      <c r="K64" s="19">
        <v>19</v>
      </c>
      <c r="L64" s="19">
        <v>1</v>
      </c>
      <c r="M64" s="19">
        <v>2</v>
      </c>
      <c r="N64" s="19">
        <v>5</v>
      </c>
      <c r="O64" s="19">
        <v>14</v>
      </c>
      <c r="P64" s="19">
        <v>0</v>
      </c>
      <c r="Q64" s="19">
        <v>3</v>
      </c>
      <c r="R64" s="19">
        <v>0</v>
      </c>
      <c r="S64" s="18" t="s">
        <v>752</v>
      </c>
    </row>
    <row r="65" spans="2:67" ht="15.75" x14ac:dyDescent="0.2">
      <c r="B65" s="147"/>
      <c r="C65" s="21" t="s">
        <v>102</v>
      </c>
      <c r="D65" s="19" t="str">
        <f>D64</f>
        <v>SR</v>
      </c>
      <c r="E65" s="19">
        <f>E64</f>
        <v>189</v>
      </c>
      <c r="F65" s="20"/>
      <c r="G65" s="19">
        <v>11.4</v>
      </c>
      <c r="H65" s="19">
        <v>56</v>
      </c>
      <c r="I65" s="19"/>
      <c r="J65" s="19">
        <v>6</v>
      </c>
      <c r="K65" s="19">
        <v>12</v>
      </c>
      <c r="L65" s="19">
        <v>3</v>
      </c>
      <c r="M65" s="19">
        <v>12</v>
      </c>
      <c r="N65" s="19">
        <v>1</v>
      </c>
      <c r="O65" s="19">
        <v>16</v>
      </c>
      <c r="P65" s="19">
        <v>0</v>
      </c>
      <c r="Q65" s="19">
        <v>1</v>
      </c>
      <c r="R65" s="19">
        <v>0</v>
      </c>
      <c r="S65" s="18" t="s">
        <v>736</v>
      </c>
    </row>
    <row r="66" spans="2:67" ht="15.75" x14ac:dyDescent="0.2">
      <c r="B66" s="147"/>
      <c r="C66" s="21" t="s">
        <v>101</v>
      </c>
      <c r="D66" s="19" t="str">
        <f>D65</f>
        <v>SR</v>
      </c>
      <c r="E66" s="19">
        <f>E65</f>
        <v>189</v>
      </c>
      <c r="F66" s="20"/>
      <c r="G66" s="19">
        <v>6.4</v>
      </c>
      <c r="H66" s="19">
        <v>40</v>
      </c>
      <c r="I66" s="19"/>
      <c r="J66" s="19">
        <v>8</v>
      </c>
      <c r="K66" s="19">
        <v>9</v>
      </c>
      <c r="L66" s="19">
        <v>1</v>
      </c>
      <c r="M66" s="19">
        <v>1</v>
      </c>
      <c r="N66" s="19">
        <v>1</v>
      </c>
      <c r="O66" s="19">
        <v>1</v>
      </c>
      <c r="P66" s="19">
        <v>0</v>
      </c>
      <c r="Q66" s="19">
        <v>0</v>
      </c>
      <c r="R66" s="19">
        <v>0</v>
      </c>
      <c r="S66" s="18" t="s">
        <v>731</v>
      </c>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189</v>
      </c>
      <c r="F70" s="13">
        <f>F63</f>
        <v>2235.62</v>
      </c>
      <c r="G70" s="13">
        <f t="shared" ref="G70:R70" si="10">AVERAGE(G63:G68)</f>
        <v>9.8999999999999986</v>
      </c>
      <c r="H70" s="13">
        <f t="shared" si="10"/>
        <v>56.5</v>
      </c>
      <c r="I70" s="13" t="e">
        <f t="shared" si="10"/>
        <v>#DIV/0!</v>
      </c>
      <c r="J70" s="13">
        <f t="shared" si="10"/>
        <v>6.75</v>
      </c>
      <c r="K70" s="13">
        <f t="shared" si="10"/>
        <v>14.25</v>
      </c>
      <c r="L70" s="13">
        <f t="shared" si="10"/>
        <v>1.75</v>
      </c>
      <c r="M70" s="13">
        <f t="shared" si="10"/>
        <v>7</v>
      </c>
      <c r="N70" s="13">
        <f t="shared" si="10"/>
        <v>2.5</v>
      </c>
      <c r="O70" s="13">
        <f t="shared" si="10"/>
        <v>12.75</v>
      </c>
      <c r="P70" s="13">
        <f t="shared" si="10"/>
        <v>0.25</v>
      </c>
      <c r="Q70" s="13">
        <f t="shared" si="10"/>
        <v>2</v>
      </c>
      <c r="R70" s="13">
        <f t="shared" si="10"/>
        <v>0</v>
      </c>
      <c r="S70" s="12"/>
    </row>
    <row r="71" spans="2:67" ht="15.75" x14ac:dyDescent="0.2">
      <c r="B71" s="17"/>
      <c r="C71" s="16" t="s">
        <v>97</v>
      </c>
      <c r="D71" s="15"/>
      <c r="E71" s="14"/>
      <c r="F71" s="14"/>
      <c r="G71" s="13">
        <f t="shared" ref="G71:R71" si="11">STDEV(G63:G68)/SQRT(COUNT(G63:G68))</f>
        <v>1.1789826122551639</v>
      </c>
      <c r="H71" s="13">
        <f t="shared" si="11"/>
        <v>6.946221994724902</v>
      </c>
      <c r="I71" s="13" t="e">
        <f t="shared" si="11"/>
        <v>#DIV/0!</v>
      </c>
      <c r="J71" s="13">
        <f t="shared" si="11"/>
        <v>0.47871355387816905</v>
      </c>
      <c r="K71" s="13">
        <f t="shared" si="11"/>
        <v>2.2867371223353739</v>
      </c>
      <c r="L71" s="13">
        <f t="shared" si="11"/>
        <v>0.47871355387816905</v>
      </c>
      <c r="M71" s="13">
        <f t="shared" si="11"/>
        <v>3.1885210782848317</v>
      </c>
      <c r="N71" s="13">
        <f t="shared" si="11"/>
        <v>0.9574271077563381</v>
      </c>
      <c r="O71" s="13">
        <f t="shared" si="11"/>
        <v>4.1104541517128412</v>
      </c>
      <c r="P71" s="13">
        <f t="shared" si="11"/>
        <v>0.25</v>
      </c>
      <c r="Q71" s="13">
        <f t="shared" si="11"/>
        <v>0.9128709291752769</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745</v>
      </c>
      <c r="E73" s="19">
        <v>188</v>
      </c>
      <c r="F73" s="19">
        <v>1901</v>
      </c>
      <c r="G73" s="19">
        <v>10.1</v>
      </c>
      <c r="H73" s="19">
        <v>55</v>
      </c>
      <c r="I73" s="19"/>
      <c r="J73" s="19">
        <v>6</v>
      </c>
      <c r="K73" s="19">
        <v>16</v>
      </c>
      <c r="L73" s="19">
        <v>3</v>
      </c>
      <c r="M73" s="19">
        <v>15</v>
      </c>
      <c r="N73" s="19">
        <v>4</v>
      </c>
      <c r="O73" s="19">
        <v>9</v>
      </c>
      <c r="P73" s="19">
        <v>0</v>
      </c>
      <c r="Q73" s="19">
        <v>2</v>
      </c>
      <c r="R73" s="19">
        <v>0</v>
      </c>
      <c r="S73" s="18" t="s">
        <v>752</v>
      </c>
      <c r="U73" s="102">
        <v>4</v>
      </c>
      <c r="V73" s="102">
        <f>IF($H73="","",$H73)</f>
        <v>55</v>
      </c>
      <c r="W73" s="102">
        <f>IF(V73="","",V73/100)</f>
        <v>0.55000000000000004</v>
      </c>
      <c r="X73" s="102">
        <f>IF($G73="","",$G73)</f>
        <v>10.1</v>
      </c>
      <c r="Y73" s="102">
        <f>IF($K73="","",$K73)</f>
        <v>16</v>
      </c>
      <c r="Z73" s="102">
        <f>IF(J73="","",J73-1)</f>
        <v>5</v>
      </c>
      <c r="AA73" s="102">
        <f>IF($L73="","",$L73)</f>
        <v>3</v>
      </c>
      <c r="AB73" s="102">
        <f>IF($M73="","",$M73)</f>
        <v>15</v>
      </c>
      <c r="AC73" s="102">
        <f>IF($H74="","",$H74)</f>
        <v>65</v>
      </c>
      <c r="AD73" s="102">
        <f>IF(AC73="","",AC73/100)</f>
        <v>0.65</v>
      </c>
      <c r="AE73" s="102">
        <f>IF($G74="","",$G74)</f>
        <v>11.7</v>
      </c>
      <c r="AF73" s="102">
        <f>IF($K74="","",$K74)</f>
        <v>14</v>
      </c>
      <c r="AG73" s="102">
        <f>IF(J74="","",J74-1)</f>
        <v>4</v>
      </c>
      <c r="AH73" s="102">
        <f>IF($L74="","",$L74)</f>
        <v>2</v>
      </c>
      <c r="AI73" s="102">
        <f>IF($M74="","",$M74)</f>
        <v>21</v>
      </c>
      <c r="AJ73" s="102">
        <f>IF($H75="","",$H75)</f>
        <v>56</v>
      </c>
      <c r="AK73" s="102">
        <f>IF(AJ73="","",AJ73/100)</f>
        <v>0.56000000000000005</v>
      </c>
      <c r="AL73" s="102">
        <f>IF($G75="","",$G75)</f>
        <v>9.1</v>
      </c>
      <c r="AM73" s="102">
        <f>IF($K75="","",$K75)</f>
        <v>11</v>
      </c>
      <c r="AN73" s="102">
        <f>IF(J75="","",J75-1)</f>
        <v>4</v>
      </c>
      <c r="AO73" s="102">
        <f>IF($L75="","",$L75)</f>
        <v>3</v>
      </c>
      <c r="AP73" s="102">
        <f>IF($M75="","",$M75)</f>
        <v>4</v>
      </c>
      <c r="AQ73" s="102">
        <f>IF($H76="","",$H76)</f>
        <v>57</v>
      </c>
      <c r="AR73" s="102">
        <f>IF(AQ73="","",AQ73/100)</f>
        <v>0.56999999999999995</v>
      </c>
      <c r="AS73" s="102">
        <f>IF($G76="","",$G76)</f>
        <v>9.9</v>
      </c>
      <c r="AT73" s="102">
        <f>IF($K76="","",$K76)</f>
        <v>19</v>
      </c>
      <c r="AU73" s="102">
        <f>IF(J76="","",J76-1)</f>
        <v>8</v>
      </c>
      <c r="AV73" s="102">
        <f>IF($L76="","",$L76)</f>
        <v>2</v>
      </c>
      <c r="AW73" s="102">
        <f>IF($M76="","",$M76)</f>
        <v>6</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10.75</v>
      </c>
      <c r="BM73" s="102">
        <f>SUM(P73:P78)/U73</f>
        <v>0</v>
      </c>
      <c r="BN73" s="102">
        <f>SUM(Q73:Q78)/U73</f>
        <v>2</v>
      </c>
      <c r="BO73" s="102">
        <f>SUM(R73:R78)/U73</f>
        <v>0</v>
      </c>
    </row>
    <row r="74" spans="2:67" ht="15.75" x14ac:dyDescent="0.2">
      <c r="B74" s="147"/>
      <c r="C74" s="21" t="s">
        <v>103</v>
      </c>
      <c r="D74" s="19" t="s">
        <v>730</v>
      </c>
      <c r="E74" s="19">
        <v>189</v>
      </c>
      <c r="F74" s="20"/>
      <c r="G74" s="19">
        <v>11.7</v>
      </c>
      <c r="H74" s="19">
        <v>65</v>
      </c>
      <c r="I74" s="19"/>
      <c r="J74" s="19">
        <v>5</v>
      </c>
      <c r="K74" s="19">
        <v>14</v>
      </c>
      <c r="L74" s="19">
        <v>2</v>
      </c>
      <c r="M74" s="19">
        <v>21</v>
      </c>
      <c r="N74" s="19">
        <v>3</v>
      </c>
      <c r="O74" s="19">
        <v>20</v>
      </c>
      <c r="P74" s="19">
        <v>0</v>
      </c>
      <c r="Q74" s="19">
        <v>2</v>
      </c>
      <c r="R74" s="19">
        <v>0</v>
      </c>
      <c r="S74" s="18" t="s">
        <v>732</v>
      </c>
    </row>
    <row r="75" spans="2:67" ht="15.75" x14ac:dyDescent="0.2">
      <c r="B75" s="147"/>
      <c r="C75" s="21" t="s">
        <v>102</v>
      </c>
      <c r="D75" s="19" t="str">
        <f>D74</f>
        <v>SR</v>
      </c>
      <c r="E75" s="19">
        <f>E74</f>
        <v>189</v>
      </c>
      <c r="F75" s="20"/>
      <c r="G75" s="19">
        <v>9.1</v>
      </c>
      <c r="H75" s="19">
        <v>56</v>
      </c>
      <c r="I75" s="19"/>
      <c r="J75" s="19">
        <v>5</v>
      </c>
      <c r="K75" s="19">
        <v>11</v>
      </c>
      <c r="L75" s="19">
        <v>3</v>
      </c>
      <c r="M75" s="19">
        <v>4</v>
      </c>
      <c r="N75" s="19">
        <v>3</v>
      </c>
      <c r="O75" s="19">
        <v>7</v>
      </c>
      <c r="P75" s="19">
        <v>0</v>
      </c>
      <c r="Q75" s="19">
        <v>0</v>
      </c>
      <c r="R75" s="19">
        <v>0</v>
      </c>
      <c r="S75" s="18" t="s">
        <v>731</v>
      </c>
    </row>
    <row r="76" spans="2:67" ht="15.75" x14ac:dyDescent="0.2">
      <c r="B76" s="147"/>
      <c r="C76" s="21" t="s">
        <v>101</v>
      </c>
      <c r="D76" s="19" t="str">
        <f>D75</f>
        <v>SR</v>
      </c>
      <c r="E76" s="19">
        <f>E75</f>
        <v>189</v>
      </c>
      <c r="F76" s="20"/>
      <c r="G76" s="19">
        <v>9.9</v>
      </c>
      <c r="H76" s="19">
        <v>57</v>
      </c>
      <c r="I76" s="19"/>
      <c r="J76" s="19">
        <v>9</v>
      </c>
      <c r="K76" s="19">
        <v>19</v>
      </c>
      <c r="L76" s="19">
        <v>2</v>
      </c>
      <c r="M76" s="19">
        <v>6</v>
      </c>
      <c r="N76" s="19">
        <v>3</v>
      </c>
      <c r="O76" s="19">
        <v>7</v>
      </c>
      <c r="P76" s="19">
        <v>0</v>
      </c>
      <c r="Q76" s="19">
        <v>4</v>
      </c>
      <c r="R76" s="19">
        <v>0</v>
      </c>
      <c r="S76" s="18" t="s">
        <v>752</v>
      </c>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189</v>
      </c>
      <c r="F80" s="13">
        <f>F73</f>
        <v>1901</v>
      </c>
      <c r="G80" s="13">
        <f t="shared" ref="G80:R80" si="12">AVERAGE(G73:G78)</f>
        <v>10.199999999999999</v>
      </c>
      <c r="H80" s="13">
        <f t="shared" si="12"/>
        <v>58.25</v>
      </c>
      <c r="I80" s="13" t="e">
        <f t="shared" si="12"/>
        <v>#DIV/0!</v>
      </c>
      <c r="J80" s="13">
        <f t="shared" si="12"/>
        <v>6.25</v>
      </c>
      <c r="K80" s="13">
        <f t="shared" si="12"/>
        <v>15</v>
      </c>
      <c r="L80" s="13">
        <f t="shared" si="12"/>
        <v>2.5</v>
      </c>
      <c r="M80" s="13">
        <f t="shared" si="12"/>
        <v>11.5</v>
      </c>
      <c r="N80" s="13">
        <f t="shared" si="12"/>
        <v>3.25</v>
      </c>
      <c r="O80" s="13">
        <f t="shared" si="12"/>
        <v>10.75</v>
      </c>
      <c r="P80" s="13">
        <f t="shared" si="12"/>
        <v>0</v>
      </c>
      <c r="Q80" s="13">
        <f t="shared" si="12"/>
        <v>2</v>
      </c>
      <c r="R80" s="13">
        <f t="shared" si="12"/>
        <v>0</v>
      </c>
      <c r="S80" s="12"/>
    </row>
    <row r="81" spans="2:67" ht="15.75" x14ac:dyDescent="0.2">
      <c r="B81" s="17"/>
      <c r="C81" s="16" t="s">
        <v>97</v>
      </c>
      <c r="D81" s="15"/>
      <c r="E81" s="14"/>
      <c r="F81" s="14"/>
      <c r="G81" s="13">
        <f t="shared" ref="G81:R81" si="13">STDEV(G73:G78)/SQRT(COUNT(G73:G78))</f>
        <v>0.54467115461227289</v>
      </c>
      <c r="H81" s="13">
        <f t="shared" si="13"/>
        <v>2.2867371223353739</v>
      </c>
      <c r="I81" s="13" t="e">
        <f t="shared" si="13"/>
        <v>#DIV/0!</v>
      </c>
      <c r="J81" s="13">
        <f t="shared" si="13"/>
        <v>0.9464847243000456</v>
      </c>
      <c r="K81" s="13">
        <f t="shared" si="13"/>
        <v>1.6832508230603465</v>
      </c>
      <c r="L81" s="13">
        <f t="shared" si="13"/>
        <v>0.28867513459481287</v>
      </c>
      <c r="M81" s="13">
        <f t="shared" si="13"/>
        <v>3.9686269665968861</v>
      </c>
      <c r="N81" s="13">
        <f t="shared" si="13"/>
        <v>0.25</v>
      </c>
      <c r="O81" s="13">
        <f t="shared" si="13"/>
        <v>3.1191612120354835</v>
      </c>
      <c r="P81" s="13">
        <f t="shared" si="13"/>
        <v>0</v>
      </c>
      <c r="Q81" s="13">
        <f t="shared" si="13"/>
        <v>0.81649658092772603</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745</v>
      </c>
      <c r="E83" s="19">
        <v>188</v>
      </c>
      <c r="F83" s="19">
        <v>4156.41</v>
      </c>
      <c r="G83" s="19">
        <v>13.2</v>
      </c>
      <c r="H83" s="19">
        <v>73</v>
      </c>
      <c r="I83" s="19"/>
      <c r="J83" s="19">
        <v>5</v>
      </c>
      <c r="K83" s="19">
        <v>16</v>
      </c>
      <c r="L83" s="19">
        <v>4</v>
      </c>
      <c r="M83" s="19">
        <v>17</v>
      </c>
      <c r="N83" s="19">
        <v>4</v>
      </c>
      <c r="O83" s="19">
        <v>25</v>
      </c>
      <c r="P83" s="19">
        <v>2</v>
      </c>
      <c r="Q83" s="19">
        <v>4</v>
      </c>
      <c r="R83" s="19">
        <v>0</v>
      </c>
      <c r="S83" s="18" t="s">
        <v>731</v>
      </c>
      <c r="U83" s="102">
        <v>4</v>
      </c>
      <c r="V83" s="102">
        <f>IF($H83="","",$H83)</f>
        <v>73</v>
      </c>
      <c r="W83" s="102">
        <f>IF(V83="","",V83/100)</f>
        <v>0.73</v>
      </c>
      <c r="X83" s="102">
        <f>IF($G83="","",$G83)</f>
        <v>13.2</v>
      </c>
      <c r="Y83" s="102">
        <f>IF($K83="","",$K83)</f>
        <v>16</v>
      </c>
      <c r="Z83" s="102">
        <f>IF(J83="","",J83-1)</f>
        <v>4</v>
      </c>
      <c r="AA83" s="102">
        <f>IF($L83="","",$L83)</f>
        <v>4</v>
      </c>
      <c r="AB83" s="102">
        <f>IF($M83="","",$M83)</f>
        <v>17</v>
      </c>
      <c r="AC83" s="102">
        <f>IF($H84="","",$H84)</f>
        <v>84</v>
      </c>
      <c r="AD83" s="102">
        <f>IF(AC83="","",AC83/100)</f>
        <v>0.84</v>
      </c>
      <c r="AE83" s="102">
        <f>IF($G84="","",$G84)</f>
        <v>12.4</v>
      </c>
      <c r="AF83" s="102">
        <f>IF($K84="","",$K84)</f>
        <v>20</v>
      </c>
      <c r="AG83" s="102">
        <f>IF(J84="","",J84-1)</f>
        <v>5</v>
      </c>
      <c r="AH83" s="102">
        <f>IF($L84="","",$L84)</f>
        <v>1</v>
      </c>
      <c r="AI83" s="102">
        <f>IF($M84="","",$M84)</f>
        <v>8</v>
      </c>
      <c r="AJ83" s="102">
        <f>IF($H85="","",$H85)</f>
        <v>49.5</v>
      </c>
      <c r="AK83" s="102">
        <f>IF(AJ83="","",AJ83/100)</f>
        <v>0.495</v>
      </c>
      <c r="AL83" s="102">
        <f>IF($G85="","",$G85)</f>
        <v>8.9</v>
      </c>
      <c r="AM83" s="102">
        <f>IF($K85="","",$K85)</f>
        <v>14</v>
      </c>
      <c r="AN83" s="102">
        <f>IF(J85="","",J85-1)</f>
        <v>8</v>
      </c>
      <c r="AO83" s="102">
        <f>IF($L85="","",$L85)</f>
        <v>1</v>
      </c>
      <c r="AP83" s="102">
        <f>IF($M85="","",$M85)</f>
        <v>2</v>
      </c>
      <c r="AQ83" s="102">
        <f>IF($H86="","",$H86)</f>
        <v>65</v>
      </c>
      <c r="AR83" s="102">
        <f>IF(AQ83="","",AQ83/100)</f>
        <v>0.65</v>
      </c>
      <c r="AS83" s="102">
        <f>IF($G86="","",$G86)</f>
        <v>11.4</v>
      </c>
      <c r="AT83" s="102">
        <f>IF($K86="","",$K86)</f>
        <v>16</v>
      </c>
      <c r="AU83" s="102">
        <f>IF(J86="","",J86-1)</f>
        <v>6</v>
      </c>
      <c r="AV83" s="102">
        <f>IF($L86="","",$L86)</f>
        <v>3</v>
      </c>
      <c r="AW83" s="102">
        <f>IF($M86="","",$M86)</f>
        <v>0</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12.25</v>
      </c>
      <c r="BM83" s="102">
        <f>SUM(P83:P88)/U83</f>
        <v>0.5</v>
      </c>
      <c r="BN83" s="102">
        <f>SUM(Q83:Q88)/U83</f>
        <v>2.25</v>
      </c>
      <c r="BO83" s="102">
        <f>SUM(R83:R88)/U83</f>
        <v>0</v>
      </c>
    </row>
    <row r="84" spans="2:67" ht="15.75" x14ac:dyDescent="0.2">
      <c r="B84" s="147"/>
      <c r="C84" s="21" t="s">
        <v>103</v>
      </c>
      <c r="D84" s="19" t="s">
        <v>730</v>
      </c>
      <c r="E84" s="19">
        <v>189</v>
      </c>
      <c r="F84" s="20"/>
      <c r="G84" s="19">
        <v>12.4</v>
      </c>
      <c r="H84" s="19">
        <v>84</v>
      </c>
      <c r="I84" s="19"/>
      <c r="J84" s="19">
        <v>6</v>
      </c>
      <c r="K84" s="19">
        <v>20</v>
      </c>
      <c r="L84" s="19">
        <v>1</v>
      </c>
      <c r="M84" s="19">
        <v>8</v>
      </c>
      <c r="N84" s="19">
        <v>3</v>
      </c>
      <c r="O84" s="19">
        <v>10</v>
      </c>
      <c r="P84" s="19">
        <v>0</v>
      </c>
      <c r="Q84" s="19">
        <v>3</v>
      </c>
      <c r="R84" s="19">
        <v>0</v>
      </c>
      <c r="S84" s="18"/>
    </row>
    <row r="85" spans="2:67" ht="15.75" x14ac:dyDescent="0.2">
      <c r="B85" s="147"/>
      <c r="C85" s="21" t="s">
        <v>102</v>
      </c>
      <c r="D85" s="19" t="str">
        <f>D84</f>
        <v>SR</v>
      </c>
      <c r="E85" s="19">
        <f>E84</f>
        <v>189</v>
      </c>
      <c r="F85" s="20"/>
      <c r="G85" s="19">
        <v>8.9</v>
      </c>
      <c r="H85" s="19">
        <v>49.5</v>
      </c>
      <c r="I85" s="19"/>
      <c r="J85" s="19">
        <v>9</v>
      </c>
      <c r="K85" s="19">
        <v>14</v>
      </c>
      <c r="L85" s="19">
        <v>1</v>
      </c>
      <c r="M85" s="19">
        <v>2</v>
      </c>
      <c r="N85" s="19">
        <v>2</v>
      </c>
      <c r="O85" s="19">
        <v>4</v>
      </c>
      <c r="P85" s="19">
        <v>0</v>
      </c>
      <c r="Q85" s="19">
        <v>0</v>
      </c>
      <c r="R85" s="19">
        <v>0</v>
      </c>
      <c r="S85" s="18"/>
    </row>
    <row r="86" spans="2:67" ht="15.75" x14ac:dyDescent="0.2">
      <c r="B86" s="147"/>
      <c r="C86" s="21" t="s">
        <v>101</v>
      </c>
      <c r="D86" s="19" t="str">
        <f>D85</f>
        <v>SR</v>
      </c>
      <c r="E86" s="19">
        <f>E85</f>
        <v>189</v>
      </c>
      <c r="F86" s="20"/>
      <c r="G86" s="19">
        <v>11.4</v>
      </c>
      <c r="H86" s="19">
        <v>65</v>
      </c>
      <c r="I86" s="19"/>
      <c r="J86" s="19">
        <v>7</v>
      </c>
      <c r="K86" s="19">
        <v>16</v>
      </c>
      <c r="L86" s="19">
        <v>3</v>
      </c>
      <c r="M86" s="19">
        <v>0</v>
      </c>
      <c r="N86" s="19">
        <v>3</v>
      </c>
      <c r="O86" s="19">
        <v>10</v>
      </c>
      <c r="P86" s="19">
        <v>0</v>
      </c>
      <c r="Q86" s="19">
        <v>2</v>
      </c>
      <c r="R86" s="19">
        <v>0</v>
      </c>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189</v>
      </c>
      <c r="F90" s="13" t="e">
        <f>#REF!</f>
        <v>#REF!</v>
      </c>
      <c r="G90" s="13" t="e">
        <f t="shared" ref="G90:R90" si="14">AVERAGE(G87:G88)</f>
        <v>#DIV/0!</v>
      </c>
      <c r="H90" s="13" t="e">
        <f t="shared" si="14"/>
        <v>#DIV/0!</v>
      </c>
      <c r="I90" s="13" t="e">
        <f t="shared" si="14"/>
        <v>#DIV/0!</v>
      </c>
      <c r="J90" s="13" t="e">
        <f t="shared" si="14"/>
        <v>#DIV/0!</v>
      </c>
      <c r="K90" s="13" t="e">
        <f t="shared" si="14"/>
        <v>#DIV/0!</v>
      </c>
      <c r="L90" s="13" t="e">
        <f t="shared" si="14"/>
        <v>#DIV/0!</v>
      </c>
      <c r="M90" s="13" t="e">
        <f t="shared" si="14"/>
        <v>#DIV/0!</v>
      </c>
      <c r="N90" s="13" t="e">
        <f t="shared" si="14"/>
        <v>#DIV/0!</v>
      </c>
      <c r="O90" s="13" t="e">
        <f t="shared" si="14"/>
        <v>#DIV/0!</v>
      </c>
      <c r="P90" s="13" t="e">
        <f t="shared" si="14"/>
        <v>#DIV/0!</v>
      </c>
      <c r="Q90" s="13" t="e">
        <f t="shared" si="14"/>
        <v>#DIV/0!</v>
      </c>
      <c r="R90" s="13" t="e">
        <f t="shared" si="14"/>
        <v>#DIV/0!</v>
      </c>
      <c r="S90" s="12"/>
    </row>
    <row r="91" spans="2:67" ht="15.75" x14ac:dyDescent="0.2">
      <c r="B91" s="17"/>
      <c r="C91" s="16" t="s">
        <v>97</v>
      </c>
      <c r="D91" s="15"/>
      <c r="E91" s="14"/>
      <c r="F91" s="14"/>
      <c r="G91" s="13" t="e">
        <f t="shared" ref="G91:R91" si="15">STDEV(G87:G88)/SQRT(COUNT(G87:G88))</f>
        <v>#DIV/0!</v>
      </c>
      <c r="H91" s="13" t="e">
        <f t="shared" si="15"/>
        <v>#DIV/0!</v>
      </c>
      <c r="I91" s="13" t="e">
        <f t="shared" si="15"/>
        <v>#DIV/0!</v>
      </c>
      <c r="J91" s="13" t="e">
        <f t="shared" si="15"/>
        <v>#DIV/0!</v>
      </c>
      <c r="K91" s="13" t="e">
        <f t="shared" si="15"/>
        <v>#DIV/0!</v>
      </c>
      <c r="L91" s="13" t="e">
        <f t="shared" si="15"/>
        <v>#DIV/0!</v>
      </c>
      <c r="M91" s="13" t="e">
        <f t="shared" si="15"/>
        <v>#DIV/0!</v>
      </c>
      <c r="N91" s="13" t="e">
        <f t="shared" si="15"/>
        <v>#DIV/0!</v>
      </c>
      <c r="O91" s="13" t="e">
        <f t="shared" si="15"/>
        <v>#DIV/0!</v>
      </c>
      <c r="P91" s="13" t="e">
        <f t="shared" si="15"/>
        <v>#DIV/0!</v>
      </c>
      <c r="Q91" s="13" t="e">
        <f t="shared" si="15"/>
        <v>#DIV/0!</v>
      </c>
      <c r="R91" s="13" t="e">
        <f t="shared" si="15"/>
        <v>#DIV/0!</v>
      </c>
      <c r="S91" s="12"/>
    </row>
    <row r="92" spans="2:67" ht="3.75" customHeight="1" x14ac:dyDescent="0.2">
      <c r="B92" s="11"/>
      <c r="C92" s="9"/>
      <c r="D92" s="9"/>
      <c r="E92" s="10"/>
      <c r="F92" s="10"/>
      <c r="G92" s="9"/>
      <c r="H92" s="9"/>
      <c r="I92" s="9"/>
      <c r="J92" s="9"/>
      <c r="K92" s="10"/>
      <c r="L92" s="10"/>
      <c r="M92" s="10"/>
      <c r="N92" s="10"/>
      <c r="O92" s="10"/>
      <c r="P92" s="10"/>
      <c r="Q92" s="9"/>
      <c r="R92" s="9"/>
      <c r="S92" s="8"/>
    </row>
    <row r="101" spans="20:20" x14ac:dyDescent="0.2">
      <c r="T101" s="7">
        <v>181</v>
      </c>
    </row>
    <row r="102" spans="20:20" x14ac:dyDescent="0.2">
      <c r="T102" s="7">
        <v>188</v>
      </c>
    </row>
    <row r="104" spans="20:20" x14ac:dyDescent="0.2">
      <c r="T104" s="7" t="s">
        <v>778</v>
      </c>
    </row>
  </sheetData>
  <mergeCells count="17">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 ref="B33:B38"/>
  </mergeCells>
  <pageMargins left="0.75" right="0.75" top="0.52" bottom="0.16" header="0.5" footer="0.5"/>
  <pageSetup scale="78" orientation="landscape" r:id="rId1"/>
  <headerFooter alignWithMargins="0"/>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DDC95-7661-4080-ACA2-113CA19FD9F2}">
  <sheetPr>
    <pageSetUpPr fitToPage="1"/>
  </sheetPr>
  <dimension ref="B1:BO92"/>
  <sheetViews>
    <sheetView zoomScale="80" zoomScaleNormal="80" workbookViewId="0">
      <selection activeCell="U13" sqref="U13:BO8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745</v>
      </c>
      <c r="E13" s="19">
        <v>188</v>
      </c>
      <c r="F13" s="19">
        <v>2032.79</v>
      </c>
      <c r="G13" s="19">
        <v>11.8</v>
      </c>
      <c r="H13" s="19">
        <v>73.5</v>
      </c>
      <c r="I13" s="19"/>
      <c r="J13" s="19">
        <v>6</v>
      </c>
      <c r="K13" s="19">
        <v>17</v>
      </c>
      <c r="L13" s="19">
        <v>3</v>
      </c>
      <c r="M13" s="19">
        <v>2</v>
      </c>
      <c r="N13" s="19">
        <v>3</v>
      </c>
      <c r="O13" s="19">
        <v>7</v>
      </c>
      <c r="P13" s="19">
        <v>0</v>
      </c>
      <c r="Q13" s="19">
        <v>1</v>
      </c>
      <c r="R13" s="19">
        <v>0</v>
      </c>
      <c r="S13" s="18" t="s">
        <v>752</v>
      </c>
      <c r="U13" s="102">
        <v>4</v>
      </c>
      <c r="V13" s="102">
        <f>IF($H13="","",$H13)</f>
        <v>73.5</v>
      </c>
      <c r="W13" s="102">
        <f>IF(V13="","",V13/100)</f>
        <v>0.73499999999999999</v>
      </c>
      <c r="X13" s="102">
        <f>IF($G13="","",$G13)</f>
        <v>11.8</v>
      </c>
      <c r="Y13" s="102">
        <f>IF($K13="","",$K13)</f>
        <v>17</v>
      </c>
      <c r="Z13" s="102">
        <f>IF(J13="","",J13-1)</f>
        <v>5</v>
      </c>
      <c r="AA13" s="102">
        <f>IF($L13="","",$L13)</f>
        <v>3</v>
      </c>
      <c r="AB13" s="102">
        <f>IF($M13="","",$M13)</f>
        <v>2</v>
      </c>
      <c r="AC13" s="102">
        <f>IF($H14="","",$H14)</f>
        <v>76.5</v>
      </c>
      <c r="AD13" s="102">
        <f>IF(AC13="","",AC13/100)</f>
        <v>0.76500000000000001</v>
      </c>
      <c r="AE13" s="102">
        <f>IF($G14="","",$G14)</f>
        <v>11.2</v>
      </c>
      <c r="AF13" s="102">
        <f>IF($K14="","",$K14)</f>
        <v>14</v>
      </c>
      <c r="AG13" s="102">
        <f>IF(J14="","",J14-1)</f>
        <v>5</v>
      </c>
      <c r="AH13" s="102">
        <f>IF($L14="","",$L14)</f>
        <v>1</v>
      </c>
      <c r="AI13" s="102">
        <f>IF($M14="","",$M14)</f>
        <v>6</v>
      </c>
      <c r="AJ13" s="102">
        <f>IF($H15="","",$H15)</f>
        <v>64</v>
      </c>
      <c r="AK13" s="102">
        <f>IF(AJ13="","",AJ13/100)</f>
        <v>0.64</v>
      </c>
      <c r="AL13" s="102">
        <f>IF($G15="","",$G15)</f>
        <v>8.4</v>
      </c>
      <c r="AM13" s="102">
        <f>IF($K15="","",$K15)</f>
        <v>12</v>
      </c>
      <c r="AN13" s="102">
        <f>IF(J15="","",J15-1)</f>
        <v>9</v>
      </c>
      <c r="AO13" s="102">
        <f>IF($L15="","",$L15)</f>
        <v>2</v>
      </c>
      <c r="AP13" s="102">
        <f>IF($M15="","",$M15)</f>
        <v>0</v>
      </c>
      <c r="AQ13" s="102">
        <f>IF($H16="","",$H16)</f>
        <v>61</v>
      </c>
      <c r="AR13" s="102">
        <f>IF(AQ13="","",AQ13/100)</f>
        <v>0.61</v>
      </c>
      <c r="AS13" s="102">
        <f>IF($G16="","",$G16)</f>
        <v>11.7</v>
      </c>
      <c r="AT13" s="102">
        <f>IF($K16="","",$K16)</f>
        <v>14</v>
      </c>
      <c r="AU13" s="102">
        <f>IF(J16="","",J16-1)</f>
        <v>5</v>
      </c>
      <c r="AV13" s="102">
        <f>IF($L16="","",$L16)</f>
        <v>3</v>
      </c>
      <c r="AW13" s="102">
        <f>IF($M16="","",$M16)</f>
        <v>21</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9.25</v>
      </c>
      <c r="BM13" s="102">
        <f>SUM(P13:P18)/U13</f>
        <v>1.5</v>
      </c>
      <c r="BN13" s="102">
        <f>SUM(Q13:Q18)/U13</f>
        <v>1.75</v>
      </c>
      <c r="BO13" s="102">
        <f>SUM(R13:R18)/U13</f>
        <v>0</v>
      </c>
    </row>
    <row r="14" spans="2:67" ht="15.75" x14ac:dyDescent="0.2">
      <c r="B14" s="147"/>
      <c r="C14" s="21" t="s">
        <v>103</v>
      </c>
      <c r="D14" s="19" t="s">
        <v>730</v>
      </c>
      <c r="E14" s="19">
        <v>189</v>
      </c>
      <c r="F14" s="20"/>
      <c r="G14" s="19">
        <v>11.2</v>
      </c>
      <c r="H14" s="19">
        <v>76.5</v>
      </c>
      <c r="I14" s="19"/>
      <c r="J14" s="19">
        <v>6</v>
      </c>
      <c r="K14" s="19">
        <v>14</v>
      </c>
      <c r="L14" s="19">
        <v>1</v>
      </c>
      <c r="M14" s="19">
        <v>6</v>
      </c>
      <c r="N14" s="19">
        <v>4</v>
      </c>
      <c r="O14" s="19">
        <v>11</v>
      </c>
      <c r="P14" s="19">
        <v>1</v>
      </c>
      <c r="Q14" s="19">
        <v>2</v>
      </c>
      <c r="R14" s="19">
        <v>0</v>
      </c>
      <c r="S14" s="18" t="s">
        <v>752</v>
      </c>
    </row>
    <row r="15" spans="2:67" ht="15.75" x14ac:dyDescent="0.2">
      <c r="B15" s="147"/>
      <c r="C15" s="21" t="s">
        <v>102</v>
      </c>
      <c r="D15" s="19" t="str">
        <f>D14</f>
        <v>SR</v>
      </c>
      <c r="E15" s="19">
        <f>E14</f>
        <v>189</v>
      </c>
      <c r="F15" s="20"/>
      <c r="G15" s="19">
        <v>8.4</v>
      </c>
      <c r="H15" s="19">
        <v>64</v>
      </c>
      <c r="I15" s="19"/>
      <c r="J15" s="19">
        <v>10</v>
      </c>
      <c r="K15" s="19">
        <v>12</v>
      </c>
      <c r="L15" s="19">
        <v>2</v>
      </c>
      <c r="M15" s="19">
        <v>0</v>
      </c>
      <c r="N15" s="19">
        <v>2</v>
      </c>
      <c r="O15" s="19">
        <v>3</v>
      </c>
      <c r="P15" s="19">
        <v>0</v>
      </c>
      <c r="Q15" s="19">
        <v>0</v>
      </c>
      <c r="R15" s="19">
        <v>0</v>
      </c>
      <c r="S15" s="18" t="s">
        <v>752</v>
      </c>
    </row>
    <row r="16" spans="2:67" ht="15.75" x14ac:dyDescent="0.2">
      <c r="B16" s="147"/>
      <c r="C16" s="21" t="s">
        <v>101</v>
      </c>
      <c r="D16" s="19" t="str">
        <f>D15</f>
        <v>SR</v>
      </c>
      <c r="E16" s="19">
        <f>E15</f>
        <v>189</v>
      </c>
      <c r="F16" s="20"/>
      <c r="G16" s="19">
        <v>11.7</v>
      </c>
      <c r="H16" s="19">
        <v>61</v>
      </c>
      <c r="I16" s="19"/>
      <c r="J16" s="19">
        <v>6</v>
      </c>
      <c r="K16" s="19">
        <v>14</v>
      </c>
      <c r="L16" s="19">
        <v>3</v>
      </c>
      <c r="M16" s="19">
        <v>21</v>
      </c>
      <c r="N16" s="19">
        <v>3</v>
      </c>
      <c r="O16" s="19">
        <v>16</v>
      </c>
      <c r="P16" s="19">
        <v>5</v>
      </c>
      <c r="Q16" s="19">
        <v>4</v>
      </c>
      <c r="R16" s="19">
        <v>0</v>
      </c>
      <c r="S16" s="18" t="s">
        <v>736</v>
      </c>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189</v>
      </c>
      <c r="F20" s="13">
        <f>F13</f>
        <v>2032.79</v>
      </c>
      <c r="G20" s="13">
        <f t="shared" ref="G20:R20" si="0">AVERAGE(G13:G18)</f>
        <v>10.774999999999999</v>
      </c>
      <c r="H20" s="13">
        <f t="shared" si="0"/>
        <v>68.75</v>
      </c>
      <c r="I20" s="13" t="e">
        <f t="shared" si="0"/>
        <v>#DIV/0!</v>
      </c>
      <c r="J20" s="13">
        <f t="shared" si="0"/>
        <v>7</v>
      </c>
      <c r="K20" s="13">
        <f t="shared" si="0"/>
        <v>14.25</v>
      </c>
      <c r="L20" s="13">
        <f t="shared" si="0"/>
        <v>2.25</v>
      </c>
      <c r="M20" s="13">
        <f t="shared" si="0"/>
        <v>7.25</v>
      </c>
      <c r="N20" s="13">
        <f t="shared" si="0"/>
        <v>3</v>
      </c>
      <c r="O20" s="13">
        <f t="shared" si="0"/>
        <v>9.25</v>
      </c>
      <c r="P20" s="13">
        <f t="shared" si="0"/>
        <v>1.5</v>
      </c>
      <c r="Q20" s="13">
        <f t="shared" si="0"/>
        <v>1.75</v>
      </c>
      <c r="R20" s="13">
        <f t="shared" si="0"/>
        <v>0</v>
      </c>
      <c r="S20" s="12"/>
    </row>
    <row r="21" spans="2:67" ht="15.75" x14ac:dyDescent="0.2">
      <c r="B21" s="17"/>
      <c r="C21" s="16" t="s">
        <v>97</v>
      </c>
      <c r="D21" s="15"/>
      <c r="E21" s="14"/>
      <c r="F21" s="14"/>
      <c r="G21" s="13">
        <f t="shared" ref="G21:R21" si="1">STDEV(G13:G18)/SQRT(COUNT(G13:G18))</f>
        <v>0.80247014482368406</v>
      </c>
      <c r="H21" s="13">
        <f t="shared" si="1"/>
        <v>3.7109073463687197</v>
      </c>
      <c r="I21" s="13" t="e">
        <f t="shared" si="1"/>
        <v>#DIV/0!</v>
      </c>
      <c r="J21" s="13">
        <f t="shared" si="1"/>
        <v>1</v>
      </c>
      <c r="K21" s="13">
        <f t="shared" si="1"/>
        <v>1.0307764064044151</v>
      </c>
      <c r="L21" s="13">
        <f t="shared" si="1"/>
        <v>0.47871355387816905</v>
      </c>
      <c r="M21" s="13">
        <f t="shared" si="1"/>
        <v>4.75</v>
      </c>
      <c r="N21" s="13">
        <f t="shared" si="1"/>
        <v>0.40824829046386302</v>
      </c>
      <c r="O21" s="13">
        <f t="shared" si="1"/>
        <v>2.7801378862687129</v>
      </c>
      <c r="P21" s="13">
        <f t="shared" si="1"/>
        <v>1.1902380714238083</v>
      </c>
      <c r="Q21" s="13">
        <f t="shared" si="1"/>
        <v>0.8539125638299665</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745</v>
      </c>
      <c r="E23" s="19">
        <v>188</v>
      </c>
      <c r="F23" s="19">
        <v>2043.07</v>
      </c>
      <c r="G23" s="19">
        <v>11</v>
      </c>
      <c r="H23" s="19">
        <v>69</v>
      </c>
      <c r="I23" s="19"/>
      <c r="J23" s="19">
        <v>7</v>
      </c>
      <c r="K23" s="19">
        <v>19</v>
      </c>
      <c r="L23" s="19">
        <v>3</v>
      </c>
      <c r="M23" s="19">
        <v>8</v>
      </c>
      <c r="N23" s="19">
        <v>2</v>
      </c>
      <c r="O23" s="19">
        <v>15</v>
      </c>
      <c r="P23" s="19">
        <v>0</v>
      </c>
      <c r="Q23" s="19">
        <v>0</v>
      </c>
      <c r="R23" s="19">
        <v>0</v>
      </c>
      <c r="S23" s="18" t="s">
        <v>752</v>
      </c>
      <c r="U23" s="102">
        <v>4</v>
      </c>
      <c r="V23" s="102">
        <f>IF($H23="","",$H23)</f>
        <v>69</v>
      </c>
      <c r="W23" s="102">
        <f>IF(V23="","",V23/100)</f>
        <v>0.69</v>
      </c>
      <c r="X23" s="102">
        <f>IF($G23="","",$G23)</f>
        <v>11</v>
      </c>
      <c r="Y23" s="102">
        <f>IF($K23="","",$K23)</f>
        <v>19</v>
      </c>
      <c r="Z23" s="102">
        <f>IF(J23="","",J23-1)</f>
        <v>6</v>
      </c>
      <c r="AA23" s="102">
        <f>IF($L23="","",$L23)</f>
        <v>3</v>
      </c>
      <c r="AB23" s="102">
        <f>IF($M23="","",$M23)</f>
        <v>8</v>
      </c>
      <c r="AC23" s="102">
        <f>IF($H24="","",$H24)</f>
        <v>62</v>
      </c>
      <c r="AD23" s="102">
        <f>IF(AC23="","",AC23/100)</f>
        <v>0.62</v>
      </c>
      <c r="AE23" s="102">
        <f>IF($G24="","",$G24)</f>
        <v>9.8000000000000007</v>
      </c>
      <c r="AF23" s="102">
        <f>IF($K24="","",$K24)</f>
        <v>14</v>
      </c>
      <c r="AG23" s="102">
        <f>IF(J24="","",J24-1)</f>
        <v>7</v>
      </c>
      <c r="AH23" s="102">
        <f>IF($L24="","",$L24)</f>
        <v>3</v>
      </c>
      <c r="AI23" s="102">
        <f>IF($M24="","",$M24)</f>
        <v>2</v>
      </c>
      <c r="AJ23" s="102">
        <f>IF($H25="","",$H25)</f>
        <v>62</v>
      </c>
      <c r="AK23" s="102">
        <f>IF(AJ23="","",AJ23/100)</f>
        <v>0.62</v>
      </c>
      <c r="AL23" s="102">
        <f>IF($G25="","",$G25)</f>
        <v>14.1</v>
      </c>
      <c r="AM23" s="102">
        <f>IF($K25="","",$K25)</f>
        <v>15</v>
      </c>
      <c r="AN23" s="102">
        <f>IF(J25="","",J25-1)</f>
        <v>3</v>
      </c>
      <c r="AO23" s="102">
        <f>IF($L25="","",$L25)</f>
        <v>3</v>
      </c>
      <c r="AP23" s="102">
        <f>IF($M25="","",$M25)</f>
        <v>11</v>
      </c>
      <c r="AQ23" s="102">
        <f>IF($H26="","",$H26)</f>
        <v>38</v>
      </c>
      <c r="AR23" s="102">
        <f>IF(AQ23="","",AQ23/100)</f>
        <v>0.38</v>
      </c>
      <c r="AS23" s="102">
        <f>IF($G26="","",$G26)</f>
        <v>9.5</v>
      </c>
      <c r="AT23" s="102">
        <f>IF($K26="","",$K26)</f>
        <v>13</v>
      </c>
      <c r="AU23" s="102">
        <f>IF(J26="","",J26-1)</f>
        <v>4</v>
      </c>
      <c r="AV23" s="102">
        <f>IF($L26="","",$L26)</f>
        <v>1</v>
      </c>
      <c r="AW23" s="102">
        <f>IF($M26="","",$M26)</f>
        <v>0</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14.25</v>
      </c>
      <c r="BM23" s="102">
        <f>SUM(P23:P28)/U23</f>
        <v>0.5</v>
      </c>
      <c r="BN23" s="102">
        <f>SUM(Q23:Q28)/U23</f>
        <v>2</v>
      </c>
      <c r="BO23" s="102">
        <f>SUM(R23:R28)/U23</f>
        <v>0</v>
      </c>
    </row>
    <row r="24" spans="2:67" ht="15.75" x14ac:dyDescent="0.2">
      <c r="B24" s="147"/>
      <c r="C24" s="21" t="s">
        <v>103</v>
      </c>
      <c r="D24" s="19" t="s">
        <v>730</v>
      </c>
      <c r="E24" s="19">
        <v>189</v>
      </c>
      <c r="F24" s="20"/>
      <c r="G24" s="19">
        <v>9.8000000000000007</v>
      </c>
      <c r="H24" s="19">
        <v>62</v>
      </c>
      <c r="I24" s="19"/>
      <c r="J24" s="19">
        <v>8</v>
      </c>
      <c r="K24" s="19">
        <v>14</v>
      </c>
      <c r="L24" s="19">
        <v>3</v>
      </c>
      <c r="M24" s="19">
        <v>2</v>
      </c>
      <c r="N24" s="19">
        <v>4</v>
      </c>
      <c r="O24" s="19">
        <v>8</v>
      </c>
      <c r="P24" s="19">
        <v>0</v>
      </c>
      <c r="Q24" s="19">
        <v>0</v>
      </c>
      <c r="R24" s="19">
        <v>0</v>
      </c>
      <c r="S24" s="18"/>
    </row>
    <row r="25" spans="2:67" ht="15.75" x14ac:dyDescent="0.2">
      <c r="B25" s="147"/>
      <c r="C25" s="21" t="s">
        <v>102</v>
      </c>
      <c r="D25" s="19" t="str">
        <f>D24</f>
        <v>SR</v>
      </c>
      <c r="E25" s="19">
        <f>E24</f>
        <v>189</v>
      </c>
      <c r="F25" s="20"/>
      <c r="G25" s="19">
        <v>14.1</v>
      </c>
      <c r="H25" s="19">
        <v>62</v>
      </c>
      <c r="I25" s="19"/>
      <c r="J25" s="19">
        <v>4</v>
      </c>
      <c r="K25" s="19">
        <v>15</v>
      </c>
      <c r="L25" s="19">
        <v>3</v>
      </c>
      <c r="M25" s="19">
        <v>11</v>
      </c>
      <c r="N25" s="19">
        <v>1</v>
      </c>
      <c r="O25" s="19">
        <v>21</v>
      </c>
      <c r="P25" s="19">
        <v>1</v>
      </c>
      <c r="Q25" s="19">
        <v>7</v>
      </c>
      <c r="R25" s="19">
        <v>0</v>
      </c>
      <c r="S25" s="18"/>
    </row>
    <row r="26" spans="2:67" ht="15.75" x14ac:dyDescent="0.2">
      <c r="B26" s="147"/>
      <c r="C26" s="21" t="s">
        <v>101</v>
      </c>
      <c r="D26" s="19" t="str">
        <f>D25</f>
        <v>SR</v>
      </c>
      <c r="E26" s="19">
        <f>E25</f>
        <v>189</v>
      </c>
      <c r="F26" s="20"/>
      <c r="G26" s="19">
        <v>9.5</v>
      </c>
      <c r="H26" s="19">
        <v>38</v>
      </c>
      <c r="I26" s="19"/>
      <c r="J26" s="19">
        <v>5</v>
      </c>
      <c r="K26" s="19">
        <v>13</v>
      </c>
      <c r="L26" s="19">
        <v>1</v>
      </c>
      <c r="M26" s="19">
        <v>0</v>
      </c>
      <c r="N26" s="19">
        <v>2</v>
      </c>
      <c r="O26" s="19">
        <v>13</v>
      </c>
      <c r="P26" s="19">
        <v>1</v>
      </c>
      <c r="Q26" s="19">
        <v>1</v>
      </c>
      <c r="R26" s="19">
        <v>0</v>
      </c>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189</v>
      </c>
      <c r="F30" s="13">
        <f>F23</f>
        <v>2043.07</v>
      </c>
      <c r="G30" s="13">
        <f t="shared" ref="G30:R30" si="2">AVERAGE(G23:G28)</f>
        <v>11.1</v>
      </c>
      <c r="H30" s="13">
        <f t="shared" si="2"/>
        <v>57.75</v>
      </c>
      <c r="I30" s="13" t="e">
        <f t="shared" si="2"/>
        <v>#DIV/0!</v>
      </c>
      <c r="J30" s="13">
        <f t="shared" si="2"/>
        <v>6</v>
      </c>
      <c r="K30" s="13">
        <f t="shared" si="2"/>
        <v>15.25</v>
      </c>
      <c r="L30" s="13">
        <f t="shared" si="2"/>
        <v>2.5</v>
      </c>
      <c r="M30" s="13">
        <f t="shared" si="2"/>
        <v>5.25</v>
      </c>
      <c r="N30" s="13">
        <f t="shared" si="2"/>
        <v>2.25</v>
      </c>
      <c r="O30" s="13">
        <f t="shared" si="2"/>
        <v>14.25</v>
      </c>
      <c r="P30" s="13">
        <f t="shared" si="2"/>
        <v>0.5</v>
      </c>
      <c r="Q30" s="13">
        <f t="shared" si="2"/>
        <v>2</v>
      </c>
      <c r="R30" s="13">
        <f t="shared" si="2"/>
        <v>0</v>
      </c>
      <c r="S30" s="12"/>
    </row>
    <row r="31" spans="2:67" ht="15.75" x14ac:dyDescent="0.2">
      <c r="B31" s="17"/>
      <c r="C31" s="16" t="s">
        <v>97</v>
      </c>
      <c r="D31" s="15"/>
      <c r="E31" s="14"/>
      <c r="F31" s="14"/>
      <c r="G31" s="13">
        <f t="shared" ref="G31:R31" si="3">STDEV(G23:G28)/SQRT(COUNT(G23:G28))</f>
        <v>1.0511898020814339</v>
      </c>
      <c r="H31" s="13">
        <f t="shared" si="3"/>
        <v>6.7869359802491136</v>
      </c>
      <c r="I31" s="13" t="e">
        <f t="shared" si="3"/>
        <v>#DIV/0!</v>
      </c>
      <c r="J31" s="13">
        <f t="shared" si="3"/>
        <v>0.9128709291752769</v>
      </c>
      <c r="K31" s="13">
        <f t="shared" si="3"/>
        <v>1.3149778198382918</v>
      </c>
      <c r="L31" s="13">
        <f t="shared" si="3"/>
        <v>0.5</v>
      </c>
      <c r="M31" s="13">
        <f t="shared" si="3"/>
        <v>2.5617376914898995</v>
      </c>
      <c r="N31" s="13">
        <f t="shared" si="3"/>
        <v>0.62915286960589578</v>
      </c>
      <c r="O31" s="13">
        <f t="shared" si="3"/>
        <v>2.6887109674836132</v>
      </c>
      <c r="P31" s="13">
        <f t="shared" si="3"/>
        <v>0.28867513459481287</v>
      </c>
      <c r="Q31" s="13">
        <f t="shared" si="3"/>
        <v>1.6832508230603465</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745</v>
      </c>
      <c r="E33" s="19">
        <v>188</v>
      </c>
      <c r="F33" s="19">
        <v>2049.69</v>
      </c>
      <c r="G33" s="19">
        <v>13.1</v>
      </c>
      <c r="H33" s="19">
        <v>61</v>
      </c>
      <c r="I33" s="19"/>
      <c r="J33" s="19">
        <v>7</v>
      </c>
      <c r="K33" s="19">
        <v>16</v>
      </c>
      <c r="L33" s="19">
        <v>4</v>
      </c>
      <c r="M33" s="19">
        <v>5</v>
      </c>
      <c r="N33" s="19">
        <v>5</v>
      </c>
      <c r="O33" s="19">
        <v>6</v>
      </c>
      <c r="P33" s="19">
        <v>0</v>
      </c>
      <c r="Q33" s="19">
        <v>2</v>
      </c>
      <c r="R33" s="19">
        <v>0</v>
      </c>
      <c r="S33" s="18" t="s">
        <v>752</v>
      </c>
      <c r="U33" s="102">
        <v>4</v>
      </c>
      <c r="V33" s="102">
        <f>IF($H33="","",$H33)</f>
        <v>61</v>
      </c>
      <c r="W33" s="102">
        <f>IF(V33="","",V33/100)</f>
        <v>0.61</v>
      </c>
      <c r="X33" s="102">
        <f>IF($G33="","",$G33)</f>
        <v>13.1</v>
      </c>
      <c r="Y33" s="102">
        <f>IF($K33="","",$K33)</f>
        <v>16</v>
      </c>
      <c r="Z33" s="102">
        <f>IF(J33="","",J33-1)</f>
        <v>6</v>
      </c>
      <c r="AA33" s="102">
        <f>IF($L33="","",$L33)</f>
        <v>4</v>
      </c>
      <c r="AB33" s="102">
        <f>IF($M33="","",$M33)</f>
        <v>5</v>
      </c>
      <c r="AC33" s="102">
        <f>IF($H34="","",$H34)</f>
        <v>72.5</v>
      </c>
      <c r="AD33" s="102">
        <f>IF(AC33="","",AC33/100)</f>
        <v>0.72499999999999998</v>
      </c>
      <c r="AE33" s="102">
        <f>IF($G34="","",$G34)</f>
        <v>11.3</v>
      </c>
      <c r="AF33" s="102">
        <f>IF($K34="","",$K34)</f>
        <v>13</v>
      </c>
      <c r="AG33" s="102">
        <f>IF(J34="","",J34-1)</f>
        <v>4</v>
      </c>
      <c r="AH33" s="102">
        <f>IF($L34="","",$L34)</f>
        <v>2</v>
      </c>
      <c r="AI33" s="102">
        <f>IF($M34="","",$M34)</f>
        <v>8</v>
      </c>
      <c r="AJ33" s="102">
        <f>IF($H35="","",$H35)</f>
        <v>71</v>
      </c>
      <c r="AK33" s="102">
        <f>IF(AJ33="","",AJ33/100)</f>
        <v>0.71</v>
      </c>
      <c r="AL33" s="102">
        <f>IF($G35="","",$G35)</f>
        <v>12.4</v>
      </c>
      <c r="AM33" s="102">
        <f>IF($K35="","",$K35)</f>
        <v>15</v>
      </c>
      <c r="AN33" s="102">
        <f>IF(J35="","",J35-1)</f>
        <v>7</v>
      </c>
      <c r="AO33" s="102">
        <f>IF($L35="","",$L35)</f>
        <v>1</v>
      </c>
      <c r="AP33" s="102">
        <f>IF($M35="","",$M35)</f>
        <v>6</v>
      </c>
      <c r="AQ33" s="102">
        <f>IF($H36="","",$H36)</f>
        <v>61</v>
      </c>
      <c r="AR33" s="102">
        <f>IF(AQ33="","",AQ33/100)</f>
        <v>0.61</v>
      </c>
      <c r="AS33" s="102">
        <f>IF($G36="","",$G36)</f>
        <v>10.1</v>
      </c>
      <c r="AT33" s="102">
        <f>IF($K36="","",$K36)</f>
        <v>17</v>
      </c>
      <c r="AU33" s="102">
        <f>IF(J36="","",J36-1)</f>
        <v>4</v>
      </c>
      <c r="AV33" s="102">
        <f>IF($L36="","",$L36)</f>
        <v>2</v>
      </c>
      <c r="AW33" s="102">
        <f>IF($M36="","",$M36)</f>
        <v>3</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9.75</v>
      </c>
      <c r="BM33" s="102">
        <f>SUM(P33:P38)/U33</f>
        <v>2</v>
      </c>
      <c r="BN33" s="102">
        <f>SUM(Q33:Q38)/U33</f>
        <v>2.75</v>
      </c>
      <c r="BO33" s="102">
        <f>SUM(R33:R38)/U33</f>
        <v>0</v>
      </c>
    </row>
    <row r="34" spans="2:67" ht="15.75" x14ac:dyDescent="0.2">
      <c r="B34" s="147"/>
      <c r="C34" s="21" t="s">
        <v>103</v>
      </c>
      <c r="D34" s="19" t="s">
        <v>730</v>
      </c>
      <c r="E34" s="19">
        <v>189</v>
      </c>
      <c r="F34" s="20"/>
      <c r="G34" s="19">
        <v>11.3</v>
      </c>
      <c r="H34" s="19">
        <v>72.5</v>
      </c>
      <c r="I34" s="19"/>
      <c r="J34" s="19">
        <v>5</v>
      </c>
      <c r="K34" s="19">
        <v>13</v>
      </c>
      <c r="L34" s="19">
        <v>2</v>
      </c>
      <c r="M34" s="19">
        <v>8</v>
      </c>
      <c r="N34" s="19">
        <v>8</v>
      </c>
      <c r="O34" s="19">
        <v>11</v>
      </c>
      <c r="P34" s="19">
        <v>3</v>
      </c>
      <c r="Q34" s="19">
        <v>2</v>
      </c>
      <c r="R34" s="19">
        <v>0</v>
      </c>
      <c r="S34" s="18" t="s">
        <v>732</v>
      </c>
    </row>
    <row r="35" spans="2:67" ht="15.75" x14ac:dyDescent="0.2">
      <c r="B35" s="147"/>
      <c r="C35" s="21" t="s">
        <v>102</v>
      </c>
      <c r="D35" s="19" t="str">
        <f>D34</f>
        <v>SR</v>
      </c>
      <c r="E35" s="19">
        <f>E34</f>
        <v>189</v>
      </c>
      <c r="F35" s="20"/>
      <c r="G35" s="19">
        <v>12.4</v>
      </c>
      <c r="H35" s="19">
        <v>71</v>
      </c>
      <c r="I35" s="19"/>
      <c r="J35" s="19">
        <v>8</v>
      </c>
      <c r="K35" s="19">
        <v>15</v>
      </c>
      <c r="L35" s="19">
        <v>1</v>
      </c>
      <c r="M35" s="19">
        <v>6</v>
      </c>
      <c r="N35" s="19">
        <v>2</v>
      </c>
      <c r="O35" s="19">
        <v>9</v>
      </c>
      <c r="P35" s="19">
        <v>2</v>
      </c>
      <c r="Q35" s="19">
        <v>0</v>
      </c>
      <c r="R35" s="19">
        <v>0</v>
      </c>
      <c r="S35" s="18" t="s">
        <v>731</v>
      </c>
    </row>
    <row r="36" spans="2:67" ht="15.75" x14ac:dyDescent="0.2">
      <c r="B36" s="147"/>
      <c r="C36" s="21" t="s">
        <v>101</v>
      </c>
      <c r="D36" s="19" t="str">
        <f>D35</f>
        <v>SR</v>
      </c>
      <c r="E36" s="19">
        <f>E35</f>
        <v>189</v>
      </c>
      <c r="F36" s="20"/>
      <c r="G36" s="19">
        <v>10.1</v>
      </c>
      <c r="H36" s="19">
        <v>61</v>
      </c>
      <c r="I36" s="19"/>
      <c r="J36" s="19">
        <v>5</v>
      </c>
      <c r="K36" s="19">
        <v>17</v>
      </c>
      <c r="L36" s="19">
        <v>2</v>
      </c>
      <c r="M36" s="19">
        <v>3</v>
      </c>
      <c r="N36" s="19">
        <v>4</v>
      </c>
      <c r="O36" s="19">
        <v>13</v>
      </c>
      <c r="P36" s="19">
        <v>3</v>
      </c>
      <c r="Q36" s="19">
        <v>7</v>
      </c>
      <c r="R36" s="19">
        <v>0</v>
      </c>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189</v>
      </c>
      <c r="F40" s="13">
        <f>F33</f>
        <v>2049.69</v>
      </c>
      <c r="G40" s="13">
        <f t="shared" ref="G40:R40" si="4">AVERAGE(G33:G38)</f>
        <v>11.725</v>
      </c>
      <c r="H40" s="13">
        <f t="shared" si="4"/>
        <v>66.375</v>
      </c>
      <c r="I40" s="13" t="e">
        <f t="shared" si="4"/>
        <v>#DIV/0!</v>
      </c>
      <c r="J40" s="13">
        <f t="shared" si="4"/>
        <v>6.25</v>
      </c>
      <c r="K40" s="13">
        <f t="shared" si="4"/>
        <v>15.25</v>
      </c>
      <c r="L40" s="13">
        <f t="shared" si="4"/>
        <v>2.25</v>
      </c>
      <c r="M40" s="13">
        <f t="shared" si="4"/>
        <v>5.5</v>
      </c>
      <c r="N40" s="13">
        <f t="shared" si="4"/>
        <v>4.75</v>
      </c>
      <c r="O40" s="13">
        <f t="shared" si="4"/>
        <v>9.75</v>
      </c>
      <c r="P40" s="13">
        <f t="shared" si="4"/>
        <v>2</v>
      </c>
      <c r="Q40" s="13">
        <f t="shared" si="4"/>
        <v>2.75</v>
      </c>
      <c r="R40" s="13">
        <f t="shared" si="4"/>
        <v>0</v>
      </c>
      <c r="S40" s="12"/>
    </row>
    <row r="41" spans="2:67" ht="15.75" x14ac:dyDescent="0.2">
      <c r="B41" s="17"/>
      <c r="C41" s="16" t="s">
        <v>97</v>
      </c>
      <c r="D41" s="15"/>
      <c r="E41" s="14"/>
      <c r="F41" s="14"/>
      <c r="G41" s="13">
        <f t="shared" ref="G41:R41" si="5">STDEV(G33:G38)/SQRT(COUNT(G33:G38))</f>
        <v>0.65622023742033442</v>
      </c>
      <c r="H41" s="13">
        <f t="shared" si="5"/>
        <v>3.1183262070112763</v>
      </c>
      <c r="I41" s="13" t="e">
        <f t="shared" si="5"/>
        <v>#DIV/0!</v>
      </c>
      <c r="J41" s="13">
        <f t="shared" si="5"/>
        <v>0.75</v>
      </c>
      <c r="K41" s="13">
        <f t="shared" si="5"/>
        <v>0.8539125638299665</v>
      </c>
      <c r="L41" s="13">
        <f t="shared" si="5"/>
        <v>0.62915286960589578</v>
      </c>
      <c r="M41" s="13">
        <f t="shared" si="5"/>
        <v>1.0408329997330663</v>
      </c>
      <c r="N41" s="13">
        <f t="shared" si="5"/>
        <v>1.25</v>
      </c>
      <c r="O41" s="13">
        <f t="shared" si="5"/>
        <v>1.4930394055974097</v>
      </c>
      <c r="P41" s="13">
        <f t="shared" si="5"/>
        <v>0.70710678118654757</v>
      </c>
      <c r="Q41" s="13">
        <f t="shared" si="5"/>
        <v>1.4930394055974097</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745</v>
      </c>
      <c r="E43" s="19">
        <v>188</v>
      </c>
      <c r="F43" s="19">
        <v>2532.5500000000002</v>
      </c>
      <c r="G43" s="19">
        <v>11.8</v>
      </c>
      <c r="H43" s="19">
        <v>75.5</v>
      </c>
      <c r="I43" s="19"/>
      <c r="J43" s="19">
        <v>5</v>
      </c>
      <c r="K43" s="19">
        <v>17</v>
      </c>
      <c r="L43" s="19">
        <v>1</v>
      </c>
      <c r="M43" s="19">
        <v>6</v>
      </c>
      <c r="N43" s="19">
        <v>4</v>
      </c>
      <c r="O43" s="19">
        <v>8</v>
      </c>
      <c r="P43" s="19">
        <v>2</v>
      </c>
      <c r="Q43" s="19">
        <v>3</v>
      </c>
      <c r="R43" s="19">
        <v>0</v>
      </c>
      <c r="S43" s="18" t="s">
        <v>731</v>
      </c>
      <c r="U43" s="102">
        <v>4</v>
      </c>
      <c r="V43" s="102">
        <f>IF($H43="","",$H43)</f>
        <v>75.5</v>
      </c>
      <c r="W43" s="102">
        <f>IF(V43="","",V43/100)</f>
        <v>0.755</v>
      </c>
      <c r="X43" s="102">
        <f>IF($G43="","",$G43)</f>
        <v>11.8</v>
      </c>
      <c r="Y43" s="102">
        <f>IF($K43="","",$K43)</f>
        <v>17</v>
      </c>
      <c r="Z43" s="102">
        <f>IF(J43="","",J43-1)</f>
        <v>4</v>
      </c>
      <c r="AA43" s="102">
        <f>IF($L43="","",$L43)</f>
        <v>1</v>
      </c>
      <c r="AB43" s="102">
        <f>IF($M43="","",$M43)</f>
        <v>6</v>
      </c>
      <c r="AC43" s="102">
        <f>IF($H44="","",$H44)</f>
        <v>67.5</v>
      </c>
      <c r="AD43" s="102">
        <f>IF(AC43="","",AC43/100)</f>
        <v>0.67500000000000004</v>
      </c>
      <c r="AE43" s="102">
        <f>IF($G44="","",$G44)</f>
        <v>7.5</v>
      </c>
      <c r="AF43" s="102">
        <f>IF($K44="","",$K44)</f>
        <v>15</v>
      </c>
      <c r="AG43" s="102">
        <f>IF(J44="","",J44-1)</f>
        <v>9</v>
      </c>
      <c r="AH43" s="102">
        <f>IF($L44="","",$L44)</f>
        <v>0</v>
      </c>
      <c r="AI43" s="102">
        <f>IF($M44="","",$M44)</f>
        <v>0</v>
      </c>
      <c r="AJ43" s="102">
        <f>IF($H45="","",$H45)</f>
        <v>47</v>
      </c>
      <c r="AK43" s="102">
        <f>IF(AJ43="","",AJ43/100)</f>
        <v>0.47</v>
      </c>
      <c r="AL43" s="102">
        <f>IF($G45="","",$G45)</f>
        <v>8.1999999999999993</v>
      </c>
      <c r="AM43" s="102">
        <f>IF($K45="","",$K45)</f>
        <v>10</v>
      </c>
      <c r="AN43" s="102">
        <f>IF(J45="","",J45-1)</f>
        <v>4</v>
      </c>
      <c r="AO43" s="102">
        <f>IF($L45="","",$L45)</f>
        <v>1</v>
      </c>
      <c r="AP43" s="102">
        <f>IF($M45="","",$M45)</f>
        <v>3</v>
      </c>
      <c r="AQ43" s="102">
        <f>IF($H46="","",$H46)</f>
        <v>50.5</v>
      </c>
      <c r="AR43" s="102">
        <f>IF(AQ43="","",AQ43/100)</f>
        <v>0.505</v>
      </c>
      <c r="AS43" s="102">
        <f>IF($G46="","",$G46)</f>
        <v>10.3</v>
      </c>
      <c r="AT43" s="102">
        <f>IF($K46="","",$K46)</f>
        <v>12</v>
      </c>
      <c r="AU43" s="102">
        <f>IF(J46="","",J46-1)</f>
        <v>5</v>
      </c>
      <c r="AV43" s="102">
        <f>IF($L46="","",$L46)</f>
        <v>1</v>
      </c>
      <c r="AW43" s="102">
        <f>IF($M46="","",$M46)</f>
        <v>2</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5</v>
      </c>
      <c r="BM43" s="102">
        <f>SUM(P43:P48)/U43</f>
        <v>1</v>
      </c>
      <c r="BN43" s="102">
        <f>SUM(Q43:Q48)/U43</f>
        <v>1</v>
      </c>
      <c r="BO43" s="102">
        <f>SUM(R43:R48)/U43</f>
        <v>0</v>
      </c>
    </row>
    <row r="44" spans="2:67" ht="15.75" x14ac:dyDescent="0.2">
      <c r="B44" s="147"/>
      <c r="C44" s="21" t="s">
        <v>103</v>
      </c>
      <c r="D44" s="19" t="s">
        <v>730</v>
      </c>
      <c r="E44" s="19">
        <v>189</v>
      </c>
      <c r="F44" s="20"/>
      <c r="G44" s="19">
        <v>7.5</v>
      </c>
      <c r="H44" s="19">
        <v>67.5</v>
      </c>
      <c r="I44" s="19"/>
      <c r="J44" s="19">
        <v>10</v>
      </c>
      <c r="K44" s="19">
        <v>15</v>
      </c>
      <c r="L44" s="19">
        <v>0</v>
      </c>
      <c r="M44" s="19">
        <v>0</v>
      </c>
      <c r="N44" s="19">
        <v>1</v>
      </c>
      <c r="O44" s="19">
        <v>5</v>
      </c>
      <c r="P44" s="19">
        <v>0</v>
      </c>
      <c r="Q44" s="19">
        <v>0</v>
      </c>
      <c r="R44" s="19">
        <v>0</v>
      </c>
      <c r="S44" s="18" t="s">
        <v>752</v>
      </c>
    </row>
    <row r="45" spans="2:67" ht="15.75" x14ac:dyDescent="0.2">
      <c r="B45" s="147"/>
      <c r="C45" s="21" t="s">
        <v>102</v>
      </c>
      <c r="D45" s="19" t="str">
        <f>D44</f>
        <v>SR</v>
      </c>
      <c r="E45" s="19">
        <f>E44</f>
        <v>189</v>
      </c>
      <c r="F45" s="20"/>
      <c r="G45" s="19">
        <v>8.1999999999999993</v>
      </c>
      <c r="H45" s="19">
        <v>47</v>
      </c>
      <c r="I45" s="19"/>
      <c r="J45" s="19">
        <v>5</v>
      </c>
      <c r="K45" s="19">
        <v>10</v>
      </c>
      <c r="L45" s="19">
        <v>1</v>
      </c>
      <c r="M45" s="19">
        <v>3</v>
      </c>
      <c r="N45" s="19">
        <v>1</v>
      </c>
      <c r="O45" s="19">
        <v>2</v>
      </c>
      <c r="P45" s="19">
        <v>2</v>
      </c>
      <c r="Q45" s="19">
        <v>1</v>
      </c>
      <c r="R45" s="19">
        <v>0</v>
      </c>
      <c r="S45" s="18" t="s">
        <v>731</v>
      </c>
    </row>
    <row r="46" spans="2:67" ht="15.75" x14ac:dyDescent="0.2">
      <c r="B46" s="147"/>
      <c r="C46" s="21" t="s">
        <v>101</v>
      </c>
      <c r="D46" s="19" t="str">
        <f>D45</f>
        <v>SR</v>
      </c>
      <c r="E46" s="19">
        <f>E45</f>
        <v>189</v>
      </c>
      <c r="F46" s="20"/>
      <c r="G46" s="19">
        <v>10.3</v>
      </c>
      <c r="H46" s="19">
        <v>50.5</v>
      </c>
      <c r="I46" s="19"/>
      <c r="J46" s="19">
        <v>6</v>
      </c>
      <c r="K46" s="19">
        <v>12</v>
      </c>
      <c r="L46" s="19">
        <v>1</v>
      </c>
      <c r="M46" s="19">
        <v>2</v>
      </c>
      <c r="N46" s="19">
        <v>3</v>
      </c>
      <c r="O46" s="19">
        <v>5</v>
      </c>
      <c r="P46" s="19">
        <v>0</v>
      </c>
      <c r="Q46" s="19">
        <v>0</v>
      </c>
      <c r="R46" s="19">
        <v>0</v>
      </c>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189</v>
      </c>
      <c r="F50" s="13">
        <f>F43</f>
        <v>2532.5500000000002</v>
      </c>
      <c r="G50" s="13">
        <f t="shared" ref="G50:R50" si="6">AVERAGE(G43:G48)</f>
        <v>9.4499999999999993</v>
      </c>
      <c r="H50" s="13">
        <f t="shared" si="6"/>
        <v>60.125</v>
      </c>
      <c r="I50" s="13" t="e">
        <f t="shared" si="6"/>
        <v>#DIV/0!</v>
      </c>
      <c r="J50" s="13">
        <f t="shared" si="6"/>
        <v>6.5</v>
      </c>
      <c r="K50" s="13">
        <f t="shared" si="6"/>
        <v>13.5</v>
      </c>
      <c r="L50" s="13">
        <f t="shared" si="6"/>
        <v>0.75</v>
      </c>
      <c r="M50" s="13">
        <f t="shared" si="6"/>
        <v>2.75</v>
      </c>
      <c r="N50" s="13">
        <f t="shared" si="6"/>
        <v>2.25</v>
      </c>
      <c r="O50" s="13">
        <f t="shared" si="6"/>
        <v>5</v>
      </c>
      <c r="P50" s="13">
        <f t="shared" si="6"/>
        <v>1</v>
      </c>
      <c r="Q50" s="13">
        <f t="shared" si="6"/>
        <v>1</v>
      </c>
      <c r="R50" s="13">
        <f t="shared" si="6"/>
        <v>0</v>
      </c>
      <c r="S50" s="12"/>
    </row>
    <row r="51" spans="2:67" ht="15.75" x14ac:dyDescent="0.2">
      <c r="B51" s="17"/>
      <c r="C51" s="16" t="s">
        <v>97</v>
      </c>
      <c r="D51" s="15"/>
      <c r="E51" s="14"/>
      <c r="F51" s="14"/>
      <c r="G51" s="13">
        <f t="shared" ref="G51:R51" si="7">STDEV(G43:G48)/SQRT(COUNT(G43:G48))</f>
        <v>0.98361577864530547</v>
      </c>
      <c r="H51" s="13">
        <f t="shared" si="7"/>
        <v>6.8049461178371331</v>
      </c>
      <c r="I51" s="13" t="e">
        <f t="shared" si="7"/>
        <v>#DIV/0!</v>
      </c>
      <c r="J51" s="13">
        <f t="shared" si="7"/>
        <v>1.1902380714238083</v>
      </c>
      <c r="K51" s="13">
        <f t="shared" si="7"/>
        <v>1.5545631755148024</v>
      </c>
      <c r="L51" s="13">
        <f t="shared" si="7"/>
        <v>0.25</v>
      </c>
      <c r="M51" s="13">
        <f t="shared" si="7"/>
        <v>1.25</v>
      </c>
      <c r="N51" s="13">
        <f t="shared" si="7"/>
        <v>0.75</v>
      </c>
      <c r="O51" s="13">
        <f t="shared" si="7"/>
        <v>1.2247448713915889</v>
      </c>
      <c r="P51" s="13">
        <f t="shared" si="7"/>
        <v>0.57735026918962573</v>
      </c>
      <c r="Q51" s="13">
        <f t="shared" si="7"/>
        <v>0.70710678118654757</v>
      </c>
      <c r="R51" s="13">
        <f t="shared" si="7"/>
        <v>0</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730</v>
      </c>
      <c r="E53" s="19">
        <v>188</v>
      </c>
      <c r="F53" s="19">
        <v>3983.17</v>
      </c>
      <c r="G53" s="19">
        <v>13.7</v>
      </c>
      <c r="H53" s="19">
        <v>70</v>
      </c>
      <c r="I53" s="19"/>
      <c r="J53" s="19">
        <v>5</v>
      </c>
      <c r="K53" s="19">
        <v>17</v>
      </c>
      <c r="L53" s="19">
        <v>1</v>
      </c>
      <c r="M53" s="19">
        <v>22</v>
      </c>
      <c r="N53" s="19">
        <v>8</v>
      </c>
      <c r="O53" s="19">
        <v>37</v>
      </c>
      <c r="P53" s="19">
        <v>1</v>
      </c>
      <c r="Q53" s="19">
        <v>8</v>
      </c>
      <c r="R53" s="19">
        <v>0</v>
      </c>
      <c r="S53" s="18" t="s">
        <v>731</v>
      </c>
      <c r="U53" s="102">
        <v>4</v>
      </c>
      <c r="V53" s="102">
        <f>IF($H53="","",$H53)</f>
        <v>70</v>
      </c>
      <c r="W53" s="102">
        <f>IF(V53="","",V53/100)</f>
        <v>0.7</v>
      </c>
      <c r="X53" s="102">
        <f>IF($G53="","",$G53)</f>
        <v>13.7</v>
      </c>
      <c r="Y53" s="102">
        <f>IF($K53="","",$K53)</f>
        <v>17</v>
      </c>
      <c r="Z53" s="102">
        <f>IF(J53="","",J53-1)</f>
        <v>4</v>
      </c>
      <c r="AA53" s="102">
        <f>IF($L53="","",$L53)</f>
        <v>1</v>
      </c>
      <c r="AB53" s="102">
        <f>IF($M53="","",$M53)</f>
        <v>22</v>
      </c>
      <c r="AC53" s="102">
        <f>IF($H54="","",$H54)</f>
        <v>64.599999999999994</v>
      </c>
      <c r="AD53" s="102">
        <f>IF(AC53="","",AC53/100)</f>
        <v>0.64599999999999991</v>
      </c>
      <c r="AE53" s="102">
        <f>IF($G54="","",$G54)</f>
        <v>12.3</v>
      </c>
      <c r="AF53" s="102">
        <f>IF($K54="","",$K54)</f>
        <v>16</v>
      </c>
      <c r="AG53" s="102">
        <f>IF(J54="","",J54-1)</f>
        <v>6</v>
      </c>
      <c r="AH53" s="102">
        <f>IF($L54="","",$L54)</f>
        <v>3</v>
      </c>
      <c r="AI53" s="102">
        <f>IF($M54="","",$M54)</f>
        <v>36</v>
      </c>
      <c r="AJ53" s="102">
        <f>IF($H55="","",$H55)</f>
        <v>80.2</v>
      </c>
      <c r="AK53" s="102">
        <f>IF(AJ53="","",AJ53/100)</f>
        <v>0.80200000000000005</v>
      </c>
      <c r="AL53" s="102">
        <f>IF($G55="","",$G55)</f>
        <v>16.14</v>
      </c>
      <c r="AM53" s="102">
        <f>IF($K55="","",$K55)</f>
        <v>22</v>
      </c>
      <c r="AN53" s="102">
        <f>IF(J55="","",J55-1)</f>
        <v>4</v>
      </c>
      <c r="AO53" s="102">
        <f>IF($L55="","",$L55)</f>
        <v>2</v>
      </c>
      <c r="AP53" s="102">
        <f>IF($M55="","",$M55)</f>
        <v>28</v>
      </c>
      <c r="AQ53" s="102">
        <f>IF($H56="","",$H56)</f>
        <v>58.4</v>
      </c>
      <c r="AR53" s="102">
        <f>IF(AQ53="","",AQ53/100)</f>
        <v>0.58399999999999996</v>
      </c>
      <c r="AS53" s="102">
        <f>IF($G56="","",$G56)</f>
        <v>14.33</v>
      </c>
      <c r="AT53" s="102">
        <f>IF($K56="","",$K56)</f>
        <v>20</v>
      </c>
      <c r="AU53" s="102">
        <f>IF(J56="","",J56-1)</f>
        <v>7</v>
      </c>
      <c r="AV53" s="102">
        <f>IF($L56="","",$L56)</f>
        <v>1</v>
      </c>
      <c r="AW53" s="102">
        <f>IF($M56="","",$M56)</f>
        <v>19</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34.75</v>
      </c>
      <c r="BM53" s="102">
        <f>SUM(P53:P58)/U53</f>
        <v>0.5</v>
      </c>
      <c r="BN53" s="102">
        <f>SUM(Q53:Q58)/U53</f>
        <v>8</v>
      </c>
      <c r="BO53" s="102">
        <f>SUM(R53:R58)/U53</f>
        <v>0</v>
      </c>
    </row>
    <row r="54" spans="2:67" ht="15.75" x14ac:dyDescent="0.2">
      <c r="B54" s="147"/>
      <c r="C54" s="21" t="s">
        <v>103</v>
      </c>
      <c r="D54" s="19" t="s">
        <v>745</v>
      </c>
      <c r="E54" s="19">
        <v>190</v>
      </c>
      <c r="F54" s="20"/>
      <c r="G54" s="19">
        <v>12.3</v>
      </c>
      <c r="H54" s="19">
        <v>64.599999999999994</v>
      </c>
      <c r="I54" s="19"/>
      <c r="J54" s="19">
        <v>7</v>
      </c>
      <c r="K54" s="19">
        <v>16</v>
      </c>
      <c r="L54" s="19">
        <v>3</v>
      </c>
      <c r="M54" s="19">
        <v>36</v>
      </c>
      <c r="N54" s="19">
        <v>10</v>
      </c>
      <c r="O54" s="19">
        <v>28</v>
      </c>
      <c r="P54" s="19">
        <v>1</v>
      </c>
      <c r="Q54" s="19">
        <v>2</v>
      </c>
      <c r="R54" s="19">
        <v>0</v>
      </c>
      <c r="S54" s="18"/>
    </row>
    <row r="55" spans="2:67" ht="15.75" x14ac:dyDescent="0.2">
      <c r="B55" s="147"/>
      <c r="C55" s="21" t="s">
        <v>102</v>
      </c>
      <c r="D55" s="19" t="str">
        <f>D54</f>
        <v>CO'B</v>
      </c>
      <c r="E55" s="19">
        <f>E54</f>
        <v>190</v>
      </c>
      <c r="F55" s="20"/>
      <c r="G55" s="19">
        <v>16.14</v>
      </c>
      <c r="H55" s="19">
        <v>80.2</v>
      </c>
      <c r="I55" s="19"/>
      <c r="J55" s="19">
        <v>5</v>
      </c>
      <c r="K55" s="19">
        <v>22</v>
      </c>
      <c r="L55" s="19">
        <v>2</v>
      </c>
      <c r="M55" s="19">
        <v>28</v>
      </c>
      <c r="N55" s="19">
        <v>22</v>
      </c>
      <c r="O55" s="19">
        <v>46</v>
      </c>
      <c r="P55" s="19">
        <v>0</v>
      </c>
      <c r="Q55" s="19">
        <v>12</v>
      </c>
      <c r="R55" s="19">
        <v>0</v>
      </c>
      <c r="S55" s="18"/>
    </row>
    <row r="56" spans="2:67" ht="15.75" x14ac:dyDescent="0.2">
      <c r="B56" s="147"/>
      <c r="C56" s="21" t="s">
        <v>101</v>
      </c>
      <c r="D56" s="19" t="str">
        <f>D55</f>
        <v>CO'B</v>
      </c>
      <c r="E56" s="19">
        <f>E55</f>
        <v>190</v>
      </c>
      <c r="F56" s="20"/>
      <c r="G56" s="19">
        <v>14.33</v>
      </c>
      <c r="H56" s="19">
        <v>58.4</v>
      </c>
      <c r="I56" s="19"/>
      <c r="J56" s="19">
        <v>8</v>
      </c>
      <c r="K56" s="19">
        <v>20</v>
      </c>
      <c r="L56" s="19">
        <v>1</v>
      </c>
      <c r="M56" s="19">
        <v>19</v>
      </c>
      <c r="N56" s="19">
        <v>8</v>
      </c>
      <c r="O56" s="19">
        <v>28</v>
      </c>
      <c r="P56" s="19">
        <v>0</v>
      </c>
      <c r="Q56" s="19">
        <v>10</v>
      </c>
      <c r="R56" s="19">
        <v>0</v>
      </c>
      <c r="S56" s="18" t="s">
        <v>731</v>
      </c>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190</v>
      </c>
      <c r="F60" s="13">
        <f>F53</f>
        <v>3983.17</v>
      </c>
      <c r="G60" s="13">
        <f>AVERAGE(G53:G58)</f>
        <v>14.1175</v>
      </c>
      <c r="H60" s="13">
        <f>AVERAGE(H53:H58)</f>
        <v>68.3</v>
      </c>
      <c r="I60" s="13" t="e">
        <f>AVERAGE(I53:I58)</f>
        <v>#DIV/0!</v>
      </c>
      <c r="J60" s="13">
        <f>AVERAGE(J53:J58)</f>
        <v>6.25</v>
      </c>
      <c r="K60" s="13">
        <f>AVERAGE(K54:K58)</f>
        <v>19.333333333333332</v>
      </c>
      <c r="L60" s="13">
        <f t="shared" ref="L60:R60" si="8">AVERAGE(L53:L58)</f>
        <v>1.75</v>
      </c>
      <c r="M60" s="13">
        <f t="shared" si="8"/>
        <v>26.25</v>
      </c>
      <c r="N60" s="13">
        <f t="shared" si="8"/>
        <v>12</v>
      </c>
      <c r="O60" s="13">
        <f t="shared" si="8"/>
        <v>34.75</v>
      </c>
      <c r="P60" s="13">
        <f t="shared" si="8"/>
        <v>0.5</v>
      </c>
      <c r="Q60" s="13">
        <f t="shared" si="8"/>
        <v>8</v>
      </c>
      <c r="R60" s="13">
        <f t="shared" si="8"/>
        <v>0</v>
      </c>
      <c r="S60" s="12"/>
    </row>
    <row r="61" spans="2:67" ht="15.75" x14ac:dyDescent="0.2">
      <c r="B61" s="17"/>
      <c r="C61" s="16" t="s">
        <v>97</v>
      </c>
      <c r="D61" s="15"/>
      <c r="E61" s="14"/>
      <c r="F61" s="14"/>
      <c r="G61" s="13">
        <f>STDEV(G53:G58)/SQRT(COUNT(G53:G58))</f>
        <v>0.79651715821652791</v>
      </c>
      <c r="H61" s="13">
        <f>STDEV(H53:H58)/SQRT(COUNT(H53:H58))</f>
        <v>4.6206060208592081</v>
      </c>
      <c r="I61" s="13" t="e">
        <f>STDEV(I53:I58)/SQRT(COUNT(I53:I58))</f>
        <v>#DIV/0!</v>
      </c>
      <c r="J61" s="13">
        <f>STDEV(J53:J58)/SQRT(COUNT(J53:J58))</f>
        <v>0.75</v>
      </c>
      <c r="K61" s="13">
        <f>STDEV(K54:K58)/SQRT(COUNT(K54:K58))</f>
        <v>1.7638342073763975</v>
      </c>
      <c r="L61" s="13">
        <f t="shared" ref="L61:R61" si="9">STDEV(L53:L58)/SQRT(COUNT(L53:L58))</f>
        <v>0.47871355387816905</v>
      </c>
      <c r="M61" s="13">
        <f t="shared" si="9"/>
        <v>3.75</v>
      </c>
      <c r="N61" s="13">
        <f t="shared" si="9"/>
        <v>3.3665016461206929</v>
      </c>
      <c r="O61" s="13">
        <f t="shared" si="9"/>
        <v>4.3084219849035215</v>
      </c>
      <c r="P61" s="13">
        <f t="shared" si="9"/>
        <v>0.28867513459481287</v>
      </c>
      <c r="Q61" s="13">
        <f t="shared" si="9"/>
        <v>2.1602468994692869</v>
      </c>
      <c r="R61" s="13">
        <f t="shared" si="9"/>
        <v>0</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730</v>
      </c>
      <c r="E63" s="19">
        <v>188</v>
      </c>
      <c r="F63" s="19">
        <v>2300.96</v>
      </c>
      <c r="G63" s="19">
        <v>14.02</v>
      </c>
      <c r="H63" s="19">
        <v>52.9</v>
      </c>
      <c r="I63" s="19"/>
      <c r="J63" s="19">
        <v>5</v>
      </c>
      <c r="K63" s="19">
        <v>16</v>
      </c>
      <c r="L63" s="19">
        <v>3</v>
      </c>
      <c r="M63" s="19">
        <v>15</v>
      </c>
      <c r="N63" s="19">
        <v>9</v>
      </c>
      <c r="O63" s="19">
        <v>26</v>
      </c>
      <c r="P63" s="19">
        <v>1</v>
      </c>
      <c r="Q63" s="19">
        <v>4</v>
      </c>
      <c r="R63" s="19">
        <v>0</v>
      </c>
      <c r="S63" s="18" t="s">
        <v>752</v>
      </c>
      <c r="U63" s="102">
        <v>4</v>
      </c>
      <c r="V63" s="102">
        <f>IF($H63="","",$H63)</f>
        <v>52.9</v>
      </c>
      <c r="W63" s="102">
        <f>IF(V63="","",V63/100)</f>
        <v>0.52900000000000003</v>
      </c>
      <c r="X63" s="102">
        <f>IF($G63="","",$G63)</f>
        <v>14.02</v>
      </c>
      <c r="Y63" s="102">
        <f>IF($K63="","",$K63)</f>
        <v>16</v>
      </c>
      <c r="Z63" s="102">
        <f>IF(J63="","",J63-1)</f>
        <v>4</v>
      </c>
      <c r="AA63" s="102">
        <f>IF($L63="","",$L63)</f>
        <v>3</v>
      </c>
      <c r="AB63" s="102">
        <f>IF($M63="","",$M63)</f>
        <v>15</v>
      </c>
      <c r="AC63" s="102">
        <f>IF($H64="","",$H64)</f>
        <v>69.3</v>
      </c>
      <c r="AD63" s="102">
        <f>IF(AC63="","",AC63/100)</f>
        <v>0.69299999999999995</v>
      </c>
      <c r="AE63" s="102">
        <f>IF($G64="","",$G64)</f>
        <v>14.51</v>
      </c>
      <c r="AF63" s="102">
        <f>IF($K64="","",$K64)</f>
        <v>20</v>
      </c>
      <c r="AG63" s="102">
        <f>IF(J64="","",J64-1)</f>
        <v>7</v>
      </c>
      <c r="AH63" s="102">
        <f>IF($L64="","",$L64)</f>
        <v>4</v>
      </c>
      <c r="AI63" s="102">
        <f>IF($M64="","",$M64)</f>
        <v>47</v>
      </c>
      <c r="AJ63" s="102">
        <f>IF($H65="","",$H65)</f>
        <v>44.5</v>
      </c>
      <c r="AK63" s="102">
        <f>IF(AJ63="","",AJ63/100)</f>
        <v>0.44500000000000001</v>
      </c>
      <c r="AL63" s="102">
        <f>IF($G65="","",$G65)</f>
        <v>9.8699999999999992</v>
      </c>
      <c r="AM63" s="102">
        <f>IF($K65="","",$K65)</f>
        <v>12</v>
      </c>
      <c r="AN63" s="102">
        <f>IF(J65="","",J65-1)</f>
        <v>6</v>
      </c>
      <c r="AO63" s="102">
        <f>IF($L65="","",$L65)</f>
        <v>0</v>
      </c>
      <c r="AP63" s="102">
        <f>IF($M65="","",$M65)</f>
        <v>0</v>
      </c>
      <c r="AQ63" s="102">
        <f>IF($H66="","",$H66)</f>
        <v>62.3</v>
      </c>
      <c r="AR63" s="102">
        <f>IF(AQ63="","",AQ63/100)</f>
        <v>0.623</v>
      </c>
      <c r="AS63" s="102">
        <f>IF($G66="","",$G66)</f>
        <v>14.2</v>
      </c>
      <c r="AT63" s="102">
        <f>IF($K66="","",$K66)</f>
        <v>17</v>
      </c>
      <c r="AU63" s="102">
        <f>IF(J66="","",J66-1)</f>
        <v>4</v>
      </c>
      <c r="AV63" s="102">
        <f>IF($L66="","",$L66)</f>
        <v>1</v>
      </c>
      <c r="AW63" s="102">
        <f>IF($M66="","",$M66)</f>
        <v>38</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28</v>
      </c>
      <c r="BM63" s="102">
        <f>SUM(P63:P68)/U63</f>
        <v>0.75</v>
      </c>
      <c r="BN63" s="102">
        <f>SUM(Q63:Q68)/U63</f>
        <v>5.75</v>
      </c>
      <c r="BO63" s="102">
        <f>SUM(R63:R68)/U63</f>
        <v>0</v>
      </c>
    </row>
    <row r="64" spans="2:67" ht="15.75" x14ac:dyDescent="0.2">
      <c r="B64" s="147"/>
      <c r="C64" s="21" t="s">
        <v>103</v>
      </c>
      <c r="D64" s="19" t="s">
        <v>745</v>
      </c>
      <c r="E64" s="19">
        <v>190</v>
      </c>
      <c r="F64" s="20"/>
      <c r="G64" s="19">
        <v>14.51</v>
      </c>
      <c r="H64" s="19">
        <v>69.3</v>
      </c>
      <c r="I64" s="19"/>
      <c r="J64" s="19">
        <v>8</v>
      </c>
      <c r="K64" s="19">
        <v>20</v>
      </c>
      <c r="L64" s="19">
        <v>4</v>
      </c>
      <c r="M64" s="19">
        <v>47</v>
      </c>
      <c r="N64" s="19">
        <v>21</v>
      </c>
      <c r="O64" s="19">
        <v>44</v>
      </c>
      <c r="P64" s="19">
        <v>1</v>
      </c>
      <c r="Q64" s="19">
        <v>5</v>
      </c>
      <c r="R64" s="19">
        <v>0</v>
      </c>
      <c r="S64" s="18"/>
    </row>
    <row r="65" spans="2:67" ht="15.75" x14ac:dyDescent="0.2">
      <c r="B65" s="147"/>
      <c r="C65" s="21" t="s">
        <v>102</v>
      </c>
      <c r="D65" s="19" t="str">
        <f>D64</f>
        <v>CO'B</v>
      </c>
      <c r="E65" s="19">
        <f>E64</f>
        <v>190</v>
      </c>
      <c r="F65" s="20"/>
      <c r="G65" s="19">
        <v>9.8699999999999992</v>
      </c>
      <c r="H65" s="19">
        <v>44.5</v>
      </c>
      <c r="I65" s="19"/>
      <c r="J65" s="19">
        <v>7</v>
      </c>
      <c r="K65" s="19">
        <v>12</v>
      </c>
      <c r="L65" s="19">
        <v>0</v>
      </c>
      <c r="M65" s="19">
        <v>0</v>
      </c>
      <c r="N65" s="19">
        <v>2</v>
      </c>
      <c r="O65" s="19">
        <v>5</v>
      </c>
      <c r="P65" s="19">
        <v>0</v>
      </c>
      <c r="Q65" s="19">
        <v>0</v>
      </c>
      <c r="R65" s="19">
        <v>0</v>
      </c>
      <c r="S65" s="18" t="s">
        <v>752</v>
      </c>
    </row>
    <row r="66" spans="2:67" ht="15.75" x14ac:dyDescent="0.2">
      <c r="B66" s="147"/>
      <c r="C66" s="21" t="s">
        <v>101</v>
      </c>
      <c r="D66" s="19" t="str">
        <f>D65</f>
        <v>CO'B</v>
      </c>
      <c r="E66" s="19">
        <f>E65</f>
        <v>190</v>
      </c>
      <c r="F66" s="20"/>
      <c r="G66" s="19">
        <v>14.2</v>
      </c>
      <c r="H66" s="19">
        <v>62.3</v>
      </c>
      <c r="I66" s="19"/>
      <c r="J66" s="19">
        <v>5</v>
      </c>
      <c r="K66" s="19">
        <v>17</v>
      </c>
      <c r="L66" s="19">
        <v>1</v>
      </c>
      <c r="M66" s="19">
        <v>38</v>
      </c>
      <c r="N66" s="19">
        <v>21</v>
      </c>
      <c r="O66" s="19">
        <v>37</v>
      </c>
      <c r="P66" s="19">
        <v>1</v>
      </c>
      <c r="Q66" s="19">
        <v>14</v>
      </c>
      <c r="R66" s="19">
        <v>0</v>
      </c>
      <c r="S66" s="18" t="s">
        <v>731</v>
      </c>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190</v>
      </c>
      <c r="F70" s="13">
        <f>F63</f>
        <v>2300.96</v>
      </c>
      <c r="G70" s="13">
        <f>AVERAGE(G63:G68)</f>
        <v>13.149999999999999</v>
      </c>
      <c r="H70" s="13">
        <f>AVERAGE(H63:H68)</f>
        <v>57.25</v>
      </c>
      <c r="I70" s="13" t="e">
        <f>AVERAGE(I63:I68)</f>
        <v>#DIV/0!</v>
      </c>
      <c r="J70" s="13">
        <f>AVERAGE(J63:J68)</f>
        <v>6.25</v>
      </c>
      <c r="K70" s="13">
        <f>AVERAGE(K64:K68)</f>
        <v>16.333333333333332</v>
      </c>
      <c r="L70" s="13">
        <f t="shared" ref="L70:R70" si="10">AVERAGE(L63:L68)</f>
        <v>2</v>
      </c>
      <c r="M70" s="13">
        <f t="shared" si="10"/>
        <v>25</v>
      </c>
      <c r="N70" s="13">
        <f t="shared" si="10"/>
        <v>13.25</v>
      </c>
      <c r="O70" s="13">
        <f t="shared" si="10"/>
        <v>28</v>
      </c>
      <c r="P70" s="13">
        <f t="shared" si="10"/>
        <v>0.75</v>
      </c>
      <c r="Q70" s="13">
        <f t="shared" si="10"/>
        <v>5.75</v>
      </c>
      <c r="R70" s="13">
        <f t="shared" si="10"/>
        <v>0</v>
      </c>
      <c r="S70" s="12"/>
    </row>
    <row r="71" spans="2:67" ht="15.75" x14ac:dyDescent="0.2">
      <c r="B71" s="17"/>
      <c r="C71" s="16" t="s">
        <v>97</v>
      </c>
      <c r="D71" s="15"/>
      <c r="E71" s="14"/>
      <c r="F71" s="14"/>
      <c r="G71" s="13">
        <f>STDEV(G63:G68)/SQRT(COUNT(G63:G68))</f>
        <v>1.0980057680480033</v>
      </c>
      <c r="H71" s="13">
        <f>STDEV(H63:H68)/SQRT(COUNT(H63:H68))</f>
        <v>5.4174871173512313</v>
      </c>
      <c r="I71" s="13" t="e">
        <f>STDEV(I63:I68)/SQRT(COUNT(I63:I68))</f>
        <v>#DIV/0!</v>
      </c>
      <c r="J71" s="13">
        <f>STDEV(J63:J68)/SQRT(COUNT(J63:J68))</f>
        <v>0.75</v>
      </c>
      <c r="K71" s="13">
        <f>STDEV(K64:K68)/SQRT(COUNT(K64:K68))</f>
        <v>2.3333333333333321</v>
      </c>
      <c r="L71" s="13">
        <f t="shared" ref="L71:R71" si="11">STDEV(L63:L68)/SQRT(COUNT(L63:L68))</f>
        <v>0.9128709291752769</v>
      </c>
      <c r="M71" s="13">
        <f t="shared" si="11"/>
        <v>10.716031603785673</v>
      </c>
      <c r="N71" s="13">
        <f t="shared" si="11"/>
        <v>4.6970735570139839</v>
      </c>
      <c r="O71" s="13">
        <f t="shared" si="11"/>
        <v>8.5146931829632013</v>
      </c>
      <c r="P71" s="13">
        <f t="shared" si="11"/>
        <v>0.25</v>
      </c>
      <c r="Q71" s="13">
        <f t="shared" si="11"/>
        <v>2.9545163168726392</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730</v>
      </c>
      <c r="E73" s="19">
        <v>188</v>
      </c>
      <c r="F73" s="19">
        <v>3369.19</v>
      </c>
      <c r="G73" s="19">
        <v>13.21</v>
      </c>
      <c r="H73" s="19">
        <v>70.099999999999994</v>
      </c>
      <c r="I73" s="19"/>
      <c r="J73" s="19">
        <v>7</v>
      </c>
      <c r="K73" s="19">
        <v>19</v>
      </c>
      <c r="L73" s="19">
        <v>2</v>
      </c>
      <c r="M73" s="19">
        <v>17</v>
      </c>
      <c r="N73" s="19">
        <v>15</v>
      </c>
      <c r="O73" s="19">
        <v>21</v>
      </c>
      <c r="P73" s="19">
        <v>0</v>
      </c>
      <c r="Q73" s="19">
        <v>9</v>
      </c>
      <c r="R73" s="19">
        <v>0</v>
      </c>
      <c r="S73" s="18" t="s">
        <v>731</v>
      </c>
      <c r="U73" s="102">
        <v>4</v>
      </c>
      <c r="V73" s="102">
        <f>IF($H73="","",$H73)</f>
        <v>70.099999999999994</v>
      </c>
      <c r="W73" s="102">
        <f>IF(V73="","",V73/100)</f>
        <v>0.70099999999999996</v>
      </c>
      <c r="X73" s="102">
        <f>IF($G73="","",$G73)</f>
        <v>13.21</v>
      </c>
      <c r="Y73" s="102">
        <f>IF($K73="","",$K73)</f>
        <v>19</v>
      </c>
      <c r="Z73" s="102">
        <f>IF(J73="","",J73-1)</f>
        <v>6</v>
      </c>
      <c r="AA73" s="102">
        <f>IF($L73="","",$L73)</f>
        <v>2</v>
      </c>
      <c r="AB73" s="102">
        <f>IF($M73="","",$M73)</f>
        <v>17</v>
      </c>
      <c r="AC73" s="102">
        <f>IF($H74="","",$H74)</f>
        <v>58.1</v>
      </c>
      <c r="AD73" s="102">
        <f>IF(AC73="","",AC73/100)</f>
        <v>0.58099999999999996</v>
      </c>
      <c r="AE73" s="102">
        <f>IF($G74="","",$G74)</f>
        <v>8.66</v>
      </c>
      <c r="AF73" s="102">
        <f>IF($K74="","",$K74)</f>
        <v>15</v>
      </c>
      <c r="AG73" s="102">
        <f>IF(J74="","",J74-1)</f>
        <v>9</v>
      </c>
      <c r="AH73" s="102">
        <f>IF($L74="","",$L74)</f>
        <v>1</v>
      </c>
      <c r="AI73" s="102">
        <f>IF($M74="","",$M74)</f>
        <v>7</v>
      </c>
      <c r="AJ73" s="102">
        <f>IF($H75="","",$H75)</f>
        <v>46.8</v>
      </c>
      <c r="AK73" s="102">
        <f>IF(AJ73="","",AJ73/100)</f>
        <v>0.46799999999999997</v>
      </c>
      <c r="AL73" s="102">
        <f>IF($G75="","",$G75)</f>
        <v>8.24</v>
      </c>
      <c r="AM73" s="102">
        <f>IF($K75="","",$K75)</f>
        <v>14</v>
      </c>
      <c r="AN73" s="102">
        <f>IF(J75="","",J75-1)</f>
        <v>9</v>
      </c>
      <c r="AO73" s="102">
        <f>IF($L75="","",$L75)</f>
        <v>1</v>
      </c>
      <c r="AP73" s="102">
        <f>IF($M75="","",$M75)</f>
        <v>2</v>
      </c>
      <c r="AQ73" s="102">
        <f>IF($H76="","",$H76)</f>
        <v>70.8</v>
      </c>
      <c r="AR73" s="102">
        <f>IF(AQ73="","",AQ73/100)</f>
        <v>0.70799999999999996</v>
      </c>
      <c r="AS73" s="102">
        <f>IF($G76="","",$G76)</f>
        <v>11.68</v>
      </c>
      <c r="AT73" s="102">
        <f>IF($K76="","",$K76)</f>
        <v>17</v>
      </c>
      <c r="AU73" s="102">
        <f>IF(J76="","",J76-1)</f>
        <v>4</v>
      </c>
      <c r="AV73" s="102">
        <f>IF($L76="","",$L76)</f>
        <v>1</v>
      </c>
      <c r="AW73" s="102">
        <f>IF($M76="","",$M76)</f>
        <v>11</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12</v>
      </c>
      <c r="BM73" s="102">
        <f>SUM(P73:P78)/U73</f>
        <v>0.5</v>
      </c>
      <c r="BN73" s="102">
        <f>SUM(Q73:Q78)/U73</f>
        <v>3.25</v>
      </c>
      <c r="BO73" s="102">
        <f>SUM(R73:R78)/U73</f>
        <v>0</v>
      </c>
    </row>
    <row r="74" spans="2:67" ht="15.75" x14ac:dyDescent="0.2">
      <c r="B74" s="147"/>
      <c r="C74" s="21" t="s">
        <v>103</v>
      </c>
      <c r="D74" s="19" t="s">
        <v>745</v>
      </c>
      <c r="E74" s="19">
        <v>190</v>
      </c>
      <c r="F74" s="20"/>
      <c r="G74" s="19">
        <v>8.66</v>
      </c>
      <c r="H74" s="19">
        <v>58.1</v>
      </c>
      <c r="I74" s="19"/>
      <c r="J74" s="19">
        <v>10</v>
      </c>
      <c r="K74" s="19">
        <v>15</v>
      </c>
      <c r="L74" s="19">
        <v>1</v>
      </c>
      <c r="M74" s="19">
        <v>7</v>
      </c>
      <c r="N74" s="19">
        <v>5</v>
      </c>
      <c r="O74" s="19">
        <v>10</v>
      </c>
      <c r="P74" s="19">
        <v>0</v>
      </c>
      <c r="Q74" s="19">
        <v>0</v>
      </c>
      <c r="R74" s="19">
        <v>0</v>
      </c>
      <c r="S74" s="18"/>
    </row>
    <row r="75" spans="2:67" ht="15.75" x14ac:dyDescent="0.2">
      <c r="B75" s="147"/>
      <c r="C75" s="21" t="s">
        <v>102</v>
      </c>
      <c r="D75" s="19" t="str">
        <f>D74</f>
        <v>CO'B</v>
      </c>
      <c r="E75" s="19">
        <f>E74</f>
        <v>190</v>
      </c>
      <c r="F75" s="20"/>
      <c r="G75" s="19">
        <v>8.24</v>
      </c>
      <c r="H75" s="19">
        <v>46.8</v>
      </c>
      <c r="I75" s="19"/>
      <c r="J75" s="19">
        <v>10</v>
      </c>
      <c r="K75" s="19">
        <v>14</v>
      </c>
      <c r="L75" s="19">
        <v>1</v>
      </c>
      <c r="M75" s="19">
        <v>2</v>
      </c>
      <c r="N75" s="19">
        <v>3</v>
      </c>
      <c r="O75" s="19">
        <v>3</v>
      </c>
      <c r="P75" s="19">
        <v>1</v>
      </c>
      <c r="Q75" s="19">
        <v>1</v>
      </c>
      <c r="R75" s="19">
        <v>0</v>
      </c>
      <c r="S75" s="18" t="s">
        <v>731</v>
      </c>
    </row>
    <row r="76" spans="2:67" ht="15.75" x14ac:dyDescent="0.2">
      <c r="B76" s="147"/>
      <c r="C76" s="21" t="s">
        <v>101</v>
      </c>
      <c r="D76" s="19" t="str">
        <f>D75</f>
        <v>CO'B</v>
      </c>
      <c r="E76" s="19">
        <f>E75</f>
        <v>190</v>
      </c>
      <c r="F76" s="20"/>
      <c r="G76" s="19">
        <v>11.68</v>
      </c>
      <c r="H76" s="19">
        <v>70.8</v>
      </c>
      <c r="I76" s="19"/>
      <c r="J76" s="19">
        <v>5</v>
      </c>
      <c r="K76" s="19">
        <v>17</v>
      </c>
      <c r="L76" s="19">
        <v>1</v>
      </c>
      <c r="M76" s="19">
        <v>11</v>
      </c>
      <c r="N76" s="19">
        <v>15</v>
      </c>
      <c r="O76" s="19">
        <v>14</v>
      </c>
      <c r="P76" s="19">
        <v>1</v>
      </c>
      <c r="Q76" s="19">
        <v>3</v>
      </c>
      <c r="R76" s="19">
        <v>0</v>
      </c>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190</v>
      </c>
      <c r="F80" s="13">
        <f>F73</f>
        <v>3369.19</v>
      </c>
      <c r="G80" s="13">
        <f t="shared" ref="G80:R80" si="12">AVERAGE(G73:G78)</f>
        <v>10.4475</v>
      </c>
      <c r="H80" s="13">
        <f t="shared" si="12"/>
        <v>61.45</v>
      </c>
      <c r="I80" s="13" t="e">
        <f t="shared" si="12"/>
        <v>#DIV/0!</v>
      </c>
      <c r="J80" s="13">
        <f t="shared" si="12"/>
        <v>8</v>
      </c>
      <c r="K80" s="13">
        <f t="shared" si="12"/>
        <v>16.25</v>
      </c>
      <c r="L80" s="13">
        <f t="shared" si="12"/>
        <v>1.25</v>
      </c>
      <c r="M80" s="13">
        <f t="shared" si="12"/>
        <v>9.25</v>
      </c>
      <c r="N80" s="13">
        <f t="shared" si="12"/>
        <v>9.5</v>
      </c>
      <c r="O80" s="13">
        <f t="shared" si="12"/>
        <v>12</v>
      </c>
      <c r="P80" s="13">
        <f t="shared" si="12"/>
        <v>0.5</v>
      </c>
      <c r="Q80" s="13">
        <f t="shared" si="12"/>
        <v>3.25</v>
      </c>
      <c r="R80" s="13">
        <f t="shared" si="12"/>
        <v>0</v>
      </c>
      <c r="S80" s="12"/>
    </row>
    <row r="81" spans="2:67" ht="15.75" x14ac:dyDescent="0.2">
      <c r="B81" s="17"/>
      <c r="C81" s="16" t="s">
        <v>97</v>
      </c>
      <c r="D81" s="15"/>
      <c r="E81" s="14"/>
      <c r="F81" s="14"/>
      <c r="G81" s="13">
        <f t="shared" ref="G81:R81" si="13">STDEV(G73:G78)/SQRT(COUNT(G73:G78))</f>
        <v>1.1978687671582955</v>
      </c>
      <c r="H81" s="13">
        <f t="shared" si="13"/>
        <v>5.6869001515177882</v>
      </c>
      <c r="I81" s="13" t="e">
        <f t="shared" si="13"/>
        <v>#DIV/0!</v>
      </c>
      <c r="J81" s="13">
        <f t="shared" si="13"/>
        <v>1.2247448713915889</v>
      </c>
      <c r="K81" s="13">
        <f t="shared" si="13"/>
        <v>1.1086778913041726</v>
      </c>
      <c r="L81" s="13">
        <f t="shared" si="13"/>
        <v>0.25</v>
      </c>
      <c r="M81" s="13">
        <f t="shared" si="13"/>
        <v>3.1721443851123801</v>
      </c>
      <c r="N81" s="13">
        <f t="shared" si="13"/>
        <v>3.2015621187164243</v>
      </c>
      <c r="O81" s="13">
        <f t="shared" si="13"/>
        <v>3.7638632635454048</v>
      </c>
      <c r="P81" s="13">
        <f t="shared" si="13"/>
        <v>0.28867513459481287</v>
      </c>
      <c r="Q81" s="13">
        <f t="shared" si="13"/>
        <v>2.0155644370746373</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730</v>
      </c>
      <c r="E83" s="19">
        <v>188</v>
      </c>
      <c r="F83" s="19">
        <v>3248.39</v>
      </c>
      <c r="G83" s="19">
        <v>13.28</v>
      </c>
      <c r="H83" s="19">
        <v>59.8</v>
      </c>
      <c r="I83" s="19"/>
      <c r="J83" s="19">
        <v>5</v>
      </c>
      <c r="K83" s="19">
        <v>16</v>
      </c>
      <c r="L83" s="19">
        <v>2</v>
      </c>
      <c r="M83" s="19">
        <v>14</v>
      </c>
      <c r="N83" s="19">
        <v>11</v>
      </c>
      <c r="O83" s="19">
        <v>27</v>
      </c>
      <c r="P83" s="19">
        <v>2</v>
      </c>
      <c r="Q83" s="19">
        <v>3</v>
      </c>
      <c r="R83" s="19">
        <v>0</v>
      </c>
      <c r="S83" s="18" t="s">
        <v>731</v>
      </c>
      <c r="U83" s="102">
        <v>4</v>
      </c>
      <c r="V83" s="102">
        <f>IF($H83="","",$H83)</f>
        <v>59.8</v>
      </c>
      <c r="W83" s="102">
        <f>IF(V83="","",V83/100)</f>
        <v>0.59799999999999998</v>
      </c>
      <c r="X83" s="102">
        <f>IF($G83="","",$G83)</f>
        <v>13.28</v>
      </c>
      <c r="Y83" s="102">
        <f>IF($K83="","",$K83)</f>
        <v>16</v>
      </c>
      <c r="Z83" s="102">
        <f>IF(J83="","",J83-1)</f>
        <v>4</v>
      </c>
      <c r="AA83" s="102">
        <f>IF($L83="","",$L83)</f>
        <v>2</v>
      </c>
      <c r="AB83" s="102">
        <f>IF($M83="","",$M83)</f>
        <v>14</v>
      </c>
      <c r="AC83" s="102">
        <f>IF($H84="","",$H84)</f>
        <v>67</v>
      </c>
      <c r="AD83" s="102">
        <f>IF(AC83="","",AC83/100)</f>
        <v>0.67</v>
      </c>
      <c r="AE83" s="102">
        <f>IF($G84="","",$G84)</f>
        <v>14.19</v>
      </c>
      <c r="AF83" s="102">
        <f>IF($K84="","",$K84)</f>
        <v>20</v>
      </c>
      <c r="AG83" s="102">
        <f>IF(J84="","",J84-1)</f>
        <v>5</v>
      </c>
      <c r="AH83" s="102">
        <f>IF($L84="","",$L84)</f>
        <v>1</v>
      </c>
      <c r="AI83" s="102">
        <f>IF($M84="","",$M84)</f>
        <v>22</v>
      </c>
      <c r="AJ83" s="102">
        <f>IF($H85="","",$H85)</f>
        <v>51.7</v>
      </c>
      <c r="AK83" s="102">
        <f>IF(AJ83="","",AJ83/100)</f>
        <v>0.51700000000000002</v>
      </c>
      <c r="AL83" s="102">
        <f>IF($G85="","",$G85)</f>
        <v>9.75</v>
      </c>
      <c r="AM83" s="102">
        <f>IF($K85="","",$K85)</f>
        <v>17</v>
      </c>
      <c r="AN83" s="102">
        <f>IF(J85="","",J85-1)</f>
        <v>2</v>
      </c>
      <c r="AO83" s="102">
        <f>IF($L85="","",$L85)</f>
        <v>0</v>
      </c>
      <c r="AP83" s="102">
        <f>IF($M85="","",$M85)</f>
        <v>0</v>
      </c>
      <c r="AQ83" s="102">
        <f>IF($H86="","",$H86)</f>
        <v>69.900000000000006</v>
      </c>
      <c r="AR83" s="102">
        <f>IF(AQ83="","",AQ83/100)</f>
        <v>0.69900000000000007</v>
      </c>
      <c r="AS83" s="102">
        <f>IF($G86="","",$G86)</f>
        <v>14.42</v>
      </c>
      <c r="AT83" s="102">
        <f>IF($K86="","",$K86)</f>
        <v>22</v>
      </c>
      <c r="AU83" s="102">
        <f>IF(J86="","",J86-1)</f>
        <v>7</v>
      </c>
      <c r="AV83" s="102">
        <f>IF($L86="","",$L86)</f>
        <v>1</v>
      </c>
      <c r="AW83" s="102">
        <f>IF($M86="","",$M86)</f>
        <v>7</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30.5</v>
      </c>
      <c r="BM83" s="102">
        <f>SUM(P83:P88)/U83</f>
        <v>1.25</v>
      </c>
      <c r="BN83" s="102">
        <f>SUM(Q83:Q88)/U83</f>
        <v>7.75</v>
      </c>
      <c r="BO83" s="102">
        <f>SUM(R83:R88)/U83</f>
        <v>0</v>
      </c>
    </row>
    <row r="84" spans="2:67" ht="15.75" x14ac:dyDescent="0.2">
      <c r="B84" s="147"/>
      <c r="C84" s="21" t="s">
        <v>103</v>
      </c>
      <c r="D84" s="19" t="s">
        <v>745</v>
      </c>
      <c r="E84" s="19">
        <v>190</v>
      </c>
      <c r="F84" s="20"/>
      <c r="G84" s="19">
        <v>14.19</v>
      </c>
      <c r="H84" s="19">
        <v>67</v>
      </c>
      <c r="I84" s="19"/>
      <c r="J84" s="19">
        <v>6</v>
      </c>
      <c r="K84" s="19">
        <v>20</v>
      </c>
      <c r="L84" s="19">
        <v>1</v>
      </c>
      <c r="M84" s="19">
        <v>22</v>
      </c>
      <c r="N84" s="19">
        <v>10</v>
      </c>
      <c r="O84" s="19">
        <v>37</v>
      </c>
      <c r="P84" s="19">
        <v>2</v>
      </c>
      <c r="Q84" s="19">
        <v>13</v>
      </c>
      <c r="R84" s="19">
        <v>0</v>
      </c>
      <c r="S84" s="18" t="s">
        <v>731</v>
      </c>
    </row>
    <row r="85" spans="2:67" ht="15.75" x14ac:dyDescent="0.2">
      <c r="B85" s="147"/>
      <c r="C85" s="21" t="s">
        <v>102</v>
      </c>
      <c r="D85" s="19" t="str">
        <f>D84</f>
        <v>CO'B</v>
      </c>
      <c r="E85" s="19">
        <f>E84</f>
        <v>190</v>
      </c>
      <c r="F85" s="20"/>
      <c r="G85" s="19">
        <v>9.75</v>
      </c>
      <c r="H85" s="19">
        <v>51.7</v>
      </c>
      <c r="I85" s="19"/>
      <c r="J85" s="19">
        <v>3</v>
      </c>
      <c r="K85" s="19">
        <v>17</v>
      </c>
      <c r="L85" s="19">
        <v>0</v>
      </c>
      <c r="M85" s="19">
        <v>0</v>
      </c>
      <c r="N85" s="19">
        <v>8</v>
      </c>
      <c r="O85" s="19">
        <v>19</v>
      </c>
      <c r="P85" s="19">
        <v>0</v>
      </c>
      <c r="Q85" s="19">
        <v>2</v>
      </c>
      <c r="R85" s="19">
        <v>0</v>
      </c>
      <c r="S85" s="18" t="s">
        <v>752</v>
      </c>
    </row>
    <row r="86" spans="2:67" ht="15.75" x14ac:dyDescent="0.2">
      <c r="B86" s="147"/>
      <c r="C86" s="21" t="s">
        <v>101</v>
      </c>
      <c r="D86" s="19" t="str">
        <f>D85</f>
        <v>CO'B</v>
      </c>
      <c r="E86" s="19">
        <f>E85</f>
        <v>190</v>
      </c>
      <c r="F86" s="20"/>
      <c r="G86" s="19">
        <v>14.42</v>
      </c>
      <c r="H86" s="19">
        <v>69.900000000000006</v>
      </c>
      <c r="I86" s="19"/>
      <c r="J86" s="19">
        <v>8</v>
      </c>
      <c r="K86" s="19">
        <v>22</v>
      </c>
      <c r="L86" s="19">
        <v>1</v>
      </c>
      <c r="M86" s="19">
        <v>7</v>
      </c>
      <c r="N86" s="19">
        <v>8</v>
      </c>
      <c r="O86" s="19">
        <v>39</v>
      </c>
      <c r="P86" s="19">
        <v>1</v>
      </c>
      <c r="Q86" s="19">
        <v>13</v>
      </c>
      <c r="R86" s="19">
        <v>0</v>
      </c>
      <c r="S86" s="18" t="s">
        <v>752</v>
      </c>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190</v>
      </c>
      <c r="F90" s="13">
        <f>F83</f>
        <v>3248.39</v>
      </c>
      <c r="G90" s="13">
        <f t="shared" ref="G90:R90" si="14">AVERAGE(G83:G88)</f>
        <v>12.91</v>
      </c>
      <c r="H90" s="13">
        <f t="shared" si="14"/>
        <v>62.1</v>
      </c>
      <c r="I90" s="13" t="e">
        <f t="shared" si="14"/>
        <v>#DIV/0!</v>
      </c>
      <c r="J90" s="13">
        <f t="shared" si="14"/>
        <v>5.5</v>
      </c>
      <c r="K90" s="13">
        <f t="shared" si="14"/>
        <v>18.75</v>
      </c>
      <c r="L90" s="13">
        <f t="shared" si="14"/>
        <v>1</v>
      </c>
      <c r="M90" s="13">
        <f t="shared" si="14"/>
        <v>10.75</v>
      </c>
      <c r="N90" s="13">
        <f t="shared" si="14"/>
        <v>9.25</v>
      </c>
      <c r="O90" s="13">
        <f t="shared" si="14"/>
        <v>30.5</v>
      </c>
      <c r="P90" s="13">
        <f t="shared" si="14"/>
        <v>1.25</v>
      </c>
      <c r="Q90" s="13">
        <f t="shared" si="14"/>
        <v>7.75</v>
      </c>
      <c r="R90" s="13">
        <f t="shared" si="14"/>
        <v>0</v>
      </c>
      <c r="S90" s="12"/>
    </row>
    <row r="91" spans="2:67" ht="15.75" x14ac:dyDescent="0.2">
      <c r="B91" s="17"/>
      <c r="C91" s="16" t="s">
        <v>97</v>
      </c>
      <c r="D91" s="15"/>
      <c r="E91" s="14"/>
      <c r="F91" s="14"/>
      <c r="G91" s="13">
        <f t="shared" ref="G91:R91" si="15">STDEV(G83:G88)/SQRT(COUNT(G83:G88))</f>
        <v>1.0817039028002664</v>
      </c>
      <c r="H91" s="13">
        <f t="shared" si="15"/>
        <v>4.0650953248355801</v>
      </c>
      <c r="I91" s="13" t="e">
        <f t="shared" si="15"/>
        <v>#DIV/0!</v>
      </c>
      <c r="J91" s="13">
        <f t="shared" si="15"/>
        <v>1.0408329997330663</v>
      </c>
      <c r="K91" s="13">
        <f t="shared" si="15"/>
        <v>1.3768926368215255</v>
      </c>
      <c r="L91" s="13">
        <f t="shared" si="15"/>
        <v>0.40824829046386302</v>
      </c>
      <c r="M91" s="13">
        <f t="shared" si="15"/>
        <v>4.7147817199385456</v>
      </c>
      <c r="N91" s="13">
        <f t="shared" si="15"/>
        <v>0.75</v>
      </c>
      <c r="O91" s="13">
        <f t="shared" si="15"/>
        <v>4.6457866215887842</v>
      </c>
      <c r="P91" s="13">
        <f t="shared" si="15"/>
        <v>0.47871355387816905</v>
      </c>
      <c r="Q91" s="13">
        <f t="shared" si="15"/>
        <v>3.0379543555930306</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DF689-3C7A-4941-998B-1D1D8CB04FAB}">
  <sheetPr>
    <pageSetUpPr fitToPage="1"/>
  </sheetPr>
  <dimension ref="B1:BO92"/>
  <sheetViews>
    <sheetView zoomScale="80" zoomScaleNormal="80" workbookViewId="0">
      <selection activeCell="U13" sqref="U13:BO83"/>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730</v>
      </c>
      <c r="E13" s="19">
        <v>188</v>
      </c>
      <c r="F13" s="19">
        <v>2224.0700000000002</v>
      </c>
      <c r="G13" s="19">
        <v>11.4</v>
      </c>
      <c r="H13" s="19">
        <v>67</v>
      </c>
      <c r="I13" s="19"/>
      <c r="J13" s="19">
        <v>6</v>
      </c>
      <c r="K13" s="19">
        <v>14</v>
      </c>
      <c r="L13" s="19">
        <v>1</v>
      </c>
      <c r="M13" s="19">
        <v>10</v>
      </c>
      <c r="N13" s="19">
        <v>3</v>
      </c>
      <c r="O13" s="19">
        <v>10</v>
      </c>
      <c r="P13" s="19">
        <v>2</v>
      </c>
      <c r="Q13" s="19">
        <v>5</v>
      </c>
      <c r="R13" s="19">
        <v>0</v>
      </c>
      <c r="S13" s="18" t="s">
        <v>731</v>
      </c>
      <c r="T13" s="7" t="s">
        <v>789</v>
      </c>
      <c r="U13" s="102">
        <v>4</v>
      </c>
      <c r="V13" s="102">
        <f>IF($H13="","",$H13)</f>
        <v>67</v>
      </c>
      <c r="W13" s="102">
        <f>IF(V13="","",V13/100)</f>
        <v>0.67</v>
      </c>
      <c r="X13" s="102">
        <f>IF($G13="","",$G13)</f>
        <v>11.4</v>
      </c>
      <c r="Y13" s="102">
        <f>IF($K13="","",$K13)</f>
        <v>14</v>
      </c>
      <c r="Z13" s="102">
        <f>IF(J13="","",J13-1)</f>
        <v>5</v>
      </c>
      <c r="AA13" s="102">
        <f>IF($L13="","",$L13)</f>
        <v>1</v>
      </c>
      <c r="AB13" s="102">
        <f>IF($M13="","",$M13)</f>
        <v>10</v>
      </c>
      <c r="AC13" s="102">
        <f>IF($H14="","",$H14)</f>
        <v>74</v>
      </c>
      <c r="AD13" s="102">
        <f>IF(AC13="","",AC13/100)</f>
        <v>0.74</v>
      </c>
      <c r="AE13" s="102">
        <f>IF($G14="","",$G14)</f>
        <v>9.8000000000000007</v>
      </c>
      <c r="AF13" s="102">
        <f>IF($K14="","",$K14)</f>
        <v>19</v>
      </c>
      <c r="AG13" s="102">
        <f>IF(J14="","",J14-1)</f>
        <v>6</v>
      </c>
      <c r="AH13" s="102">
        <f>IF($L14="","",$L14)</f>
        <v>6</v>
      </c>
      <c r="AI13" s="102">
        <f>IF($M14="","",$M14)</f>
        <v>10</v>
      </c>
      <c r="AJ13" s="102">
        <f>IF($H15="","",$H15)</f>
        <v>62</v>
      </c>
      <c r="AK13" s="102">
        <f>IF(AJ13="","",AJ13/100)</f>
        <v>0.62</v>
      </c>
      <c r="AL13" s="102">
        <f>IF($G15="","",$G15)</f>
        <v>14</v>
      </c>
      <c r="AM13" s="102">
        <f>IF($K15="","",$K15)</f>
        <v>14</v>
      </c>
      <c r="AN13" s="102">
        <f>IF(J15="","",J15-1)</f>
        <v>6</v>
      </c>
      <c r="AO13" s="102">
        <f>IF($L15="","",$L15)</f>
        <v>2</v>
      </c>
      <c r="AP13" s="102">
        <f>IF($M15="","",$M15)</f>
        <v>14</v>
      </c>
      <c r="AQ13" s="102">
        <f>IF($H16="","",$H16)</f>
        <v>59</v>
      </c>
      <c r="AR13" s="102">
        <f>IF(AQ13="","",AQ13/100)</f>
        <v>0.59</v>
      </c>
      <c r="AS13" s="102">
        <f>IF($G16="","",$G16)</f>
        <v>11.2</v>
      </c>
      <c r="AT13" s="102">
        <f>IF($K16="","",$K16)</f>
        <v>12</v>
      </c>
      <c r="AU13" s="102">
        <f>IF(J16="","",J16-1)</f>
        <v>7</v>
      </c>
      <c r="AV13" s="102">
        <f>IF($L16="","",$L16)</f>
        <v>5</v>
      </c>
      <c r="AW13" s="102">
        <f>IF($M16="","",$M16)</f>
        <v>2</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11.25</v>
      </c>
      <c r="BM13" s="102">
        <f>SUM(P13:P18)/U13</f>
        <v>1.75</v>
      </c>
      <c r="BN13" s="102">
        <f>SUM(Q13:Q18)/U13</f>
        <v>1.25</v>
      </c>
      <c r="BO13" s="102">
        <f>SUM(R13:R18)/U13</f>
        <v>0</v>
      </c>
    </row>
    <row r="14" spans="2:67" ht="15.75" x14ac:dyDescent="0.2">
      <c r="B14" s="147"/>
      <c r="C14" s="21" t="s">
        <v>103</v>
      </c>
      <c r="D14" s="19" t="s">
        <v>730</v>
      </c>
      <c r="E14" s="19">
        <v>191</v>
      </c>
      <c r="F14" s="20"/>
      <c r="G14" s="19">
        <v>9.8000000000000007</v>
      </c>
      <c r="H14" s="19">
        <v>74</v>
      </c>
      <c r="I14" s="19"/>
      <c r="J14" s="19">
        <v>7</v>
      </c>
      <c r="K14" s="19">
        <v>19</v>
      </c>
      <c r="L14" s="19">
        <v>6</v>
      </c>
      <c r="M14" s="19">
        <v>10</v>
      </c>
      <c r="N14" s="19">
        <v>3</v>
      </c>
      <c r="O14" s="19">
        <v>14</v>
      </c>
      <c r="P14" s="19">
        <v>2</v>
      </c>
      <c r="Q14" s="19">
        <v>0</v>
      </c>
      <c r="R14" s="19">
        <v>0</v>
      </c>
      <c r="S14" s="18" t="s">
        <v>752</v>
      </c>
      <c r="T14" s="7" t="s">
        <v>787</v>
      </c>
    </row>
    <row r="15" spans="2:67" ht="15.75" x14ac:dyDescent="0.2">
      <c r="B15" s="147"/>
      <c r="C15" s="21" t="s">
        <v>102</v>
      </c>
      <c r="D15" s="19" t="str">
        <f>D14</f>
        <v>SR</v>
      </c>
      <c r="E15" s="19">
        <f>E14</f>
        <v>191</v>
      </c>
      <c r="F15" s="20"/>
      <c r="G15" s="19">
        <v>14</v>
      </c>
      <c r="H15" s="19">
        <v>62</v>
      </c>
      <c r="I15" s="19"/>
      <c r="J15" s="19">
        <v>7</v>
      </c>
      <c r="K15" s="19">
        <v>14</v>
      </c>
      <c r="L15" s="19">
        <v>2</v>
      </c>
      <c r="M15" s="19">
        <v>14</v>
      </c>
      <c r="N15" s="19">
        <v>4</v>
      </c>
      <c r="O15" s="19">
        <v>16</v>
      </c>
      <c r="P15" s="19">
        <v>3</v>
      </c>
      <c r="Q15" s="19">
        <v>0</v>
      </c>
      <c r="R15" s="19">
        <v>0</v>
      </c>
      <c r="S15" s="18" t="s">
        <v>732</v>
      </c>
    </row>
    <row r="16" spans="2:67" ht="15.75" x14ac:dyDescent="0.2">
      <c r="B16" s="147"/>
      <c r="C16" s="21" t="s">
        <v>101</v>
      </c>
      <c r="D16" s="19" t="str">
        <f>D15</f>
        <v>SR</v>
      </c>
      <c r="E16" s="19">
        <f>E15</f>
        <v>191</v>
      </c>
      <c r="F16" s="20"/>
      <c r="G16" s="19">
        <v>11.2</v>
      </c>
      <c r="H16" s="19">
        <v>59</v>
      </c>
      <c r="I16" s="19"/>
      <c r="J16" s="19">
        <v>8</v>
      </c>
      <c r="K16" s="19">
        <v>12</v>
      </c>
      <c r="L16" s="19">
        <v>5</v>
      </c>
      <c r="M16" s="19">
        <v>2</v>
      </c>
      <c r="N16" s="19">
        <v>2</v>
      </c>
      <c r="O16" s="19">
        <v>5</v>
      </c>
      <c r="P16" s="19">
        <v>0</v>
      </c>
      <c r="Q16" s="19">
        <v>0</v>
      </c>
      <c r="R16" s="19">
        <v>0</v>
      </c>
      <c r="S16" s="18" t="s">
        <v>752</v>
      </c>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191</v>
      </c>
      <c r="F20" s="13">
        <f>F13</f>
        <v>2224.0700000000002</v>
      </c>
      <c r="G20" s="13">
        <f t="shared" ref="G20:R20" si="0">AVERAGE(G13:G18)</f>
        <v>11.600000000000001</v>
      </c>
      <c r="H20" s="13">
        <f t="shared" si="0"/>
        <v>65.5</v>
      </c>
      <c r="I20" s="13" t="e">
        <f t="shared" si="0"/>
        <v>#DIV/0!</v>
      </c>
      <c r="J20" s="13">
        <f t="shared" si="0"/>
        <v>7</v>
      </c>
      <c r="K20" s="13">
        <f t="shared" si="0"/>
        <v>14.75</v>
      </c>
      <c r="L20" s="13">
        <f t="shared" si="0"/>
        <v>3.5</v>
      </c>
      <c r="M20" s="13">
        <f t="shared" si="0"/>
        <v>9</v>
      </c>
      <c r="N20" s="13">
        <f t="shared" si="0"/>
        <v>3</v>
      </c>
      <c r="O20" s="13">
        <f t="shared" si="0"/>
        <v>11.25</v>
      </c>
      <c r="P20" s="13">
        <f t="shared" si="0"/>
        <v>1.75</v>
      </c>
      <c r="Q20" s="13">
        <f t="shared" si="0"/>
        <v>1.25</v>
      </c>
      <c r="R20" s="13">
        <f t="shared" si="0"/>
        <v>0</v>
      </c>
      <c r="S20" s="12"/>
    </row>
    <row r="21" spans="2:67" ht="15.75" x14ac:dyDescent="0.2">
      <c r="B21" s="17"/>
      <c r="C21" s="16" t="s">
        <v>97</v>
      </c>
      <c r="D21" s="15"/>
      <c r="E21" s="14"/>
      <c r="F21" s="14"/>
      <c r="G21" s="13">
        <f t="shared" ref="G21:R21" si="1">STDEV(G13:G18)/SQRT(COUNT(G13:G18))</f>
        <v>0.87559503577090447</v>
      </c>
      <c r="H21" s="13">
        <f t="shared" si="1"/>
        <v>3.2787192621510002</v>
      </c>
      <c r="I21" s="13" t="e">
        <f t="shared" si="1"/>
        <v>#DIV/0!</v>
      </c>
      <c r="J21" s="13">
        <f t="shared" si="1"/>
        <v>0.40824829046386302</v>
      </c>
      <c r="K21" s="13">
        <f t="shared" si="1"/>
        <v>1.4930394055974097</v>
      </c>
      <c r="L21" s="13">
        <f t="shared" si="1"/>
        <v>1.1902380714238083</v>
      </c>
      <c r="M21" s="13">
        <f t="shared" si="1"/>
        <v>2.5166114784235831</v>
      </c>
      <c r="N21" s="13">
        <f t="shared" si="1"/>
        <v>0.40824829046386302</v>
      </c>
      <c r="O21" s="13">
        <f t="shared" si="1"/>
        <v>2.4281337140555777</v>
      </c>
      <c r="P21" s="13">
        <f t="shared" si="1"/>
        <v>0.62915286960589578</v>
      </c>
      <c r="Q21" s="13">
        <f t="shared" si="1"/>
        <v>1.25</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188</v>
      </c>
      <c r="F23" s="19">
        <v>1339.61</v>
      </c>
      <c r="G23" s="19">
        <v>11.3</v>
      </c>
      <c r="H23" s="19">
        <v>62</v>
      </c>
      <c r="I23" s="19"/>
      <c r="J23" s="19">
        <v>8</v>
      </c>
      <c r="K23" s="19">
        <v>16</v>
      </c>
      <c r="L23" s="19">
        <v>1</v>
      </c>
      <c r="M23" s="19">
        <v>13</v>
      </c>
      <c r="N23" s="19">
        <v>2</v>
      </c>
      <c r="O23" s="19">
        <v>16</v>
      </c>
      <c r="P23" s="19">
        <v>0</v>
      </c>
      <c r="Q23" s="19">
        <v>5</v>
      </c>
      <c r="R23" s="19">
        <v>0</v>
      </c>
      <c r="S23" s="18" t="s">
        <v>731</v>
      </c>
      <c r="T23" s="7" t="s">
        <v>788</v>
      </c>
      <c r="U23" s="102">
        <v>4</v>
      </c>
      <c r="V23" s="102">
        <f>IF($H23="","",$H23)</f>
        <v>62</v>
      </c>
      <c r="W23" s="102">
        <f>IF(V23="","",V23/100)</f>
        <v>0.62</v>
      </c>
      <c r="X23" s="102">
        <f>IF($G23="","",$G23)</f>
        <v>11.3</v>
      </c>
      <c r="Y23" s="102">
        <f>IF($K23="","",$K23)</f>
        <v>16</v>
      </c>
      <c r="Z23" s="102">
        <f>IF(J23="","",J23-1)</f>
        <v>7</v>
      </c>
      <c r="AA23" s="102">
        <f>IF($L23="","",$L23)</f>
        <v>1</v>
      </c>
      <c r="AB23" s="102">
        <f>IF($M23="","",$M23)</f>
        <v>13</v>
      </c>
      <c r="AC23" s="102">
        <f>IF($H24="","",$H24)</f>
        <v>59</v>
      </c>
      <c r="AD23" s="102">
        <f>IF(AC23="","",AC23/100)</f>
        <v>0.59</v>
      </c>
      <c r="AE23" s="102">
        <f>IF($G24="","",$G24)</f>
        <v>10.7</v>
      </c>
      <c r="AF23" s="102">
        <f>IF($K24="","",$K24)</f>
        <v>15</v>
      </c>
      <c r="AG23" s="102">
        <f>IF(J24="","",J24-1)</f>
        <v>4</v>
      </c>
      <c r="AH23" s="102">
        <f>IF($L24="","",$L24)</f>
        <v>1</v>
      </c>
      <c r="AI23" s="102">
        <f>IF($M24="","",$M24)</f>
        <v>8</v>
      </c>
      <c r="AJ23" s="102">
        <f>IF($H25="","",$H25)</f>
        <v>52</v>
      </c>
      <c r="AK23" s="102">
        <f>IF(AJ23="","",AJ23/100)</f>
        <v>0.52</v>
      </c>
      <c r="AL23" s="102">
        <f>IF($G25="","",$G25)</f>
        <v>8.8000000000000007</v>
      </c>
      <c r="AM23" s="102">
        <f>IF($K25="","",$K25)</f>
        <v>12</v>
      </c>
      <c r="AN23" s="102">
        <f>IF(J25="","",J25-1)</f>
        <v>3</v>
      </c>
      <c r="AO23" s="102">
        <f>IF($L25="","",$L25)</f>
        <v>1</v>
      </c>
      <c r="AP23" s="102">
        <f>IF($M25="","",$M25)</f>
        <v>4</v>
      </c>
      <c r="AQ23" s="102">
        <f>IF($H26="","",$H26)</f>
        <v>58</v>
      </c>
      <c r="AR23" s="102">
        <f>IF(AQ23="","",AQ23/100)</f>
        <v>0.57999999999999996</v>
      </c>
      <c r="AS23" s="102">
        <f>IF($G26="","",$G26)</f>
        <v>13.2</v>
      </c>
      <c r="AT23" s="102">
        <f>IF($K26="","",$K26)</f>
        <v>16</v>
      </c>
      <c r="AU23" s="102">
        <f>IF(J26="","",J26-1)</f>
        <v>5</v>
      </c>
      <c r="AV23" s="102">
        <f>IF($L26="","",$L26)</f>
        <v>2</v>
      </c>
      <c r="AW23" s="102">
        <f>IF($M26="","",$M26)</f>
        <v>15</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11.25</v>
      </c>
      <c r="BM23" s="102">
        <f>SUM(P23:P28)/U23</f>
        <v>0.25</v>
      </c>
      <c r="BN23" s="102">
        <f>SUM(Q23:Q28)/U23</f>
        <v>3</v>
      </c>
      <c r="BO23" s="102">
        <f>SUM(R23:R28)/U23</f>
        <v>0</v>
      </c>
    </row>
    <row r="24" spans="2:67" ht="15.75" x14ac:dyDescent="0.2">
      <c r="B24" s="147"/>
      <c r="C24" s="21" t="s">
        <v>103</v>
      </c>
      <c r="D24" s="19" t="s">
        <v>730</v>
      </c>
      <c r="E24" s="19">
        <v>191</v>
      </c>
      <c r="F24" s="20"/>
      <c r="G24" s="19">
        <v>10.7</v>
      </c>
      <c r="H24" s="19">
        <v>59</v>
      </c>
      <c r="I24" s="19"/>
      <c r="J24" s="19">
        <v>5</v>
      </c>
      <c r="K24" s="19">
        <v>15</v>
      </c>
      <c r="L24" s="19">
        <v>1</v>
      </c>
      <c r="M24" s="19">
        <v>8</v>
      </c>
      <c r="N24" s="19">
        <v>8</v>
      </c>
      <c r="O24" s="19">
        <v>4</v>
      </c>
      <c r="P24" s="19">
        <v>1</v>
      </c>
      <c r="Q24" s="19">
        <v>4</v>
      </c>
      <c r="R24" s="19">
        <v>0</v>
      </c>
      <c r="S24" s="18" t="s">
        <v>731</v>
      </c>
      <c r="T24" s="7" t="s">
        <v>787</v>
      </c>
    </row>
    <row r="25" spans="2:67" ht="15.75" x14ac:dyDescent="0.2">
      <c r="B25" s="147"/>
      <c r="C25" s="21" t="s">
        <v>102</v>
      </c>
      <c r="D25" s="19" t="str">
        <f>D24</f>
        <v>SR</v>
      </c>
      <c r="E25" s="19">
        <f>E24</f>
        <v>191</v>
      </c>
      <c r="F25" s="20"/>
      <c r="G25" s="19">
        <v>8.8000000000000007</v>
      </c>
      <c r="H25" s="19">
        <v>52</v>
      </c>
      <c r="I25" s="19"/>
      <c r="J25" s="19">
        <v>4</v>
      </c>
      <c r="K25" s="19">
        <v>12</v>
      </c>
      <c r="L25" s="19">
        <v>1</v>
      </c>
      <c r="M25" s="19">
        <v>4</v>
      </c>
      <c r="N25" s="19">
        <v>4</v>
      </c>
      <c r="O25" s="19">
        <v>7</v>
      </c>
      <c r="P25" s="19">
        <v>0</v>
      </c>
      <c r="Q25" s="19">
        <v>1</v>
      </c>
      <c r="R25" s="19">
        <v>0</v>
      </c>
      <c r="S25" s="18" t="s">
        <v>731</v>
      </c>
    </row>
    <row r="26" spans="2:67" ht="15.75" x14ac:dyDescent="0.2">
      <c r="B26" s="147"/>
      <c r="C26" s="21" t="s">
        <v>101</v>
      </c>
      <c r="D26" s="19" t="str">
        <f>D25</f>
        <v>SR</v>
      </c>
      <c r="E26" s="19">
        <f>E25</f>
        <v>191</v>
      </c>
      <c r="F26" s="20"/>
      <c r="G26" s="19">
        <v>13.2</v>
      </c>
      <c r="H26" s="19">
        <v>58</v>
      </c>
      <c r="I26" s="19"/>
      <c r="J26" s="19">
        <v>6</v>
      </c>
      <c r="K26" s="19">
        <v>16</v>
      </c>
      <c r="L26" s="19">
        <v>2</v>
      </c>
      <c r="M26" s="19">
        <v>15</v>
      </c>
      <c r="N26" s="19">
        <v>6</v>
      </c>
      <c r="O26" s="19">
        <v>18</v>
      </c>
      <c r="P26" s="19">
        <v>0</v>
      </c>
      <c r="Q26" s="19">
        <v>2</v>
      </c>
      <c r="R26" s="19">
        <v>0</v>
      </c>
      <c r="S26" s="18" t="s">
        <v>731</v>
      </c>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191</v>
      </c>
      <c r="F30" s="13">
        <f>G23</f>
        <v>11.3</v>
      </c>
      <c r="G30" s="13">
        <f t="shared" ref="G30:R30" si="2">AVERAGE(G23:G28)</f>
        <v>11</v>
      </c>
      <c r="H30" s="13">
        <f t="shared" si="2"/>
        <v>57.75</v>
      </c>
      <c r="I30" s="13" t="e">
        <f t="shared" si="2"/>
        <v>#DIV/0!</v>
      </c>
      <c r="J30" s="13">
        <f t="shared" si="2"/>
        <v>5.75</v>
      </c>
      <c r="K30" s="13">
        <f t="shared" si="2"/>
        <v>14.75</v>
      </c>
      <c r="L30" s="13">
        <f t="shared" si="2"/>
        <v>1.25</v>
      </c>
      <c r="M30" s="13">
        <f t="shared" si="2"/>
        <v>10</v>
      </c>
      <c r="N30" s="13">
        <f t="shared" si="2"/>
        <v>5</v>
      </c>
      <c r="O30" s="13">
        <f t="shared" si="2"/>
        <v>11.25</v>
      </c>
      <c r="P30" s="13">
        <f t="shared" si="2"/>
        <v>0.25</v>
      </c>
      <c r="Q30" s="13">
        <f t="shared" si="2"/>
        <v>3</v>
      </c>
      <c r="R30" s="13">
        <f t="shared" si="2"/>
        <v>0</v>
      </c>
      <c r="S30" s="12"/>
    </row>
    <row r="31" spans="2:67" ht="15.75" x14ac:dyDescent="0.2">
      <c r="B31" s="17"/>
      <c r="C31" s="16" t="s">
        <v>97</v>
      </c>
      <c r="D31" s="15"/>
      <c r="E31" s="14"/>
      <c r="F31" s="14"/>
      <c r="G31" s="13">
        <f t="shared" ref="G31:R31" si="3">STDEV(G23:G28)/SQRT(COUNT(G23:G28))</f>
        <v>0.90645830939247707</v>
      </c>
      <c r="H31" s="13">
        <f t="shared" si="3"/>
        <v>2.0966242709015206</v>
      </c>
      <c r="I31" s="13" t="e">
        <f t="shared" si="3"/>
        <v>#DIV/0!</v>
      </c>
      <c r="J31" s="13">
        <f t="shared" si="3"/>
        <v>0.8539125638299665</v>
      </c>
      <c r="K31" s="13">
        <f t="shared" si="3"/>
        <v>0.9464847243000456</v>
      </c>
      <c r="L31" s="13">
        <f t="shared" si="3"/>
        <v>0.25</v>
      </c>
      <c r="M31" s="13">
        <f t="shared" si="3"/>
        <v>2.4832774042918899</v>
      </c>
      <c r="N31" s="13">
        <f t="shared" si="3"/>
        <v>1.2909944487358056</v>
      </c>
      <c r="O31" s="13">
        <f t="shared" si="3"/>
        <v>3.400367627183861</v>
      </c>
      <c r="P31" s="13">
        <f t="shared" si="3"/>
        <v>0.25</v>
      </c>
      <c r="Q31" s="13">
        <f t="shared" si="3"/>
        <v>0.9128709291752769</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188</v>
      </c>
      <c r="F33" s="19">
        <v>3262.98</v>
      </c>
      <c r="G33" s="19">
        <v>15.05</v>
      </c>
      <c r="H33" s="19">
        <v>57.6</v>
      </c>
      <c r="I33" s="19"/>
      <c r="J33" s="19">
        <v>5</v>
      </c>
      <c r="K33" s="19">
        <v>14</v>
      </c>
      <c r="L33" s="19">
        <v>2</v>
      </c>
      <c r="M33" s="19">
        <v>26</v>
      </c>
      <c r="N33" s="19">
        <v>11</v>
      </c>
      <c r="O33" s="19">
        <v>21</v>
      </c>
      <c r="P33" s="19">
        <v>2</v>
      </c>
      <c r="Q33" s="19">
        <v>1</v>
      </c>
      <c r="R33" s="19">
        <v>0</v>
      </c>
      <c r="S33" s="18" t="s">
        <v>732</v>
      </c>
      <c r="T33" s="7" t="s">
        <v>786</v>
      </c>
      <c r="U33" s="102">
        <v>4</v>
      </c>
      <c r="V33" s="102">
        <f>IF($H33="","",$H33)</f>
        <v>57.6</v>
      </c>
      <c r="W33" s="102">
        <f>IF(V33="","",V33/100)</f>
        <v>0.57600000000000007</v>
      </c>
      <c r="X33" s="102">
        <f>IF($G33="","",$G33)</f>
        <v>15.05</v>
      </c>
      <c r="Y33" s="102">
        <f>IF($K33="","",$K33)</f>
        <v>14</v>
      </c>
      <c r="Z33" s="102">
        <f>IF(J33="","",J33-1)</f>
        <v>4</v>
      </c>
      <c r="AA33" s="102">
        <f>IF($L33="","",$L33)</f>
        <v>2</v>
      </c>
      <c r="AB33" s="102">
        <f>IF($M33="","",$M33)</f>
        <v>26</v>
      </c>
      <c r="AC33" s="102">
        <f>IF($H34="","",$H34)</f>
        <v>62.8</v>
      </c>
      <c r="AD33" s="102">
        <f>IF(AC33="","",AC33/100)</f>
        <v>0.628</v>
      </c>
      <c r="AE33" s="102">
        <f>IF($G34="","",$G34)</f>
        <v>14.49</v>
      </c>
      <c r="AF33" s="102">
        <f>IF($K34="","",$K34)</f>
        <v>17</v>
      </c>
      <c r="AG33" s="102">
        <f>IF(J34="","",J34-1)</f>
        <v>5</v>
      </c>
      <c r="AH33" s="102">
        <f>IF($L34="","",$L34)</f>
        <v>1</v>
      </c>
      <c r="AI33" s="102">
        <f>IF($M34="","",$M34)</f>
        <v>23</v>
      </c>
      <c r="AJ33" s="102">
        <f>IF($H35="","",$H35)</f>
        <v>38.9</v>
      </c>
      <c r="AK33" s="102">
        <f>IF(AJ33="","",AJ33/100)</f>
        <v>0.38900000000000001</v>
      </c>
      <c r="AL33" s="102">
        <f>IF($G35="","",$G35)</f>
        <v>7.3</v>
      </c>
      <c r="AM33" s="102">
        <f>IF($K35="","",$K35)</f>
        <v>10</v>
      </c>
      <c r="AN33" s="102">
        <f>IF(J35="","",J35-1)</f>
        <v>5</v>
      </c>
      <c r="AO33" s="102">
        <f>IF($L35="","",$L35)</f>
        <v>1</v>
      </c>
      <c r="AP33" s="102">
        <f>IF($M35="","",$M35)</f>
        <v>0</v>
      </c>
      <c r="AQ33" s="102">
        <f>IF($H36="","",$H36)</f>
        <v>55.2</v>
      </c>
      <c r="AR33" s="102">
        <f>IF(AQ33="","",AQ33/100)</f>
        <v>0.55200000000000005</v>
      </c>
      <c r="AS33" s="102">
        <f>IF($G36="","",$G36)</f>
        <v>16.63</v>
      </c>
      <c r="AT33" s="102">
        <f>IF($K36="","",$K36)</f>
        <v>17</v>
      </c>
      <c r="AU33" s="102">
        <f>IF(J36="","",J36-1)</f>
        <v>4</v>
      </c>
      <c r="AV33" s="102">
        <f>IF($L36="","",$L36)</f>
        <v>3</v>
      </c>
      <c r="AW33" s="102">
        <f>IF($M36="","",$M36)</f>
        <v>15</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21.5</v>
      </c>
      <c r="BM33" s="102">
        <f>SUM(P33:P38)/U33</f>
        <v>1</v>
      </c>
      <c r="BN33" s="102">
        <f>SUM(Q33:Q38)/U33</f>
        <v>3.5</v>
      </c>
      <c r="BO33" s="102">
        <f>SUM(R33:R38)/U33</f>
        <v>0</v>
      </c>
    </row>
    <row r="34" spans="2:67" ht="15.75" x14ac:dyDescent="0.2">
      <c r="B34" s="147"/>
      <c r="C34" s="21" t="s">
        <v>103</v>
      </c>
      <c r="D34" s="19" t="s">
        <v>745</v>
      </c>
      <c r="E34" s="19">
        <v>191</v>
      </c>
      <c r="F34" s="20"/>
      <c r="G34" s="19">
        <v>14.49</v>
      </c>
      <c r="H34" s="19">
        <v>62.8</v>
      </c>
      <c r="I34" s="19"/>
      <c r="J34" s="19">
        <v>6</v>
      </c>
      <c r="K34" s="19">
        <v>17</v>
      </c>
      <c r="L34" s="19">
        <v>1</v>
      </c>
      <c r="M34" s="19">
        <v>23</v>
      </c>
      <c r="N34" s="19">
        <v>13</v>
      </c>
      <c r="O34" s="19">
        <v>37</v>
      </c>
      <c r="P34" s="19">
        <v>0</v>
      </c>
      <c r="Q34" s="19">
        <v>6</v>
      </c>
      <c r="R34" s="19">
        <v>0</v>
      </c>
      <c r="S34" s="18" t="s">
        <v>731</v>
      </c>
      <c r="T34" s="7" t="s">
        <v>783</v>
      </c>
    </row>
    <row r="35" spans="2:67" ht="15.75" x14ac:dyDescent="0.2">
      <c r="B35" s="147"/>
      <c r="C35" s="21" t="s">
        <v>102</v>
      </c>
      <c r="D35" s="19" t="str">
        <f>D34</f>
        <v>CO'B</v>
      </c>
      <c r="E35" s="19">
        <f>E34</f>
        <v>191</v>
      </c>
      <c r="F35" s="20"/>
      <c r="G35" s="19">
        <v>7.3</v>
      </c>
      <c r="H35" s="19">
        <v>38.9</v>
      </c>
      <c r="I35" s="19"/>
      <c r="J35" s="19">
        <v>6</v>
      </c>
      <c r="K35" s="19">
        <v>10</v>
      </c>
      <c r="L35" s="19">
        <v>1</v>
      </c>
      <c r="M35" s="19">
        <v>0</v>
      </c>
      <c r="N35" s="19">
        <v>0</v>
      </c>
      <c r="O35" s="19">
        <v>4</v>
      </c>
      <c r="P35" s="19">
        <v>0</v>
      </c>
      <c r="Q35" s="19">
        <v>0</v>
      </c>
      <c r="R35" s="19">
        <v>0</v>
      </c>
      <c r="S35" s="18" t="s">
        <v>731</v>
      </c>
    </row>
    <row r="36" spans="2:67" ht="15.75" x14ac:dyDescent="0.2">
      <c r="B36" s="147"/>
      <c r="C36" s="21" t="s">
        <v>101</v>
      </c>
      <c r="D36" s="19" t="str">
        <f>D35</f>
        <v>CO'B</v>
      </c>
      <c r="E36" s="19">
        <f>E35</f>
        <v>191</v>
      </c>
      <c r="F36" s="20"/>
      <c r="G36" s="19">
        <v>16.63</v>
      </c>
      <c r="H36" s="19">
        <v>55.2</v>
      </c>
      <c r="I36" s="19"/>
      <c r="J36" s="19">
        <v>5</v>
      </c>
      <c r="K36" s="19">
        <v>17</v>
      </c>
      <c r="L36" s="19">
        <v>3</v>
      </c>
      <c r="M36" s="19">
        <v>15</v>
      </c>
      <c r="N36" s="19">
        <v>7</v>
      </c>
      <c r="O36" s="19">
        <v>24</v>
      </c>
      <c r="P36" s="19">
        <v>2</v>
      </c>
      <c r="Q36" s="19">
        <v>7</v>
      </c>
      <c r="R36" s="19">
        <v>0</v>
      </c>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191</v>
      </c>
      <c r="F40" s="13">
        <f>F33</f>
        <v>3262.98</v>
      </c>
      <c r="G40" s="13">
        <f t="shared" ref="G40:R40" si="4">AVERAGE(G33:G38)</f>
        <v>13.3675</v>
      </c>
      <c r="H40" s="13">
        <f t="shared" si="4"/>
        <v>53.625</v>
      </c>
      <c r="I40" s="13" t="e">
        <f t="shared" si="4"/>
        <v>#DIV/0!</v>
      </c>
      <c r="J40" s="13">
        <f t="shared" si="4"/>
        <v>5.5</v>
      </c>
      <c r="K40" s="13">
        <f t="shared" si="4"/>
        <v>14.5</v>
      </c>
      <c r="L40" s="13">
        <f t="shared" si="4"/>
        <v>1.75</v>
      </c>
      <c r="M40" s="13">
        <f t="shared" si="4"/>
        <v>16</v>
      </c>
      <c r="N40" s="13">
        <f t="shared" si="4"/>
        <v>7.75</v>
      </c>
      <c r="O40" s="13">
        <f t="shared" si="4"/>
        <v>21.5</v>
      </c>
      <c r="P40" s="13">
        <f t="shared" si="4"/>
        <v>1</v>
      </c>
      <c r="Q40" s="13">
        <f t="shared" si="4"/>
        <v>3.5</v>
      </c>
      <c r="R40" s="13">
        <f t="shared" si="4"/>
        <v>0</v>
      </c>
      <c r="S40" s="12"/>
    </row>
    <row r="41" spans="2:67" ht="15.75" x14ac:dyDescent="0.2">
      <c r="B41" s="17"/>
      <c r="C41" s="16" t="s">
        <v>97</v>
      </c>
      <c r="D41" s="15"/>
      <c r="E41" s="14"/>
      <c r="F41" s="14"/>
      <c r="G41" s="13">
        <f t="shared" ref="G41:R41" si="5">STDEV(G33:G38)/SQRT(COUNT(G33:G38))</f>
        <v>2.072624644422302</v>
      </c>
      <c r="H41" s="13">
        <f t="shared" si="5"/>
        <v>5.158225631616622</v>
      </c>
      <c r="I41" s="13" t="e">
        <f t="shared" si="5"/>
        <v>#DIV/0!</v>
      </c>
      <c r="J41" s="13">
        <f t="shared" si="5"/>
        <v>0.28867513459481287</v>
      </c>
      <c r="K41" s="13">
        <f t="shared" si="5"/>
        <v>1.6583123951776999</v>
      </c>
      <c r="L41" s="13">
        <f t="shared" si="5"/>
        <v>0.47871355387816905</v>
      </c>
      <c r="M41" s="13">
        <f t="shared" si="5"/>
        <v>5.8166427888717163</v>
      </c>
      <c r="N41" s="13">
        <f t="shared" si="5"/>
        <v>2.8686524130097508</v>
      </c>
      <c r="O41" s="13">
        <f t="shared" si="5"/>
        <v>6.7884706181387671</v>
      </c>
      <c r="P41" s="13">
        <f t="shared" si="5"/>
        <v>0.57735026918962573</v>
      </c>
      <c r="Q41" s="13">
        <f t="shared" si="5"/>
        <v>1.7559422921421233</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188</v>
      </c>
      <c r="F43" s="19">
        <v>4962.01</v>
      </c>
      <c r="G43" s="19">
        <v>17.63</v>
      </c>
      <c r="H43" s="19">
        <v>69.3</v>
      </c>
      <c r="I43" s="19"/>
      <c r="J43" s="19">
        <v>6</v>
      </c>
      <c r="K43" s="19">
        <v>18</v>
      </c>
      <c r="L43" s="19">
        <v>4</v>
      </c>
      <c r="M43" s="19">
        <v>35</v>
      </c>
      <c r="N43" s="19">
        <v>12</v>
      </c>
      <c r="O43" s="19">
        <v>29</v>
      </c>
      <c r="P43" s="19">
        <v>1</v>
      </c>
      <c r="Q43" s="19">
        <v>7</v>
      </c>
      <c r="R43" s="19">
        <v>0</v>
      </c>
      <c r="S43" s="18"/>
      <c r="T43" s="7" t="s">
        <v>785</v>
      </c>
      <c r="U43" s="102">
        <v>4</v>
      </c>
      <c r="V43" s="102">
        <f>IF($H43="","",$H43)</f>
        <v>69.3</v>
      </c>
      <c r="W43" s="102">
        <f>IF(V43="","",V43/100)</f>
        <v>0.69299999999999995</v>
      </c>
      <c r="X43" s="102">
        <f>IF($G43="","",$G43)</f>
        <v>17.63</v>
      </c>
      <c r="Y43" s="102">
        <f>IF($K43="","",$K43)</f>
        <v>18</v>
      </c>
      <c r="Z43" s="102">
        <f>IF(J43="","",J43-1)</f>
        <v>5</v>
      </c>
      <c r="AA43" s="102">
        <f>IF($L43="","",$L43)</f>
        <v>4</v>
      </c>
      <c r="AB43" s="102">
        <f>IF($M43="","",$M43)</f>
        <v>35</v>
      </c>
      <c r="AC43" s="102">
        <f>IF($H44="","",$H44)</f>
        <v>63.7</v>
      </c>
      <c r="AD43" s="102">
        <f>IF(AC43="","",AC43/100)</f>
        <v>0.63700000000000001</v>
      </c>
      <c r="AE43" s="102">
        <f>IF($G44="","",$G44)</f>
        <v>14.22</v>
      </c>
      <c r="AF43" s="102">
        <f>IF($K44="","",$K44)</f>
        <v>18</v>
      </c>
      <c r="AG43" s="102">
        <f>IF(J44="","",J44-1)</f>
        <v>5</v>
      </c>
      <c r="AH43" s="102">
        <f>IF($L44="","",$L44)</f>
        <v>4</v>
      </c>
      <c r="AI43" s="102">
        <f>IF($M44="","",$M44)</f>
        <v>29</v>
      </c>
      <c r="AJ43" s="102">
        <f>IF($H45="","",$H45)</f>
        <v>71.099999999999994</v>
      </c>
      <c r="AK43" s="102">
        <f>IF(AJ43="","",AJ43/100)</f>
        <v>0.71099999999999997</v>
      </c>
      <c r="AL43" s="102">
        <f>IF($G45="","",$G45)</f>
        <v>17.86</v>
      </c>
      <c r="AM43" s="102">
        <f>IF($K45="","",$K45)</f>
        <v>18</v>
      </c>
      <c r="AN43" s="102">
        <f>IF(J45="","",J45-1)</f>
        <v>4</v>
      </c>
      <c r="AO43" s="102">
        <f>IF($L45="","",$L45)</f>
        <v>2</v>
      </c>
      <c r="AP43" s="102">
        <f>IF($M45="","",$M45)</f>
        <v>49</v>
      </c>
      <c r="AQ43" s="102">
        <f>IF($H46="","",$H46)</f>
        <v>64.5</v>
      </c>
      <c r="AR43" s="102">
        <f>IF(AQ43="","",AQ43/100)</f>
        <v>0.64500000000000002</v>
      </c>
      <c r="AS43" s="102">
        <f>IF($G46="","",$G46)</f>
        <v>15.45</v>
      </c>
      <c r="AT43" s="102">
        <f>IF($K46="","",$K46)</f>
        <v>17</v>
      </c>
      <c r="AU43" s="102">
        <f>IF(J46="","",J46-1)</f>
        <v>4</v>
      </c>
      <c r="AV43" s="102">
        <f>IF($L46="","",$L46)</f>
        <v>2</v>
      </c>
      <c r="AW43" s="102">
        <f>IF($M46="","",$M46)</f>
        <v>37</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32.25</v>
      </c>
      <c r="BM43" s="102">
        <f>SUM(P43:P48)/U43</f>
        <v>1</v>
      </c>
      <c r="BN43" s="102">
        <f>SUM(Q43:Q48)/U43</f>
        <v>10</v>
      </c>
      <c r="BO43" s="102">
        <f>SUM(R43:R48)/U43</f>
        <v>0</v>
      </c>
    </row>
    <row r="44" spans="2:67" ht="15.75" x14ac:dyDescent="0.2">
      <c r="B44" s="147"/>
      <c r="C44" s="21" t="s">
        <v>103</v>
      </c>
      <c r="D44" s="19" t="s">
        <v>745</v>
      </c>
      <c r="E44" s="19">
        <v>191</v>
      </c>
      <c r="F44" s="20"/>
      <c r="G44" s="19">
        <v>14.22</v>
      </c>
      <c r="H44" s="19">
        <v>63.7</v>
      </c>
      <c r="I44" s="19"/>
      <c r="J44" s="19">
        <v>6</v>
      </c>
      <c r="K44" s="19">
        <v>18</v>
      </c>
      <c r="L44" s="19">
        <v>4</v>
      </c>
      <c r="M44" s="19">
        <v>29</v>
      </c>
      <c r="N44" s="19">
        <v>18</v>
      </c>
      <c r="O44" s="19">
        <v>27</v>
      </c>
      <c r="P44" s="19">
        <v>2</v>
      </c>
      <c r="Q44" s="19">
        <v>9</v>
      </c>
      <c r="R44" s="19">
        <v>0</v>
      </c>
      <c r="S44" s="18" t="s">
        <v>731</v>
      </c>
      <c r="T44" s="7" t="s">
        <v>784</v>
      </c>
    </row>
    <row r="45" spans="2:67" ht="15.75" x14ac:dyDescent="0.2">
      <c r="B45" s="147"/>
      <c r="C45" s="21" t="s">
        <v>102</v>
      </c>
      <c r="D45" s="19" t="str">
        <f>D44</f>
        <v>CO'B</v>
      </c>
      <c r="E45" s="19">
        <f>E44</f>
        <v>191</v>
      </c>
      <c r="F45" s="20"/>
      <c r="G45" s="19">
        <v>17.86</v>
      </c>
      <c r="H45" s="19">
        <v>71.099999999999994</v>
      </c>
      <c r="I45" s="19"/>
      <c r="J45" s="19">
        <v>5</v>
      </c>
      <c r="K45" s="19">
        <v>18</v>
      </c>
      <c r="L45" s="19">
        <v>2</v>
      </c>
      <c r="M45" s="19">
        <v>49</v>
      </c>
      <c r="N45" s="19">
        <v>24</v>
      </c>
      <c r="O45" s="19">
        <v>39</v>
      </c>
      <c r="P45" s="19">
        <v>0</v>
      </c>
      <c r="Q45" s="19">
        <v>16</v>
      </c>
      <c r="R45" s="19">
        <v>0</v>
      </c>
      <c r="S45" s="18" t="s">
        <v>732</v>
      </c>
      <c r="T45" s="7" t="s">
        <v>783</v>
      </c>
    </row>
    <row r="46" spans="2:67" ht="15.75" x14ac:dyDescent="0.2">
      <c r="B46" s="147"/>
      <c r="C46" s="21" t="s">
        <v>101</v>
      </c>
      <c r="D46" s="19" t="str">
        <f>D45</f>
        <v>CO'B</v>
      </c>
      <c r="E46" s="19">
        <f>E45</f>
        <v>191</v>
      </c>
      <c r="F46" s="20"/>
      <c r="G46" s="19">
        <v>15.45</v>
      </c>
      <c r="H46" s="19">
        <v>64.5</v>
      </c>
      <c r="I46" s="19"/>
      <c r="J46" s="19">
        <v>5</v>
      </c>
      <c r="K46" s="19">
        <v>17</v>
      </c>
      <c r="L46" s="19">
        <v>2</v>
      </c>
      <c r="M46" s="19">
        <v>37</v>
      </c>
      <c r="N46" s="19">
        <v>17</v>
      </c>
      <c r="O46" s="19">
        <v>34</v>
      </c>
      <c r="P46" s="19">
        <v>1</v>
      </c>
      <c r="Q46" s="19">
        <v>8</v>
      </c>
      <c r="R46" s="19">
        <v>0</v>
      </c>
      <c r="S46" s="18" t="s">
        <v>732</v>
      </c>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191</v>
      </c>
      <c r="F50" s="13">
        <f>F43</f>
        <v>4962.01</v>
      </c>
      <c r="G50" s="13">
        <f t="shared" ref="G50:R50" si="6">AVERAGE(G43:G48)</f>
        <v>16.29</v>
      </c>
      <c r="H50" s="13">
        <f t="shared" si="6"/>
        <v>67.150000000000006</v>
      </c>
      <c r="I50" s="13" t="e">
        <f t="shared" si="6"/>
        <v>#DIV/0!</v>
      </c>
      <c r="J50" s="13">
        <f t="shared" si="6"/>
        <v>5.5</v>
      </c>
      <c r="K50" s="13">
        <f t="shared" si="6"/>
        <v>17.75</v>
      </c>
      <c r="L50" s="13">
        <f t="shared" si="6"/>
        <v>3</v>
      </c>
      <c r="M50" s="13">
        <f t="shared" si="6"/>
        <v>37.5</v>
      </c>
      <c r="N50" s="13">
        <f t="shared" si="6"/>
        <v>17.75</v>
      </c>
      <c r="O50" s="13">
        <f t="shared" si="6"/>
        <v>32.25</v>
      </c>
      <c r="P50" s="13">
        <f t="shared" si="6"/>
        <v>1</v>
      </c>
      <c r="Q50" s="13">
        <f t="shared" si="6"/>
        <v>10</v>
      </c>
      <c r="R50" s="13">
        <f t="shared" si="6"/>
        <v>0</v>
      </c>
      <c r="S50" s="12"/>
    </row>
    <row r="51" spans="2:67" ht="15.75" x14ac:dyDescent="0.2">
      <c r="B51" s="17"/>
      <c r="C51" s="16" t="s">
        <v>97</v>
      </c>
      <c r="D51" s="15"/>
      <c r="E51" s="14"/>
      <c r="F51" s="14"/>
      <c r="G51" s="13">
        <f t="shared" ref="G51:R51" si="7">STDEV(G43:G48)/SQRT(COUNT(G43:G48))</f>
        <v>0.87801860268827225</v>
      </c>
      <c r="H51" s="13">
        <f t="shared" si="7"/>
        <v>1.8062391868188425</v>
      </c>
      <c r="I51" s="13" t="e">
        <f t="shared" si="7"/>
        <v>#DIV/0!</v>
      </c>
      <c r="J51" s="13">
        <f t="shared" si="7"/>
        <v>0.28867513459481287</v>
      </c>
      <c r="K51" s="13">
        <f t="shared" si="7"/>
        <v>0.25</v>
      </c>
      <c r="L51" s="13">
        <f t="shared" si="7"/>
        <v>0.57735026918962573</v>
      </c>
      <c r="M51" s="13">
        <f t="shared" si="7"/>
        <v>4.1932485418030412</v>
      </c>
      <c r="N51" s="13">
        <f t="shared" si="7"/>
        <v>2.462214450449026</v>
      </c>
      <c r="O51" s="13">
        <f t="shared" si="7"/>
        <v>2.6887109674836132</v>
      </c>
      <c r="P51" s="13">
        <f t="shared" si="7"/>
        <v>0.40824829046386302</v>
      </c>
      <c r="Q51" s="13">
        <f t="shared" si="7"/>
        <v>2.0412414523193152</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730</v>
      </c>
      <c r="E53" s="19">
        <v>188</v>
      </c>
      <c r="F53" s="19">
        <v>2689.65</v>
      </c>
      <c r="G53" s="19">
        <v>12.7</v>
      </c>
      <c r="H53" s="19">
        <v>77</v>
      </c>
      <c r="I53" s="19"/>
      <c r="J53" s="19">
        <v>6</v>
      </c>
      <c r="K53" s="19">
        <v>18</v>
      </c>
      <c r="L53" s="19">
        <v>2</v>
      </c>
      <c r="M53" s="19">
        <v>18</v>
      </c>
      <c r="N53" s="19">
        <v>8</v>
      </c>
      <c r="O53" s="19">
        <v>20</v>
      </c>
      <c r="P53" s="19">
        <v>1</v>
      </c>
      <c r="Q53" s="19">
        <v>3</v>
      </c>
      <c r="R53" s="19">
        <v>0</v>
      </c>
      <c r="S53" s="18" t="s">
        <v>731</v>
      </c>
      <c r="U53" s="102">
        <v>4</v>
      </c>
      <c r="V53" s="102">
        <f>IF($H53="","",$H53)</f>
        <v>77</v>
      </c>
      <c r="W53" s="102">
        <f>IF(V53="","",V53/100)</f>
        <v>0.77</v>
      </c>
      <c r="X53" s="102">
        <f>IF($G53="","",$G53)</f>
        <v>12.7</v>
      </c>
      <c r="Y53" s="102">
        <f>IF($K53="","",$K53)</f>
        <v>18</v>
      </c>
      <c r="Z53" s="102">
        <f>IF(J53="","",J53-1)</f>
        <v>5</v>
      </c>
      <c r="AA53" s="102">
        <f>IF($L53="","",$L53)</f>
        <v>2</v>
      </c>
      <c r="AB53" s="102">
        <f>IF($M53="","",$M53)</f>
        <v>18</v>
      </c>
      <c r="AC53" s="102">
        <f>IF($H54="","",$H54)</f>
        <v>71</v>
      </c>
      <c r="AD53" s="102">
        <f>IF(AC53="","",AC53/100)</f>
        <v>0.71</v>
      </c>
      <c r="AE53" s="102">
        <f>IF($G54="","",$G54)</f>
        <v>9.5</v>
      </c>
      <c r="AF53" s="102">
        <f>IF($K54="","",$K54)</f>
        <v>20</v>
      </c>
      <c r="AG53" s="102">
        <f>IF(J54="","",J54-1)</f>
        <v>7</v>
      </c>
      <c r="AH53" s="102">
        <f>IF($L54="","",$L54)</f>
        <v>0</v>
      </c>
      <c r="AI53" s="102">
        <f>IF($M54="","",$M54)</f>
        <v>0</v>
      </c>
      <c r="AJ53" s="102">
        <f>IF($H55="","",$H55)</f>
        <v>57</v>
      </c>
      <c r="AK53" s="102">
        <f>IF(AJ53="","",AJ53/100)</f>
        <v>0.56999999999999995</v>
      </c>
      <c r="AL53" s="102">
        <f>IF($G55="","",$G55)</f>
        <v>8.9</v>
      </c>
      <c r="AM53" s="102">
        <f>IF($K55="","",$K55)</f>
        <v>13</v>
      </c>
      <c r="AN53" s="102">
        <f>IF(J55="","",J55-1)</f>
        <v>5</v>
      </c>
      <c r="AO53" s="102">
        <f>IF($L55="","",$L55)</f>
        <v>1</v>
      </c>
      <c r="AP53" s="102">
        <f>IF($M55="","",$M55)</f>
        <v>3</v>
      </c>
      <c r="AQ53" s="102">
        <f>IF($H56="","",$H56)</f>
        <v>59</v>
      </c>
      <c r="AR53" s="102">
        <f>IF(AQ53="","",AQ53/100)</f>
        <v>0.59</v>
      </c>
      <c r="AS53" s="102">
        <f>IF($G56="","",$G56)</f>
        <v>8.4</v>
      </c>
      <c r="AT53" s="102">
        <f>IF($K56="","",$K56)</f>
        <v>16</v>
      </c>
      <c r="AU53" s="102">
        <f>IF(J56="","",J56-1)</f>
        <v>8</v>
      </c>
      <c r="AV53" s="102">
        <f>IF($L56="","",$L56)</f>
        <v>3</v>
      </c>
      <c r="AW53" s="102">
        <f>IF($M56="","",$M56)</f>
        <v>2</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10</v>
      </c>
      <c r="BM53" s="102">
        <f>SUM(P53:P58)/U53</f>
        <v>1</v>
      </c>
      <c r="BN53" s="102">
        <f>SUM(Q53:Q58)/U53</f>
        <v>2.5</v>
      </c>
      <c r="BO53" s="102">
        <f>SUM(R53:R58)/U53</f>
        <v>0</v>
      </c>
    </row>
    <row r="54" spans="2:67" ht="15.75" x14ac:dyDescent="0.2">
      <c r="B54" s="147"/>
      <c r="C54" s="21" t="s">
        <v>103</v>
      </c>
      <c r="D54" s="19" t="s">
        <v>730</v>
      </c>
      <c r="E54" s="19">
        <v>192</v>
      </c>
      <c r="F54" s="20"/>
      <c r="G54" s="19">
        <v>9.5</v>
      </c>
      <c r="H54" s="19">
        <v>71</v>
      </c>
      <c r="I54" s="19"/>
      <c r="J54" s="19">
        <v>8</v>
      </c>
      <c r="K54" s="19">
        <v>20</v>
      </c>
      <c r="L54" s="19">
        <v>0</v>
      </c>
      <c r="M54" s="19">
        <v>0</v>
      </c>
      <c r="N54" s="19">
        <v>6</v>
      </c>
      <c r="O54" s="19">
        <v>10</v>
      </c>
      <c r="P54" s="19">
        <v>1</v>
      </c>
      <c r="Q54" s="19">
        <v>4</v>
      </c>
      <c r="R54" s="19">
        <v>0</v>
      </c>
      <c r="S54" s="18" t="s">
        <v>752</v>
      </c>
    </row>
    <row r="55" spans="2:67" ht="15.75" x14ac:dyDescent="0.2">
      <c r="B55" s="147"/>
      <c r="C55" s="21" t="s">
        <v>102</v>
      </c>
      <c r="D55" s="19" t="str">
        <f>D54</f>
        <v>SR</v>
      </c>
      <c r="E55" s="19">
        <f>E54</f>
        <v>192</v>
      </c>
      <c r="F55" s="20"/>
      <c r="G55" s="19">
        <v>8.9</v>
      </c>
      <c r="H55" s="19">
        <v>57</v>
      </c>
      <c r="I55" s="19"/>
      <c r="J55" s="19">
        <v>6</v>
      </c>
      <c r="K55" s="19">
        <v>13</v>
      </c>
      <c r="L55" s="19">
        <v>1</v>
      </c>
      <c r="M55" s="19">
        <v>3</v>
      </c>
      <c r="N55" s="19">
        <v>3</v>
      </c>
      <c r="O55" s="19">
        <v>6</v>
      </c>
      <c r="P55" s="19">
        <v>1</v>
      </c>
      <c r="Q55" s="19">
        <v>0</v>
      </c>
      <c r="R55" s="19">
        <v>0</v>
      </c>
      <c r="S55" s="18" t="s">
        <v>731</v>
      </c>
    </row>
    <row r="56" spans="2:67" ht="15.75" x14ac:dyDescent="0.2">
      <c r="B56" s="147"/>
      <c r="C56" s="21" t="s">
        <v>101</v>
      </c>
      <c r="D56" s="19" t="str">
        <f>D55</f>
        <v>SR</v>
      </c>
      <c r="E56" s="19">
        <f>E55</f>
        <v>192</v>
      </c>
      <c r="F56" s="20"/>
      <c r="G56" s="19">
        <v>8.4</v>
      </c>
      <c r="H56" s="19">
        <v>59</v>
      </c>
      <c r="I56" s="19"/>
      <c r="J56" s="19">
        <v>9</v>
      </c>
      <c r="K56" s="19">
        <v>16</v>
      </c>
      <c r="L56" s="19">
        <v>3</v>
      </c>
      <c r="M56" s="19">
        <v>2</v>
      </c>
      <c r="N56" s="19">
        <v>2</v>
      </c>
      <c r="O56" s="19">
        <v>4</v>
      </c>
      <c r="P56" s="19">
        <v>1</v>
      </c>
      <c r="Q56" s="19">
        <v>3</v>
      </c>
      <c r="R56" s="19">
        <v>0</v>
      </c>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192</v>
      </c>
      <c r="F60" s="13">
        <f>F53</f>
        <v>2689.65</v>
      </c>
      <c r="G60" s="13">
        <f t="shared" ref="G60:R60" si="8">AVERAGE(G53:G58)</f>
        <v>9.875</v>
      </c>
      <c r="H60" s="13">
        <f t="shared" si="8"/>
        <v>66</v>
      </c>
      <c r="I60" s="13" t="e">
        <f t="shared" si="8"/>
        <v>#DIV/0!</v>
      </c>
      <c r="J60" s="13">
        <f t="shared" si="8"/>
        <v>7.25</v>
      </c>
      <c r="K60" s="13">
        <f t="shared" si="8"/>
        <v>16.75</v>
      </c>
      <c r="L60" s="13">
        <f t="shared" si="8"/>
        <v>1.5</v>
      </c>
      <c r="M60" s="13">
        <f t="shared" si="8"/>
        <v>5.75</v>
      </c>
      <c r="N60" s="13">
        <f t="shared" si="8"/>
        <v>4.75</v>
      </c>
      <c r="O60" s="13">
        <f t="shared" si="8"/>
        <v>10</v>
      </c>
      <c r="P60" s="13">
        <f t="shared" si="8"/>
        <v>1</v>
      </c>
      <c r="Q60" s="13">
        <f t="shared" si="8"/>
        <v>2.5</v>
      </c>
      <c r="R60" s="13">
        <f t="shared" si="8"/>
        <v>0</v>
      </c>
      <c r="S60" s="12"/>
    </row>
    <row r="61" spans="2:67" ht="15.75" x14ac:dyDescent="0.2">
      <c r="B61" s="17"/>
      <c r="C61" s="16" t="s">
        <v>97</v>
      </c>
      <c r="D61" s="15"/>
      <c r="E61" s="14"/>
      <c r="F61" s="14"/>
      <c r="G61" s="13">
        <f t="shared" ref="G61:R61" si="9">STDEV(G53:G58)/SQRT(COUNT(G53:G58))</f>
        <v>0.96813824770363599</v>
      </c>
      <c r="H61" s="13">
        <f t="shared" si="9"/>
        <v>4.7958315233127191</v>
      </c>
      <c r="I61" s="13" t="e">
        <f t="shared" si="9"/>
        <v>#DIV/0!</v>
      </c>
      <c r="J61" s="13">
        <f t="shared" si="9"/>
        <v>0.75</v>
      </c>
      <c r="K61" s="13">
        <f t="shared" si="9"/>
        <v>1.4930394055974097</v>
      </c>
      <c r="L61" s="13">
        <f t="shared" si="9"/>
        <v>0.6454972243679028</v>
      </c>
      <c r="M61" s="13">
        <f t="shared" si="9"/>
        <v>4.1306779104645761</v>
      </c>
      <c r="N61" s="13">
        <f t="shared" si="9"/>
        <v>1.3768926368215255</v>
      </c>
      <c r="O61" s="13">
        <f t="shared" si="9"/>
        <v>3.5590260840104371</v>
      </c>
      <c r="P61" s="13">
        <f t="shared" si="9"/>
        <v>0</v>
      </c>
      <c r="Q61" s="13">
        <f t="shared" si="9"/>
        <v>0.8660254037844386</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188</v>
      </c>
      <c r="F63" s="19">
        <v>1313.45</v>
      </c>
      <c r="G63" s="19">
        <v>9.3000000000000007</v>
      </c>
      <c r="H63" s="19">
        <v>62.5</v>
      </c>
      <c r="I63" s="19"/>
      <c r="J63" s="19">
        <v>6</v>
      </c>
      <c r="K63" s="19">
        <v>14</v>
      </c>
      <c r="L63" s="19">
        <v>1</v>
      </c>
      <c r="M63" s="19">
        <v>3</v>
      </c>
      <c r="N63" s="19">
        <v>5</v>
      </c>
      <c r="O63" s="19">
        <v>7</v>
      </c>
      <c r="P63" s="19">
        <v>2</v>
      </c>
      <c r="Q63" s="19">
        <v>1</v>
      </c>
      <c r="R63" s="19">
        <v>0</v>
      </c>
      <c r="S63" s="18" t="s">
        <v>731</v>
      </c>
      <c r="T63" s="7" t="s">
        <v>782</v>
      </c>
      <c r="U63" s="102">
        <v>4</v>
      </c>
      <c r="V63" s="102">
        <f>IF($H63="","",$H63)</f>
        <v>62.5</v>
      </c>
      <c r="W63" s="102">
        <f>IF(V63="","",V63/100)</f>
        <v>0.625</v>
      </c>
      <c r="X63" s="102">
        <f>IF($G63="","",$G63)</f>
        <v>9.3000000000000007</v>
      </c>
      <c r="Y63" s="102">
        <f>IF($K63="","",$K63)</f>
        <v>14</v>
      </c>
      <c r="Z63" s="102">
        <f>IF(J63="","",J63-1)</f>
        <v>5</v>
      </c>
      <c r="AA63" s="102">
        <f>IF($L63="","",$L63)</f>
        <v>1</v>
      </c>
      <c r="AB63" s="102">
        <f>IF($M63="","",$M63)</f>
        <v>3</v>
      </c>
      <c r="AC63" s="102">
        <f>IF($H64="","",$H64)</f>
        <v>82</v>
      </c>
      <c r="AD63" s="102">
        <f>IF(AC63="","",AC63/100)</f>
        <v>0.82</v>
      </c>
      <c r="AE63" s="102">
        <f>IF($G64="","",$G64)</f>
        <v>11.9</v>
      </c>
      <c r="AF63" s="102">
        <f>IF($K64="","",$K64)</f>
        <v>15</v>
      </c>
      <c r="AG63" s="102">
        <f>IF(J64="","",J64-1)</f>
        <v>9</v>
      </c>
      <c r="AH63" s="102">
        <f>IF($L64="","",$L64)</f>
        <v>2</v>
      </c>
      <c r="AI63" s="102">
        <f>IF($M64="","",$M64)</f>
        <v>11</v>
      </c>
      <c r="AJ63" s="102">
        <f>IF($H65="","",$H65)</f>
        <v>62</v>
      </c>
      <c r="AK63" s="102">
        <f>IF(AJ63="","",AJ63/100)</f>
        <v>0.62</v>
      </c>
      <c r="AL63" s="102">
        <f>IF($G65="","",$G65)</f>
        <v>10.8</v>
      </c>
      <c r="AM63" s="102">
        <f>IF($K65="","",$K65)</f>
        <v>20</v>
      </c>
      <c r="AN63" s="102">
        <f>IF(J65="","",J65-1)</f>
        <v>5</v>
      </c>
      <c r="AO63" s="102">
        <f>IF($L65="","",$L65)</f>
        <v>1</v>
      </c>
      <c r="AP63" s="102">
        <f>IF($M65="","",$M65)</f>
        <v>9</v>
      </c>
      <c r="AQ63" s="102">
        <f>IF($H66="","",$H66)</f>
        <v>65</v>
      </c>
      <c r="AR63" s="102">
        <f>IF(AQ63="","",AQ63/100)</f>
        <v>0.65</v>
      </c>
      <c r="AS63" s="102">
        <f>IF($G66="","",$G66)</f>
        <v>13.9</v>
      </c>
      <c r="AT63" s="102">
        <f>IF($K66="","",$K66)</f>
        <v>17</v>
      </c>
      <c r="AU63" s="102">
        <f>IF(J66="","",J66-1)</f>
        <v>4</v>
      </c>
      <c r="AV63" s="102">
        <f>IF($L66="","",$L66)</f>
        <v>2</v>
      </c>
      <c r="AW63" s="102">
        <f>IF($M66="","",$M66)</f>
        <v>16</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13.25</v>
      </c>
      <c r="BM63" s="102">
        <f>SUM(P63:P68)/U63</f>
        <v>1.5</v>
      </c>
      <c r="BN63" s="102">
        <f>SUM(Q63:Q68)/U63</f>
        <v>1.5</v>
      </c>
      <c r="BO63" s="102">
        <f>SUM(R63:R68)/U63</f>
        <v>0</v>
      </c>
    </row>
    <row r="64" spans="2:67" ht="15.75" x14ac:dyDescent="0.2">
      <c r="B64" s="147"/>
      <c r="C64" s="21" t="s">
        <v>103</v>
      </c>
      <c r="D64" s="19" t="s">
        <v>730</v>
      </c>
      <c r="E64" s="19">
        <v>192</v>
      </c>
      <c r="F64" s="20"/>
      <c r="G64" s="19">
        <v>11.9</v>
      </c>
      <c r="H64" s="19">
        <v>82</v>
      </c>
      <c r="I64" s="19"/>
      <c r="J64" s="19">
        <v>10</v>
      </c>
      <c r="K64" s="19">
        <v>15</v>
      </c>
      <c r="L64" s="19">
        <v>2</v>
      </c>
      <c r="M64" s="19">
        <v>11</v>
      </c>
      <c r="N64" s="19">
        <v>11</v>
      </c>
      <c r="O64" s="19">
        <v>20</v>
      </c>
      <c r="P64" s="19">
        <v>2</v>
      </c>
      <c r="Q64" s="19">
        <v>0</v>
      </c>
      <c r="R64" s="19">
        <v>0</v>
      </c>
      <c r="S64" s="18" t="s">
        <v>731</v>
      </c>
    </row>
    <row r="65" spans="2:67" ht="15.75" x14ac:dyDescent="0.2">
      <c r="B65" s="147"/>
      <c r="C65" s="21" t="s">
        <v>102</v>
      </c>
      <c r="D65" s="19" t="str">
        <f>D64</f>
        <v>SR</v>
      </c>
      <c r="E65" s="19">
        <f>E64</f>
        <v>192</v>
      </c>
      <c r="F65" s="20"/>
      <c r="G65" s="19">
        <v>10.8</v>
      </c>
      <c r="H65" s="19">
        <v>62</v>
      </c>
      <c r="I65" s="19"/>
      <c r="J65" s="19">
        <v>6</v>
      </c>
      <c r="K65" s="19">
        <v>20</v>
      </c>
      <c r="L65" s="19">
        <v>1</v>
      </c>
      <c r="M65" s="19">
        <v>9</v>
      </c>
      <c r="N65" s="19">
        <v>6</v>
      </c>
      <c r="O65" s="19">
        <v>14</v>
      </c>
      <c r="P65" s="19">
        <v>1</v>
      </c>
      <c r="Q65" s="19">
        <v>2</v>
      </c>
      <c r="R65" s="19">
        <v>0</v>
      </c>
      <c r="S65" s="18"/>
    </row>
    <row r="66" spans="2:67" ht="15.75" x14ac:dyDescent="0.2">
      <c r="B66" s="147"/>
      <c r="C66" s="21" t="s">
        <v>101</v>
      </c>
      <c r="D66" s="19" t="str">
        <f>D65</f>
        <v>SR</v>
      </c>
      <c r="E66" s="19">
        <f>E65</f>
        <v>192</v>
      </c>
      <c r="F66" s="20"/>
      <c r="G66" s="19">
        <v>13.9</v>
      </c>
      <c r="H66" s="19">
        <v>65</v>
      </c>
      <c r="I66" s="19"/>
      <c r="J66" s="19">
        <v>5</v>
      </c>
      <c r="K66" s="19">
        <v>17</v>
      </c>
      <c r="L66" s="19">
        <v>2</v>
      </c>
      <c r="M66" s="19">
        <v>16</v>
      </c>
      <c r="N66" s="19">
        <v>4</v>
      </c>
      <c r="O66" s="19">
        <v>12</v>
      </c>
      <c r="P66" s="19">
        <v>1</v>
      </c>
      <c r="Q66" s="19">
        <v>3</v>
      </c>
      <c r="R66" s="19">
        <v>0</v>
      </c>
      <c r="S66" s="18" t="s">
        <v>731</v>
      </c>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192</v>
      </c>
      <c r="F70" s="13">
        <f>F63</f>
        <v>1313.45</v>
      </c>
      <c r="G70" s="13">
        <f t="shared" ref="G70:R70" si="10">AVERAGE(G63:G68)</f>
        <v>11.475</v>
      </c>
      <c r="H70" s="13">
        <f t="shared" si="10"/>
        <v>67.875</v>
      </c>
      <c r="I70" s="13" t="e">
        <f t="shared" si="10"/>
        <v>#DIV/0!</v>
      </c>
      <c r="J70" s="13">
        <f t="shared" si="10"/>
        <v>6.75</v>
      </c>
      <c r="K70" s="13">
        <f t="shared" si="10"/>
        <v>16.5</v>
      </c>
      <c r="L70" s="13">
        <f t="shared" si="10"/>
        <v>1.5</v>
      </c>
      <c r="M70" s="13">
        <f t="shared" si="10"/>
        <v>9.75</v>
      </c>
      <c r="N70" s="13">
        <f t="shared" si="10"/>
        <v>6.5</v>
      </c>
      <c r="O70" s="13">
        <f t="shared" si="10"/>
        <v>13.25</v>
      </c>
      <c r="P70" s="13">
        <f t="shared" si="10"/>
        <v>1.5</v>
      </c>
      <c r="Q70" s="13">
        <f t="shared" si="10"/>
        <v>1.5</v>
      </c>
      <c r="R70" s="13">
        <f t="shared" si="10"/>
        <v>0</v>
      </c>
      <c r="S70" s="12"/>
    </row>
    <row r="71" spans="2:67" ht="15.75" x14ac:dyDescent="0.2">
      <c r="B71" s="17"/>
      <c r="C71" s="16" t="s">
        <v>97</v>
      </c>
      <c r="D71" s="15"/>
      <c r="E71" s="14"/>
      <c r="F71" s="14"/>
      <c r="G71" s="13">
        <f t="shared" ref="G71:R71" si="11">STDEV(G63:G68)/SQRT(COUNT(G63:G68))</f>
        <v>0.96813824770363843</v>
      </c>
      <c r="H71" s="13">
        <f t="shared" si="11"/>
        <v>4.7538361702243517</v>
      </c>
      <c r="I71" s="13" t="e">
        <f t="shared" si="11"/>
        <v>#DIV/0!</v>
      </c>
      <c r="J71" s="13">
        <f t="shared" si="11"/>
        <v>1.1086778913041726</v>
      </c>
      <c r="K71" s="13">
        <f t="shared" si="11"/>
        <v>1.3228756555322954</v>
      </c>
      <c r="L71" s="13">
        <f t="shared" si="11"/>
        <v>0.28867513459481287</v>
      </c>
      <c r="M71" s="13">
        <f t="shared" si="11"/>
        <v>2.6887109674836132</v>
      </c>
      <c r="N71" s="13">
        <f t="shared" si="11"/>
        <v>1.5545631755148024</v>
      </c>
      <c r="O71" s="13">
        <f t="shared" si="11"/>
        <v>2.6887109674836132</v>
      </c>
      <c r="P71" s="13">
        <f t="shared" si="11"/>
        <v>0.28867513459481287</v>
      </c>
      <c r="Q71" s="13">
        <f t="shared" si="11"/>
        <v>0.6454972243679028</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730</v>
      </c>
      <c r="E73" s="19">
        <v>188</v>
      </c>
      <c r="F73" s="19">
        <v>1251.93</v>
      </c>
      <c r="G73" s="19">
        <v>9.6</v>
      </c>
      <c r="H73" s="19">
        <v>58.5</v>
      </c>
      <c r="I73" s="19"/>
      <c r="J73" s="19">
        <v>6</v>
      </c>
      <c r="K73" s="19">
        <v>16</v>
      </c>
      <c r="L73" s="19">
        <v>1</v>
      </c>
      <c r="M73" s="19">
        <v>1</v>
      </c>
      <c r="N73" s="19">
        <v>5</v>
      </c>
      <c r="O73" s="19">
        <v>9</v>
      </c>
      <c r="P73" s="19">
        <v>1</v>
      </c>
      <c r="Q73" s="19">
        <v>1</v>
      </c>
      <c r="R73" s="19">
        <v>0</v>
      </c>
      <c r="S73" s="18"/>
      <c r="U73" s="102">
        <v>4</v>
      </c>
      <c r="V73" s="102">
        <f>IF($H73="","",$H73)</f>
        <v>58.5</v>
      </c>
      <c r="W73" s="102">
        <f>IF(V73="","",V73/100)</f>
        <v>0.58499999999999996</v>
      </c>
      <c r="X73" s="102">
        <f>IF($G73="","",$G73)</f>
        <v>9.6</v>
      </c>
      <c r="Y73" s="102">
        <f>IF($K73="","",$K73)</f>
        <v>16</v>
      </c>
      <c r="Z73" s="102">
        <f>IF(J73="","",J73-1)</f>
        <v>5</v>
      </c>
      <c r="AA73" s="102">
        <f>IF($L73="","",$L73)</f>
        <v>1</v>
      </c>
      <c r="AB73" s="102">
        <f>IF($M73="","",$M73)</f>
        <v>1</v>
      </c>
      <c r="AC73" s="102">
        <f>IF($H74="","",$H74)</f>
        <v>71</v>
      </c>
      <c r="AD73" s="102">
        <f>IF(AC73="","",AC73/100)</f>
        <v>0.71</v>
      </c>
      <c r="AE73" s="102">
        <f>IF($G74="","",$G74)</f>
        <v>12.3</v>
      </c>
      <c r="AF73" s="102">
        <f>IF($K74="","",$K74)</f>
        <v>18</v>
      </c>
      <c r="AG73" s="102">
        <f>IF(J74="","",J74-1)</f>
        <v>8</v>
      </c>
      <c r="AH73" s="102">
        <f>IF($L74="","",$L74)</f>
        <v>3</v>
      </c>
      <c r="AI73" s="102">
        <f>IF($M74="","",$M74)</f>
        <v>12</v>
      </c>
      <c r="AJ73" s="102">
        <f>IF($H75="","",$H75)</f>
        <v>72.5</v>
      </c>
      <c r="AK73" s="102">
        <f>IF(AJ73="","",AJ73/100)</f>
        <v>0.72499999999999998</v>
      </c>
      <c r="AL73" s="102">
        <f>IF($G75="","",$G75)</f>
        <v>10.7</v>
      </c>
      <c r="AM73" s="102">
        <f>IF($K75="","",$K75)</f>
        <v>20</v>
      </c>
      <c r="AN73" s="102">
        <f>IF(J75="","",J75-1)</f>
        <v>7</v>
      </c>
      <c r="AO73" s="102">
        <f>IF($L75="","",$L75)</f>
        <v>2</v>
      </c>
      <c r="AP73" s="102">
        <f>IF($M75="","",$M75)</f>
        <v>5</v>
      </c>
      <c r="AQ73" s="102">
        <f>IF($H76="","",$H76)</f>
        <v>50</v>
      </c>
      <c r="AR73" s="102">
        <f>IF(AQ73="","",AQ73/100)</f>
        <v>0.5</v>
      </c>
      <c r="AS73" s="102">
        <f>IF($G76="","",$G76)</f>
        <v>9.5</v>
      </c>
      <c r="AT73" s="102">
        <f>IF($K76="","",$K76)</f>
        <v>18</v>
      </c>
      <c r="AU73" s="102">
        <f>IF(J76="","",J76-1)</f>
        <v>5</v>
      </c>
      <c r="AV73" s="102">
        <f>IF($L76="","",$L76)</f>
        <v>3</v>
      </c>
      <c r="AW73" s="102">
        <f>IF($M76="","",$M76)</f>
        <v>12</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12.5</v>
      </c>
      <c r="BM73" s="102">
        <f>SUM(P73:P78)/U73</f>
        <v>1.5</v>
      </c>
      <c r="BN73" s="102">
        <f>SUM(Q73:Q78)/U73</f>
        <v>1.75</v>
      </c>
      <c r="BO73" s="102">
        <f>SUM(R73:R78)/U73</f>
        <v>0</v>
      </c>
    </row>
    <row r="74" spans="2:67" ht="15.75" x14ac:dyDescent="0.2">
      <c r="B74" s="147"/>
      <c r="C74" s="21" t="s">
        <v>103</v>
      </c>
      <c r="D74" s="19" t="s">
        <v>730</v>
      </c>
      <c r="E74" s="19">
        <v>192</v>
      </c>
      <c r="F74" s="20"/>
      <c r="G74" s="19">
        <v>12.3</v>
      </c>
      <c r="H74" s="19">
        <v>71</v>
      </c>
      <c r="I74" s="19"/>
      <c r="J74" s="19">
        <v>9</v>
      </c>
      <c r="K74" s="19">
        <v>18</v>
      </c>
      <c r="L74" s="19">
        <v>3</v>
      </c>
      <c r="M74" s="19">
        <v>12</v>
      </c>
      <c r="N74" s="19">
        <v>4</v>
      </c>
      <c r="O74" s="19">
        <v>18</v>
      </c>
      <c r="P74" s="19">
        <v>3</v>
      </c>
      <c r="Q74" s="19">
        <v>3</v>
      </c>
      <c r="R74" s="19">
        <v>0</v>
      </c>
      <c r="S74" s="18"/>
    </row>
    <row r="75" spans="2:67" ht="15.75" x14ac:dyDescent="0.2">
      <c r="B75" s="147"/>
      <c r="C75" s="21" t="s">
        <v>102</v>
      </c>
      <c r="D75" s="19" t="str">
        <f>D74</f>
        <v>SR</v>
      </c>
      <c r="E75" s="19">
        <f>E74</f>
        <v>192</v>
      </c>
      <c r="F75" s="20"/>
      <c r="G75" s="19">
        <v>10.7</v>
      </c>
      <c r="H75" s="19">
        <v>72.5</v>
      </c>
      <c r="I75" s="19"/>
      <c r="J75" s="19">
        <v>8</v>
      </c>
      <c r="K75" s="19">
        <v>20</v>
      </c>
      <c r="L75" s="19">
        <v>2</v>
      </c>
      <c r="M75" s="19">
        <v>5</v>
      </c>
      <c r="N75" s="19">
        <v>9</v>
      </c>
      <c r="O75" s="19">
        <v>14</v>
      </c>
      <c r="P75" s="19">
        <v>1</v>
      </c>
      <c r="Q75" s="19">
        <v>2</v>
      </c>
      <c r="R75" s="19">
        <v>0</v>
      </c>
      <c r="S75" s="18"/>
    </row>
    <row r="76" spans="2:67" ht="15.75" x14ac:dyDescent="0.2">
      <c r="B76" s="147"/>
      <c r="C76" s="21" t="s">
        <v>101</v>
      </c>
      <c r="D76" s="19" t="str">
        <f>D75</f>
        <v>SR</v>
      </c>
      <c r="E76" s="19">
        <f>E75</f>
        <v>192</v>
      </c>
      <c r="F76" s="20"/>
      <c r="G76" s="19">
        <v>9.5</v>
      </c>
      <c r="H76" s="19">
        <v>50</v>
      </c>
      <c r="I76" s="19"/>
      <c r="J76" s="19">
        <v>6</v>
      </c>
      <c r="K76" s="19">
        <v>18</v>
      </c>
      <c r="L76" s="19">
        <v>3</v>
      </c>
      <c r="M76" s="19">
        <v>12</v>
      </c>
      <c r="N76" s="19">
        <v>6</v>
      </c>
      <c r="O76" s="19">
        <v>9</v>
      </c>
      <c r="P76" s="19">
        <v>1</v>
      </c>
      <c r="Q76" s="19">
        <v>1</v>
      </c>
      <c r="R76" s="19">
        <v>0</v>
      </c>
      <c r="S76" s="18" t="s">
        <v>732</v>
      </c>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192</v>
      </c>
      <c r="F80" s="13">
        <f>F73</f>
        <v>1251.93</v>
      </c>
      <c r="G80" s="13">
        <f t="shared" ref="G80:R80" si="12">AVERAGE(G73:G78)</f>
        <v>10.524999999999999</v>
      </c>
      <c r="H80" s="13">
        <f t="shared" si="12"/>
        <v>63</v>
      </c>
      <c r="I80" s="13" t="e">
        <f t="shared" si="12"/>
        <v>#DIV/0!</v>
      </c>
      <c r="J80" s="13">
        <f t="shared" si="12"/>
        <v>7.25</v>
      </c>
      <c r="K80" s="13">
        <f t="shared" si="12"/>
        <v>18</v>
      </c>
      <c r="L80" s="13">
        <f t="shared" si="12"/>
        <v>2.25</v>
      </c>
      <c r="M80" s="13">
        <f t="shared" si="12"/>
        <v>7.5</v>
      </c>
      <c r="N80" s="13">
        <f t="shared" si="12"/>
        <v>6</v>
      </c>
      <c r="O80" s="13">
        <f t="shared" si="12"/>
        <v>12.5</v>
      </c>
      <c r="P80" s="13">
        <f t="shared" si="12"/>
        <v>1.5</v>
      </c>
      <c r="Q80" s="13">
        <f t="shared" si="12"/>
        <v>1.75</v>
      </c>
      <c r="R80" s="13">
        <f t="shared" si="12"/>
        <v>0</v>
      </c>
      <c r="S80" s="12"/>
    </row>
    <row r="81" spans="2:67" ht="15.75" x14ac:dyDescent="0.2">
      <c r="B81" s="17"/>
      <c r="C81" s="16" t="s">
        <v>97</v>
      </c>
      <c r="D81" s="15"/>
      <c r="E81" s="14"/>
      <c r="F81" s="14"/>
      <c r="G81" s="13">
        <f t="shared" ref="G81:R81" si="13">STDEV(G73:G78)/SQRT(COUNT(G73:G78))</f>
        <v>0.65112082852059106</v>
      </c>
      <c r="H81" s="13">
        <f t="shared" si="13"/>
        <v>5.3502336397581738</v>
      </c>
      <c r="I81" s="13" t="e">
        <f t="shared" si="13"/>
        <v>#DIV/0!</v>
      </c>
      <c r="J81" s="13">
        <f t="shared" si="13"/>
        <v>0.75</v>
      </c>
      <c r="K81" s="13">
        <f t="shared" si="13"/>
        <v>0.81649658092772603</v>
      </c>
      <c r="L81" s="13">
        <f t="shared" si="13"/>
        <v>0.47871355387816905</v>
      </c>
      <c r="M81" s="13">
        <f t="shared" si="13"/>
        <v>2.7233557730613653</v>
      </c>
      <c r="N81" s="13">
        <f t="shared" si="13"/>
        <v>1.0801234497346435</v>
      </c>
      <c r="O81" s="13">
        <f t="shared" si="13"/>
        <v>2.179449471770337</v>
      </c>
      <c r="P81" s="13">
        <f t="shared" si="13"/>
        <v>0.5</v>
      </c>
      <c r="Q81" s="13">
        <f t="shared" si="13"/>
        <v>0.47871355387816905</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188</v>
      </c>
      <c r="F83" s="19">
        <v>1531.93</v>
      </c>
      <c r="G83" s="19">
        <v>10.37</v>
      </c>
      <c r="H83" s="19">
        <v>68.8</v>
      </c>
      <c r="I83" s="19"/>
      <c r="J83" s="19">
        <v>5</v>
      </c>
      <c r="K83" s="19">
        <v>16</v>
      </c>
      <c r="L83" s="19">
        <v>1</v>
      </c>
      <c r="M83" s="19">
        <v>1</v>
      </c>
      <c r="N83" s="19">
        <v>4</v>
      </c>
      <c r="O83" s="19">
        <v>12</v>
      </c>
      <c r="P83" s="19">
        <v>0</v>
      </c>
      <c r="Q83" s="19">
        <v>1</v>
      </c>
      <c r="R83" s="19">
        <v>0</v>
      </c>
      <c r="S83" s="18"/>
      <c r="U83" s="102">
        <v>4</v>
      </c>
      <c r="V83" s="102">
        <f>IF($H83="","",$H83)</f>
        <v>68.8</v>
      </c>
      <c r="W83" s="102">
        <f>IF(V83="","",V83/100)</f>
        <v>0.68799999999999994</v>
      </c>
      <c r="X83" s="102">
        <f>IF($G83="","",$G83)</f>
        <v>10.37</v>
      </c>
      <c r="Y83" s="102">
        <f>IF($K83="","",$K83)</f>
        <v>16</v>
      </c>
      <c r="Z83" s="102">
        <f>IF(J83="","",J83-1)</f>
        <v>4</v>
      </c>
      <c r="AA83" s="102">
        <f>IF($L83="","",$L83)</f>
        <v>1</v>
      </c>
      <c r="AB83" s="102">
        <f>IF($M83="","",$M83)</f>
        <v>1</v>
      </c>
      <c r="AC83" s="102">
        <f>IF($H84="","",$H84)</f>
        <v>57.3</v>
      </c>
      <c r="AD83" s="102">
        <f>IF(AC83="","",AC83/100)</f>
        <v>0.57299999999999995</v>
      </c>
      <c r="AE83" s="102">
        <f>IF($G84="","",$G84)</f>
        <v>9.01</v>
      </c>
      <c r="AF83" s="102">
        <f>IF($K84="","",$K84)</f>
        <v>16</v>
      </c>
      <c r="AG83" s="102">
        <f>IF(J84="","",J84-1)</f>
        <v>5</v>
      </c>
      <c r="AH83" s="102">
        <f>IF($L84="","",$L84)</f>
        <v>1</v>
      </c>
      <c r="AI83" s="102">
        <f>IF($M84="","",$M84)</f>
        <v>3</v>
      </c>
      <c r="AJ83" s="102">
        <f>IF($H85="","",$H85)</f>
        <v>58.9</v>
      </c>
      <c r="AK83" s="102">
        <f>IF(AJ83="","",AJ83/100)</f>
        <v>0.58899999999999997</v>
      </c>
      <c r="AL83" s="102">
        <f>IF($G85="","",$G85)</f>
        <v>10.35</v>
      </c>
      <c r="AM83" s="102">
        <f>IF($K85="","",$K85)</f>
        <v>19</v>
      </c>
      <c r="AN83" s="102">
        <f>IF(J85="","",J85-1)</f>
        <v>6</v>
      </c>
      <c r="AO83" s="102">
        <f>IF($L85="","",$L85)</f>
        <v>1</v>
      </c>
      <c r="AP83" s="102">
        <f>IF($M85="","",$M85)</f>
        <v>6</v>
      </c>
      <c r="AQ83" s="102">
        <f>IF($H86="","",$H86)</f>
        <v>53.9</v>
      </c>
      <c r="AR83" s="102">
        <f>IF(AQ83="","",AQ83/100)</f>
        <v>0.53900000000000003</v>
      </c>
      <c r="AS83" s="102">
        <f>IF($G86="","",$G86)</f>
        <v>7.65</v>
      </c>
      <c r="AT83" s="102">
        <f>IF($K86="","",$K86)</f>
        <v>15</v>
      </c>
      <c r="AU83" s="102">
        <f>IF(J86="","",J86-1)</f>
        <v>5</v>
      </c>
      <c r="AV83" s="102">
        <f>IF($L86="","",$L86)</f>
        <v>1</v>
      </c>
      <c r="AW83" s="102">
        <f>IF($M86="","",$M86)</f>
        <v>2</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8.75</v>
      </c>
      <c r="BM83" s="102">
        <f>SUM(P83:P88)/U83</f>
        <v>0.75</v>
      </c>
      <c r="BN83" s="102">
        <f>SUM(Q83:Q88)/U83</f>
        <v>3</v>
      </c>
      <c r="BO83" s="102">
        <f>SUM(R83:R88)/U83</f>
        <v>0</v>
      </c>
    </row>
    <row r="84" spans="2:67" ht="15.75" x14ac:dyDescent="0.2">
      <c r="B84" s="147"/>
      <c r="C84" s="21" t="s">
        <v>103</v>
      </c>
      <c r="D84" s="19" t="s">
        <v>745</v>
      </c>
      <c r="E84" s="19">
        <v>192</v>
      </c>
      <c r="F84" s="20"/>
      <c r="G84" s="19">
        <v>9.01</v>
      </c>
      <c r="H84" s="19">
        <v>57.3</v>
      </c>
      <c r="I84" s="19"/>
      <c r="J84" s="19">
        <v>6</v>
      </c>
      <c r="K84" s="19">
        <v>16</v>
      </c>
      <c r="L84" s="19">
        <v>1</v>
      </c>
      <c r="M84" s="19">
        <v>3</v>
      </c>
      <c r="N84" s="19">
        <v>4</v>
      </c>
      <c r="O84" s="19">
        <v>8</v>
      </c>
      <c r="P84" s="19">
        <v>1</v>
      </c>
      <c r="Q84" s="19">
        <v>5</v>
      </c>
      <c r="R84" s="19">
        <v>0</v>
      </c>
      <c r="S84" s="18"/>
    </row>
    <row r="85" spans="2:67" ht="15.75" x14ac:dyDescent="0.2">
      <c r="B85" s="147"/>
      <c r="C85" s="21" t="s">
        <v>102</v>
      </c>
      <c r="D85" s="19" t="str">
        <f>D84</f>
        <v>CO'B</v>
      </c>
      <c r="E85" s="19">
        <f>E84</f>
        <v>192</v>
      </c>
      <c r="F85" s="20"/>
      <c r="G85" s="19">
        <v>10.35</v>
      </c>
      <c r="H85" s="19">
        <v>58.9</v>
      </c>
      <c r="I85" s="19"/>
      <c r="J85" s="19">
        <v>7</v>
      </c>
      <c r="K85" s="19">
        <v>19</v>
      </c>
      <c r="L85" s="19">
        <v>1</v>
      </c>
      <c r="M85" s="19">
        <v>6</v>
      </c>
      <c r="N85" s="19">
        <v>11</v>
      </c>
      <c r="O85" s="19">
        <v>9</v>
      </c>
      <c r="P85" s="19">
        <v>1</v>
      </c>
      <c r="Q85" s="19">
        <v>6</v>
      </c>
      <c r="R85" s="19">
        <v>0</v>
      </c>
      <c r="S85" s="18" t="s">
        <v>752</v>
      </c>
    </row>
    <row r="86" spans="2:67" ht="15.75" x14ac:dyDescent="0.2">
      <c r="B86" s="147"/>
      <c r="C86" s="21" t="s">
        <v>101</v>
      </c>
      <c r="D86" s="19" t="str">
        <f>D85</f>
        <v>CO'B</v>
      </c>
      <c r="E86" s="19">
        <f>E85</f>
        <v>192</v>
      </c>
      <c r="F86" s="20"/>
      <c r="G86" s="19">
        <v>7.65</v>
      </c>
      <c r="H86" s="19">
        <v>53.9</v>
      </c>
      <c r="I86" s="19"/>
      <c r="J86" s="19">
        <v>6</v>
      </c>
      <c r="K86" s="19">
        <v>15</v>
      </c>
      <c r="L86" s="19">
        <v>1</v>
      </c>
      <c r="M86" s="19">
        <v>2</v>
      </c>
      <c r="N86" s="19">
        <v>7</v>
      </c>
      <c r="O86" s="19">
        <v>6</v>
      </c>
      <c r="P86" s="19">
        <v>1</v>
      </c>
      <c r="Q86" s="19">
        <v>0</v>
      </c>
      <c r="R86" s="19">
        <v>0</v>
      </c>
      <c r="S86" s="18" t="s">
        <v>752</v>
      </c>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192</v>
      </c>
      <c r="F90" s="13">
        <f>F83</f>
        <v>1531.93</v>
      </c>
      <c r="G90" s="13">
        <f t="shared" ref="G90:R90" si="14">AVERAGE(G83:G88)</f>
        <v>9.3449999999999989</v>
      </c>
      <c r="H90" s="13">
        <f t="shared" si="14"/>
        <v>59.725000000000001</v>
      </c>
      <c r="I90" s="13" t="e">
        <f t="shared" si="14"/>
        <v>#DIV/0!</v>
      </c>
      <c r="J90" s="13">
        <f t="shared" si="14"/>
        <v>6</v>
      </c>
      <c r="K90" s="13">
        <f t="shared" si="14"/>
        <v>16.5</v>
      </c>
      <c r="L90" s="13">
        <f t="shared" si="14"/>
        <v>1</v>
      </c>
      <c r="M90" s="13">
        <f t="shared" si="14"/>
        <v>3</v>
      </c>
      <c r="N90" s="13">
        <f t="shared" si="14"/>
        <v>6.5</v>
      </c>
      <c r="O90" s="13">
        <f t="shared" si="14"/>
        <v>8.75</v>
      </c>
      <c r="P90" s="13">
        <f t="shared" si="14"/>
        <v>0.75</v>
      </c>
      <c r="Q90" s="13">
        <f t="shared" si="14"/>
        <v>3</v>
      </c>
      <c r="R90" s="13">
        <f t="shared" si="14"/>
        <v>0</v>
      </c>
      <c r="S90" s="12"/>
    </row>
    <row r="91" spans="2:67" ht="15.75" x14ac:dyDescent="0.2">
      <c r="B91" s="17"/>
      <c r="C91" s="16" t="s">
        <v>97</v>
      </c>
      <c r="D91" s="15"/>
      <c r="E91" s="14"/>
      <c r="F91" s="14"/>
      <c r="G91" s="13">
        <f t="shared" ref="G91:R91" si="15">STDEV(G83:G88)/SQRT(COUNT(G83:G88))</f>
        <v>0.64845328796041501</v>
      </c>
      <c r="H91" s="13">
        <f t="shared" si="15"/>
        <v>3.1995767949318963</v>
      </c>
      <c r="I91" s="13" t="e">
        <f t="shared" si="15"/>
        <v>#DIV/0!</v>
      </c>
      <c r="J91" s="13">
        <f t="shared" si="15"/>
        <v>0.40824829046386302</v>
      </c>
      <c r="K91" s="13">
        <f t="shared" si="15"/>
        <v>0.8660254037844386</v>
      </c>
      <c r="L91" s="13">
        <f t="shared" si="15"/>
        <v>0</v>
      </c>
      <c r="M91" s="13">
        <f t="shared" si="15"/>
        <v>1.0801234497346435</v>
      </c>
      <c r="N91" s="13">
        <f t="shared" si="15"/>
        <v>1.6583123951776999</v>
      </c>
      <c r="O91" s="13">
        <f t="shared" si="15"/>
        <v>1.25</v>
      </c>
      <c r="P91" s="13">
        <f t="shared" si="15"/>
        <v>0.25</v>
      </c>
      <c r="Q91" s="13">
        <f t="shared" si="15"/>
        <v>1.4719601443879744</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351-1F56-4D56-B29E-D99E0369616E}">
  <sheetPr>
    <pageSetUpPr fitToPage="1"/>
  </sheetPr>
  <dimension ref="B1:BO92"/>
  <sheetViews>
    <sheetView zoomScale="80" zoomScaleNormal="80" workbookViewId="0">
      <selection activeCell="U1" sqref="U1:BO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188</v>
      </c>
      <c r="F13" s="19">
        <v>4080.87</v>
      </c>
      <c r="G13" s="19">
        <v>14.41</v>
      </c>
      <c r="H13" s="19">
        <v>60.6</v>
      </c>
      <c r="I13" s="19"/>
      <c r="J13" s="19">
        <v>5</v>
      </c>
      <c r="K13" s="19">
        <v>16</v>
      </c>
      <c r="L13" s="19">
        <v>3</v>
      </c>
      <c r="M13" s="19">
        <v>34</v>
      </c>
      <c r="N13" s="19">
        <v>20</v>
      </c>
      <c r="O13" s="19">
        <v>19</v>
      </c>
      <c r="P13" s="19">
        <v>0</v>
      </c>
      <c r="Q13" s="19">
        <v>11</v>
      </c>
      <c r="R13" s="19">
        <v>0</v>
      </c>
      <c r="S13" s="18" t="s">
        <v>731</v>
      </c>
      <c r="T13" s="7" t="s">
        <v>791</v>
      </c>
      <c r="U13" s="102">
        <v>4</v>
      </c>
      <c r="V13" s="102">
        <f>IF($H13="","",$H13)</f>
        <v>60.6</v>
      </c>
      <c r="W13" s="102">
        <f>IF(V13="","",V13/100)</f>
        <v>0.60599999999999998</v>
      </c>
      <c r="X13" s="102">
        <f>IF($G13="","",$G13)</f>
        <v>14.41</v>
      </c>
      <c r="Y13" s="102">
        <f>IF($K13="","",$K13)</f>
        <v>16</v>
      </c>
      <c r="Z13" s="102">
        <f>IF(J13="","",J13-1)</f>
        <v>4</v>
      </c>
      <c r="AA13" s="102">
        <f>IF($L13="","",$L13)</f>
        <v>3</v>
      </c>
      <c r="AB13" s="102">
        <f>IF($M13="","",$M13)</f>
        <v>34</v>
      </c>
      <c r="AC13" s="102">
        <f>IF($H14="","",$H14)</f>
        <v>63.2</v>
      </c>
      <c r="AD13" s="102">
        <f>IF(AC13="","",AC13/100)</f>
        <v>0.63200000000000001</v>
      </c>
      <c r="AE13" s="102">
        <f>IF($G14="","",$G14)</f>
        <v>14.67</v>
      </c>
      <c r="AF13" s="102">
        <f>IF($K14="","",$K14)</f>
        <v>19</v>
      </c>
      <c r="AG13" s="102">
        <f>IF(J14="","",J14-1)</f>
        <v>8</v>
      </c>
      <c r="AH13" s="102">
        <f>IF($L14="","",$L14)</f>
        <v>5</v>
      </c>
      <c r="AI13" s="102">
        <f>IF($M14="","",$M14)</f>
        <v>56</v>
      </c>
      <c r="AJ13" s="102">
        <f>IF($H15="","",$H15)</f>
        <v>45.5</v>
      </c>
      <c r="AK13" s="102">
        <f>IF(AJ13="","",AJ13/100)</f>
        <v>0.45500000000000002</v>
      </c>
      <c r="AL13" s="102">
        <f>IF($G15="","",$G15)</f>
        <v>10.43</v>
      </c>
      <c r="AM13" s="102">
        <f>IF($K15="","",$K15)</f>
        <v>17</v>
      </c>
      <c r="AN13" s="102">
        <f>IF(J15="","",J15-1)</f>
        <v>5</v>
      </c>
      <c r="AO13" s="102">
        <f>IF($L15="","",$L15)</f>
        <v>1</v>
      </c>
      <c r="AP13" s="102">
        <f>IF($M15="","",$M15)</f>
        <v>2</v>
      </c>
      <c r="AQ13" s="102">
        <f>IF($H16="","",$H16)</f>
        <v>46.9</v>
      </c>
      <c r="AR13" s="102">
        <f>IF(AQ13="","",AQ13/100)</f>
        <v>0.46899999999999997</v>
      </c>
      <c r="AS13" s="102">
        <f>IF($G16="","",$G16)</f>
        <v>11.12</v>
      </c>
      <c r="AT13" s="102">
        <f>IF($K16="","",$K16)</f>
        <v>17</v>
      </c>
      <c r="AU13" s="102">
        <f>IF(J16="","",J16-1)</f>
        <v>6</v>
      </c>
      <c r="AV13" s="102">
        <f>IF($L16="","",$L16)</f>
        <v>2</v>
      </c>
      <c r="AW13" s="102">
        <f>IF($M16="","",$M16)</f>
        <v>26</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22.5</v>
      </c>
      <c r="BM13" s="102">
        <f>SUM(P13:P18)/U13</f>
        <v>1.25</v>
      </c>
      <c r="BN13" s="102">
        <f>SUM(Q13:Q18)/U13</f>
        <v>9</v>
      </c>
      <c r="BO13" s="102">
        <f>SUM(R13:R18)/U13</f>
        <v>0</v>
      </c>
    </row>
    <row r="14" spans="2:67" ht="15.75" x14ac:dyDescent="0.2">
      <c r="B14" s="147"/>
      <c r="C14" s="21" t="s">
        <v>103</v>
      </c>
      <c r="D14" s="19" t="s">
        <v>745</v>
      </c>
      <c r="E14" s="19">
        <v>192</v>
      </c>
      <c r="F14" s="20"/>
      <c r="G14" s="19">
        <v>14.67</v>
      </c>
      <c r="H14" s="19">
        <v>63.2</v>
      </c>
      <c r="I14" s="19"/>
      <c r="J14" s="19">
        <v>9</v>
      </c>
      <c r="K14" s="19">
        <v>19</v>
      </c>
      <c r="L14" s="19">
        <v>5</v>
      </c>
      <c r="M14" s="19">
        <v>56</v>
      </c>
      <c r="N14" s="19">
        <v>13</v>
      </c>
      <c r="O14" s="19">
        <v>38</v>
      </c>
      <c r="P14" s="19">
        <v>1</v>
      </c>
      <c r="Q14" s="19">
        <v>11</v>
      </c>
      <c r="R14" s="19">
        <v>0</v>
      </c>
      <c r="S14" s="18"/>
    </row>
    <row r="15" spans="2:67" ht="15.75" x14ac:dyDescent="0.2">
      <c r="B15" s="147"/>
      <c r="C15" s="21" t="s">
        <v>102</v>
      </c>
      <c r="D15" s="19" t="str">
        <f>D14</f>
        <v>CO'B</v>
      </c>
      <c r="E15" s="19">
        <f>E14</f>
        <v>192</v>
      </c>
      <c r="F15" s="20"/>
      <c r="G15" s="19">
        <v>10.43</v>
      </c>
      <c r="H15" s="19">
        <v>45.5</v>
      </c>
      <c r="I15" s="19"/>
      <c r="J15" s="19">
        <v>6</v>
      </c>
      <c r="K15" s="19">
        <v>17</v>
      </c>
      <c r="L15" s="19">
        <v>1</v>
      </c>
      <c r="M15" s="19">
        <v>2</v>
      </c>
      <c r="N15" s="19">
        <v>1</v>
      </c>
      <c r="O15" s="19">
        <v>11</v>
      </c>
      <c r="P15" s="19">
        <v>2</v>
      </c>
      <c r="Q15" s="19">
        <v>4</v>
      </c>
      <c r="R15" s="19">
        <v>0</v>
      </c>
      <c r="S15" s="18" t="s">
        <v>752</v>
      </c>
    </row>
    <row r="16" spans="2:67" ht="15.75" x14ac:dyDescent="0.2">
      <c r="B16" s="147"/>
      <c r="C16" s="21" t="s">
        <v>101</v>
      </c>
      <c r="D16" s="19" t="str">
        <f>D15</f>
        <v>CO'B</v>
      </c>
      <c r="E16" s="19">
        <f>E15</f>
        <v>192</v>
      </c>
      <c r="F16" s="20"/>
      <c r="G16" s="19">
        <v>11.12</v>
      </c>
      <c r="H16" s="19">
        <v>46.9</v>
      </c>
      <c r="I16" s="19"/>
      <c r="J16" s="19">
        <v>7</v>
      </c>
      <c r="K16" s="19">
        <v>17</v>
      </c>
      <c r="L16" s="19">
        <v>2</v>
      </c>
      <c r="M16" s="19">
        <v>26</v>
      </c>
      <c r="N16" s="19">
        <v>15</v>
      </c>
      <c r="O16" s="19">
        <v>22</v>
      </c>
      <c r="P16" s="19">
        <v>2</v>
      </c>
      <c r="Q16" s="19">
        <v>10</v>
      </c>
      <c r="R16" s="19">
        <v>0</v>
      </c>
      <c r="S16" s="18" t="s">
        <v>732</v>
      </c>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192</v>
      </c>
      <c r="F20" s="13">
        <f>F13</f>
        <v>4080.87</v>
      </c>
      <c r="G20" s="13">
        <f t="shared" ref="G20:R20" si="0">AVERAGE(G13:G18)</f>
        <v>12.657499999999999</v>
      </c>
      <c r="H20" s="13">
        <f t="shared" si="0"/>
        <v>54.050000000000004</v>
      </c>
      <c r="I20" s="13" t="e">
        <f t="shared" si="0"/>
        <v>#DIV/0!</v>
      </c>
      <c r="J20" s="13">
        <f t="shared" si="0"/>
        <v>6.75</v>
      </c>
      <c r="K20" s="13">
        <f t="shared" si="0"/>
        <v>17.25</v>
      </c>
      <c r="L20" s="13">
        <f t="shared" si="0"/>
        <v>2.75</v>
      </c>
      <c r="M20" s="13">
        <f t="shared" si="0"/>
        <v>29.5</v>
      </c>
      <c r="N20" s="13">
        <f t="shared" si="0"/>
        <v>12.25</v>
      </c>
      <c r="O20" s="13">
        <f t="shared" si="0"/>
        <v>22.5</v>
      </c>
      <c r="P20" s="13">
        <f t="shared" si="0"/>
        <v>1.25</v>
      </c>
      <c r="Q20" s="13">
        <f t="shared" si="0"/>
        <v>9</v>
      </c>
      <c r="R20" s="13">
        <f t="shared" si="0"/>
        <v>0</v>
      </c>
      <c r="S20" s="12"/>
    </row>
    <row r="21" spans="2:67" ht="15.75" x14ac:dyDescent="0.2">
      <c r="B21" s="17"/>
      <c r="C21" s="16" t="s">
        <v>97</v>
      </c>
      <c r="D21" s="15"/>
      <c r="E21" s="14"/>
      <c r="F21" s="14"/>
      <c r="G21" s="13">
        <f t="shared" ref="G21:R21" si="1">STDEV(G13:G18)/SQRT(COUNT(G13:G18))</f>
        <v>1.0972342123114236</v>
      </c>
      <c r="H21" s="13">
        <f t="shared" si="1"/>
        <v>4.5721074644704487</v>
      </c>
      <c r="I21" s="13" t="e">
        <f t="shared" si="1"/>
        <v>#DIV/0!</v>
      </c>
      <c r="J21" s="13">
        <f t="shared" si="1"/>
        <v>0.8539125638299665</v>
      </c>
      <c r="K21" s="13">
        <f t="shared" si="1"/>
        <v>0.62915286960589578</v>
      </c>
      <c r="L21" s="13">
        <f t="shared" si="1"/>
        <v>0.8539125638299665</v>
      </c>
      <c r="M21" s="13">
        <f t="shared" si="1"/>
        <v>11.146748404803978</v>
      </c>
      <c r="N21" s="13">
        <f t="shared" si="1"/>
        <v>4.02854398842394</v>
      </c>
      <c r="O21" s="13">
        <f t="shared" si="1"/>
        <v>5.6642151559888099</v>
      </c>
      <c r="P21" s="13">
        <f t="shared" si="1"/>
        <v>0.47871355387816905</v>
      </c>
      <c r="Q21" s="13">
        <f t="shared" si="1"/>
        <v>1.6832508230603465</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730</v>
      </c>
      <c r="E23" s="19">
        <v>188</v>
      </c>
      <c r="F23" s="19">
        <v>1506.34</v>
      </c>
      <c r="G23" s="19">
        <v>9.49</v>
      </c>
      <c r="H23" s="19">
        <v>52.4</v>
      </c>
      <c r="I23" s="19"/>
      <c r="J23" s="19">
        <v>7</v>
      </c>
      <c r="K23" s="19">
        <v>15</v>
      </c>
      <c r="L23" s="19">
        <v>1</v>
      </c>
      <c r="M23" s="19">
        <v>8</v>
      </c>
      <c r="N23" s="19">
        <v>4</v>
      </c>
      <c r="O23" s="19">
        <v>11</v>
      </c>
      <c r="P23" s="19">
        <v>2</v>
      </c>
      <c r="Q23" s="19">
        <v>1</v>
      </c>
      <c r="R23" s="19">
        <v>0</v>
      </c>
      <c r="S23" s="18" t="s">
        <v>731</v>
      </c>
      <c r="T23" s="7" t="s">
        <v>790</v>
      </c>
      <c r="U23" s="102">
        <v>4</v>
      </c>
      <c r="V23" s="102">
        <f>IF($H23="","",$H23)</f>
        <v>52.4</v>
      </c>
      <c r="W23" s="102">
        <f>IF(V23="","",V23/100)</f>
        <v>0.52400000000000002</v>
      </c>
      <c r="X23" s="102">
        <f>IF($G23="","",$G23)</f>
        <v>9.49</v>
      </c>
      <c r="Y23" s="102">
        <f>IF($K23="","",$K23)</f>
        <v>15</v>
      </c>
      <c r="Z23" s="102">
        <f>IF(J23="","",J23-1)</f>
        <v>6</v>
      </c>
      <c r="AA23" s="102">
        <f>IF($L23="","",$L23)</f>
        <v>1</v>
      </c>
      <c r="AB23" s="102">
        <f>IF($M23="","",$M23)</f>
        <v>8</v>
      </c>
      <c r="AC23" s="102">
        <f>IF($H24="","",$H24)</f>
        <v>57.8</v>
      </c>
      <c r="AD23" s="102">
        <f>IF(AC23="","",AC23/100)</f>
        <v>0.57799999999999996</v>
      </c>
      <c r="AE23" s="102">
        <f>IF($G24="","",$G24)</f>
        <v>12.93</v>
      </c>
      <c r="AF23" s="102">
        <f>IF($K24="","",$K24)</f>
        <v>15</v>
      </c>
      <c r="AG23" s="102">
        <f>IF(J24="","",J24-1)</f>
        <v>4</v>
      </c>
      <c r="AH23" s="102">
        <f>IF($L24="","",$L24)</f>
        <v>2</v>
      </c>
      <c r="AI23" s="102">
        <f>IF($M24="","",$M24)</f>
        <v>32</v>
      </c>
      <c r="AJ23" s="102">
        <f>IF($H25="","",$H25)</f>
        <v>71.2</v>
      </c>
      <c r="AK23" s="102">
        <f>IF(AJ23="","",AJ23/100)</f>
        <v>0.71200000000000008</v>
      </c>
      <c r="AL23" s="102">
        <f>IF($G25="","",$G25)</f>
        <v>11.34</v>
      </c>
      <c r="AM23" s="102">
        <f>IF($K25="","",$K25)</f>
        <v>17</v>
      </c>
      <c r="AN23" s="102">
        <f>IF(J25="","",J25-1)</f>
        <v>5</v>
      </c>
      <c r="AO23" s="102">
        <f>IF($L25="","",$L25)</f>
        <v>1</v>
      </c>
      <c r="AP23" s="102">
        <f>IF($M25="","",$M25)</f>
        <v>8</v>
      </c>
      <c r="AQ23" s="102">
        <f>IF($H26="","",$H26)</f>
        <v>64.900000000000006</v>
      </c>
      <c r="AR23" s="102">
        <f>IF(AQ23="","",AQ23/100)</f>
        <v>0.64900000000000002</v>
      </c>
      <c r="AS23" s="102">
        <f>IF($G26="","",$G26)</f>
        <v>12.65</v>
      </c>
      <c r="AT23" s="102">
        <f>IF($K26="","",$K26)</f>
        <v>16</v>
      </c>
      <c r="AU23" s="102">
        <f>IF(J26="","",J26-1)</f>
        <v>8</v>
      </c>
      <c r="AV23" s="102">
        <f>IF($L26="","",$L26)</f>
        <v>3</v>
      </c>
      <c r="AW23" s="102">
        <f>IF($M26="","",$M26)</f>
        <v>29</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18.5</v>
      </c>
      <c r="BM23" s="102">
        <f>SUM(P23:P28)/U23</f>
        <v>1.75</v>
      </c>
      <c r="BN23" s="102">
        <f>SUM(Q23:Q28)/U23</f>
        <v>3</v>
      </c>
      <c r="BO23" s="102">
        <f>SUM(R23:R28)/U23</f>
        <v>0</v>
      </c>
    </row>
    <row r="24" spans="2:67" ht="15.75" x14ac:dyDescent="0.2">
      <c r="B24" s="147"/>
      <c r="C24" s="21" t="s">
        <v>103</v>
      </c>
      <c r="D24" s="19" t="s">
        <v>745</v>
      </c>
      <c r="E24" s="19">
        <v>192</v>
      </c>
      <c r="F24" s="20"/>
      <c r="G24" s="19">
        <v>12.93</v>
      </c>
      <c r="H24" s="19">
        <v>57.8</v>
      </c>
      <c r="I24" s="19"/>
      <c r="J24" s="19">
        <v>5</v>
      </c>
      <c r="K24" s="19">
        <v>15</v>
      </c>
      <c r="L24" s="19">
        <v>2</v>
      </c>
      <c r="M24" s="19">
        <v>32</v>
      </c>
      <c r="N24" s="19">
        <v>8</v>
      </c>
      <c r="O24" s="19">
        <v>23</v>
      </c>
      <c r="P24" s="19">
        <v>2</v>
      </c>
      <c r="Q24" s="19">
        <v>6</v>
      </c>
      <c r="R24" s="19">
        <v>0</v>
      </c>
      <c r="S24" s="18" t="s">
        <v>732</v>
      </c>
    </row>
    <row r="25" spans="2:67" ht="15.75" x14ac:dyDescent="0.2">
      <c r="B25" s="147"/>
      <c r="C25" s="21" t="s">
        <v>102</v>
      </c>
      <c r="D25" s="19" t="str">
        <f>D24</f>
        <v>CO'B</v>
      </c>
      <c r="E25" s="19">
        <f>E24</f>
        <v>192</v>
      </c>
      <c r="F25" s="20"/>
      <c r="G25" s="19">
        <v>11.34</v>
      </c>
      <c r="H25" s="19">
        <v>71.2</v>
      </c>
      <c r="I25" s="19"/>
      <c r="J25" s="19">
        <v>6</v>
      </c>
      <c r="K25" s="19">
        <v>17</v>
      </c>
      <c r="L25" s="19">
        <v>1</v>
      </c>
      <c r="M25" s="19">
        <v>8</v>
      </c>
      <c r="N25" s="19">
        <v>12</v>
      </c>
      <c r="O25" s="19">
        <v>19</v>
      </c>
      <c r="P25" s="19">
        <v>2</v>
      </c>
      <c r="Q25" s="19">
        <v>3</v>
      </c>
      <c r="R25" s="19">
        <v>0</v>
      </c>
      <c r="S25" s="18"/>
    </row>
    <row r="26" spans="2:67" ht="15.75" x14ac:dyDescent="0.2">
      <c r="B26" s="147"/>
      <c r="C26" s="21" t="s">
        <v>101</v>
      </c>
      <c r="D26" s="19" t="str">
        <f>D25</f>
        <v>CO'B</v>
      </c>
      <c r="E26" s="19">
        <f>E25</f>
        <v>192</v>
      </c>
      <c r="F26" s="20"/>
      <c r="G26" s="19">
        <v>12.65</v>
      </c>
      <c r="H26" s="19">
        <v>64.900000000000006</v>
      </c>
      <c r="I26" s="19"/>
      <c r="J26" s="19">
        <v>9</v>
      </c>
      <c r="K26" s="19">
        <v>16</v>
      </c>
      <c r="L26" s="19">
        <v>3</v>
      </c>
      <c r="M26" s="19">
        <v>29</v>
      </c>
      <c r="N26" s="19">
        <v>13</v>
      </c>
      <c r="O26" s="19">
        <v>21</v>
      </c>
      <c r="P26" s="19">
        <v>1</v>
      </c>
      <c r="Q26" s="19">
        <v>2</v>
      </c>
      <c r="R26" s="19">
        <v>0</v>
      </c>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192</v>
      </c>
      <c r="F30" s="13">
        <f>F23</f>
        <v>1506.34</v>
      </c>
      <c r="G30" s="13">
        <f t="shared" ref="G30:R30" si="2">AVERAGE(G23:G28)</f>
        <v>11.602500000000001</v>
      </c>
      <c r="H30" s="13">
        <f t="shared" si="2"/>
        <v>61.574999999999996</v>
      </c>
      <c r="I30" s="13" t="e">
        <f t="shared" si="2"/>
        <v>#DIV/0!</v>
      </c>
      <c r="J30" s="13">
        <f t="shared" si="2"/>
        <v>6.75</v>
      </c>
      <c r="K30" s="13">
        <f t="shared" si="2"/>
        <v>15.75</v>
      </c>
      <c r="L30" s="13">
        <f t="shared" si="2"/>
        <v>1.75</v>
      </c>
      <c r="M30" s="13">
        <f t="shared" si="2"/>
        <v>19.25</v>
      </c>
      <c r="N30" s="13">
        <f t="shared" si="2"/>
        <v>9.25</v>
      </c>
      <c r="O30" s="13">
        <f t="shared" si="2"/>
        <v>18.5</v>
      </c>
      <c r="P30" s="13">
        <f t="shared" si="2"/>
        <v>1.75</v>
      </c>
      <c r="Q30" s="13">
        <f t="shared" si="2"/>
        <v>3</v>
      </c>
      <c r="R30" s="13">
        <f t="shared" si="2"/>
        <v>0</v>
      </c>
      <c r="S30" s="12"/>
    </row>
    <row r="31" spans="2:67" ht="15.75" x14ac:dyDescent="0.2">
      <c r="B31" s="17"/>
      <c r="C31" s="16" t="s">
        <v>97</v>
      </c>
      <c r="D31" s="15"/>
      <c r="E31" s="14"/>
      <c r="F31" s="14"/>
      <c r="G31" s="13">
        <f t="shared" ref="G31:R31" si="3">STDEV(G23:G28)/SQRT(COUNT(G23:G28))</f>
        <v>0.78480756664717932</v>
      </c>
      <c r="H31" s="13">
        <f t="shared" si="3"/>
        <v>4.1041391708047232</v>
      </c>
      <c r="I31" s="13" t="e">
        <f t="shared" si="3"/>
        <v>#DIV/0!</v>
      </c>
      <c r="J31" s="13">
        <f t="shared" si="3"/>
        <v>0.8539125638299665</v>
      </c>
      <c r="K31" s="13">
        <f t="shared" si="3"/>
        <v>0.47871355387816905</v>
      </c>
      <c r="L31" s="13">
        <f t="shared" si="3"/>
        <v>0.47871355387816905</v>
      </c>
      <c r="M31" s="13">
        <f t="shared" si="3"/>
        <v>6.5239941753499444</v>
      </c>
      <c r="N31" s="13">
        <f t="shared" si="3"/>
        <v>2.056493779875511</v>
      </c>
      <c r="O31" s="13">
        <f t="shared" si="3"/>
        <v>2.6299556396765835</v>
      </c>
      <c r="P31" s="13">
        <f t="shared" si="3"/>
        <v>0.25</v>
      </c>
      <c r="Q31" s="13">
        <f t="shared" si="3"/>
        <v>1.0801234497346435</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188</v>
      </c>
      <c r="F33" s="19">
        <v>1176.82</v>
      </c>
      <c r="G33" s="19">
        <v>9.0500000000000007</v>
      </c>
      <c r="H33" s="19">
        <v>48.2</v>
      </c>
      <c r="I33" s="19"/>
      <c r="J33" s="19">
        <v>5</v>
      </c>
      <c r="K33" s="19">
        <v>13</v>
      </c>
      <c r="L33" s="19">
        <v>1</v>
      </c>
      <c r="M33" s="19">
        <v>10</v>
      </c>
      <c r="N33" s="19">
        <v>7</v>
      </c>
      <c r="O33" s="19">
        <v>10</v>
      </c>
      <c r="P33" s="19">
        <v>1</v>
      </c>
      <c r="Q33" s="19">
        <v>3</v>
      </c>
      <c r="R33" s="19">
        <v>0</v>
      </c>
      <c r="S33" s="18" t="s">
        <v>731</v>
      </c>
      <c r="T33" s="7" t="s">
        <v>790</v>
      </c>
      <c r="U33" s="102">
        <v>4</v>
      </c>
      <c r="V33" s="102">
        <f>IF($H33="","",$H33)</f>
        <v>48.2</v>
      </c>
      <c r="W33" s="102">
        <f>IF(V33="","",V33/100)</f>
        <v>0.48200000000000004</v>
      </c>
      <c r="X33" s="102">
        <f>IF($G33="","",$G33)</f>
        <v>9.0500000000000007</v>
      </c>
      <c r="Y33" s="102">
        <f>IF($K33="","",$K33)</f>
        <v>13</v>
      </c>
      <c r="Z33" s="102">
        <f>IF(J33="","",J33-1)</f>
        <v>4</v>
      </c>
      <c r="AA33" s="102">
        <f>IF($L33="","",$L33)</f>
        <v>1</v>
      </c>
      <c r="AB33" s="102">
        <f>IF($M33="","",$M33)</f>
        <v>10</v>
      </c>
      <c r="AC33" s="102">
        <f>IF($H34="","",$H34)</f>
        <v>57.2</v>
      </c>
      <c r="AD33" s="102">
        <f>IF(AC33="","",AC33/100)</f>
        <v>0.57200000000000006</v>
      </c>
      <c r="AE33" s="102">
        <f>IF($G34="","",$G34)</f>
        <v>8.34</v>
      </c>
      <c r="AF33" s="102">
        <f>IF($K34="","",$K34)</f>
        <v>13</v>
      </c>
      <c r="AG33" s="102">
        <f>IF(J34="","",J34-1)</f>
        <v>5</v>
      </c>
      <c r="AH33" s="102">
        <f>IF($L34="","",$L34)</f>
        <v>1</v>
      </c>
      <c r="AI33" s="102">
        <f>IF($M34="","",$M34)</f>
        <v>0</v>
      </c>
      <c r="AJ33" s="102">
        <f>IF($H35="","",$H35)</f>
        <v>58.3</v>
      </c>
      <c r="AK33" s="102">
        <f>IF(AJ33="","",AJ33/100)</f>
        <v>0.58299999999999996</v>
      </c>
      <c r="AL33" s="102">
        <f>IF($G35="","",$G35)</f>
        <v>8.67</v>
      </c>
      <c r="AM33" s="102">
        <f>IF($K35="","",$K35)</f>
        <v>15</v>
      </c>
      <c r="AN33" s="102">
        <f>IF(J35="","",J35-1)</f>
        <v>4</v>
      </c>
      <c r="AO33" s="102">
        <f>IF($L35="","",$L35)</f>
        <v>2</v>
      </c>
      <c r="AP33" s="102">
        <f>IF($M35="","",$M35)</f>
        <v>4</v>
      </c>
      <c r="AQ33" s="102">
        <f>IF($H36="","",$H36)</f>
        <v>47.3</v>
      </c>
      <c r="AR33" s="102">
        <f>IF(AQ33="","",AQ33/100)</f>
        <v>0.47299999999999998</v>
      </c>
      <c r="AS33" s="102">
        <f>IF($G36="","",$G36)</f>
        <v>10.35</v>
      </c>
      <c r="AT33" s="102">
        <f>IF($K36="","",$K36)</f>
        <v>14</v>
      </c>
      <c r="AU33" s="102">
        <f>IF(J36="","",J36-1)</f>
        <v>5</v>
      </c>
      <c r="AV33" s="102">
        <f>IF($L36="","",$L36)</f>
        <v>2</v>
      </c>
      <c r="AW33" s="102">
        <f>IF($M36="","",$M36)</f>
        <v>12</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7.5</v>
      </c>
      <c r="BM33" s="102">
        <f>SUM(P33:P38)/U33</f>
        <v>0.75</v>
      </c>
      <c r="BN33" s="102">
        <f>SUM(Q33:Q38)/U33</f>
        <v>1</v>
      </c>
      <c r="BO33" s="102">
        <f>SUM(R33:R38)/U33</f>
        <v>0</v>
      </c>
    </row>
    <row r="34" spans="2:67" ht="15.75" x14ac:dyDescent="0.2">
      <c r="B34" s="147"/>
      <c r="C34" s="21" t="s">
        <v>103</v>
      </c>
      <c r="D34" s="19" t="s">
        <v>745</v>
      </c>
      <c r="E34" s="19">
        <v>192</v>
      </c>
      <c r="F34" s="20"/>
      <c r="G34" s="19">
        <v>8.34</v>
      </c>
      <c r="H34" s="19">
        <v>57.2</v>
      </c>
      <c r="I34" s="19"/>
      <c r="J34" s="19">
        <v>6</v>
      </c>
      <c r="K34" s="19">
        <v>13</v>
      </c>
      <c r="L34" s="19">
        <v>1</v>
      </c>
      <c r="M34" s="19">
        <v>0</v>
      </c>
      <c r="N34" s="19">
        <v>3</v>
      </c>
      <c r="O34" s="19">
        <v>6</v>
      </c>
      <c r="P34" s="19">
        <v>0</v>
      </c>
      <c r="Q34" s="19">
        <v>0</v>
      </c>
      <c r="R34" s="19">
        <v>0</v>
      </c>
      <c r="S34" s="18"/>
    </row>
    <row r="35" spans="2:67" ht="15.75" x14ac:dyDescent="0.2">
      <c r="B35" s="147"/>
      <c r="C35" s="21" t="s">
        <v>102</v>
      </c>
      <c r="D35" s="19" t="str">
        <f>D34</f>
        <v>CO'B</v>
      </c>
      <c r="E35" s="19">
        <f>E34</f>
        <v>192</v>
      </c>
      <c r="F35" s="20"/>
      <c r="G35" s="19">
        <v>8.67</v>
      </c>
      <c r="H35" s="19">
        <v>58.3</v>
      </c>
      <c r="I35" s="19"/>
      <c r="J35" s="19">
        <v>5</v>
      </c>
      <c r="K35" s="19">
        <v>15</v>
      </c>
      <c r="L35" s="19">
        <v>2</v>
      </c>
      <c r="M35" s="19">
        <v>4</v>
      </c>
      <c r="N35" s="19">
        <v>12</v>
      </c>
      <c r="O35" s="19">
        <v>7</v>
      </c>
      <c r="P35" s="19">
        <v>1</v>
      </c>
      <c r="Q35" s="19">
        <v>0</v>
      </c>
      <c r="R35" s="19">
        <v>0</v>
      </c>
      <c r="S35" s="18"/>
    </row>
    <row r="36" spans="2:67" ht="15.75" x14ac:dyDescent="0.2">
      <c r="B36" s="147"/>
      <c r="C36" s="21" t="s">
        <v>101</v>
      </c>
      <c r="D36" s="19" t="str">
        <f>D35</f>
        <v>CO'B</v>
      </c>
      <c r="E36" s="19">
        <f>E35</f>
        <v>192</v>
      </c>
      <c r="F36" s="20"/>
      <c r="G36" s="19">
        <v>10.35</v>
      </c>
      <c r="H36" s="19">
        <v>47.3</v>
      </c>
      <c r="I36" s="19"/>
      <c r="J36" s="19">
        <v>6</v>
      </c>
      <c r="K36" s="19">
        <v>14</v>
      </c>
      <c r="L36" s="19">
        <v>2</v>
      </c>
      <c r="M36" s="19">
        <v>12</v>
      </c>
      <c r="N36" s="19">
        <v>16</v>
      </c>
      <c r="O36" s="19">
        <v>7</v>
      </c>
      <c r="P36" s="19">
        <v>1</v>
      </c>
      <c r="Q36" s="19">
        <v>1</v>
      </c>
      <c r="R36" s="19">
        <v>0</v>
      </c>
      <c r="S36" s="18" t="s">
        <v>732</v>
      </c>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192</v>
      </c>
      <c r="F40" s="13">
        <f>F33</f>
        <v>1176.82</v>
      </c>
      <c r="G40" s="13">
        <f t="shared" ref="G40:R40" si="4">AVERAGE(G33:G38)</f>
        <v>9.1025000000000009</v>
      </c>
      <c r="H40" s="13">
        <f t="shared" si="4"/>
        <v>52.75</v>
      </c>
      <c r="I40" s="13" t="e">
        <f t="shared" si="4"/>
        <v>#DIV/0!</v>
      </c>
      <c r="J40" s="13">
        <f t="shared" si="4"/>
        <v>5.5</v>
      </c>
      <c r="K40" s="13">
        <f t="shared" si="4"/>
        <v>13.75</v>
      </c>
      <c r="L40" s="13">
        <f t="shared" si="4"/>
        <v>1.5</v>
      </c>
      <c r="M40" s="13">
        <f t="shared" si="4"/>
        <v>6.5</v>
      </c>
      <c r="N40" s="13">
        <f t="shared" si="4"/>
        <v>9.5</v>
      </c>
      <c r="O40" s="13">
        <f t="shared" si="4"/>
        <v>7.5</v>
      </c>
      <c r="P40" s="13">
        <f t="shared" si="4"/>
        <v>0.75</v>
      </c>
      <c r="Q40" s="13">
        <f t="shared" si="4"/>
        <v>1</v>
      </c>
      <c r="R40" s="13">
        <f t="shared" si="4"/>
        <v>0</v>
      </c>
      <c r="S40" s="12"/>
    </row>
    <row r="41" spans="2:67" ht="15.75" x14ac:dyDescent="0.2">
      <c r="B41" s="17"/>
      <c r="C41" s="16" t="s">
        <v>97</v>
      </c>
      <c r="D41" s="15"/>
      <c r="E41" s="14"/>
      <c r="F41" s="14"/>
      <c r="G41" s="13">
        <f t="shared" ref="G41:R41" si="5">STDEV(G33:G38)/SQRT(COUNT(G33:G38))</f>
        <v>0.44040464348142372</v>
      </c>
      <c r="H41" s="13">
        <f t="shared" si="5"/>
        <v>2.9012928152808017</v>
      </c>
      <c r="I41" s="13" t="e">
        <f t="shared" si="5"/>
        <v>#DIV/0!</v>
      </c>
      <c r="J41" s="13">
        <f t="shared" si="5"/>
        <v>0.28867513459481287</v>
      </c>
      <c r="K41" s="13">
        <f t="shared" si="5"/>
        <v>0.47871355387816905</v>
      </c>
      <c r="L41" s="13">
        <f t="shared" si="5"/>
        <v>0.28867513459481287</v>
      </c>
      <c r="M41" s="13">
        <f t="shared" si="5"/>
        <v>2.753785273643051</v>
      </c>
      <c r="N41" s="13">
        <f t="shared" si="5"/>
        <v>2.8431203515386634</v>
      </c>
      <c r="O41" s="13">
        <f t="shared" si="5"/>
        <v>0.8660254037844386</v>
      </c>
      <c r="P41" s="13">
        <f t="shared" si="5"/>
        <v>0.25</v>
      </c>
      <c r="Q41" s="13">
        <f t="shared" si="5"/>
        <v>0.70710678118654757</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188</v>
      </c>
      <c r="F43" s="19">
        <v>1948.78</v>
      </c>
      <c r="G43" s="19">
        <v>10.18</v>
      </c>
      <c r="H43" s="19">
        <v>65.3</v>
      </c>
      <c r="I43" s="19"/>
      <c r="J43" s="19">
        <v>5</v>
      </c>
      <c r="K43" s="19">
        <v>20</v>
      </c>
      <c r="L43" s="19">
        <v>1</v>
      </c>
      <c r="M43" s="19">
        <v>2</v>
      </c>
      <c r="N43" s="19">
        <v>8</v>
      </c>
      <c r="O43" s="19">
        <v>8</v>
      </c>
      <c r="P43" s="19">
        <v>0</v>
      </c>
      <c r="Q43" s="19">
        <v>1</v>
      </c>
      <c r="R43" s="19">
        <v>0</v>
      </c>
      <c r="S43" s="18" t="s">
        <v>752</v>
      </c>
      <c r="T43" s="7" t="s">
        <v>792</v>
      </c>
      <c r="U43" s="102">
        <v>4</v>
      </c>
      <c r="V43" s="102">
        <f>IF($H43="","",$H43)</f>
        <v>65.3</v>
      </c>
      <c r="W43" s="102">
        <f>IF(V43="","",V43/100)</f>
        <v>0.65300000000000002</v>
      </c>
      <c r="X43" s="102">
        <f>IF($G43="","",$G43)</f>
        <v>10.18</v>
      </c>
      <c r="Y43" s="102">
        <f>IF($K43="","",$K43)</f>
        <v>20</v>
      </c>
      <c r="Z43" s="102">
        <f>IF(J43="","",J43-1)</f>
        <v>4</v>
      </c>
      <c r="AA43" s="102">
        <f>IF($L43="","",$L43)</f>
        <v>1</v>
      </c>
      <c r="AB43" s="102">
        <f>IF($M43="","",$M43)</f>
        <v>2</v>
      </c>
      <c r="AC43" s="102">
        <f>IF($H44="","",$H44)</f>
        <v>61.8</v>
      </c>
      <c r="AD43" s="102">
        <f>IF(AC43="","",AC43/100)</f>
        <v>0.61799999999999999</v>
      </c>
      <c r="AE43" s="102">
        <f>IF($G44="","",$G44)</f>
        <v>11.72</v>
      </c>
      <c r="AF43" s="102">
        <f>IF($K44="","",$K44)</f>
        <v>20</v>
      </c>
      <c r="AG43" s="102">
        <f>IF(J44="","",J44-1)</f>
        <v>5</v>
      </c>
      <c r="AH43" s="102">
        <f>IF($L44="","",$L44)</f>
        <v>1</v>
      </c>
      <c r="AI43" s="102">
        <f>IF($M44="","",$M44)</f>
        <v>8</v>
      </c>
      <c r="AJ43" s="102">
        <f>IF($H45="","",$H45)</f>
        <v>67.3</v>
      </c>
      <c r="AK43" s="102">
        <f>IF(AJ43="","",AJ43/100)</f>
        <v>0.67299999999999993</v>
      </c>
      <c r="AL43" s="102">
        <f>IF($G45="","",$G45)</f>
        <v>11.66</v>
      </c>
      <c r="AM43" s="102">
        <f>IF($K45="","",$K45)</f>
        <v>20</v>
      </c>
      <c r="AN43" s="102">
        <f>IF(J45="","",J45-1)</f>
        <v>8</v>
      </c>
      <c r="AO43" s="102">
        <f>IF($L45="","",$L45)</f>
        <v>3</v>
      </c>
      <c r="AP43" s="102">
        <f>IF($M45="","",$M45)</f>
        <v>22</v>
      </c>
      <c r="AQ43" s="102">
        <f>IF($H46="","",$H46)</f>
        <v>50.3</v>
      </c>
      <c r="AR43" s="102">
        <f>IF(AQ43="","",AQ43/100)</f>
        <v>0.503</v>
      </c>
      <c r="AS43" s="102">
        <f>IF($G46="","",$G46)</f>
        <v>7.77</v>
      </c>
      <c r="AT43" s="102">
        <f>IF($K46="","",$K46)</f>
        <v>12</v>
      </c>
      <c r="AU43" s="102">
        <f>IF(J46="","",J46-1)</f>
        <v>7</v>
      </c>
      <c r="AV43" s="102">
        <f>IF($L46="","",$L46)</f>
        <v>1</v>
      </c>
      <c r="AW43" s="102">
        <f>IF($M46="","",$M46)</f>
        <v>5</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15.25</v>
      </c>
      <c r="BM43" s="102">
        <f>SUM(P43:P48)/U43</f>
        <v>1.5</v>
      </c>
      <c r="BN43" s="102">
        <f>SUM(Q43:Q48)/U43</f>
        <v>2</v>
      </c>
      <c r="BO43" s="102">
        <f>SUM(R43:R48)/U43</f>
        <v>0</v>
      </c>
    </row>
    <row r="44" spans="2:67" ht="15.75" x14ac:dyDescent="0.2">
      <c r="B44" s="147"/>
      <c r="C44" s="21" t="s">
        <v>103</v>
      </c>
      <c r="D44" s="19" t="s">
        <v>745</v>
      </c>
      <c r="E44" s="19">
        <v>192</v>
      </c>
      <c r="F44" s="20"/>
      <c r="G44" s="19">
        <v>11.72</v>
      </c>
      <c r="H44" s="19">
        <v>61.8</v>
      </c>
      <c r="I44" s="19"/>
      <c r="J44" s="19">
        <v>6</v>
      </c>
      <c r="K44" s="19">
        <v>20</v>
      </c>
      <c r="L44" s="19">
        <v>1</v>
      </c>
      <c r="M44" s="19">
        <v>8</v>
      </c>
      <c r="N44" s="19">
        <v>18</v>
      </c>
      <c r="O44" s="19">
        <v>20</v>
      </c>
      <c r="P44" s="19">
        <v>3</v>
      </c>
      <c r="Q44" s="19">
        <v>5</v>
      </c>
      <c r="R44" s="19">
        <v>0</v>
      </c>
      <c r="S44" s="18" t="s">
        <v>752</v>
      </c>
      <c r="T44" s="7" t="s">
        <v>791</v>
      </c>
    </row>
    <row r="45" spans="2:67" ht="15.75" x14ac:dyDescent="0.2">
      <c r="B45" s="147"/>
      <c r="C45" s="21" t="s">
        <v>102</v>
      </c>
      <c r="D45" s="19" t="str">
        <f>D44</f>
        <v>CO'B</v>
      </c>
      <c r="E45" s="19">
        <f>E44</f>
        <v>192</v>
      </c>
      <c r="F45" s="20"/>
      <c r="G45" s="19">
        <v>11.66</v>
      </c>
      <c r="H45" s="19">
        <v>67.3</v>
      </c>
      <c r="I45" s="19"/>
      <c r="J45" s="19">
        <v>9</v>
      </c>
      <c r="K45" s="19">
        <v>20</v>
      </c>
      <c r="L45" s="19">
        <v>3</v>
      </c>
      <c r="M45" s="19">
        <v>22</v>
      </c>
      <c r="N45" s="19">
        <v>14</v>
      </c>
      <c r="O45" s="19">
        <v>29</v>
      </c>
      <c r="P45" s="19">
        <v>3</v>
      </c>
      <c r="Q45" s="19">
        <v>2</v>
      </c>
      <c r="R45" s="19">
        <v>0</v>
      </c>
      <c r="S45" s="18"/>
    </row>
    <row r="46" spans="2:67" ht="15.75" x14ac:dyDescent="0.2">
      <c r="B46" s="147"/>
      <c r="C46" s="21" t="s">
        <v>101</v>
      </c>
      <c r="D46" s="19" t="str">
        <f>D45</f>
        <v>CO'B</v>
      </c>
      <c r="E46" s="19">
        <f>E45</f>
        <v>192</v>
      </c>
      <c r="F46" s="20"/>
      <c r="G46" s="19">
        <v>7.77</v>
      </c>
      <c r="H46" s="19">
        <v>50.3</v>
      </c>
      <c r="I46" s="19"/>
      <c r="J46" s="19">
        <v>8</v>
      </c>
      <c r="K46" s="19">
        <v>12</v>
      </c>
      <c r="L46" s="19">
        <v>1</v>
      </c>
      <c r="M46" s="19">
        <v>5</v>
      </c>
      <c r="N46" s="19">
        <v>5</v>
      </c>
      <c r="O46" s="19">
        <v>4</v>
      </c>
      <c r="P46" s="19">
        <v>0</v>
      </c>
      <c r="Q46" s="19">
        <v>0</v>
      </c>
      <c r="R46" s="19">
        <v>0</v>
      </c>
      <c r="S46" s="18" t="s">
        <v>731</v>
      </c>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192</v>
      </c>
      <c r="F50" s="13">
        <f>F43</f>
        <v>1948.78</v>
      </c>
      <c r="G50" s="13">
        <f t="shared" ref="G50:R50" si="6">AVERAGE(G43:G48)</f>
        <v>10.3325</v>
      </c>
      <c r="H50" s="13">
        <f t="shared" si="6"/>
        <v>61.174999999999997</v>
      </c>
      <c r="I50" s="13" t="e">
        <f t="shared" si="6"/>
        <v>#DIV/0!</v>
      </c>
      <c r="J50" s="13">
        <f t="shared" si="6"/>
        <v>7</v>
      </c>
      <c r="K50" s="13">
        <f t="shared" si="6"/>
        <v>18</v>
      </c>
      <c r="L50" s="13">
        <f t="shared" si="6"/>
        <v>1.5</v>
      </c>
      <c r="M50" s="13">
        <f t="shared" si="6"/>
        <v>9.25</v>
      </c>
      <c r="N50" s="13">
        <f t="shared" si="6"/>
        <v>11.25</v>
      </c>
      <c r="O50" s="13">
        <f t="shared" si="6"/>
        <v>15.25</v>
      </c>
      <c r="P50" s="13">
        <f t="shared" si="6"/>
        <v>1.5</v>
      </c>
      <c r="Q50" s="13">
        <f t="shared" si="6"/>
        <v>2</v>
      </c>
      <c r="R50" s="13">
        <f t="shared" si="6"/>
        <v>0</v>
      </c>
      <c r="S50" s="12"/>
    </row>
    <row r="51" spans="2:67" ht="15.75" x14ac:dyDescent="0.2">
      <c r="B51" s="17"/>
      <c r="C51" s="16" t="s">
        <v>97</v>
      </c>
      <c r="D51" s="15"/>
      <c r="E51" s="14"/>
      <c r="F51" s="14"/>
      <c r="G51" s="13">
        <f t="shared" ref="G51:R51" si="7">STDEV(G43:G48)/SQRT(COUNT(G43:G48))</f>
        <v>0.92543120579904448</v>
      </c>
      <c r="H51" s="13">
        <f t="shared" si="7"/>
        <v>3.7989856102210582</v>
      </c>
      <c r="I51" s="13" t="e">
        <f t="shared" si="7"/>
        <v>#DIV/0!</v>
      </c>
      <c r="J51" s="13">
        <f t="shared" si="7"/>
        <v>0.9128709291752769</v>
      </c>
      <c r="K51" s="13">
        <f t="shared" si="7"/>
        <v>2</v>
      </c>
      <c r="L51" s="13">
        <f t="shared" si="7"/>
        <v>0.5</v>
      </c>
      <c r="M51" s="13">
        <f t="shared" si="7"/>
        <v>4.4229515032385329</v>
      </c>
      <c r="N51" s="13">
        <f t="shared" si="7"/>
        <v>2.9261749776799064</v>
      </c>
      <c r="O51" s="13">
        <f t="shared" si="7"/>
        <v>5.7063561052566634</v>
      </c>
      <c r="P51" s="13">
        <f t="shared" si="7"/>
        <v>0.8660254037844386</v>
      </c>
      <c r="Q51" s="13">
        <f t="shared" si="7"/>
        <v>1.0801234497346435</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730</v>
      </c>
      <c r="E53" s="19">
        <v>188</v>
      </c>
      <c r="F53" s="19">
        <v>1300.46</v>
      </c>
      <c r="G53" s="19">
        <v>12.1</v>
      </c>
      <c r="H53" s="19">
        <v>58.5</v>
      </c>
      <c r="I53" s="19"/>
      <c r="J53" s="19">
        <v>9</v>
      </c>
      <c r="K53" s="19">
        <v>16</v>
      </c>
      <c r="L53" s="19">
        <v>2</v>
      </c>
      <c r="M53" s="19">
        <v>12</v>
      </c>
      <c r="N53" s="19">
        <v>5</v>
      </c>
      <c r="O53" s="19">
        <v>14</v>
      </c>
      <c r="P53" s="19">
        <v>0</v>
      </c>
      <c r="Q53" s="19">
        <v>0</v>
      </c>
      <c r="R53" s="19">
        <v>0</v>
      </c>
      <c r="S53" s="18"/>
      <c r="T53" s="7" t="s">
        <v>790</v>
      </c>
      <c r="U53" s="102">
        <v>4</v>
      </c>
      <c r="V53" s="102">
        <f>IF($H53="","",$H53)</f>
        <v>58.5</v>
      </c>
      <c r="W53" s="102">
        <f>IF(V53="","",V53/100)</f>
        <v>0.58499999999999996</v>
      </c>
      <c r="X53" s="102">
        <f>IF($G53="","",$G53)</f>
        <v>12.1</v>
      </c>
      <c r="Y53" s="102">
        <f>IF($K53="","",$K53)</f>
        <v>16</v>
      </c>
      <c r="Z53" s="102">
        <f>IF(J53="","",J53-1)</f>
        <v>8</v>
      </c>
      <c r="AA53" s="102">
        <f>IF($L53="","",$L53)</f>
        <v>2</v>
      </c>
      <c r="AB53" s="102">
        <f>IF($M53="","",$M53)</f>
        <v>12</v>
      </c>
      <c r="AC53" s="102">
        <f>IF($H54="","",$H54)</f>
        <v>54.8</v>
      </c>
      <c r="AD53" s="102">
        <f>IF(AC53="","",AC53/100)</f>
        <v>0.54799999999999993</v>
      </c>
      <c r="AE53" s="102">
        <f>IF($G54="","",$G54)</f>
        <v>10.3</v>
      </c>
      <c r="AF53" s="102">
        <f>IF($K54="","",$K54)</f>
        <v>18</v>
      </c>
      <c r="AG53" s="102">
        <f>IF(J54="","",J54-1)</f>
        <v>6</v>
      </c>
      <c r="AH53" s="102">
        <f>IF($L54="","",$L54)</f>
        <v>1</v>
      </c>
      <c r="AI53" s="102">
        <f>IF($M54="","",$M54)</f>
        <v>4</v>
      </c>
      <c r="AJ53" s="102">
        <f>IF($H55="","",$H55)</f>
        <v>64.8</v>
      </c>
      <c r="AK53" s="102">
        <f>IF(AJ53="","",AJ53/100)</f>
        <v>0.64800000000000002</v>
      </c>
      <c r="AL53" s="102">
        <f>IF($G55="","",$G55)</f>
        <v>11.5</v>
      </c>
      <c r="AM53" s="102">
        <f>IF($K55="","",$K55)</f>
        <v>18</v>
      </c>
      <c r="AN53" s="102">
        <f>IF(J55="","",J55-1)</f>
        <v>7</v>
      </c>
      <c r="AO53" s="102">
        <f>IF($L55="","",$L55)</f>
        <v>1</v>
      </c>
      <c r="AP53" s="102">
        <f>IF($M55="","",$M55)</f>
        <v>10</v>
      </c>
      <c r="AQ53" s="102">
        <f>IF($H56="","",$H56)</f>
        <v>50.1</v>
      </c>
      <c r="AR53" s="102">
        <f>IF(AQ53="","",AQ53/100)</f>
        <v>0.501</v>
      </c>
      <c r="AS53" s="102">
        <f>IF($G56="","",$G56)</f>
        <v>10.5</v>
      </c>
      <c r="AT53" s="102">
        <f>IF($K56="","",$K56)</f>
        <v>15</v>
      </c>
      <c r="AU53" s="102">
        <f>IF(J56="","",J56-1)</f>
        <v>4</v>
      </c>
      <c r="AV53" s="102">
        <f>IF($L56="","",$L56)</f>
        <v>1</v>
      </c>
      <c r="AW53" s="102">
        <f>IF($M56="","",$M56)</f>
        <v>7</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16.25</v>
      </c>
      <c r="BM53" s="102">
        <f>SUM(P53:P58)/U53</f>
        <v>0.5</v>
      </c>
      <c r="BN53" s="102">
        <f>SUM(Q53:Q58)/U53</f>
        <v>3</v>
      </c>
      <c r="BO53" s="102">
        <f>SUM(R53:R58)/U53</f>
        <v>0</v>
      </c>
    </row>
    <row r="54" spans="2:67" ht="15.75" x14ac:dyDescent="0.2">
      <c r="B54" s="147"/>
      <c r="C54" s="21" t="s">
        <v>103</v>
      </c>
      <c r="D54" s="19" t="s">
        <v>775</v>
      </c>
      <c r="E54" s="19">
        <v>192</v>
      </c>
      <c r="F54" s="20"/>
      <c r="G54" s="19">
        <v>10.3</v>
      </c>
      <c r="H54" s="19">
        <v>54.8</v>
      </c>
      <c r="I54" s="19"/>
      <c r="J54" s="19">
        <v>7</v>
      </c>
      <c r="K54" s="19">
        <v>18</v>
      </c>
      <c r="L54" s="19">
        <v>1</v>
      </c>
      <c r="M54" s="19">
        <v>4</v>
      </c>
      <c r="N54" s="19">
        <v>10</v>
      </c>
      <c r="O54" s="19">
        <v>18</v>
      </c>
      <c r="P54" s="19">
        <v>0</v>
      </c>
      <c r="Q54" s="19">
        <v>1</v>
      </c>
      <c r="R54" s="19">
        <v>0</v>
      </c>
      <c r="S54" s="18"/>
    </row>
    <row r="55" spans="2:67" ht="15.75" x14ac:dyDescent="0.2">
      <c r="B55" s="147"/>
      <c r="C55" s="21" t="s">
        <v>102</v>
      </c>
      <c r="D55" s="19" t="str">
        <f>D54</f>
        <v>SMM</v>
      </c>
      <c r="E55" s="19">
        <f>E54</f>
        <v>192</v>
      </c>
      <c r="F55" s="20"/>
      <c r="G55" s="19">
        <v>11.5</v>
      </c>
      <c r="H55" s="19">
        <v>64.8</v>
      </c>
      <c r="I55" s="19"/>
      <c r="J55" s="19">
        <v>8</v>
      </c>
      <c r="K55" s="19">
        <v>18</v>
      </c>
      <c r="L55" s="19">
        <v>1</v>
      </c>
      <c r="M55" s="19">
        <v>10</v>
      </c>
      <c r="N55" s="19">
        <v>10</v>
      </c>
      <c r="O55" s="19">
        <v>25</v>
      </c>
      <c r="P55" s="19">
        <v>1</v>
      </c>
      <c r="Q55" s="19">
        <v>8</v>
      </c>
      <c r="R55" s="19">
        <v>0</v>
      </c>
      <c r="S55" s="18"/>
    </row>
    <row r="56" spans="2:67" ht="15.75" x14ac:dyDescent="0.2">
      <c r="B56" s="147"/>
      <c r="C56" s="21" t="s">
        <v>101</v>
      </c>
      <c r="D56" s="19" t="str">
        <f>D55</f>
        <v>SMM</v>
      </c>
      <c r="E56" s="19">
        <f>E55</f>
        <v>192</v>
      </c>
      <c r="F56" s="20"/>
      <c r="G56" s="19">
        <v>10.5</v>
      </c>
      <c r="H56" s="19">
        <v>50.1</v>
      </c>
      <c r="I56" s="19"/>
      <c r="J56" s="19">
        <v>5</v>
      </c>
      <c r="K56" s="19">
        <v>15</v>
      </c>
      <c r="L56" s="19">
        <v>1</v>
      </c>
      <c r="M56" s="19">
        <v>7</v>
      </c>
      <c r="N56" s="19">
        <v>9</v>
      </c>
      <c r="O56" s="19">
        <v>8</v>
      </c>
      <c r="P56" s="19">
        <v>1</v>
      </c>
      <c r="Q56" s="19">
        <v>3</v>
      </c>
      <c r="R56" s="19">
        <v>0</v>
      </c>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192</v>
      </c>
      <c r="F60" s="13">
        <f>F53</f>
        <v>1300.46</v>
      </c>
      <c r="G60" s="13">
        <f t="shared" ref="G60:R60" si="8">AVERAGE(G53:G58)</f>
        <v>11.1</v>
      </c>
      <c r="H60" s="13">
        <f t="shared" si="8"/>
        <v>57.05</v>
      </c>
      <c r="I60" s="13" t="e">
        <f t="shared" si="8"/>
        <v>#DIV/0!</v>
      </c>
      <c r="J60" s="13">
        <f t="shared" si="8"/>
        <v>7.25</v>
      </c>
      <c r="K60" s="13">
        <f t="shared" si="8"/>
        <v>16.75</v>
      </c>
      <c r="L60" s="13">
        <f t="shared" si="8"/>
        <v>1.25</v>
      </c>
      <c r="M60" s="13">
        <f t="shared" si="8"/>
        <v>8.25</v>
      </c>
      <c r="N60" s="13">
        <f t="shared" si="8"/>
        <v>8.5</v>
      </c>
      <c r="O60" s="13">
        <f t="shared" si="8"/>
        <v>16.25</v>
      </c>
      <c r="P60" s="13">
        <f t="shared" si="8"/>
        <v>0.5</v>
      </c>
      <c r="Q60" s="13">
        <f t="shared" si="8"/>
        <v>3</v>
      </c>
      <c r="R60" s="13">
        <f t="shared" si="8"/>
        <v>0</v>
      </c>
      <c r="S60" s="12"/>
    </row>
    <row r="61" spans="2:67" ht="15.75" x14ac:dyDescent="0.2">
      <c r="B61" s="17"/>
      <c r="C61" s="16" t="s">
        <v>97</v>
      </c>
      <c r="D61" s="15"/>
      <c r="E61" s="14"/>
      <c r="F61" s="14"/>
      <c r="G61" s="13">
        <f t="shared" ref="G61:R61" si="9">STDEV(G53:G58)/SQRT(COUNT(G53:G58))</f>
        <v>0.42426406871192834</v>
      </c>
      <c r="H61" s="13">
        <f t="shared" si="9"/>
        <v>3.1028212968200402</v>
      </c>
      <c r="I61" s="13" t="e">
        <f t="shared" si="9"/>
        <v>#DIV/0!</v>
      </c>
      <c r="J61" s="13">
        <f t="shared" si="9"/>
        <v>0.8539125638299665</v>
      </c>
      <c r="K61" s="13">
        <f t="shared" si="9"/>
        <v>0.75</v>
      </c>
      <c r="L61" s="13">
        <f t="shared" si="9"/>
        <v>0.25</v>
      </c>
      <c r="M61" s="13">
        <f t="shared" si="9"/>
        <v>1.75</v>
      </c>
      <c r="N61" s="13">
        <f t="shared" si="9"/>
        <v>1.1902380714238083</v>
      </c>
      <c r="O61" s="13">
        <f t="shared" si="9"/>
        <v>3.5677957714346076</v>
      </c>
      <c r="P61" s="13">
        <f t="shared" si="9"/>
        <v>0.28867513459481287</v>
      </c>
      <c r="Q61" s="13">
        <f t="shared" si="9"/>
        <v>1.7795130420052185</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188</v>
      </c>
      <c r="F63" s="19">
        <v>1620.35</v>
      </c>
      <c r="G63" s="19">
        <v>10.199999999999999</v>
      </c>
      <c r="H63" s="19">
        <v>57.5</v>
      </c>
      <c r="I63" s="19"/>
      <c r="J63" s="19">
        <v>5</v>
      </c>
      <c r="K63" s="19">
        <v>13</v>
      </c>
      <c r="L63" s="19">
        <v>1</v>
      </c>
      <c r="M63" s="19">
        <v>8</v>
      </c>
      <c r="N63" s="19">
        <v>7</v>
      </c>
      <c r="O63" s="19">
        <v>21</v>
      </c>
      <c r="P63" s="19">
        <v>1</v>
      </c>
      <c r="Q63" s="19">
        <v>3</v>
      </c>
      <c r="R63" s="19">
        <v>0</v>
      </c>
      <c r="S63" s="18" t="s">
        <v>731</v>
      </c>
      <c r="T63" s="7" t="s">
        <v>782</v>
      </c>
      <c r="U63" s="102">
        <v>4</v>
      </c>
      <c r="V63" s="102">
        <f>IF($H63="","",$H63)</f>
        <v>57.5</v>
      </c>
      <c r="W63" s="102">
        <f>IF(V63="","",V63/100)</f>
        <v>0.57499999999999996</v>
      </c>
      <c r="X63" s="102">
        <f>IF($G63="","",$G63)</f>
        <v>10.199999999999999</v>
      </c>
      <c r="Y63" s="102">
        <f>IF($K63="","",$K63)</f>
        <v>13</v>
      </c>
      <c r="Z63" s="102">
        <f>IF(J63="","",J63-1)</f>
        <v>4</v>
      </c>
      <c r="AA63" s="102">
        <f>IF($L63="","",$L63)</f>
        <v>1</v>
      </c>
      <c r="AB63" s="102">
        <f>IF($M63="","",$M63)</f>
        <v>8</v>
      </c>
      <c r="AC63" s="102">
        <f>IF($H64="","",$H64)</f>
        <v>67.2</v>
      </c>
      <c r="AD63" s="102">
        <f>IF(AC63="","",AC63/100)</f>
        <v>0.67200000000000004</v>
      </c>
      <c r="AE63" s="102">
        <f>IF($G64="","",$G64)</f>
        <v>12.1</v>
      </c>
      <c r="AF63" s="102">
        <f>IF($K64="","",$K64)</f>
        <v>19</v>
      </c>
      <c r="AG63" s="102">
        <f>IF(J64="","",J64-1)</f>
        <v>5</v>
      </c>
      <c r="AH63" s="102">
        <f>IF($L64="","",$L64)</f>
        <v>2</v>
      </c>
      <c r="AI63" s="102">
        <f>IF($M64="","",$M64)</f>
        <v>5</v>
      </c>
      <c r="AJ63" s="102">
        <f>IF($H65="","",$H65)</f>
        <v>68.599999999999994</v>
      </c>
      <c r="AK63" s="102">
        <f>IF(AJ63="","",AJ63/100)</f>
        <v>0.68599999999999994</v>
      </c>
      <c r="AL63" s="102">
        <f>IF($G65="","",$G65)</f>
        <v>11.2</v>
      </c>
      <c r="AM63" s="102">
        <f>IF($K65="","",$K65)</f>
        <v>19</v>
      </c>
      <c r="AN63" s="102">
        <f>IF(J65="","",J65-1)</f>
        <v>6</v>
      </c>
      <c r="AO63" s="102">
        <f>IF($L65="","",$L65)</f>
        <v>1</v>
      </c>
      <c r="AP63" s="102">
        <f>IF($M65="","",$M65)</f>
        <v>8</v>
      </c>
      <c r="AQ63" s="102">
        <f>IF($H66="","",$H66)</f>
        <v>43.8</v>
      </c>
      <c r="AR63" s="102">
        <f>IF(AQ63="","",AQ63/100)</f>
        <v>0.43799999999999994</v>
      </c>
      <c r="AS63" s="102">
        <f>IF($G66="","",$G66)</f>
        <v>10</v>
      </c>
      <c r="AT63" s="102">
        <f>IF($K66="","",$K66)</f>
        <v>10</v>
      </c>
      <c r="AU63" s="102">
        <f>IF(J66="","",J66-1)</f>
        <v>4</v>
      </c>
      <c r="AV63" s="102">
        <f>IF($L66="","",$L66)</f>
        <v>4</v>
      </c>
      <c r="AW63" s="102">
        <f>IF($M66="","",$M66)</f>
        <v>7</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17.5</v>
      </c>
      <c r="BM63" s="102">
        <f>SUM(P63:P68)/U63</f>
        <v>0.75</v>
      </c>
      <c r="BN63" s="102">
        <f>SUM(Q63:Q68)/U63</f>
        <v>4</v>
      </c>
      <c r="BO63" s="102">
        <f>SUM(R63:R68)/U63</f>
        <v>0</v>
      </c>
    </row>
    <row r="64" spans="2:67" ht="15.75" x14ac:dyDescent="0.2">
      <c r="B64" s="147"/>
      <c r="C64" s="21" t="s">
        <v>103</v>
      </c>
      <c r="D64" s="19" t="s">
        <v>775</v>
      </c>
      <c r="E64" s="19">
        <v>192</v>
      </c>
      <c r="F64" s="20"/>
      <c r="G64" s="19">
        <v>12.1</v>
      </c>
      <c r="H64" s="19">
        <v>67.2</v>
      </c>
      <c r="I64" s="19"/>
      <c r="J64" s="19">
        <v>6</v>
      </c>
      <c r="K64" s="19">
        <v>19</v>
      </c>
      <c r="L64" s="19">
        <v>2</v>
      </c>
      <c r="M64" s="19">
        <v>5</v>
      </c>
      <c r="N64" s="19">
        <v>7</v>
      </c>
      <c r="O64" s="19">
        <v>23</v>
      </c>
      <c r="P64" s="19">
        <v>1</v>
      </c>
      <c r="Q64" s="19">
        <v>6</v>
      </c>
      <c r="R64" s="19">
        <v>0</v>
      </c>
      <c r="S64" s="18" t="s">
        <v>731</v>
      </c>
      <c r="T64" s="7" t="s">
        <v>791</v>
      </c>
    </row>
    <row r="65" spans="2:67" ht="15.75" x14ac:dyDescent="0.2">
      <c r="B65" s="147"/>
      <c r="C65" s="21" t="s">
        <v>102</v>
      </c>
      <c r="D65" s="19" t="str">
        <f>D64</f>
        <v>SMM</v>
      </c>
      <c r="E65" s="19">
        <f>E64</f>
        <v>192</v>
      </c>
      <c r="F65" s="20"/>
      <c r="G65" s="19">
        <v>11.2</v>
      </c>
      <c r="H65" s="19">
        <v>68.599999999999994</v>
      </c>
      <c r="I65" s="19"/>
      <c r="J65" s="19">
        <v>7</v>
      </c>
      <c r="K65" s="19">
        <v>19</v>
      </c>
      <c r="L65" s="19">
        <v>1</v>
      </c>
      <c r="M65" s="19">
        <v>8</v>
      </c>
      <c r="N65" s="19">
        <v>13</v>
      </c>
      <c r="O65" s="19">
        <v>19</v>
      </c>
      <c r="P65" s="19">
        <v>1</v>
      </c>
      <c r="Q65" s="19">
        <v>6</v>
      </c>
      <c r="R65" s="19">
        <v>0</v>
      </c>
      <c r="S65" s="18" t="s">
        <v>731</v>
      </c>
    </row>
    <row r="66" spans="2:67" ht="15.75" x14ac:dyDescent="0.2">
      <c r="B66" s="147"/>
      <c r="C66" s="21" t="s">
        <v>101</v>
      </c>
      <c r="D66" s="19" t="str">
        <f>D65</f>
        <v>SMM</v>
      </c>
      <c r="E66" s="19">
        <f>E65</f>
        <v>192</v>
      </c>
      <c r="F66" s="20"/>
      <c r="G66" s="19">
        <v>10</v>
      </c>
      <c r="H66" s="19">
        <v>43.8</v>
      </c>
      <c r="I66" s="19"/>
      <c r="J66" s="19">
        <v>5</v>
      </c>
      <c r="K66" s="19">
        <v>10</v>
      </c>
      <c r="L66" s="19">
        <v>4</v>
      </c>
      <c r="M66" s="19">
        <v>7</v>
      </c>
      <c r="N66" s="19">
        <v>7</v>
      </c>
      <c r="O66" s="19">
        <v>7</v>
      </c>
      <c r="P66" s="19">
        <v>0</v>
      </c>
      <c r="Q66" s="19">
        <v>1</v>
      </c>
      <c r="R66" s="19">
        <v>0</v>
      </c>
      <c r="S66" s="18" t="s">
        <v>764</v>
      </c>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192</v>
      </c>
      <c r="F70" s="13">
        <f>F63</f>
        <v>1620.35</v>
      </c>
      <c r="G70" s="13">
        <f t="shared" ref="G70:R70" si="10">AVERAGE(G63:G68)</f>
        <v>10.875</v>
      </c>
      <c r="H70" s="13">
        <f t="shared" si="10"/>
        <v>59.275000000000006</v>
      </c>
      <c r="I70" s="13" t="e">
        <f t="shared" si="10"/>
        <v>#DIV/0!</v>
      </c>
      <c r="J70" s="13">
        <f t="shared" si="10"/>
        <v>5.75</v>
      </c>
      <c r="K70" s="13">
        <f t="shared" si="10"/>
        <v>15.25</v>
      </c>
      <c r="L70" s="13">
        <f t="shared" si="10"/>
        <v>2</v>
      </c>
      <c r="M70" s="13">
        <f t="shared" si="10"/>
        <v>7</v>
      </c>
      <c r="N70" s="13">
        <f t="shared" si="10"/>
        <v>8.5</v>
      </c>
      <c r="O70" s="13">
        <f t="shared" si="10"/>
        <v>17.5</v>
      </c>
      <c r="P70" s="13">
        <f t="shared" si="10"/>
        <v>0.75</v>
      </c>
      <c r="Q70" s="13">
        <f t="shared" si="10"/>
        <v>4</v>
      </c>
      <c r="R70" s="13">
        <f t="shared" si="10"/>
        <v>0</v>
      </c>
      <c r="S70" s="12"/>
    </row>
    <row r="71" spans="2:67" ht="15.75" x14ac:dyDescent="0.2">
      <c r="B71" s="17"/>
      <c r="C71" s="16" t="s">
        <v>97</v>
      </c>
      <c r="D71" s="15"/>
      <c r="E71" s="14"/>
      <c r="F71" s="14"/>
      <c r="G71" s="13">
        <f t="shared" ref="G71:R71" si="11">STDEV(G63:G68)/SQRT(COUNT(G63:G68))</f>
        <v>0.48541219597368995</v>
      </c>
      <c r="H71" s="13">
        <f t="shared" si="11"/>
        <v>5.7183003010801281</v>
      </c>
      <c r="I71" s="13" t="e">
        <f t="shared" si="11"/>
        <v>#DIV/0!</v>
      </c>
      <c r="J71" s="13">
        <f t="shared" si="11"/>
        <v>0.47871355387816905</v>
      </c>
      <c r="K71" s="13">
        <f t="shared" si="11"/>
        <v>2.25</v>
      </c>
      <c r="L71" s="13">
        <f t="shared" si="11"/>
        <v>0.70710678118654757</v>
      </c>
      <c r="M71" s="13">
        <f t="shared" si="11"/>
        <v>0.70710678118654757</v>
      </c>
      <c r="N71" s="13">
        <f t="shared" si="11"/>
        <v>1.5</v>
      </c>
      <c r="O71" s="13">
        <f t="shared" si="11"/>
        <v>3.5939764421413041</v>
      </c>
      <c r="P71" s="13">
        <f t="shared" si="11"/>
        <v>0.25</v>
      </c>
      <c r="Q71" s="13">
        <f t="shared" si="11"/>
        <v>1.2247448713915889</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188</v>
      </c>
      <c r="F73" s="19">
        <v>2236.41</v>
      </c>
      <c r="G73" s="19">
        <v>11.44</v>
      </c>
      <c r="H73" s="19">
        <v>49.2</v>
      </c>
      <c r="I73" s="19"/>
      <c r="J73" s="19">
        <v>6</v>
      </c>
      <c r="K73" s="19">
        <v>16</v>
      </c>
      <c r="L73" s="19">
        <v>2</v>
      </c>
      <c r="M73" s="19">
        <v>28</v>
      </c>
      <c r="N73" s="19">
        <v>9</v>
      </c>
      <c r="O73" s="19">
        <v>31</v>
      </c>
      <c r="P73" s="19">
        <v>1</v>
      </c>
      <c r="Q73" s="19">
        <v>4</v>
      </c>
      <c r="R73" s="19">
        <v>0</v>
      </c>
      <c r="S73" s="18" t="s">
        <v>732</v>
      </c>
      <c r="T73" s="7" t="s">
        <v>790</v>
      </c>
      <c r="U73" s="102">
        <v>4</v>
      </c>
      <c r="V73" s="102">
        <f>IF($H73="","",$H73)</f>
        <v>49.2</v>
      </c>
      <c r="W73" s="102">
        <f>IF(V73="","",V73/100)</f>
        <v>0.49200000000000005</v>
      </c>
      <c r="X73" s="102">
        <f>IF($G73="","",$G73)</f>
        <v>11.44</v>
      </c>
      <c r="Y73" s="102">
        <f>IF($K73="","",$K73)</f>
        <v>16</v>
      </c>
      <c r="Z73" s="102">
        <f>IF(J73="","",J73-1)</f>
        <v>5</v>
      </c>
      <c r="AA73" s="102">
        <f>IF($L73="","",$L73)</f>
        <v>2</v>
      </c>
      <c r="AB73" s="102">
        <f>IF($M73="","",$M73)</f>
        <v>28</v>
      </c>
      <c r="AC73" s="102">
        <f>IF($H74="","",$H74)</f>
        <v>56.6</v>
      </c>
      <c r="AD73" s="102">
        <f>IF(AC73="","",AC73/100)</f>
        <v>0.56600000000000006</v>
      </c>
      <c r="AE73" s="102">
        <f>IF($G74="","",$G74)</f>
        <v>12.13</v>
      </c>
      <c r="AF73" s="102">
        <f>IF($K74="","",$K74)</f>
        <v>16</v>
      </c>
      <c r="AG73" s="102">
        <f>IF(J74="","",J74-1)</f>
        <v>4</v>
      </c>
      <c r="AH73" s="102">
        <f>IF($L74="","",$L74)</f>
        <v>1</v>
      </c>
      <c r="AI73" s="102">
        <f>IF($M74="","",$M74)</f>
        <v>24</v>
      </c>
      <c r="AJ73" s="102">
        <f>IF($H75="","",$H75)</f>
        <v>15.2</v>
      </c>
      <c r="AK73" s="102">
        <f>IF(AJ73="","",AJ73/100)</f>
        <v>0.152</v>
      </c>
      <c r="AL73" s="102">
        <f>IF($G75="","",$G75)</f>
        <v>5.0999999999999996</v>
      </c>
      <c r="AM73" s="102">
        <f>IF($K75="","",$K75)</f>
        <v>12</v>
      </c>
      <c r="AN73" s="102" t="str">
        <f>IF(J75="","",J75-1)</f>
        <v/>
      </c>
      <c r="AO73" s="102">
        <f>IF($L75="","",$L75)</f>
        <v>1</v>
      </c>
      <c r="AP73" s="102">
        <f>IF($M75="","",$M75)</f>
        <v>0</v>
      </c>
      <c r="AQ73" s="102">
        <f>IF($H76="","",$H76)</f>
        <v>48.7</v>
      </c>
      <c r="AR73" s="102">
        <f>IF(AQ73="","",AQ73/100)</f>
        <v>0.48700000000000004</v>
      </c>
      <c r="AS73" s="102">
        <f>IF($G76="","",$G76)</f>
        <v>11.22</v>
      </c>
      <c r="AT73" s="102">
        <f>IF($K76="","",$K76)</f>
        <v>15</v>
      </c>
      <c r="AU73" s="102">
        <f>IF(J76="","",J76-1)</f>
        <v>10</v>
      </c>
      <c r="AV73" s="102">
        <f>IF($L76="","",$L76)</f>
        <v>2</v>
      </c>
      <c r="AW73" s="102">
        <f>IF($M76="","",$M76)</f>
        <v>28</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19.75</v>
      </c>
      <c r="BM73" s="102">
        <f>SUM(P73:P78)/U73</f>
        <v>1.5</v>
      </c>
      <c r="BN73" s="102">
        <f>SUM(Q73:Q78)/U73</f>
        <v>2.5</v>
      </c>
      <c r="BO73" s="102">
        <f>SUM(R73:R78)/U73</f>
        <v>0</v>
      </c>
    </row>
    <row r="74" spans="2:67" ht="15.75" x14ac:dyDescent="0.2">
      <c r="B74" s="147"/>
      <c r="C74" s="21" t="s">
        <v>103</v>
      </c>
      <c r="D74" s="19" t="s">
        <v>745</v>
      </c>
      <c r="E74" s="19">
        <v>192</v>
      </c>
      <c r="F74" s="20"/>
      <c r="G74" s="19">
        <v>12.13</v>
      </c>
      <c r="H74" s="19">
        <v>56.6</v>
      </c>
      <c r="I74" s="19"/>
      <c r="J74" s="19">
        <v>5</v>
      </c>
      <c r="K74" s="19">
        <v>16</v>
      </c>
      <c r="L74" s="19">
        <v>1</v>
      </c>
      <c r="M74" s="19">
        <v>24</v>
      </c>
      <c r="N74" s="19">
        <v>12</v>
      </c>
      <c r="O74" s="19">
        <v>26</v>
      </c>
      <c r="P74" s="19">
        <v>4</v>
      </c>
      <c r="Q74" s="19">
        <v>4</v>
      </c>
      <c r="R74" s="19">
        <v>0</v>
      </c>
      <c r="S74" s="18" t="s">
        <v>731</v>
      </c>
    </row>
    <row r="75" spans="2:67" ht="15.75" x14ac:dyDescent="0.2">
      <c r="B75" s="147"/>
      <c r="C75" s="21" t="s">
        <v>102</v>
      </c>
      <c r="D75" s="19" t="str">
        <f>D74</f>
        <v>CO'B</v>
      </c>
      <c r="E75" s="19">
        <f>E74</f>
        <v>192</v>
      </c>
      <c r="F75" s="20"/>
      <c r="G75" s="19">
        <v>5.0999999999999996</v>
      </c>
      <c r="H75" s="19">
        <v>15.2</v>
      </c>
      <c r="I75" s="19"/>
      <c r="J75" s="19"/>
      <c r="K75" s="19">
        <v>12</v>
      </c>
      <c r="L75" s="19">
        <v>1</v>
      </c>
      <c r="M75" s="19">
        <v>0</v>
      </c>
      <c r="N75" s="19">
        <v>0</v>
      </c>
      <c r="O75" s="19">
        <v>0</v>
      </c>
      <c r="P75" s="19">
        <v>0</v>
      </c>
      <c r="Q75" s="19">
        <v>0</v>
      </c>
      <c r="R75" s="19">
        <v>0</v>
      </c>
      <c r="S75" s="18"/>
    </row>
    <row r="76" spans="2:67" ht="15.75" x14ac:dyDescent="0.2">
      <c r="B76" s="147"/>
      <c r="C76" s="21" t="s">
        <v>101</v>
      </c>
      <c r="D76" s="19" t="str">
        <f>D75</f>
        <v>CO'B</v>
      </c>
      <c r="E76" s="19">
        <f>E75</f>
        <v>192</v>
      </c>
      <c r="F76" s="20"/>
      <c r="G76" s="19">
        <v>11.22</v>
      </c>
      <c r="H76" s="19">
        <v>48.7</v>
      </c>
      <c r="I76" s="19"/>
      <c r="J76" s="19">
        <v>11</v>
      </c>
      <c r="K76" s="19">
        <v>15</v>
      </c>
      <c r="L76" s="19">
        <v>2</v>
      </c>
      <c r="M76" s="19">
        <v>28</v>
      </c>
      <c r="N76" s="19">
        <v>14</v>
      </c>
      <c r="O76" s="19">
        <v>22</v>
      </c>
      <c r="P76" s="19">
        <v>1</v>
      </c>
      <c r="Q76" s="19">
        <v>2</v>
      </c>
      <c r="R76" s="19">
        <v>0</v>
      </c>
      <c r="S76" s="18" t="s">
        <v>731</v>
      </c>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192</v>
      </c>
      <c r="F80" s="13">
        <f>F73</f>
        <v>2236.41</v>
      </c>
      <c r="G80" s="13">
        <f t="shared" ref="G80:R80" si="12">AVERAGE(G73:G78)</f>
        <v>9.9725000000000001</v>
      </c>
      <c r="H80" s="13">
        <f t="shared" si="12"/>
        <v>42.425000000000004</v>
      </c>
      <c r="I80" s="13" t="e">
        <f t="shared" si="12"/>
        <v>#DIV/0!</v>
      </c>
      <c r="J80" s="13">
        <f t="shared" si="12"/>
        <v>7.333333333333333</v>
      </c>
      <c r="K80" s="13">
        <f t="shared" si="12"/>
        <v>14.75</v>
      </c>
      <c r="L80" s="13">
        <f t="shared" si="12"/>
        <v>1.5</v>
      </c>
      <c r="M80" s="13">
        <f t="shared" si="12"/>
        <v>20</v>
      </c>
      <c r="N80" s="13">
        <f t="shared" si="12"/>
        <v>8.75</v>
      </c>
      <c r="O80" s="13">
        <f t="shared" si="12"/>
        <v>19.75</v>
      </c>
      <c r="P80" s="13">
        <f t="shared" si="12"/>
        <v>1.5</v>
      </c>
      <c r="Q80" s="13">
        <f t="shared" si="12"/>
        <v>2.5</v>
      </c>
      <c r="R80" s="13">
        <f t="shared" si="12"/>
        <v>0</v>
      </c>
      <c r="S80" s="12"/>
    </row>
    <row r="81" spans="2:67" ht="15.75" x14ac:dyDescent="0.2">
      <c r="B81" s="17"/>
      <c r="C81" s="16" t="s">
        <v>97</v>
      </c>
      <c r="D81" s="15"/>
      <c r="E81" s="14"/>
      <c r="F81" s="14"/>
      <c r="G81" s="13">
        <f t="shared" ref="G81:R81" si="13">STDEV(G73:G78)/SQRT(COUNT(G73:G78))</f>
        <v>1.6356923865242314</v>
      </c>
      <c r="H81" s="13">
        <f t="shared" si="13"/>
        <v>9.252961237715553</v>
      </c>
      <c r="I81" s="13" t="e">
        <f t="shared" si="13"/>
        <v>#DIV/0!</v>
      </c>
      <c r="J81" s="13">
        <f t="shared" si="13"/>
        <v>1.8559214542766735</v>
      </c>
      <c r="K81" s="13">
        <f t="shared" si="13"/>
        <v>0.9464847243000456</v>
      </c>
      <c r="L81" s="13">
        <f t="shared" si="13"/>
        <v>0.28867513459481287</v>
      </c>
      <c r="M81" s="13">
        <f t="shared" si="13"/>
        <v>6.7330032922413858</v>
      </c>
      <c r="N81" s="13">
        <f t="shared" si="13"/>
        <v>3.0923292192132452</v>
      </c>
      <c r="O81" s="13">
        <f t="shared" si="13"/>
        <v>6.8358735116052776</v>
      </c>
      <c r="P81" s="13">
        <f t="shared" si="13"/>
        <v>0.8660254037844386</v>
      </c>
      <c r="Q81" s="13">
        <f t="shared" si="13"/>
        <v>0.9574271077563381</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188</v>
      </c>
      <c r="F83" s="19">
        <v>1677.38</v>
      </c>
      <c r="G83" s="19">
        <v>10.32</v>
      </c>
      <c r="H83" s="19">
        <v>61.4</v>
      </c>
      <c r="I83" s="19"/>
      <c r="J83" s="19">
        <v>5</v>
      </c>
      <c r="K83" s="19">
        <v>17</v>
      </c>
      <c r="L83" s="19">
        <v>1</v>
      </c>
      <c r="M83" s="19">
        <v>13</v>
      </c>
      <c r="N83" s="19">
        <v>12</v>
      </c>
      <c r="O83" s="19">
        <v>16</v>
      </c>
      <c r="P83" s="19">
        <v>0</v>
      </c>
      <c r="Q83" s="19">
        <v>2</v>
      </c>
      <c r="R83" s="19">
        <v>0</v>
      </c>
      <c r="S83" s="18" t="s">
        <v>731</v>
      </c>
      <c r="U83" s="102">
        <v>4</v>
      </c>
      <c r="V83" s="102">
        <f>IF($H83="","",$H83)</f>
        <v>61.4</v>
      </c>
      <c r="W83" s="102">
        <f>IF(V83="","",V83/100)</f>
        <v>0.61399999999999999</v>
      </c>
      <c r="X83" s="102">
        <f>IF($G83="","",$G83)</f>
        <v>10.32</v>
      </c>
      <c r="Y83" s="102">
        <f>IF($K83="","",$K83)</f>
        <v>17</v>
      </c>
      <c r="Z83" s="102">
        <f>IF(J83="","",J83-1)</f>
        <v>4</v>
      </c>
      <c r="AA83" s="102">
        <f>IF($L83="","",$L83)</f>
        <v>1</v>
      </c>
      <c r="AB83" s="102">
        <f>IF($M83="","",$M83)</f>
        <v>13</v>
      </c>
      <c r="AC83" s="102">
        <f>IF($H84="","",$H84)</f>
        <v>79.400000000000006</v>
      </c>
      <c r="AD83" s="102">
        <f>IF(AC83="","",AC83/100)</f>
        <v>0.79400000000000004</v>
      </c>
      <c r="AE83" s="102">
        <f>IF($G84="","",$G84)</f>
        <v>11.33</v>
      </c>
      <c r="AF83" s="102">
        <f>IF($K84="","",$K84)</f>
        <v>19</v>
      </c>
      <c r="AG83" s="102">
        <f>IF(J84="","",J84-1)</f>
        <v>5</v>
      </c>
      <c r="AH83" s="102">
        <f>IF($L84="","",$L84)</f>
        <v>2</v>
      </c>
      <c r="AI83" s="102">
        <f>IF($M84="","",$M84)</f>
        <v>23</v>
      </c>
      <c r="AJ83" s="102">
        <f>IF($H85="","",$H85)</f>
        <v>76.599999999999994</v>
      </c>
      <c r="AK83" s="102">
        <f>IF(AJ83="","",AJ83/100)</f>
        <v>0.7659999999999999</v>
      </c>
      <c r="AL83" s="102">
        <f>IF($G85="","",$G85)</f>
        <v>12.42</v>
      </c>
      <c r="AM83" s="102">
        <f>IF($K85="","",$K85)</f>
        <v>16</v>
      </c>
      <c r="AN83" s="102">
        <f>IF(J85="","",J85-1)</f>
        <v>4</v>
      </c>
      <c r="AO83" s="102">
        <f>IF($L85="","",$L85)</f>
        <v>1</v>
      </c>
      <c r="AP83" s="102">
        <f>IF($M85="","",$M85)</f>
        <v>3</v>
      </c>
      <c r="AQ83" s="102" t="str">
        <f>IF($H86="","",$H86)</f>
        <v/>
      </c>
      <c r="AR83" s="102" t="str">
        <f>IF(AQ83="","",AQ83/100)</f>
        <v/>
      </c>
      <c r="AS83" s="102">
        <f>IF($G86="","",$G86)</f>
        <v>10.99</v>
      </c>
      <c r="AT83" s="102">
        <f>IF($K86="","",$K86)</f>
        <v>19</v>
      </c>
      <c r="AU83" s="102">
        <f>IF(J86="","",J86-1)</f>
        <v>5</v>
      </c>
      <c r="AV83" s="102">
        <f>IF($L86="","",$L86)</f>
        <v>0</v>
      </c>
      <c r="AW83" s="102">
        <f>IF($M86="","",$M86)</f>
        <v>0</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20.25</v>
      </c>
      <c r="BM83" s="102">
        <f>SUM(P83:P88)/U83</f>
        <v>2.5</v>
      </c>
      <c r="BN83" s="102">
        <f>SUM(Q83:Q88)/U83</f>
        <v>5</v>
      </c>
      <c r="BO83" s="102">
        <f>SUM(R83:R88)/U83</f>
        <v>0</v>
      </c>
    </row>
    <row r="84" spans="2:67" ht="15.75" x14ac:dyDescent="0.2">
      <c r="B84" s="147"/>
      <c r="C84" s="21" t="s">
        <v>103</v>
      </c>
      <c r="D84" s="19" t="s">
        <v>745</v>
      </c>
      <c r="E84" s="19">
        <v>192</v>
      </c>
      <c r="F84" s="20"/>
      <c r="G84" s="19">
        <v>11.33</v>
      </c>
      <c r="H84" s="19">
        <v>79.400000000000006</v>
      </c>
      <c r="I84" s="19"/>
      <c r="J84" s="19">
        <v>6</v>
      </c>
      <c r="K84" s="19">
        <v>19</v>
      </c>
      <c r="L84" s="19">
        <v>2</v>
      </c>
      <c r="M84" s="19">
        <v>23</v>
      </c>
      <c r="N84" s="19">
        <v>13</v>
      </c>
      <c r="O84" s="19">
        <v>23</v>
      </c>
      <c r="P84" s="19">
        <v>3</v>
      </c>
      <c r="Q84" s="19">
        <v>8</v>
      </c>
      <c r="R84" s="19">
        <v>0</v>
      </c>
      <c r="S84" s="18"/>
    </row>
    <row r="85" spans="2:67" ht="15.75" x14ac:dyDescent="0.2">
      <c r="B85" s="147"/>
      <c r="C85" s="21" t="s">
        <v>102</v>
      </c>
      <c r="D85" s="19" t="str">
        <f>D84</f>
        <v>CO'B</v>
      </c>
      <c r="E85" s="19">
        <f>E84</f>
        <v>192</v>
      </c>
      <c r="F85" s="20"/>
      <c r="G85" s="19">
        <v>12.42</v>
      </c>
      <c r="H85" s="19">
        <v>76.599999999999994</v>
      </c>
      <c r="I85" s="19"/>
      <c r="J85" s="19">
        <v>5</v>
      </c>
      <c r="K85" s="19">
        <v>16</v>
      </c>
      <c r="L85" s="19">
        <v>1</v>
      </c>
      <c r="M85" s="19">
        <v>3</v>
      </c>
      <c r="N85" s="19">
        <v>14</v>
      </c>
      <c r="O85" s="19">
        <v>26</v>
      </c>
      <c r="P85" s="19">
        <v>1</v>
      </c>
      <c r="Q85" s="19">
        <v>3</v>
      </c>
      <c r="R85" s="19">
        <v>0</v>
      </c>
      <c r="S85" s="18" t="s">
        <v>752</v>
      </c>
    </row>
    <row r="86" spans="2:67" ht="15.75" x14ac:dyDescent="0.2">
      <c r="B86" s="147"/>
      <c r="C86" s="21" t="s">
        <v>101</v>
      </c>
      <c r="D86" s="19" t="str">
        <f>D85</f>
        <v>CO'B</v>
      </c>
      <c r="E86" s="19">
        <f>E85</f>
        <v>192</v>
      </c>
      <c r="F86" s="20"/>
      <c r="G86" s="19">
        <v>10.99</v>
      </c>
      <c r="H86" s="19"/>
      <c r="I86" s="19"/>
      <c r="J86" s="19">
        <v>6</v>
      </c>
      <c r="K86" s="19">
        <v>19</v>
      </c>
      <c r="L86" s="19">
        <v>0</v>
      </c>
      <c r="M86" s="19">
        <v>0</v>
      </c>
      <c r="N86" s="19">
        <v>9</v>
      </c>
      <c r="O86" s="19">
        <v>16</v>
      </c>
      <c r="P86" s="19">
        <v>6</v>
      </c>
      <c r="Q86" s="19">
        <v>7</v>
      </c>
      <c r="R86" s="19">
        <v>0</v>
      </c>
      <c r="S86" s="18" t="s">
        <v>752</v>
      </c>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192</v>
      </c>
      <c r="F90" s="13">
        <f>F83</f>
        <v>1677.38</v>
      </c>
      <c r="G90" s="13">
        <f t="shared" ref="G90:R90" si="14">AVERAGE(G83:G88)</f>
        <v>11.265000000000001</v>
      </c>
      <c r="H90" s="13">
        <f t="shared" si="14"/>
        <v>72.466666666666669</v>
      </c>
      <c r="I90" s="13" t="e">
        <f t="shared" si="14"/>
        <v>#DIV/0!</v>
      </c>
      <c r="J90" s="13">
        <f t="shared" si="14"/>
        <v>5.5</v>
      </c>
      <c r="K90" s="13">
        <f t="shared" si="14"/>
        <v>17.75</v>
      </c>
      <c r="L90" s="13">
        <f t="shared" si="14"/>
        <v>1</v>
      </c>
      <c r="M90" s="13">
        <f t="shared" si="14"/>
        <v>9.75</v>
      </c>
      <c r="N90" s="13">
        <f t="shared" si="14"/>
        <v>12</v>
      </c>
      <c r="O90" s="13">
        <f t="shared" si="14"/>
        <v>20.25</v>
      </c>
      <c r="P90" s="13">
        <f t="shared" si="14"/>
        <v>2.5</v>
      </c>
      <c r="Q90" s="13">
        <f t="shared" si="14"/>
        <v>5</v>
      </c>
      <c r="R90" s="13">
        <f t="shared" si="14"/>
        <v>0</v>
      </c>
      <c r="S90" s="12"/>
    </row>
    <row r="91" spans="2:67" ht="15.75" x14ac:dyDescent="0.2">
      <c r="B91" s="17"/>
      <c r="C91" s="16" t="s">
        <v>97</v>
      </c>
      <c r="D91" s="15"/>
      <c r="E91" s="14"/>
      <c r="F91" s="14"/>
      <c r="G91" s="13">
        <f t="shared" ref="G91:R91" si="15">STDEV(G83:G88)/SQRT(COUNT(G83:G88))</f>
        <v>0.43845372237747798</v>
      </c>
      <c r="H91" s="13">
        <f t="shared" si="15"/>
        <v>5.5920578601361832</v>
      </c>
      <c r="I91" s="13" t="e">
        <f t="shared" si="15"/>
        <v>#DIV/0!</v>
      </c>
      <c r="J91" s="13">
        <f t="shared" si="15"/>
        <v>0.28867513459481287</v>
      </c>
      <c r="K91" s="13">
        <f t="shared" si="15"/>
        <v>0.75</v>
      </c>
      <c r="L91" s="13">
        <f t="shared" si="15"/>
        <v>0.40824829046386302</v>
      </c>
      <c r="M91" s="13">
        <f t="shared" si="15"/>
        <v>5.2181574014844232</v>
      </c>
      <c r="N91" s="13">
        <f t="shared" si="15"/>
        <v>1.0801234497346435</v>
      </c>
      <c r="O91" s="13">
        <f t="shared" si="15"/>
        <v>2.5289984842489197</v>
      </c>
      <c r="P91" s="13">
        <f t="shared" si="15"/>
        <v>1.3228756555322954</v>
      </c>
      <c r="Q91" s="13">
        <f t="shared" si="15"/>
        <v>1.4719601443879744</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6C10-C2A5-46DD-A39C-586AD0813DC7}">
  <dimension ref="A1:AP56"/>
  <sheetViews>
    <sheetView topLeftCell="Z1" workbookViewId="0">
      <selection activeCell="AE11" sqref="AE11:AF42"/>
    </sheetView>
  </sheetViews>
  <sheetFormatPr defaultRowHeight="12.75" x14ac:dyDescent="0.2"/>
  <cols>
    <col min="1" max="4" width="9.140625" style="7"/>
    <col min="5" max="5" width="10" style="7" customWidth="1"/>
    <col min="6" max="9" width="9.140625" style="7"/>
    <col min="10" max="10" width="9.140625" style="128"/>
    <col min="11" max="16384" width="9.140625" style="7"/>
  </cols>
  <sheetData>
    <row r="1" spans="1:42" x14ac:dyDescent="0.2">
      <c r="J1" s="7"/>
    </row>
    <row r="2" spans="1:42" x14ac:dyDescent="0.2">
      <c r="J2" s="7"/>
    </row>
    <row r="3" spans="1:42" x14ac:dyDescent="0.2">
      <c r="J3" s="7"/>
    </row>
    <row r="4" spans="1:42" x14ac:dyDescent="0.2">
      <c r="J4" s="7"/>
    </row>
    <row r="5" spans="1:42" x14ac:dyDescent="0.2">
      <c r="J5" s="7"/>
    </row>
    <row r="6" spans="1:42" x14ac:dyDescent="0.2">
      <c r="J6" s="7"/>
    </row>
    <row r="7" spans="1:42" x14ac:dyDescent="0.2">
      <c r="J7" s="7"/>
    </row>
    <row r="8" spans="1:42" x14ac:dyDescent="0.2">
      <c r="J8" s="7"/>
    </row>
    <row r="9" spans="1:42" ht="13.5" thickBot="1" x14ac:dyDescent="0.25">
      <c r="J9" s="7"/>
    </row>
    <row r="10" spans="1:42" ht="47.25" customHeight="1" thickTop="1" thickBot="1" x14ac:dyDescent="0.25">
      <c r="A10" s="49" t="s">
        <v>136</v>
      </c>
      <c r="B10" s="48" t="s">
        <v>117</v>
      </c>
      <c r="C10" s="48" t="s">
        <v>116</v>
      </c>
      <c r="D10" s="48" t="s">
        <v>134</v>
      </c>
      <c r="E10" s="48" t="s">
        <v>193</v>
      </c>
      <c r="F10" s="48" t="s">
        <v>192</v>
      </c>
      <c r="G10" s="48" t="s">
        <v>191</v>
      </c>
      <c r="H10" s="48" t="s">
        <v>190</v>
      </c>
      <c r="I10" s="133"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G10" s="22"/>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c r="C11" s="39"/>
      <c r="D11" s="39"/>
      <c r="E11" s="39">
        <v>35.83</v>
      </c>
      <c r="F11" s="39">
        <v>79.430000000000007</v>
      </c>
      <c r="G11" s="39">
        <v>10.49</v>
      </c>
      <c r="H11" s="39">
        <v>15.35</v>
      </c>
      <c r="I11" s="124"/>
      <c r="J11" s="39"/>
      <c r="K11" s="39">
        <v>104.46</v>
      </c>
      <c r="L11" s="39"/>
      <c r="M11" s="124"/>
      <c r="N11" s="106">
        <f t="shared" ref="N11:N20" si="0">K11/SUM(E11:F11)</f>
        <v>0.90629880270692342</v>
      </c>
      <c r="O11" s="36">
        <v>5.270833333333333</v>
      </c>
      <c r="P11" s="36">
        <f t="shared" ref="P11:P42" si="1">SUM(E11:K11)</f>
        <v>245.56</v>
      </c>
      <c r="Q11" s="36">
        <v>4</v>
      </c>
      <c r="R11" s="36">
        <f t="shared" ref="R11:R42" si="2">P11/Q11</f>
        <v>61.39</v>
      </c>
      <c r="S11" s="36">
        <f t="shared" ref="S11:S42" si="3">O11*R11/1.02</f>
        <v>317.23182189542484</v>
      </c>
      <c r="T11" s="35">
        <f t="shared" ref="T11:T42" si="4">S11*10000/1000</f>
        <v>3172.3182189542486</v>
      </c>
      <c r="U11" s="35">
        <f t="shared" ref="U11:U42" si="5">SUM(E11:F11)/Q11*O11/1.02*10000/1000</f>
        <v>1489.0104166666665</v>
      </c>
      <c r="V11" s="35">
        <f t="shared" ref="V11:V42" si="6">K11/Q11*O11/1.02*10000/1000</f>
        <v>1349.488357843137</v>
      </c>
      <c r="W11" s="35">
        <f t="shared" ref="W11:W42" si="7">G11/Q11*O11/1.02*10000/1000</f>
        <v>135.51725898692808</v>
      </c>
      <c r="X11" s="35">
        <f t="shared" ref="X11:X42" si="8">H11/Q11*O11/1.02*10000/1000</f>
        <v>198.30218545751634</v>
      </c>
      <c r="Y11" s="35">
        <f t="shared" ref="Y11:Y42" si="9">SUM(I11:J11)/Q11*O11/1.02*10000/1000</f>
        <v>0</v>
      </c>
      <c r="Z11" s="35">
        <f>(SUM(d188Data100!K13:K18)+Q11)/Q11</f>
        <v>20</v>
      </c>
      <c r="AA11" s="35">
        <f>(SUM(d188Data100!O13:O18))/$Q11*$O11/1.02</f>
        <v>173.11070261437908</v>
      </c>
      <c r="AB11" s="35">
        <f>(SUM(d188Data100!Q13:Q18))/$Q11*$O11/1.02</f>
        <v>69.76102941176471</v>
      </c>
      <c r="AC11" s="35">
        <f>(SUM(d188Data100!R13:R18))/$Q11*$O11/1.02</f>
        <v>0</v>
      </c>
      <c r="AD11" s="35">
        <f>d188Data100!F13</f>
        <v>5835.15</v>
      </c>
      <c r="AE11" s="34"/>
      <c r="AF11" s="34"/>
      <c r="AG11" s="34"/>
      <c r="AH11" s="102">
        <f t="shared" ref="AH11:AH42" si="10">SUM(E11:F11)/Q11</f>
        <v>28.815000000000001</v>
      </c>
      <c r="AI11" s="102">
        <f t="shared" ref="AI11:AI42" si="11">K11/Q11</f>
        <v>26.114999999999998</v>
      </c>
      <c r="AJ11" s="102">
        <f t="shared" ref="AJ11:AJ42" si="12">SUM(E11:I11,K11)/Q11</f>
        <v>61.39</v>
      </c>
      <c r="AK11" s="102">
        <f t="shared" ref="AK11:AK42" si="13">SUM(E11:F11)/Q11/1000*(O11/1.016)*10000</f>
        <v>1494.8726624015749</v>
      </c>
      <c r="AL11" s="102">
        <f t="shared" ref="AL11:AL42" si="14">SUM(K11)/Q11/1000*(O11/1.016)*10000</f>
        <v>1354.8013041338584</v>
      </c>
      <c r="AM11" s="102">
        <f t="shared" ref="AM11:AM42" si="15">SUM(I11)/Q11/1000*(O11/1.016)*10000</f>
        <v>0</v>
      </c>
      <c r="AN11" s="102">
        <f t="shared" ref="AN11:AN42" si="16">SUM(G11:I11)/Q11/1000*(O11/1.016)*10000</f>
        <v>335.13369422572174</v>
      </c>
      <c r="AO11" s="102">
        <f t="shared" ref="AO11:AO42" si="17">SUM(AK11:AL11,AN11)</f>
        <v>3184.8076607611551</v>
      </c>
      <c r="AP11" s="102">
        <f t="shared" ref="AP11:AP42" si="18">(AD11*SUM(E11:F11)/E11/Q11)/(100*100)*(O11/1.016)</f>
        <v>2.434497967070206</v>
      </c>
    </row>
    <row r="12" spans="1:42" ht="20.100000000000001" customHeight="1" x14ac:dyDescent="0.25">
      <c r="A12" s="45">
        <v>102</v>
      </c>
      <c r="B12" s="39"/>
      <c r="C12" s="39"/>
      <c r="D12" s="39"/>
      <c r="E12" s="42">
        <v>18.48</v>
      </c>
      <c r="F12" s="42">
        <v>46.3</v>
      </c>
      <c r="G12" s="42">
        <v>6.71</v>
      </c>
      <c r="H12" s="39">
        <v>15.31</v>
      </c>
      <c r="I12" s="124"/>
      <c r="J12" s="42"/>
      <c r="K12" s="42">
        <v>58.63</v>
      </c>
      <c r="L12" s="42"/>
      <c r="M12" s="113"/>
      <c r="N12" s="106">
        <f t="shared" si="0"/>
        <v>0.90506329113924056</v>
      </c>
      <c r="O12" s="36">
        <v>9.6111111111111125</v>
      </c>
      <c r="P12" s="36">
        <f t="shared" si="1"/>
        <v>145.43</v>
      </c>
      <c r="Q12" s="36">
        <v>4</v>
      </c>
      <c r="R12" s="36">
        <f t="shared" si="2"/>
        <v>36.357500000000002</v>
      </c>
      <c r="S12" s="36">
        <f t="shared" si="3"/>
        <v>342.58428649237482</v>
      </c>
      <c r="T12" s="35">
        <f t="shared" si="4"/>
        <v>3425.842864923748</v>
      </c>
      <c r="U12" s="35">
        <f t="shared" si="5"/>
        <v>1525.9994553376907</v>
      </c>
      <c r="V12" s="35">
        <f t="shared" si="6"/>
        <v>1381.126089324619</v>
      </c>
      <c r="W12" s="35">
        <f t="shared" si="7"/>
        <v>158.0650871459695</v>
      </c>
      <c r="X12" s="35">
        <f t="shared" si="8"/>
        <v>360.65223311546845</v>
      </c>
      <c r="Y12" s="35">
        <f t="shared" si="9"/>
        <v>0</v>
      </c>
      <c r="Z12" s="35">
        <f>(SUM(d188Data100!K23:K28)+Q12)/Q12</f>
        <v>18.25</v>
      </c>
      <c r="AA12" s="35">
        <f>(SUM(d188Data100!O23:O28))/$Q12*$O12/1.02</f>
        <v>200.2314814814815</v>
      </c>
      <c r="AB12" s="35">
        <f>(SUM(d188Data100!Q23:Q28))/$Q12*$O12/1.02</f>
        <v>70.669934640522882</v>
      </c>
      <c r="AC12" s="35">
        <f>(SUM(d188Data100!R23:R28))/$Q12*$O12/1.02</f>
        <v>0</v>
      </c>
      <c r="AD12" s="35">
        <f>d188Data100!F23</f>
        <v>3045.36</v>
      </c>
      <c r="AE12" s="34"/>
      <c r="AF12" s="34"/>
      <c r="AG12" s="34"/>
      <c r="AH12" s="102">
        <f t="shared" si="10"/>
        <v>16.195</v>
      </c>
      <c r="AI12" s="102">
        <f t="shared" si="11"/>
        <v>14.657500000000001</v>
      </c>
      <c r="AJ12" s="102">
        <f t="shared" si="12"/>
        <v>36.357500000000002</v>
      </c>
      <c r="AK12" s="102">
        <f t="shared" si="13"/>
        <v>1532.0073272090992</v>
      </c>
      <c r="AL12" s="102">
        <f t="shared" si="14"/>
        <v>1386.5635936132985</v>
      </c>
      <c r="AM12" s="102">
        <f t="shared" si="15"/>
        <v>0</v>
      </c>
      <c r="AN12" s="102">
        <f t="shared" si="16"/>
        <v>520.75951443569556</v>
      </c>
      <c r="AO12" s="102">
        <f t="shared" si="17"/>
        <v>3439.3304352580935</v>
      </c>
      <c r="AP12" s="102">
        <f t="shared" si="18"/>
        <v>2.5246286980462678</v>
      </c>
    </row>
    <row r="13" spans="1:42" ht="20.100000000000001" customHeight="1" x14ac:dyDescent="0.25">
      <c r="A13" s="45">
        <v>103</v>
      </c>
      <c r="B13" s="39"/>
      <c r="C13" s="39"/>
      <c r="D13" s="39"/>
      <c r="E13" s="42">
        <v>8.16</v>
      </c>
      <c r="F13" s="132">
        <v>12.93</v>
      </c>
      <c r="G13" s="42">
        <v>1.0900000000000001</v>
      </c>
      <c r="H13" s="39">
        <v>0.77</v>
      </c>
      <c r="I13" s="124"/>
      <c r="J13" s="42"/>
      <c r="K13" s="42">
        <v>19.8</v>
      </c>
      <c r="L13" s="42"/>
      <c r="M13" s="113"/>
      <c r="N13" s="106">
        <f t="shared" si="0"/>
        <v>0.9388335704125178</v>
      </c>
      <c r="O13" s="36">
        <v>22.916666666666668</v>
      </c>
      <c r="P13" s="36">
        <f t="shared" si="1"/>
        <v>42.75</v>
      </c>
      <c r="Q13" s="36">
        <v>4</v>
      </c>
      <c r="R13" s="36">
        <f t="shared" si="2"/>
        <v>10.6875</v>
      </c>
      <c r="S13" s="36">
        <f t="shared" si="3"/>
        <v>240.11948529411765</v>
      </c>
      <c r="T13" s="35">
        <f t="shared" si="4"/>
        <v>2401.1948529411766</v>
      </c>
      <c r="U13" s="35">
        <f t="shared" si="5"/>
        <v>1184.5894607843138</v>
      </c>
      <c r="V13" s="35">
        <f t="shared" si="6"/>
        <v>1112.1323529411766</v>
      </c>
      <c r="W13" s="35">
        <f t="shared" si="7"/>
        <v>61.223447712418313</v>
      </c>
      <c r="X13" s="35">
        <f t="shared" si="8"/>
        <v>43.249591503267979</v>
      </c>
      <c r="Y13" s="35">
        <f t="shared" si="9"/>
        <v>0</v>
      </c>
      <c r="Z13" s="35">
        <f>(SUM(d188Data100!K33:K38)+Q13)/Q13</f>
        <v>13.5</v>
      </c>
      <c r="AA13" s="35">
        <f>(SUM(d188Data100!O33:O38))/$Q13*$O13/1.02</f>
        <v>112.33660130718955</v>
      </c>
      <c r="AB13" s="35">
        <f>(SUM(d188Data100!Q33:Q38))/$Q13*$O13/1.02</f>
        <v>5.6168300653594772</v>
      </c>
      <c r="AC13" s="35">
        <f>(SUM(d188Data100!R33:R38))/$Q13*$O13/1.02</f>
        <v>0</v>
      </c>
      <c r="AD13" s="35">
        <f>d188Data100!F33</f>
        <v>1464.72</v>
      </c>
      <c r="AE13" s="34"/>
      <c r="AF13" s="34"/>
      <c r="AG13" s="34"/>
      <c r="AH13" s="102">
        <f t="shared" si="10"/>
        <v>5.2725</v>
      </c>
      <c r="AI13" s="102">
        <f t="shared" si="11"/>
        <v>4.95</v>
      </c>
      <c r="AJ13" s="102">
        <f t="shared" si="12"/>
        <v>10.6875</v>
      </c>
      <c r="AK13" s="102">
        <f t="shared" si="13"/>
        <v>1189.2531988188978</v>
      </c>
      <c r="AL13" s="102">
        <f t="shared" si="14"/>
        <v>1116.5108267716537</v>
      </c>
      <c r="AM13" s="102">
        <f t="shared" si="15"/>
        <v>0</v>
      </c>
      <c r="AN13" s="102">
        <f t="shared" si="16"/>
        <v>104.88435039370081</v>
      </c>
      <c r="AO13" s="102">
        <f t="shared" si="17"/>
        <v>2410.6483759842527</v>
      </c>
      <c r="AP13" s="102">
        <f t="shared" si="18"/>
        <v>2.1347094918799212</v>
      </c>
    </row>
    <row r="14" spans="1:42" ht="20.100000000000001" customHeight="1" x14ac:dyDescent="0.25">
      <c r="A14" s="45">
        <v>104</v>
      </c>
      <c r="B14" s="39"/>
      <c r="C14" s="39"/>
      <c r="D14" s="39"/>
      <c r="E14" s="42">
        <v>10.73</v>
      </c>
      <c r="F14" s="42">
        <v>41.66</v>
      </c>
      <c r="G14" s="42">
        <v>3.83</v>
      </c>
      <c r="H14" s="39">
        <v>4.9400000000000004</v>
      </c>
      <c r="I14" s="124"/>
      <c r="J14" s="42"/>
      <c r="K14" s="42">
        <v>51.35</v>
      </c>
      <c r="L14" s="42"/>
      <c r="M14" s="113"/>
      <c r="N14" s="106">
        <f t="shared" si="0"/>
        <v>0.98014888337468986</v>
      </c>
      <c r="O14" s="36">
        <v>12.314814814814815</v>
      </c>
      <c r="P14" s="36">
        <f t="shared" si="1"/>
        <v>112.50999999999999</v>
      </c>
      <c r="Q14" s="36">
        <v>4</v>
      </c>
      <c r="R14" s="36">
        <f t="shared" si="2"/>
        <v>28.127499999999998</v>
      </c>
      <c r="S14" s="36">
        <f t="shared" si="3"/>
        <v>339.59309186637614</v>
      </c>
      <c r="T14" s="35">
        <f t="shared" si="4"/>
        <v>3395.9309186637615</v>
      </c>
      <c r="U14" s="35">
        <f t="shared" si="5"/>
        <v>1581.3067356572258</v>
      </c>
      <c r="V14" s="35">
        <f t="shared" si="6"/>
        <v>1549.9160312273057</v>
      </c>
      <c r="W14" s="35">
        <f t="shared" si="7"/>
        <v>115.60230573710967</v>
      </c>
      <c r="X14" s="35">
        <f t="shared" si="8"/>
        <v>149.10584604212056</v>
      </c>
      <c r="Y14" s="35">
        <f t="shared" si="9"/>
        <v>0</v>
      </c>
      <c r="Z14" s="35">
        <f>(SUM(d188Data100!K43:K48)+Q14)/Q14</f>
        <v>17</v>
      </c>
      <c r="AA14" s="35">
        <f>(SUM(d188Data100!O43:O48))/$Q14*$O14/1.02</f>
        <v>190.15522875816995</v>
      </c>
      <c r="AB14" s="35">
        <f>(SUM(d188Data100!Q43:Q48))/$Q14*$O14/1.02</f>
        <v>36.22004357298475</v>
      </c>
      <c r="AC14" s="35">
        <f>(SUM(d188Data100!R43:R48))/$Q14*$O14/1.02</f>
        <v>0</v>
      </c>
      <c r="AD14" s="35">
        <f>d188Data100!F43</f>
        <v>1984.27</v>
      </c>
      <c r="AE14" s="34"/>
      <c r="AF14" s="34"/>
      <c r="AG14" s="34"/>
      <c r="AH14" s="102">
        <f t="shared" si="10"/>
        <v>13.0975</v>
      </c>
      <c r="AI14" s="102">
        <f t="shared" si="11"/>
        <v>12.8375</v>
      </c>
      <c r="AJ14" s="102">
        <f t="shared" si="12"/>
        <v>28.127499999999998</v>
      </c>
      <c r="AK14" s="102">
        <f t="shared" si="13"/>
        <v>1587.5323527267426</v>
      </c>
      <c r="AL14" s="102">
        <f t="shared" si="14"/>
        <v>1556.0180628463108</v>
      </c>
      <c r="AM14" s="102">
        <f t="shared" si="15"/>
        <v>0</v>
      </c>
      <c r="AN14" s="102">
        <f t="shared" si="16"/>
        <v>265.75030985710123</v>
      </c>
      <c r="AO14" s="102">
        <f t="shared" si="17"/>
        <v>3409.3007254301547</v>
      </c>
      <c r="AP14" s="102">
        <f t="shared" si="18"/>
        <v>2.9357808215704506</v>
      </c>
    </row>
    <row r="15" spans="1:42" ht="20.100000000000001" customHeight="1" x14ac:dyDescent="0.25">
      <c r="A15" s="45">
        <v>105</v>
      </c>
      <c r="B15" s="39"/>
      <c r="C15" s="39"/>
      <c r="D15" s="39"/>
      <c r="E15" s="42">
        <v>4.7</v>
      </c>
      <c r="F15" s="131">
        <v>22.64</v>
      </c>
      <c r="G15" s="42">
        <v>1.85</v>
      </c>
      <c r="H15" s="39">
        <v>1.42</v>
      </c>
      <c r="I15" s="124"/>
      <c r="J15" s="42"/>
      <c r="K15" s="42">
        <v>25.68</v>
      </c>
      <c r="L15" s="42"/>
      <c r="M15" s="113"/>
      <c r="N15" s="106">
        <f t="shared" si="0"/>
        <v>0.9392831016825165</v>
      </c>
      <c r="O15" s="36">
        <v>23.87037037037037</v>
      </c>
      <c r="P15" s="36">
        <f t="shared" si="1"/>
        <v>56.29</v>
      </c>
      <c r="Q15" s="36">
        <v>4</v>
      </c>
      <c r="R15" s="36">
        <f t="shared" si="2"/>
        <v>14.0725</v>
      </c>
      <c r="S15" s="36">
        <f t="shared" si="3"/>
        <v>329.32920297748728</v>
      </c>
      <c r="T15" s="35">
        <f t="shared" si="4"/>
        <v>3293.2920297748728</v>
      </c>
      <c r="U15" s="35">
        <f t="shared" si="5"/>
        <v>1599.5488380537402</v>
      </c>
      <c r="V15" s="35">
        <f t="shared" si="6"/>
        <v>1502.4291938997819</v>
      </c>
      <c r="W15" s="35">
        <f t="shared" si="7"/>
        <v>108.23574800290487</v>
      </c>
      <c r="X15" s="35">
        <f t="shared" si="8"/>
        <v>83.078249818445883</v>
      </c>
      <c r="Y15" s="35">
        <f t="shared" si="9"/>
        <v>0</v>
      </c>
      <c r="Z15" s="35">
        <f>(SUM(d188Data100!K53:K58)+Q15)/Q15</f>
        <v>13.75</v>
      </c>
      <c r="AA15" s="35">
        <f>(SUM(d188Data100!O53:O58))/$Q15*$O15/1.02</f>
        <v>157.96568627450981</v>
      </c>
      <c r="AB15" s="35">
        <f>(SUM(d188Data100!Q53:Q58))/$Q15*$O15/1.02</f>
        <v>11.701161946259985</v>
      </c>
      <c r="AC15" s="35">
        <f>(SUM(d188Data100!R53:R58))/$Q15*$O15/1.02</f>
        <v>0</v>
      </c>
      <c r="AD15" s="35">
        <f>d188Data100!F53</f>
        <v>958.09</v>
      </c>
      <c r="AE15" s="34"/>
      <c r="AF15" s="34"/>
      <c r="AG15" s="34"/>
      <c r="AH15" s="102">
        <f t="shared" si="10"/>
        <v>6.835</v>
      </c>
      <c r="AI15" s="102">
        <f t="shared" si="11"/>
        <v>6.42</v>
      </c>
      <c r="AJ15" s="102">
        <f t="shared" si="12"/>
        <v>14.0725</v>
      </c>
      <c r="AK15" s="102">
        <f t="shared" si="13"/>
        <v>1605.8462744240301</v>
      </c>
      <c r="AL15" s="102">
        <f t="shared" si="14"/>
        <v>1508.3442694663167</v>
      </c>
      <c r="AM15" s="102">
        <f t="shared" si="15"/>
        <v>0</v>
      </c>
      <c r="AN15" s="102">
        <f t="shared" si="16"/>
        <v>192.06720253718282</v>
      </c>
      <c r="AO15" s="102">
        <f t="shared" si="17"/>
        <v>3306.2577464275296</v>
      </c>
      <c r="AP15" s="102">
        <f t="shared" si="18"/>
        <v>3.2735005469423806</v>
      </c>
    </row>
    <row r="16" spans="1:42" ht="20.100000000000001" customHeight="1" x14ac:dyDescent="0.25">
      <c r="A16" s="45">
        <v>106</v>
      </c>
      <c r="B16" s="39"/>
      <c r="C16" s="39"/>
      <c r="D16" s="39"/>
      <c r="E16" s="42">
        <v>13.02</v>
      </c>
      <c r="F16" s="42">
        <v>25.21</v>
      </c>
      <c r="G16" s="42">
        <v>3.24</v>
      </c>
      <c r="H16" s="39">
        <v>3.09</v>
      </c>
      <c r="I16" s="124"/>
      <c r="J16" s="42"/>
      <c r="K16" s="42">
        <v>33.58</v>
      </c>
      <c r="L16" s="42"/>
      <c r="M16" s="113"/>
      <c r="N16" s="106">
        <f t="shared" si="0"/>
        <v>0.87836777399947674</v>
      </c>
      <c r="O16" s="36">
        <v>12.416666666666666</v>
      </c>
      <c r="P16" s="36">
        <f t="shared" si="1"/>
        <v>78.14</v>
      </c>
      <c r="Q16" s="36">
        <v>4</v>
      </c>
      <c r="R16" s="36">
        <f t="shared" si="2"/>
        <v>19.535</v>
      </c>
      <c r="S16" s="36">
        <f t="shared" si="3"/>
        <v>237.80351307189542</v>
      </c>
      <c r="T16" s="35">
        <f t="shared" si="4"/>
        <v>2378.0351307189544</v>
      </c>
      <c r="U16" s="35">
        <f t="shared" si="5"/>
        <v>1163.453839869281</v>
      </c>
      <c r="V16" s="35">
        <f t="shared" si="6"/>
        <v>1021.940359477124</v>
      </c>
      <c r="W16" s="35">
        <f t="shared" si="7"/>
        <v>98.602941176470608</v>
      </c>
      <c r="X16" s="35">
        <f t="shared" si="8"/>
        <v>94.037990196078439</v>
      </c>
      <c r="Y16" s="35">
        <f t="shared" si="9"/>
        <v>0</v>
      </c>
      <c r="Z16" s="35">
        <f>(SUM(d188Data100!K63:K68)+Q16)/Q16</f>
        <v>15.25</v>
      </c>
      <c r="AA16" s="35">
        <f>(SUM(d188Data100!O63:O68))/$Q16*$O16/1.02</f>
        <v>155.20833333333334</v>
      </c>
      <c r="AB16" s="35">
        <f>(SUM(d188Data100!Q63:Q68))/$Q16*$O16/1.02</f>
        <v>24.346405228758169</v>
      </c>
      <c r="AC16" s="35">
        <f>(SUM(d188Data100!R63:R68))/$Q16*$O16/1.02</f>
        <v>0</v>
      </c>
      <c r="AD16" s="35">
        <f>d188Data100!F63</f>
        <v>2235.62</v>
      </c>
      <c r="AE16" s="34"/>
      <c r="AF16" s="34"/>
      <c r="AG16" s="34"/>
      <c r="AH16" s="102">
        <f t="shared" si="10"/>
        <v>9.557500000000001</v>
      </c>
      <c r="AI16" s="102">
        <f t="shared" si="11"/>
        <v>8.3949999999999996</v>
      </c>
      <c r="AJ16" s="102">
        <f t="shared" si="12"/>
        <v>19.535</v>
      </c>
      <c r="AK16" s="102">
        <f t="shared" si="13"/>
        <v>1168.0343667979005</v>
      </c>
      <c r="AL16" s="102">
        <f t="shared" si="14"/>
        <v>1025.9637467191601</v>
      </c>
      <c r="AM16" s="102">
        <f t="shared" si="15"/>
        <v>0</v>
      </c>
      <c r="AN16" s="102">
        <f t="shared" si="16"/>
        <v>193.39936023622045</v>
      </c>
      <c r="AO16" s="102">
        <f t="shared" si="17"/>
        <v>2387.3974737532808</v>
      </c>
      <c r="AP16" s="102">
        <f t="shared" si="18"/>
        <v>2.0055921590635344</v>
      </c>
    </row>
    <row r="17" spans="1:42" ht="20.100000000000001" customHeight="1" x14ac:dyDescent="0.25">
      <c r="A17" s="45">
        <v>107</v>
      </c>
      <c r="B17" s="39"/>
      <c r="C17" s="39"/>
      <c r="D17" s="39"/>
      <c r="E17" s="42">
        <v>11.98</v>
      </c>
      <c r="F17" s="42">
        <v>35.74</v>
      </c>
      <c r="G17" s="42">
        <v>3.26</v>
      </c>
      <c r="H17" s="39">
        <v>3.53</v>
      </c>
      <c r="I17" s="124"/>
      <c r="J17" s="42"/>
      <c r="K17" s="42">
        <v>41.86</v>
      </c>
      <c r="L17" s="42"/>
      <c r="M17" s="113"/>
      <c r="N17" s="106">
        <f t="shared" si="0"/>
        <v>0.87720033528918695</v>
      </c>
      <c r="O17" s="36">
        <v>11.657407407407407</v>
      </c>
      <c r="P17" s="36">
        <f t="shared" si="1"/>
        <v>96.37</v>
      </c>
      <c r="Q17" s="36">
        <v>4</v>
      </c>
      <c r="R17" s="36">
        <f t="shared" si="2"/>
        <v>24.092500000000001</v>
      </c>
      <c r="S17" s="36">
        <f t="shared" si="3"/>
        <v>275.34910584604211</v>
      </c>
      <c r="T17" s="35">
        <f t="shared" si="4"/>
        <v>2753.4910584604208</v>
      </c>
      <c r="U17" s="35">
        <f t="shared" si="5"/>
        <v>1363.4595134350036</v>
      </c>
      <c r="V17" s="35">
        <f t="shared" si="6"/>
        <v>1196.0271423384168</v>
      </c>
      <c r="W17" s="35">
        <f t="shared" si="7"/>
        <v>93.144970951343481</v>
      </c>
      <c r="X17" s="35">
        <f t="shared" si="8"/>
        <v>100.8594317356572</v>
      </c>
      <c r="Y17" s="35">
        <f t="shared" si="9"/>
        <v>0</v>
      </c>
      <c r="Z17" s="35">
        <f>(SUM(d188Data100!K73:K78)+Q17)/Q17</f>
        <v>16</v>
      </c>
      <c r="AA17" s="35">
        <f>(SUM(d188Data100!O73:O78))/$Q17*$O17/1.02</f>
        <v>122.8599310094408</v>
      </c>
      <c r="AB17" s="35">
        <f>(SUM(d188Data100!Q73:Q78))/$Q17*$O17/1.02</f>
        <v>22.857661583151778</v>
      </c>
      <c r="AC17" s="35">
        <f>(SUM(d188Data100!R73:R78))/$Q17*$O17/1.02</f>
        <v>0</v>
      </c>
      <c r="AD17" s="35">
        <f>d188Data100!F73</f>
        <v>1901</v>
      </c>
      <c r="AE17" s="34"/>
      <c r="AF17" s="34"/>
      <c r="AG17" s="34"/>
      <c r="AH17" s="102">
        <f t="shared" si="10"/>
        <v>11.93</v>
      </c>
      <c r="AI17" s="102">
        <f t="shared" si="11"/>
        <v>10.465</v>
      </c>
      <c r="AJ17" s="102">
        <f t="shared" si="12"/>
        <v>24.092500000000001</v>
      </c>
      <c r="AK17" s="102">
        <f t="shared" si="13"/>
        <v>1368.8274642752988</v>
      </c>
      <c r="AL17" s="102">
        <f t="shared" si="14"/>
        <v>1200.7359106153399</v>
      </c>
      <c r="AM17" s="102">
        <f t="shared" si="15"/>
        <v>0</v>
      </c>
      <c r="AN17" s="102">
        <f t="shared" si="16"/>
        <v>194.76819954797313</v>
      </c>
      <c r="AO17" s="102">
        <f t="shared" si="17"/>
        <v>2764.3315744386114</v>
      </c>
      <c r="AP17" s="102">
        <f t="shared" si="18"/>
        <v>2.1720709595887673</v>
      </c>
    </row>
    <row r="18" spans="1:42" ht="20.100000000000001" customHeight="1" thickBot="1" x14ac:dyDescent="0.3">
      <c r="A18" s="123">
        <v>108</v>
      </c>
      <c r="B18" s="104"/>
      <c r="C18" s="104"/>
      <c r="D18" s="104"/>
      <c r="E18" s="118">
        <v>23.25</v>
      </c>
      <c r="F18" s="118">
        <v>36.700000000000003</v>
      </c>
      <c r="G18" s="118">
        <v>5.0999999999999996</v>
      </c>
      <c r="H18" s="119">
        <v>2.54</v>
      </c>
      <c r="J18" s="104"/>
      <c r="K18" s="118">
        <v>57.4</v>
      </c>
      <c r="L18" s="118"/>
      <c r="M18" s="117"/>
      <c r="N18" s="106">
        <f t="shared" si="0"/>
        <v>0.95746455379482898</v>
      </c>
      <c r="O18" s="36">
        <v>12.138888888888888</v>
      </c>
      <c r="P18" s="36">
        <f t="shared" si="1"/>
        <v>124.99000000000001</v>
      </c>
      <c r="Q18" s="36">
        <v>4</v>
      </c>
      <c r="R18" s="36">
        <f t="shared" si="2"/>
        <v>31.247500000000002</v>
      </c>
      <c r="S18" s="36">
        <f t="shared" si="3"/>
        <v>371.87248093681916</v>
      </c>
      <c r="T18" s="35">
        <f t="shared" si="4"/>
        <v>3718.7248093681919</v>
      </c>
      <c r="U18" s="35">
        <f t="shared" si="5"/>
        <v>1783.6431100217865</v>
      </c>
      <c r="V18" s="35">
        <f t="shared" si="6"/>
        <v>1707.7750544662308</v>
      </c>
      <c r="W18" s="35">
        <f t="shared" si="7"/>
        <v>151.73611111111109</v>
      </c>
      <c r="X18" s="35">
        <f t="shared" si="8"/>
        <v>75.570533769063175</v>
      </c>
      <c r="Y18" s="35">
        <f t="shared" si="9"/>
        <v>0</v>
      </c>
      <c r="Z18" s="35">
        <f>(SUM(d188Data100!K83:K88)+Q18)/Q18</f>
        <v>17.5</v>
      </c>
      <c r="AA18" s="35">
        <f>(SUM(d188Data100!O83:O88))/$Q18*$O18/1.02</f>
        <v>145.78567538126362</v>
      </c>
      <c r="AB18" s="35">
        <f>(SUM(d188Data100!Q83:Q88))/$Q18*$O18/1.02</f>
        <v>26.776960784313722</v>
      </c>
      <c r="AC18" s="35">
        <f>(SUM(d188Data100!R83:R88))/$Q18*$O18/1.02</f>
        <v>0</v>
      </c>
      <c r="AD18" s="35">
        <f>d188Data100!F83</f>
        <v>4156.41</v>
      </c>
      <c r="AE18" s="34"/>
      <c r="AF18" s="34"/>
      <c r="AG18" s="34"/>
      <c r="AH18" s="102">
        <f t="shared" si="10"/>
        <v>14.987500000000001</v>
      </c>
      <c r="AI18" s="102">
        <f t="shared" si="11"/>
        <v>14.35</v>
      </c>
      <c r="AJ18" s="102">
        <f t="shared" si="12"/>
        <v>31.247500000000002</v>
      </c>
      <c r="AK18" s="102">
        <f t="shared" si="13"/>
        <v>1790.6653269903761</v>
      </c>
      <c r="AL18" s="102">
        <f t="shared" si="14"/>
        <v>1714.4985783027116</v>
      </c>
      <c r="AM18" s="102">
        <f t="shared" si="15"/>
        <v>0</v>
      </c>
      <c r="AN18" s="102">
        <f t="shared" si="16"/>
        <v>228.20155293088362</v>
      </c>
      <c r="AO18" s="102">
        <f t="shared" si="17"/>
        <v>3733.3654582239715</v>
      </c>
      <c r="AP18" s="102">
        <f t="shared" si="18"/>
        <v>3.2011781814004592</v>
      </c>
    </row>
    <row r="19" spans="1:42" ht="18.75" thickTop="1" x14ac:dyDescent="0.25">
      <c r="A19" s="122">
        <v>201</v>
      </c>
      <c r="B19" s="115"/>
      <c r="C19" s="115"/>
      <c r="D19" s="115"/>
      <c r="E19" s="121">
        <v>12.43</v>
      </c>
      <c r="F19" s="115">
        <v>36.6</v>
      </c>
      <c r="G19" s="115">
        <v>2.6</v>
      </c>
      <c r="H19" s="115">
        <v>3.74</v>
      </c>
      <c r="I19" s="114"/>
      <c r="J19" s="115"/>
      <c r="K19" s="115">
        <v>50.14</v>
      </c>
      <c r="L19" s="115"/>
      <c r="M19" s="114"/>
      <c r="N19" s="106">
        <f t="shared" si="0"/>
        <v>1.0226392004894962</v>
      </c>
      <c r="O19" s="36">
        <v>22.370370370370367</v>
      </c>
      <c r="P19" s="36">
        <f t="shared" si="1"/>
        <v>105.51</v>
      </c>
      <c r="Q19" s="36">
        <v>4</v>
      </c>
      <c r="R19" s="36">
        <f t="shared" si="2"/>
        <v>26.377500000000001</v>
      </c>
      <c r="S19" s="36">
        <f t="shared" si="3"/>
        <v>578.50435729847482</v>
      </c>
      <c r="T19" s="35">
        <f t="shared" si="4"/>
        <v>5785.0435729847486</v>
      </c>
      <c r="U19" s="35">
        <f t="shared" si="5"/>
        <v>2688.2824981844583</v>
      </c>
      <c r="V19" s="35">
        <f t="shared" si="6"/>
        <v>2749.1430646332601</v>
      </c>
      <c r="W19" s="35">
        <f t="shared" si="7"/>
        <v>142.55628177196803</v>
      </c>
      <c r="X19" s="35">
        <f t="shared" si="8"/>
        <v>205.06172839506172</v>
      </c>
      <c r="Y19" s="35">
        <f t="shared" si="9"/>
        <v>0</v>
      </c>
      <c r="Z19" s="35">
        <f>(SUM(d188Data200!K13:K18)+Q19)/Q19</f>
        <v>15.25</v>
      </c>
      <c r="AA19" s="35">
        <f>(SUM(d188Data200!O13:O18))/$Q19*$O19/1.02</f>
        <v>202.8685548293391</v>
      </c>
      <c r="AB19" s="35">
        <f>(SUM(d188Data200!Q13:Q18))/$Q19*$O19/1.02</f>
        <v>38.380537400145229</v>
      </c>
      <c r="AC19" s="35">
        <f>(SUM(d188Data200!R13:R18))/$Q19*$O19/1.02</f>
        <v>0</v>
      </c>
      <c r="AD19" s="35">
        <f>d188Data200!F13</f>
        <v>2032.79</v>
      </c>
      <c r="AE19" s="34"/>
      <c r="AF19" s="34"/>
      <c r="AG19" s="34"/>
      <c r="AH19" s="102">
        <f t="shared" si="10"/>
        <v>12.2575</v>
      </c>
      <c r="AI19" s="102">
        <f t="shared" si="11"/>
        <v>12.535</v>
      </c>
      <c r="AJ19" s="102">
        <f t="shared" si="12"/>
        <v>26.377500000000001</v>
      </c>
      <c r="AK19" s="102">
        <f t="shared" si="13"/>
        <v>2698.8662875473897</v>
      </c>
      <c r="AL19" s="102">
        <f t="shared" si="14"/>
        <v>2759.9664625255177</v>
      </c>
      <c r="AM19" s="102">
        <f t="shared" si="15"/>
        <v>0</v>
      </c>
      <c r="AN19" s="102">
        <f t="shared" si="16"/>
        <v>348.98658501020702</v>
      </c>
      <c r="AO19" s="102">
        <f t="shared" si="17"/>
        <v>5807.8193350831143</v>
      </c>
      <c r="AP19" s="102">
        <f t="shared" si="18"/>
        <v>4.4136994373800951</v>
      </c>
    </row>
    <row r="20" spans="1:42" ht="18" x14ac:dyDescent="0.25">
      <c r="A20" s="40">
        <v>202</v>
      </c>
      <c r="B20" s="39"/>
      <c r="C20" s="39"/>
      <c r="D20" s="39"/>
      <c r="E20" s="42">
        <v>11.72</v>
      </c>
      <c r="F20" s="42">
        <v>34.53</v>
      </c>
      <c r="G20" s="42">
        <v>3.7</v>
      </c>
      <c r="H20" s="39">
        <v>3.53</v>
      </c>
      <c r="I20" s="124"/>
      <c r="J20" s="39"/>
      <c r="K20" s="42">
        <v>40.200000000000003</v>
      </c>
      <c r="L20" s="42"/>
      <c r="M20" s="113"/>
      <c r="N20" s="106">
        <f t="shared" si="0"/>
        <v>0.8691891891891893</v>
      </c>
      <c r="O20" s="36">
        <v>12.731481481481481</v>
      </c>
      <c r="P20" s="36">
        <f t="shared" si="1"/>
        <v>93.68</v>
      </c>
      <c r="Q20" s="36">
        <v>4</v>
      </c>
      <c r="R20" s="36">
        <f t="shared" si="2"/>
        <v>23.42</v>
      </c>
      <c r="S20" s="36">
        <f t="shared" si="3"/>
        <v>292.32480029048656</v>
      </c>
      <c r="T20" s="35">
        <f t="shared" si="4"/>
        <v>2923.2480029048656</v>
      </c>
      <c r="U20" s="35">
        <f t="shared" si="5"/>
        <v>1443.2132806826435</v>
      </c>
      <c r="V20" s="35">
        <f t="shared" si="6"/>
        <v>1254.4253812636166</v>
      </c>
      <c r="W20" s="35">
        <f t="shared" si="7"/>
        <v>115.45706245461147</v>
      </c>
      <c r="X20" s="35">
        <f t="shared" si="8"/>
        <v>110.15227850399418</v>
      </c>
      <c r="Y20" s="35">
        <f t="shared" si="9"/>
        <v>0</v>
      </c>
      <c r="Z20" s="35">
        <f>(SUM(d188Data200!K23:K28)+Q20)/Q20</f>
        <v>16.25</v>
      </c>
      <c r="AA20" s="35">
        <f>(SUM(d188Data200!O23:O28))/$Q20*$O20/1.02</f>
        <v>177.86628540305011</v>
      </c>
      <c r="AB20" s="35">
        <f>(SUM(d188Data200!Q23:Q28))/$Q20*$O20/1.02</f>
        <v>24.963689179375454</v>
      </c>
      <c r="AC20" s="35">
        <f>(SUM(d188Data200!R23:R28))/$Q20*$O20/1.02</f>
        <v>0</v>
      </c>
      <c r="AD20" s="35">
        <f>d188Data200!F23</f>
        <v>2043.07</v>
      </c>
      <c r="AE20" s="34"/>
      <c r="AF20" s="34"/>
      <c r="AG20" s="34"/>
      <c r="AH20" s="102">
        <f t="shared" si="10"/>
        <v>11.5625</v>
      </c>
      <c r="AI20" s="102">
        <f t="shared" si="11"/>
        <v>10.050000000000001</v>
      </c>
      <c r="AJ20" s="102">
        <f t="shared" si="12"/>
        <v>23.42</v>
      </c>
      <c r="AK20" s="102">
        <f t="shared" si="13"/>
        <v>1448.8952227325749</v>
      </c>
      <c r="AL20" s="102">
        <f t="shared" si="14"/>
        <v>1259.3640638670165</v>
      </c>
      <c r="AM20" s="102">
        <f t="shared" si="15"/>
        <v>0</v>
      </c>
      <c r="AN20" s="102">
        <f t="shared" si="16"/>
        <v>226.49756671041118</v>
      </c>
      <c r="AO20" s="102">
        <f t="shared" si="17"/>
        <v>2934.7568533100025</v>
      </c>
      <c r="AP20" s="102">
        <f t="shared" si="18"/>
        <v>2.5257631081128342</v>
      </c>
    </row>
    <row r="21" spans="1:42" ht="18" x14ac:dyDescent="0.25">
      <c r="A21" s="40">
        <v>203</v>
      </c>
      <c r="B21" s="39"/>
      <c r="C21" s="39"/>
      <c r="D21" s="39"/>
      <c r="E21" s="42">
        <v>12.23</v>
      </c>
      <c r="F21" s="130">
        <v>42.4</v>
      </c>
      <c r="G21" s="42">
        <v>2.93</v>
      </c>
      <c r="H21" s="39">
        <v>8.1199999999999992</v>
      </c>
      <c r="I21" s="124"/>
      <c r="J21" s="39"/>
      <c r="K21" s="42">
        <v>51.42</v>
      </c>
      <c r="L21" s="42"/>
      <c r="M21" s="113"/>
      <c r="N21" s="129" t="s">
        <v>793</v>
      </c>
      <c r="O21" s="36">
        <v>11</v>
      </c>
      <c r="P21" s="36">
        <f t="shared" si="1"/>
        <v>117.1</v>
      </c>
      <c r="Q21" s="36">
        <v>4</v>
      </c>
      <c r="R21" s="36">
        <f t="shared" si="2"/>
        <v>29.274999999999999</v>
      </c>
      <c r="S21" s="36">
        <f t="shared" si="3"/>
        <v>315.71078431372547</v>
      </c>
      <c r="T21" s="35">
        <f t="shared" si="4"/>
        <v>3157.1078431372543</v>
      </c>
      <c r="U21" s="35">
        <f t="shared" si="5"/>
        <v>1472.8676470588234</v>
      </c>
      <c r="V21" s="35">
        <f t="shared" si="6"/>
        <v>1386.3235294117646</v>
      </c>
      <c r="W21" s="35">
        <f t="shared" si="7"/>
        <v>78.995098039215691</v>
      </c>
      <c r="X21" s="35">
        <f t="shared" si="8"/>
        <v>218.92156862745097</v>
      </c>
      <c r="Y21" s="35">
        <f t="shared" si="9"/>
        <v>0</v>
      </c>
      <c r="Z21" s="35">
        <f>(SUM(d188Data200!K33:K38)+Q21)/Q21</f>
        <v>16.25</v>
      </c>
      <c r="AA21" s="35">
        <f>(SUM(d188Data200!O33:O38))/$Q21*$O21/1.02</f>
        <v>105.14705882352941</v>
      </c>
      <c r="AB21" s="35">
        <f>(SUM(d188Data200!Q33:Q38))/$Q21*$O21/1.02</f>
        <v>29.656862745098039</v>
      </c>
      <c r="AC21" s="35">
        <f>(SUM(d188Data200!R33:R38))/$Q21*$O21/1.02</f>
        <v>0</v>
      </c>
      <c r="AD21" s="35">
        <f>d188Data200!F33</f>
        <v>2049.69</v>
      </c>
      <c r="AE21" s="34"/>
      <c r="AF21" s="34"/>
      <c r="AG21" s="34"/>
      <c r="AH21" s="102">
        <f t="shared" si="10"/>
        <v>13.657499999999999</v>
      </c>
      <c r="AI21" s="102">
        <f t="shared" si="11"/>
        <v>12.855</v>
      </c>
      <c r="AJ21" s="102">
        <f t="shared" si="12"/>
        <v>29.274999999999999</v>
      </c>
      <c r="AK21" s="102">
        <f t="shared" si="13"/>
        <v>1478.6663385826771</v>
      </c>
      <c r="AL21" s="102">
        <f t="shared" si="14"/>
        <v>1391.7814960629921</v>
      </c>
      <c r="AM21" s="102">
        <f t="shared" si="15"/>
        <v>0</v>
      </c>
      <c r="AN21" s="102">
        <f t="shared" si="16"/>
        <v>299.08956692913381</v>
      </c>
      <c r="AO21" s="102">
        <f t="shared" si="17"/>
        <v>3169.537401574803</v>
      </c>
      <c r="AP21" s="102">
        <f t="shared" si="18"/>
        <v>2.4781746586504716</v>
      </c>
    </row>
    <row r="22" spans="1:42" ht="18" x14ac:dyDescent="0.25">
      <c r="A22" s="40">
        <v>204</v>
      </c>
      <c r="B22" s="39"/>
      <c r="C22" s="39"/>
      <c r="D22" s="39"/>
      <c r="E22" s="42">
        <v>14.49</v>
      </c>
      <c r="F22" s="42">
        <v>18.3</v>
      </c>
      <c r="G22" s="42">
        <v>1.39</v>
      </c>
      <c r="H22" s="39">
        <v>1.94</v>
      </c>
      <c r="I22" s="124"/>
      <c r="J22" s="39"/>
      <c r="K22" s="42">
        <v>31.4</v>
      </c>
      <c r="L22" s="42"/>
      <c r="M22" s="113"/>
      <c r="N22" s="106">
        <f t="shared" ref="N22:N42" si="19">K22/SUM(E22:F22)</f>
        <v>0.95760902714242147</v>
      </c>
      <c r="O22" s="36">
        <v>24.564814814814813</v>
      </c>
      <c r="P22" s="36">
        <f t="shared" si="1"/>
        <v>67.52</v>
      </c>
      <c r="Q22" s="36">
        <v>4</v>
      </c>
      <c r="R22" s="36">
        <f t="shared" si="2"/>
        <v>16.88</v>
      </c>
      <c r="S22" s="36">
        <f t="shared" si="3"/>
        <v>406.52360203340589</v>
      </c>
      <c r="T22" s="35">
        <f t="shared" si="4"/>
        <v>4065.236020334059</v>
      </c>
      <c r="U22" s="35">
        <f t="shared" si="5"/>
        <v>1974.2163671023961</v>
      </c>
      <c r="V22" s="35">
        <f t="shared" si="6"/>
        <v>1890.5274146695713</v>
      </c>
      <c r="W22" s="35">
        <f t="shared" si="7"/>
        <v>83.688952432824962</v>
      </c>
      <c r="X22" s="35">
        <f t="shared" si="8"/>
        <v>116.80328612926651</v>
      </c>
      <c r="Y22" s="35">
        <f t="shared" si="9"/>
        <v>0</v>
      </c>
      <c r="Z22" s="35">
        <f>(SUM(d188Data200!K43:K48)+Q22)/Q22</f>
        <v>14.5</v>
      </c>
      <c r="AA22" s="35">
        <f>(SUM(d188Data200!O43:O48))/$Q22*$O22/1.02</f>
        <v>120.41575889615103</v>
      </c>
      <c r="AB22" s="35">
        <f>(SUM(d188Data200!Q43:Q48))/$Q22*$O22/1.02</f>
        <v>24.08315177923021</v>
      </c>
      <c r="AC22" s="35">
        <f>(SUM(d188Data200!R43:R48))/$Q22*$O22/1.02</f>
        <v>0</v>
      </c>
      <c r="AD22" s="35">
        <f>d188Data200!F43</f>
        <v>2532.5500000000002</v>
      </c>
      <c r="AE22" s="34"/>
      <c r="AF22" s="34"/>
      <c r="AG22" s="34"/>
      <c r="AH22" s="102">
        <f t="shared" si="10"/>
        <v>8.1974999999999998</v>
      </c>
      <c r="AI22" s="102">
        <f t="shared" si="11"/>
        <v>7.85</v>
      </c>
      <c r="AJ22" s="102">
        <f t="shared" si="12"/>
        <v>16.88</v>
      </c>
      <c r="AK22" s="102">
        <f t="shared" si="13"/>
        <v>1981.988872484689</v>
      </c>
      <c r="AL22" s="102">
        <f t="shared" si="14"/>
        <v>1897.9704359871678</v>
      </c>
      <c r="AM22" s="102">
        <f t="shared" si="15"/>
        <v>0</v>
      </c>
      <c r="AN22" s="102">
        <f t="shared" si="16"/>
        <v>201.28157808398944</v>
      </c>
      <c r="AO22" s="102">
        <f t="shared" si="17"/>
        <v>4081.2408865558464</v>
      </c>
      <c r="AP22" s="102">
        <f t="shared" si="18"/>
        <v>3.4641034637757757</v>
      </c>
    </row>
    <row r="23" spans="1:42" ht="18" x14ac:dyDescent="0.25">
      <c r="A23" s="40">
        <v>205</v>
      </c>
      <c r="B23" s="39"/>
      <c r="C23" s="39"/>
      <c r="D23" s="39"/>
      <c r="E23" s="42">
        <v>27.65</v>
      </c>
      <c r="F23" s="42">
        <v>83.22</v>
      </c>
      <c r="G23" s="42">
        <v>12.53</v>
      </c>
      <c r="H23" s="39">
        <v>16.73</v>
      </c>
      <c r="I23" s="124"/>
      <c r="J23" s="39"/>
      <c r="K23" s="42">
        <v>110.91</v>
      </c>
      <c r="L23" s="42"/>
      <c r="M23" s="113"/>
      <c r="N23" s="106">
        <f t="shared" si="19"/>
        <v>1.0003607828988905</v>
      </c>
      <c r="O23" s="36">
        <v>5</v>
      </c>
      <c r="P23" s="36">
        <f t="shared" si="1"/>
        <v>251.04</v>
      </c>
      <c r="Q23" s="36">
        <v>4</v>
      </c>
      <c r="R23" s="36">
        <f t="shared" si="2"/>
        <v>62.76</v>
      </c>
      <c r="S23" s="36">
        <f t="shared" si="3"/>
        <v>307.64705882352939</v>
      </c>
      <c r="T23" s="35">
        <f t="shared" si="4"/>
        <v>3076.4705882352941</v>
      </c>
      <c r="U23" s="35">
        <f t="shared" si="5"/>
        <v>1358.7009803921569</v>
      </c>
      <c r="V23" s="35">
        <f t="shared" si="6"/>
        <v>1359.1911764705883</v>
      </c>
      <c r="W23" s="35">
        <f t="shared" si="7"/>
        <v>153.55392156862743</v>
      </c>
      <c r="X23" s="35">
        <f t="shared" si="8"/>
        <v>205.0245098039216</v>
      </c>
      <c r="Y23" s="35">
        <f t="shared" si="9"/>
        <v>0</v>
      </c>
      <c r="Z23" s="35">
        <f>(SUM(d188Data200!K53:K58)+Q23)/Q23</f>
        <v>19.75</v>
      </c>
      <c r="AA23" s="35">
        <f>(SUM(d188Data200!O53:O58))/$Q23*$O23/1.02</f>
        <v>170.34313725490196</v>
      </c>
      <c r="AB23" s="35">
        <f>(SUM(d188Data200!Q53:Q58))/$Q23*$O23/1.02</f>
        <v>39.215686274509807</v>
      </c>
      <c r="AC23" s="35">
        <f>(SUM(d188Data200!R53:R58))/$Q23*$O23/1.02</f>
        <v>0</v>
      </c>
      <c r="AD23" s="35">
        <f>d188Data200!F53</f>
        <v>3983.17</v>
      </c>
      <c r="AE23" s="34"/>
      <c r="AF23" s="34"/>
      <c r="AG23" s="34"/>
      <c r="AH23" s="102">
        <f t="shared" si="10"/>
        <v>27.717500000000001</v>
      </c>
      <c r="AI23" s="102">
        <f t="shared" si="11"/>
        <v>27.727499999999999</v>
      </c>
      <c r="AJ23" s="102">
        <f t="shared" si="12"/>
        <v>62.76</v>
      </c>
      <c r="AK23" s="102">
        <f t="shared" si="13"/>
        <v>1364.0501968503938</v>
      </c>
      <c r="AL23" s="102">
        <f t="shared" si="14"/>
        <v>1364.5423228346456</v>
      </c>
      <c r="AM23" s="102">
        <f t="shared" si="15"/>
        <v>0</v>
      </c>
      <c r="AN23" s="102">
        <f t="shared" si="16"/>
        <v>359.99015748031491</v>
      </c>
      <c r="AO23" s="102">
        <f t="shared" si="17"/>
        <v>3088.5826771653542</v>
      </c>
      <c r="AP23" s="102">
        <f t="shared" si="18"/>
        <v>1.9650068074461422</v>
      </c>
    </row>
    <row r="24" spans="1:42" ht="18" x14ac:dyDescent="0.25">
      <c r="A24" s="40">
        <v>206</v>
      </c>
      <c r="B24" s="39"/>
      <c r="C24" s="39"/>
      <c r="D24" s="39"/>
      <c r="E24" s="42">
        <v>15.07</v>
      </c>
      <c r="F24" s="42">
        <v>61.27</v>
      </c>
      <c r="G24" s="42">
        <v>9.2100000000000009</v>
      </c>
      <c r="H24" s="39">
        <v>10.55</v>
      </c>
      <c r="I24" s="124"/>
      <c r="J24" s="39"/>
      <c r="K24" s="42">
        <v>73.680000000000007</v>
      </c>
      <c r="L24" s="42"/>
      <c r="M24" s="113"/>
      <c r="N24" s="106">
        <f t="shared" si="19"/>
        <v>0.96515588158239463</v>
      </c>
      <c r="O24" s="36">
        <v>5.229166666666667</v>
      </c>
      <c r="P24" s="36">
        <f t="shared" si="1"/>
        <v>169.78000000000003</v>
      </c>
      <c r="Q24" s="36">
        <v>4</v>
      </c>
      <c r="R24" s="36">
        <f t="shared" si="2"/>
        <v>42.445000000000007</v>
      </c>
      <c r="S24" s="36">
        <f t="shared" si="3"/>
        <v>217.59997957516345</v>
      </c>
      <c r="T24" s="35">
        <f t="shared" si="4"/>
        <v>2175.9997957516343</v>
      </c>
      <c r="U24" s="35">
        <f t="shared" si="5"/>
        <v>978.41809640522888</v>
      </c>
      <c r="V24" s="35">
        <f t="shared" si="6"/>
        <v>944.32598039215713</v>
      </c>
      <c r="W24" s="35">
        <f t="shared" si="7"/>
        <v>118.04074754901964</v>
      </c>
      <c r="X24" s="35">
        <f t="shared" si="8"/>
        <v>135.21497140522877</v>
      </c>
      <c r="Y24" s="35">
        <f t="shared" si="9"/>
        <v>0</v>
      </c>
      <c r="Z24" s="35">
        <f>(SUM(d188Data200!K63:K68)+Q24)/Q24</f>
        <v>17.25</v>
      </c>
      <c r="AA24" s="35">
        <f>(SUM(d188Data200!O63:O68))/$Q24*$O24/1.02</f>
        <v>143.54575163398695</v>
      </c>
      <c r="AB24" s="35">
        <f>(SUM(d188Data200!Q63:Q68))/$Q24*$O24/1.02</f>
        <v>29.478145424836605</v>
      </c>
      <c r="AC24" s="35">
        <f>(SUM(d188Data200!R63:R68))/$Q24*$O24/1.02</f>
        <v>0</v>
      </c>
      <c r="AD24" s="35">
        <f>d188Data200!F63</f>
        <v>2300.96</v>
      </c>
      <c r="AE24" s="34"/>
      <c r="AF24" s="34"/>
      <c r="AG24" s="34"/>
      <c r="AH24" s="102">
        <f t="shared" si="10"/>
        <v>19.085000000000001</v>
      </c>
      <c r="AI24" s="102">
        <f t="shared" si="11"/>
        <v>18.420000000000002</v>
      </c>
      <c r="AJ24" s="102">
        <f t="shared" si="12"/>
        <v>42.445000000000007</v>
      </c>
      <c r="AK24" s="102">
        <f t="shared" si="13"/>
        <v>982.27013615485578</v>
      </c>
      <c r="AL24" s="102">
        <f t="shared" si="14"/>
        <v>948.04379921259863</v>
      </c>
      <c r="AM24" s="102">
        <f t="shared" si="15"/>
        <v>0</v>
      </c>
      <c r="AN24" s="102">
        <f t="shared" si="16"/>
        <v>254.25278871391083</v>
      </c>
      <c r="AO24" s="102">
        <f t="shared" si="17"/>
        <v>2184.5667240813655</v>
      </c>
      <c r="AP24" s="102">
        <f t="shared" si="18"/>
        <v>1.4997772345632892</v>
      </c>
    </row>
    <row r="25" spans="1:42" ht="18" x14ac:dyDescent="0.25">
      <c r="A25" s="40">
        <v>207</v>
      </c>
      <c r="B25" s="39"/>
      <c r="C25" s="39"/>
      <c r="D25" s="39"/>
      <c r="E25" s="42">
        <v>21.16</v>
      </c>
      <c r="F25" s="42">
        <v>26.58</v>
      </c>
      <c r="G25" s="42">
        <v>3.84</v>
      </c>
      <c r="H25" s="39">
        <v>4.88</v>
      </c>
      <c r="I25" s="124"/>
      <c r="J25" s="39"/>
      <c r="K25" s="42">
        <v>47.85</v>
      </c>
      <c r="L25" s="42"/>
      <c r="M25" s="113"/>
      <c r="N25" s="106">
        <f t="shared" si="19"/>
        <v>1.0023041474654379</v>
      </c>
      <c r="O25" s="36">
        <v>12</v>
      </c>
      <c r="P25" s="36">
        <f t="shared" si="1"/>
        <v>104.31</v>
      </c>
      <c r="Q25" s="36">
        <v>4</v>
      </c>
      <c r="R25" s="36">
        <f t="shared" si="2"/>
        <v>26.077500000000001</v>
      </c>
      <c r="S25" s="36">
        <f t="shared" si="3"/>
        <v>306.79411764705884</v>
      </c>
      <c r="T25" s="35">
        <f t="shared" si="4"/>
        <v>3067.9411764705883</v>
      </c>
      <c r="U25" s="35">
        <f t="shared" si="5"/>
        <v>1404.1176470588232</v>
      </c>
      <c r="V25" s="35">
        <f t="shared" si="6"/>
        <v>1407.3529411764707</v>
      </c>
      <c r="W25" s="35">
        <f t="shared" si="7"/>
        <v>112.94117647058822</v>
      </c>
      <c r="X25" s="35">
        <f t="shared" si="8"/>
        <v>143.52941176470588</v>
      </c>
      <c r="Y25" s="35">
        <f t="shared" si="9"/>
        <v>0</v>
      </c>
      <c r="Z25" s="35">
        <f>(SUM(d188Data200!K73:K78)+Q25)/Q25</f>
        <v>17.25</v>
      </c>
      <c r="AA25" s="35">
        <f>(SUM(d188Data200!O73:O78))/$Q25*$O25/1.02</f>
        <v>141.1764705882353</v>
      </c>
      <c r="AB25" s="35">
        <f>(SUM(d188Data200!Q73:Q78))/$Q25*$O25/1.02</f>
        <v>38.235294117647058</v>
      </c>
      <c r="AC25" s="35">
        <f>(SUM(d188Data200!R73:R78))/$Q25*$O25/1.02</f>
        <v>0</v>
      </c>
      <c r="AD25" s="35">
        <f>d188Data200!F73</f>
        <v>3369.19</v>
      </c>
      <c r="AE25" s="34"/>
      <c r="AF25" s="34"/>
      <c r="AG25" s="34"/>
      <c r="AH25" s="102">
        <f t="shared" si="10"/>
        <v>11.934999999999999</v>
      </c>
      <c r="AI25" s="102">
        <f t="shared" si="11"/>
        <v>11.9625</v>
      </c>
      <c r="AJ25" s="102">
        <f t="shared" si="12"/>
        <v>26.077500000000001</v>
      </c>
      <c r="AK25" s="102">
        <f t="shared" si="13"/>
        <v>1409.6456692913387</v>
      </c>
      <c r="AL25" s="102">
        <f t="shared" si="14"/>
        <v>1412.8937007874017</v>
      </c>
      <c r="AM25" s="102">
        <f t="shared" si="15"/>
        <v>0</v>
      </c>
      <c r="AN25" s="102">
        <f t="shared" si="16"/>
        <v>257.48031496062993</v>
      </c>
      <c r="AO25" s="102">
        <f t="shared" si="17"/>
        <v>3080.0196850393704</v>
      </c>
      <c r="AP25" s="102">
        <f t="shared" si="18"/>
        <v>2.2445009889034426</v>
      </c>
    </row>
    <row r="26" spans="1:42" ht="18.75" thickBot="1" x14ac:dyDescent="0.3">
      <c r="A26" s="120">
        <v>208</v>
      </c>
      <c r="B26" s="104"/>
      <c r="C26" s="104"/>
      <c r="D26" s="104"/>
      <c r="E26" s="118">
        <v>18.02</v>
      </c>
      <c r="F26" s="118">
        <v>68.430000000000007</v>
      </c>
      <c r="G26" s="118">
        <v>8.9499999999999993</v>
      </c>
      <c r="H26" s="119">
        <v>16.190000000000001</v>
      </c>
      <c r="J26" s="104"/>
      <c r="K26" s="118">
        <v>80.42</v>
      </c>
      <c r="L26" s="118"/>
      <c r="M26" s="117"/>
      <c r="N26" s="106">
        <f t="shared" si="19"/>
        <v>0.93024869866975124</v>
      </c>
      <c r="O26" s="36">
        <v>5.020833333333333</v>
      </c>
      <c r="P26" s="36">
        <f t="shared" si="1"/>
        <v>192.01</v>
      </c>
      <c r="Q26" s="36">
        <v>4</v>
      </c>
      <c r="R26" s="36">
        <f t="shared" si="2"/>
        <v>48.002499999999998</v>
      </c>
      <c r="S26" s="36">
        <f t="shared" si="3"/>
        <v>236.28681576797382</v>
      </c>
      <c r="T26" s="35">
        <f t="shared" si="4"/>
        <v>2362.868157679738</v>
      </c>
      <c r="U26" s="35">
        <f t="shared" si="5"/>
        <v>1063.8505923202613</v>
      </c>
      <c r="V26" s="35">
        <f t="shared" si="6"/>
        <v>989.64562908496725</v>
      </c>
      <c r="W26" s="35">
        <f t="shared" si="7"/>
        <v>110.13837826797383</v>
      </c>
      <c r="X26" s="35">
        <f t="shared" si="8"/>
        <v>199.23355800653596</v>
      </c>
      <c r="Y26" s="35">
        <f t="shared" si="9"/>
        <v>0</v>
      </c>
      <c r="Z26" s="35">
        <f>(SUM(d188Data200!K83:K88)+Q26)/Q26</f>
        <v>19.75</v>
      </c>
      <c r="AA26" s="35">
        <f>(SUM(d188Data200!O83:O88))/$Q26*$O26/1.02</f>
        <v>150.13276143790847</v>
      </c>
      <c r="AB26" s="35">
        <f>(SUM(d188Data200!Q83:Q88))/$Q26*$O26/1.02</f>
        <v>38.148488562091501</v>
      </c>
      <c r="AC26" s="35">
        <f>(SUM(d188Data200!R83:R88))/$Q26*$O26/1.02</f>
        <v>0</v>
      </c>
      <c r="AD26" s="35">
        <f>d188Data200!F83</f>
        <v>3248.39</v>
      </c>
      <c r="AE26" s="34"/>
      <c r="AF26" s="34"/>
      <c r="AG26" s="34"/>
      <c r="AH26" s="102">
        <f t="shared" si="10"/>
        <v>21.612500000000001</v>
      </c>
      <c r="AI26" s="102">
        <f t="shared" si="11"/>
        <v>20.105</v>
      </c>
      <c r="AJ26" s="102">
        <f t="shared" si="12"/>
        <v>48.002499999999998</v>
      </c>
      <c r="AK26" s="102">
        <f t="shared" si="13"/>
        <v>1068.0389804790027</v>
      </c>
      <c r="AL26" s="102">
        <f t="shared" si="14"/>
        <v>993.54187171916021</v>
      </c>
      <c r="AM26" s="102">
        <f t="shared" si="15"/>
        <v>0</v>
      </c>
      <c r="AN26" s="102">
        <f t="shared" si="16"/>
        <v>310.58993602362204</v>
      </c>
      <c r="AO26" s="102">
        <f t="shared" si="17"/>
        <v>2372.1707882217852</v>
      </c>
      <c r="AP26" s="102">
        <f t="shared" si="18"/>
        <v>1.9253091807981064</v>
      </c>
    </row>
    <row r="27" spans="1:42" ht="18.75" thickTop="1" x14ac:dyDescent="0.25">
      <c r="A27" s="116">
        <v>301</v>
      </c>
      <c r="B27" s="115"/>
      <c r="C27" s="115"/>
      <c r="D27" s="115"/>
      <c r="E27" s="115">
        <v>11.99</v>
      </c>
      <c r="F27" s="115">
        <v>41.15</v>
      </c>
      <c r="G27" s="115">
        <v>3.25</v>
      </c>
      <c r="H27" s="115">
        <v>4.22</v>
      </c>
      <c r="I27" s="114"/>
      <c r="J27" s="115"/>
      <c r="K27" s="115">
        <v>48.63</v>
      </c>
      <c r="L27" s="115"/>
      <c r="M27" s="114"/>
      <c r="N27" s="106">
        <f t="shared" si="19"/>
        <v>0.91512984569062861</v>
      </c>
      <c r="O27" s="36">
        <v>11.157407407407407</v>
      </c>
      <c r="P27" s="36">
        <f t="shared" si="1"/>
        <v>109.24000000000001</v>
      </c>
      <c r="Q27" s="36">
        <v>4</v>
      </c>
      <c r="R27" s="36">
        <f t="shared" si="2"/>
        <v>27.310000000000002</v>
      </c>
      <c r="S27" s="36">
        <f t="shared" si="3"/>
        <v>298.73411401597673</v>
      </c>
      <c r="T27" s="35">
        <f t="shared" si="4"/>
        <v>2987.3411401597673</v>
      </c>
      <c r="U27" s="35">
        <f t="shared" si="5"/>
        <v>1453.197621641249</v>
      </c>
      <c r="V27" s="35">
        <f t="shared" si="6"/>
        <v>1329.8645152505446</v>
      </c>
      <c r="W27" s="35">
        <f t="shared" si="7"/>
        <v>88.876407044299185</v>
      </c>
      <c r="X27" s="35">
        <f t="shared" si="8"/>
        <v>115.40259622367465</v>
      </c>
      <c r="Y27" s="35">
        <f t="shared" si="9"/>
        <v>0</v>
      </c>
      <c r="Z27" s="35">
        <f>(SUM(d188Data300!K13:K18)+Q27)/Q27</f>
        <v>15.75</v>
      </c>
      <c r="AA27" s="35">
        <f>(SUM(d188Data300!O13:O18))/$Q27*$O27/1.02</f>
        <v>123.05964052287581</v>
      </c>
      <c r="AB27" s="35">
        <f>(SUM(d188Data300!Q13:Q18))/$Q27*$O27/1.02</f>
        <v>13.673293391430645</v>
      </c>
      <c r="AC27" s="35">
        <f>(SUM(d188Data300!R13:R18))/$Q27*$O27/1.02</f>
        <v>0</v>
      </c>
      <c r="AD27" s="35">
        <f>d188Data300!F13</f>
        <v>2224.0700000000002</v>
      </c>
      <c r="AE27" s="34"/>
      <c r="AF27" s="34"/>
      <c r="AG27" s="34"/>
      <c r="AH27" s="102">
        <f t="shared" si="10"/>
        <v>13.285</v>
      </c>
      <c r="AI27" s="102">
        <f t="shared" si="11"/>
        <v>12.157500000000001</v>
      </c>
      <c r="AJ27" s="102">
        <f t="shared" si="12"/>
        <v>27.310000000000002</v>
      </c>
      <c r="AK27" s="102">
        <f t="shared" si="13"/>
        <v>1458.9188721201515</v>
      </c>
      <c r="AL27" s="102">
        <f t="shared" si="14"/>
        <v>1335.1002023184601</v>
      </c>
      <c r="AM27" s="102">
        <f t="shared" si="15"/>
        <v>0</v>
      </c>
      <c r="AN27" s="102">
        <f t="shared" si="16"/>
        <v>205.08325131233593</v>
      </c>
      <c r="AO27" s="102">
        <f t="shared" si="17"/>
        <v>2999.1023257509478</v>
      </c>
      <c r="AP27" s="102">
        <f t="shared" si="18"/>
        <v>2.7062032493046422</v>
      </c>
    </row>
    <row r="28" spans="1:42" ht="18" x14ac:dyDescent="0.25">
      <c r="A28" s="40">
        <v>302</v>
      </c>
      <c r="B28" s="39"/>
      <c r="C28" s="39"/>
      <c r="D28" s="39"/>
      <c r="E28" s="42">
        <v>8.06</v>
      </c>
      <c r="F28" s="42">
        <v>34.26</v>
      </c>
      <c r="G28" s="42">
        <v>3</v>
      </c>
      <c r="H28" s="39">
        <v>4.63</v>
      </c>
      <c r="I28" s="124"/>
      <c r="J28" s="39"/>
      <c r="K28" s="42">
        <v>36.869999999999997</v>
      </c>
      <c r="L28" s="42"/>
      <c r="M28" s="113"/>
      <c r="N28" s="106">
        <f t="shared" si="19"/>
        <v>0.87121928166351603</v>
      </c>
      <c r="O28" s="36">
        <v>11.685185185185185</v>
      </c>
      <c r="P28" s="36">
        <f t="shared" si="1"/>
        <v>86.82</v>
      </c>
      <c r="Q28" s="36">
        <v>4</v>
      </c>
      <c r="R28" s="36">
        <f t="shared" si="2"/>
        <v>21.704999999999998</v>
      </c>
      <c r="S28" s="36">
        <f t="shared" si="3"/>
        <v>248.6538671023965</v>
      </c>
      <c r="T28" s="35">
        <f t="shared" si="4"/>
        <v>2486.538671023965</v>
      </c>
      <c r="U28" s="35">
        <f t="shared" si="5"/>
        <v>1212.0515613652867</v>
      </c>
      <c r="V28" s="35">
        <f t="shared" si="6"/>
        <v>1055.9626906318081</v>
      </c>
      <c r="W28" s="35">
        <f t="shared" si="7"/>
        <v>85.920479302832234</v>
      </c>
      <c r="X28" s="35">
        <f t="shared" si="8"/>
        <v>132.60393972403773</v>
      </c>
      <c r="Y28" s="35">
        <f t="shared" si="9"/>
        <v>0</v>
      </c>
      <c r="Z28" s="35">
        <f>(SUM(d188Data300!K23:K28)+Q28)/Q28</f>
        <v>15.75</v>
      </c>
      <c r="AA28" s="35">
        <f>(SUM(d188Data300!O23:O28))/$Q28*$O28/1.02</f>
        <v>128.88071895424838</v>
      </c>
      <c r="AB28" s="35">
        <f>(SUM(d188Data300!Q23:Q28))/$Q28*$O28/1.02</f>
        <v>34.368191721132895</v>
      </c>
      <c r="AC28" s="35">
        <f>(SUM(d188Data300!R23:R28))/$Q28*$O28/1.02</f>
        <v>0</v>
      </c>
      <c r="AD28" s="35">
        <f>d188Data300!F23</f>
        <v>1339.61</v>
      </c>
      <c r="AE28" s="34"/>
      <c r="AF28" s="34"/>
      <c r="AG28" s="34"/>
      <c r="AH28" s="102">
        <f t="shared" si="10"/>
        <v>10.58</v>
      </c>
      <c r="AI28" s="102">
        <f t="shared" si="11"/>
        <v>9.2174999999999994</v>
      </c>
      <c r="AJ28" s="102">
        <f t="shared" si="12"/>
        <v>21.704999999999998</v>
      </c>
      <c r="AK28" s="102">
        <f t="shared" si="13"/>
        <v>1216.8234179060953</v>
      </c>
      <c r="AL28" s="102">
        <f t="shared" si="14"/>
        <v>1060.1200240594926</v>
      </c>
      <c r="AM28" s="102">
        <f t="shared" si="15"/>
        <v>0</v>
      </c>
      <c r="AN28" s="102">
        <f t="shared" si="16"/>
        <v>219.3847513852435</v>
      </c>
      <c r="AO28" s="102">
        <f t="shared" si="17"/>
        <v>2496.3281933508315</v>
      </c>
      <c r="AP28" s="102">
        <f t="shared" si="18"/>
        <v>2.0224178894059355</v>
      </c>
    </row>
    <row r="29" spans="1:42" ht="18" x14ac:dyDescent="0.25">
      <c r="A29" s="40">
        <v>303</v>
      </c>
      <c r="B29" s="39"/>
      <c r="C29" s="39"/>
      <c r="D29" s="39"/>
      <c r="E29" s="42">
        <v>19.670000000000002</v>
      </c>
      <c r="F29" s="42">
        <v>49.13</v>
      </c>
      <c r="G29" s="42">
        <v>7.26</v>
      </c>
      <c r="H29" s="39">
        <v>7.27</v>
      </c>
      <c r="I29" s="124"/>
      <c r="J29" s="39"/>
      <c r="K29" s="42">
        <v>66.53</v>
      </c>
      <c r="L29" s="42"/>
      <c r="M29" s="113"/>
      <c r="N29" s="106">
        <f t="shared" si="19"/>
        <v>0.96700581395348828</v>
      </c>
      <c r="O29" s="36">
        <v>5.375</v>
      </c>
      <c r="P29" s="36">
        <f t="shared" si="1"/>
        <v>149.86000000000001</v>
      </c>
      <c r="Q29" s="36">
        <v>4</v>
      </c>
      <c r="R29" s="36">
        <f t="shared" si="2"/>
        <v>37.465000000000003</v>
      </c>
      <c r="S29" s="36">
        <f t="shared" si="3"/>
        <v>197.42585784313727</v>
      </c>
      <c r="T29" s="35">
        <f t="shared" si="4"/>
        <v>1974.2585784313728</v>
      </c>
      <c r="U29" s="35">
        <f t="shared" si="5"/>
        <v>906.37254901960807</v>
      </c>
      <c r="V29" s="35">
        <f t="shared" si="6"/>
        <v>876.46752450980387</v>
      </c>
      <c r="W29" s="35">
        <f t="shared" si="7"/>
        <v>95.643382352941174</v>
      </c>
      <c r="X29" s="35">
        <f t="shared" si="8"/>
        <v>95.775122549019599</v>
      </c>
      <c r="Y29" s="35">
        <f t="shared" si="9"/>
        <v>0</v>
      </c>
      <c r="Z29" s="35">
        <f>(SUM(d188Data300!K33:K38)+Q29)/Q29</f>
        <v>15.5</v>
      </c>
      <c r="AA29" s="35">
        <f>(SUM(d188Data300!O33:O38))/$Q29*$O29/1.02</f>
        <v>113.29656862745098</v>
      </c>
      <c r="AB29" s="35">
        <f>(SUM(d188Data300!Q33:Q38))/$Q29*$O29/1.02</f>
        <v>18.44362745098039</v>
      </c>
      <c r="AC29" s="35">
        <f>(SUM(d188Data300!R33:R38))/$Q29*$O29/1.02</f>
        <v>0</v>
      </c>
      <c r="AD29" s="35">
        <f>d188Data300!F33</f>
        <v>3262.98</v>
      </c>
      <c r="AE29" s="34"/>
      <c r="AF29" s="34"/>
      <c r="AG29" s="34"/>
      <c r="AH29" s="102">
        <f t="shared" si="10"/>
        <v>17.200000000000003</v>
      </c>
      <c r="AI29" s="102">
        <f t="shared" si="11"/>
        <v>16.6325</v>
      </c>
      <c r="AJ29" s="102">
        <f t="shared" si="12"/>
        <v>37.465000000000003</v>
      </c>
      <c r="AK29" s="102">
        <f t="shared" si="13"/>
        <v>909.94094488188989</v>
      </c>
      <c r="AL29" s="102">
        <f t="shared" si="14"/>
        <v>879.91818405511822</v>
      </c>
      <c r="AM29" s="102">
        <f t="shared" si="15"/>
        <v>0</v>
      </c>
      <c r="AN29" s="102">
        <f t="shared" si="16"/>
        <v>192.17212106299209</v>
      </c>
      <c r="AO29" s="102">
        <f t="shared" si="17"/>
        <v>1982.0312500000002</v>
      </c>
      <c r="AP29" s="102">
        <f t="shared" si="18"/>
        <v>1.5094657368229327</v>
      </c>
    </row>
    <row r="30" spans="1:42" ht="18" x14ac:dyDescent="0.25">
      <c r="A30" s="40">
        <v>304</v>
      </c>
      <c r="B30" s="39"/>
      <c r="C30" s="39"/>
      <c r="D30" s="39"/>
      <c r="E30" s="42">
        <v>27.13</v>
      </c>
      <c r="F30" s="42">
        <v>85.16</v>
      </c>
      <c r="G30" s="42">
        <v>9.27</v>
      </c>
      <c r="H30" s="39">
        <v>15.46</v>
      </c>
      <c r="I30" s="124"/>
      <c r="J30" s="39"/>
      <c r="K30" s="42">
        <v>111.24</v>
      </c>
      <c r="L30" s="42"/>
      <c r="M30" s="113"/>
      <c r="N30" s="106">
        <f t="shared" si="19"/>
        <v>0.99064921186214272</v>
      </c>
      <c r="O30" s="36">
        <v>5.166666666666667</v>
      </c>
      <c r="P30" s="36">
        <f t="shared" si="1"/>
        <v>248.26</v>
      </c>
      <c r="Q30" s="36">
        <v>4</v>
      </c>
      <c r="R30" s="36">
        <f t="shared" si="2"/>
        <v>62.064999999999998</v>
      </c>
      <c r="S30" s="36">
        <f t="shared" si="3"/>
        <v>314.38153594771245</v>
      </c>
      <c r="T30" s="35">
        <f t="shared" si="4"/>
        <v>3143.8153594771247</v>
      </c>
      <c r="U30" s="35">
        <f t="shared" si="5"/>
        <v>1421.9730392156862</v>
      </c>
      <c r="V30" s="35">
        <f t="shared" si="6"/>
        <v>1408.6764705882354</v>
      </c>
      <c r="W30" s="35">
        <f t="shared" si="7"/>
        <v>117.38970588235296</v>
      </c>
      <c r="X30" s="35">
        <f t="shared" si="8"/>
        <v>195.77614379084969</v>
      </c>
      <c r="Y30" s="35">
        <f t="shared" si="9"/>
        <v>0</v>
      </c>
      <c r="Z30" s="35">
        <f>(SUM(d188Data300!K43:K48)+Q30)/Q30</f>
        <v>18.75</v>
      </c>
      <c r="AA30" s="35">
        <f>(SUM(d188Data300!O43:O48))/$Q30*$O30/1.02</f>
        <v>163.35784313725489</v>
      </c>
      <c r="AB30" s="35">
        <f>(SUM(d188Data300!Q43:Q48))/$Q30*$O30/1.02</f>
        <v>50.653594771241835</v>
      </c>
      <c r="AC30" s="35">
        <f>(SUM(d188Data300!R43:R48))/$Q30*$O30/1.02</f>
        <v>0</v>
      </c>
      <c r="AD30" s="35">
        <f>d188Data300!F43</f>
        <v>4962.01</v>
      </c>
      <c r="AE30" s="34"/>
      <c r="AF30" s="34"/>
      <c r="AG30" s="34"/>
      <c r="AH30" s="102">
        <f t="shared" si="10"/>
        <v>28.072499999999998</v>
      </c>
      <c r="AI30" s="102">
        <f t="shared" si="11"/>
        <v>27.81</v>
      </c>
      <c r="AJ30" s="102">
        <f t="shared" si="12"/>
        <v>62.064999999999998</v>
      </c>
      <c r="AK30" s="102">
        <f t="shared" si="13"/>
        <v>1427.5713582677163</v>
      </c>
      <c r="AL30" s="102">
        <f t="shared" si="14"/>
        <v>1414.2224409448818</v>
      </c>
      <c r="AM30" s="102">
        <f t="shared" si="15"/>
        <v>0</v>
      </c>
      <c r="AN30" s="102">
        <f t="shared" si="16"/>
        <v>314.39878608923885</v>
      </c>
      <c r="AO30" s="102">
        <f t="shared" si="17"/>
        <v>3156.192585301837</v>
      </c>
      <c r="AP30" s="102">
        <f t="shared" si="18"/>
        <v>2.6109927590998865</v>
      </c>
    </row>
    <row r="31" spans="1:42" ht="18" x14ac:dyDescent="0.25">
      <c r="A31" s="40">
        <v>305</v>
      </c>
      <c r="B31" s="39"/>
      <c r="C31" s="39"/>
      <c r="D31" s="39"/>
      <c r="E31" s="42">
        <v>16.84</v>
      </c>
      <c r="F31" s="42">
        <v>29.13</v>
      </c>
      <c r="G31" s="42">
        <v>3.46</v>
      </c>
      <c r="H31" s="39">
        <v>8.01</v>
      </c>
      <c r="I31" s="124"/>
      <c r="J31" s="39"/>
      <c r="K31" s="42">
        <v>42.33</v>
      </c>
      <c r="L31" s="42"/>
      <c r="M31" s="113"/>
      <c r="N31" s="106">
        <f t="shared" si="19"/>
        <v>0.92081792473352186</v>
      </c>
      <c r="O31" s="36">
        <v>25.277777777777782</v>
      </c>
      <c r="P31" s="36">
        <f t="shared" si="1"/>
        <v>99.77</v>
      </c>
      <c r="Q31" s="36">
        <v>4</v>
      </c>
      <c r="R31" s="36">
        <f t="shared" si="2"/>
        <v>24.942499999999999</v>
      </c>
      <c r="S31" s="36">
        <f t="shared" si="3"/>
        <v>618.12840413943366</v>
      </c>
      <c r="T31" s="35">
        <f t="shared" si="4"/>
        <v>6181.2840413943359</v>
      </c>
      <c r="U31" s="35">
        <f t="shared" si="5"/>
        <v>2848.0868736383445</v>
      </c>
      <c r="V31" s="35">
        <f t="shared" si="6"/>
        <v>2622.5694444444443</v>
      </c>
      <c r="W31" s="35">
        <f t="shared" si="7"/>
        <v>214.3654684095861</v>
      </c>
      <c r="X31" s="35">
        <f t="shared" si="8"/>
        <v>496.26225490196083</v>
      </c>
      <c r="Y31" s="35">
        <f t="shared" si="9"/>
        <v>0</v>
      </c>
      <c r="Z31" s="35">
        <f>(SUM(d188Data300!K53:K58)+Q31)/Q31</f>
        <v>17.75</v>
      </c>
      <c r="AA31" s="35">
        <f>(SUM(d188Data300!O53:O58))/$Q31*$O31/1.02</f>
        <v>247.82135076252729</v>
      </c>
      <c r="AB31" s="35">
        <f>(SUM(d188Data300!Q53:Q58))/$Q31*$O31/1.02</f>
        <v>61.955337690631822</v>
      </c>
      <c r="AC31" s="35">
        <f>(SUM(d188Data300!R53:R58))/$Q31*$O31/1.02</f>
        <v>0</v>
      </c>
      <c r="AD31" s="35">
        <f>d188Data300!F53</f>
        <v>2689.65</v>
      </c>
      <c r="AE31" s="34"/>
      <c r="AF31" s="34"/>
      <c r="AG31" s="34"/>
      <c r="AH31" s="102">
        <f t="shared" si="10"/>
        <v>11.4925</v>
      </c>
      <c r="AI31" s="102">
        <f t="shared" si="11"/>
        <v>10.5825</v>
      </c>
      <c r="AJ31" s="102">
        <f t="shared" si="12"/>
        <v>24.942499999999999</v>
      </c>
      <c r="AK31" s="102">
        <f t="shared" si="13"/>
        <v>2859.2998140857394</v>
      </c>
      <c r="AL31" s="102">
        <f t="shared" si="14"/>
        <v>2632.8945209973754</v>
      </c>
      <c r="AM31" s="102">
        <f t="shared" si="15"/>
        <v>0</v>
      </c>
      <c r="AN31" s="102">
        <f t="shared" si="16"/>
        <v>713.42547025371834</v>
      </c>
      <c r="AO31" s="102">
        <f t="shared" si="17"/>
        <v>6205.6198053368335</v>
      </c>
      <c r="AP31" s="102">
        <f t="shared" si="18"/>
        <v>4.5668145753893761</v>
      </c>
    </row>
    <row r="32" spans="1:42" ht="18" x14ac:dyDescent="0.25">
      <c r="A32" s="40">
        <v>306</v>
      </c>
      <c r="B32" s="39"/>
      <c r="C32" s="39"/>
      <c r="D32" s="39"/>
      <c r="E32" s="42">
        <v>6.96</v>
      </c>
      <c r="F32" s="42">
        <v>40.06</v>
      </c>
      <c r="G32" s="42">
        <v>3.63</v>
      </c>
      <c r="H32" s="39">
        <v>2.71</v>
      </c>
      <c r="I32" s="124"/>
      <c r="J32" s="39"/>
      <c r="K32" s="42">
        <v>46.57</v>
      </c>
      <c r="L32" s="42"/>
      <c r="M32" s="113"/>
      <c r="N32" s="106">
        <f t="shared" si="19"/>
        <v>0.99042960442364947</v>
      </c>
      <c r="O32" s="36">
        <v>12.50925925925926</v>
      </c>
      <c r="P32" s="36">
        <f t="shared" si="1"/>
        <v>99.93</v>
      </c>
      <c r="Q32" s="36">
        <v>4</v>
      </c>
      <c r="R32" s="36">
        <f t="shared" si="2"/>
        <v>24.982500000000002</v>
      </c>
      <c r="S32" s="36">
        <f t="shared" si="3"/>
        <v>306.38487200435731</v>
      </c>
      <c r="T32" s="35">
        <f t="shared" si="4"/>
        <v>3063.8487200435729</v>
      </c>
      <c r="U32" s="35">
        <f t="shared" si="5"/>
        <v>1441.6308097312997</v>
      </c>
      <c r="V32" s="35">
        <f t="shared" si="6"/>
        <v>1427.8338326071171</v>
      </c>
      <c r="W32" s="35">
        <f t="shared" si="7"/>
        <v>111.29561546840959</v>
      </c>
      <c r="X32" s="35">
        <f t="shared" si="8"/>
        <v>83.088462236746551</v>
      </c>
      <c r="Y32" s="35">
        <f t="shared" si="9"/>
        <v>0</v>
      </c>
      <c r="Z32" s="35">
        <f>(SUM(d188Data300!K63:K68)+Q32)/Q32</f>
        <v>17.5</v>
      </c>
      <c r="AA32" s="35">
        <f>(SUM(d188Data300!O63:O68))/$Q32*$O32/1.02</f>
        <v>162.49773057371098</v>
      </c>
      <c r="AB32" s="35">
        <f>(SUM(d188Data300!Q63:Q68))/$Q32*$O32/1.02</f>
        <v>18.395969498910674</v>
      </c>
      <c r="AC32" s="35">
        <f>(SUM(d188Data300!R63:R68))/$Q32*$O32/1.02</f>
        <v>0</v>
      </c>
      <c r="AD32" s="35">
        <f>d188Data300!F63</f>
        <v>1313.45</v>
      </c>
      <c r="AE32" s="34"/>
      <c r="AF32" s="34"/>
      <c r="AG32" s="34"/>
      <c r="AH32" s="102">
        <f t="shared" si="10"/>
        <v>11.755000000000001</v>
      </c>
      <c r="AI32" s="102">
        <f t="shared" si="11"/>
        <v>11.6425</v>
      </c>
      <c r="AJ32" s="102">
        <f t="shared" si="12"/>
        <v>24.982500000000002</v>
      </c>
      <c r="AK32" s="102">
        <f t="shared" si="13"/>
        <v>1447.3065215806357</v>
      </c>
      <c r="AL32" s="102">
        <f t="shared" si="14"/>
        <v>1433.4552256488773</v>
      </c>
      <c r="AM32" s="102">
        <f t="shared" si="15"/>
        <v>0</v>
      </c>
      <c r="AN32" s="102">
        <f t="shared" si="16"/>
        <v>195.14936934966462</v>
      </c>
      <c r="AO32" s="102">
        <f t="shared" si="17"/>
        <v>3075.9111165791778</v>
      </c>
      <c r="AP32" s="102">
        <f t="shared" si="18"/>
        <v>2.7312711936351812</v>
      </c>
    </row>
    <row r="33" spans="1:42" ht="18" x14ac:dyDescent="0.25">
      <c r="A33" s="40">
        <v>307</v>
      </c>
      <c r="B33" s="39"/>
      <c r="C33" s="39"/>
      <c r="D33" s="39"/>
      <c r="E33" s="42">
        <v>7.9</v>
      </c>
      <c r="F33" s="42">
        <v>46.68</v>
      </c>
      <c r="G33" s="42">
        <v>3.17</v>
      </c>
      <c r="H33" s="39">
        <v>4.3499999999999996</v>
      </c>
      <c r="I33" s="124"/>
      <c r="J33" s="39"/>
      <c r="K33" s="42">
        <v>46.12</v>
      </c>
      <c r="L33" s="42"/>
      <c r="M33" s="113"/>
      <c r="N33" s="106">
        <f t="shared" si="19"/>
        <v>0.84499816782704285</v>
      </c>
      <c r="O33" s="36">
        <v>11.787037037037038</v>
      </c>
      <c r="P33" s="36">
        <f t="shared" si="1"/>
        <v>108.22</v>
      </c>
      <c r="Q33" s="36">
        <v>4</v>
      </c>
      <c r="R33" s="36">
        <f t="shared" si="2"/>
        <v>27.055</v>
      </c>
      <c r="S33" s="36">
        <f t="shared" si="3"/>
        <v>312.64537944807552</v>
      </c>
      <c r="T33" s="35">
        <f t="shared" si="4"/>
        <v>3126.4537944807548</v>
      </c>
      <c r="U33" s="35">
        <f t="shared" si="5"/>
        <v>1576.8051016702977</v>
      </c>
      <c r="V33" s="35">
        <f t="shared" si="6"/>
        <v>1332.3974219317358</v>
      </c>
      <c r="W33" s="35">
        <f t="shared" si="7"/>
        <v>91.580655410312275</v>
      </c>
      <c r="X33" s="35">
        <f t="shared" si="8"/>
        <v>125.67061546840957</v>
      </c>
      <c r="Y33" s="35">
        <f t="shared" si="9"/>
        <v>0</v>
      </c>
      <c r="Z33" s="35">
        <f>(SUM(d188Data300!K73:K78)+Q33)/Q33</f>
        <v>19</v>
      </c>
      <c r="AA33" s="35">
        <f>(SUM(d188Data300!O73:O78))/$Q33*$O33/1.02</f>
        <v>144.44898329702255</v>
      </c>
      <c r="AB33" s="35">
        <f>(SUM(d188Data300!Q73:Q78))/$Q33*$O33/1.02</f>
        <v>20.222857661583152</v>
      </c>
      <c r="AC33" s="35">
        <f>(SUM(d188Data300!R73:R78))/$Q33*$O33/1.02</f>
        <v>0</v>
      </c>
      <c r="AD33" s="35">
        <f>d188Data300!F73</f>
        <v>1251.93</v>
      </c>
      <c r="AE33" s="34"/>
      <c r="AF33" s="34"/>
      <c r="AG33" s="34"/>
      <c r="AH33" s="102">
        <f t="shared" si="10"/>
        <v>13.645</v>
      </c>
      <c r="AI33" s="102">
        <f t="shared" si="11"/>
        <v>11.53</v>
      </c>
      <c r="AJ33" s="102">
        <f t="shared" si="12"/>
        <v>27.055</v>
      </c>
      <c r="AK33" s="102">
        <f t="shared" si="13"/>
        <v>1583.0129957713621</v>
      </c>
      <c r="AL33" s="102">
        <f t="shared" si="14"/>
        <v>1337.6430810731993</v>
      </c>
      <c r="AM33" s="102">
        <f t="shared" si="15"/>
        <v>0</v>
      </c>
      <c r="AN33" s="102">
        <f t="shared" si="16"/>
        <v>218.10659084281133</v>
      </c>
      <c r="AO33" s="102">
        <f t="shared" si="17"/>
        <v>3138.7626676873729</v>
      </c>
      <c r="AP33" s="102">
        <f t="shared" si="18"/>
        <v>2.5086347592354952</v>
      </c>
    </row>
    <row r="34" spans="1:42" ht="18.75" thickBot="1" x14ac:dyDescent="0.3">
      <c r="A34" s="120">
        <v>308</v>
      </c>
      <c r="B34" s="104"/>
      <c r="C34" s="104"/>
      <c r="D34" s="104"/>
      <c r="E34" s="118">
        <v>10.06</v>
      </c>
      <c r="F34" s="118">
        <v>24.18</v>
      </c>
      <c r="G34" s="118">
        <v>2.65</v>
      </c>
      <c r="H34" s="119">
        <v>9.6</v>
      </c>
      <c r="J34" s="104"/>
      <c r="K34" s="118">
        <v>31.92</v>
      </c>
      <c r="L34" s="118"/>
      <c r="M34" s="117"/>
      <c r="N34" s="106">
        <f t="shared" si="19"/>
        <v>0.93224299065420557</v>
      </c>
      <c r="O34" s="36">
        <v>23.111111111111111</v>
      </c>
      <c r="P34" s="36">
        <f t="shared" si="1"/>
        <v>78.41</v>
      </c>
      <c r="Q34" s="36">
        <v>4</v>
      </c>
      <c r="R34" s="36">
        <f t="shared" si="2"/>
        <v>19.602499999999999</v>
      </c>
      <c r="S34" s="36">
        <f t="shared" si="3"/>
        <v>444.15250544662302</v>
      </c>
      <c r="T34" s="35">
        <f t="shared" si="4"/>
        <v>4441.5250544662294</v>
      </c>
      <c r="U34" s="35">
        <f t="shared" si="5"/>
        <v>1939.520697167756</v>
      </c>
      <c r="V34" s="35">
        <f t="shared" si="6"/>
        <v>1808.104575163399</v>
      </c>
      <c r="W34" s="35">
        <f t="shared" si="7"/>
        <v>150.10893246187362</v>
      </c>
      <c r="X34" s="35">
        <f t="shared" si="8"/>
        <v>543.7908496732025</v>
      </c>
      <c r="Y34" s="35">
        <f t="shared" si="9"/>
        <v>0</v>
      </c>
      <c r="Z34" s="35">
        <f>(SUM(d188Data300!K83:K88)+Q34)/Q34</f>
        <v>17.5</v>
      </c>
      <c r="AA34" s="35">
        <f>(SUM(d188Data300!O83:O88))/$Q34*$O34/1.02</f>
        <v>198.2570806100218</v>
      </c>
      <c r="AB34" s="35">
        <f>(SUM(d188Data300!Q83:Q88))/$Q34*$O34/1.02</f>
        <v>67.973856209150327</v>
      </c>
      <c r="AC34" s="35">
        <f>(SUM(d188Data300!R83:R88))/$Q34*$O34/1.02</f>
        <v>0</v>
      </c>
      <c r="AD34" s="35">
        <f>d188Data300!F83</f>
        <v>1531.93</v>
      </c>
      <c r="AE34" s="34"/>
      <c r="AF34" s="34"/>
      <c r="AG34" s="34"/>
      <c r="AH34" s="102">
        <f t="shared" si="10"/>
        <v>8.56</v>
      </c>
      <c r="AI34" s="102">
        <f t="shared" si="11"/>
        <v>7.98</v>
      </c>
      <c r="AJ34" s="102">
        <f t="shared" si="12"/>
        <v>19.602499999999999</v>
      </c>
      <c r="AK34" s="102">
        <f t="shared" si="13"/>
        <v>1947.1566054243219</v>
      </c>
      <c r="AL34" s="102">
        <f t="shared" si="14"/>
        <v>1815.2230971128611</v>
      </c>
      <c r="AM34" s="102">
        <f t="shared" si="15"/>
        <v>0</v>
      </c>
      <c r="AN34" s="102">
        <f t="shared" si="16"/>
        <v>696.63167104111994</v>
      </c>
      <c r="AO34" s="102">
        <f t="shared" si="17"/>
        <v>4459.0113735783034</v>
      </c>
      <c r="AP34" s="102">
        <f t="shared" si="18"/>
        <v>2.965116917045409</v>
      </c>
    </row>
    <row r="35" spans="1:42" ht="18.75" thickTop="1" x14ac:dyDescent="0.25">
      <c r="A35" s="116">
        <v>401</v>
      </c>
      <c r="B35" s="115"/>
      <c r="C35" s="115">
        <v>198</v>
      </c>
      <c r="D35" s="115"/>
      <c r="E35" s="115">
        <v>28.52</v>
      </c>
      <c r="F35" s="115">
        <v>56.27</v>
      </c>
      <c r="G35" s="115">
        <v>7.87</v>
      </c>
      <c r="H35" s="115">
        <v>14.96</v>
      </c>
      <c r="I35" s="114"/>
      <c r="J35" s="115"/>
      <c r="K35" s="115">
        <v>77.08</v>
      </c>
      <c r="L35" s="115"/>
      <c r="M35" s="114"/>
      <c r="N35" s="106">
        <f t="shared" si="19"/>
        <v>0.90906946573888425</v>
      </c>
      <c r="O35" s="36">
        <v>4.875</v>
      </c>
      <c r="P35" s="36">
        <f t="shared" si="1"/>
        <v>184.7</v>
      </c>
      <c r="Q35" s="36">
        <v>4</v>
      </c>
      <c r="R35" s="36">
        <f t="shared" si="2"/>
        <v>46.174999999999997</v>
      </c>
      <c r="S35" s="36">
        <f t="shared" si="3"/>
        <v>220.68933823529409</v>
      </c>
      <c r="T35" s="35">
        <f t="shared" si="4"/>
        <v>2206.8933823529405</v>
      </c>
      <c r="U35" s="35">
        <f t="shared" si="5"/>
        <v>1013.1158088235295</v>
      </c>
      <c r="V35" s="35">
        <f t="shared" si="6"/>
        <v>920.99264705882354</v>
      </c>
      <c r="W35" s="35">
        <f t="shared" si="7"/>
        <v>94.034926470588232</v>
      </c>
      <c r="X35" s="35">
        <f t="shared" si="8"/>
        <v>178.75</v>
      </c>
      <c r="Y35" s="35">
        <f t="shared" si="9"/>
        <v>0</v>
      </c>
      <c r="Z35" s="35">
        <f>(SUM(d188Data400!K13:K18)+Q35)/Q35</f>
        <v>18.25</v>
      </c>
      <c r="AA35" s="35">
        <f>(SUM(d188Data400!O13:O18))/$Q35*$O35/1.02</f>
        <v>107.53676470588235</v>
      </c>
      <c r="AB35" s="35">
        <f>(SUM(d188Data400!Q13:Q18))/$Q35*$O35/1.02</f>
        <v>43.014705882352942</v>
      </c>
      <c r="AC35" s="35">
        <f>(SUM(d188Data400!R13:R18))/$Q35*$O35/1.02</f>
        <v>0</v>
      </c>
      <c r="AD35" s="35">
        <f>d188Data400!F13</f>
        <v>4080.87</v>
      </c>
      <c r="AE35" s="34"/>
      <c r="AF35" s="34"/>
      <c r="AG35" s="34"/>
      <c r="AH35" s="102">
        <f t="shared" si="10"/>
        <v>21.197500000000002</v>
      </c>
      <c r="AI35" s="102">
        <f t="shared" si="11"/>
        <v>19.27</v>
      </c>
      <c r="AJ35" s="102">
        <f t="shared" si="12"/>
        <v>46.174999999999997</v>
      </c>
      <c r="AK35" s="102">
        <f t="shared" si="13"/>
        <v>1017.1044537401575</v>
      </c>
      <c r="AL35" s="102">
        <f t="shared" si="14"/>
        <v>924.61860236220468</v>
      </c>
      <c r="AM35" s="102">
        <f t="shared" si="15"/>
        <v>0</v>
      </c>
      <c r="AN35" s="102">
        <f t="shared" si="16"/>
        <v>273.85888287401576</v>
      </c>
      <c r="AO35" s="102">
        <f t="shared" si="17"/>
        <v>2215.5819389763778</v>
      </c>
      <c r="AP35" s="102">
        <f t="shared" si="18"/>
        <v>1.4553545063585542</v>
      </c>
    </row>
    <row r="36" spans="1:42" ht="18" x14ac:dyDescent="0.25">
      <c r="A36" s="40">
        <v>402</v>
      </c>
      <c r="B36" s="39"/>
      <c r="C36" s="39"/>
      <c r="D36" s="39"/>
      <c r="E36" s="39">
        <v>9.19</v>
      </c>
      <c r="F36" s="39">
        <v>46.43</v>
      </c>
      <c r="G36" s="39">
        <v>4.6500000000000004</v>
      </c>
      <c r="H36" s="39">
        <v>5.16</v>
      </c>
      <c r="I36" s="39"/>
      <c r="J36" s="39"/>
      <c r="K36" s="39">
        <v>57.03</v>
      </c>
      <c r="L36" s="42"/>
      <c r="M36" s="113"/>
      <c r="N36" s="106">
        <f t="shared" si="19"/>
        <v>1.0253505933117584</v>
      </c>
      <c r="O36" s="36">
        <v>11.472222222222221</v>
      </c>
      <c r="P36" s="36">
        <f t="shared" si="1"/>
        <v>122.46</v>
      </c>
      <c r="Q36" s="36">
        <v>4</v>
      </c>
      <c r="R36" s="36">
        <f t="shared" si="2"/>
        <v>30.614999999999998</v>
      </c>
      <c r="S36" s="36">
        <f t="shared" si="3"/>
        <v>344.33537581699341</v>
      </c>
      <c r="T36" s="35">
        <f t="shared" si="4"/>
        <v>3443.3537581699343</v>
      </c>
      <c r="U36" s="35">
        <f t="shared" si="5"/>
        <v>1563.9338235294115</v>
      </c>
      <c r="V36" s="35">
        <f t="shared" si="6"/>
        <v>1603.5804738562088</v>
      </c>
      <c r="W36" s="35">
        <f t="shared" si="7"/>
        <v>130.74959150326796</v>
      </c>
      <c r="X36" s="35">
        <f t="shared" si="8"/>
        <v>145.08986928104574</v>
      </c>
      <c r="Y36" s="35">
        <f t="shared" si="9"/>
        <v>0</v>
      </c>
      <c r="Z36" s="35">
        <f>(SUM(d188Data400!K23:K28)+Q36)/Q36</f>
        <v>16.75</v>
      </c>
      <c r="AA36" s="35">
        <f>(SUM(d188Data400!O23:O28))/$Q36*$O36/1.02</f>
        <v>208.0746187363834</v>
      </c>
      <c r="AB36" s="35">
        <f>(SUM(d188Data400!Q23:Q28))/$Q36*$O36/1.02</f>
        <v>33.741830065359473</v>
      </c>
      <c r="AC36" s="35">
        <f>(SUM(d188Data400!R23:R28))/$Q36*$O36/1.02</f>
        <v>0</v>
      </c>
      <c r="AD36" s="35">
        <f>d188Data400!F23</f>
        <v>1506.34</v>
      </c>
      <c r="AE36" s="34"/>
      <c r="AF36" s="34"/>
      <c r="AG36" s="34"/>
      <c r="AH36" s="102">
        <f t="shared" si="10"/>
        <v>13.904999999999999</v>
      </c>
      <c r="AI36" s="102">
        <f t="shared" si="11"/>
        <v>14.2575</v>
      </c>
      <c r="AJ36" s="102">
        <f t="shared" si="12"/>
        <v>30.614999999999998</v>
      </c>
      <c r="AK36" s="102">
        <f t="shared" si="13"/>
        <v>1570.0910433070865</v>
      </c>
      <c r="AL36" s="102">
        <f t="shared" si="14"/>
        <v>1609.893782808399</v>
      </c>
      <c r="AM36" s="102">
        <f t="shared" si="15"/>
        <v>0</v>
      </c>
      <c r="AN36" s="102">
        <f t="shared" si="16"/>
        <v>276.92544291338584</v>
      </c>
      <c r="AO36" s="102">
        <f t="shared" si="17"/>
        <v>3456.9102690288714</v>
      </c>
      <c r="AP36" s="102">
        <f t="shared" si="18"/>
        <v>2.5735483592766015</v>
      </c>
    </row>
    <row r="37" spans="1:42" ht="18" x14ac:dyDescent="0.25">
      <c r="A37" s="40">
        <v>403</v>
      </c>
      <c r="B37" s="39"/>
      <c r="C37" s="39"/>
      <c r="D37" s="39"/>
      <c r="E37" s="42">
        <v>7.36</v>
      </c>
      <c r="F37" s="42">
        <v>23.82</v>
      </c>
      <c r="G37" s="42">
        <v>0.83</v>
      </c>
      <c r="H37" s="39">
        <v>1.62</v>
      </c>
      <c r="I37" s="124"/>
      <c r="J37" s="39"/>
      <c r="K37" s="42">
        <v>28.69</v>
      </c>
      <c r="L37" s="42"/>
      <c r="M37" s="113"/>
      <c r="N37" s="106">
        <f t="shared" si="19"/>
        <v>0.92014111610006422</v>
      </c>
      <c r="O37" s="36">
        <v>22.351851851851851</v>
      </c>
      <c r="P37" s="36">
        <f t="shared" si="1"/>
        <v>62.319999999999993</v>
      </c>
      <c r="Q37" s="36">
        <v>4</v>
      </c>
      <c r="R37" s="36">
        <f t="shared" si="2"/>
        <v>15.579999999999998</v>
      </c>
      <c r="S37" s="36">
        <f t="shared" si="3"/>
        <v>341.41358024691351</v>
      </c>
      <c r="T37" s="35">
        <f t="shared" si="4"/>
        <v>3414.1358024691353</v>
      </c>
      <c r="U37" s="35">
        <f t="shared" si="5"/>
        <v>1708.1635802469134</v>
      </c>
      <c r="V37" s="35">
        <f t="shared" si="6"/>
        <v>1571.7515432098764</v>
      </c>
      <c r="W37" s="35">
        <f t="shared" si="7"/>
        <v>45.470679012345677</v>
      </c>
      <c r="X37" s="35">
        <f t="shared" si="8"/>
        <v>88.75</v>
      </c>
      <c r="Y37" s="35">
        <f t="shared" si="9"/>
        <v>0</v>
      </c>
      <c r="Z37" s="35">
        <f>(SUM(d188Data400!K33:K38)+Q37)/Q37</f>
        <v>14.75</v>
      </c>
      <c r="AA37" s="35">
        <f>(SUM(d188Data400!O33:O38))/$Q37*$O37/1.02</f>
        <v>164.35185185185185</v>
      </c>
      <c r="AB37" s="35">
        <f>(SUM(d188Data400!Q33:Q38))/$Q37*$O37/1.02</f>
        <v>21.913580246913579</v>
      </c>
      <c r="AC37" s="35">
        <f>(SUM(d188Data400!R33:R38))/$Q37*$O37/1.02</f>
        <v>0</v>
      </c>
      <c r="AD37" s="35">
        <f>d188Data400!F33</f>
        <v>1176.82</v>
      </c>
      <c r="AE37" s="34"/>
      <c r="AF37" s="34"/>
      <c r="AG37" s="34"/>
      <c r="AH37" s="102">
        <f t="shared" si="10"/>
        <v>7.7949999999999999</v>
      </c>
      <c r="AI37" s="102">
        <f t="shared" si="11"/>
        <v>7.1725000000000003</v>
      </c>
      <c r="AJ37" s="102">
        <f t="shared" si="12"/>
        <v>15.579999999999998</v>
      </c>
      <c r="AK37" s="102">
        <f t="shared" si="13"/>
        <v>1714.8886337124525</v>
      </c>
      <c r="AL37" s="102">
        <f t="shared" si="14"/>
        <v>1577.9395414114902</v>
      </c>
      <c r="AM37" s="102">
        <f t="shared" si="15"/>
        <v>0</v>
      </c>
      <c r="AN37" s="102">
        <f t="shared" si="16"/>
        <v>134.74910688247303</v>
      </c>
      <c r="AO37" s="102">
        <f t="shared" si="17"/>
        <v>3427.5772820064158</v>
      </c>
      <c r="AP37" s="102">
        <f t="shared" si="18"/>
        <v>2.7420044047900651</v>
      </c>
    </row>
    <row r="38" spans="1:42" ht="18" x14ac:dyDescent="0.25">
      <c r="A38" s="40">
        <v>404</v>
      </c>
      <c r="B38" s="39"/>
      <c r="C38" s="39"/>
      <c r="D38" s="39"/>
      <c r="E38" s="42">
        <v>12.16</v>
      </c>
      <c r="F38" s="42">
        <v>40.659999999999997</v>
      </c>
      <c r="G38" s="42">
        <v>4.22</v>
      </c>
      <c r="H38" s="39">
        <v>5.04</v>
      </c>
      <c r="I38" s="124"/>
      <c r="J38" s="39"/>
      <c r="K38" s="42">
        <v>50.34</v>
      </c>
      <c r="L38" s="42"/>
      <c r="M38" s="113"/>
      <c r="N38" s="106">
        <f t="shared" si="19"/>
        <v>0.9530480878455132</v>
      </c>
      <c r="O38" s="36">
        <v>10.944444444444445</v>
      </c>
      <c r="P38" s="36">
        <f t="shared" si="1"/>
        <v>112.41999999999999</v>
      </c>
      <c r="Q38" s="36">
        <v>4</v>
      </c>
      <c r="R38" s="36">
        <f t="shared" si="2"/>
        <v>28.104999999999997</v>
      </c>
      <c r="S38" s="36">
        <f t="shared" si="3"/>
        <v>301.56236383442263</v>
      </c>
      <c r="T38" s="35">
        <f t="shared" si="4"/>
        <v>3015.6236383442265</v>
      </c>
      <c r="U38" s="35">
        <f t="shared" si="5"/>
        <v>1416.8763616557731</v>
      </c>
      <c r="V38" s="35">
        <f t="shared" si="6"/>
        <v>1350.3513071895425</v>
      </c>
      <c r="W38" s="35">
        <f t="shared" si="7"/>
        <v>113.19989106753812</v>
      </c>
      <c r="X38" s="35">
        <f t="shared" si="8"/>
        <v>135.19607843137257</v>
      </c>
      <c r="Y38" s="35">
        <f t="shared" si="9"/>
        <v>0</v>
      </c>
      <c r="Z38" s="35">
        <f>(SUM(d188Data400!K43:K48)+Q38)/Q38</f>
        <v>19</v>
      </c>
      <c r="AA38" s="35">
        <f>(SUM(d188Data400!O43:O48))/$Q38*$O38/1.02</f>
        <v>163.630174291939</v>
      </c>
      <c r="AB38" s="35">
        <f>(SUM(d188Data400!Q43:Q48))/$Q38*$O38/1.02</f>
        <v>21.459694989106755</v>
      </c>
      <c r="AC38" s="35">
        <f>(SUM(d188Data400!R43:R48))/$Q38*$O38/1.02</f>
        <v>0</v>
      </c>
      <c r="AD38" s="35">
        <f>d188Data400!F43</f>
        <v>1948.78</v>
      </c>
      <c r="AE38" s="34"/>
      <c r="AF38" s="34"/>
      <c r="AG38" s="34"/>
      <c r="AH38" s="102">
        <f t="shared" si="10"/>
        <v>13.204999999999998</v>
      </c>
      <c r="AI38" s="102">
        <f t="shared" si="11"/>
        <v>12.585000000000001</v>
      </c>
      <c r="AJ38" s="102">
        <f t="shared" si="12"/>
        <v>28.104999999999997</v>
      </c>
      <c r="AK38" s="102">
        <f t="shared" si="13"/>
        <v>1422.4546150481187</v>
      </c>
      <c r="AL38" s="102">
        <f t="shared" si="14"/>
        <v>1355.6676509186352</v>
      </c>
      <c r="AM38" s="102">
        <f t="shared" si="15"/>
        <v>0</v>
      </c>
      <c r="AN38" s="102">
        <f t="shared" si="16"/>
        <v>249.37390638670166</v>
      </c>
      <c r="AO38" s="102">
        <f t="shared" si="17"/>
        <v>3027.4961723534552</v>
      </c>
      <c r="AP38" s="102">
        <f t="shared" si="18"/>
        <v>2.2796472900604212</v>
      </c>
    </row>
    <row r="39" spans="1:42" ht="18" x14ac:dyDescent="0.25">
      <c r="A39" s="40">
        <v>405</v>
      </c>
      <c r="B39" s="39"/>
      <c r="C39" s="39"/>
      <c r="D39" s="39"/>
      <c r="E39" s="42">
        <v>7.64</v>
      </c>
      <c r="F39" s="42">
        <v>31</v>
      </c>
      <c r="G39" s="42">
        <v>2.98</v>
      </c>
      <c r="H39" s="39">
        <v>4.08</v>
      </c>
      <c r="I39" s="124"/>
      <c r="J39" s="39"/>
      <c r="K39" s="42">
        <v>37.69</v>
      </c>
      <c r="L39" s="42"/>
      <c r="M39" s="113"/>
      <c r="N39" s="106">
        <f t="shared" si="19"/>
        <v>0.97541407867494812</v>
      </c>
      <c r="O39" s="36">
        <v>23.953703703703706</v>
      </c>
      <c r="P39" s="36">
        <f t="shared" si="1"/>
        <v>83.389999999999986</v>
      </c>
      <c r="Q39" s="36">
        <v>4</v>
      </c>
      <c r="R39" s="36">
        <f t="shared" si="2"/>
        <v>20.847499999999997</v>
      </c>
      <c r="S39" s="36">
        <f t="shared" si="3"/>
        <v>489.58317447349305</v>
      </c>
      <c r="T39" s="35">
        <f t="shared" si="4"/>
        <v>4895.8317447349309</v>
      </c>
      <c r="U39" s="35">
        <f t="shared" si="5"/>
        <v>2268.5566448801746</v>
      </c>
      <c r="V39" s="35">
        <f t="shared" si="6"/>
        <v>2212.782089687727</v>
      </c>
      <c r="W39" s="35">
        <f t="shared" si="7"/>
        <v>174.95597312999271</v>
      </c>
      <c r="X39" s="35">
        <f t="shared" si="8"/>
        <v>239.53703703703704</v>
      </c>
      <c r="Y39" s="35">
        <f t="shared" si="9"/>
        <v>0</v>
      </c>
      <c r="Z39" s="35">
        <f>(SUM(d188Data400!K53:K58)+Q39)/Q39</f>
        <v>17.75</v>
      </c>
      <c r="AA39" s="35">
        <f>(SUM(d188Data400!O53:O58))/$Q39*$O39/1.02</f>
        <v>381.61537763253455</v>
      </c>
      <c r="AB39" s="35">
        <f>(SUM(d188Data400!Q53:Q58))/$Q39*$O39/1.02</f>
        <v>70.452069716775597</v>
      </c>
      <c r="AC39" s="35">
        <f>(SUM(d188Data400!R53:R58))/$Q39*$O39/1.02</f>
        <v>0</v>
      </c>
      <c r="AD39" s="35">
        <f>d188Data400!F53</f>
        <v>1300.46</v>
      </c>
      <c r="AE39" s="34"/>
      <c r="AF39" s="34"/>
      <c r="AG39" s="34"/>
      <c r="AH39" s="102">
        <f t="shared" si="10"/>
        <v>9.66</v>
      </c>
      <c r="AI39" s="102">
        <f t="shared" si="11"/>
        <v>9.4224999999999994</v>
      </c>
      <c r="AJ39" s="102">
        <f t="shared" si="12"/>
        <v>20.847499999999997</v>
      </c>
      <c r="AK39" s="102">
        <f t="shared" si="13"/>
        <v>2277.4879702537187</v>
      </c>
      <c r="AL39" s="102">
        <f t="shared" si="14"/>
        <v>2221.4938301983084</v>
      </c>
      <c r="AM39" s="102">
        <f t="shared" si="15"/>
        <v>0</v>
      </c>
      <c r="AN39" s="102">
        <f t="shared" si="16"/>
        <v>416.12487241178189</v>
      </c>
      <c r="AO39" s="102">
        <f t="shared" si="17"/>
        <v>4915.1066728638098</v>
      </c>
      <c r="AP39" s="102">
        <f t="shared" si="18"/>
        <v>3.8766780180577891</v>
      </c>
    </row>
    <row r="40" spans="1:42" ht="18" x14ac:dyDescent="0.25">
      <c r="A40" s="40">
        <v>406</v>
      </c>
      <c r="B40" s="39"/>
      <c r="C40" s="39"/>
      <c r="D40" s="39"/>
      <c r="E40" s="42">
        <v>8.56</v>
      </c>
      <c r="F40" s="42">
        <v>40.47</v>
      </c>
      <c r="G40" s="42">
        <v>3.18</v>
      </c>
      <c r="H40" s="39">
        <v>7.34</v>
      </c>
      <c r="I40" s="124"/>
      <c r="J40" s="39"/>
      <c r="K40" s="42">
        <v>45.83</v>
      </c>
      <c r="L40" s="42"/>
      <c r="M40" s="113"/>
      <c r="N40" s="106">
        <f t="shared" si="19"/>
        <v>0.93473383642667751</v>
      </c>
      <c r="O40" s="36">
        <v>11.648148148148147</v>
      </c>
      <c r="P40" s="36">
        <f t="shared" si="1"/>
        <v>105.38</v>
      </c>
      <c r="Q40" s="36">
        <v>4</v>
      </c>
      <c r="R40" s="36">
        <f t="shared" si="2"/>
        <v>26.344999999999999</v>
      </c>
      <c r="S40" s="36">
        <f t="shared" si="3"/>
        <v>300.85339506172835</v>
      </c>
      <c r="T40" s="35">
        <f t="shared" si="4"/>
        <v>3008.5339506172836</v>
      </c>
      <c r="U40" s="35">
        <f t="shared" si="5"/>
        <v>1399.7762345679009</v>
      </c>
      <c r="V40" s="35">
        <f t="shared" si="6"/>
        <v>1308.418209876543</v>
      </c>
      <c r="W40" s="35">
        <f t="shared" si="7"/>
        <v>90.787037037037024</v>
      </c>
      <c r="X40" s="35">
        <f t="shared" si="8"/>
        <v>209.55246913580245</v>
      </c>
      <c r="Y40" s="35">
        <f t="shared" si="9"/>
        <v>0</v>
      </c>
      <c r="Z40" s="35">
        <f>(SUM(d188Data400!K63:K68)+Q40)/Q40</f>
        <v>16.25</v>
      </c>
      <c r="AA40" s="35">
        <f>(SUM(d188Data400!O63:O68))/$Q40*$O40/1.02</f>
        <v>199.84567901234567</v>
      </c>
      <c r="AB40" s="35">
        <f>(SUM(d188Data400!Q63:Q68))/$Q40*$O40/1.02</f>
        <v>45.679012345679006</v>
      </c>
      <c r="AC40" s="35">
        <f>(SUM(d188Data400!R63:R68))/$Q40*$O40/1.02</f>
        <v>0</v>
      </c>
      <c r="AD40" s="35">
        <f>d188Data400!F63</f>
        <v>1620.35</v>
      </c>
      <c r="AE40" s="34"/>
      <c r="AF40" s="34"/>
      <c r="AG40" s="34"/>
      <c r="AH40" s="102">
        <f t="shared" si="10"/>
        <v>12.2575</v>
      </c>
      <c r="AI40" s="102">
        <f t="shared" si="11"/>
        <v>11.4575</v>
      </c>
      <c r="AJ40" s="102">
        <f t="shared" si="12"/>
        <v>26.344999999999999</v>
      </c>
      <c r="AK40" s="102">
        <f t="shared" si="13"/>
        <v>1405.2871646252552</v>
      </c>
      <c r="AL40" s="102">
        <f t="shared" si="14"/>
        <v>1313.5694626713323</v>
      </c>
      <c r="AM40" s="102">
        <f t="shared" si="15"/>
        <v>0</v>
      </c>
      <c r="AN40" s="102">
        <f t="shared" si="16"/>
        <v>301.52194517351995</v>
      </c>
      <c r="AO40" s="102">
        <f t="shared" si="17"/>
        <v>3020.3785724701074</v>
      </c>
      <c r="AP40" s="102">
        <f t="shared" si="18"/>
        <v>2.6601133845800606</v>
      </c>
    </row>
    <row r="41" spans="1:42" ht="18" x14ac:dyDescent="0.25">
      <c r="A41" s="40">
        <v>407</v>
      </c>
      <c r="B41" s="39"/>
      <c r="C41" s="39"/>
      <c r="D41" s="39"/>
      <c r="E41" s="42">
        <v>15.68</v>
      </c>
      <c r="F41" s="42">
        <v>30.6</v>
      </c>
      <c r="G41" s="42">
        <v>5.25</v>
      </c>
      <c r="H41" s="39">
        <v>3.74</v>
      </c>
      <c r="I41" s="124"/>
      <c r="J41" s="39"/>
      <c r="K41" s="42">
        <v>40.950000000000003</v>
      </c>
      <c r="L41" s="42"/>
      <c r="M41" s="113"/>
      <c r="N41" s="106">
        <f t="shared" si="19"/>
        <v>0.8848314606741573</v>
      </c>
      <c r="O41" s="36">
        <v>5.0625</v>
      </c>
      <c r="P41" s="36">
        <f t="shared" si="1"/>
        <v>96.22</v>
      </c>
      <c r="Q41" s="36">
        <v>4</v>
      </c>
      <c r="R41" s="36">
        <f t="shared" si="2"/>
        <v>24.055</v>
      </c>
      <c r="S41" s="36">
        <f t="shared" si="3"/>
        <v>119.390625</v>
      </c>
      <c r="T41" s="35">
        <f t="shared" si="4"/>
        <v>1193.90625</v>
      </c>
      <c r="U41" s="35">
        <f t="shared" si="5"/>
        <v>574.24632352941182</v>
      </c>
      <c r="V41" s="35">
        <f t="shared" si="6"/>
        <v>508.11121323529414</v>
      </c>
      <c r="W41" s="35">
        <f t="shared" si="7"/>
        <v>65.142463235294116</v>
      </c>
      <c r="X41" s="35">
        <f t="shared" si="8"/>
        <v>46.40625</v>
      </c>
      <c r="Y41" s="35">
        <f t="shared" si="9"/>
        <v>0</v>
      </c>
      <c r="Z41" s="35">
        <f>(SUM(d188Data400!K73:K78)+Q41)/Q41</f>
        <v>15.75</v>
      </c>
      <c r="AA41" s="35">
        <f>(SUM(d188Data400!O73:O78))/$Q41*$O41/1.02</f>
        <v>98.023897058823522</v>
      </c>
      <c r="AB41" s="35">
        <f>(SUM(d188Data400!Q73:Q78))/$Q41*$O41/1.02</f>
        <v>12.408088235294118</v>
      </c>
      <c r="AC41" s="35">
        <f>(SUM(d188Data400!R73:R78))/$Q41*$O41/1.02</f>
        <v>0</v>
      </c>
      <c r="AD41" s="35">
        <f>d188Data400!F73</f>
        <v>2236.41</v>
      </c>
      <c r="AE41" s="34"/>
      <c r="AF41" s="34"/>
      <c r="AG41" s="34"/>
      <c r="AH41" s="102">
        <f t="shared" si="10"/>
        <v>11.57</v>
      </c>
      <c r="AI41" s="102">
        <f t="shared" si="11"/>
        <v>10.237500000000001</v>
      </c>
      <c r="AJ41" s="102">
        <f t="shared" si="12"/>
        <v>24.055</v>
      </c>
      <c r="AK41" s="102">
        <f t="shared" si="13"/>
        <v>576.50713582677167</v>
      </c>
      <c r="AL41" s="102">
        <f t="shared" si="14"/>
        <v>510.11165108267716</v>
      </c>
      <c r="AM41" s="102">
        <f t="shared" si="15"/>
        <v>0</v>
      </c>
      <c r="AN41" s="102">
        <f t="shared" si="16"/>
        <v>111.98788139763779</v>
      </c>
      <c r="AO41" s="102">
        <f t="shared" si="17"/>
        <v>1198.6066683070865</v>
      </c>
      <c r="AP41" s="102">
        <f t="shared" si="18"/>
        <v>0.82226168599129501</v>
      </c>
    </row>
    <row r="42" spans="1:42" ht="18.75" thickBot="1" x14ac:dyDescent="0.3">
      <c r="A42" s="112">
        <v>408</v>
      </c>
      <c r="B42" s="110"/>
      <c r="C42" s="110"/>
      <c r="D42" s="110"/>
      <c r="E42" s="38">
        <v>11.85</v>
      </c>
      <c r="F42" s="38">
        <v>49.06</v>
      </c>
      <c r="G42" s="38">
        <v>6.27</v>
      </c>
      <c r="H42" s="111">
        <v>11.1</v>
      </c>
      <c r="I42" s="109"/>
      <c r="J42" s="109"/>
      <c r="K42" s="108">
        <v>62.88</v>
      </c>
      <c r="L42" s="38"/>
      <c r="M42" s="107"/>
      <c r="N42" s="106">
        <f t="shared" si="19"/>
        <v>1.0323428008537185</v>
      </c>
      <c r="O42" s="36">
        <v>11.990740740740742</v>
      </c>
      <c r="P42" s="36">
        <f t="shared" si="1"/>
        <v>141.16</v>
      </c>
      <c r="Q42" s="36">
        <v>4</v>
      </c>
      <c r="R42" s="36">
        <f t="shared" si="2"/>
        <v>35.29</v>
      </c>
      <c r="S42" s="36">
        <f t="shared" si="3"/>
        <v>414.85611837327525</v>
      </c>
      <c r="T42" s="35">
        <f t="shared" si="4"/>
        <v>4148.5611837327524</v>
      </c>
      <c r="U42" s="35">
        <f t="shared" si="5"/>
        <v>1790.0882806826439</v>
      </c>
      <c r="V42" s="35">
        <f t="shared" si="6"/>
        <v>1847.9847494553378</v>
      </c>
      <c r="W42" s="35">
        <f t="shared" si="7"/>
        <v>184.26947167755995</v>
      </c>
      <c r="X42" s="35">
        <f t="shared" si="8"/>
        <v>326.21868191721131</v>
      </c>
      <c r="Y42" s="35">
        <f t="shared" si="9"/>
        <v>0</v>
      </c>
      <c r="Z42" s="35">
        <f>(SUM(d188Data400!K83:K88)+Q42)/Q42</f>
        <v>18.75</v>
      </c>
      <c r="AA42" s="35">
        <f>(SUM(d188Data400!O83:O88))/$Q42*$O42/1.02</f>
        <v>238.0514705882353</v>
      </c>
      <c r="AB42" s="35">
        <f>(SUM(d188Data400!Q83:Q88))/$Q42*$O42/1.02</f>
        <v>58.77814088598403</v>
      </c>
      <c r="AC42" s="35">
        <f>(SUM(d188Data400!R83:R88))/$Q42*$O42/1.02</f>
        <v>0</v>
      </c>
      <c r="AD42" s="35">
        <f>d188Data400!F83</f>
        <v>1677.38</v>
      </c>
      <c r="AE42" s="34"/>
      <c r="AF42" s="34"/>
      <c r="AG42" s="34"/>
      <c r="AH42" s="102">
        <f t="shared" si="10"/>
        <v>15.227500000000001</v>
      </c>
      <c r="AI42" s="102">
        <f t="shared" si="11"/>
        <v>15.72</v>
      </c>
      <c r="AJ42" s="102">
        <f t="shared" si="12"/>
        <v>35.29</v>
      </c>
      <c r="AK42" s="102">
        <f t="shared" si="13"/>
        <v>1797.1358723388748</v>
      </c>
      <c r="AL42" s="102">
        <f t="shared" si="14"/>
        <v>1855.2602799650047</v>
      </c>
      <c r="AM42" s="102">
        <f t="shared" si="15"/>
        <v>0</v>
      </c>
      <c r="AN42" s="102">
        <f t="shared" si="16"/>
        <v>512.49794947506552</v>
      </c>
      <c r="AO42" s="102">
        <f t="shared" si="17"/>
        <v>4164.8941017789457</v>
      </c>
      <c r="AP42" s="102">
        <f t="shared" si="18"/>
        <v>2.5438647844251325</v>
      </c>
    </row>
    <row r="43" spans="1:42" ht="13.5" thickTop="1" x14ac:dyDescent="0.2"/>
    <row r="45" spans="1:42" x14ac:dyDescent="0.2">
      <c r="L45" s="7">
        <f>AVERAGE(N11:N42)</f>
        <v>0.94185779097648015</v>
      </c>
      <c r="O45" s="7" t="s">
        <v>155</v>
      </c>
      <c r="P45" s="7" t="s">
        <v>154</v>
      </c>
      <c r="Q45" s="7" t="s">
        <v>153</v>
      </c>
      <c r="R45" s="7" t="s">
        <v>156</v>
      </c>
      <c r="S45" s="7" t="s">
        <v>158</v>
      </c>
      <c r="T45" s="7" t="s">
        <v>157</v>
      </c>
    </row>
    <row r="46" spans="1:42" x14ac:dyDescent="0.2">
      <c r="N46" s="7" t="s">
        <v>169</v>
      </c>
      <c r="O46" s="35">
        <f>AVERAGE(T13,T34)</f>
        <v>3421.359953703703</v>
      </c>
      <c r="P46" s="35">
        <f>AVERAGE(T37,T39)</f>
        <v>4154.9837736020327</v>
      </c>
      <c r="Q46" s="35">
        <f>AVERAGE(T18,T21,T38,T40)</f>
        <v>3224.9975603667394</v>
      </c>
      <c r="R46" s="35">
        <f>AVERAGE(T12,T25,T28,T32)</f>
        <v>3011.0428581154683</v>
      </c>
      <c r="S46" s="35">
        <f>AVERAGE(T11,T23)</f>
        <v>3124.3944035947716</v>
      </c>
      <c r="T46" s="35">
        <f>AVERAGE(T26,T30)</f>
        <v>2753.3417585784314</v>
      </c>
    </row>
    <row r="47" spans="1:42" x14ac:dyDescent="0.2">
      <c r="L47" s="7">
        <f>K21/SUM(E21:F21)</f>
        <v>0.94124107633168597</v>
      </c>
      <c r="N47" s="7" t="s">
        <v>168</v>
      </c>
      <c r="O47" s="35">
        <f>AVERAGE(U13,U34)</f>
        <v>1562.055078976035</v>
      </c>
      <c r="P47" s="35">
        <f>AVERAGE(U37,U39)</f>
        <v>1988.3601125635441</v>
      </c>
      <c r="Q47" s="35">
        <f>AVERAGE(U18,U21,U38,U40)</f>
        <v>1518.290838326071</v>
      </c>
      <c r="R47" s="35">
        <f>AVERAGE(U12,U25,U28,U32)</f>
        <v>1395.949868373275</v>
      </c>
      <c r="S47" s="35">
        <f>AVERAGE(U11,U23)</f>
        <v>1423.8556985294117</v>
      </c>
      <c r="T47" s="35">
        <f>AVERAGE(U26,U30)</f>
        <v>1242.9118157679736</v>
      </c>
    </row>
    <row r="48" spans="1:42" x14ac:dyDescent="0.2">
      <c r="N48" s="7" t="s">
        <v>167</v>
      </c>
      <c r="O48" s="35">
        <f>AVERAGE(V13,V34)</f>
        <v>1460.1184640522879</v>
      </c>
      <c r="P48" s="35">
        <f>AVERAGE(V37,V39)</f>
        <v>1892.2668164488018</v>
      </c>
      <c r="Q48" s="35">
        <f>AVERAGE(V18,V21,V38,V40)</f>
        <v>1438.2170252360202</v>
      </c>
      <c r="R48" s="35">
        <f>AVERAGE(V12,V25,V28,V32)</f>
        <v>1318.0688884350038</v>
      </c>
      <c r="S48" s="35">
        <f>AVERAGE(V11,V23)</f>
        <v>1354.3397671568628</v>
      </c>
      <c r="T48" s="35">
        <f>AVERAGE(V26,V30)</f>
        <v>1199.1610498366013</v>
      </c>
    </row>
    <row r="49" spans="14:20" x14ac:dyDescent="0.2">
      <c r="N49" s="7" t="s">
        <v>166</v>
      </c>
      <c r="O49" s="35">
        <f>AVERAGE(W13,W34)</f>
        <v>105.66619008714596</v>
      </c>
      <c r="P49" s="35">
        <f>AVERAGE(W37,W39)</f>
        <v>110.21332607116919</v>
      </c>
      <c r="Q49" s="35">
        <f>AVERAGE(W18,W21,W38,W40)</f>
        <v>108.67953431372548</v>
      </c>
      <c r="R49" s="35">
        <f>AVERAGE(W12,W25,W28,W32)</f>
        <v>117.05558959694989</v>
      </c>
      <c r="S49" s="35">
        <f>AVERAGE(W11,W23)</f>
        <v>144.53559027777777</v>
      </c>
      <c r="T49" s="35">
        <f>AVERAGE(W26,W30)</f>
        <v>113.76404207516339</v>
      </c>
    </row>
    <row r="50" spans="14:20" x14ac:dyDescent="0.2">
      <c r="N50" s="7" t="s">
        <v>165</v>
      </c>
      <c r="O50" s="35">
        <f>AVERAGE(X13,X34)</f>
        <v>293.52022058823525</v>
      </c>
      <c r="P50" s="35">
        <f>AVERAGE(X37,X39)</f>
        <v>164.14351851851853</v>
      </c>
      <c r="Q50" s="35">
        <f>AVERAGE(X18,X21,X38,X40)</f>
        <v>159.81016249092229</v>
      </c>
      <c r="R50" s="35">
        <f>AVERAGE(X12,X25,X28,X32)</f>
        <v>179.96851171023965</v>
      </c>
      <c r="S50" s="35">
        <f>AVERAGE(X11,X23)</f>
        <v>201.66334763071899</v>
      </c>
      <c r="T50" s="35">
        <f>AVERAGE(X26,X30)</f>
        <v>197.50485089869284</v>
      </c>
    </row>
    <row r="51" spans="14:20" x14ac:dyDescent="0.2">
      <c r="N51" s="7" t="s">
        <v>164</v>
      </c>
      <c r="O51" s="35">
        <f>AVERAGE(Y13,Y34)</f>
        <v>0</v>
      </c>
      <c r="P51" s="35">
        <f>AVERAGE(Y37,Y39)</f>
        <v>0</v>
      </c>
      <c r="Q51" s="35">
        <f>AVERAGE(Y18,Y21,Y38,Y40)</f>
        <v>0</v>
      </c>
      <c r="R51" s="35">
        <f>AVERAGE(Y12,Y25,Y28,Y32)</f>
        <v>0</v>
      </c>
      <c r="S51" s="35">
        <f>AVERAGE(Y11,Y23)</f>
        <v>0</v>
      </c>
      <c r="T51" s="35">
        <f>AVERAGE(Y26,Y30)</f>
        <v>0</v>
      </c>
    </row>
    <row r="52" spans="14:20" x14ac:dyDescent="0.2">
      <c r="N52" s="7" t="s">
        <v>163</v>
      </c>
      <c r="O52" s="35">
        <f>AVERAGE(Z13,Z34)</f>
        <v>15.5</v>
      </c>
      <c r="P52" s="35">
        <f>AVERAGE(Z37,Z39)</f>
        <v>16.25</v>
      </c>
      <c r="Q52" s="35">
        <f>AVERAGE(Z18,Z21,Z38,Z40)</f>
        <v>17.25</v>
      </c>
      <c r="R52" s="35">
        <f>AVERAGE(Z12,Z25,Z28,Z32)</f>
        <v>17.1875</v>
      </c>
      <c r="S52" s="35">
        <f>AVERAGE(Z11,Z23)</f>
        <v>19.875</v>
      </c>
      <c r="T52" s="35">
        <f>AVERAGE(Z26,Z30)</f>
        <v>19.25</v>
      </c>
    </row>
    <row r="53" spans="14:20" x14ac:dyDescent="0.2">
      <c r="N53" s="7" t="s">
        <v>162</v>
      </c>
      <c r="O53" s="35">
        <f>AVERAGE(AA13,AA34)</f>
        <v>155.29684095860569</v>
      </c>
      <c r="P53" s="35">
        <f>AVERAGE(AA37,AA39)</f>
        <v>272.9836147421932</v>
      </c>
      <c r="Q53" s="35">
        <f>AVERAGE(AA18,AA21,AA38,AA40)</f>
        <v>153.60214687726943</v>
      </c>
      <c r="R53" s="35">
        <f>AVERAGE(AA12,AA25,AA28,AA32)</f>
        <v>158.19660039941903</v>
      </c>
      <c r="S53" s="35">
        <f>AVERAGE(AA11,AA23)</f>
        <v>171.72691993464053</v>
      </c>
      <c r="T53" s="35">
        <f>AVERAGE(AA26,AA30)</f>
        <v>156.74530228758169</v>
      </c>
    </row>
    <row r="54" spans="14:20" x14ac:dyDescent="0.2">
      <c r="N54" s="7" t="s">
        <v>161</v>
      </c>
      <c r="O54" s="35">
        <f>AVERAGE(AB13,AB34)</f>
        <v>36.795343137254903</v>
      </c>
      <c r="P54" s="35">
        <f>AVERAGE(AB37,AB39)</f>
        <v>46.18282498184459</v>
      </c>
      <c r="Q54" s="35">
        <f>AVERAGE(AB18,AB21,AB38,AB40)</f>
        <v>30.893132716049379</v>
      </c>
      <c r="R54" s="35">
        <f>AVERAGE(AB12,AB25,AB28,AB32)</f>
        <v>40.417347494553383</v>
      </c>
      <c r="S54" s="35">
        <f>AVERAGE(AB11,AB23)</f>
        <v>54.488357843137258</v>
      </c>
      <c r="T54" s="35">
        <f>AVERAGE(AB26,AB30)</f>
        <v>44.401041666666671</v>
      </c>
    </row>
    <row r="55" spans="14:20" x14ac:dyDescent="0.2">
      <c r="N55" s="7" t="s">
        <v>160</v>
      </c>
      <c r="O55" s="35">
        <f>AVERAGE(AC13,AC34)</f>
        <v>0</v>
      </c>
      <c r="P55" s="35">
        <f>AVERAGE(AC37,AC39)</f>
        <v>0</v>
      </c>
      <c r="Q55" s="35">
        <f>AVERAGE(AC18,AC21,AC38,AC40)</f>
        <v>0</v>
      </c>
      <c r="R55" s="35">
        <f>AVERAGE(AC12,AC25,AC28,AC32)</f>
        <v>0</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pageSetup orientation="landscape" r:id="rId1"/>
  <headerFooter alignWithMargins="0"/>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714D-897B-4FC5-9631-DF1365902293}">
  <sheetPr>
    <pageSetUpPr fitToPage="1"/>
  </sheetPr>
  <dimension ref="A1:BO92"/>
  <sheetViews>
    <sheetView defaultGridColor="0" colorId="8" zoomScale="85" workbookViewId="0">
      <selection activeCell="U13" sqref="U13:BP85"/>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7" s="32" customFormat="1" ht="19.5" customHeight="1" x14ac:dyDescent="0.3">
      <c r="A1" s="33" t="s">
        <v>804</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2" spans="1:67" ht="12.75" customHeight="1" x14ac:dyDescent="0.2">
      <c r="A2" s="29"/>
      <c r="B2" s="29"/>
      <c r="C2" s="29"/>
      <c r="D2" s="29"/>
      <c r="E2" s="29"/>
      <c r="F2" s="29"/>
      <c r="G2" s="29"/>
      <c r="H2" s="29"/>
      <c r="I2" s="29"/>
      <c r="J2" s="29"/>
      <c r="K2" s="29"/>
      <c r="L2" s="29"/>
      <c r="M2" s="29"/>
      <c r="N2" s="29"/>
      <c r="O2" s="29"/>
    </row>
    <row r="3" spans="1:67" ht="12.75" customHeight="1" thickBot="1" x14ac:dyDescent="0.25">
      <c r="A3" s="149" t="s">
        <v>148</v>
      </c>
      <c r="B3" s="149"/>
      <c r="C3" s="149"/>
      <c r="D3" s="150" t="s">
        <v>803</v>
      </c>
      <c r="E3" s="150"/>
      <c r="F3" s="29"/>
      <c r="G3" s="29"/>
      <c r="H3" s="30" t="s">
        <v>147</v>
      </c>
      <c r="I3" s="148" t="s">
        <v>802</v>
      </c>
      <c r="J3" s="148"/>
      <c r="K3" s="29"/>
      <c r="L3" s="29"/>
      <c r="M3" s="30" t="s">
        <v>145</v>
      </c>
      <c r="N3" s="31" t="s">
        <v>745</v>
      </c>
      <c r="O3" s="31"/>
    </row>
    <row r="4" spans="1:67" ht="12.75" customHeight="1" x14ac:dyDescent="0.2">
      <c r="A4" s="29"/>
      <c r="B4" s="29"/>
      <c r="C4" s="29"/>
      <c r="D4" s="29"/>
      <c r="E4" s="29"/>
      <c r="F4" s="29"/>
      <c r="G4" s="29"/>
      <c r="H4" s="29"/>
      <c r="I4" s="29"/>
      <c r="J4" s="29"/>
      <c r="K4" s="29"/>
      <c r="L4" s="29"/>
      <c r="M4" s="29"/>
      <c r="N4" s="29"/>
      <c r="O4" s="29"/>
    </row>
    <row r="5" spans="1:67" ht="12.75" customHeight="1" thickBot="1" x14ac:dyDescent="0.25">
      <c r="A5" s="149" t="s">
        <v>143</v>
      </c>
      <c r="B5" s="149"/>
      <c r="C5" s="149"/>
      <c r="D5" s="152">
        <v>195</v>
      </c>
      <c r="E5" s="152"/>
      <c r="F5" s="29"/>
      <c r="G5" s="29"/>
      <c r="H5" s="30" t="s">
        <v>142</v>
      </c>
      <c r="I5" s="148" t="s">
        <v>730</v>
      </c>
      <c r="J5" s="148"/>
      <c r="K5" s="29"/>
      <c r="L5" s="29"/>
      <c r="M5" s="30" t="s">
        <v>140</v>
      </c>
      <c r="N5" s="31" t="s">
        <v>772</v>
      </c>
      <c r="O5" s="31"/>
    </row>
    <row r="6" spans="1:67" ht="12.75" customHeight="1" x14ac:dyDescent="0.2">
      <c r="A6" s="29"/>
      <c r="B6" s="29"/>
      <c r="C6" s="29"/>
      <c r="D6" s="29"/>
      <c r="E6" s="29"/>
      <c r="F6" s="29"/>
      <c r="G6" s="29"/>
      <c r="H6" s="29"/>
      <c r="I6" s="29"/>
      <c r="J6" s="29"/>
      <c r="K6" s="29"/>
      <c r="L6" s="29"/>
      <c r="M6" s="29"/>
      <c r="N6" s="29"/>
      <c r="O6" s="29"/>
    </row>
    <row r="7" spans="1:67" ht="12.75" customHeight="1" thickBot="1" x14ac:dyDescent="0.25">
      <c r="A7" s="149" t="s">
        <v>138</v>
      </c>
      <c r="B7" s="149"/>
      <c r="C7" s="149"/>
      <c r="D7" s="148" t="s">
        <v>801</v>
      </c>
      <c r="E7" s="148"/>
      <c r="F7" s="148"/>
      <c r="G7" s="148"/>
      <c r="H7" s="148"/>
      <c r="I7" s="148"/>
      <c r="J7" s="148"/>
      <c r="K7" s="148"/>
      <c r="L7" s="148"/>
      <c r="M7" s="148"/>
      <c r="N7" s="148"/>
      <c r="O7" s="148"/>
    </row>
    <row r="8" spans="1:67" ht="12.75" customHeight="1" thickBot="1" x14ac:dyDescent="0.25">
      <c r="A8" s="29"/>
      <c r="B8" s="29"/>
      <c r="C8" s="29"/>
      <c r="D8" s="151"/>
      <c r="E8" s="151"/>
      <c r="F8" s="151"/>
      <c r="G8" s="151"/>
      <c r="H8" s="151"/>
      <c r="I8" s="151"/>
      <c r="J8" s="151"/>
      <c r="K8" s="151"/>
      <c r="L8" s="151"/>
      <c r="M8" s="151"/>
      <c r="N8" s="151"/>
      <c r="O8" s="151"/>
    </row>
    <row r="9" spans="1:67" ht="12.75" customHeight="1" x14ac:dyDescent="0.2"/>
    <row r="10" spans="1:67" ht="13.5" thickBot="1" x14ac:dyDescent="0.25">
      <c r="B10" s="28"/>
      <c r="C10" s="28"/>
      <c r="D10" s="28"/>
      <c r="E10" s="28"/>
      <c r="F10" s="28"/>
      <c r="G10" s="28"/>
      <c r="H10" s="28"/>
      <c r="I10" s="28"/>
      <c r="J10" s="28"/>
      <c r="K10" s="28"/>
      <c r="L10" s="28"/>
      <c r="M10" s="28"/>
      <c r="N10" s="28"/>
      <c r="O10" s="28"/>
      <c r="P10" s="28"/>
      <c r="Q10" s="28"/>
      <c r="R10" s="28"/>
      <c r="S10" s="28"/>
    </row>
    <row r="11" spans="1: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7" ht="3.75" customHeight="1" x14ac:dyDescent="0.2">
      <c r="B12" s="11"/>
      <c r="C12" s="9"/>
      <c r="D12" s="9"/>
      <c r="E12" s="9"/>
      <c r="F12" s="10"/>
      <c r="G12" s="9"/>
      <c r="H12" s="9"/>
      <c r="I12" s="9"/>
      <c r="J12" s="9"/>
      <c r="K12" s="10"/>
      <c r="L12" s="10"/>
      <c r="M12" s="10"/>
      <c r="N12" s="10"/>
      <c r="O12" s="10"/>
      <c r="P12" s="10"/>
      <c r="Q12" s="9"/>
      <c r="R12" s="9"/>
      <c r="S12" s="8"/>
    </row>
    <row r="13" spans="1:67" ht="15.75" x14ac:dyDescent="0.2">
      <c r="B13" s="147">
        <v>101</v>
      </c>
      <c r="C13" s="21" t="s">
        <v>104</v>
      </c>
      <c r="D13" s="19" t="s">
        <v>769</v>
      </c>
      <c r="E13" s="19">
        <v>195</v>
      </c>
      <c r="F13" s="19">
        <v>2376.75</v>
      </c>
      <c r="G13" s="19">
        <v>13.5</v>
      </c>
      <c r="H13" s="19">
        <v>64.599999999999994</v>
      </c>
      <c r="I13" s="19">
        <v>0</v>
      </c>
      <c r="J13" s="19">
        <v>5</v>
      </c>
      <c r="K13" s="19">
        <v>17</v>
      </c>
      <c r="L13" s="19">
        <v>2</v>
      </c>
      <c r="M13" s="19">
        <v>39</v>
      </c>
      <c r="N13" s="19">
        <v>21</v>
      </c>
      <c r="O13" s="19">
        <v>37</v>
      </c>
      <c r="P13" s="19">
        <v>0</v>
      </c>
      <c r="Q13" s="19">
        <v>8</v>
      </c>
      <c r="R13" s="19">
        <v>0</v>
      </c>
      <c r="S13" s="18" t="s">
        <v>732</v>
      </c>
      <c r="T13" s="7" t="s">
        <v>795</v>
      </c>
      <c r="U13" s="102">
        <v>4</v>
      </c>
      <c r="V13" s="102">
        <f>IF($H13="","",$H13)</f>
        <v>64.599999999999994</v>
      </c>
      <c r="W13" s="102">
        <f>IF(V13="","",V13/100)</f>
        <v>0.64599999999999991</v>
      </c>
      <c r="X13" s="102">
        <f>IF($G13="","",$G13)</f>
        <v>13.5</v>
      </c>
      <c r="Y13" s="102">
        <f>IF($K13="","",$K13)</f>
        <v>17</v>
      </c>
      <c r="Z13" s="102">
        <f>IF(J13="","",J13-1)</f>
        <v>4</v>
      </c>
      <c r="AA13" s="102">
        <f>IF($L13="","",$L13)</f>
        <v>2</v>
      </c>
      <c r="AB13" s="102">
        <f>IF($M13="","",$M13)</f>
        <v>39</v>
      </c>
      <c r="AC13" s="102">
        <f>IF($H14="","",$H14)</f>
        <v>50.1</v>
      </c>
      <c r="AD13" s="102">
        <f>IF(AC13="","",AC13/100)</f>
        <v>0.501</v>
      </c>
      <c r="AE13" s="102">
        <f>IF($G14="","",$G14)</f>
        <v>6.9</v>
      </c>
      <c r="AF13" s="102">
        <f>IF($K14="","",$K14)</f>
        <v>16</v>
      </c>
      <c r="AG13" s="102">
        <f>IF(J14="","",J14-1)</f>
        <v>8</v>
      </c>
      <c r="AH13" s="102">
        <f>IF($L14="","",$L14)</f>
        <v>0</v>
      </c>
      <c r="AI13" s="102">
        <f>IF($M14="","",$M14)</f>
        <v>0</v>
      </c>
      <c r="AJ13" s="102">
        <f>IF($H15="","",$H15)</f>
        <v>67.8</v>
      </c>
      <c r="AK13" s="102">
        <f>IF(AJ13="","",AJ13/100)</f>
        <v>0.67799999999999994</v>
      </c>
      <c r="AL13" s="102">
        <f>IF($G15="","",$G15)</f>
        <v>14.1</v>
      </c>
      <c r="AM13" s="102">
        <f>IF($K15="","",$K15)</f>
        <v>16</v>
      </c>
      <c r="AN13" s="102">
        <f>IF(J15="","",J15-1)</f>
        <v>5</v>
      </c>
      <c r="AO13" s="102">
        <f>IF($L15="","",$L15)</f>
        <v>4</v>
      </c>
      <c r="AP13" s="102">
        <f>IF($M15="","",$M15)</f>
        <v>61</v>
      </c>
      <c r="AQ13" s="102">
        <f>IF($H16="","",$H16)</f>
        <v>74.2</v>
      </c>
      <c r="AR13" s="102">
        <f>IF(AQ13="","",AQ13/100)</f>
        <v>0.74199999999999999</v>
      </c>
      <c r="AS13" s="102">
        <f>IF($G16="","",$G16)</f>
        <v>13.5</v>
      </c>
      <c r="AT13" s="102">
        <f>IF($K16="","",$K16)</f>
        <v>18</v>
      </c>
      <c r="AU13" s="102">
        <f>IF(J16="","",J16-1)</f>
        <v>8</v>
      </c>
      <c r="AV13" s="102">
        <f>IF($L16="","",$L16)</f>
        <v>3</v>
      </c>
      <c r="AW13" s="102">
        <f>IF($M16="","",$M16)</f>
        <v>37</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28.25</v>
      </c>
      <c r="BM13" s="102">
        <f>SUM(P13:P18)/U13</f>
        <v>0.25</v>
      </c>
      <c r="BN13" s="102">
        <f>SUM(Q13:Q18)/U13</f>
        <v>5.5</v>
      </c>
      <c r="BO13" s="102">
        <f>SUM(R13:R18)/U13</f>
        <v>0</v>
      </c>
    </row>
    <row r="14" spans="1:67" ht="15.75" x14ac:dyDescent="0.2">
      <c r="B14" s="147"/>
      <c r="C14" s="21" t="s">
        <v>103</v>
      </c>
      <c r="D14" s="19" t="s">
        <v>745</v>
      </c>
      <c r="E14" s="19">
        <v>196</v>
      </c>
      <c r="F14" s="20"/>
      <c r="G14" s="19">
        <v>6.9</v>
      </c>
      <c r="H14" s="19">
        <v>50.1</v>
      </c>
      <c r="I14" s="19">
        <v>0</v>
      </c>
      <c r="J14" s="19">
        <v>9</v>
      </c>
      <c r="K14" s="19">
        <v>16</v>
      </c>
      <c r="L14" s="19">
        <v>0</v>
      </c>
      <c r="M14" s="19">
        <v>0</v>
      </c>
      <c r="N14" s="19">
        <v>3</v>
      </c>
      <c r="O14" s="19">
        <v>7</v>
      </c>
      <c r="P14" s="19">
        <v>0</v>
      </c>
      <c r="Q14" s="19">
        <v>0</v>
      </c>
      <c r="R14" s="19">
        <v>0</v>
      </c>
      <c r="S14" s="18" t="s">
        <v>752</v>
      </c>
      <c r="T14" s="7" t="s">
        <v>800</v>
      </c>
    </row>
    <row r="15" spans="1:67" ht="15.75" x14ac:dyDescent="0.2">
      <c r="B15" s="147"/>
      <c r="C15" s="21" t="s">
        <v>102</v>
      </c>
      <c r="D15" s="19" t="str">
        <f t="shared" ref="D15:E18" si="0">D14</f>
        <v>CO'B</v>
      </c>
      <c r="E15" s="19">
        <f t="shared" si="0"/>
        <v>196</v>
      </c>
      <c r="F15" s="20"/>
      <c r="G15" s="19">
        <v>14.1</v>
      </c>
      <c r="H15" s="19">
        <v>67.8</v>
      </c>
      <c r="I15" s="19">
        <v>0</v>
      </c>
      <c r="J15" s="19">
        <v>6</v>
      </c>
      <c r="K15" s="19">
        <v>16</v>
      </c>
      <c r="L15" s="19">
        <v>4</v>
      </c>
      <c r="M15" s="19">
        <v>61</v>
      </c>
      <c r="N15" s="19">
        <v>22</v>
      </c>
      <c r="O15" s="19">
        <v>39</v>
      </c>
      <c r="P15" s="19">
        <v>1</v>
      </c>
      <c r="Q15" s="19">
        <v>5</v>
      </c>
      <c r="R15" s="19">
        <v>0</v>
      </c>
      <c r="S15" s="18" t="s">
        <v>731</v>
      </c>
    </row>
    <row r="16" spans="1:67" ht="15.75" x14ac:dyDescent="0.2">
      <c r="B16" s="147"/>
      <c r="C16" s="21" t="s">
        <v>101</v>
      </c>
      <c r="D16" s="19" t="str">
        <f t="shared" si="0"/>
        <v>CO'B</v>
      </c>
      <c r="E16" s="19">
        <f t="shared" si="0"/>
        <v>196</v>
      </c>
      <c r="F16" s="20"/>
      <c r="G16" s="19">
        <v>13.5</v>
      </c>
      <c r="H16" s="19">
        <v>74.2</v>
      </c>
      <c r="I16" s="19">
        <v>0</v>
      </c>
      <c r="J16" s="19">
        <v>9</v>
      </c>
      <c r="K16" s="19">
        <v>18</v>
      </c>
      <c r="L16" s="19">
        <v>3</v>
      </c>
      <c r="M16" s="19">
        <v>37</v>
      </c>
      <c r="N16" s="19">
        <v>9</v>
      </c>
      <c r="O16" s="19">
        <v>30</v>
      </c>
      <c r="P16" s="19">
        <v>0</v>
      </c>
      <c r="Q16" s="19">
        <v>9</v>
      </c>
      <c r="R16" s="19">
        <v>0</v>
      </c>
      <c r="S16" s="18"/>
    </row>
    <row r="17" spans="2:67" ht="15.75" x14ac:dyDescent="0.2">
      <c r="B17" s="147"/>
      <c r="C17" s="21" t="s">
        <v>100</v>
      </c>
      <c r="D17" s="19" t="str">
        <f t="shared" si="0"/>
        <v>CO'B</v>
      </c>
      <c r="E17" s="19">
        <f t="shared" si="0"/>
        <v>196</v>
      </c>
      <c r="F17" s="20"/>
      <c r="G17" s="19"/>
      <c r="H17" s="19"/>
      <c r="I17" s="19"/>
      <c r="J17" s="19"/>
      <c r="K17" s="19"/>
      <c r="L17" s="19"/>
      <c r="M17" s="19"/>
      <c r="N17" s="19"/>
      <c r="O17" s="19"/>
      <c r="P17" s="19"/>
      <c r="Q17" s="19"/>
      <c r="R17" s="19"/>
      <c r="S17" s="18"/>
    </row>
    <row r="18" spans="2:67" ht="15.75" x14ac:dyDescent="0.2">
      <c r="B18" s="147"/>
      <c r="C18" s="21" t="s">
        <v>99</v>
      </c>
      <c r="D18" s="19" t="str">
        <f t="shared" si="0"/>
        <v>CO'B</v>
      </c>
      <c r="E18" s="19">
        <f t="shared" si="0"/>
        <v>196</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196</v>
      </c>
      <c r="F20" s="13">
        <f>F13</f>
        <v>2376.75</v>
      </c>
      <c r="G20" s="13">
        <f t="shared" ref="G20:R20" si="1">AVERAGE(G13:G18)</f>
        <v>12</v>
      </c>
      <c r="H20" s="13">
        <f t="shared" si="1"/>
        <v>64.174999999999997</v>
      </c>
      <c r="I20" s="13">
        <f t="shared" si="1"/>
        <v>0</v>
      </c>
      <c r="J20" s="13">
        <f t="shared" si="1"/>
        <v>7.25</v>
      </c>
      <c r="K20" s="13">
        <f t="shared" si="1"/>
        <v>16.75</v>
      </c>
      <c r="L20" s="13">
        <f t="shared" si="1"/>
        <v>2.25</v>
      </c>
      <c r="M20" s="13">
        <f t="shared" si="1"/>
        <v>34.25</v>
      </c>
      <c r="N20" s="13">
        <f t="shared" si="1"/>
        <v>13.75</v>
      </c>
      <c r="O20" s="13">
        <f t="shared" si="1"/>
        <v>28.25</v>
      </c>
      <c r="P20" s="13">
        <f t="shared" si="1"/>
        <v>0.25</v>
      </c>
      <c r="Q20" s="13">
        <f t="shared" si="1"/>
        <v>5.5</v>
      </c>
      <c r="R20" s="13">
        <f t="shared" si="1"/>
        <v>0</v>
      </c>
      <c r="S20" s="12"/>
    </row>
    <row r="21" spans="2:67" ht="15.75" x14ac:dyDescent="0.2">
      <c r="B21" s="17"/>
      <c r="C21" s="16" t="s">
        <v>97</v>
      </c>
      <c r="D21" s="15"/>
      <c r="E21" s="14"/>
      <c r="F21" s="14"/>
      <c r="G21" s="13">
        <f t="shared" ref="G21:R21" si="2">STDEV(G13:G18)/SQRT(COUNT(G13:G18))</f>
        <v>1.7058722109231998</v>
      </c>
      <c r="H21" s="13">
        <f t="shared" si="2"/>
        <v>5.0984270450142919</v>
      </c>
      <c r="I21" s="13">
        <f t="shared" si="2"/>
        <v>0</v>
      </c>
      <c r="J21" s="13">
        <f t="shared" si="2"/>
        <v>1.0307764064044151</v>
      </c>
      <c r="K21" s="13">
        <f t="shared" si="2"/>
        <v>0.47871355387816905</v>
      </c>
      <c r="L21" s="13">
        <f t="shared" si="2"/>
        <v>0.8539125638299665</v>
      </c>
      <c r="M21" s="13">
        <f t="shared" si="2"/>
        <v>12.644992421244599</v>
      </c>
      <c r="N21" s="13">
        <f t="shared" si="2"/>
        <v>4.6435439052516774</v>
      </c>
      <c r="O21" s="13">
        <f t="shared" si="2"/>
        <v>7.3413781630790096</v>
      </c>
      <c r="P21" s="13">
        <f t="shared" si="2"/>
        <v>0.25</v>
      </c>
      <c r="Q21" s="13">
        <f t="shared" si="2"/>
        <v>2.0207259421636903</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769</v>
      </c>
      <c r="E23" s="19">
        <v>195</v>
      </c>
      <c r="F23" s="19">
        <v>1801.9</v>
      </c>
      <c r="G23" s="19">
        <v>13.7</v>
      </c>
      <c r="H23" s="19">
        <v>81.400000000000006</v>
      </c>
      <c r="I23" s="19">
        <v>0</v>
      </c>
      <c r="J23" s="19">
        <v>8</v>
      </c>
      <c r="K23" s="19">
        <v>23</v>
      </c>
      <c r="L23" s="19">
        <v>2</v>
      </c>
      <c r="M23" s="19">
        <v>16</v>
      </c>
      <c r="N23" s="19">
        <v>11</v>
      </c>
      <c r="O23" s="19">
        <v>18</v>
      </c>
      <c r="P23" s="19">
        <v>0</v>
      </c>
      <c r="Q23" s="19">
        <v>7</v>
      </c>
      <c r="R23" s="19">
        <v>0</v>
      </c>
      <c r="S23" s="18"/>
      <c r="T23" s="7" t="s">
        <v>798</v>
      </c>
      <c r="U23" s="102">
        <v>4</v>
      </c>
      <c r="V23" s="102">
        <f>IF($H23="","",$H23)</f>
        <v>81.400000000000006</v>
      </c>
      <c r="W23" s="102">
        <f>IF(V23="","",V23/100)</f>
        <v>0.81400000000000006</v>
      </c>
      <c r="X23" s="102">
        <f>IF($G23="","",$G23)</f>
        <v>13.7</v>
      </c>
      <c r="Y23" s="102">
        <f>IF($K23="","",$K23)</f>
        <v>23</v>
      </c>
      <c r="Z23" s="102">
        <f>IF(J23="","",J23-1)</f>
        <v>7</v>
      </c>
      <c r="AA23" s="102">
        <f>IF($L23="","",$L23)</f>
        <v>2</v>
      </c>
      <c r="AB23" s="102">
        <f>IF($M23="","",$M23)</f>
        <v>16</v>
      </c>
      <c r="AC23" s="102">
        <f>IF($H24="","",$H24)</f>
        <v>69.2</v>
      </c>
      <c r="AD23" s="102">
        <f>IF(AC23="","",AC23/100)</f>
        <v>0.69200000000000006</v>
      </c>
      <c r="AE23" s="102">
        <f>IF($G24="","",$G24)</f>
        <v>11.1</v>
      </c>
      <c r="AF23" s="102">
        <f>IF($K24="","",$K24)</f>
        <v>19</v>
      </c>
      <c r="AG23" s="102">
        <f>IF(J24="","",J24-1)</f>
        <v>7</v>
      </c>
      <c r="AH23" s="102">
        <f>IF($L24="","",$L24)</f>
        <v>1</v>
      </c>
      <c r="AI23" s="102">
        <f>IF($M24="","",$M24)</f>
        <v>9</v>
      </c>
      <c r="AJ23" s="102">
        <f>IF($H25="","",$H25)</f>
        <v>59.2</v>
      </c>
      <c r="AK23" s="102">
        <f>IF(AJ23="","",AJ23/100)</f>
        <v>0.59200000000000008</v>
      </c>
      <c r="AL23" s="102">
        <f>IF($G25="","",$G25)</f>
        <v>10.9</v>
      </c>
      <c r="AM23" s="102">
        <f>IF($K25="","",$K25)</f>
        <v>17</v>
      </c>
      <c r="AN23" s="102">
        <f>IF(J25="","",J25-1)</f>
        <v>5</v>
      </c>
      <c r="AO23" s="102">
        <f>IF($L25="","",$L25)</f>
        <v>0</v>
      </c>
      <c r="AP23" s="102">
        <f>IF($M25="","",$M25)</f>
        <v>0</v>
      </c>
      <c r="AQ23" s="102">
        <f>IF($H26="","",$H26)</f>
        <v>45.7</v>
      </c>
      <c r="AR23" s="102">
        <f>IF(AQ23="","",AQ23/100)</f>
        <v>0.45700000000000002</v>
      </c>
      <c r="AS23" s="102">
        <f>IF($G26="","",$G26)</f>
        <v>10.6</v>
      </c>
      <c r="AT23" s="102">
        <f>IF($K26="","",$K26)</f>
        <v>13</v>
      </c>
      <c r="AU23" s="102">
        <f>IF(J26="","",J26-1)</f>
        <v>4</v>
      </c>
      <c r="AV23" s="102">
        <f>IF($L26="","",$L26)</f>
        <v>2</v>
      </c>
      <c r="AW23" s="102">
        <f>IF($M26="","",$M26)</f>
        <v>22</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15</v>
      </c>
      <c r="BM23" s="102">
        <f>SUM(P23:P28)/U23</f>
        <v>0.5</v>
      </c>
      <c r="BN23" s="102">
        <f>SUM(Q23:Q28)/U23</f>
        <v>5.25</v>
      </c>
      <c r="BO23" s="102">
        <f>SUM(R23:R28)/U23</f>
        <v>0</v>
      </c>
    </row>
    <row r="24" spans="2:67" ht="15.75" x14ac:dyDescent="0.2">
      <c r="B24" s="147"/>
      <c r="C24" s="21" t="s">
        <v>103</v>
      </c>
      <c r="D24" s="19" t="s">
        <v>745</v>
      </c>
      <c r="E24" s="19">
        <v>196</v>
      </c>
      <c r="F24" s="20"/>
      <c r="G24" s="19">
        <v>11.1</v>
      </c>
      <c r="H24" s="19">
        <v>69.2</v>
      </c>
      <c r="I24" s="19">
        <v>0</v>
      </c>
      <c r="J24" s="19">
        <v>8</v>
      </c>
      <c r="K24" s="19">
        <v>19</v>
      </c>
      <c r="L24" s="19">
        <v>1</v>
      </c>
      <c r="M24" s="19">
        <v>9</v>
      </c>
      <c r="N24" s="19">
        <v>6</v>
      </c>
      <c r="O24" s="19">
        <v>18</v>
      </c>
      <c r="P24" s="19">
        <v>0</v>
      </c>
      <c r="Q24" s="19">
        <v>9</v>
      </c>
      <c r="R24" s="19">
        <v>0</v>
      </c>
      <c r="S24" s="18" t="s">
        <v>752</v>
      </c>
      <c r="T24" s="7" t="s">
        <v>799</v>
      </c>
    </row>
    <row r="25" spans="2:67" ht="15.75" x14ac:dyDescent="0.2">
      <c r="B25" s="147"/>
      <c r="C25" s="21" t="s">
        <v>102</v>
      </c>
      <c r="D25" s="19" t="str">
        <f t="shared" ref="D25:E28" si="3">D24</f>
        <v>CO'B</v>
      </c>
      <c r="E25" s="19">
        <f t="shared" si="3"/>
        <v>196</v>
      </c>
      <c r="F25" s="20"/>
      <c r="G25" s="19">
        <v>10.9</v>
      </c>
      <c r="H25" s="19">
        <v>59.2</v>
      </c>
      <c r="I25" s="19">
        <v>0</v>
      </c>
      <c r="J25" s="19">
        <v>6</v>
      </c>
      <c r="K25" s="19">
        <v>17</v>
      </c>
      <c r="L25" s="19">
        <v>0</v>
      </c>
      <c r="M25" s="19">
        <v>0</v>
      </c>
      <c r="N25" s="19">
        <v>7</v>
      </c>
      <c r="O25" s="19">
        <v>8</v>
      </c>
      <c r="P25" s="19">
        <v>2</v>
      </c>
      <c r="Q25" s="19">
        <v>1</v>
      </c>
      <c r="R25" s="19">
        <v>0</v>
      </c>
      <c r="S25" s="18" t="s">
        <v>752</v>
      </c>
    </row>
    <row r="26" spans="2:67" ht="15.75" x14ac:dyDescent="0.2">
      <c r="B26" s="147"/>
      <c r="C26" s="21" t="s">
        <v>101</v>
      </c>
      <c r="D26" s="19" t="str">
        <f t="shared" si="3"/>
        <v>CO'B</v>
      </c>
      <c r="E26" s="19">
        <f t="shared" si="3"/>
        <v>196</v>
      </c>
      <c r="F26" s="20"/>
      <c r="G26" s="19">
        <v>10.6</v>
      </c>
      <c r="H26" s="19">
        <v>45.7</v>
      </c>
      <c r="I26" s="19">
        <v>0</v>
      </c>
      <c r="J26" s="19">
        <v>5</v>
      </c>
      <c r="K26" s="19">
        <v>13</v>
      </c>
      <c r="L26" s="19">
        <v>2</v>
      </c>
      <c r="M26" s="19">
        <v>22</v>
      </c>
      <c r="N26" s="19">
        <v>8</v>
      </c>
      <c r="O26" s="19">
        <v>16</v>
      </c>
      <c r="P26" s="19">
        <v>0</v>
      </c>
      <c r="Q26" s="19">
        <v>4</v>
      </c>
      <c r="R26" s="19">
        <v>0</v>
      </c>
      <c r="S26" s="18" t="s">
        <v>732</v>
      </c>
    </row>
    <row r="27" spans="2:67" ht="15.75" x14ac:dyDescent="0.2">
      <c r="B27" s="147"/>
      <c r="C27" s="21" t="s">
        <v>100</v>
      </c>
      <c r="D27" s="19" t="str">
        <f t="shared" si="3"/>
        <v>CO'B</v>
      </c>
      <c r="E27" s="19">
        <f t="shared" si="3"/>
        <v>196</v>
      </c>
      <c r="F27" s="20"/>
      <c r="G27" s="19"/>
      <c r="H27" s="19"/>
      <c r="I27" s="19"/>
      <c r="J27" s="19"/>
      <c r="K27" s="19"/>
      <c r="L27" s="19"/>
      <c r="M27" s="19"/>
      <c r="N27" s="19"/>
      <c r="O27" s="19"/>
      <c r="P27" s="19"/>
      <c r="Q27" s="19"/>
      <c r="R27" s="19"/>
      <c r="S27" s="18"/>
    </row>
    <row r="28" spans="2:67" ht="15.75" x14ac:dyDescent="0.2">
      <c r="B28" s="147"/>
      <c r="C28" s="21" t="s">
        <v>99</v>
      </c>
      <c r="D28" s="19" t="str">
        <f t="shared" si="3"/>
        <v>CO'B</v>
      </c>
      <c r="E28" s="19">
        <f t="shared" si="3"/>
        <v>196</v>
      </c>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196</v>
      </c>
      <c r="F30" s="13">
        <f>F23</f>
        <v>1801.9</v>
      </c>
      <c r="G30" s="13">
        <f t="shared" ref="G30:R30" si="4">AVERAGE(G23:G28)</f>
        <v>11.574999999999999</v>
      </c>
      <c r="H30" s="13">
        <f t="shared" si="4"/>
        <v>63.875</v>
      </c>
      <c r="I30" s="13">
        <f t="shared" si="4"/>
        <v>0</v>
      </c>
      <c r="J30" s="13">
        <f t="shared" si="4"/>
        <v>6.75</v>
      </c>
      <c r="K30" s="13">
        <f t="shared" si="4"/>
        <v>18</v>
      </c>
      <c r="L30" s="13">
        <f t="shared" si="4"/>
        <v>1.25</v>
      </c>
      <c r="M30" s="13">
        <f t="shared" si="4"/>
        <v>11.75</v>
      </c>
      <c r="N30" s="13">
        <f t="shared" si="4"/>
        <v>8</v>
      </c>
      <c r="O30" s="13">
        <f t="shared" si="4"/>
        <v>15</v>
      </c>
      <c r="P30" s="13">
        <f t="shared" si="4"/>
        <v>0.5</v>
      </c>
      <c r="Q30" s="13">
        <f t="shared" si="4"/>
        <v>5.25</v>
      </c>
      <c r="R30" s="13">
        <f t="shared" si="4"/>
        <v>0</v>
      </c>
      <c r="S30" s="12"/>
    </row>
    <row r="31" spans="2:67" ht="15.75" x14ac:dyDescent="0.2">
      <c r="B31" s="17"/>
      <c r="C31" s="16" t="s">
        <v>97</v>
      </c>
      <c r="D31" s="15"/>
      <c r="E31" s="14"/>
      <c r="F31" s="14"/>
      <c r="G31" s="13">
        <f t="shared" ref="G31:R31" si="5">STDEV(G23:G28)/SQRT(COUNT(G23:G28))</f>
        <v>0.715745532061968</v>
      </c>
      <c r="H31" s="13">
        <f t="shared" si="5"/>
        <v>7.570047886242218</v>
      </c>
      <c r="I31" s="13">
        <f t="shared" si="5"/>
        <v>0</v>
      </c>
      <c r="J31" s="13">
        <f t="shared" si="5"/>
        <v>0.75</v>
      </c>
      <c r="K31" s="13">
        <f t="shared" si="5"/>
        <v>2.0816659994661326</v>
      </c>
      <c r="L31" s="13">
        <f t="shared" si="5"/>
        <v>0.47871355387816905</v>
      </c>
      <c r="M31" s="13">
        <f t="shared" si="5"/>
        <v>4.732423621500228</v>
      </c>
      <c r="N31" s="13">
        <f t="shared" si="5"/>
        <v>1.0801234497346435</v>
      </c>
      <c r="O31" s="13">
        <f t="shared" si="5"/>
        <v>2.3804761428476167</v>
      </c>
      <c r="P31" s="13">
        <f t="shared" si="5"/>
        <v>0.5</v>
      </c>
      <c r="Q31" s="13">
        <f t="shared" si="5"/>
        <v>1.75</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769</v>
      </c>
      <c r="E33" s="19">
        <v>195</v>
      </c>
      <c r="F33" s="19">
        <v>1400.18</v>
      </c>
      <c r="G33" s="19">
        <v>10.71</v>
      </c>
      <c r="H33" s="19">
        <v>65.099999999999994</v>
      </c>
      <c r="I33" s="19">
        <v>0</v>
      </c>
      <c r="J33" s="19">
        <v>11</v>
      </c>
      <c r="K33" s="19">
        <v>18</v>
      </c>
      <c r="L33" s="19">
        <v>1</v>
      </c>
      <c r="M33" s="19">
        <v>8</v>
      </c>
      <c r="N33" s="19">
        <v>7</v>
      </c>
      <c r="O33" s="19">
        <v>20</v>
      </c>
      <c r="P33" s="19">
        <v>0</v>
      </c>
      <c r="Q33" s="19">
        <v>3</v>
      </c>
      <c r="R33" s="19">
        <v>0</v>
      </c>
      <c r="S33" s="18" t="s">
        <v>752</v>
      </c>
      <c r="U33" s="102">
        <v>4</v>
      </c>
      <c r="V33" s="102">
        <f>IF($H33="","",$H33)</f>
        <v>65.099999999999994</v>
      </c>
      <c r="W33" s="102">
        <f>IF(V33="","",V33/100)</f>
        <v>0.65099999999999991</v>
      </c>
      <c r="X33" s="102">
        <f>IF($G33="","",$G33)</f>
        <v>10.71</v>
      </c>
      <c r="Y33" s="102">
        <f>IF($K33="","",$K33)</f>
        <v>18</v>
      </c>
      <c r="Z33" s="102">
        <f>IF(J33="","",J33-1)</f>
        <v>10</v>
      </c>
      <c r="AA33" s="102">
        <f>IF($L33="","",$L33)</f>
        <v>1</v>
      </c>
      <c r="AB33" s="102">
        <f>IF($M33="","",$M33)</f>
        <v>8</v>
      </c>
      <c r="AC33" s="102">
        <f>IF($H34="","",$H34)</f>
        <v>65</v>
      </c>
      <c r="AD33" s="102">
        <f>IF(AC33="","",AC33/100)</f>
        <v>0.65</v>
      </c>
      <c r="AE33" s="102">
        <f>IF($G34="","",$G34)</f>
        <v>8.11</v>
      </c>
      <c r="AF33" s="102">
        <f>IF($K34="","",$K34)</f>
        <v>15</v>
      </c>
      <c r="AG33" s="102">
        <f>IF(J34="","",J34-1)</f>
        <v>9</v>
      </c>
      <c r="AH33" s="102">
        <f>IF($L34="","",$L34)</f>
        <v>0</v>
      </c>
      <c r="AI33" s="102">
        <f>IF($M34="","",$M34)</f>
        <v>0</v>
      </c>
      <c r="AJ33" s="102">
        <f>IF($H35="","",$H35)</f>
        <v>66.8</v>
      </c>
      <c r="AK33" s="102">
        <f>IF(AJ33="","",AJ33/100)</f>
        <v>0.66799999999999993</v>
      </c>
      <c r="AL33" s="102">
        <f>IF($G35="","",$G35)</f>
        <v>9.91</v>
      </c>
      <c r="AM33" s="102">
        <f>IF($K35="","",$K35)</f>
        <v>18</v>
      </c>
      <c r="AN33" s="102">
        <f>IF(J35="","",J35-1)</f>
        <v>9</v>
      </c>
      <c r="AO33" s="102">
        <f>IF($L35="","",$L35)</f>
        <v>1</v>
      </c>
      <c r="AP33" s="102">
        <f>IF($M35="","",$M35)</f>
        <v>7</v>
      </c>
      <c r="AQ33" s="102">
        <f>IF($H36="","",$H36)</f>
        <v>52.6</v>
      </c>
      <c r="AR33" s="102">
        <f>IF(AQ33="","",AQ33/100)</f>
        <v>0.52600000000000002</v>
      </c>
      <c r="AS33" s="102">
        <f>IF($G36="","",$G36)</f>
        <v>9.7799999999999994</v>
      </c>
      <c r="AT33" s="102">
        <f>IF($K36="","",$K36)</f>
        <v>17</v>
      </c>
      <c r="AU33" s="102">
        <f>IF(J36="","",J36-1)</f>
        <v>4</v>
      </c>
      <c r="AV33" s="102">
        <f>IF($L36="","",$L36)</f>
        <v>1</v>
      </c>
      <c r="AW33" s="102">
        <f>IF($M36="","",$M36)</f>
        <v>13</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14.25</v>
      </c>
      <c r="BM33" s="102">
        <f>SUM(P33:P38)/U33</f>
        <v>0.5</v>
      </c>
      <c r="BN33" s="102">
        <f>SUM(Q33:Q38)/U33</f>
        <v>3</v>
      </c>
      <c r="BO33" s="102">
        <f>SUM(R33:R38)/U33</f>
        <v>0</v>
      </c>
    </row>
    <row r="34" spans="2:67" ht="15.75" x14ac:dyDescent="0.2">
      <c r="B34" s="147"/>
      <c r="C34" s="21" t="s">
        <v>103</v>
      </c>
      <c r="D34" s="19" t="s">
        <v>745</v>
      </c>
      <c r="E34" s="19">
        <v>196</v>
      </c>
      <c r="F34" s="20"/>
      <c r="G34" s="19">
        <v>8.11</v>
      </c>
      <c r="H34" s="19">
        <v>65</v>
      </c>
      <c r="I34" s="19">
        <v>0</v>
      </c>
      <c r="J34" s="19">
        <v>10</v>
      </c>
      <c r="K34" s="19">
        <v>15</v>
      </c>
      <c r="L34" s="19">
        <v>0</v>
      </c>
      <c r="M34" s="19">
        <v>0</v>
      </c>
      <c r="N34" s="19">
        <v>5</v>
      </c>
      <c r="O34" s="19">
        <v>9</v>
      </c>
      <c r="P34" s="19">
        <v>1</v>
      </c>
      <c r="Q34" s="19">
        <v>1</v>
      </c>
      <c r="R34" s="19">
        <v>0</v>
      </c>
      <c r="S34" s="18" t="s">
        <v>752</v>
      </c>
    </row>
    <row r="35" spans="2:67" ht="15.75" x14ac:dyDescent="0.2">
      <c r="B35" s="147"/>
      <c r="C35" s="21" t="s">
        <v>102</v>
      </c>
      <c r="D35" s="19" t="str">
        <f t="shared" ref="D35:E38" si="6">D34</f>
        <v>CO'B</v>
      </c>
      <c r="E35" s="19">
        <f t="shared" si="6"/>
        <v>196</v>
      </c>
      <c r="F35" s="20"/>
      <c r="G35" s="19">
        <v>9.91</v>
      </c>
      <c r="H35" s="19">
        <v>66.8</v>
      </c>
      <c r="I35" s="19">
        <v>0</v>
      </c>
      <c r="J35" s="19">
        <v>10</v>
      </c>
      <c r="K35" s="19">
        <v>18</v>
      </c>
      <c r="L35" s="19">
        <v>1</v>
      </c>
      <c r="M35" s="19">
        <v>7</v>
      </c>
      <c r="N35" s="19">
        <v>6</v>
      </c>
      <c r="O35" s="19">
        <v>18</v>
      </c>
      <c r="P35" s="19">
        <v>0</v>
      </c>
      <c r="Q35" s="19">
        <v>2</v>
      </c>
      <c r="R35" s="19">
        <v>0</v>
      </c>
      <c r="S35" s="18"/>
    </row>
    <row r="36" spans="2:67" ht="15.75" x14ac:dyDescent="0.2">
      <c r="B36" s="147"/>
      <c r="C36" s="21" t="s">
        <v>101</v>
      </c>
      <c r="D36" s="19" t="str">
        <f t="shared" si="6"/>
        <v>CO'B</v>
      </c>
      <c r="E36" s="19">
        <f t="shared" si="6"/>
        <v>196</v>
      </c>
      <c r="F36" s="20"/>
      <c r="G36" s="19">
        <v>9.7799999999999994</v>
      </c>
      <c r="H36" s="19">
        <v>52.6</v>
      </c>
      <c r="I36" s="19">
        <v>0</v>
      </c>
      <c r="J36" s="19">
        <v>5</v>
      </c>
      <c r="K36" s="19">
        <v>17</v>
      </c>
      <c r="L36" s="19">
        <v>1</v>
      </c>
      <c r="M36" s="19">
        <v>13</v>
      </c>
      <c r="N36" s="19">
        <v>7</v>
      </c>
      <c r="O36" s="19">
        <v>10</v>
      </c>
      <c r="P36" s="19">
        <v>1</v>
      </c>
      <c r="Q36" s="19">
        <v>6</v>
      </c>
      <c r="R36" s="19">
        <v>0</v>
      </c>
      <c r="S36" s="18" t="s">
        <v>731</v>
      </c>
    </row>
    <row r="37" spans="2:67" ht="15.75" x14ac:dyDescent="0.2">
      <c r="B37" s="147"/>
      <c r="C37" s="21" t="s">
        <v>100</v>
      </c>
      <c r="D37" s="19" t="str">
        <f t="shared" si="6"/>
        <v>CO'B</v>
      </c>
      <c r="E37" s="19">
        <f t="shared" si="6"/>
        <v>196</v>
      </c>
      <c r="F37" s="20"/>
      <c r="G37" s="19"/>
      <c r="H37" s="19"/>
      <c r="I37" s="19"/>
      <c r="J37" s="19"/>
      <c r="K37" s="19"/>
      <c r="L37" s="19"/>
      <c r="M37" s="19"/>
      <c r="N37" s="19"/>
      <c r="O37" s="19"/>
      <c r="P37" s="19"/>
      <c r="Q37" s="19"/>
      <c r="R37" s="19"/>
      <c r="S37" s="18"/>
    </row>
    <row r="38" spans="2:67" ht="15.75" x14ac:dyDescent="0.2">
      <c r="B38" s="147"/>
      <c r="C38" s="21" t="s">
        <v>99</v>
      </c>
      <c r="D38" s="19" t="str">
        <f t="shared" si="6"/>
        <v>CO'B</v>
      </c>
      <c r="E38" s="19">
        <f t="shared" si="6"/>
        <v>196</v>
      </c>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196</v>
      </c>
      <c r="F40" s="13">
        <f>F33</f>
        <v>1400.18</v>
      </c>
      <c r="G40" s="13">
        <f t="shared" ref="G40:R40" si="7">AVERAGE(G33:G38)</f>
        <v>9.6274999999999995</v>
      </c>
      <c r="H40" s="13">
        <f t="shared" si="7"/>
        <v>62.374999999999993</v>
      </c>
      <c r="I40" s="13">
        <f t="shared" si="7"/>
        <v>0</v>
      </c>
      <c r="J40" s="13">
        <f t="shared" si="7"/>
        <v>9</v>
      </c>
      <c r="K40" s="13">
        <f t="shared" si="7"/>
        <v>17</v>
      </c>
      <c r="L40" s="13">
        <f t="shared" si="7"/>
        <v>0.75</v>
      </c>
      <c r="M40" s="13">
        <f t="shared" si="7"/>
        <v>7</v>
      </c>
      <c r="N40" s="13">
        <f t="shared" si="7"/>
        <v>6.25</v>
      </c>
      <c r="O40" s="13">
        <f t="shared" si="7"/>
        <v>14.25</v>
      </c>
      <c r="P40" s="13">
        <f t="shared" si="7"/>
        <v>0.5</v>
      </c>
      <c r="Q40" s="13">
        <f t="shared" si="7"/>
        <v>3</v>
      </c>
      <c r="R40" s="13">
        <f t="shared" si="7"/>
        <v>0</v>
      </c>
      <c r="S40" s="12"/>
    </row>
    <row r="41" spans="2:67" ht="15.75" x14ac:dyDescent="0.2">
      <c r="B41" s="17"/>
      <c r="C41" s="16" t="s">
        <v>97</v>
      </c>
      <c r="D41" s="15"/>
      <c r="E41" s="14"/>
      <c r="F41" s="14"/>
      <c r="G41" s="13">
        <f t="shared" ref="G41:R41" si="8">STDEV(G33:G38)/SQRT(COUNT(G33:G38))</f>
        <v>0.54602159603200084</v>
      </c>
      <c r="H41" s="13">
        <f t="shared" si="8"/>
        <v>3.2844012645635523</v>
      </c>
      <c r="I41" s="13">
        <f t="shared" si="8"/>
        <v>0</v>
      </c>
      <c r="J41" s="13">
        <f t="shared" si="8"/>
        <v>1.35400640077266</v>
      </c>
      <c r="K41" s="13">
        <f t="shared" si="8"/>
        <v>0.70710678118654757</v>
      </c>
      <c r="L41" s="13">
        <f t="shared" si="8"/>
        <v>0.25</v>
      </c>
      <c r="M41" s="13">
        <f t="shared" si="8"/>
        <v>2.6770630673681683</v>
      </c>
      <c r="N41" s="13">
        <f t="shared" si="8"/>
        <v>0.47871355387816905</v>
      </c>
      <c r="O41" s="13">
        <f t="shared" si="8"/>
        <v>2.7801378862687129</v>
      </c>
      <c r="P41" s="13">
        <f t="shared" si="8"/>
        <v>0.28867513459481287</v>
      </c>
      <c r="Q41" s="13">
        <f t="shared" si="8"/>
        <v>1.0801234497346435</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769</v>
      </c>
      <c r="E43" s="19">
        <v>195</v>
      </c>
      <c r="F43" s="19">
        <v>1081.97</v>
      </c>
      <c r="G43" s="19">
        <v>9.1999999999999993</v>
      </c>
      <c r="H43" s="19">
        <v>80.7</v>
      </c>
      <c r="I43" s="19">
        <v>0</v>
      </c>
      <c r="J43" s="19">
        <v>9</v>
      </c>
      <c r="K43" s="19">
        <v>17</v>
      </c>
      <c r="L43" s="19">
        <v>2</v>
      </c>
      <c r="M43" s="19">
        <v>7</v>
      </c>
      <c r="N43" s="19">
        <v>5</v>
      </c>
      <c r="O43" s="19">
        <v>15</v>
      </c>
      <c r="P43" s="19">
        <v>0</v>
      </c>
      <c r="Q43" s="19">
        <v>0</v>
      </c>
      <c r="R43" s="19">
        <v>0</v>
      </c>
      <c r="S43" s="18"/>
      <c r="T43" s="7" t="s">
        <v>799</v>
      </c>
      <c r="U43" s="102">
        <v>4</v>
      </c>
      <c r="V43" s="102">
        <f>IF($H43="","",$H43)</f>
        <v>80.7</v>
      </c>
      <c r="W43" s="102">
        <f>IF(V43="","",V43/100)</f>
        <v>0.80700000000000005</v>
      </c>
      <c r="X43" s="102">
        <f>IF($G43="","",$G43)</f>
        <v>9.1999999999999993</v>
      </c>
      <c r="Y43" s="102">
        <f>IF($K43="","",$K43)</f>
        <v>17</v>
      </c>
      <c r="Z43" s="102">
        <f>IF(J43="","",J43-1)</f>
        <v>8</v>
      </c>
      <c r="AA43" s="102">
        <f>IF($L43="","",$L43)</f>
        <v>2</v>
      </c>
      <c r="AB43" s="102">
        <f>IF($M43="","",$M43)</f>
        <v>7</v>
      </c>
      <c r="AC43" s="102">
        <f>IF($H44="","",$H44)</f>
        <v>87.3</v>
      </c>
      <c r="AD43" s="102">
        <f>IF(AC43="","",AC43/100)</f>
        <v>0.873</v>
      </c>
      <c r="AE43" s="102">
        <f>IF($G44="","",$G44)</f>
        <v>10.54</v>
      </c>
      <c r="AF43" s="102">
        <f>IF($K44="","",$K44)</f>
        <v>22</v>
      </c>
      <c r="AG43" s="102">
        <f>IF(J44="","",J44-1)</f>
        <v>7</v>
      </c>
      <c r="AH43" s="102">
        <f>IF($L44="","",$L44)</f>
        <v>1</v>
      </c>
      <c r="AI43" s="102">
        <f>IF($M44="","",$M44)</f>
        <v>4</v>
      </c>
      <c r="AJ43" s="102">
        <f>IF($H45="","",$H45)</f>
        <v>85.4</v>
      </c>
      <c r="AK43" s="102">
        <f>IF(AJ43="","",AJ43/100)</f>
        <v>0.85400000000000009</v>
      </c>
      <c r="AL43" s="102">
        <f>IF($G45="","",$G45)</f>
        <v>10.6</v>
      </c>
      <c r="AM43" s="102">
        <f>IF($K45="","",$K45)</f>
        <v>19</v>
      </c>
      <c r="AN43" s="102">
        <f>IF(J45="","",J45-1)</f>
        <v>6</v>
      </c>
      <c r="AO43" s="102">
        <f>IF($L45="","",$L45)</f>
        <v>3</v>
      </c>
      <c r="AP43" s="102">
        <f>IF($M45="","",$M45)</f>
        <v>13</v>
      </c>
      <c r="AQ43" s="102">
        <f>IF($H46="","",$H46)</f>
        <v>77.3</v>
      </c>
      <c r="AR43" s="102">
        <f>IF(AQ43="","",AQ43/100)</f>
        <v>0.77300000000000002</v>
      </c>
      <c r="AS43" s="102">
        <f>IF($G46="","",$G46)</f>
        <v>12.56</v>
      </c>
      <c r="AT43" s="102">
        <f>IF($K46="","",$K46)</f>
        <v>16</v>
      </c>
      <c r="AU43" s="102">
        <f>IF(J46="","",J46-1)</f>
        <v>7</v>
      </c>
      <c r="AV43" s="102">
        <f>IF($L46="","",$L46)</f>
        <v>4</v>
      </c>
      <c r="AW43" s="102">
        <f>IF($M46="","",$M46)</f>
        <v>36</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18</v>
      </c>
      <c r="BM43" s="102">
        <f>SUM(P43:P48)/U43</f>
        <v>0.5</v>
      </c>
      <c r="BN43" s="102">
        <f>SUM(Q43:Q48)/U43</f>
        <v>3.5</v>
      </c>
      <c r="BO43" s="102">
        <f>SUM(R43:R48)/U43</f>
        <v>0</v>
      </c>
    </row>
    <row r="44" spans="2:67" ht="15.75" x14ac:dyDescent="0.2">
      <c r="B44" s="147"/>
      <c r="C44" s="21" t="s">
        <v>103</v>
      </c>
      <c r="D44" s="19" t="s">
        <v>745</v>
      </c>
      <c r="E44" s="19">
        <v>196</v>
      </c>
      <c r="F44" s="20"/>
      <c r="G44" s="19">
        <v>10.54</v>
      </c>
      <c r="H44" s="19">
        <v>87.3</v>
      </c>
      <c r="I44" s="19">
        <v>0</v>
      </c>
      <c r="J44" s="19">
        <v>8</v>
      </c>
      <c r="K44" s="19">
        <v>22</v>
      </c>
      <c r="L44" s="19">
        <v>1</v>
      </c>
      <c r="M44" s="19">
        <v>4</v>
      </c>
      <c r="N44" s="19">
        <v>13</v>
      </c>
      <c r="O44" s="19">
        <v>15</v>
      </c>
      <c r="P44" s="19">
        <v>1</v>
      </c>
      <c r="Q44" s="19">
        <v>8</v>
      </c>
      <c r="R44" s="19">
        <v>0</v>
      </c>
      <c r="S44" s="18" t="s">
        <v>752</v>
      </c>
    </row>
    <row r="45" spans="2:67" ht="15.75" x14ac:dyDescent="0.2">
      <c r="B45" s="147"/>
      <c r="C45" s="21" t="s">
        <v>102</v>
      </c>
      <c r="D45" s="19" t="str">
        <f t="shared" ref="D45:E48" si="9">D44</f>
        <v>CO'B</v>
      </c>
      <c r="E45" s="19">
        <f t="shared" si="9"/>
        <v>196</v>
      </c>
      <c r="F45" s="20"/>
      <c r="G45" s="19">
        <v>10.6</v>
      </c>
      <c r="H45" s="19">
        <v>85.4</v>
      </c>
      <c r="I45" s="19">
        <v>0</v>
      </c>
      <c r="J45" s="19">
        <v>7</v>
      </c>
      <c r="K45" s="19">
        <v>19</v>
      </c>
      <c r="L45" s="19">
        <v>3</v>
      </c>
      <c r="M45" s="19">
        <v>13</v>
      </c>
      <c r="N45" s="19">
        <v>7</v>
      </c>
      <c r="O45" s="19">
        <v>16</v>
      </c>
      <c r="P45" s="19">
        <v>0</v>
      </c>
      <c r="Q45" s="19">
        <v>3</v>
      </c>
      <c r="R45" s="19">
        <v>0</v>
      </c>
      <c r="S45" s="18"/>
    </row>
    <row r="46" spans="2:67" ht="15.75" x14ac:dyDescent="0.2">
      <c r="B46" s="147"/>
      <c r="C46" s="21" t="s">
        <v>101</v>
      </c>
      <c r="D46" s="19" t="str">
        <f t="shared" si="9"/>
        <v>CO'B</v>
      </c>
      <c r="E46" s="19">
        <f t="shared" si="9"/>
        <v>196</v>
      </c>
      <c r="F46" s="20"/>
      <c r="G46" s="19">
        <v>12.56</v>
      </c>
      <c r="H46" s="19">
        <v>77.3</v>
      </c>
      <c r="I46" s="19">
        <v>0</v>
      </c>
      <c r="J46" s="19">
        <v>8</v>
      </c>
      <c r="K46" s="19">
        <v>16</v>
      </c>
      <c r="L46" s="19">
        <v>4</v>
      </c>
      <c r="M46" s="19">
        <v>36</v>
      </c>
      <c r="N46" s="19">
        <v>20</v>
      </c>
      <c r="O46" s="19">
        <v>26</v>
      </c>
      <c r="P46" s="19">
        <v>1</v>
      </c>
      <c r="Q46" s="19">
        <v>3</v>
      </c>
      <c r="R46" s="19">
        <v>0</v>
      </c>
      <c r="S46" s="18" t="s">
        <v>732</v>
      </c>
    </row>
    <row r="47" spans="2:67" ht="15.75" x14ac:dyDescent="0.2">
      <c r="B47" s="147"/>
      <c r="C47" s="21" t="s">
        <v>100</v>
      </c>
      <c r="D47" s="19" t="str">
        <f t="shared" si="9"/>
        <v>CO'B</v>
      </c>
      <c r="E47" s="19">
        <f t="shared" si="9"/>
        <v>196</v>
      </c>
      <c r="F47" s="20"/>
      <c r="G47" s="19"/>
      <c r="H47" s="19"/>
      <c r="I47" s="19"/>
      <c r="J47" s="19"/>
      <c r="K47" s="19"/>
      <c r="L47" s="19"/>
      <c r="M47" s="19"/>
      <c r="N47" s="19"/>
      <c r="O47" s="19"/>
      <c r="P47" s="19"/>
      <c r="Q47" s="19"/>
      <c r="R47" s="19"/>
      <c r="S47" s="18"/>
    </row>
    <row r="48" spans="2:67" ht="15.75" x14ac:dyDescent="0.2">
      <c r="B48" s="147"/>
      <c r="C48" s="21" t="s">
        <v>99</v>
      </c>
      <c r="D48" s="19" t="str">
        <f t="shared" si="9"/>
        <v>CO'B</v>
      </c>
      <c r="E48" s="19">
        <f t="shared" si="9"/>
        <v>196</v>
      </c>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196</v>
      </c>
      <c r="F50" s="13">
        <f>F43</f>
        <v>1081.97</v>
      </c>
      <c r="G50" s="13">
        <f t="shared" ref="G50:R50" si="10">AVERAGE(G43:G48)</f>
        <v>10.725</v>
      </c>
      <c r="H50" s="13">
        <f t="shared" si="10"/>
        <v>82.674999999999997</v>
      </c>
      <c r="I50" s="13">
        <f t="shared" si="10"/>
        <v>0</v>
      </c>
      <c r="J50" s="13">
        <f t="shared" si="10"/>
        <v>8</v>
      </c>
      <c r="K50" s="13">
        <f t="shared" si="10"/>
        <v>18.5</v>
      </c>
      <c r="L50" s="13">
        <f t="shared" si="10"/>
        <v>2.5</v>
      </c>
      <c r="M50" s="13">
        <f t="shared" si="10"/>
        <v>15</v>
      </c>
      <c r="N50" s="13">
        <f t="shared" si="10"/>
        <v>11.25</v>
      </c>
      <c r="O50" s="13">
        <f t="shared" si="10"/>
        <v>18</v>
      </c>
      <c r="P50" s="13">
        <f t="shared" si="10"/>
        <v>0.5</v>
      </c>
      <c r="Q50" s="13">
        <f t="shared" si="10"/>
        <v>3.5</v>
      </c>
      <c r="R50" s="13">
        <f t="shared" si="10"/>
        <v>0</v>
      </c>
      <c r="S50" s="12"/>
    </row>
    <row r="51" spans="2:67" ht="15.75" x14ac:dyDescent="0.2">
      <c r="B51" s="17"/>
      <c r="C51" s="16" t="s">
        <v>97</v>
      </c>
      <c r="D51" s="15"/>
      <c r="E51" s="14"/>
      <c r="F51" s="14"/>
      <c r="G51" s="13">
        <f t="shared" ref="G51:R51" si="11">STDEV(G43:G48)/SQRT(COUNT(G43:G48))</f>
        <v>0.69177910732641712</v>
      </c>
      <c r="H51" s="13">
        <f t="shared" si="11"/>
        <v>2.2658239855146149</v>
      </c>
      <c r="I51" s="13">
        <f t="shared" si="11"/>
        <v>0</v>
      </c>
      <c r="J51" s="13">
        <f t="shared" si="11"/>
        <v>0.40824829046386302</v>
      </c>
      <c r="K51" s="13">
        <f t="shared" si="11"/>
        <v>1.3228756555322954</v>
      </c>
      <c r="L51" s="13">
        <f t="shared" si="11"/>
        <v>0.6454972243679028</v>
      </c>
      <c r="M51" s="13">
        <f t="shared" si="11"/>
        <v>7.245688373094719</v>
      </c>
      <c r="N51" s="13">
        <f t="shared" si="11"/>
        <v>3.375771516754849</v>
      </c>
      <c r="O51" s="13">
        <f t="shared" si="11"/>
        <v>2.6770630673681683</v>
      </c>
      <c r="P51" s="13">
        <f t="shared" si="11"/>
        <v>0.28867513459481287</v>
      </c>
      <c r="Q51" s="13">
        <f t="shared" si="11"/>
        <v>1.6583123951776999</v>
      </c>
      <c r="R51" s="13">
        <f t="shared" si="11"/>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769</v>
      </c>
      <c r="E53" s="19">
        <v>195</v>
      </c>
      <c r="F53" s="19">
        <v>1152.52</v>
      </c>
      <c r="G53" s="19">
        <v>10</v>
      </c>
      <c r="H53" s="19">
        <v>69</v>
      </c>
      <c r="I53" s="19">
        <v>0</v>
      </c>
      <c r="J53" s="19">
        <v>5</v>
      </c>
      <c r="K53" s="19">
        <v>16</v>
      </c>
      <c r="L53" s="19">
        <v>2</v>
      </c>
      <c r="M53" s="19">
        <v>6</v>
      </c>
      <c r="N53" s="19">
        <v>3</v>
      </c>
      <c r="O53" s="19">
        <v>7</v>
      </c>
      <c r="P53" s="19">
        <v>1</v>
      </c>
      <c r="Q53" s="19">
        <v>5</v>
      </c>
      <c r="R53" s="19">
        <v>0</v>
      </c>
      <c r="S53" s="18" t="s">
        <v>752</v>
      </c>
      <c r="T53" s="7" t="s">
        <v>798</v>
      </c>
      <c r="U53" s="102">
        <v>4</v>
      </c>
      <c r="V53" s="102">
        <f>IF($H53="","",$H53)</f>
        <v>69</v>
      </c>
      <c r="W53" s="102">
        <f>IF(V53="","",V53/100)</f>
        <v>0.69</v>
      </c>
      <c r="X53" s="102">
        <f>IF($G53="","",$G53)</f>
        <v>10</v>
      </c>
      <c r="Y53" s="102">
        <f>IF($K53="","",$K53)</f>
        <v>16</v>
      </c>
      <c r="Z53" s="102">
        <f>IF(J53="","",J53-1)</f>
        <v>4</v>
      </c>
      <c r="AA53" s="102">
        <f>IF($L53="","",$L53)</f>
        <v>2</v>
      </c>
      <c r="AB53" s="102">
        <f>IF($M53="","",$M53)</f>
        <v>6</v>
      </c>
      <c r="AC53" s="102">
        <f>IF($H54="","",$H54)</f>
        <v>64</v>
      </c>
      <c r="AD53" s="102">
        <f>IF(AC53="","",AC53/100)</f>
        <v>0.64</v>
      </c>
      <c r="AE53" s="102">
        <f>IF($G54="","",$G54)</f>
        <v>9.6</v>
      </c>
      <c r="AF53" s="102">
        <f>IF($K54="","",$K54)</f>
        <v>14</v>
      </c>
      <c r="AG53" s="102">
        <f>IF(J54="","",J54-1)</f>
        <v>3</v>
      </c>
      <c r="AH53" s="102">
        <f>IF($L54="","",$L54)</f>
        <v>2</v>
      </c>
      <c r="AI53" s="102">
        <f>IF($M54="","",$M54)</f>
        <v>12</v>
      </c>
      <c r="AJ53" s="102">
        <f>IF($H55="","",$H55)</f>
        <v>66</v>
      </c>
      <c r="AK53" s="102">
        <f>IF(AJ53="","",AJ53/100)</f>
        <v>0.66</v>
      </c>
      <c r="AL53" s="102">
        <f>IF($G55="","",$G55)</f>
        <v>10</v>
      </c>
      <c r="AM53" s="102">
        <f>IF($K55="","",$K55)</f>
        <v>16</v>
      </c>
      <c r="AN53" s="102">
        <f>IF(J55="","",J55-1)</f>
        <v>8</v>
      </c>
      <c r="AO53" s="102">
        <f>IF($L55="","",$L55)</f>
        <v>1</v>
      </c>
      <c r="AP53" s="102">
        <f>IF($M55="","",$M55)</f>
        <v>3</v>
      </c>
      <c r="AQ53" s="102">
        <f>IF($H56="","",$H56)</f>
        <v>78</v>
      </c>
      <c r="AR53" s="102">
        <f>IF(AQ53="","",AQ53/100)</f>
        <v>0.78</v>
      </c>
      <c r="AS53" s="102">
        <f>IF($G56="","",$G56)</f>
        <v>9.1999999999999993</v>
      </c>
      <c r="AT53" s="102">
        <f>IF($K56="","",$K56)</f>
        <v>16</v>
      </c>
      <c r="AU53" s="102">
        <f>IF(J56="","",J56-1)</f>
        <v>5</v>
      </c>
      <c r="AV53" s="102">
        <f>IF($L56="","",$L56)</f>
        <v>1</v>
      </c>
      <c r="AW53" s="102">
        <f>IF($M56="","",$M56)</f>
        <v>1</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7.75</v>
      </c>
      <c r="BM53" s="102">
        <f>SUM(P53:P58)/U53</f>
        <v>0.75</v>
      </c>
      <c r="BN53" s="102">
        <f>SUM(Q53:Q58)/U53</f>
        <v>3.25</v>
      </c>
      <c r="BO53" s="102">
        <f>SUM(R53:R58)/U53</f>
        <v>0</v>
      </c>
    </row>
    <row r="54" spans="2:67" ht="15.75" x14ac:dyDescent="0.2">
      <c r="B54" s="147"/>
      <c r="C54" s="21" t="s">
        <v>103</v>
      </c>
      <c r="D54" s="19" t="s">
        <v>730</v>
      </c>
      <c r="E54" s="19">
        <v>196</v>
      </c>
      <c r="F54" s="20"/>
      <c r="G54" s="19">
        <v>9.6</v>
      </c>
      <c r="H54" s="19">
        <v>64</v>
      </c>
      <c r="I54" s="19">
        <v>0</v>
      </c>
      <c r="J54" s="19">
        <v>4</v>
      </c>
      <c r="K54" s="19">
        <v>14</v>
      </c>
      <c r="L54" s="19">
        <v>2</v>
      </c>
      <c r="M54" s="19">
        <v>12</v>
      </c>
      <c r="N54" s="19">
        <v>5</v>
      </c>
      <c r="O54" s="19">
        <v>16</v>
      </c>
      <c r="P54" s="19">
        <v>0</v>
      </c>
      <c r="Q54" s="19">
        <v>1</v>
      </c>
      <c r="R54" s="19">
        <v>0</v>
      </c>
      <c r="S54" s="18" t="s">
        <v>731</v>
      </c>
      <c r="T54" s="7" t="s">
        <v>796</v>
      </c>
    </row>
    <row r="55" spans="2:67" ht="15.75" x14ac:dyDescent="0.2">
      <c r="B55" s="147"/>
      <c r="C55" s="21" t="s">
        <v>102</v>
      </c>
      <c r="D55" s="19" t="str">
        <f t="shared" ref="D55:E58" si="12">D54</f>
        <v>SR</v>
      </c>
      <c r="E55" s="19">
        <f t="shared" si="12"/>
        <v>196</v>
      </c>
      <c r="F55" s="20"/>
      <c r="G55" s="19">
        <v>10</v>
      </c>
      <c r="H55" s="19">
        <v>66</v>
      </c>
      <c r="I55" s="19">
        <v>0</v>
      </c>
      <c r="J55" s="19">
        <v>9</v>
      </c>
      <c r="K55" s="19">
        <v>16</v>
      </c>
      <c r="L55" s="19">
        <v>1</v>
      </c>
      <c r="M55" s="19">
        <v>3</v>
      </c>
      <c r="N55" s="19">
        <v>5</v>
      </c>
      <c r="O55" s="19">
        <v>4</v>
      </c>
      <c r="P55" s="19">
        <v>1</v>
      </c>
      <c r="Q55" s="19">
        <v>4</v>
      </c>
      <c r="R55" s="19">
        <v>0</v>
      </c>
      <c r="S55" s="18" t="s">
        <v>731</v>
      </c>
    </row>
    <row r="56" spans="2:67" ht="15.75" x14ac:dyDescent="0.2">
      <c r="B56" s="147"/>
      <c r="C56" s="21" t="s">
        <v>101</v>
      </c>
      <c r="D56" s="19" t="str">
        <f t="shared" si="12"/>
        <v>SR</v>
      </c>
      <c r="E56" s="19">
        <f t="shared" si="12"/>
        <v>196</v>
      </c>
      <c r="F56" s="20"/>
      <c r="G56" s="19">
        <v>9.1999999999999993</v>
      </c>
      <c r="H56" s="19">
        <v>78</v>
      </c>
      <c r="I56" s="19">
        <v>0</v>
      </c>
      <c r="J56" s="19">
        <v>6</v>
      </c>
      <c r="K56" s="19">
        <v>16</v>
      </c>
      <c r="L56" s="19">
        <v>1</v>
      </c>
      <c r="M56" s="19">
        <v>1</v>
      </c>
      <c r="N56" s="19">
        <v>2</v>
      </c>
      <c r="O56" s="19">
        <v>4</v>
      </c>
      <c r="P56" s="19">
        <v>1</v>
      </c>
      <c r="Q56" s="19">
        <v>3</v>
      </c>
      <c r="R56" s="19">
        <v>0</v>
      </c>
      <c r="S56" s="18"/>
    </row>
    <row r="57" spans="2:67" ht="15.75" x14ac:dyDescent="0.2">
      <c r="B57" s="147"/>
      <c r="C57" s="21" t="s">
        <v>100</v>
      </c>
      <c r="D57" s="19" t="str">
        <f t="shared" si="12"/>
        <v>SR</v>
      </c>
      <c r="E57" s="19">
        <f t="shared" si="12"/>
        <v>196</v>
      </c>
      <c r="F57" s="20"/>
      <c r="G57" s="19"/>
      <c r="H57" s="19"/>
      <c r="I57" s="19"/>
      <c r="J57" s="19"/>
      <c r="K57" s="19"/>
      <c r="L57" s="19"/>
      <c r="M57" s="19"/>
      <c r="N57" s="19"/>
      <c r="O57" s="19"/>
      <c r="P57" s="19"/>
      <c r="Q57" s="19"/>
      <c r="R57" s="19"/>
      <c r="S57" s="18"/>
    </row>
    <row r="58" spans="2:67" ht="15.75" x14ac:dyDescent="0.2">
      <c r="B58" s="147"/>
      <c r="C58" s="21" t="s">
        <v>99</v>
      </c>
      <c r="D58" s="19" t="str">
        <f t="shared" si="12"/>
        <v>SR</v>
      </c>
      <c r="E58" s="19">
        <f t="shared" si="12"/>
        <v>196</v>
      </c>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196</v>
      </c>
      <c r="F60" s="13">
        <f>F53</f>
        <v>1152.52</v>
      </c>
      <c r="G60" s="13">
        <f t="shared" ref="G60:R60" si="13">AVERAGE(G53:G58)</f>
        <v>9.6999999999999993</v>
      </c>
      <c r="H60" s="13">
        <f t="shared" si="13"/>
        <v>69.25</v>
      </c>
      <c r="I60" s="13">
        <f t="shared" si="13"/>
        <v>0</v>
      </c>
      <c r="J60" s="13">
        <f t="shared" si="13"/>
        <v>6</v>
      </c>
      <c r="K60" s="13">
        <f t="shared" si="13"/>
        <v>15.5</v>
      </c>
      <c r="L60" s="13">
        <f t="shared" si="13"/>
        <v>1.5</v>
      </c>
      <c r="M60" s="13">
        <f t="shared" si="13"/>
        <v>5.5</v>
      </c>
      <c r="N60" s="13">
        <f t="shared" si="13"/>
        <v>3.75</v>
      </c>
      <c r="O60" s="13">
        <f t="shared" si="13"/>
        <v>7.75</v>
      </c>
      <c r="P60" s="13">
        <f t="shared" si="13"/>
        <v>0.75</v>
      </c>
      <c r="Q60" s="13">
        <f t="shared" si="13"/>
        <v>3.25</v>
      </c>
      <c r="R60" s="13">
        <f t="shared" si="13"/>
        <v>0</v>
      </c>
      <c r="S60" s="12"/>
    </row>
    <row r="61" spans="2:67" ht="15.75" x14ac:dyDescent="0.2">
      <c r="B61" s="17"/>
      <c r="C61" s="16" t="s">
        <v>97</v>
      </c>
      <c r="D61" s="15"/>
      <c r="E61" s="14"/>
      <c r="F61" s="14"/>
      <c r="G61" s="13">
        <f t="shared" ref="G61:R61" si="14">STDEV(G53:G58)/SQRT(COUNT(G53:G58))</f>
        <v>0.1914854215512678</v>
      </c>
      <c r="H61" s="13">
        <f t="shared" si="14"/>
        <v>3.0923292192132452</v>
      </c>
      <c r="I61" s="13">
        <f t="shared" si="14"/>
        <v>0</v>
      </c>
      <c r="J61" s="13">
        <f t="shared" si="14"/>
        <v>1.0801234497346435</v>
      </c>
      <c r="K61" s="13">
        <f t="shared" si="14"/>
        <v>0.5</v>
      </c>
      <c r="L61" s="13">
        <f t="shared" si="14"/>
        <v>0.28867513459481287</v>
      </c>
      <c r="M61" s="13">
        <f t="shared" si="14"/>
        <v>2.3979157616563596</v>
      </c>
      <c r="N61" s="13">
        <f t="shared" si="14"/>
        <v>0.75</v>
      </c>
      <c r="O61" s="13">
        <f t="shared" si="14"/>
        <v>2.8394541729001368</v>
      </c>
      <c r="P61" s="13">
        <f t="shared" si="14"/>
        <v>0.25</v>
      </c>
      <c r="Q61" s="13">
        <f t="shared" si="14"/>
        <v>0.8539125638299665</v>
      </c>
      <c r="R61" s="13">
        <f t="shared" si="14"/>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769</v>
      </c>
      <c r="E63" s="19">
        <v>195</v>
      </c>
      <c r="F63" s="19">
        <v>1761.08</v>
      </c>
      <c r="G63" s="19">
        <v>11.8</v>
      </c>
      <c r="H63" s="19">
        <v>89.5</v>
      </c>
      <c r="I63" s="19">
        <v>0</v>
      </c>
      <c r="J63" s="19">
        <v>7</v>
      </c>
      <c r="K63" s="19">
        <v>18</v>
      </c>
      <c r="L63" s="19">
        <v>2</v>
      </c>
      <c r="M63" s="19">
        <v>15</v>
      </c>
      <c r="N63" s="19">
        <v>5</v>
      </c>
      <c r="O63" s="19">
        <v>20</v>
      </c>
      <c r="P63" s="19">
        <v>1</v>
      </c>
      <c r="Q63" s="19">
        <v>5</v>
      </c>
      <c r="R63" s="19">
        <v>0</v>
      </c>
      <c r="S63" s="18" t="s">
        <v>752</v>
      </c>
      <c r="T63" s="7" t="s">
        <v>797</v>
      </c>
      <c r="U63" s="102">
        <v>4</v>
      </c>
      <c r="V63" s="102">
        <f>IF($H63="","",$H63)</f>
        <v>89.5</v>
      </c>
      <c r="W63" s="102">
        <f>IF(V63="","",V63/100)</f>
        <v>0.89500000000000002</v>
      </c>
      <c r="X63" s="102">
        <f>IF($G63="","",$G63)</f>
        <v>11.8</v>
      </c>
      <c r="Y63" s="102">
        <f>IF($K63="","",$K63)</f>
        <v>18</v>
      </c>
      <c r="Z63" s="102">
        <f>IF(J63="","",J63-1)</f>
        <v>6</v>
      </c>
      <c r="AA63" s="102">
        <f>IF($L63="","",$L63)</f>
        <v>2</v>
      </c>
      <c r="AB63" s="102">
        <f>IF($M63="","",$M63)</f>
        <v>15</v>
      </c>
      <c r="AC63" s="102">
        <f>IF($H64="","",$H64)</f>
        <v>88</v>
      </c>
      <c r="AD63" s="102">
        <f>IF(AC63="","",AC63/100)</f>
        <v>0.88</v>
      </c>
      <c r="AE63" s="102">
        <f>IF($G64="","",$G64)</f>
        <v>12.2</v>
      </c>
      <c r="AF63" s="102">
        <f>IF($K64="","",$K64)</f>
        <v>18</v>
      </c>
      <c r="AG63" s="102">
        <f>IF(J64="","",J64-1)</f>
        <v>8</v>
      </c>
      <c r="AH63" s="102">
        <f>IF($L64="","",$L64)</f>
        <v>3</v>
      </c>
      <c r="AI63" s="102">
        <f>IF($M64="","",$M64)</f>
        <v>20</v>
      </c>
      <c r="AJ63" s="102">
        <f>IF($H65="","",$H65)</f>
        <v>87</v>
      </c>
      <c r="AK63" s="102">
        <f>IF(AJ63="","",AJ63/100)</f>
        <v>0.87</v>
      </c>
      <c r="AL63" s="102">
        <f>IF($G65="","",$G65)</f>
        <v>13.7</v>
      </c>
      <c r="AM63" s="102">
        <f>IF($K65="","",$K65)</f>
        <v>19</v>
      </c>
      <c r="AN63" s="102">
        <f>IF(J65="","",J65-1)</f>
        <v>5</v>
      </c>
      <c r="AO63" s="102">
        <f>IF($L65="","",$L65)</f>
        <v>3</v>
      </c>
      <c r="AP63" s="102">
        <f>IF($M65="","",$M65)</f>
        <v>12</v>
      </c>
      <c r="AQ63" s="102">
        <f>IF($H66="","",$H66)</f>
        <v>74</v>
      </c>
      <c r="AR63" s="102">
        <f>IF(AQ63="","",AQ63/100)</f>
        <v>0.74</v>
      </c>
      <c r="AS63" s="102">
        <f>IF($G66="","",$G66)</f>
        <v>10.3</v>
      </c>
      <c r="AT63" s="102">
        <f>IF($K66="","",$K66)</f>
        <v>17</v>
      </c>
      <c r="AU63" s="102">
        <f>IF(J66="","",J66-1)</f>
        <v>9</v>
      </c>
      <c r="AV63" s="102">
        <f>IF($L66="","",$L66)</f>
        <v>2</v>
      </c>
      <c r="AW63" s="102">
        <f>IF($M66="","",$M66)</f>
        <v>4</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17.25</v>
      </c>
      <c r="BM63" s="102">
        <f>SUM(P63:P68)/U63</f>
        <v>0.75</v>
      </c>
      <c r="BN63" s="102">
        <f>SUM(Q63:Q68)/U63</f>
        <v>3.75</v>
      </c>
      <c r="BO63" s="102">
        <f>SUM(R63:R68)/U63</f>
        <v>0</v>
      </c>
    </row>
    <row r="64" spans="2:67" ht="15.75" x14ac:dyDescent="0.2">
      <c r="B64" s="147"/>
      <c r="C64" s="21" t="s">
        <v>103</v>
      </c>
      <c r="D64" s="19" t="s">
        <v>730</v>
      </c>
      <c r="E64" s="19">
        <v>196</v>
      </c>
      <c r="F64" s="20"/>
      <c r="G64" s="19">
        <v>12.2</v>
      </c>
      <c r="H64" s="19">
        <v>88</v>
      </c>
      <c r="I64" s="19">
        <v>0</v>
      </c>
      <c r="J64" s="19">
        <v>9</v>
      </c>
      <c r="K64" s="19">
        <v>18</v>
      </c>
      <c r="L64" s="19">
        <v>3</v>
      </c>
      <c r="M64" s="19">
        <v>20</v>
      </c>
      <c r="N64" s="19">
        <v>4</v>
      </c>
      <c r="O64" s="19">
        <v>18</v>
      </c>
      <c r="P64" s="19">
        <v>1</v>
      </c>
      <c r="Q64" s="19">
        <v>4</v>
      </c>
      <c r="R64" s="19">
        <v>0</v>
      </c>
      <c r="S64" s="18" t="s">
        <v>731</v>
      </c>
      <c r="T64" s="7" t="s">
        <v>794</v>
      </c>
    </row>
    <row r="65" spans="2:67" ht="15.75" x14ac:dyDescent="0.2">
      <c r="B65" s="147"/>
      <c r="C65" s="21" t="s">
        <v>102</v>
      </c>
      <c r="D65" s="19" t="str">
        <f t="shared" ref="D65:E68" si="15">D64</f>
        <v>SR</v>
      </c>
      <c r="E65" s="19">
        <f t="shared" si="15"/>
        <v>196</v>
      </c>
      <c r="F65" s="20"/>
      <c r="G65" s="19">
        <v>13.7</v>
      </c>
      <c r="H65" s="19">
        <v>87</v>
      </c>
      <c r="I65" s="19">
        <v>0</v>
      </c>
      <c r="J65" s="19">
        <v>6</v>
      </c>
      <c r="K65" s="19">
        <v>19</v>
      </c>
      <c r="L65" s="19">
        <v>3</v>
      </c>
      <c r="M65" s="19">
        <v>12</v>
      </c>
      <c r="N65" s="19">
        <v>6</v>
      </c>
      <c r="O65" s="19">
        <v>20</v>
      </c>
      <c r="P65" s="19">
        <v>0</v>
      </c>
      <c r="Q65" s="19">
        <v>4</v>
      </c>
      <c r="R65" s="19">
        <v>0</v>
      </c>
      <c r="S65" s="18" t="s">
        <v>731</v>
      </c>
    </row>
    <row r="66" spans="2:67" ht="15.75" x14ac:dyDescent="0.2">
      <c r="B66" s="147"/>
      <c r="C66" s="21" t="s">
        <v>101</v>
      </c>
      <c r="D66" s="19" t="str">
        <f t="shared" si="15"/>
        <v>SR</v>
      </c>
      <c r="E66" s="19">
        <f t="shared" si="15"/>
        <v>196</v>
      </c>
      <c r="F66" s="20"/>
      <c r="G66" s="19">
        <v>10.3</v>
      </c>
      <c r="H66" s="19">
        <v>74</v>
      </c>
      <c r="I66" s="19">
        <v>0</v>
      </c>
      <c r="J66" s="19">
        <v>10</v>
      </c>
      <c r="K66" s="19">
        <v>17</v>
      </c>
      <c r="L66" s="19">
        <v>2</v>
      </c>
      <c r="M66" s="19">
        <v>4</v>
      </c>
      <c r="N66" s="19">
        <v>1</v>
      </c>
      <c r="O66" s="19">
        <v>11</v>
      </c>
      <c r="P66" s="19">
        <v>1</v>
      </c>
      <c r="Q66" s="19">
        <v>2</v>
      </c>
      <c r="R66" s="19">
        <v>0</v>
      </c>
      <c r="S66" s="18" t="s">
        <v>752</v>
      </c>
    </row>
    <row r="67" spans="2:67" ht="15.75" x14ac:dyDescent="0.2">
      <c r="B67" s="147"/>
      <c r="C67" s="21" t="s">
        <v>100</v>
      </c>
      <c r="D67" s="19" t="str">
        <f t="shared" si="15"/>
        <v>SR</v>
      </c>
      <c r="E67" s="19">
        <f t="shared" si="15"/>
        <v>196</v>
      </c>
      <c r="F67" s="20"/>
      <c r="G67" s="19"/>
      <c r="H67" s="19"/>
      <c r="I67" s="19"/>
      <c r="J67" s="19"/>
      <c r="K67" s="19"/>
      <c r="L67" s="19"/>
      <c r="M67" s="19"/>
      <c r="N67" s="19"/>
      <c r="O67" s="19"/>
      <c r="P67" s="19"/>
      <c r="Q67" s="19"/>
      <c r="R67" s="19"/>
      <c r="S67" s="18"/>
    </row>
    <row r="68" spans="2:67" ht="15.75" x14ac:dyDescent="0.2">
      <c r="B68" s="147"/>
      <c r="C68" s="21" t="s">
        <v>99</v>
      </c>
      <c r="D68" s="19" t="str">
        <f t="shared" si="15"/>
        <v>SR</v>
      </c>
      <c r="E68" s="19">
        <f t="shared" si="15"/>
        <v>196</v>
      </c>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196</v>
      </c>
      <c r="F70" s="13">
        <f>F63</f>
        <v>1761.08</v>
      </c>
      <c r="G70" s="13">
        <f t="shared" ref="G70:R70" si="16">AVERAGE(G63:G68)</f>
        <v>12</v>
      </c>
      <c r="H70" s="13">
        <f t="shared" si="16"/>
        <v>84.625</v>
      </c>
      <c r="I70" s="13">
        <f t="shared" si="16"/>
        <v>0</v>
      </c>
      <c r="J70" s="13">
        <f t="shared" si="16"/>
        <v>8</v>
      </c>
      <c r="K70" s="13">
        <f t="shared" si="16"/>
        <v>18</v>
      </c>
      <c r="L70" s="13">
        <f t="shared" si="16"/>
        <v>2.5</v>
      </c>
      <c r="M70" s="13">
        <f t="shared" si="16"/>
        <v>12.75</v>
      </c>
      <c r="N70" s="13">
        <f t="shared" si="16"/>
        <v>4</v>
      </c>
      <c r="O70" s="13">
        <f t="shared" si="16"/>
        <v>17.25</v>
      </c>
      <c r="P70" s="13">
        <f t="shared" si="16"/>
        <v>0.75</v>
      </c>
      <c r="Q70" s="13">
        <f t="shared" si="16"/>
        <v>3.75</v>
      </c>
      <c r="R70" s="13">
        <f t="shared" si="16"/>
        <v>0</v>
      </c>
      <c r="S70" s="12"/>
    </row>
    <row r="71" spans="2:67" ht="15.75" x14ac:dyDescent="0.2">
      <c r="B71" s="17"/>
      <c r="C71" s="16" t="s">
        <v>97</v>
      </c>
      <c r="D71" s="15"/>
      <c r="E71" s="14"/>
      <c r="F71" s="14"/>
      <c r="G71" s="13">
        <f t="shared" ref="G71:R71" si="17">STDEV(G63:G68)/SQRT(COUNT(G63:G68))</f>
        <v>0.69880850977455511</v>
      </c>
      <c r="H71" s="13">
        <f t="shared" si="17"/>
        <v>3.5787276603098293</v>
      </c>
      <c r="I71" s="13">
        <f t="shared" si="17"/>
        <v>0</v>
      </c>
      <c r="J71" s="13">
        <f t="shared" si="17"/>
        <v>0.9128709291752769</v>
      </c>
      <c r="K71" s="13">
        <f t="shared" si="17"/>
        <v>0.40824829046386302</v>
      </c>
      <c r="L71" s="13">
        <f t="shared" si="17"/>
        <v>0.28867513459481287</v>
      </c>
      <c r="M71" s="13">
        <f t="shared" si="17"/>
        <v>3.3509948771471834</v>
      </c>
      <c r="N71" s="13">
        <f t="shared" si="17"/>
        <v>1.0801234497346435</v>
      </c>
      <c r="O71" s="13">
        <f t="shared" si="17"/>
        <v>2.1360009363293826</v>
      </c>
      <c r="P71" s="13">
        <f t="shared" si="17"/>
        <v>0.25</v>
      </c>
      <c r="Q71" s="13">
        <f t="shared" si="17"/>
        <v>0.62915286960589578</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769</v>
      </c>
      <c r="E73" s="19">
        <v>195</v>
      </c>
      <c r="F73" s="19">
        <v>1808.52</v>
      </c>
      <c r="G73" s="19">
        <v>11.2</v>
      </c>
      <c r="H73" s="19">
        <v>82</v>
      </c>
      <c r="I73" s="19">
        <v>0</v>
      </c>
      <c r="J73" s="19">
        <v>7</v>
      </c>
      <c r="K73" s="19">
        <v>22</v>
      </c>
      <c r="L73" s="19">
        <v>2</v>
      </c>
      <c r="M73" s="19">
        <v>14</v>
      </c>
      <c r="N73" s="19">
        <v>8</v>
      </c>
      <c r="O73" s="19">
        <v>20</v>
      </c>
      <c r="P73" s="19">
        <v>0</v>
      </c>
      <c r="Q73" s="19">
        <v>9</v>
      </c>
      <c r="R73" s="19">
        <v>0</v>
      </c>
      <c r="S73" s="18" t="s">
        <v>752</v>
      </c>
      <c r="T73" s="7" t="s">
        <v>797</v>
      </c>
      <c r="U73" s="102">
        <v>4</v>
      </c>
      <c r="V73" s="102">
        <f>IF($H73="","",$H73)</f>
        <v>82</v>
      </c>
      <c r="W73" s="102">
        <f>IF(V73="","",V73/100)</f>
        <v>0.82</v>
      </c>
      <c r="X73" s="102">
        <f>IF($G73="","",$G73)</f>
        <v>11.2</v>
      </c>
      <c r="Y73" s="102">
        <f>IF($K73="","",$K73)</f>
        <v>22</v>
      </c>
      <c r="Z73" s="102">
        <f>IF(J73="","",J73-1)</f>
        <v>6</v>
      </c>
      <c r="AA73" s="102">
        <f>IF($L73="","",$L73)</f>
        <v>2</v>
      </c>
      <c r="AB73" s="102">
        <f>IF($M73="","",$M73)</f>
        <v>14</v>
      </c>
      <c r="AC73" s="102">
        <f>IF($H74="","",$H74)</f>
        <v>84</v>
      </c>
      <c r="AD73" s="102">
        <f>IF(AC73="","",AC73/100)</f>
        <v>0.84</v>
      </c>
      <c r="AE73" s="102">
        <f>IF($G74="","",$G74)</f>
        <v>11.9</v>
      </c>
      <c r="AF73" s="102">
        <f>IF($K74="","",$K74)</f>
        <v>10</v>
      </c>
      <c r="AG73" s="102">
        <f>IF(J74="","",J74-1)</f>
        <v>6</v>
      </c>
      <c r="AH73" s="102">
        <f>IF($L74="","",$L74)</f>
        <v>2</v>
      </c>
      <c r="AI73" s="102">
        <f>IF($M74="","",$M74)</f>
        <v>10</v>
      </c>
      <c r="AJ73" s="102">
        <f>IF($H75="","",$H75)</f>
        <v>71</v>
      </c>
      <c r="AK73" s="102">
        <f>IF(AJ73="","",AJ73/100)</f>
        <v>0.71</v>
      </c>
      <c r="AL73" s="102">
        <f>IF($G75="","",$G75)</f>
        <v>10.8</v>
      </c>
      <c r="AM73" s="102">
        <f>IF($K75="","",$K75)</f>
        <v>16</v>
      </c>
      <c r="AN73" s="102">
        <f>IF(J75="","",J75-1)</f>
        <v>4</v>
      </c>
      <c r="AO73" s="102">
        <f>IF($L75="","",$L75)</f>
        <v>2</v>
      </c>
      <c r="AP73" s="102">
        <f>IF($M75="","",$M75)</f>
        <v>5</v>
      </c>
      <c r="AQ73" s="102">
        <f>IF($H76="","",$H76)</f>
        <v>50</v>
      </c>
      <c r="AR73" s="102">
        <f>IF(AQ73="","",AQ73/100)</f>
        <v>0.5</v>
      </c>
      <c r="AS73" s="102">
        <f>IF($G76="","",$G76)</f>
        <v>9.8000000000000007</v>
      </c>
      <c r="AT73" s="102">
        <f>IF($K76="","",$K76)</f>
        <v>16</v>
      </c>
      <c r="AU73" s="102">
        <f>IF(J76="","",J76-1)</f>
        <v>6</v>
      </c>
      <c r="AV73" s="102">
        <f>IF($L76="","",$L76)</f>
        <v>1</v>
      </c>
      <c r="AW73" s="102">
        <f>IF($M76="","",$M76)</f>
        <v>2</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14</v>
      </c>
      <c r="BM73" s="102">
        <f>SUM(P73:P78)/U73</f>
        <v>0.25</v>
      </c>
      <c r="BN73" s="102">
        <f>SUM(Q73:Q78)/U73</f>
        <v>5</v>
      </c>
      <c r="BO73" s="102">
        <f>SUM(R73:R78)/U73</f>
        <v>0</v>
      </c>
    </row>
    <row r="74" spans="2:67" ht="15.75" x14ac:dyDescent="0.2">
      <c r="B74" s="147"/>
      <c r="C74" s="21" t="s">
        <v>103</v>
      </c>
      <c r="D74" s="19" t="s">
        <v>730</v>
      </c>
      <c r="E74" s="19">
        <v>196</v>
      </c>
      <c r="F74" s="20"/>
      <c r="G74" s="19">
        <v>11.9</v>
      </c>
      <c r="H74" s="19">
        <v>84</v>
      </c>
      <c r="I74" s="19">
        <v>0</v>
      </c>
      <c r="J74" s="19">
        <v>7</v>
      </c>
      <c r="K74" s="19">
        <v>10</v>
      </c>
      <c r="L74" s="19">
        <v>2</v>
      </c>
      <c r="M74" s="19">
        <v>10</v>
      </c>
      <c r="N74" s="19">
        <v>3</v>
      </c>
      <c r="O74" s="19">
        <v>12</v>
      </c>
      <c r="P74" s="19">
        <v>0</v>
      </c>
      <c r="Q74" s="19">
        <v>2</v>
      </c>
      <c r="R74" s="19">
        <v>0</v>
      </c>
      <c r="S74" s="18" t="s">
        <v>732</v>
      </c>
      <c r="T74" s="7" t="s">
        <v>796</v>
      </c>
    </row>
    <row r="75" spans="2:67" ht="15.75" x14ac:dyDescent="0.2">
      <c r="B75" s="147"/>
      <c r="C75" s="21" t="s">
        <v>102</v>
      </c>
      <c r="D75" s="19" t="str">
        <f t="shared" ref="D75:E78" si="18">D74</f>
        <v>SR</v>
      </c>
      <c r="E75" s="19">
        <f t="shared" si="18"/>
        <v>196</v>
      </c>
      <c r="F75" s="20"/>
      <c r="G75" s="19">
        <v>10.8</v>
      </c>
      <c r="H75" s="19">
        <v>71</v>
      </c>
      <c r="I75" s="19">
        <v>0</v>
      </c>
      <c r="J75" s="19">
        <v>5</v>
      </c>
      <c r="K75" s="19">
        <v>16</v>
      </c>
      <c r="L75" s="19">
        <v>2</v>
      </c>
      <c r="M75" s="19">
        <v>5</v>
      </c>
      <c r="N75" s="19">
        <v>6</v>
      </c>
      <c r="O75" s="19">
        <v>13</v>
      </c>
      <c r="P75" s="19">
        <v>1</v>
      </c>
      <c r="Q75" s="19">
        <v>6</v>
      </c>
      <c r="R75" s="19">
        <v>0</v>
      </c>
      <c r="S75" s="18" t="s">
        <v>752</v>
      </c>
    </row>
    <row r="76" spans="2:67" ht="15.75" x14ac:dyDescent="0.2">
      <c r="B76" s="147"/>
      <c r="C76" s="21" t="s">
        <v>101</v>
      </c>
      <c r="D76" s="19" t="str">
        <f t="shared" si="18"/>
        <v>SR</v>
      </c>
      <c r="E76" s="19">
        <f t="shared" si="18"/>
        <v>196</v>
      </c>
      <c r="F76" s="20"/>
      <c r="G76" s="19">
        <v>9.8000000000000007</v>
      </c>
      <c r="H76" s="19">
        <v>50</v>
      </c>
      <c r="I76" s="19">
        <v>0</v>
      </c>
      <c r="J76" s="19">
        <v>7</v>
      </c>
      <c r="K76" s="19">
        <v>16</v>
      </c>
      <c r="L76" s="19">
        <v>1</v>
      </c>
      <c r="M76" s="19">
        <v>2</v>
      </c>
      <c r="N76" s="19">
        <v>4</v>
      </c>
      <c r="O76" s="19">
        <v>11</v>
      </c>
      <c r="P76" s="19">
        <v>0</v>
      </c>
      <c r="Q76" s="19">
        <v>3</v>
      </c>
      <c r="R76" s="19">
        <v>0</v>
      </c>
      <c r="S76" s="18" t="s">
        <v>752</v>
      </c>
    </row>
    <row r="77" spans="2:67" ht="15.75" x14ac:dyDescent="0.2">
      <c r="B77" s="147"/>
      <c r="C77" s="21" t="s">
        <v>100</v>
      </c>
      <c r="D77" s="19" t="str">
        <f t="shared" si="18"/>
        <v>SR</v>
      </c>
      <c r="E77" s="19">
        <f t="shared" si="18"/>
        <v>196</v>
      </c>
      <c r="F77" s="20"/>
      <c r="G77" s="19"/>
      <c r="H77" s="19"/>
      <c r="I77" s="19"/>
      <c r="J77" s="19"/>
      <c r="K77" s="19"/>
      <c r="L77" s="19"/>
      <c r="M77" s="19"/>
      <c r="N77" s="19"/>
      <c r="O77" s="19"/>
      <c r="P77" s="19"/>
      <c r="Q77" s="19"/>
      <c r="R77" s="19"/>
      <c r="S77" s="18"/>
    </row>
    <row r="78" spans="2:67" ht="15.75" x14ac:dyDescent="0.2">
      <c r="B78" s="147"/>
      <c r="C78" s="21" t="s">
        <v>99</v>
      </c>
      <c r="D78" s="19" t="str">
        <f t="shared" si="18"/>
        <v>SR</v>
      </c>
      <c r="E78" s="19">
        <f t="shared" si="18"/>
        <v>196</v>
      </c>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196</v>
      </c>
      <c r="F80" s="13">
        <f>F73</f>
        <v>1808.52</v>
      </c>
      <c r="G80" s="13">
        <f t="shared" ref="G80:R80" si="19">AVERAGE(G73:G78)</f>
        <v>10.925000000000001</v>
      </c>
      <c r="H80" s="13">
        <f t="shared" si="19"/>
        <v>71.75</v>
      </c>
      <c r="I80" s="13">
        <f t="shared" si="19"/>
        <v>0</v>
      </c>
      <c r="J80" s="13">
        <f t="shared" si="19"/>
        <v>6.5</v>
      </c>
      <c r="K80" s="13">
        <f t="shared" si="19"/>
        <v>16</v>
      </c>
      <c r="L80" s="13">
        <f t="shared" si="19"/>
        <v>1.75</v>
      </c>
      <c r="M80" s="13">
        <f t="shared" si="19"/>
        <v>7.75</v>
      </c>
      <c r="N80" s="13">
        <f t="shared" si="19"/>
        <v>5.25</v>
      </c>
      <c r="O80" s="13">
        <f t="shared" si="19"/>
        <v>14</v>
      </c>
      <c r="P80" s="13">
        <f t="shared" si="19"/>
        <v>0.25</v>
      </c>
      <c r="Q80" s="13">
        <f t="shared" si="19"/>
        <v>5</v>
      </c>
      <c r="R80" s="13">
        <f t="shared" si="19"/>
        <v>0</v>
      </c>
      <c r="S80" s="12"/>
    </row>
    <row r="81" spans="2:67" ht="15.75" x14ac:dyDescent="0.2">
      <c r="B81" s="17"/>
      <c r="C81" s="16" t="s">
        <v>97</v>
      </c>
      <c r="D81" s="15"/>
      <c r="E81" s="14"/>
      <c r="F81" s="14"/>
      <c r="G81" s="13">
        <f t="shared" ref="G81:R81" si="20">STDEV(G73:G78)/SQRT(COUNT(G73:G78))</f>
        <v>0.43851073723076217</v>
      </c>
      <c r="H81" s="13">
        <f t="shared" si="20"/>
        <v>7.7928920605040251</v>
      </c>
      <c r="I81" s="13">
        <f t="shared" si="20"/>
        <v>0</v>
      </c>
      <c r="J81" s="13">
        <f t="shared" si="20"/>
        <v>0.5</v>
      </c>
      <c r="K81" s="13">
        <f t="shared" si="20"/>
        <v>2.4494897427831779</v>
      </c>
      <c r="L81" s="13">
        <f t="shared" si="20"/>
        <v>0.25</v>
      </c>
      <c r="M81" s="13">
        <f t="shared" si="20"/>
        <v>2.6575364531836625</v>
      </c>
      <c r="N81" s="13">
        <f t="shared" si="20"/>
        <v>1.1086778913041726</v>
      </c>
      <c r="O81" s="13">
        <f t="shared" si="20"/>
        <v>2.0412414523193152</v>
      </c>
      <c r="P81" s="13">
        <f t="shared" si="20"/>
        <v>0.25</v>
      </c>
      <c r="Q81" s="13">
        <f t="shared" si="20"/>
        <v>1.5811388300841898</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769</v>
      </c>
      <c r="E83" s="19">
        <v>195</v>
      </c>
      <c r="F83" s="19">
        <v>1860.01</v>
      </c>
      <c r="G83" s="19">
        <v>12.4</v>
      </c>
      <c r="H83" s="19">
        <v>79</v>
      </c>
      <c r="I83" s="19">
        <v>0</v>
      </c>
      <c r="J83" s="19">
        <v>6</v>
      </c>
      <c r="K83" s="19">
        <v>19</v>
      </c>
      <c r="L83" s="19">
        <v>2</v>
      </c>
      <c r="M83" s="19">
        <v>2</v>
      </c>
      <c r="N83" s="19">
        <v>3</v>
      </c>
      <c r="O83" s="19">
        <v>13</v>
      </c>
      <c r="P83" s="19">
        <v>1</v>
      </c>
      <c r="Q83" s="19">
        <v>10</v>
      </c>
      <c r="R83" s="19">
        <v>0</v>
      </c>
      <c r="S83" s="18"/>
      <c r="T83" s="7" t="s">
        <v>795</v>
      </c>
      <c r="U83" s="102">
        <v>4</v>
      </c>
      <c r="V83" s="102">
        <f>IF($H83="","",$H83)</f>
        <v>79</v>
      </c>
      <c r="W83" s="102">
        <f>IF(V83="","",V83/100)</f>
        <v>0.79</v>
      </c>
      <c r="X83" s="102">
        <f>IF($G83="","",$G83)</f>
        <v>12.4</v>
      </c>
      <c r="Y83" s="102">
        <f>IF($K83="","",$K83)</f>
        <v>19</v>
      </c>
      <c r="Z83" s="102">
        <f>IF(J83="","",J83-1)</f>
        <v>5</v>
      </c>
      <c r="AA83" s="102">
        <f>IF($L83="","",$L83)</f>
        <v>2</v>
      </c>
      <c r="AB83" s="102">
        <f>IF($M83="","",$M83)</f>
        <v>2</v>
      </c>
      <c r="AC83" s="102">
        <f>IF($H84="","",$H84)</f>
        <v>79</v>
      </c>
      <c r="AD83" s="102">
        <f>IF(AC83="","",AC83/100)</f>
        <v>0.79</v>
      </c>
      <c r="AE83" s="102">
        <f>IF($G84="","",$G84)</f>
        <v>13.3</v>
      </c>
      <c r="AF83" s="102">
        <f>IF($K84="","",$K84)</f>
        <v>22</v>
      </c>
      <c r="AG83" s="102">
        <f>IF(J84="","",J84-1)</f>
        <v>6</v>
      </c>
      <c r="AH83" s="102">
        <f>IF($L84="","",$L84)</f>
        <v>3</v>
      </c>
      <c r="AI83" s="102">
        <f>IF($M84="","",$M84)</f>
        <v>23</v>
      </c>
      <c r="AJ83" s="102">
        <f>IF($H85="","",$H85)</f>
        <v>73</v>
      </c>
      <c r="AK83" s="102">
        <f>IF(AJ83="","",AJ83/100)</f>
        <v>0.73</v>
      </c>
      <c r="AL83" s="102">
        <f>IF($G85="","",$G85)</f>
        <v>10</v>
      </c>
      <c r="AM83" s="102">
        <f>IF($K85="","",$K85)</f>
        <v>17</v>
      </c>
      <c r="AN83" s="102">
        <f>IF(J85="","",J85-1)</f>
        <v>7</v>
      </c>
      <c r="AO83" s="102">
        <f>IF($L85="","",$L85)</f>
        <v>2</v>
      </c>
      <c r="AP83" s="102">
        <f>IF($M85="","",$M85)</f>
        <v>7</v>
      </c>
      <c r="AQ83" s="102">
        <f>IF($H86="","",$H86)</f>
        <v>65</v>
      </c>
      <c r="AR83" s="102">
        <f>IF(AQ83="","",AQ83/100)</f>
        <v>0.65</v>
      </c>
      <c r="AS83" s="102">
        <f>IF($G86="","",$G86)</f>
        <v>10.7</v>
      </c>
      <c r="AT83" s="102">
        <f>IF($K86="","",$K86)</f>
        <v>14</v>
      </c>
      <c r="AU83" s="102">
        <f>IF(J86="","",J86-1)</f>
        <v>5</v>
      </c>
      <c r="AV83" s="102">
        <f>IF($L86="","",$L86)</f>
        <v>2</v>
      </c>
      <c r="AW83" s="102">
        <f>IF($M86="","",$M86)</f>
        <v>6</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8.25</v>
      </c>
      <c r="BM83" s="102">
        <f>SUM(P83:P88)/U83</f>
        <v>8.25</v>
      </c>
      <c r="BN83" s="102">
        <f>SUM(Q83:Q88)/U83</f>
        <v>8.75</v>
      </c>
      <c r="BO83" s="102">
        <f>SUM(R83:R88)/U83</f>
        <v>0</v>
      </c>
    </row>
    <row r="84" spans="2:67" ht="15.75" x14ac:dyDescent="0.2">
      <c r="B84" s="147"/>
      <c r="C84" s="21" t="s">
        <v>103</v>
      </c>
      <c r="D84" s="19" t="s">
        <v>730</v>
      </c>
      <c r="E84" s="19">
        <v>196</v>
      </c>
      <c r="F84" s="20"/>
      <c r="G84" s="19">
        <v>13.3</v>
      </c>
      <c r="H84" s="19">
        <v>79</v>
      </c>
      <c r="I84" s="19">
        <v>0</v>
      </c>
      <c r="J84" s="19">
        <v>7</v>
      </c>
      <c r="K84" s="19">
        <v>22</v>
      </c>
      <c r="L84" s="19">
        <v>3</v>
      </c>
      <c r="M84" s="19">
        <v>23</v>
      </c>
      <c r="N84" s="19">
        <v>8</v>
      </c>
      <c r="O84" s="19">
        <v>1</v>
      </c>
      <c r="P84" s="19">
        <v>29</v>
      </c>
      <c r="Q84" s="19">
        <v>19</v>
      </c>
      <c r="R84" s="19">
        <v>0</v>
      </c>
      <c r="S84" s="18"/>
      <c r="T84" s="7" t="s">
        <v>794</v>
      </c>
    </row>
    <row r="85" spans="2:67" ht="15.75" x14ac:dyDescent="0.2">
      <c r="B85" s="147"/>
      <c r="C85" s="21" t="s">
        <v>102</v>
      </c>
      <c r="D85" s="19" t="str">
        <f t="shared" ref="D85:E88" si="21">D84</f>
        <v>SR</v>
      </c>
      <c r="E85" s="19">
        <f t="shared" si="21"/>
        <v>196</v>
      </c>
      <c r="F85" s="20"/>
      <c r="G85" s="19">
        <v>10</v>
      </c>
      <c r="H85" s="19">
        <v>73</v>
      </c>
      <c r="I85" s="19">
        <v>0</v>
      </c>
      <c r="J85" s="19">
        <v>8</v>
      </c>
      <c r="K85" s="19">
        <v>17</v>
      </c>
      <c r="L85" s="19">
        <v>2</v>
      </c>
      <c r="M85" s="19">
        <v>7</v>
      </c>
      <c r="N85" s="19">
        <v>5</v>
      </c>
      <c r="O85" s="19">
        <v>12</v>
      </c>
      <c r="P85" s="19">
        <v>1</v>
      </c>
      <c r="Q85" s="19">
        <v>1</v>
      </c>
      <c r="R85" s="19">
        <v>0</v>
      </c>
      <c r="S85" s="18"/>
    </row>
    <row r="86" spans="2:67" ht="15.75" x14ac:dyDescent="0.2">
      <c r="B86" s="147"/>
      <c r="C86" s="21" t="s">
        <v>101</v>
      </c>
      <c r="D86" s="19" t="str">
        <f t="shared" si="21"/>
        <v>SR</v>
      </c>
      <c r="E86" s="19">
        <f t="shared" si="21"/>
        <v>196</v>
      </c>
      <c r="F86" s="20"/>
      <c r="G86" s="19">
        <v>10.7</v>
      </c>
      <c r="H86" s="19">
        <v>65</v>
      </c>
      <c r="I86" s="19">
        <v>0</v>
      </c>
      <c r="J86" s="19">
        <v>6</v>
      </c>
      <c r="K86" s="19">
        <v>14</v>
      </c>
      <c r="L86" s="19">
        <v>2</v>
      </c>
      <c r="M86" s="19">
        <v>6</v>
      </c>
      <c r="N86" s="19">
        <v>5</v>
      </c>
      <c r="O86" s="19">
        <v>7</v>
      </c>
      <c r="P86" s="19">
        <v>2</v>
      </c>
      <c r="Q86" s="19">
        <v>5</v>
      </c>
      <c r="R86" s="19">
        <v>0</v>
      </c>
      <c r="S86" s="18"/>
    </row>
    <row r="87" spans="2:67" ht="15.75" x14ac:dyDescent="0.2">
      <c r="B87" s="147"/>
      <c r="C87" s="21" t="s">
        <v>100</v>
      </c>
      <c r="D87" s="19" t="str">
        <f t="shared" si="21"/>
        <v>SR</v>
      </c>
      <c r="E87" s="19">
        <f t="shared" si="21"/>
        <v>196</v>
      </c>
      <c r="F87" s="20"/>
      <c r="G87" s="19"/>
      <c r="H87" s="19"/>
      <c r="I87" s="19"/>
      <c r="J87" s="19"/>
      <c r="K87" s="19"/>
      <c r="L87" s="19"/>
      <c r="M87" s="19"/>
      <c r="N87" s="19"/>
      <c r="O87" s="19"/>
      <c r="P87" s="19"/>
      <c r="Q87" s="19"/>
      <c r="R87" s="19"/>
      <c r="S87" s="18"/>
    </row>
    <row r="88" spans="2:67" ht="15.75" x14ac:dyDescent="0.2">
      <c r="B88" s="147"/>
      <c r="C88" s="21" t="s">
        <v>99</v>
      </c>
      <c r="D88" s="19" t="str">
        <f t="shared" si="21"/>
        <v>SR</v>
      </c>
      <c r="E88" s="19">
        <f t="shared" si="21"/>
        <v>196</v>
      </c>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196</v>
      </c>
      <c r="F90" s="13">
        <f>F83</f>
        <v>1860.01</v>
      </c>
      <c r="G90" s="13">
        <f t="shared" ref="G90:R90" si="22">AVERAGE(G83:G88)</f>
        <v>11.600000000000001</v>
      </c>
      <c r="H90" s="13">
        <f t="shared" si="22"/>
        <v>74</v>
      </c>
      <c r="I90" s="13">
        <f t="shared" si="22"/>
        <v>0</v>
      </c>
      <c r="J90" s="13">
        <f t="shared" si="22"/>
        <v>6.75</v>
      </c>
      <c r="K90" s="13">
        <f t="shared" si="22"/>
        <v>18</v>
      </c>
      <c r="L90" s="13">
        <f t="shared" si="22"/>
        <v>2.25</v>
      </c>
      <c r="M90" s="13">
        <f t="shared" si="22"/>
        <v>9.5</v>
      </c>
      <c r="N90" s="13">
        <f t="shared" si="22"/>
        <v>5.25</v>
      </c>
      <c r="O90" s="13">
        <f t="shared" si="22"/>
        <v>8.25</v>
      </c>
      <c r="P90" s="13">
        <f t="shared" si="22"/>
        <v>8.25</v>
      </c>
      <c r="Q90" s="13">
        <f t="shared" si="22"/>
        <v>8.75</v>
      </c>
      <c r="R90" s="13">
        <f t="shared" si="22"/>
        <v>0</v>
      </c>
      <c r="S90" s="12"/>
    </row>
    <row r="91" spans="2:67" ht="15.75" x14ac:dyDescent="0.2">
      <c r="B91" s="17"/>
      <c r="C91" s="16" t="s">
        <v>97</v>
      </c>
      <c r="D91" s="15"/>
      <c r="E91" s="14"/>
      <c r="F91" s="14"/>
      <c r="G91" s="13">
        <f t="shared" ref="G91:R91" si="23">STDEV(G83:G88)/SQRT(COUNT(G83:G88))</f>
        <v>0.75828754440514756</v>
      </c>
      <c r="H91" s="13">
        <f t="shared" si="23"/>
        <v>3.3166247903553998</v>
      </c>
      <c r="I91" s="13">
        <f t="shared" si="23"/>
        <v>0</v>
      </c>
      <c r="J91" s="13">
        <f t="shared" si="23"/>
        <v>0.47871355387816905</v>
      </c>
      <c r="K91" s="13">
        <f t="shared" si="23"/>
        <v>1.6832508230603465</v>
      </c>
      <c r="L91" s="13">
        <f t="shared" si="23"/>
        <v>0.25</v>
      </c>
      <c r="M91" s="13">
        <f t="shared" si="23"/>
        <v>4.6278144589716073</v>
      </c>
      <c r="N91" s="13">
        <f t="shared" si="23"/>
        <v>1.0307764064044151</v>
      </c>
      <c r="O91" s="13">
        <f t="shared" si="23"/>
        <v>2.75</v>
      </c>
      <c r="P91" s="13">
        <f t="shared" si="23"/>
        <v>6.9206815656648537</v>
      </c>
      <c r="Q91" s="13">
        <f t="shared" si="23"/>
        <v>3.8810436740650061</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7E27D-5823-4C9A-8C69-58298A4C0F16}">
  <sheetPr>
    <pageSetUpPr fitToPage="1"/>
  </sheetPr>
  <dimension ref="B1:BO92"/>
  <sheetViews>
    <sheetView defaultGridColor="0" colorId="8" zoomScale="85" workbookViewId="0">
      <selection activeCell="U13" sqref="U13:BP85"/>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769</v>
      </c>
      <c r="E13" s="19">
        <v>195</v>
      </c>
      <c r="F13" s="19">
        <v>1026.45</v>
      </c>
      <c r="G13" s="19">
        <v>9.42</v>
      </c>
      <c r="H13" s="19">
        <v>73.8</v>
      </c>
      <c r="I13" s="19">
        <v>0</v>
      </c>
      <c r="J13" s="19">
        <v>5</v>
      </c>
      <c r="K13" s="19">
        <v>16</v>
      </c>
      <c r="L13" s="19">
        <v>1</v>
      </c>
      <c r="M13" s="19">
        <v>5</v>
      </c>
      <c r="N13" s="19">
        <v>9</v>
      </c>
      <c r="O13" s="19">
        <v>13</v>
      </c>
      <c r="P13" s="19">
        <v>2</v>
      </c>
      <c r="Q13" s="19">
        <v>8</v>
      </c>
      <c r="R13" s="19"/>
      <c r="S13" s="18" t="s">
        <v>731</v>
      </c>
      <c r="U13" s="102">
        <v>4</v>
      </c>
      <c r="V13" s="102">
        <f>IF($H13="","",$H13)</f>
        <v>73.8</v>
      </c>
      <c r="W13" s="102">
        <f>IF(V13="","",V13/100)</f>
        <v>0.73799999999999999</v>
      </c>
      <c r="X13" s="102">
        <f>IF($G13="","",$G13)</f>
        <v>9.42</v>
      </c>
      <c r="Y13" s="102">
        <f>IF($K13="","",$K13)</f>
        <v>16</v>
      </c>
      <c r="Z13" s="102">
        <f>IF(J13="","",J13-1)</f>
        <v>4</v>
      </c>
      <c r="AA13" s="102">
        <f>IF($L13="","",$L13)</f>
        <v>1</v>
      </c>
      <c r="AB13" s="102">
        <f>IF($M13="","",$M13)</f>
        <v>5</v>
      </c>
      <c r="AC13" s="102">
        <f>IF($H14="","",$H14)</f>
        <v>78.900000000000006</v>
      </c>
      <c r="AD13" s="102">
        <f>IF(AC13="","",AC13/100)</f>
        <v>0.78900000000000003</v>
      </c>
      <c r="AE13" s="102">
        <f>IF($G14="","",$G14)</f>
        <v>10.11</v>
      </c>
      <c r="AF13" s="102">
        <f>IF($K14="","",$K14)</f>
        <v>17</v>
      </c>
      <c r="AG13" s="102">
        <f>IF(J14="","",J14-1)</f>
        <v>5</v>
      </c>
      <c r="AH13" s="102">
        <f>IF($L14="","",$L14)</f>
        <v>1</v>
      </c>
      <c r="AI13" s="102">
        <f>IF($M14="","",$M14)</f>
        <v>13</v>
      </c>
      <c r="AJ13" s="102">
        <f>IF($H15="","",$H15)</f>
        <v>62.4</v>
      </c>
      <c r="AK13" s="102">
        <f>IF(AJ13="","",AJ13/100)</f>
        <v>0.624</v>
      </c>
      <c r="AL13" s="102">
        <f>IF($G15="","",$G15)</f>
        <v>9.2799999999999994</v>
      </c>
      <c r="AM13" s="102">
        <f>IF($K15="","",$K15)</f>
        <v>15</v>
      </c>
      <c r="AN13" s="102">
        <f>IF(J15="","",J15-1)</f>
        <v>8</v>
      </c>
      <c r="AO13" s="102">
        <f>IF($L15="","",$L15)</f>
        <v>1</v>
      </c>
      <c r="AP13" s="102">
        <f>IF($M15="","",$M15)</f>
        <v>4</v>
      </c>
      <c r="AQ13" s="102">
        <f>IF($H16="","",$H16)</f>
        <v>79.400000000000006</v>
      </c>
      <c r="AR13" s="102">
        <f>IF(AQ13="","",AQ13/100)</f>
        <v>0.79400000000000004</v>
      </c>
      <c r="AS13" s="102">
        <f>IF($G16="","",$G16)</f>
        <v>10.119999999999999</v>
      </c>
      <c r="AT13" s="102">
        <f>IF($K16="","",$K16)</f>
        <v>22</v>
      </c>
      <c r="AU13" s="102">
        <f>IF(J16="","",J16-1)</f>
        <v>6</v>
      </c>
      <c r="AV13" s="102">
        <f>IF($L16="","",$L16)</f>
        <v>0</v>
      </c>
      <c r="AW13" s="102">
        <f>IF($M16="","",$M16)</f>
        <v>0</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13.5</v>
      </c>
      <c r="BM13" s="102">
        <f>SUM(P13:P18)/U13</f>
        <v>1</v>
      </c>
      <c r="BN13" s="102">
        <f>SUM(Q13:Q18)/U13</f>
        <v>5</v>
      </c>
      <c r="BO13" s="102">
        <f>SUM(R13:R18)/U13</f>
        <v>0</v>
      </c>
    </row>
    <row r="14" spans="2:67" ht="15.75" x14ac:dyDescent="0.2">
      <c r="B14" s="147"/>
      <c r="C14" s="21" t="s">
        <v>103</v>
      </c>
      <c r="D14" s="19" t="s">
        <v>733</v>
      </c>
      <c r="E14" s="19">
        <v>196</v>
      </c>
      <c r="F14" s="20"/>
      <c r="G14" s="19">
        <v>10.11</v>
      </c>
      <c r="H14" s="19">
        <v>78.900000000000006</v>
      </c>
      <c r="I14" s="19">
        <v>0</v>
      </c>
      <c r="J14" s="19">
        <v>6</v>
      </c>
      <c r="K14" s="19">
        <v>17</v>
      </c>
      <c r="L14" s="19">
        <v>1</v>
      </c>
      <c r="M14" s="19">
        <v>13</v>
      </c>
      <c r="N14" s="19">
        <v>17</v>
      </c>
      <c r="O14" s="19">
        <v>19</v>
      </c>
      <c r="P14" s="19">
        <v>0</v>
      </c>
      <c r="Q14" s="19">
        <v>4</v>
      </c>
      <c r="R14" s="19"/>
      <c r="S14" s="18" t="s">
        <v>731</v>
      </c>
    </row>
    <row r="15" spans="2:67" ht="15.75" x14ac:dyDescent="0.2">
      <c r="B15" s="147"/>
      <c r="C15" s="21" t="s">
        <v>102</v>
      </c>
      <c r="D15" s="19" t="str">
        <f t="shared" ref="D15:E18" si="0">D14</f>
        <v>SM</v>
      </c>
      <c r="E15" s="19">
        <f t="shared" si="0"/>
        <v>196</v>
      </c>
      <c r="F15" s="20"/>
      <c r="G15" s="19">
        <v>9.2799999999999994</v>
      </c>
      <c r="H15" s="19">
        <v>62.4</v>
      </c>
      <c r="I15" s="19">
        <v>0</v>
      </c>
      <c r="J15" s="19">
        <v>9</v>
      </c>
      <c r="K15" s="19">
        <v>15</v>
      </c>
      <c r="L15" s="19">
        <v>1</v>
      </c>
      <c r="M15" s="19">
        <v>4</v>
      </c>
      <c r="N15" s="19">
        <v>3</v>
      </c>
      <c r="O15" s="19">
        <v>10</v>
      </c>
      <c r="P15" s="19">
        <v>0</v>
      </c>
      <c r="Q15" s="19">
        <v>0</v>
      </c>
      <c r="R15" s="19"/>
      <c r="S15" s="18" t="s">
        <v>731</v>
      </c>
    </row>
    <row r="16" spans="2:67" ht="15.75" x14ac:dyDescent="0.2">
      <c r="B16" s="147"/>
      <c r="C16" s="21" t="s">
        <v>101</v>
      </c>
      <c r="D16" s="19" t="str">
        <f t="shared" si="0"/>
        <v>SM</v>
      </c>
      <c r="E16" s="19">
        <f t="shared" si="0"/>
        <v>196</v>
      </c>
      <c r="F16" s="20"/>
      <c r="G16" s="19">
        <v>10.119999999999999</v>
      </c>
      <c r="H16" s="19">
        <v>79.400000000000006</v>
      </c>
      <c r="I16" s="19">
        <v>0</v>
      </c>
      <c r="J16" s="19">
        <v>7</v>
      </c>
      <c r="K16" s="19">
        <v>22</v>
      </c>
      <c r="L16" s="19">
        <v>0</v>
      </c>
      <c r="M16" s="19">
        <v>0</v>
      </c>
      <c r="N16" s="19">
        <v>9</v>
      </c>
      <c r="O16" s="19">
        <v>12</v>
      </c>
      <c r="P16" s="19">
        <v>2</v>
      </c>
      <c r="Q16" s="19">
        <v>8</v>
      </c>
      <c r="R16" s="19"/>
      <c r="S16" s="18" t="s">
        <v>752</v>
      </c>
    </row>
    <row r="17" spans="2:67" ht="15.75" x14ac:dyDescent="0.2">
      <c r="B17" s="147"/>
      <c r="C17" s="21" t="s">
        <v>100</v>
      </c>
      <c r="D17" s="19" t="str">
        <f t="shared" si="0"/>
        <v>SM</v>
      </c>
      <c r="E17" s="19">
        <f t="shared" si="0"/>
        <v>196</v>
      </c>
      <c r="F17" s="20"/>
      <c r="G17" s="19"/>
      <c r="H17" s="19"/>
      <c r="I17" s="19"/>
      <c r="J17" s="19"/>
      <c r="K17" s="19"/>
      <c r="L17" s="19"/>
      <c r="M17" s="19"/>
      <c r="N17" s="19"/>
      <c r="O17" s="19"/>
      <c r="P17" s="19"/>
      <c r="Q17" s="19"/>
      <c r="R17" s="19"/>
      <c r="S17" s="18" t="s">
        <v>816</v>
      </c>
    </row>
    <row r="18" spans="2:67" ht="15.75" x14ac:dyDescent="0.2">
      <c r="B18" s="147"/>
      <c r="C18" s="21" t="s">
        <v>99</v>
      </c>
      <c r="D18" s="19" t="str">
        <f t="shared" si="0"/>
        <v>SM</v>
      </c>
      <c r="E18" s="19">
        <f t="shared" si="0"/>
        <v>196</v>
      </c>
      <c r="F18" s="20"/>
      <c r="G18" s="19"/>
      <c r="H18" s="19"/>
      <c r="I18" s="19"/>
      <c r="J18" s="19"/>
      <c r="K18" s="19"/>
      <c r="L18" s="19"/>
      <c r="M18" s="19"/>
      <c r="N18" s="19"/>
      <c r="O18" s="19"/>
      <c r="P18" s="19"/>
      <c r="Q18" s="19"/>
      <c r="R18" s="19"/>
      <c r="S18" s="18" t="s">
        <v>812</v>
      </c>
    </row>
    <row r="19" spans="2:67" ht="3.75" customHeight="1" x14ac:dyDescent="0.2">
      <c r="B19" s="11"/>
      <c r="C19" s="9"/>
      <c r="D19" s="9"/>
      <c r="E19" s="10"/>
      <c r="F19" s="10"/>
      <c r="G19" s="9"/>
      <c r="H19" s="9"/>
      <c r="I19" s="9"/>
      <c r="J19" s="9"/>
      <c r="K19" s="10"/>
      <c r="L19" s="10"/>
      <c r="M19" s="10"/>
      <c r="N19" s="10"/>
      <c r="O19" s="10">
        <v>0</v>
      </c>
      <c r="P19" s="10"/>
      <c r="Q19" s="9"/>
      <c r="R19" s="9"/>
      <c r="S19" s="8"/>
    </row>
    <row r="20" spans="2:67" ht="15.75" x14ac:dyDescent="0.2">
      <c r="B20" s="17" t="s">
        <v>886</v>
      </c>
      <c r="C20" s="16" t="s">
        <v>98</v>
      </c>
      <c r="D20" s="15"/>
      <c r="E20" s="13">
        <f>AVERAGE(E14:E18)</f>
        <v>196</v>
      </c>
      <c r="F20" s="13">
        <f>F13</f>
        <v>1026.45</v>
      </c>
      <c r="G20" s="13">
        <f t="shared" ref="G20:N20" si="1">AVERAGE(G13:G18)</f>
        <v>9.7324999999999999</v>
      </c>
      <c r="H20" s="13">
        <f t="shared" si="1"/>
        <v>73.625</v>
      </c>
      <c r="I20" s="13">
        <f t="shared" si="1"/>
        <v>0</v>
      </c>
      <c r="J20" s="13">
        <f t="shared" si="1"/>
        <v>6.75</v>
      </c>
      <c r="K20" s="13">
        <f t="shared" si="1"/>
        <v>17.5</v>
      </c>
      <c r="L20" s="13">
        <f t="shared" si="1"/>
        <v>0.75</v>
      </c>
      <c r="M20" s="13">
        <f t="shared" si="1"/>
        <v>5.5</v>
      </c>
      <c r="N20" s="13">
        <f t="shared" si="1"/>
        <v>9.5</v>
      </c>
      <c r="O20" s="13">
        <f>AVERAGE(O13:O19)</f>
        <v>10.8</v>
      </c>
      <c r="P20" s="13">
        <f>AVERAGE(P13:P18)</f>
        <v>1</v>
      </c>
      <c r="Q20" s="13">
        <f>AVERAGE(Q13:Q18)</f>
        <v>5</v>
      </c>
      <c r="R20" s="13" t="e">
        <f>AVERAGE(R13:R18)</f>
        <v>#DIV/0!</v>
      </c>
      <c r="S20" s="12"/>
    </row>
    <row r="21" spans="2:67" ht="15.75" x14ac:dyDescent="0.2">
      <c r="B21" s="17"/>
      <c r="C21" s="16" t="s">
        <v>97</v>
      </c>
      <c r="D21" s="15"/>
      <c r="E21" s="14"/>
      <c r="F21" s="14"/>
      <c r="G21" s="13">
        <f t="shared" ref="G21:N21" si="2">STDEV(G13:G18)/SQRT(COUNT(G13:G18))</f>
        <v>0.22268718717818792</v>
      </c>
      <c r="H21" s="13">
        <f t="shared" si="2"/>
        <v>3.9497626510969002</v>
      </c>
      <c r="I21" s="13">
        <f t="shared" si="2"/>
        <v>0</v>
      </c>
      <c r="J21" s="13">
        <f t="shared" si="2"/>
        <v>0.8539125638299665</v>
      </c>
      <c r="K21" s="13">
        <f t="shared" si="2"/>
        <v>1.5545631755148024</v>
      </c>
      <c r="L21" s="13">
        <f t="shared" si="2"/>
        <v>0.25</v>
      </c>
      <c r="M21" s="13">
        <f t="shared" si="2"/>
        <v>2.7233557730613653</v>
      </c>
      <c r="N21" s="13">
        <f t="shared" si="2"/>
        <v>2.8722813232690143</v>
      </c>
      <c r="O21" s="13">
        <f>STDEV(O13:O19)/SQRT(COUNT(O13:O19))</f>
        <v>3.0886890422960995</v>
      </c>
      <c r="P21" s="13">
        <f>STDEV(P13:P18)/SQRT(COUNT(P13:P18))</f>
        <v>0.57735026918962573</v>
      </c>
      <c r="Q21" s="13">
        <f>STDEV(Q13:Q18)/SQRT(COUNT(Q13:Q18))</f>
        <v>1.9148542155126762</v>
      </c>
      <c r="R21" s="13" t="e">
        <f>STDEV(R13:R18)/SQRT(COUNT(R13:R18))</f>
        <v>#DIV/0!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730</v>
      </c>
      <c r="E23" s="19">
        <v>195</v>
      </c>
      <c r="F23" s="19">
        <v>1938.85</v>
      </c>
      <c r="G23" s="19">
        <v>12.61</v>
      </c>
      <c r="H23" s="19">
        <v>75.3</v>
      </c>
      <c r="I23" s="19"/>
      <c r="J23" s="19">
        <v>6</v>
      </c>
      <c r="K23" s="19">
        <v>18</v>
      </c>
      <c r="L23" s="19">
        <v>3</v>
      </c>
      <c r="M23" s="19">
        <v>15</v>
      </c>
      <c r="N23" s="19">
        <v>4</v>
      </c>
      <c r="O23" s="19">
        <v>30</v>
      </c>
      <c r="P23" s="19">
        <v>2</v>
      </c>
      <c r="Q23" s="19">
        <v>4</v>
      </c>
      <c r="R23" s="19"/>
      <c r="S23" s="18" t="s">
        <v>732</v>
      </c>
      <c r="U23" s="102">
        <v>4</v>
      </c>
      <c r="V23" s="102">
        <f>IF($H23="","",$H23)</f>
        <v>75.3</v>
      </c>
      <c r="W23" s="102">
        <f>IF(V23="","",V23/100)</f>
        <v>0.753</v>
      </c>
      <c r="X23" s="102">
        <f>IF($G23="","",$G23)</f>
        <v>12.61</v>
      </c>
      <c r="Y23" s="102">
        <f>IF($K23="","",$K23)</f>
        <v>18</v>
      </c>
      <c r="Z23" s="102">
        <f>IF(J23="","",J23-1)</f>
        <v>5</v>
      </c>
      <c r="AA23" s="102">
        <f>IF($L23="","",$L23)</f>
        <v>3</v>
      </c>
      <c r="AB23" s="102">
        <f>IF($M23="","",$M23)</f>
        <v>15</v>
      </c>
      <c r="AC23" s="102">
        <f>IF($H24="","",$H24)</f>
        <v>70.2</v>
      </c>
      <c r="AD23" s="102">
        <f>IF(AC23="","",AC23/100)</f>
        <v>0.70200000000000007</v>
      </c>
      <c r="AE23" s="102">
        <f>IF($G24="","",$G24)</f>
        <v>13.74</v>
      </c>
      <c r="AF23" s="102">
        <f>IF($K24="","",$K24)</f>
        <v>19</v>
      </c>
      <c r="AG23" s="102">
        <f>IF(J24="","",J24-1)</f>
        <v>6</v>
      </c>
      <c r="AH23" s="102">
        <f>IF($L24="","",$L24)</f>
        <v>4</v>
      </c>
      <c r="AI23" s="102">
        <f>IF($M24="","",$M24)</f>
        <v>26</v>
      </c>
      <c r="AJ23" s="102">
        <f>IF($H25="","",$H25)</f>
        <v>91.2</v>
      </c>
      <c r="AK23" s="102">
        <f>IF(AJ23="","",AJ23/100)</f>
        <v>0.91200000000000003</v>
      </c>
      <c r="AL23" s="102">
        <f>IF($G25="","",$G25)</f>
        <v>13.9</v>
      </c>
      <c r="AM23" s="102">
        <f>IF($K25="","",$K25)</f>
        <v>23</v>
      </c>
      <c r="AN23" s="102">
        <f>IF(J25="","",J25-1)</f>
        <v>8</v>
      </c>
      <c r="AO23" s="102">
        <f>IF($L25="","",$L25)</f>
        <v>3</v>
      </c>
      <c r="AP23" s="102">
        <f>IF($M25="","",$M25)</f>
        <v>9</v>
      </c>
      <c r="AQ23" s="102">
        <f>IF($H26="","",$H26)</f>
        <v>65.099999999999994</v>
      </c>
      <c r="AR23" s="102">
        <f>IF(AQ23="","",AQ23/100)</f>
        <v>0.65099999999999991</v>
      </c>
      <c r="AS23" s="102">
        <f>IF($G26="","",$G26)</f>
        <v>12.67</v>
      </c>
      <c r="AT23" s="102">
        <f>IF($K26="","",$K26)</f>
        <v>13</v>
      </c>
      <c r="AU23" s="102">
        <f>IF(J26="","",J26-1)</f>
        <v>5</v>
      </c>
      <c r="AV23" s="102">
        <f>IF($L26="","",$L26)</f>
        <v>3</v>
      </c>
      <c r="AW23" s="102">
        <f>IF($M26="","",$M26)</f>
        <v>16</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33.75</v>
      </c>
      <c r="BM23" s="102">
        <f>SUM(P23:P28)/U23</f>
        <v>1.25</v>
      </c>
      <c r="BN23" s="102">
        <f>SUM(Q23:Q28)/U23</f>
        <v>6.75</v>
      </c>
      <c r="BO23" s="102">
        <f>SUM(R23:R28)/U23</f>
        <v>0</v>
      </c>
    </row>
    <row r="24" spans="2:67" ht="15.75" x14ac:dyDescent="0.2">
      <c r="B24" s="147"/>
      <c r="C24" s="21" t="s">
        <v>103</v>
      </c>
      <c r="D24" s="19" t="s">
        <v>733</v>
      </c>
      <c r="E24" s="19">
        <v>196</v>
      </c>
      <c r="F24" s="20"/>
      <c r="G24" s="19">
        <v>13.74</v>
      </c>
      <c r="H24" s="19">
        <v>70.2</v>
      </c>
      <c r="I24" s="19"/>
      <c r="J24" s="19">
        <v>7</v>
      </c>
      <c r="K24" s="19">
        <v>19</v>
      </c>
      <c r="L24" s="19">
        <v>4</v>
      </c>
      <c r="M24" s="19">
        <v>26</v>
      </c>
      <c r="N24" s="19">
        <v>19</v>
      </c>
      <c r="O24" s="19">
        <v>39</v>
      </c>
      <c r="P24" s="19">
        <v>2</v>
      </c>
      <c r="Q24" s="19">
        <v>9</v>
      </c>
      <c r="R24" s="19"/>
      <c r="S24" s="18" t="s">
        <v>764</v>
      </c>
    </row>
    <row r="25" spans="2:67" ht="15.75" x14ac:dyDescent="0.2">
      <c r="B25" s="147"/>
      <c r="C25" s="21" t="s">
        <v>102</v>
      </c>
      <c r="D25" s="19" t="str">
        <f t="shared" ref="D25:E28" si="3">D24</f>
        <v>SM</v>
      </c>
      <c r="E25" s="19">
        <f t="shared" si="3"/>
        <v>196</v>
      </c>
      <c r="F25" s="20"/>
      <c r="G25" s="19">
        <v>13.9</v>
      </c>
      <c r="H25" s="19">
        <v>91.2</v>
      </c>
      <c r="I25" s="19"/>
      <c r="J25" s="19">
        <v>9</v>
      </c>
      <c r="K25" s="19">
        <v>23</v>
      </c>
      <c r="L25" s="19">
        <v>3</v>
      </c>
      <c r="M25" s="19">
        <v>9</v>
      </c>
      <c r="N25" s="19">
        <v>13</v>
      </c>
      <c r="O25" s="19">
        <v>35</v>
      </c>
      <c r="P25" s="19">
        <v>1</v>
      </c>
      <c r="Q25" s="19">
        <v>11</v>
      </c>
      <c r="R25" s="19"/>
      <c r="S25" s="18" t="s">
        <v>752</v>
      </c>
    </row>
    <row r="26" spans="2:67" ht="15.75" x14ac:dyDescent="0.2">
      <c r="B26" s="147"/>
      <c r="C26" s="21" t="s">
        <v>101</v>
      </c>
      <c r="D26" s="19" t="str">
        <f t="shared" si="3"/>
        <v>SM</v>
      </c>
      <c r="E26" s="19">
        <f t="shared" si="3"/>
        <v>196</v>
      </c>
      <c r="F26" s="20"/>
      <c r="G26" s="19">
        <v>12.67</v>
      </c>
      <c r="H26" s="19">
        <v>65.099999999999994</v>
      </c>
      <c r="I26" s="19"/>
      <c r="J26" s="19">
        <v>6</v>
      </c>
      <c r="K26" s="19">
        <v>13</v>
      </c>
      <c r="L26" s="19">
        <v>3</v>
      </c>
      <c r="M26" s="19">
        <v>16</v>
      </c>
      <c r="N26" s="19">
        <v>3</v>
      </c>
      <c r="O26" s="19">
        <v>31</v>
      </c>
      <c r="P26" s="19">
        <v>0</v>
      </c>
      <c r="Q26" s="19">
        <v>3</v>
      </c>
      <c r="R26" s="19"/>
      <c r="S26" s="18" t="s">
        <v>732</v>
      </c>
    </row>
    <row r="27" spans="2:67" ht="15.75" x14ac:dyDescent="0.2">
      <c r="B27" s="147"/>
      <c r="C27" s="21" t="s">
        <v>100</v>
      </c>
      <c r="D27" s="19" t="str">
        <f t="shared" si="3"/>
        <v>SM</v>
      </c>
      <c r="E27" s="19">
        <f t="shared" si="3"/>
        <v>196</v>
      </c>
      <c r="F27" s="20"/>
      <c r="G27" s="19"/>
      <c r="H27" s="19"/>
      <c r="I27" s="19"/>
      <c r="J27" s="19"/>
      <c r="K27" s="19"/>
      <c r="L27" s="19"/>
      <c r="M27" s="19"/>
      <c r="N27" s="19"/>
      <c r="O27" s="19"/>
      <c r="P27" s="19"/>
      <c r="Q27" s="19"/>
      <c r="R27" s="19"/>
      <c r="S27" s="18" t="s">
        <v>805</v>
      </c>
    </row>
    <row r="28" spans="2:67" ht="15.75" x14ac:dyDescent="0.2">
      <c r="B28" s="147"/>
      <c r="C28" s="21" t="s">
        <v>99</v>
      </c>
      <c r="D28" s="19" t="str">
        <f t="shared" si="3"/>
        <v>SM</v>
      </c>
      <c r="E28" s="19">
        <f t="shared" si="3"/>
        <v>196</v>
      </c>
      <c r="F28" s="20"/>
      <c r="G28" s="19"/>
      <c r="H28" s="19"/>
      <c r="I28" s="19"/>
      <c r="J28" s="19"/>
      <c r="K28" s="19"/>
      <c r="L28" s="19"/>
      <c r="M28" s="19"/>
      <c r="N28" s="19"/>
      <c r="O28" s="19"/>
      <c r="P28" s="19"/>
      <c r="Q28" s="19"/>
      <c r="R28" s="19"/>
      <c r="S28" s="18" t="s">
        <v>809</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196</v>
      </c>
      <c r="F30" s="13">
        <f>F23</f>
        <v>1938.85</v>
      </c>
      <c r="G30" s="13">
        <f t="shared" ref="G30:R30" si="4">AVERAGE(G23:G28)</f>
        <v>13.23</v>
      </c>
      <c r="H30" s="13">
        <f t="shared" si="4"/>
        <v>75.449999999999989</v>
      </c>
      <c r="I30" s="13" t="e">
        <f t="shared" si="4"/>
        <v>#DIV/0!</v>
      </c>
      <c r="J30" s="13">
        <f t="shared" si="4"/>
        <v>7</v>
      </c>
      <c r="K30" s="13">
        <f t="shared" si="4"/>
        <v>18.25</v>
      </c>
      <c r="L30" s="13">
        <f t="shared" si="4"/>
        <v>3.25</v>
      </c>
      <c r="M30" s="13">
        <f t="shared" si="4"/>
        <v>16.5</v>
      </c>
      <c r="N30" s="13">
        <f t="shared" si="4"/>
        <v>9.75</v>
      </c>
      <c r="O30" s="13">
        <f t="shared" si="4"/>
        <v>33.75</v>
      </c>
      <c r="P30" s="13">
        <f t="shared" si="4"/>
        <v>1.25</v>
      </c>
      <c r="Q30" s="13">
        <f t="shared" si="4"/>
        <v>6.75</v>
      </c>
      <c r="R30" s="13" t="e">
        <f t="shared" si="4"/>
        <v>#DIV/0!</v>
      </c>
      <c r="S30" s="12"/>
    </row>
    <row r="31" spans="2:67" ht="15.75" x14ac:dyDescent="0.2">
      <c r="B31" s="17"/>
      <c r="C31" s="16" t="s">
        <v>97</v>
      </c>
      <c r="D31" s="15"/>
      <c r="E31" s="14"/>
      <c r="F31" s="14"/>
      <c r="G31" s="13">
        <f t="shared" ref="G31:R31" si="5">STDEV(G23:G28)/SQRT(COUNT(G23:G28))</f>
        <v>0.34241787336527879</v>
      </c>
      <c r="H31" s="13">
        <f t="shared" si="5"/>
        <v>5.647787177293452</v>
      </c>
      <c r="I31" s="13" t="e">
        <f t="shared" si="5"/>
        <v>#DIV/0!</v>
      </c>
      <c r="J31" s="13">
        <f t="shared" si="5"/>
        <v>0.70710678118654757</v>
      </c>
      <c r="K31" s="13">
        <f t="shared" si="5"/>
        <v>2.056493779875511</v>
      </c>
      <c r="L31" s="13">
        <f t="shared" si="5"/>
        <v>0.25</v>
      </c>
      <c r="M31" s="13">
        <f t="shared" si="5"/>
        <v>3.5237290853109955</v>
      </c>
      <c r="N31" s="13">
        <f t="shared" si="5"/>
        <v>3.8160843806184368</v>
      </c>
      <c r="O31" s="13">
        <f t="shared" si="5"/>
        <v>2.056493779875511</v>
      </c>
      <c r="P31" s="13">
        <f t="shared" si="5"/>
        <v>0.47871355387816905</v>
      </c>
      <c r="Q31" s="13">
        <f t="shared" si="5"/>
        <v>1.9311050377094112</v>
      </c>
      <c r="R31" s="13" t="e">
        <f t="shared" si="5"/>
        <v>#DIV/0!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730</v>
      </c>
      <c r="E33" s="19">
        <v>195</v>
      </c>
      <c r="F33" s="19">
        <v>979.47</v>
      </c>
      <c r="G33" s="19">
        <v>11.7</v>
      </c>
      <c r="H33" s="19">
        <v>75.5</v>
      </c>
      <c r="I33" s="19"/>
      <c r="J33" s="19">
        <v>5</v>
      </c>
      <c r="K33" s="19">
        <v>16</v>
      </c>
      <c r="L33" s="19">
        <v>1</v>
      </c>
      <c r="M33" s="19">
        <v>4</v>
      </c>
      <c r="N33" s="19">
        <v>7</v>
      </c>
      <c r="O33" s="19">
        <v>13</v>
      </c>
      <c r="P33" s="19">
        <v>0</v>
      </c>
      <c r="Q33" s="19">
        <v>2</v>
      </c>
      <c r="R33" s="19"/>
      <c r="S33" s="18" t="s">
        <v>731</v>
      </c>
      <c r="U33" s="102">
        <v>4</v>
      </c>
      <c r="V33" s="102">
        <f>IF($H33="","",$H33)</f>
        <v>75.5</v>
      </c>
      <c r="W33" s="102">
        <f>IF(V33="","",V33/100)</f>
        <v>0.755</v>
      </c>
      <c r="X33" s="102">
        <f>IF($G33="","",$G33)</f>
        <v>11.7</v>
      </c>
      <c r="Y33" s="102">
        <f>IF($K33="","",$K33)</f>
        <v>16</v>
      </c>
      <c r="Z33" s="102">
        <f>IF(J33="","",J33-1)</f>
        <v>4</v>
      </c>
      <c r="AA33" s="102">
        <f>IF($L33="","",$L33)</f>
        <v>1</v>
      </c>
      <c r="AB33" s="102">
        <f>IF($M33="","",$M33)</f>
        <v>4</v>
      </c>
      <c r="AC33" s="102">
        <f>IF($H34="","",$H34)</f>
        <v>72.5</v>
      </c>
      <c r="AD33" s="102">
        <f>IF(AC33="","",AC33/100)</f>
        <v>0.72499999999999998</v>
      </c>
      <c r="AE33" s="102">
        <f>IF($G34="","",$G34)</f>
        <v>8.8000000000000007</v>
      </c>
      <c r="AF33" s="102">
        <f>IF($K34="","",$K34)</f>
        <v>16</v>
      </c>
      <c r="AG33" s="102">
        <f>IF(J34="","",J34-1)</f>
        <v>4</v>
      </c>
      <c r="AH33" s="102">
        <f>IF($L34="","",$L34)</f>
        <v>1</v>
      </c>
      <c r="AI33" s="102">
        <f>IF($M34="","",$M34)</f>
        <v>2</v>
      </c>
      <c r="AJ33" s="102">
        <f>IF($H35="","",$H35)</f>
        <v>80</v>
      </c>
      <c r="AK33" s="102">
        <f>IF(AJ33="","",AJ33/100)</f>
        <v>0.8</v>
      </c>
      <c r="AL33" s="102">
        <f>IF($G35="","",$G35)</f>
        <v>14.8</v>
      </c>
      <c r="AM33" s="102">
        <f>IF($K35="","",$K35)</f>
        <v>19</v>
      </c>
      <c r="AN33" s="102">
        <f>IF(J35="","",J35-1)</f>
        <v>5</v>
      </c>
      <c r="AO33" s="102">
        <f>IF($L35="","",$L35)</f>
        <v>2</v>
      </c>
      <c r="AP33" s="102">
        <f>IF($M35="","",$M35)</f>
        <v>29</v>
      </c>
      <c r="AQ33" s="102">
        <f>IF($H36="","",$H36)</f>
        <v>78</v>
      </c>
      <c r="AR33" s="102">
        <f>IF(AQ33="","",AQ33/100)</f>
        <v>0.78</v>
      </c>
      <c r="AS33" s="102">
        <f>IF($G36="","",$G36)</f>
        <v>17.7</v>
      </c>
      <c r="AT33" s="102">
        <f>IF($K36="","",$K36)</f>
        <v>20</v>
      </c>
      <c r="AU33" s="102">
        <f>IF(J36="","",J36-1)</f>
        <v>4</v>
      </c>
      <c r="AV33" s="102">
        <f>IF($L36="","",$L36)</f>
        <v>4</v>
      </c>
      <c r="AW33" s="102">
        <f>IF($M36="","",$M36)</f>
        <v>23</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22.25</v>
      </c>
      <c r="BM33" s="102">
        <f>SUM(P33:P38)/U33</f>
        <v>0.5</v>
      </c>
      <c r="BN33" s="102">
        <f>SUM(Q33:Q38)/U33</f>
        <v>7.75</v>
      </c>
      <c r="BO33" s="102">
        <f>SUM(R33:R38)/U33</f>
        <v>0</v>
      </c>
    </row>
    <row r="34" spans="2:67" ht="15.75" x14ac:dyDescent="0.2">
      <c r="B34" s="147"/>
      <c r="C34" s="21" t="s">
        <v>103</v>
      </c>
      <c r="D34" s="19" t="s">
        <v>730</v>
      </c>
      <c r="E34" s="19">
        <v>196</v>
      </c>
      <c r="F34" s="20"/>
      <c r="G34" s="19">
        <v>8.8000000000000007</v>
      </c>
      <c r="H34" s="19">
        <v>72.5</v>
      </c>
      <c r="I34" s="19"/>
      <c r="J34" s="19">
        <v>5</v>
      </c>
      <c r="K34" s="19">
        <v>16</v>
      </c>
      <c r="L34" s="19">
        <v>1</v>
      </c>
      <c r="M34" s="19">
        <v>2</v>
      </c>
      <c r="N34" s="19">
        <v>6</v>
      </c>
      <c r="O34" s="19">
        <v>8</v>
      </c>
      <c r="P34" s="19">
        <v>1</v>
      </c>
      <c r="Q34" s="19">
        <v>5</v>
      </c>
      <c r="R34" s="19"/>
      <c r="S34" s="18" t="s">
        <v>752</v>
      </c>
    </row>
    <row r="35" spans="2:67" ht="15.75" x14ac:dyDescent="0.2">
      <c r="B35" s="147"/>
      <c r="C35" s="21" t="s">
        <v>102</v>
      </c>
      <c r="D35" s="19" t="str">
        <f t="shared" ref="D35:E38" si="6">D34</f>
        <v>SR</v>
      </c>
      <c r="E35" s="19">
        <f t="shared" si="6"/>
        <v>196</v>
      </c>
      <c r="F35" s="20"/>
      <c r="G35" s="19">
        <v>14.8</v>
      </c>
      <c r="H35" s="19">
        <v>80</v>
      </c>
      <c r="I35" s="19"/>
      <c r="J35" s="19">
        <v>6</v>
      </c>
      <c r="K35" s="19">
        <v>19</v>
      </c>
      <c r="L35" s="19">
        <v>2</v>
      </c>
      <c r="M35" s="19">
        <v>29</v>
      </c>
      <c r="N35" s="19">
        <v>8</v>
      </c>
      <c r="O35" s="19">
        <v>26</v>
      </c>
      <c r="P35" s="19">
        <v>0</v>
      </c>
      <c r="Q35" s="19">
        <v>6</v>
      </c>
      <c r="R35" s="19"/>
      <c r="S35" s="18" t="s">
        <v>731</v>
      </c>
    </row>
    <row r="36" spans="2:67" ht="15.75" x14ac:dyDescent="0.2">
      <c r="B36" s="147"/>
      <c r="C36" s="21" t="s">
        <v>101</v>
      </c>
      <c r="D36" s="19" t="str">
        <f t="shared" si="6"/>
        <v>SR</v>
      </c>
      <c r="E36" s="19">
        <f t="shared" si="6"/>
        <v>196</v>
      </c>
      <c r="F36" s="20"/>
      <c r="G36" s="19">
        <v>17.7</v>
      </c>
      <c r="H36" s="19">
        <v>78</v>
      </c>
      <c r="I36" s="19"/>
      <c r="J36" s="19">
        <v>5</v>
      </c>
      <c r="K36" s="19">
        <v>20</v>
      </c>
      <c r="L36" s="19">
        <v>4</v>
      </c>
      <c r="M36" s="19">
        <v>23</v>
      </c>
      <c r="N36" s="19">
        <v>10</v>
      </c>
      <c r="O36" s="19">
        <v>42</v>
      </c>
      <c r="P36" s="19">
        <v>1</v>
      </c>
      <c r="Q36" s="19">
        <v>18</v>
      </c>
      <c r="R36" s="19"/>
      <c r="S36" s="18" t="s">
        <v>752</v>
      </c>
    </row>
    <row r="37" spans="2:67" ht="15.75" x14ac:dyDescent="0.2">
      <c r="B37" s="147"/>
      <c r="C37" s="21" t="s">
        <v>100</v>
      </c>
      <c r="D37" s="19" t="str">
        <f t="shared" si="6"/>
        <v>SR</v>
      </c>
      <c r="E37" s="19">
        <f t="shared" si="6"/>
        <v>196</v>
      </c>
      <c r="F37" s="20"/>
      <c r="G37" s="19"/>
      <c r="H37" s="19"/>
      <c r="I37" s="19"/>
      <c r="J37" s="19"/>
      <c r="K37" s="19"/>
      <c r="L37" s="19"/>
      <c r="M37" s="19"/>
      <c r="N37" s="19"/>
      <c r="O37" s="19"/>
      <c r="P37" s="19"/>
      <c r="Q37" s="19"/>
      <c r="R37" s="19"/>
      <c r="S37" s="18"/>
    </row>
    <row r="38" spans="2:67" ht="15.75" x14ac:dyDescent="0.2">
      <c r="B38" s="147"/>
      <c r="C38" s="21" t="s">
        <v>99</v>
      </c>
      <c r="D38" s="19" t="str">
        <f t="shared" si="6"/>
        <v>SR</v>
      </c>
      <c r="E38" s="19">
        <f t="shared" si="6"/>
        <v>196</v>
      </c>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196</v>
      </c>
      <c r="F40" s="13">
        <f>F33</f>
        <v>979.47</v>
      </c>
      <c r="G40" s="13">
        <f t="shared" ref="G40:R40" si="7">AVERAGE(G33:G38)</f>
        <v>13.25</v>
      </c>
      <c r="H40" s="13">
        <f t="shared" si="7"/>
        <v>76.5</v>
      </c>
      <c r="I40" s="13" t="e">
        <f t="shared" si="7"/>
        <v>#DIV/0!</v>
      </c>
      <c r="J40" s="13">
        <f t="shared" si="7"/>
        <v>5.25</v>
      </c>
      <c r="K40" s="13">
        <f t="shared" si="7"/>
        <v>17.75</v>
      </c>
      <c r="L40" s="13">
        <f t="shared" si="7"/>
        <v>2</v>
      </c>
      <c r="M40" s="13">
        <f t="shared" si="7"/>
        <v>14.5</v>
      </c>
      <c r="N40" s="13">
        <f t="shared" si="7"/>
        <v>7.75</v>
      </c>
      <c r="O40" s="13">
        <f t="shared" si="7"/>
        <v>22.25</v>
      </c>
      <c r="P40" s="13">
        <f t="shared" si="7"/>
        <v>0.5</v>
      </c>
      <c r="Q40" s="13">
        <f t="shared" si="7"/>
        <v>7.75</v>
      </c>
      <c r="R40" s="13" t="e">
        <f t="shared" si="7"/>
        <v>#DIV/0!</v>
      </c>
      <c r="S40" s="12"/>
    </row>
    <row r="41" spans="2:67" ht="15.75" x14ac:dyDescent="0.2">
      <c r="B41" s="17"/>
      <c r="C41" s="16" t="s">
        <v>97</v>
      </c>
      <c r="D41" s="15"/>
      <c r="E41" s="14"/>
      <c r="F41" s="14"/>
      <c r="G41" s="13">
        <f t="shared" ref="G41:R41" si="8">STDEV(G33:G38)/SQRT(COUNT(G33:G38))</f>
        <v>1.9237550086571134</v>
      </c>
      <c r="H41" s="13">
        <f t="shared" si="8"/>
        <v>1.6201851746019651</v>
      </c>
      <c r="I41" s="13" t="e">
        <f t="shared" si="8"/>
        <v>#DIV/0!</v>
      </c>
      <c r="J41" s="13">
        <f t="shared" si="8"/>
        <v>0.25</v>
      </c>
      <c r="K41" s="13">
        <f t="shared" si="8"/>
        <v>1.0307764064044151</v>
      </c>
      <c r="L41" s="13">
        <f t="shared" si="8"/>
        <v>0.70710678118654757</v>
      </c>
      <c r="M41" s="13">
        <f t="shared" si="8"/>
        <v>6.7638746292343415</v>
      </c>
      <c r="N41" s="13">
        <f t="shared" si="8"/>
        <v>0.8539125638299665</v>
      </c>
      <c r="O41" s="13">
        <f t="shared" si="8"/>
        <v>7.5979712204421164</v>
      </c>
      <c r="P41" s="13">
        <f t="shared" si="8"/>
        <v>0.28867513459481287</v>
      </c>
      <c r="Q41" s="13">
        <f t="shared" si="8"/>
        <v>3.5207716957129347</v>
      </c>
      <c r="R41" s="13" t="e">
        <f t="shared" si="8"/>
        <v>#DIV/0!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730</v>
      </c>
      <c r="E43" s="19">
        <v>195</v>
      </c>
      <c r="F43" s="19">
        <v>1533.77</v>
      </c>
      <c r="G43" s="19">
        <v>12</v>
      </c>
      <c r="H43" s="19">
        <v>93.5</v>
      </c>
      <c r="I43" s="19"/>
      <c r="J43" s="19">
        <v>6</v>
      </c>
      <c r="K43" s="19">
        <v>17</v>
      </c>
      <c r="L43" s="19">
        <v>2</v>
      </c>
      <c r="M43" s="19">
        <v>8</v>
      </c>
      <c r="N43" s="19">
        <v>4</v>
      </c>
      <c r="O43" s="19">
        <v>15</v>
      </c>
      <c r="P43" s="19">
        <v>2</v>
      </c>
      <c r="Q43" s="19">
        <v>5</v>
      </c>
      <c r="R43" s="19"/>
      <c r="S43" s="18" t="s">
        <v>731</v>
      </c>
      <c r="U43" s="102">
        <v>4</v>
      </c>
      <c r="V43" s="102">
        <f>IF($H43="","",$H43)</f>
        <v>93.5</v>
      </c>
      <c r="W43" s="102">
        <f>IF(V43="","",V43/100)</f>
        <v>0.93500000000000005</v>
      </c>
      <c r="X43" s="102">
        <f>IF($G43="","",$G43)</f>
        <v>12</v>
      </c>
      <c r="Y43" s="102">
        <f>IF($K43="","",$K43)</f>
        <v>17</v>
      </c>
      <c r="Z43" s="102">
        <f>IF(J43="","",J43-1)</f>
        <v>5</v>
      </c>
      <c r="AA43" s="102">
        <f>IF($L43="","",$L43)</f>
        <v>2</v>
      </c>
      <c r="AB43" s="102">
        <f>IF($M43="","",$M43)</f>
        <v>8</v>
      </c>
      <c r="AC43" s="102">
        <f>IF($H44="","",$H44)</f>
        <v>76</v>
      </c>
      <c r="AD43" s="102">
        <f>IF(AC43="","",AC43/100)</f>
        <v>0.76</v>
      </c>
      <c r="AE43" s="102">
        <f>IF($G44="","",$G44)</f>
        <v>9.1</v>
      </c>
      <c r="AF43" s="102">
        <f>IF($K44="","",$K44)</f>
        <v>14</v>
      </c>
      <c r="AG43" s="102">
        <f>IF(J44="","",J44-1)</f>
        <v>4</v>
      </c>
      <c r="AH43" s="102">
        <f>IF($L44="","",$L44)</f>
        <v>1</v>
      </c>
      <c r="AI43" s="102">
        <f>IF($M44="","",$M44)</f>
        <v>13</v>
      </c>
      <c r="AJ43" s="102">
        <f>IF($H45="","",$H45)</f>
        <v>94.5</v>
      </c>
      <c r="AK43" s="102">
        <f>IF(AJ43="","",AJ43/100)</f>
        <v>0.94499999999999995</v>
      </c>
      <c r="AL43" s="102">
        <f>IF($G45="","",$G45)</f>
        <v>10.3</v>
      </c>
      <c r="AM43" s="102">
        <f>IF($K45="","",$K45)</f>
        <v>20</v>
      </c>
      <c r="AN43" s="102">
        <f>IF(J45="","",J45-1)</f>
        <v>5</v>
      </c>
      <c r="AO43" s="102">
        <f>IF($L45="","",$L45)</f>
        <v>2</v>
      </c>
      <c r="AP43" s="102">
        <f>IF($M45="","",$M45)</f>
        <v>3</v>
      </c>
      <c r="AQ43" s="102">
        <f>IF($H46="","",$H46)</f>
        <v>73</v>
      </c>
      <c r="AR43" s="102">
        <f>IF(AQ43="","",AQ43/100)</f>
        <v>0.73</v>
      </c>
      <c r="AS43" s="102">
        <f>IF($G46="","",$G46)</f>
        <v>8.3000000000000007</v>
      </c>
      <c r="AT43" s="102">
        <f>IF($K46="","",$K46)</f>
        <v>14</v>
      </c>
      <c r="AU43" s="102">
        <f>IF(J46="","",J46-1)</f>
        <v>5</v>
      </c>
      <c r="AV43" s="102">
        <f>IF($L46="","",$L46)</f>
        <v>2</v>
      </c>
      <c r="AW43" s="102">
        <f>IF($M46="","",$M46)</f>
        <v>6</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11.25</v>
      </c>
      <c r="BM43" s="102">
        <f>SUM(P43:P48)/U43</f>
        <v>1</v>
      </c>
      <c r="BN43" s="102">
        <f>SUM(Q43:Q48)/U43</f>
        <v>2.25</v>
      </c>
      <c r="BO43" s="102">
        <f>SUM(R43:R48)/U43</f>
        <v>0</v>
      </c>
    </row>
    <row r="44" spans="2:67" ht="15.75" x14ac:dyDescent="0.2">
      <c r="B44" s="147"/>
      <c r="C44" s="21" t="s">
        <v>103</v>
      </c>
      <c r="D44" s="19" t="s">
        <v>730</v>
      </c>
      <c r="E44" s="19">
        <v>196</v>
      </c>
      <c r="F44" s="20"/>
      <c r="G44" s="19">
        <v>9.1</v>
      </c>
      <c r="H44" s="19">
        <v>76</v>
      </c>
      <c r="I44" s="19"/>
      <c r="J44" s="19">
        <v>5</v>
      </c>
      <c r="K44" s="19">
        <v>14</v>
      </c>
      <c r="L44" s="19">
        <v>1</v>
      </c>
      <c r="M44" s="19">
        <v>13</v>
      </c>
      <c r="N44" s="19">
        <v>3</v>
      </c>
      <c r="O44" s="19">
        <v>16</v>
      </c>
      <c r="P44" s="19">
        <v>2</v>
      </c>
      <c r="Q44" s="19">
        <v>1</v>
      </c>
      <c r="R44" s="19"/>
      <c r="S44" s="18" t="s">
        <v>731</v>
      </c>
    </row>
    <row r="45" spans="2:67" ht="15.75" x14ac:dyDescent="0.2">
      <c r="B45" s="147"/>
      <c r="C45" s="21" t="s">
        <v>102</v>
      </c>
      <c r="D45" s="19" t="str">
        <f t="shared" ref="D45:E48" si="9">D44</f>
        <v>SR</v>
      </c>
      <c r="E45" s="19">
        <f t="shared" si="9"/>
        <v>196</v>
      </c>
      <c r="F45" s="20"/>
      <c r="G45" s="19">
        <v>10.3</v>
      </c>
      <c r="H45" s="19">
        <v>94.5</v>
      </c>
      <c r="I45" s="19"/>
      <c r="J45" s="19">
        <v>6</v>
      </c>
      <c r="K45" s="19">
        <v>20</v>
      </c>
      <c r="L45" s="19">
        <v>2</v>
      </c>
      <c r="M45" s="19">
        <v>3</v>
      </c>
      <c r="N45" s="19">
        <v>8</v>
      </c>
      <c r="O45" s="19">
        <v>7</v>
      </c>
      <c r="P45" s="19">
        <v>0</v>
      </c>
      <c r="Q45" s="19">
        <v>1</v>
      </c>
      <c r="R45" s="19"/>
      <c r="S45" s="18" t="s">
        <v>752</v>
      </c>
    </row>
    <row r="46" spans="2:67" ht="15.75" x14ac:dyDescent="0.2">
      <c r="B46" s="147"/>
      <c r="C46" s="21" t="s">
        <v>101</v>
      </c>
      <c r="D46" s="19" t="str">
        <f t="shared" si="9"/>
        <v>SR</v>
      </c>
      <c r="E46" s="19">
        <f t="shared" si="9"/>
        <v>196</v>
      </c>
      <c r="F46" s="20"/>
      <c r="G46" s="19">
        <v>8.3000000000000007</v>
      </c>
      <c r="H46" s="19">
        <v>73</v>
      </c>
      <c r="I46" s="19"/>
      <c r="J46" s="19">
        <v>6</v>
      </c>
      <c r="K46" s="19">
        <v>14</v>
      </c>
      <c r="L46" s="19">
        <v>2</v>
      </c>
      <c r="M46" s="19">
        <v>6</v>
      </c>
      <c r="N46" s="19">
        <v>6</v>
      </c>
      <c r="O46" s="19">
        <v>7</v>
      </c>
      <c r="P46" s="19">
        <v>0</v>
      </c>
      <c r="Q46" s="19">
        <v>2</v>
      </c>
      <c r="R46" s="19"/>
      <c r="S46" s="18" t="s">
        <v>752</v>
      </c>
    </row>
    <row r="47" spans="2:67" ht="15.75" x14ac:dyDescent="0.2">
      <c r="B47" s="147"/>
      <c r="C47" s="21" t="s">
        <v>100</v>
      </c>
      <c r="D47" s="19" t="str">
        <f t="shared" si="9"/>
        <v>SR</v>
      </c>
      <c r="E47" s="19">
        <f t="shared" si="9"/>
        <v>196</v>
      </c>
      <c r="F47" s="20"/>
      <c r="G47" s="19"/>
      <c r="H47" s="19"/>
      <c r="I47" s="19"/>
      <c r="J47" s="19"/>
      <c r="K47" s="19"/>
      <c r="L47" s="19"/>
      <c r="M47" s="19"/>
      <c r="N47" s="19"/>
      <c r="O47" s="19"/>
      <c r="P47" s="19"/>
      <c r="Q47" s="19"/>
      <c r="R47" s="19"/>
      <c r="S47" s="18" t="s">
        <v>816</v>
      </c>
    </row>
    <row r="48" spans="2:67" ht="15.75" x14ac:dyDescent="0.2">
      <c r="B48" s="147"/>
      <c r="C48" s="21" t="s">
        <v>99</v>
      </c>
      <c r="D48" s="19" t="str">
        <f t="shared" si="9"/>
        <v>SR</v>
      </c>
      <c r="E48" s="19">
        <f t="shared" si="9"/>
        <v>196</v>
      </c>
      <c r="F48" s="20"/>
      <c r="G48" s="19"/>
      <c r="H48" s="19"/>
      <c r="I48" s="19"/>
      <c r="J48" s="19"/>
      <c r="K48" s="19"/>
      <c r="L48" s="19"/>
      <c r="M48" s="19"/>
      <c r="N48" s="19"/>
      <c r="O48" s="19"/>
      <c r="P48" s="19"/>
      <c r="Q48" s="19"/>
      <c r="R48" s="19"/>
      <c r="S48" s="18" t="s">
        <v>812</v>
      </c>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196</v>
      </c>
      <c r="F50" s="13">
        <f>F43</f>
        <v>1533.77</v>
      </c>
      <c r="G50" s="13">
        <f t="shared" ref="G50:R50" si="10">AVERAGE(G43:G48)</f>
        <v>9.9250000000000007</v>
      </c>
      <c r="H50" s="13">
        <f t="shared" si="10"/>
        <v>84.25</v>
      </c>
      <c r="I50" s="13" t="e">
        <f t="shared" si="10"/>
        <v>#DIV/0!</v>
      </c>
      <c r="J50" s="13">
        <f t="shared" si="10"/>
        <v>5.75</v>
      </c>
      <c r="K50" s="13">
        <f t="shared" si="10"/>
        <v>16.25</v>
      </c>
      <c r="L50" s="13">
        <f t="shared" si="10"/>
        <v>1.75</v>
      </c>
      <c r="M50" s="13">
        <f t="shared" si="10"/>
        <v>7.5</v>
      </c>
      <c r="N50" s="13">
        <f t="shared" si="10"/>
        <v>5.25</v>
      </c>
      <c r="O50" s="13">
        <f t="shared" si="10"/>
        <v>11.25</v>
      </c>
      <c r="P50" s="13">
        <f t="shared" si="10"/>
        <v>1</v>
      </c>
      <c r="Q50" s="13">
        <f t="shared" si="10"/>
        <v>2.25</v>
      </c>
      <c r="R50" s="13" t="e">
        <f t="shared" si="10"/>
        <v>#DIV/0!</v>
      </c>
      <c r="S50" s="12"/>
    </row>
    <row r="51" spans="2:67" ht="15.75" x14ac:dyDescent="0.2">
      <c r="B51" s="17"/>
      <c r="C51" s="16" t="s">
        <v>97</v>
      </c>
      <c r="D51" s="15"/>
      <c r="E51" s="14"/>
      <c r="F51" s="14"/>
      <c r="G51" s="13">
        <f t="shared" ref="G51:R51" si="11">STDEV(G43:G48)/SQRT(COUNT(G43:G48))</f>
        <v>0.80454438452248866</v>
      </c>
      <c r="H51" s="13">
        <f t="shared" si="11"/>
        <v>5.666053888436525</v>
      </c>
      <c r="I51" s="13" t="e">
        <f t="shared" si="11"/>
        <v>#DIV/0!</v>
      </c>
      <c r="J51" s="13">
        <f t="shared" si="11"/>
        <v>0.25</v>
      </c>
      <c r="K51" s="13">
        <f t="shared" si="11"/>
        <v>1.4361406616345072</v>
      </c>
      <c r="L51" s="13">
        <f t="shared" si="11"/>
        <v>0.25</v>
      </c>
      <c r="M51" s="13">
        <f t="shared" si="11"/>
        <v>2.1015867021530821</v>
      </c>
      <c r="N51" s="13">
        <f t="shared" si="11"/>
        <v>1.1086778913041726</v>
      </c>
      <c r="O51" s="13">
        <f t="shared" si="11"/>
        <v>2.462214450449026</v>
      </c>
      <c r="P51" s="13">
        <f t="shared" si="11"/>
        <v>0.57735026918962573</v>
      </c>
      <c r="Q51" s="13">
        <f t="shared" si="11"/>
        <v>0.9464847243000456</v>
      </c>
      <c r="R51" s="13" t="e">
        <f t="shared" si="11"/>
        <v>#DIV/0!</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730</v>
      </c>
      <c r="E53" s="19">
        <v>195</v>
      </c>
      <c r="F53" s="19">
        <v>2253.69</v>
      </c>
      <c r="G53" s="19">
        <v>12.88</v>
      </c>
      <c r="H53" s="19">
        <v>71.900000000000006</v>
      </c>
      <c r="I53" s="19"/>
      <c r="J53" s="19">
        <v>5</v>
      </c>
      <c r="K53" s="19">
        <v>13</v>
      </c>
      <c r="L53" s="19">
        <v>4</v>
      </c>
      <c r="M53" s="19">
        <v>41</v>
      </c>
      <c r="N53" s="19">
        <v>13</v>
      </c>
      <c r="O53" s="19">
        <v>28</v>
      </c>
      <c r="P53" s="19">
        <v>0</v>
      </c>
      <c r="Q53" s="19">
        <v>3</v>
      </c>
      <c r="R53" s="19"/>
      <c r="S53" s="18" t="s">
        <v>732</v>
      </c>
      <c r="U53" s="102">
        <v>4</v>
      </c>
      <c r="V53" s="102">
        <f>IF($H53="","",$H53)</f>
        <v>71.900000000000006</v>
      </c>
      <c r="W53" s="102">
        <f>IF(V53="","",V53/100)</f>
        <v>0.71900000000000008</v>
      </c>
      <c r="X53" s="102">
        <f>IF($G53="","",$G53)</f>
        <v>12.88</v>
      </c>
      <c r="Y53" s="102">
        <f>IF($K53="","",$K53)</f>
        <v>13</v>
      </c>
      <c r="Z53" s="102">
        <f>IF(J53="","",J53-1)</f>
        <v>4</v>
      </c>
      <c r="AA53" s="102">
        <f>IF($L53="","",$L53)</f>
        <v>4</v>
      </c>
      <c r="AB53" s="102">
        <f>IF($M53="","",$M53)</f>
        <v>41</v>
      </c>
      <c r="AC53" s="102">
        <f>IF($H54="","",$H54)</f>
        <v>76.099999999999994</v>
      </c>
      <c r="AD53" s="102">
        <f>IF(AC53="","",AC53/100)</f>
        <v>0.7609999999999999</v>
      </c>
      <c r="AE53" s="102">
        <f>IF($G54="","",$G54)</f>
        <v>14.86</v>
      </c>
      <c r="AF53" s="102">
        <f>IF($K54="","",$K54)</f>
        <v>16</v>
      </c>
      <c r="AG53" s="102">
        <f>IF(J54="","",J54-1)</f>
        <v>4</v>
      </c>
      <c r="AH53" s="102">
        <f>IF($L54="","",$L54)</f>
        <v>5</v>
      </c>
      <c r="AI53" s="102">
        <f>IF($M54="","",$M54)</f>
        <v>58</v>
      </c>
      <c r="AJ53" s="102">
        <f>IF($H55="","",$H55)</f>
        <v>79.5</v>
      </c>
      <c r="AK53" s="102">
        <f>IF(AJ53="","",AJ53/100)</f>
        <v>0.79500000000000004</v>
      </c>
      <c r="AL53" s="102">
        <f>IF($G55="","",$G55)</f>
        <v>15.61</v>
      </c>
      <c r="AM53" s="102">
        <f>IF($K55="","",$K55)</f>
        <v>19</v>
      </c>
      <c r="AN53" s="102">
        <f>IF(J55="","",J55-1)</f>
        <v>5</v>
      </c>
      <c r="AO53" s="102">
        <f>IF($L55="","",$L55)</f>
        <v>5</v>
      </c>
      <c r="AP53" s="102">
        <f>IF($M55="","",$M55)</f>
        <v>28</v>
      </c>
      <c r="AQ53" s="102">
        <f>IF($H56="","",$H56)</f>
        <v>69</v>
      </c>
      <c r="AR53" s="102">
        <f>IF(AQ53="","",AQ53/100)</f>
        <v>0.69</v>
      </c>
      <c r="AS53" s="102">
        <f>IF($G56="","",$G56)</f>
        <v>16.600000000000001</v>
      </c>
      <c r="AT53" s="102">
        <f>IF($K56="","",$K56)</f>
        <v>18</v>
      </c>
      <c r="AU53" s="102">
        <f>IF(J56="","",J56-1)</f>
        <v>3</v>
      </c>
      <c r="AV53" s="102">
        <f>IF($L56="","",$L56)</f>
        <v>4</v>
      </c>
      <c r="AW53" s="102">
        <f>IF($M56="","",$M56)</f>
        <v>57</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51.25</v>
      </c>
      <c r="BM53" s="102">
        <f>SUM(P53:P58)/U53</f>
        <v>2</v>
      </c>
      <c r="BN53" s="102">
        <f>SUM(Q53:Q58)/U53</f>
        <v>9.25</v>
      </c>
      <c r="BO53" s="102">
        <f>SUM(R53:R58)/U53</f>
        <v>0</v>
      </c>
    </row>
    <row r="54" spans="2:67" ht="15.75" x14ac:dyDescent="0.2">
      <c r="B54" s="147"/>
      <c r="C54" s="21" t="s">
        <v>103</v>
      </c>
      <c r="D54" s="19" t="s">
        <v>815</v>
      </c>
      <c r="E54" s="19">
        <v>196</v>
      </c>
      <c r="F54" s="20"/>
      <c r="G54" s="19">
        <v>14.86</v>
      </c>
      <c r="H54" s="19">
        <v>76.099999999999994</v>
      </c>
      <c r="I54" s="19"/>
      <c r="J54" s="19">
        <v>5</v>
      </c>
      <c r="K54" s="19">
        <v>16</v>
      </c>
      <c r="L54" s="19">
        <v>5</v>
      </c>
      <c r="M54" s="19">
        <v>58</v>
      </c>
      <c r="N54" s="19">
        <v>28</v>
      </c>
      <c r="O54" s="19">
        <v>34</v>
      </c>
      <c r="P54" s="19">
        <v>2</v>
      </c>
      <c r="Q54" s="19">
        <v>6</v>
      </c>
      <c r="R54" s="19"/>
      <c r="S54" s="18" t="s">
        <v>814</v>
      </c>
    </row>
    <row r="55" spans="2:67" ht="15.75" x14ac:dyDescent="0.2">
      <c r="B55" s="147"/>
      <c r="C55" s="21" t="s">
        <v>102</v>
      </c>
      <c r="D55" s="19" t="str">
        <f t="shared" ref="D55:E58" si="12">D54</f>
        <v>COB/SR</v>
      </c>
      <c r="E55" s="19">
        <f t="shared" si="12"/>
        <v>196</v>
      </c>
      <c r="F55" s="20"/>
      <c r="G55" s="19">
        <v>15.61</v>
      </c>
      <c r="H55" s="19">
        <v>79.5</v>
      </c>
      <c r="I55" s="19"/>
      <c r="J55" s="19">
        <v>6</v>
      </c>
      <c r="K55" s="19">
        <v>19</v>
      </c>
      <c r="L55" s="19">
        <v>5</v>
      </c>
      <c r="M55" s="19">
        <v>28</v>
      </c>
      <c r="N55" s="19">
        <v>12</v>
      </c>
      <c r="O55" s="19">
        <v>91</v>
      </c>
      <c r="P55" s="19">
        <v>2</v>
      </c>
      <c r="Q55" s="19">
        <v>12</v>
      </c>
      <c r="R55" s="19"/>
      <c r="S55" s="18" t="s">
        <v>731</v>
      </c>
    </row>
    <row r="56" spans="2:67" ht="15.75" x14ac:dyDescent="0.2">
      <c r="B56" s="147"/>
      <c r="C56" s="21" t="s">
        <v>101</v>
      </c>
      <c r="D56" s="19" t="str">
        <f t="shared" si="12"/>
        <v>COB/SR</v>
      </c>
      <c r="E56" s="19">
        <f t="shared" si="12"/>
        <v>196</v>
      </c>
      <c r="F56" s="20"/>
      <c r="G56" s="19">
        <v>16.600000000000001</v>
      </c>
      <c r="H56" s="19">
        <v>69</v>
      </c>
      <c r="I56" s="19"/>
      <c r="J56" s="19">
        <v>4</v>
      </c>
      <c r="K56" s="19">
        <v>18</v>
      </c>
      <c r="L56" s="19">
        <v>4</v>
      </c>
      <c r="M56" s="19">
        <v>57</v>
      </c>
      <c r="N56" s="19">
        <v>3</v>
      </c>
      <c r="O56" s="19">
        <v>52</v>
      </c>
      <c r="P56" s="19">
        <v>4</v>
      </c>
      <c r="Q56" s="19">
        <v>16</v>
      </c>
      <c r="R56" s="19"/>
      <c r="S56" s="18" t="s">
        <v>752</v>
      </c>
    </row>
    <row r="57" spans="2:67" ht="15.75" x14ac:dyDescent="0.2">
      <c r="B57" s="147"/>
      <c r="C57" s="21" t="s">
        <v>100</v>
      </c>
      <c r="D57" s="19" t="str">
        <f t="shared" si="12"/>
        <v>COB/SR</v>
      </c>
      <c r="E57" s="19">
        <f t="shared" si="12"/>
        <v>196</v>
      </c>
      <c r="F57" s="20"/>
      <c r="G57" s="19"/>
      <c r="H57" s="19"/>
      <c r="I57" s="19"/>
      <c r="J57" s="19"/>
      <c r="K57" s="19"/>
      <c r="L57" s="19"/>
      <c r="M57" s="19"/>
      <c r="N57" s="19"/>
      <c r="O57" s="19"/>
      <c r="P57" s="19"/>
      <c r="Q57" s="19"/>
      <c r="R57" s="19"/>
      <c r="S57" s="18" t="s">
        <v>813</v>
      </c>
    </row>
    <row r="58" spans="2:67" ht="15.75" x14ac:dyDescent="0.2">
      <c r="B58" s="147"/>
      <c r="C58" s="21" t="s">
        <v>99</v>
      </c>
      <c r="D58" s="19" t="str">
        <f t="shared" si="12"/>
        <v>COB/SR</v>
      </c>
      <c r="E58" s="19">
        <f t="shared" si="12"/>
        <v>196</v>
      </c>
      <c r="F58" s="20"/>
      <c r="G58" s="19"/>
      <c r="H58" s="19"/>
      <c r="I58" s="19"/>
      <c r="J58" s="19"/>
      <c r="K58" s="19"/>
      <c r="L58" s="19"/>
      <c r="M58" s="19"/>
      <c r="N58" s="19"/>
      <c r="O58" s="19"/>
      <c r="P58" s="19"/>
      <c r="Q58" s="19"/>
      <c r="R58" s="19"/>
      <c r="S58" s="18" t="s">
        <v>812</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196</v>
      </c>
      <c r="F60" s="13">
        <f>F53</f>
        <v>2253.69</v>
      </c>
      <c r="G60" s="13">
        <f>AVERAGE(G53:G58)</f>
        <v>14.987500000000001</v>
      </c>
      <c r="H60" s="13">
        <f>AVERAGE(H53:H58)</f>
        <v>74.125</v>
      </c>
      <c r="I60" s="13" t="e">
        <f>AVERAGE(I53:I58)</f>
        <v>#DIV/0!</v>
      </c>
      <c r="J60" s="13">
        <f>AVERAGE(J53:J58)</f>
        <v>5</v>
      </c>
      <c r="K60" s="13">
        <f>AVERAGE(K54:K58)</f>
        <v>17.666666666666668</v>
      </c>
      <c r="L60" s="13">
        <f t="shared" ref="L60:R60" si="13">AVERAGE(L53:L58)</f>
        <v>4.5</v>
      </c>
      <c r="M60" s="13">
        <f t="shared" si="13"/>
        <v>46</v>
      </c>
      <c r="N60" s="13">
        <f t="shared" si="13"/>
        <v>14</v>
      </c>
      <c r="O60" s="13">
        <f t="shared" si="13"/>
        <v>51.25</v>
      </c>
      <c r="P60" s="13">
        <f t="shared" si="13"/>
        <v>2</v>
      </c>
      <c r="Q60" s="13">
        <f t="shared" si="13"/>
        <v>9.25</v>
      </c>
      <c r="R60" s="13" t="e">
        <f t="shared" si="13"/>
        <v>#DIV/0!</v>
      </c>
      <c r="S60" s="12"/>
    </row>
    <row r="61" spans="2:67" ht="15.75" x14ac:dyDescent="0.2">
      <c r="B61" s="17"/>
      <c r="C61" s="16" t="s">
        <v>97</v>
      </c>
      <c r="D61" s="15"/>
      <c r="E61" s="14"/>
      <c r="F61" s="14"/>
      <c r="G61" s="13">
        <f>STDEV(G53:G58)/SQRT(COUNT(G53:G58))</f>
        <v>0.787690453160377</v>
      </c>
      <c r="H61" s="13">
        <f>STDEV(H53:H58)/SQRT(COUNT(H53:H58))</f>
        <v>2.3095363892637262</v>
      </c>
      <c r="I61" s="13" t="e">
        <f>STDEV(I53:I58)/SQRT(COUNT(I53:I58))</f>
        <v>#DIV/0!</v>
      </c>
      <c r="J61" s="13">
        <f>STDEV(J53:J58)/SQRT(COUNT(J53:J58))</f>
        <v>0.40824829046386302</v>
      </c>
      <c r="K61" s="13">
        <f>STDEV(K54:K58)/SQRT(COUNT(K54:K58))</f>
        <v>0.88191710368819698</v>
      </c>
      <c r="L61" s="13">
        <f t="shared" ref="L61:R61" si="14">STDEV(L53:L58)/SQRT(COUNT(L53:L58))</f>
        <v>0.28867513459481287</v>
      </c>
      <c r="M61" s="13">
        <f t="shared" si="14"/>
        <v>7.153087911291645</v>
      </c>
      <c r="N61" s="13">
        <f t="shared" si="14"/>
        <v>5.1800900893066846</v>
      </c>
      <c r="O61" s="13">
        <f t="shared" si="14"/>
        <v>14.197270864500684</v>
      </c>
      <c r="P61" s="13">
        <f t="shared" si="14"/>
        <v>0.81649658092772603</v>
      </c>
      <c r="Q61" s="13">
        <f t="shared" si="14"/>
        <v>2.9261749776799064</v>
      </c>
      <c r="R61" s="13" t="e">
        <f t="shared" si="14"/>
        <v>#DIV/0!</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730</v>
      </c>
      <c r="E63" s="19">
        <v>195</v>
      </c>
      <c r="F63" s="19">
        <v>1886.94</v>
      </c>
      <c r="G63" s="19">
        <v>13.37</v>
      </c>
      <c r="H63" s="19">
        <v>66.900000000000006</v>
      </c>
      <c r="I63" s="19"/>
      <c r="J63" s="19">
        <v>5</v>
      </c>
      <c r="K63" s="19">
        <v>19</v>
      </c>
      <c r="L63" s="19">
        <v>2</v>
      </c>
      <c r="M63" s="19">
        <v>30</v>
      </c>
      <c r="N63" s="19">
        <v>19</v>
      </c>
      <c r="O63" s="19">
        <v>25</v>
      </c>
      <c r="P63" s="19">
        <v>3</v>
      </c>
      <c r="Q63" s="19">
        <v>15</v>
      </c>
      <c r="R63" s="19"/>
      <c r="S63" s="18" t="s">
        <v>752</v>
      </c>
      <c r="U63" s="102">
        <v>4</v>
      </c>
      <c r="V63" s="102">
        <f>IF($H63="","",$H63)</f>
        <v>66.900000000000006</v>
      </c>
      <c r="W63" s="102">
        <f>IF(V63="","",V63/100)</f>
        <v>0.66900000000000004</v>
      </c>
      <c r="X63" s="102">
        <f>IF($G63="","",$G63)</f>
        <v>13.37</v>
      </c>
      <c r="Y63" s="102">
        <f>IF($K63="","",$K63)</f>
        <v>19</v>
      </c>
      <c r="Z63" s="102">
        <f>IF(J63="","",J63-1)</f>
        <v>4</v>
      </c>
      <c r="AA63" s="102">
        <f>IF($L63="","",$L63)</f>
        <v>2</v>
      </c>
      <c r="AB63" s="102">
        <f>IF($M63="","",$M63)</f>
        <v>30</v>
      </c>
      <c r="AC63" s="102">
        <f>IF($H64="","",$H64)</f>
        <v>78.8</v>
      </c>
      <c r="AD63" s="102">
        <f>IF(AC63="","",AC63/100)</f>
        <v>0.78799999999999992</v>
      </c>
      <c r="AE63" s="102">
        <f>IF($G64="","",$G64)</f>
        <v>16.239999999999998</v>
      </c>
      <c r="AF63" s="102">
        <f>IF($K64="","",$K64)</f>
        <v>21</v>
      </c>
      <c r="AG63" s="102">
        <f>IF(J64="","",J64-1)</f>
        <v>4</v>
      </c>
      <c r="AH63" s="102">
        <f>IF($L64="","",$L64)</f>
        <v>1</v>
      </c>
      <c r="AI63" s="102">
        <f>IF($M64="","",$M64)</f>
        <v>47</v>
      </c>
      <c r="AJ63" s="102">
        <f>IF($H65="","",$H65)</f>
        <v>62.5</v>
      </c>
      <c r="AK63" s="102">
        <f>IF(AJ63="","",AJ63/100)</f>
        <v>0.625</v>
      </c>
      <c r="AL63" s="102">
        <f>IF($G65="","",$G65)</f>
        <v>12.55</v>
      </c>
      <c r="AM63" s="102">
        <f>IF($K65="","",$K65)</f>
        <v>12</v>
      </c>
      <c r="AN63" s="102">
        <f>IF(J65="","",J65-1)</f>
        <v>4</v>
      </c>
      <c r="AO63" s="102">
        <f>IF($L65="","",$L65)</f>
        <v>4</v>
      </c>
      <c r="AP63" s="102">
        <f>IF($M65="","",$M65)</f>
        <v>50</v>
      </c>
      <c r="AQ63" s="102">
        <f>IF($H66="","",$H66)</f>
        <v>68.099999999999994</v>
      </c>
      <c r="AR63" s="102">
        <f>IF(AQ63="","",AQ63/100)</f>
        <v>0.68099999999999994</v>
      </c>
      <c r="AS63" s="102">
        <f>IF($G66="","",$G66)</f>
        <v>11.3</v>
      </c>
      <c r="AT63" s="102">
        <f>IF($K66="","",$K66)</f>
        <v>18</v>
      </c>
      <c r="AU63" s="102">
        <f>IF(J66="","",J66-1)</f>
        <v>4</v>
      </c>
      <c r="AV63" s="102">
        <f>IF($L66="","",$L66)</f>
        <v>2</v>
      </c>
      <c r="AW63" s="102">
        <f>IF($M66="","",$M66)</f>
        <v>8</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25.5</v>
      </c>
      <c r="BM63" s="102">
        <f>SUM(P63:P68)/U63</f>
        <v>2.25</v>
      </c>
      <c r="BN63" s="102">
        <f>SUM(Q63:Q68)/U63</f>
        <v>15.25</v>
      </c>
      <c r="BO63" s="102">
        <f>SUM(R63:R68)/U63</f>
        <v>0</v>
      </c>
    </row>
    <row r="64" spans="2:67" ht="15.75" x14ac:dyDescent="0.2">
      <c r="B64" s="147"/>
      <c r="C64" s="21" t="s">
        <v>103</v>
      </c>
      <c r="D64" s="19" t="s">
        <v>747</v>
      </c>
      <c r="E64" s="19">
        <v>197</v>
      </c>
      <c r="F64" s="20"/>
      <c r="G64" s="19">
        <v>16.239999999999998</v>
      </c>
      <c r="H64" s="19">
        <v>78.8</v>
      </c>
      <c r="I64" s="19"/>
      <c r="J64" s="19">
        <v>5</v>
      </c>
      <c r="K64" s="19">
        <v>21</v>
      </c>
      <c r="L64" s="19">
        <v>1</v>
      </c>
      <c r="M64" s="19">
        <v>47</v>
      </c>
      <c r="N64" s="19">
        <v>19</v>
      </c>
      <c r="O64" s="19">
        <v>39</v>
      </c>
      <c r="P64" s="19">
        <v>2</v>
      </c>
      <c r="Q64" s="19">
        <v>23</v>
      </c>
      <c r="R64" s="19"/>
      <c r="S64" s="18" t="s">
        <v>731</v>
      </c>
    </row>
    <row r="65" spans="2:67" ht="15.75" x14ac:dyDescent="0.2">
      <c r="B65" s="147"/>
      <c r="C65" s="21" t="s">
        <v>102</v>
      </c>
      <c r="D65" s="19" t="str">
        <f t="shared" ref="D65:E68" si="15">D64</f>
        <v>COB</v>
      </c>
      <c r="E65" s="19">
        <f t="shared" si="15"/>
        <v>197</v>
      </c>
      <c r="F65" s="20"/>
      <c r="G65" s="19">
        <v>12.55</v>
      </c>
      <c r="H65" s="19">
        <v>62.5</v>
      </c>
      <c r="I65" s="19"/>
      <c r="J65" s="19">
        <v>5</v>
      </c>
      <c r="K65" s="19">
        <v>12</v>
      </c>
      <c r="L65" s="19">
        <v>4</v>
      </c>
      <c r="M65" s="19">
        <v>50</v>
      </c>
      <c r="N65" s="19">
        <v>20</v>
      </c>
      <c r="O65" s="19">
        <v>26</v>
      </c>
      <c r="P65" s="19">
        <v>3</v>
      </c>
      <c r="Q65" s="19">
        <v>13</v>
      </c>
      <c r="R65" s="19"/>
      <c r="S65" s="18" t="s">
        <v>732</v>
      </c>
    </row>
    <row r="66" spans="2:67" ht="15.75" x14ac:dyDescent="0.2">
      <c r="B66" s="147"/>
      <c r="C66" s="21" t="s">
        <v>101</v>
      </c>
      <c r="D66" s="19" t="str">
        <f t="shared" si="15"/>
        <v>COB</v>
      </c>
      <c r="E66" s="19">
        <f t="shared" si="15"/>
        <v>197</v>
      </c>
      <c r="F66" s="20"/>
      <c r="G66" s="19">
        <v>11.3</v>
      </c>
      <c r="H66" s="19">
        <v>68.099999999999994</v>
      </c>
      <c r="I66" s="19"/>
      <c r="J66" s="19">
        <v>5</v>
      </c>
      <c r="K66" s="19">
        <v>18</v>
      </c>
      <c r="L66" s="19">
        <v>2</v>
      </c>
      <c r="M66" s="19">
        <v>8</v>
      </c>
      <c r="N66" s="19">
        <v>4</v>
      </c>
      <c r="O66" s="19">
        <v>12</v>
      </c>
      <c r="P66" s="19">
        <v>1</v>
      </c>
      <c r="Q66" s="19">
        <v>10</v>
      </c>
      <c r="R66" s="19"/>
      <c r="S66" s="18" t="s">
        <v>752</v>
      </c>
    </row>
    <row r="67" spans="2:67" ht="15.75" x14ac:dyDescent="0.2">
      <c r="B67" s="147"/>
      <c r="C67" s="21" t="s">
        <v>100</v>
      </c>
      <c r="D67" s="19" t="str">
        <f t="shared" si="15"/>
        <v>COB</v>
      </c>
      <c r="E67" s="19">
        <f t="shared" si="15"/>
        <v>197</v>
      </c>
      <c r="F67" s="20"/>
      <c r="G67" s="19"/>
      <c r="H67" s="19"/>
      <c r="I67" s="19"/>
      <c r="J67" s="19"/>
      <c r="K67" s="19"/>
      <c r="L67" s="19"/>
      <c r="M67" s="19"/>
      <c r="N67" s="19"/>
      <c r="O67" s="19"/>
      <c r="P67" s="19"/>
      <c r="Q67" s="19"/>
      <c r="R67" s="19"/>
      <c r="S67" s="18" t="s">
        <v>811</v>
      </c>
    </row>
    <row r="68" spans="2:67" ht="15.75" x14ac:dyDescent="0.2">
      <c r="B68" s="147"/>
      <c r="C68" s="21" t="s">
        <v>99</v>
      </c>
      <c r="D68" s="19" t="str">
        <f t="shared" si="15"/>
        <v>COB</v>
      </c>
      <c r="E68" s="19">
        <f t="shared" si="15"/>
        <v>197</v>
      </c>
      <c r="F68" s="20"/>
      <c r="G68" s="19"/>
      <c r="H68" s="19"/>
      <c r="I68" s="19"/>
      <c r="J68" s="19"/>
      <c r="K68" s="19"/>
      <c r="L68" s="19"/>
      <c r="M68" s="19"/>
      <c r="N68" s="19"/>
      <c r="O68" s="19"/>
      <c r="P68" s="19"/>
      <c r="Q68" s="19"/>
      <c r="R68" s="19"/>
      <c r="S68" s="18" t="s">
        <v>810</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197</v>
      </c>
      <c r="F70" s="13">
        <f>F63</f>
        <v>1886.94</v>
      </c>
      <c r="G70" s="13">
        <f>AVERAGE(G63:G68)</f>
        <v>13.364999999999998</v>
      </c>
      <c r="H70" s="13">
        <f>AVERAGE(H63:H68)</f>
        <v>69.074999999999989</v>
      </c>
      <c r="I70" s="13" t="e">
        <f>AVERAGE(I63:I68)</f>
        <v>#DIV/0!</v>
      </c>
      <c r="J70" s="13">
        <f>AVERAGE(J63:J68)</f>
        <v>5</v>
      </c>
      <c r="K70" s="13">
        <f>AVERAGE(K64:K68)</f>
        <v>17</v>
      </c>
      <c r="L70" s="13">
        <f t="shared" ref="L70:R70" si="16">AVERAGE(L63:L68)</f>
        <v>2.25</v>
      </c>
      <c r="M70" s="13">
        <f t="shared" si="16"/>
        <v>33.75</v>
      </c>
      <c r="N70" s="13">
        <f t="shared" si="16"/>
        <v>15.5</v>
      </c>
      <c r="O70" s="13">
        <f t="shared" si="16"/>
        <v>25.5</v>
      </c>
      <c r="P70" s="13">
        <f t="shared" si="16"/>
        <v>2.25</v>
      </c>
      <c r="Q70" s="13">
        <f t="shared" si="16"/>
        <v>15.25</v>
      </c>
      <c r="R70" s="13" t="e">
        <f t="shared" si="16"/>
        <v>#DIV/0!</v>
      </c>
      <c r="S70" s="12"/>
    </row>
    <row r="71" spans="2:67" ht="15.75" x14ac:dyDescent="0.2">
      <c r="B71" s="17"/>
      <c r="C71" s="16" t="s">
        <v>97</v>
      </c>
      <c r="D71" s="15"/>
      <c r="E71" s="14"/>
      <c r="F71" s="14"/>
      <c r="G71" s="13">
        <f>STDEV(G63:G68)/SQRT(COUNT(G63:G68))</f>
        <v>1.0485744290861507</v>
      </c>
      <c r="H71" s="13">
        <f>STDEV(H63:H68)/SQRT(COUNT(H63:H68))</f>
        <v>3.4579317035862149</v>
      </c>
      <c r="I71" s="13" t="e">
        <f>STDEV(I63:I68)/SQRT(COUNT(I63:I68))</f>
        <v>#DIV/0!</v>
      </c>
      <c r="J71" s="13">
        <f>STDEV(J63:J68)/SQRT(COUNT(J63:J68))</f>
        <v>0</v>
      </c>
      <c r="K71" s="13">
        <f>STDEV(K64:K68)/SQRT(COUNT(K64:K68))</f>
        <v>2.6457513110645907</v>
      </c>
      <c r="L71" s="13">
        <f t="shared" ref="L71:R71" si="17">STDEV(L63:L68)/SQRT(COUNT(L63:L68))</f>
        <v>0.62915286960589578</v>
      </c>
      <c r="M71" s="13">
        <f t="shared" si="17"/>
        <v>9.6468906907873695</v>
      </c>
      <c r="N71" s="13">
        <f t="shared" si="17"/>
        <v>3.8405728739343039</v>
      </c>
      <c r="O71" s="13">
        <f t="shared" si="17"/>
        <v>5.5151307025914322</v>
      </c>
      <c r="P71" s="13">
        <f t="shared" si="17"/>
        <v>0.47871355387816905</v>
      </c>
      <c r="Q71" s="13">
        <f t="shared" si="17"/>
        <v>2.7801378862687129</v>
      </c>
      <c r="R71" s="13" t="e">
        <f t="shared" si="17"/>
        <v>#DIV/0!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730</v>
      </c>
      <c r="E73" s="19">
        <v>195</v>
      </c>
      <c r="F73" s="19">
        <v>1142.8399999999999</v>
      </c>
      <c r="G73" s="19">
        <v>12.44</v>
      </c>
      <c r="H73" s="19">
        <v>78.400000000000006</v>
      </c>
      <c r="I73" s="19"/>
      <c r="J73" s="19">
        <v>6</v>
      </c>
      <c r="K73" s="19">
        <v>18</v>
      </c>
      <c r="L73" s="19">
        <v>1</v>
      </c>
      <c r="M73" s="19">
        <v>18</v>
      </c>
      <c r="N73" s="19">
        <v>16</v>
      </c>
      <c r="O73" s="19">
        <v>21</v>
      </c>
      <c r="P73" s="19">
        <v>2</v>
      </c>
      <c r="Q73" s="19">
        <v>10</v>
      </c>
      <c r="R73" s="19"/>
      <c r="S73" s="18" t="s">
        <v>731</v>
      </c>
      <c r="U73" s="102">
        <v>4</v>
      </c>
      <c r="V73" s="102">
        <f>IF($H73="","",$H73)</f>
        <v>78.400000000000006</v>
      </c>
      <c r="W73" s="102">
        <f>IF(V73="","",V73/100)</f>
        <v>0.78400000000000003</v>
      </c>
      <c r="X73" s="102">
        <f>IF($G73="","",$G73)</f>
        <v>12.44</v>
      </c>
      <c r="Y73" s="102">
        <f>IF($K73="","",$K73)</f>
        <v>18</v>
      </c>
      <c r="Z73" s="102">
        <f>IF(J73="","",J73-1)</f>
        <v>5</v>
      </c>
      <c r="AA73" s="102">
        <f>IF($L73="","",$L73)</f>
        <v>1</v>
      </c>
      <c r="AB73" s="102">
        <f>IF($M73="","",$M73)</f>
        <v>18</v>
      </c>
      <c r="AC73" s="102">
        <f>IF($H74="","",$H74)</f>
        <v>70.900000000000006</v>
      </c>
      <c r="AD73" s="102">
        <f>IF(AC73="","",AC73/100)</f>
        <v>0.70900000000000007</v>
      </c>
      <c r="AE73" s="102">
        <f>IF($G74="","",$G74)</f>
        <v>10.18</v>
      </c>
      <c r="AF73" s="102">
        <f>IF($K74="","",$K74)</f>
        <v>14</v>
      </c>
      <c r="AG73" s="102">
        <f>IF(J74="","",J74-1)</f>
        <v>7</v>
      </c>
      <c r="AH73" s="102">
        <f>IF($L74="","",$L74)</f>
        <v>3</v>
      </c>
      <c r="AI73" s="102">
        <f>IF($M74="","",$M74)</f>
        <v>26</v>
      </c>
      <c r="AJ73" s="102">
        <f>IF($H75="","",$H75)</f>
        <v>85.5</v>
      </c>
      <c r="AK73" s="102">
        <f>IF(AJ73="","",AJ73/100)</f>
        <v>0.85499999999999998</v>
      </c>
      <c r="AL73" s="102">
        <f>IF($G75="","",$G75)</f>
        <v>11.1</v>
      </c>
      <c r="AM73" s="102">
        <f>IF($K75="","",$K75)</f>
        <v>21</v>
      </c>
      <c r="AN73" s="102">
        <f>IF(J75="","",J75-1)</f>
        <v>7</v>
      </c>
      <c r="AO73" s="102">
        <f>IF($L75="","",$L75)</f>
        <v>2</v>
      </c>
      <c r="AP73" s="102">
        <f>IF($M75="","",$M75)</f>
        <v>15</v>
      </c>
      <c r="AQ73" s="102">
        <f>IF($H76="","",$H76)</f>
        <v>78.099999999999994</v>
      </c>
      <c r="AR73" s="102">
        <f>IF(AQ73="","",AQ73/100)</f>
        <v>0.78099999999999992</v>
      </c>
      <c r="AS73" s="102">
        <f>IF($G76="","",$G76)</f>
        <v>11.97</v>
      </c>
      <c r="AT73" s="102">
        <f>IF($K76="","",$K76)</f>
        <v>19</v>
      </c>
      <c r="AU73" s="102">
        <f>IF(J76="","",J76-1)</f>
        <v>5</v>
      </c>
      <c r="AV73" s="102">
        <f>IF($L76="","",$L76)</f>
        <v>2</v>
      </c>
      <c r="AW73" s="102">
        <f>IF($M76="","",$M76)</f>
        <v>33</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21.75</v>
      </c>
      <c r="BM73" s="102">
        <f>SUM(P73:P78)/U73</f>
        <v>1.25</v>
      </c>
      <c r="BN73" s="102">
        <f>SUM(Q73:Q78)/U73</f>
        <v>6.75</v>
      </c>
      <c r="BO73" s="102">
        <f>SUM(R73:R78)/U73</f>
        <v>0</v>
      </c>
    </row>
    <row r="74" spans="2:67" ht="15.75" x14ac:dyDescent="0.2">
      <c r="B74" s="147"/>
      <c r="C74" s="21" t="s">
        <v>103</v>
      </c>
      <c r="D74" s="19" t="s">
        <v>730</v>
      </c>
      <c r="E74" s="19">
        <v>197</v>
      </c>
      <c r="F74" s="20"/>
      <c r="G74" s="19">
        <v>10.18</v>
      </c>
      <c r="H74" s="19">
        <v>70.900000000000006</v>
      </c>
      <c r="I74" s="19"/>
      <c r="J74" s="19">
        <v>8</v>
      </c>
      <c r="K74" s="19">
        <v>14</v>
      </c>
      <c r="L74" s="19">
        <v>3</v>
      </c>
      <c r="M74" s="19">
        <v>26</v>
      </c>
      <c r="N74" s="19">
        <v>12</v>
      </c>
      <c r="O74" s="19">
        <v>16</v>
      </c>
      <c r="P74" s="19">
        <v>1</v>
      </c>
      <c r="Q74" s="19">
        <v>2</v>
      </c>
      <c r="R74" s="19"/>
      <c r="S74" s="18" t="s">
        <v>731</v>
      </c>
    </row>
    <row r="75" spans="2:67" ht="15.75" x14ac:dyDescent="0.2">
      <c r="B75" s="147"/>
      <c r="C75" s="21" t="s">
        <v>102</v>
      </c>
      <c r="D75" s="19" t="str">
        <f t="shared" ref="D75:E78" si="18">D74</f>
        <v>SR</v>
      </c>
      <c r="E75" s="19">
        <f t="shared" si="18"/>
        <v>197</v>
      </c>
      <c r="F75" s="20"/>
      <c r="G75" s="19">
        <v>11.1</v>
      </c>
      <c r="H75" s="19">
        <v>85.5</v>
      </c>
      <c r="I75" s="19"/>
      <c r="J75" s="19">
        <v>8</v>
      </c>
      <c r="K75" s="19">
        <v>21</v>
      </c>
      <c r="L75" s="19">
        <v>2</v>
      </c>
      <c r="M75" s="19">
        <v>15</v>
      </c>
      <c r="N75" s="19">
        <v>16</v>
      </c>
      <c r="O75" s="19">
        <v>28</v>
      </c>
      <c r="P75" s="19">
        <v>0</v>
      </c>
      <c r="Q75" s="19">
        <v>6</v>
      </c>
      <c r="R75" s="19"/>
      <c r="S75" s="18" t="s">
        <v>731</v>
      </c>
    </row>
    <row r="76" spans="2:67" ht="15.75" x14ac:dyDescent="0.2">
      <c r="B76" s="147"/>
      <c r="C76" s="21" t="s">
        <v>101</v>
      </c>
      <c r="D76" s="19" t="str">
        <f t="shared" si="18"/>
        <v>SR</v>
      </c>
      <c r="E76" s="19">
        <f t="shared" si="18"/>
        <v>197</v>
      </c>
      <c r="F76" s="20"/>
      <c r="G76" s="19">
        <v>11.97</v>
      </c>
      <c r="H76" s="19">
        <v>78.099999999999994</v>
      </c>
      <c r="I76" s="19"/>
      <c r="J76" s="19">
        <v>6</v>
      </c>
      <c r="K76" s="19">
        <v>19</v>
      </c>
      <c r="L76" s="19">
        <v>2</v>
      </c>
      <c r="M76" s="19">
        <v>33</v>
      </c>
      <c r="N76" s="19">
        <v>19</v>
      </c>
      <c r="O76" s="19">
        <v>22</v>
      </c>
      <c r="P76" s="19">
        <v>2</v>
      </c>
      <c r="Q76" s="19">
        <v>9</v>
      </c>
      <c r="R76" s="19"/>
      <c r="S76" s="18" t="s">
        <v>732</v>
      </c>
    </row>
    <row r="77" spans="2:67" ht="15.75" x14ac:dyDescent="0.2">
      <c r="B77" s="147"/>
      <c r="C77" s="21" t="s">
        <v>100</v>
      </c>
      <c r="D77" s="19" t="str">
        <f t="shared" si="18"/>
        <v>SR</v>
      </c>
      <c r="E77" s="19">
        <f t="shared" si="18"/>
        <v>197</v>
      </c>
      <c r="F77" s="20"/>
      <c r="G77" s="19"/>
      <c r="H77" s="19"/>
      <c r="I77" s="19"/>
      <c r="J77" s="19"/>
      <c r="K77" s="19"/>
      <c r="L77" s="19"/>
      <c r="M77" s="19"/>
      <c r="N77" s="19"/>
      <c r="O77" s="19"/>
      <c r="P77" s="19"/>
      <c r="Q77" s="19"/>
      <c r="R77" s="19"/>
      <c r="S77" s="18" t="s">
        <v>809</v>
      </c>
    </row>
    <row r="78" spans="2:67" ht="15.75" x14ac:dyDescent="0.2">
      <c r="B78" s="147"/>
      <c r="C78" s="21" t="s">
        <v>99</v>
      </c>
      <c r="D78" s="19" t="str">
        <f t="shared" si="18"/>
        <v>SR</v>
      </c>
      <c r="E78" s="19">
        <f t="shared" si="18"/>
        <v>197</v>
      </c>
      <c r="F78" s="20"/>
      <c r="G78" s="19"/>
      <c r="H78" s="19"/>
      <c r="I78" s="19"/>
      <c r="J78" s="19"/>
      <c r="K78" s="19"/>
      <c r="L78" s="19"/>
      <c r="M78" s="19"/>
      <c r="N78" s="19"/>
      <c r="O78" s="19"/>
      <c r="P78" s="19"/>
      <c r="Q78" s="19"/>
      <c r="R78" s="19"/>
      <c r="S78" s="18" t="s">
        <v>808</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197</v>
      </c>
      <c r="F80" s="13">
        <f>F73</f>
        <v>1142.8399999999999</v>
      </c>
      <c r="G80" s="13">
        <f t="shared" ref="G80:R80" si="19">AVERAGE(G73:G78)</f>
        <v>11.422499999999999</v>
      </c>
      <c r="H80" s="13">
        <f t="shared" si="19"/>
        <v>78.224999999999994</v>
      </c>
      <c r="I80" s="13" t="e">
        <f t="shared" si="19"/>
        <v>#DIV/0!</v>
      </c>
      <c r="J80" s="13">
        <f t="shared" si="19"/>
        <v>7</v>
      </c>
      <c r="K80" s="13">
        <f t="shared" si="19"/>
        <v>18</v>
      </c>
      <c r="L80" s="13">
        <f t="shared" si="19"/>
        <v>2</v>
      </c>
      <c r="M80" s="13">
        <f t="shared" si="19"/>
        <v>23</v>
      </c>
      <c r="N80" s="13">
        <f t="shared" si="19"/>
        <v>15.75</v>
      </c>
      <c r="O80" s="13">
        <f t="shared" si="19"/>
        <v>21.75</v>
      </c>
      <c r="P80" s="13">
        <f t="shared" si="19"/>
        <v>1.25</v>
      </c>
      <c r="Q80" s="13">
        <f t="shared" si="19"/>
        <v>6.75</v>
      </c>
      <c r="R80" s="13" t="e">
        <f t="shared" si="19"/>
        <v>#DIV/0!</v>
      </c>
      <c r="S80" s="12"/>
    </row>
    <row r="81" spans="2:67" ht="15.75" x14ac:dyDescent="0.2">
      <c r="B81" s="17"/>
      <c r="C81" s="16" t="s">
        <v>97</v>
      </c>
      <c r="D81" s="15"/>
      <c r="E81" s="14"/>
      <c r="F81" s="14"/>
      <c r="G81" s="13">
        <f t="shared" ref="G81:R81" si="20">STDEV(G73:G78)/SQRT(COUNT(G73:G78))</f>
        <v>0.49857087426630403</v>
      </c>
      <c r="H81" s="13">
        <f t="shared" si="20"/>
        <v>2.9808765489365694</v>
      </c>
      <c r="I81" s="13" t="e">
        <f t="shared" si="20"/>
        <v>#DIV/0!</v>
      </c>
      <c r="J81" s="13">
        <f t="shared" si="20"/>
        <v>0.57735026918962573</v>
      </c>
      <c r="K81" s="13">
        <f t="shared" si="20"/>
        <v>1.4719601443879744</v>
      </c>
      <c r="L81" s="13">
        <f t="shared" si="20"/>
        <v>0.40824829046386302</v>
      </c>
      <c r="M81" s="13">
        <f t="shared" si="20"/>
        <v>4.0620192023179804</v>
      </c>
      <c r="N81" s="13">
        <f t="shared" si="20"/>
        <v>1.4361406616345072</v>
      </c>
      <c r="O81" s="13">
        <f t="shared" si="20"/>
        <v>2.462214450449026</v>
      </c>
      <c r="P81" s="13">
        <f t="shared" si="20"/>
        <v>0.47871355387816905</v>
      </c>
      <c r="Q81" s="13">
        <f t="shared" si="20"/>
        <v>1.796988221070652</v>
      </c>
      <c r="R81" s="13" t="e">
        <f t="shared" si="20"/>
        <v>#DIV/0!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730</v>
      </c>
      <c r="E83" s="19">
        <v>195</v>
      </c>
      <c r="F83" s="19">
        <v>2129.81</v>
      </c>
      <c r="G83" s="19">
        <v>13.19</v>
      </c>
      <c r="H83" s="19">
        <v>75.8</v>
      </c>
      <c r="I83" s="19"/>
      <c r="J83" s="19">
        <v>10</v>
      </c>
      <c r="K83" s="19">
        <v>23</v>
      </c>
      <c r="L83" s="19">
        <v>2</v>
      </c>
      <c r="M83" s="19">
        <v>16</v>
      </c>
      <c r="N83" s="19">
        <v>21</v>
      </c>
      <c r="O83" s="19">
        <v>21</v>
      </c>
      <c r="P83" s="19">
        <v>2</v>
      </c>
      <c r="Q83" s="19">
        <v>9</v>
      </c>
      <c r="R83" s="19"/>
      <c r="S83" s="18" t="s">
        <v>752</v>
      </c>
      <c r="U83" s="102">
        <v>4</v>
      </c>
      <c r="V83" s="102">
        <f>IF($H83="","",$H83)</f>
        <v>75.8</v>
      </c>
      <c r="W83" s="102">
        <f>IF(V83="","",V83/100)</f>
        <v>0.75800000000000001</v>
      </c>
      <c r="X83" s="102">
        <f>IF($G83="","",$G83)</f>
        <v>13.19</v>
      </c>
      <c r="Y83" s="102">
        <f>IF($K83="","",$K83)</f>
        <v>23</v>
      </c>
      <c r="Z83" s="102">
        <f>IF(J83="","",J83-1)</f>
        <v>9</v>
      </c>
      <c r="AA83" s="102">
        <f>IF($L83="","",$L83)</f>
        <v>2</v>
      </c>
      <c r="AB83" s="102">
        <f>IF($M83="","",$M83)</f>
        <v>16</v>
      </c>
      <c r="AC83" s="102">
        <f>IF($H84="","",$H84)</f>
        <v>71.3</v>
      </c>
      <c r="AD83" s="102">
        <f>IF(AC83="","",AC83/100)</f>
        <v>0.71299999999999997</v>
      </c>
      <c r="AE83" s="102">
        <f>IF($G84="","",$G84)</f>
        <v>14.31</v>
      </c>
      <c r="AF83" s="102">
        <f>IF($K84="","",$K84)</f>
        <v>19</v>
      </c>
      <c r="AG83" s="102">
        <f>IF(J84="","",J84-1)</f>
        <v>4</v>
      </c>
      <c r="AH83" s="102">
        <f>IF($L84="","",$L84)</f>
        <v>3</v>
      </c>
      <c r="AI83" s="102">
        <f>IF($M84="","",$M84)</f>
        <v>75</v>
      </c>
      <c r="AJ83" s="102">
        <f>IF($H85="","",$H85)</f>
        <v>71.400000000000006</v>
      </c>
      <c r="AK83" s="102">
        <f>IF(AJ83="","",AJ83/100)</f>
        <v>0.71400000000000008</v>
      </c>
      <c r="AL83" s="102">
        <f>IF($G85="","",$G85)</f>
        <v>13.69</v>
      </c>
      <c r="AM83" s="102">
        <f>IF($K85="","",$K85)</f>
        <v>20</v>
      </c>
      <c r="AN83" s="102">
        <f>IF(J85="","",J85-1)</f>
        <v>4</v>
      </c>
      <c r="AO83" s="102">
        <f>IF($L85="","",$L85)</f>
        <v>3</v>
      </c>
      <c r="AP83" s="102">
        <f>IF($M85="","",$M85)</f>
        <v>41</v>
      </c>
      <c r="AQ83" s="102">
        <f>IF($H86="","",$H86)</f>
        <v>59.7</v>
      </c>
      <c r="AR83" s="102">
        <f>IF(AQ83="","",AQ83/100)</f>
        <v>0.59699999999999998</v>
      </c>
      <c r="AS83" s="102">
        <f>IF($G86="","",$G86)</f>
        <v>13.35</v>
      </c>
      <c r="AT83" s="102">
        <f>IF($K86="","",$K86)</f>
        <v>20</v>
      </c>
      <c r="AU83" s="102">
        <f>IF(J86="","",J86-1)</f>
        <v>4</v>
      </c>
      <c r="AV83" s="102">
        <f>IF($L86="","",$L86)</f>
        <v>3</v>
      </c>
      <c r="AW83" s="102">
        <f>IF($M86="","",$M86)</f>
        <v>42</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36</v>
      </c>
      <c r="BM83" s="102">
        <f>SUM(P83:P88)/U83</f>
        <v>3.5</v>
      </c>
      <c r="BN83" s="102">
        <f>SUM(Q83:Q88)/U83</f>
        <v>7.75</v>
      </c>
      <c r="BO83" s="102">
        <f>SUM(R83:R88)/U83</f>
        <v>0</v>
      </c>
    </row>
    <row r="84" spans="2:67" ht="15.75" x14ac:dyDescent="0.2">
      <c r="B84" s="147"/>
      <c r="C84" s="21" t="s">
        <v>103</v>
      </c>
      <c r="D84" s="19" t="s">
        <v>807</v>
      </c>
      <c r="E84" s="19">
        <v>197</v>
      </c>
      <c r="F84" s="20"/>
      <c r="G84" s="19">
        <v>14.31</v>
      </c>
      <c r="H84" s="19">
        <v>71.3</v>
      </c>
      <c r="I84" s="19"/>
      <c r="J84" s="19">
        <v>5</v>
      </c>
      <c r="K84" s="19">
        <v>19</v>
      </c>
      <c r="L84" s="19">
        <v>3</v>
      </c>
      <c r="M84" s="19">
        <v>75</v>
      </c>
      <c r="N84" s="19">
        <v>39</v>
      </c>
      <c r="O84" s="19">
        <v>44</v>
      </c>
      <c r="P84" s="19">
        <v>4</v>
      </c>
      <c r="Q84" s="19">
        <v>13</v>
      </c>
      <c r="R84" s="19"/>
      <c r="S84" s="18" t="s">
        <v>732</v>
      </c>
    </row>
    <row r="85" spans="2:67" ht="15.75" x14ac:dyDescent="0.2">
      <c r="B85" s="147"/>
      <c r="C85" s="21" t="s">
        <v>102</v>
      </c>
      <c r="D85" s="19" t="str">
        <f t="shared" ref="D85:E88" si="21">D84</f>
        <v>coB</v>
      </c>
      <c r="E85" s="19">
        <f t="shared" si="21"/>
        <v>197</v>
      </c>
      <c r="F85" s="20"/>
      <c r="G85" s="19">
        <v>13.69</v>
      </c>
      <c r="H85" s="19">
        <v>71.400000000000006</v>
      </c>
      <c r="I85" s="19"/>
      <c r="J85" s="19">
        <v>5</v>
      </c>
      <c r="K85" s="19">
        <v>20</v>
      </c>
      <c r="L85" s="19">
        <v>3</v>
      </c>
      <c r="M85" s="19">
        <v>41</v>
      </c>
      <c r="N85" s="19">
        <v>20</v>
      </c>
      <c r="O85" s="19">
        <v>43</v>
      </c>
      <c r="P85" s="19">
        <v>5</v>
      </c>
      <c r="Q85" s="19">
        <v>4</v>
      </c>
      <c r="R85" s="19"/>
      <c r="S85" s="18" t="s">
        <v>731</v>
      </c>
    </row>
    <row r="86" spans="2:67" ht="15.75" x14ac:dyDescent="0.2">
      <c r="B86" s="147"/>
      <c r="C86" s="21" t="s">
        <v>101</v>
      </c>
      <c r="D86" s="19" t="str">
        <f t="shared" si="21"/>
        <v>coB</v>
      </c>
      <c r="E86" s="19">
        <f t="shared" si="21"/>
        <v>197</v>
      </c>
      <c r="F86" s="20"/>
      <c r="G86" s="19">
        <v>13.35</v>
      </c>
      <c r="H86" s="19">
        <v>59.7</v>
      </c>
      <c r="I86" s="19"/>
      <c r="J86" s="19">
        <v>5</v>
      </c>
      <c r="K86" s="19">
        <v>20</v>
      </c>
      <c r="L86" s="19">
        <v>3</v>
      </c>
      <c r="M86" s="19">
        <v>42</v>
      </c>
      <c r="N86" s="19">
        <v>25</v>
      </c>
      <c r="O86" s="19">
        <v>36</v>
      </c>
      <c r="P86" s="19">
        <v>3</v>
      </c>
      <c r="Q86" s="19">
        <v>5</v>
      </c>
      <c r="R86" s="19"/>
      <c r="S86" s="18" t="s">
        <v>752</v>
      </c>
    </row>
    <row r="87" spans="2:67" ht="15.75" x14ac:dyDescent="0.2">
      <c r="B87" s="147"/>
      <c r="C87" s="21" t="s">
        <v>100</v>
      </c>
      <c r="D87" s="19" t="str">
        <f t="shared" si="21"/>
        <v>coB</v>
      </c>
      <c r="E87" s="19">
        <f t="shared" si="21"/>
        <v>197</v>
      </c>
      <c r="F87" s="20"/>
      <c r="G87" s="19"/>
      <c r="H87" s="19"/>
      <c r="I87" s="19"/>
      <c r="J87" s="19"/>
      <c r="K87" s="19"/>
      <c r="L87" s="19"/>
      <c r="M87" s="19"/>
      <c r="N87" s="19"/>
      <c r="O87" s="19"/>
      <c r="P87" s="19"/>
      <c r="Q87" s="19"/>
      <c r="R87" s="19"/>
      <c r="S87" s="18" t="s">
        <v>806</v>
      </c>
    </row>
    <row r="88" spans="2:67" ht="15.75" x14ac:dyDescent="0.2">
      <c r="B88" s="147"/>
      <c r="C88" s="21" t="s">
        <v>99</v>
      </c>
      <c r="D88" s="19" t="str">
        <f t="shared" si="21"/>
        <v>coB</v>
      </c>
      <c r="E88" s="19">
        <f t="shared" si="21"/>
        <v>197</v>
      </c>
      <c r="F88" s="20"/>
      <c r="G88" s="19"/>
      <c r="H88" s="19"/>
      <c r="I88" s="19"/>
      <c r="J88" s="19"/>
      <c r="K88" s="19"/>
      <c r="L88" s="19"/>
      <c r="M88" s="19"/>
      <c r="N88" s="19"/>
      <c r="O88" s="19"/>
      <c r="P88" s="19"/>
      <c r="Q88" s="19"/>
      <c r="R88" s="19"/>
      <c r="S88" s="18" t="s">
        <v>805</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197</v>
      </c>
      <c r="F90" s="13">
        <f>F83</f>
        <v>2129.81</v>
      </c>
      <c r="G90" s="13">
        <f t="shared" ref="G90:R90" si="22">AVERAGE(G83:G88)</f>
        <v>13.635</v>
      </c>
      <c r="H90" s="13">
        <f t="shared" si="22"/>
        <v>69.55</v>
      </c>
      <c r="I90" s="13" t="e">
        <f t="shared" si="22"/>
        <v>#DIV/0!</v>
      </c>
      <c r="J90" s="13">
        <f t="shared" si="22"/>
        <v>6.25</v>
      </c>
      <c r="K90" s="13">
        <f t="shared" si="22"/>
        <v>20.5</v>
      </c>
      <c r="L90" s="13">
        <f t="shared" si="22"/>
        <v>2.75</v>
      </c>
      <c r="M90" s="13">
        <f t="shared" si="22"/>
        <v>43.5</v>
      </c>
      <c r="N90" s="13">
        <f t="shared" si="22"/>
        <v>26.25</v>
      </c>
      <c r="O90" s="13">
        <f t="shared" si="22"/>
        <v>36</v>
      </c>
      <c r="P90" s="13">
        <f t="shared" si="22"/>
        <v>3.5</v>
      </c>
      <c r="Q90" s="13">
        <f t="shared" si="22"/>
        <v>7.75</v>
      </c>
      <c r="R90" s="13" t="e">
        <f t="shared" si="22"/>
        <v>#DIV/0!</v>
      </c>
      <c r="S90" s="12"/>
    </row>
    <row r="91" spans="2:67" ht="15.75" x14ac:dyDescent="0.2">
      <c r="B91" s="17"/>
      <c r="C91" s="16" t="s">
        <v>97</v>
      </c>
      <c r="D91" s="15"/>
      <c r="E91" s="14"/>
      <c r="F91" s="14"/>
      <c r="G91" s="13">
        <f t="shared" ref="G91:R91" si="23">STDEV(G83:G88)/SQRT(COUNT(G83:G88))</f>
        <v>0.24797513316190956</v>
      </c>
      <c r="H91" s="13">
        <f t="shared" si="23"/>
        <v>3.4468584730640344</v>
      </c>
      <c r="I91" s="13" t="e">
        <f t="shared" si="23"/>
        <v>#DIV/0!</v>
      </c>
      <c r="J91" s="13">
        <f t="shared" si="23"/>
        <v>1.25</v>
      </c>
      <c r="K91" s="13">
        <f t="shared" si="23"/>
        <v>0.8660254037844386</v>
      </c>
      <c r="L91" s="13">
        <f t="shared" si="23"/>
        <v>0.25</v>
      </c>
      <c r="M91" s="13">
        <f t="shared" si="23"/>
        <v>12.100275478957769</v>
      </c>
      <c r="N91" s="13">
        <f t="shared" si="23"/>
        <v>4.3851073723076235</v>
      </c>
      <c r="O91" s="13">
        <f t="shared" si="23"/>
        <v>5.3072277760302189</v>
      </c>
      <c r="P91" s="13">
        <f t="shared" si="23"/>
        <v>0.6454972243679028</v>
      </c>
      <c r="Q91" s="13">
        <f t="shared" si="23"/>
        <v>2.056493779875511</v>
      </c>
      <c r="R91" s="13" t="e">
        <f t="shared" si="23"/>
        <v>#DIV/0!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193CC-4D95-47A2-B1C6-1A9B424A96D5}">
  <sheetPr>
    <pageSetUpPr fitToPage="1"/>
  </sheetPr>
  <dimension ref="B1:BO92"/>
  <sheetViews>
    <sheetView defaultGridColor="0" colorId="8" zoomScale="85" workbookViewId="0">
      <selection activeCell="U13" sqref="U13:BP85"/>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730</v>
      </c>
      <c r="E13" s="19">
        <v>195</v>
      </c>
      <c r="F13" s="19">
        <v>1609.5</v>
      </c>
      <c r="G13" s="19">
        <v>13.1</v>
      </c>
      <c r="H13" s="19">
        <v>83</v>
      </c>
      <c r="I13" s="19"/>
      <c r="J13" s="19">
        <v>8</v>
      </c>
      <c r="K13" s="19">
        <v>22</v>
      </c>
      <c r="L13" s="19">
        <v>1</v>
      </c>
      <c r="M13" s="19">
        <v>17</v>
      </c>
      <c r="N13" s="19">
        <v>10</v>
      </c>
      <c r="O13" s="19">
        <v>34</v>
      </c>
      <c r="P13" s="19">
        <v>1</v>
      </c>
      <c r="Q13" s="19">
        <v>4</v>
      </c>
      <c r="R13" s="19"/>
      <c r="S13" s="18" t="s">
        <v>731</v>
      </c>
      <c r="U13" s="102">
        <v>4</v>
      </c>
      <c r="V13" s="102">
        <f>IF($H13="","",$H13)</f>
        <v>83</v>
      </c>
      <c r="W13" s="102">
        <f>IF(V13="","",V13/100)</f>
        <v>0.83</v>
      </c>
      <c r="X13" s="102">
        <f>IF($G13="","",$G13)</f>
        <v>13.1</v>
      </c>
      <c r="Y13" s="102">
        <f>IF($K13="","",$K13)</f>
        <v>22</v>
      </c>
      <c r="Z13" s="102">
        <f>IF(J13="","",J13-1)</f>
        <v>7</v>
      </c>
      <c r="AA13" s="102">
        <f>IF($L13="","",$L13)</f>
        <v>1</v>
      </c>
      <c r="AB13" s="102">
        <f>IF($M13="","",$M13)</f>
        <v>17</v>
      </c>
      <c r="AC13" s="102">
        <f>IF($H14="","",$H14)</f>
        <v>78.5</v>
      </c>
      <c r="AD13" s="102">
        <f>IF(AC13="","",AC13/100)</f>
        <v>0.78500000000000003</v>
      </c>
      <c r="AE13" s="102">
        <f>IF($G14="","",$G14)</f>
        <v>13.1</v>
      </c>
      <c r="AF13" s="102">
        <f>IF($K14="","",$K14)</f>
        <v>17</v>
      </c>
      <c r="AG13" s="102">
        <f>IF(J14="","",J14-1)</f>
        <v>7</v>
      </c>
      <c r="AH13" s="102">
        <f>IF($L14="","",$L14)</f>
        <v>3</v>
      </c>
      <c r="AI13" s="102">
        <f>IF($M14="","",$M14)</f>
        <v>21</v>
      </c>
      <c r="AJ13" s="102">
        <f>IF($H15="","",$H15)</f>
        <v>64</v>
      </c>
      <c r="AK13" s="102">
        <f>IF(AJ13="","",AJ13/100)</f>
        <v>0.64</v>
      </c>
      <c r="AL13" s="102">
        <f>IF($G15="","",$G15)</f>
        <v>7.7</v>
      </c>
      <c r="AM13" s="102">
        <f>IF($K15="","",$K15)</f>
        <v>12</v>
      </c>
      <c r="AN13" s="102">
        <f>IF(J15="","",J15-1)</f>
        <v>4</v>
      </c>
      <c r="AO13" s="102">
        <f>IF($L15="","",$L15)</f>
        <v>0</v>
      </c>
      <c r="AP13" s="102">
        <f>IF($M15="","",$M15)</f>
        <v>0</v>
      </c>
      <c r="AQ13" s="102">
        <f>IF($H16="","",$H16)</f>
        <v>74</v>
      </c>
      <c r="AR13" s="102">
        <f>IF(AQ13="","",AQ13/100)</f>
        <v>0.74</v>
      </c>
      <c r="AS13" s="102">
        <f>IF($G16="","",$G16)</f>
        <v>11</v>
      </c>
      <c r="AT13" s="102">
        <f>IF($K16="","",$K16)</f>
        <v>16</v>
      </c>
      <c r="AU13" s="102">
        <f>IF(J16="","",J16-1)</f>
        <v>5</v>
      </c>
      <c r="AV13" s="102">
        <f>IF($L16="","",$L16)</f>
        <v>1</v>
      </c>
      <c r="AW13" s="102">
        <f>IF($M16="","",$M16)</f>
        <v>23</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18.25</v>
      </c>
      <c r="BM13" s="102">
        <f>SUM(P13:P18)/U13</f>
        <v>1.75</v>
      </c>
      <c r="BN13" s="102">
        <f>SUM(Q13:Q18)/U13</f>
        <v>3.75</v>
      </c>
      <c r="BO13" s="102">
        <f>SUM(R13:R18)/U13</f>
        <v>0</v>
      </c>
    </row>
    <row r="14" spans="2:67" ht="15.75" x14ac:dyDescent="0.2">
      <c r="B14" s="147"/>
      <c r="C14" s="21" t="s">
        <v>103</v>
      </c>
      <c r="D14" s="19" t="s">
        <v>730</v>
      </c>
      <c r="E14" s="19">
        <v>197</v>
      </c>
      <c r="F14" s="20"/>
      <c r="G14" s="19">
        <v>13.1</v>
      </c>
      <c r="H14" s="19">
        <v>78.5</v>
      </c>
      <c r="I14" s="19"/>
      <c r="J14" s="19">
        <v>8</v>
      </c>
      <c r="K14" s="19">
        <v>17</v>
      </c>
      <c r="L14" s="19">
        <v>3</v>
      </c>
      <c r="M14" s="19">
        <v>21</v>
      </c>
      <c r="N14" s="19">
        <v>6</v>
      </c>
      <c r="O14" s="19">
        <v>17</v>
      </c>
      <c r="P14" s="19">
        <v>2</v>
      </c>
      <c r="Q14" s="19">
        <v>4</v>
      </c>
      <c r="R14" s="19"/>
      <c r="S14" s="18" t="s">
        <v>731</v>
      </c>
    </row>
    <row r="15" spans="2:67" ht="15.75" x14ac:dyDescent="0.2">
      <c r="B15" s="147"/>
      <c r="C15" s="21" t="s">
        <v>102</v>
      </c>
      <c r="D15" s="19" t="str">
        <f t="shared" ref="D15:E18" si="0">D14</f>
        <v>SR</v>
      </c>
      <c r="E15" s="19">
        <f t="shared" si="0"/>
        <v>197</v>
      </c>
      <c r="F15" s="20"/>
      <c r="G15" s="19">
        <v>7.7</v>
      </c>
      <c r="H15" s="19">
        <v>64</v>
      </c>
      <c r="I15" s="19"/>
      <c r="J15" s="19">
        <v>5</v>
      </c>
      <c r="K15" s="19">
        <v>12</v>
      </c>
      <c r="L15" s="19">
        <v>0</v>
      </c>
      <c r="M15" s="19">
        <v>0</v>
      </c>
      <c r="N15" s="19">
        <v>2</v>
      </c>
      <c r="O15" s="19">
        <v>5</v>
      </c>
      <c r="P15" s="19">
        <v>0</v>
      </c>
      <c r="Q15" s="19">
        <v>2</v>
      </c>
      <c r="R15" s="19"/>
      <c r="S15" s="18" t="s">
        <v>752</v>
      </c>
    </row>
    <row r="16" spans="2:67" ht="15.75" x14ac:dyDescent="0.2">
      <c r="B16" s="147"/>
      <c r="C16" s="21" t="s">
        <v>101</v>
      </c>
      <c r="D16" s="19" t="str">
        <f t="shared" si="0"/>
        <v>SR</v>
      </c>
      <c r="E16" s="19">
        <f t="shared" si="0"/>
        <v>197</v>
      </c>
      <c r="F16" s="20"/>
      <c r="G16" s="19">
        <v>11</v>
      </c>
      <c r="H16" s="19">
        <v>74</v>
      </c>
      <c r="I16" s="19"/>
      <c r="J16" s="19">
        <v>6</v>
      </c>
      <c r="K16" s="19">
        <v>16</v>
      </c>
      <c r="L16" s="19">
        <v>1</v>
      </c>
      <c r="M16" s="19">
        <v>23</v>
      </c>
      <c r="N16" s="19">
        <v>5</v>
      </c>
      <c r="O16" s="19">
        <v>17</v>
      </c>
      <c r="P16" s="19">
        <v>4</v>
      </c>
      <c r="Q16" s="19">
        <v>5</v>
      </c>
      <c r="R16" s="19"/>
      <c r="S16" s="18" t="s">
        <v>731</v>
      </c>
    </row>
    <row r="17" spans="2:67" ht="15.75" x14ac:dyDescent="0.2">
      <c r="B17" s="147"/>
      <c r="C17" s="21" t="s">
        <v>100</v>
      </c>
      <c r="D17" s="19" t="str">
        <f t="shared" si="0"/>
        <v>SR</v>
      </c>
      <c r="E17" s="19">
        <f t="shared" si="0"/>
        <v>197</v>
      </c>
      <c r="F17" s="20"/>
      <c r="G17" s="19"/>
      <c r="H17" s="19"/>
      <c r="I17" s="19"/>
      <c r="J17" s="19"/>
      <c r="K17" s="19"/>
      <c r="L17" s="19"/>
      <c r="M17" s="19"/>
      <c r="N17" s="19"/>
      <c r="O17" s="19"/>
      <c r="P17" s="19"/>
      <c r="Q17" s="19"/>
      <c r="R17" s="19"/>
      <c r="S17" s="18"/>
    </row>
    <row r="18" spans="2:67" ht="15.75" x14ac:dyDescent="0.2">
      <c r="B18" s="147"/>
      <c r="C18" s="21" t="s">
        <v>99</v>
      </c>
      <c r="D18" s="19" t="str">
        <f t="shared" si="0"/>
        <v>SR</v>
      </c>
      <c r="E18" s="19">
        <f t="shared" si="0"/>
        <v>197</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197</v>
      </c>
      <c r="F20" s="13">
        <f>F13</f>
        <v>1609.5</v>
      </c>
      <c r="G20" s="13">
        <f t="shared" ref="G20:R20" si="1">AVERAGE(G13:G18)</f>
        <v>11.225</v>
      </c>
      <c r="H20" s="13">
        <f t="shared" si="1"/>
        <v>74.875</v>
      </c>
      <c r="I20" s="13" t="e">
        <f t="shared" si="1"/>
        <v>#DIV/0!</v>
      </c>
      <c r="J20" s="13">
        <f t="shared" si="1"/>
        <v>6.75</v>
      </c>
      <c r="K20" s="13">
        <f t="shared" si="1"/>
        <v>16.75</v>
      </c>
      <c r="L20" s="13">
        <f t="shared" si="1"/>
        <v>1.25</v>
      </c>
      <c r="M20" s="13">
        <f t="shared" si="1"/>
        <v>15.25</v>
      </c>
      <c r="N20" s="13">
        <f t="shared" si="1"/>
        <v>5.75</v>
      </c>
      <c r="O20" s="13">
        <f t="shared" si="1"/>
        <v>18.25</v>
      </c>
      <c r="P20" s="13">
        <f t="shared" si="1"/>
        <v>1.75</v>
      </c>
      <c r="Q20" s="13">
        <f t="shared" si="1"/>
        <v>3.75</v>
      </c>
      <c r="R20" s="13" t="e">
        <f t="shared" si="1"/>
        <v>#DIV/0!</v>
      </c>
      <c r="S20" s="12"/>
    </row>
    <row r="21" spans="2:67" ht="15.75" x14ac:dyDescent="0.2">
      <c r="B21" s="17"/>
      <c r="C21" s="16" t="s">
        <v>97</v>
      </c>
      <c r="D21" s="15"/>
      <c r="E21" s="14"/>
      <c r="F21" s="14"/>
      <c r="G21" s="13">
        <f t="shared" ref="G21:R21" si="2">STDEV(G13:G18)/SQRT(COUNT(G13:G18))</f>
        <v>1.2750000000000017</v>
      </c>
      <c r="H21" s="13">
        <f t="shared" si="2"/>
        <v>4.0639420517522149</v>
      </c>
      <c r="I21" s="13" t="e">
        <f t="shared" si="2"/>
        <v>#DIV/0!</v>
      </c>
      <c r="J21" s="13">
        <f t="shared" si="2"/>
        <v>0.75</v>
      </c>
      <c r="K21" s="13">
        <f t="shared" si="2"/>
        <v>2.056493779875511</v>
      </c>
      <c r="L21" s="13">
        <f t="shared" si="2"/>
        <v>0.62915286960589578</v>
      </c>
      <c r="M21" s="13">
        <f t="shared" si="2"/>
        <v>5.2341029158140682</v>
      </c>
      <c r="N21" s="13">
        <f t="shared" si="2"/>
        <v>1.6520189667999174</v>
      </c>
      <c r="O21" s="13">
        <f t="shared" si="2"/>
        <v>5.9634302209382817</v>
      </c>
      <c r="P21" s="13">
        <f t="shared" si="2"/>
        <v>0.8539125638299665</v>
      </c>
      <c r="Q21" s="13">
        <f t="shared" si="2"/>
        <v>0.62915286960589578</v>
      </c>
      <c r="R21" s="13" t="e">
        <f t="shared" si="2"/>
        <v>#DIV/0!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195</v>
      </c>
      <c r="F23" s="19">
        <v>1826.38</v>
      </c>
      <c r="G23" s="19">
        <v>12.5</v>
      </c>
      <c r="H23" s="19">
        <v>77</v>
      </c>
      <c r="I23" s="19"/>
      <c r="J23" s="19">
        <v>5</v>
      </c>
      <c r="K23" s="19">
        <v>18</v>
      </c>
      <c r="L23" s="19">
        <v>2</v>
      </c>
      <c r="M23" s="19">
        <v>11</v>
      </c>
      <c r="N23" s="19">
        <v>5</v>
      </c>
      <c r="O23" s="19">
        <v>17</v>
      </c>
      <c r="P23" s="19">
        <v>3</v>
      </c>
      <c r="Q23" s="19">
        <v>7</v>
      </c>
      <c r="R23" s="19"/>
      <c r="S23" s="18" t="s">
        <v>731</v>
      </c>
      <c r="U23" s="102">
        <v>4</v>
      </c>
      <c r="V23" s="102">
        <f>IF($H23="","",$H23)</f>
        <v>77</v>
      </c>
      <c r="W23" s="102">
        <f>IF(V23="","",V23/100)</f>
        <v>0.77</v>
      </c>
      <c r="X23" s="102">
        <f>IF($G23="","",$G23)</f>
        <v>12.5</v>
      </c>
      <c r="Y23" s="102">
        <f>IF($K23="","",$K23)</f>
        <v>18</v>
      </c>
      <c r="Z23" s="102">
        <f>IF(J23="","",J23-1)</f>
        <v>4</v>
      </c>
      <c r="AA23" s="102">
        <f>IF($L23="","",$L23)</f>
        <v>2</v>
      </c>
      <c r="AB23" s="102">
        <f>IF($M23="","",$M23)</f>
        <v>11</v>
      </c>
      <c r="AC23" s="102">
        <f>IF($H24="","",$H24)</f>
        <v>59.5</v>
      </c>
      <c r="AD23" s="102">
        <f>IF(AC23="","",AC23/100)</f>
        <v>0.59499999999999997</v>
      </c>
      <c r="AE23" s="102">
        <f>IF($G24="","",$G24)</f>
        <v>9.8000000000000007</v>
      </c>
      <c r="AF23" s="102">
        <f>IF($K24="","",$K24)</f>
        <v>13</v>
      </c>
      <c r="AG23" s="102">
        <f>IF(J24="","",J24-1)</f>
        <v>6</v>
      </c>
      <c r="AH23" s="102">
        <f>IF($L24="","",$L24)</f>
        <v>2</v>
      </c>
      <c r="AI23" s="102">
        <f>IF($M24="","",$M24)</f>
        <v>3</v>
      </c>
      <c r="AJ23" s="102">
        <f>IF($H25="","",$H25)</f>
        <v>83.5</v>
      </c>
      <c r="AK23" s="102">
        <f>IF(AJ23="","",AJ23/100)</f>
        <v>0.83499999999999996</v>
      </c>
      <c r="AL23" s="102">
        <f>IF($G25="","",$G25)</f>
        <v>14.5</v>
      </c>
      <c r="AM23" s="102">
        <f>IF($K25="","",$K25)</f>
        <v>22</v>
      </c>
      <c r="AN23" s="102">
        <f>IF(J25="","",J25-1)</f>
        <v>8</v>
      </c>
      <c r="AO23" s="102">
        <f>IF($L25="","",$L25)</f>
        <v>4</v>
      </c>
      <c r="AP23" s="102">
        <f>IF($M25="","",$M25)</f>
        <v>27</v>
      </c>
      <c r="AQ23" s="102">
        <f>IF($H26="","",$H26)</f>
        <v>84.1</v>
      </c>
      <c r="AR23" s="102">
        <f>IF(AQ23="","",AQ23/100)</f>
        <v>0.84099999999999997</v>
      </c>
      <c r="AS23" s="102">
        <f>IF($G26="","",$G26)</f>
        <v>13</v>
      </c>
      <c r="AT23" s="102">
        <f>IF($K26="","",$K26)</f>
        <v>15</v>
      </c>
      <c r="AU23" s="102">
        <f>IF(J26="","",J26-1)</f>
        <v>3</v>
      </c>
      <c r="AV23" s="102">
        <f>IF($L26="","",$L26)</f>
        <v>1</v>
      </c>
      <c r="AW23" s="102">
        <f>IF($M26="","",$M26)</f>
        <v>9</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20.25</v>
      </c>
      <c r="BM23" s="102">
        <f>SUM(P23:P28)/U23</f>
        <v>3.5</v>
      </c>
      <c r="BN23" s="102">
        <f>SUM(Q23:Q28)/U23</f>
        <v>9.75</v>
      </c>
      <c r="BO23" s="102">
        <f>SUM(R23:R28)/U23</f>
        <v>0</v>
      </c>
    </row>
    <row r="24" spans="2:67" ht="15.75" x14ac:dyDescent="0.2">
      <c r="B24" s="147"/>
      <c r="C24" s="21" t="s">
        <v>103</v>
      </c>
      <c r="D24" s="19" t="s">
        <v>730</v>
      </c>
      <c r="E24" s="19">
        <v>197</v>
      </c>
      <c r="F24" s="20"/>
      <c r="G24" s="19">
        <v>9.8000000000000007</v>
      </c>
      <c r="H24" s="19">
        <v>59.5</v>
      </c>
      <c r="I24" s="19"/>
      <c r="J24" s="19">
        <v>7</v>
      </c>
      <c r="K24" s="19">
        <v>13</v>
      </c>
      <c r="L24" s="19">
        <v>2</v>
      </c>
      <c r="M24" s="19">
        <v>3</v>
      </c>
      <c r="N24" s="19">
        <v>2</v>
      </c>
      <c r="O24" s="19">
        <v>8</v>
      </c>
      <c r="P24" s="19">
        <v>1</v>
      </c>
      <c r="Q24" s="19">
        <v>0</v>
      </c>
      <c r="R24" s="19"/>
      <c r="S24" s="18" t="s">
        <v>731</v>
      </c>
    </row>
    <row r="25" spans="2:67" ht="15.75" x14ac:dyDescent="0.2">
      <c r="B25" s="147"/>
      <c r="C25" s="21" t="s">
        <v>102</v>
      </c>
      <c r="D25" s="19" t="str">
        <f t="shared" ref="D25:E28" si="3">D24</f>
        <v>SR</v>
      </c>
      <c r="E25" s="19">
        <f t="shared" si="3"/>
        <v>197</v>
      </c>
      <c r="F25" s="20"/>
      <c r="G25" s="19">
        <v>14.5</v>
      </c>
      <c r="H25" s="19">
        <v>83.5</v>
      </c>
      <c r="I25" s="19"/>
      <c r="J25" s="19">
        <v>9</v>
      </c>
      <c r="K25" s="19">
        <v>22</v>
      </c>
      <c r="L25" s="19">
        <v>4</v>
      </c>
      <c r="M25" s="19">
        <v>27</v>
      </c>
      <c r="N25" s="19">
        <v>9</v>
      </c>
      <c r="O25" s="19">
        <v>39</v>
      </c>
      <c r="P25" s="19">
        <v>7</v>
      </c>
      <c r="Q25" s="19">
        <v>22</v>
      </c>
      <c r="R25" s="19"/>
      <c r="S25" s="18" t="s">
        <v>752</v>
      </c>
    </row>
    <row r="26" spans="2:67" ht="15.75" x14ac:dyDescent="0.2">
      <c r="B26" s="147"/>
      <c r="C26" s="21" t="s">
        <v>101</v>
      </c>
      <c r="D26" s="19" t="str">
        <f t="shared" si="3"/>
        <v>SR</v>
      </c>
      <c r="E26" s="19">
        <f t="shared" si="3"/>
        <v>197</v>
      </c>
      <c r="F26" s="20"/>
      <c r="G26" s="19">
        <v>13</v>
      </c>
      <c r="H26" s="19">
        <v>84.1</v>
      </c>
      <c r="I26" s="19"/>
      <c r="J26" s="19">
        <v>4</v>
      </c>
      <c r="K26" s="19">
        <v>15</v>
      </c>
      <c r="L26" s="19">
        <v>1</v>
      </c>
      <c r="M26" s="19">
        <v>9</v>
      </c>
      <c r="N26" s="19">
        <v>10</v>
      </c>
      <c r="O26" s="19">
        <v>17</v>
      </c>
      <c r="P26" s="19">
        <v>3</v>
      </c>
      <c r="Q26" s="19">
        <v>10</v>
      </c>
      <c r="R26" s="19"/>
      <c r="S26" s="18" t="s">
        <v>731</v>
      </c>
    </row>
    <row r="27" spans="2:67" ht="15.75" x14ac:dyDescent="0.2">
      <c r="B27" s="147"/>
      <c r="C27" s="21" t="s">
        <v>100</v>
      </c>
      <c r="D27" s="19" t="str">
        <f t="shared" si="3"/>
        <v>SR</v>
      </c>
      <c r="E27" s="19">
        <f t="shared" si="3"/>
        <v>197</v>
      </c>
      <c r="F27" s="20"/>
      <c r="G27" s="19"/>
      <c r="H27" s="19"/>
      <c r="I27" s="19"/>
      <c r="J27" s="19"/>
      <c r="K27" s="19"/>
      <c r="L27" s="19"/>
      <c r="M27" s="19"/>
      <c r="N27" s="19"/>
      <c r="O27" s="19"/>
      <c r="P27" s="19"/>
      <c r="Q27" s="19"/>
      <c r="R27" s="19"/>
      <c r="S27" s="18" t="s">
        <v>806</v>
      </c>
    </row>
    <row r="28" spans="2:67" ht="15.75" x14ac:dyDescent="0.2">
      <c r="B28" s="147"/>
      <c r="C28" s="21" t="s">
        <v>99</v>
      </c>
      <c r="D28" s="19" t="str">
        <f t="shared" si="3"/>
        <v>SR</v>
      </c>
      <c r="E28" s="19">
        <f t="shared" si="3"/>
        <v>197</v>
      </c>
      <c r="F28" s="20"/>
      <c r="G28" s="19"/>
      <c r="H28" s="19"/>
      <c r="I28" s="19"/>
      <c r="J28" s="19"/>
      <c r="K28" s="19"/>
      <c r="L28" s="19"/>
      <c r="M28" s="19"/>
      <c r="N28" s="19"/>
      <c r="O28" s="19"/>
      <c r="P28" s="19"/>
      <c r="Q28" s="19"/>
      <c r="R28" s="19"/>
      <c r="S28" s="18" t="s">
        <v>809</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197</v>
      </c>
      <c r="F30" s="13">
        <f>G23</f>
        <v>12.5</v>
      </c>
      <c r="G30" s="13" t="e">
        <f>AVERAGE(#REF!)</f>
        <v>#REF!</v>
      </c>
      <c r="H30" s="13">
        <f t="shared" ref="H30:R30" si="4">AVERAGE(H23:H28)</f>
        <v>76.025000000000006</v>
      </c>
      <c r="I30" s="13" t="e">
        <f t="shared" si="4"/>
        <v>#DIV/0!</v>
      </c>
      <c r="J30" s="13">
        <f t="shared" si="4"/>
        <v>6.25</v>
      </c>
      <c r="K30" s="13">
        <f t="shared" si="4"/>
        <v>17</v>
      </c>
      <c r="L30" s="13">
        <f t="shared" si="4"/>
        <v>2.25</v>
      </c>
      <c r="M30" s="13">
        <f t="shared" si="4"/>
        <v>12.5</v>
      </c>
      <c r="N30" s="13">
        <f t="shared" si="4"/>
        <v>6.5</v>
      </c>
      <c r="O30" s="13">
        <f t="shared" si="4"/>
        <v>20.25</v>
      </c>
      <c r="P30" s="13">
        <f t="shared" si="4"/>
        <v>3.5</v>
      </c>
      <c r="Q30" s="13">
        <f t="shared" si="4"/>
        <v>9.75</v>
      </c>
      <c r="R30" s="13" t="e">
        <f t="shared" si="4"/>
        <v>#DIV/0!</v>
      </c>
      <c r="S30" s="12"/>
    </row>
    <row r="31" spans="2:67" ht="15.75" x14ac:dyDescent="0.2">
      <c r="B31" s="17"/>
      <c r="C31" s="16" t="s">
        <v>97</v>
      </c>
      <c r="D31" s="15"/>
      <c r="E31" s="14"/>
      <c r="F31" s="14"/>
      <c r="G31" s="13" t="e">
        <f>STDEV(#REF!)/SQRT(COUNT(#REF!))</f>
        <v>#REF!</v>
      </c>
      <c r="H31" s="13">
        <f t="shared" ref="H31:R31" si="5">STDEV(H23:H28)/SQRT(COUNT(H23:H28))</f>
        <v>5.7380854821098257</v>
      </c>
      <c r="I31" s="13" t="e">
        <f t="shared" si="5"/>
        <v>#DIV/0!</v>
      </c>
      <c r="J31" s="13">
        <f t="shared" si="5"/>
        <v>1.1086778913041726</v>
      </c>
      <c r="K31" s="13">
        <f t="shared" si="5"/>
        <v>1.9578900207451218</v>
      </c>
      <c r="L31" s="13">
        <f t="shared" si="5"/>
        <v>0.62915286960589578</v>
      </c>
      <c r="M31" s="13">
        <f t="shared" si="5"/>
        <v>5.123475382979799</v>
      </c>
      <c r="N31" s="13">
        <f t="shared" si="5"/>
        <v>1.8484227510682361</v>
      </c>
      <c r="O31" s="13">
        <f t="shared" si="5"/>
        <v>6.6001893912220426</v>
      </c>
      <c r="P31" s="13">
        <f t="shared" si="5"/>
        <v>1.2583057392117916</v>
      </c>
      <c r="Q31" s="13">
        <f t="shared" si="5"/>
        <v>4.5893899376714549</v>
      </c>
      <c r="R31" s="13" t="e">
        <f t="shared" si="5"/>
        <v>#DIV/0!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195</v>
      </c>
      <c r="F33" s="19">
        <v>3403.05</v>
      </c>
      <c r="G33" s="19">
        <v>13.8</v>
      </c>
      <c r="H33" s="19">
        <v>71</v>
      </c>
      <c r="I33" s="19"/>
      <c r="J33" s="19">
        <v>6</v>
      </c>
      <c r="K33" s="19">
        <v>18</v>
      </c>
      <c r="L33" s="19">
        <v>5</v>
      </c>
      <c r="M33" s="19">
        <v>47</v>
      </c>
      <c r="N33" s="19">
        <v>18</v>
      </c>
      <c r="O33" s="19">
        <v>34</v>
      </c>
      <c r="P33" s="19">
        <v>3</v>
      </c>
      <c r="Q33" s="19">
        <v>21</v>
      </c>
      <c r="R33" s="19"/>
      <c r="S33" s="18" t="s">
        <v>752</v>
      </c>
      <c r="U33" s="102">
        <v>4</v>
      </c>
      <c r="V33" s="102">
        <f>IF($H33="","",$H33)</f>
        <v>71</v>
      </c>
      <c r="W33" s="102">
        <f>IF(V33="","",V33/100)</f>
        <v>0.71</v>
      </c>
      <c r="X33" s="102">
        <f>IF($G33="","",$G33)</f>
        <v>13.8</v>
      </c>
      <c r="Y33" s="102">
        <f>IF($K33="","",$K33)</f>
        <v>18</v>
      </c>
      <c r="Z33" s="102">
        <f>IF(J33="","",J33-1)</f>
        <v>5</v>
      </c>
      <c r="AA33" s="102">
        <f>IF($L33="","",$L33)</f>
        <v>5</v>
      </c>
      <c r="AB33" s="102">
        <f>IF($M33="","",$M33)</f>
        <v>47</v>
      </c>
      <c r="AC33" s="102">
        <f>IF($H34="","",$H34)</f>
        <v>68</v>
      </c>
      <c r="AD33" s="102">
        <f>IF(AC33="","",AC33/100)</f>
        <v>0.68</v>
      </c>
      <c r="AE33" s="102">
        <f>IF($G34="","",$G34)</f>
        <v>14.9</v>
      </c>
      <c r="AF33" s="102">
        <f>IF($K34="","",$K34)</f>
        <v>21</v>
      </c>
      <c r="AG33" s="102">
        <f>IF(J34="","",J34-1)</f>
        <v>5</v>
      </c>
      <c r="AH33" s="102">
        <f>IF($L34="","",$L34)</f>
        <v>3</v>
      </c>
      <c r="AI33" s="102">
        <f>IF($M34="","",$M34)</f>
        <v>33</v>
      </c>
      <c r="AJ33" s="102">
        <f>IF($H35="","",$H35)</f>
        <v>73</v>
      </c>
      <c r="AK33" s="102">
        <f>IF(AJ33="","",AJ33/100)</f>
        <v>0.73</v>
      </c>
      <c r="AL33" s="102">
        <f>IF($G35="","",$G35)</f>
        <v>13.3</v>
      </c>
      <c r="AM33" s="102">
        <f>IF($K35="","",$K35)</f>
        <v>21</v>
      </c>
      <c r="AN33" s="102">
        <f>IF(J35="","",J35-1)</f>
        <v>6</v>
      </c>
      <c r="AO33" s="102">
        <f>IF($L35="","",$L35)</f>
        <v>3</v>
      </c>
      <c r="AP33" s="102">
        <f>IF($M35="","",$M35)</f>
        <v>32</v>
      </c>
      <c r="AQ33" s="102">
        <f>IF($H36="","",$H36)</f>
        <v>58</v>
      </c>
      <c r="AR33" s="102">
        <f>IF(AQ33="","",AQ33/100)</f>
        <v>0.57999999999999996</v>
      </c>
      <c r="AS33" s="102">
        <f>IF($G36="","",$G36)</f>
        <v>13.7</v>
      </c>
      <c r="AT33" s="102">
        <f>IF($K36="","",$K36)</f>
        <v>16</v>
      </c>
      <c r="AU33" s="102">
        <f>IF(J36="","",J36-1)</f>
        <v>5</v>
      </c>
      <c r="AV33" s="102">
        <f>IF($L36="","",$L36)</f>
        <v>3</v>
      </c>
      <c r="AW33" s="102">
        <f>IF($M36="","",$M36)</f>
        <v>36</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26.25</v>
      </c>
      <c r="BM33" s="102">
        <f>SUM(P33:P38)/U33</f>
        <v>2.5</v>
      </c>
      <c r="BN33" s="102">
        <f>SUM(Q33:Q38)/U33</f>
        <v>23.25</v>
      </c>
      <c r="BO33" s="102">
        <f>SUM(R33:R38)/U33</f>
        <v>0</v>
      </c>
    </row>
    <row r="34" spans="2:67" ht="15.75" x14ac:dyDescent="0.2">
      <c r="B34" s="147"/>
      <c r="C34" s="21" t="s">
        <v>103</v>
      </c>
      <c r="D34" s="19" t="s">
        <v>730</v>
      </c>
      <c r="E34" s="19">
        <v>197</v>
      </c>
      <c r="F34" s="20"/>
      <c r="G34" s="19">
        <v>14.9</v>
      </c>
      <c r="H34" s="19">
        <v>68</v>
      </c>
      <c r="I34" s="19"/>
      <c r="J34" s="19">
        <v>6</v>
      </c>
      <c r="K34" s="19">
        <v>21</v>
      </c>
      <c r="L34" s="19">
        <v>3</v>
      </c>
      <c r="M34" s="19">
        <v>33</v>
      </c>
      <c r="N34" s="19">
        <v>14</v>
      </c>
      <c r="O34" s="19">
        <v>30</v>
      </c>
      <c r="P34" s="19">
        <v>4</v>
      </c>
      <c r="Q34" s="19">
        <v>30</v>
      </c>
      <c r="R34" s="19"/>
      <c r="S34" s="18" t="s">
        <v>752</v>
      </c>
    </row>
    <row r="35" spans="2:67" ht="15.75" x14ac:dyDescent="0.2">
      <c r="B35" s="147"/>
      <c r="C35" s="21" t="s">
        <v>102</v>
      </c>
      <c r="D35" s="19" t="str">
        <f t="shared" ref="D35:E38" si="6">D34</f>
        <v>SR</v>
      </c>
      <c r="E35" s="19">
        <f t="shared" si="6"/>
        <v>197</v>
      </c>
      <c r="F35" s="20"/>
      <c r="G35" s="19">
        <v>13.3</v>
      </c>
      <c r="H35" s="19">
        <v>73</v>
      </c>
      <c r="I35" s="19"/>
      <c r="J35" s="19">
        <v>7</v>
      </c>
      <c r="K35" s="19">
        <v>21</v>
      </c>
      <c r="L35" s="19">
        <v>3</v>
      </c>
      <c r="M35" s="19">
        <v>32</v>
      </c>
      <c r="N35" s="19">
        <v>11</v>
      </c>
      <c r="O35" s="19">
        <v>20</v>
      </c>
      <c r="P35" s="19">
        <v>2</v>
      </c>
      <c r="Q35" s="19">
        <v>18</v>
      </c>
      <c r="R35" s="19"/>
      <c r="S35" s="18" t="s">
        <v>752</v>
      </c>
    </row>
    <row r="36" spans="2:67" ht="15.75" x14ac:dyDescent="0.2">
      <c r="B36" s="147"/>
      <c r="C36" s="21" t="s">
        <v>101</v>
      </c>
      <c r="D36" s="19" t="str">
        <f t="shared" si="6"/>
        <v>SR</v>
      </c>
      <c r="E36" s="19">
        <f t="shared" si="6"/>
        <v>197</v>
      </c>
      <c r="F36" s="20"/>
      <c r="G36" s="19">
        <v>13.7</v>
      </c>
      <c r="H36" s="19">
        <v>58</v>
      </c>
      <c r="I36" s="19"/>
      <c r="J36" s="19">
        <v>6</v>
      </c>
      <c r="K36" s="19">
        <v>16</v>
      </c>
      <c r="L36" s="19">
        <v>3</v>
      </c>
      <c r="M36" s="19">
        <v>36</v>
      </c>
      <c r="N36" s="19">
        <v>8</v>
      </c>
      <c r="O36" s="19">
        <v>21</v>
      </c>
      <c r="P36" s="19">
        <v>1</v>
      </c>
      <c r="Q36" s="19">
        <v>24</v>
      </c>
      <c r="R36" s="19"/>
      <c r="S36" s="18" t="s">
        <v>752</v>
      </c>
    </row>
    <row r="37" spans="2:67" ht="15.75" x14ac:dyDescent="0.2">
      <c r="B37" s="147"/>
      <c r="C37" s="21" t="s">
        <v>100</v>
      </c>
      <c r="D37" s="19" t="str">
        <f t="shared" si="6"/>
        <v>SR</v>
      </c>
      <c r="E37" s="19">
        <f t="shared" si="6"/>
        <v>197</v>
      </c>
      <c r="F37" s="20"/>
      <c r="G37" s="19"/>
      <c r="H37" s="19"/>
      <c r="I37" s="19"/>
      <c r="J37" s="19"/>
      <c r="K37" s="19"/>
      <c r="L37" s="19"/>
      <c r="M37" s="19"/>
      <c r="N37" s="19"/>
      <c r="O37" s="19"/>
      <c r="P37" s="19"/>
      <c r="Q37" s="19"/>
      <c r="R37" s="19"/>
      <c r="S37" s="18"/>
    </row>
    <row r="38" spans="2:67" ht="15.75" x14ac:dyDescent="0.2">
      <c r="B38" s="147"/>
      <c r="C38" s="21" t="s">
        <v>99</v>
      </c>
      <c r="D38" s="19" t="str">
        <f t="shared" si="6"/>
        <v>SR</v>
      </c>
      <c r="E38" s="19">
        <f t="shared" si="6"/>
        <v>197</v>
      </c>
      <c r="F38" s="20"/>
      <c r="G38" s="19"/>
      <c r="H38" s="19"/>
      <c r="I38" s="19"/>
      <c r="J38" s="19"/>
      <c r="K38" s="19"/>
      <c r="L38" s="19"/>
      <c r="M38" s="19"/>
      <c r="N38" s="19"/>
      <c r="O38" s="19"/>
      <c r="P38" s="19"/>
      <c r="Q38" s="19"/>
      <c r="R38" s="19"/>
      <c r="S38" s="18" t="s">
        <v>816</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197</v>
      </c>
      <c r="F40" s="13">
        <f>F33</f>
        <v>3403.05</v>
      </c>
      <c r="G40" s="13">
        <f t="shared" ref="G40:R40" si="7">AVERAGE(G33:G38)</f>
        <v>13.925000000000001</v>
      </c>
      <c r="H40" s="13">
        <f t="shared" si="7"/>
        <v>67.5</v>
      </c>
      <c r="I40" s="13" t="e">
        <f t="shared" si="7"/>
        <v>#DIV/0!</v>
      </c>
      <c r="J40" s="13">
        <f t="shared" si="7"/>
        <v>6.25</v>
      </c>
      <c r="K40" s="13">
        <f t="shared" si="7"/>
        <v>19</v>
      </c>
      <c r="L40" s="13">
        <f t="shared" si="7"/>
        <v>3.5</v>
      </c>
      <c r="M40" s="13">
        <f t="shared" si="7"/>
        <v>37</v>
      </c>
      <c r="N40" s="13">
        <f t="shared" si="7"/>
        <v>12.75</v>
      </c>
      <c r="O40" s="13">
        <f t="shared" si="7"/>
        <v>26.25</v>
      </c>
      <c r="P40" s="13">
        <f t="shared" si="7"/>
        <v>2.5</v>
      </c>
      <c r="Q40" s="13">
        <f t="shared" si="7"/>
        <v>23.25</v>
      </c>
      <c r="R40" s="13" t="e">
        <f t="shared" si="7"/>
        <v>#DIV/0!</v>
      </c>
      <c r="S40" s="12"/>
    </row>
    <row r="41" spans="2:67" ht="15.75" x14ac:dyDescent="0.2">
      <c r="B41" s="17"/>
      <c r="C41" s="16" t="s">
        <v>97</v>
      </c>
      <c r="D41" s="15"/>
      <c r="E41" s="14"/>
      <c r="F41" s="14"/>
      <c r="G41" s="13">
        <f t="shared" ref="G41:R41" si="8">STDEV(G33:G38)/SQRT(COUNT(G33:G38))</f>
        <v>0.34247870980057527</v>
      </c>
      <c r="H41" s="13">
        <f t="shared" si="8"/>
        <v>3.3291640592396967</v>
      </c>
      <c r="I41" s="13" t="e">
        <f t="shared" si="8"/>
        <v>#DIV/0!</v>
      </c>
      <c r="J41" s="13">
        <f t="shared" si="8"/>
        <v>0.25</v>
      </c>
      <c r="K41" s="13">
        <f t="shared" si="8"/>
        <v>1.2247448713915889</v>
      </c>
      <c r="L41" s="13">
        <f t="shared" si="8"/>
        <v>0.5</v>
      </c>
      <c r="M41" s="13">
        <f t="shared" si="8"/>
        <v>3.4399612400917157</v>
      </c>
      <c r="N41" s="13">
        <f t="shared" si="8"/>
        <v>2.1360009363293826</v>
      </c>
      <c r="O41" s="13">
        <f t="shared" si="8"/>
        <v>3.4247870980057527</v>
      </c>
      <c r="P41" s="13">
        <f t="shared" si="8"/>
        <v>0.6454972243679028</v>
      </c>
      <c r="Q41" s="13">
        <f t="shared" si="8"/>
        <v>2.5617376914898995</v>
      </c>
      <c r="R41" s="13" t="e">
        <f t="shared" si="8"/>
        <v>#DIV/0!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195</v>
      </c>
      <c r="F43" s="19">
        <v>1664.33</v>
      </c>
      <c r="G43" s="19">
        <v>13.5</v>
      </c>
      <c r="H43" s="19">
        <v>72</v>
      </c>
      <c r="I43" s="19"/>
      <c r="J43" s="19">
        <v>5</v>
      </c>
      <c r="K43" s="19">
        <v>17</v>
      </c>
      <c r="L43" s="19">
        <v>2</v>
      </c>
      <c r="M43" s="19">
        <v>24</v>
      </c>
      <c r="N43" s="19">
        <v>5</v>
      </c>
      <c r="O43" s="19">
        <v>21</v>
      </c>
      <c r="P43" s="19">
        <v>4</v>
      </c>
      <c r="Q43" s="19">
        <v>5</v>
      </c>
      <c r="R43" s="19"/>
      <c r="S43" s="18" t="s">
        <v>732</v>
      </c>
      <c r="U43" s="102">
        <v>4</v>
      </c>
      <c r="V43" s="102">
        <f>IF($H43="","",$H43)</f>
        <v>72</v>
      </c>
      <c r="W43" s="102">
        <f>IF(V43="","",V43/100)</f>
        <v>0.72</v>
      </c>
      <c r="X43" s="102">
        <f>IF($G43="","",$G43)</f>
        <v>13.5</v>
      </c>
      <c r="Y43" s="102">
        <f>IF($K43="","",$K43)</f>
        <v>17</v>
      </c>
      <c r="Z43" s="102">
        <f>IF(J43="","",J43-1)</f>
        <v>4</v>
      </c>
      <c r="AA43" s="102">
        <f>IF($L43="","",$L43)</f>
        <v>2</v>
      </c>
      <c r="AB43" s="102">
        <f>IF($M43="","",$M43)</f>
        <v>24</v>
      </c>
      <c r="AC43" s="102">
        <f>IF($H44="","",$H44)</f>
        <v>82</v>
      </c>
      <c r="AD43" s="102">
        <f>IF(AC43="","",AC43/100)</f>
        <v>0.82</v>
      </c>
      <c r="AE43" s="102">
        <f>IF($G44="","",$G44)</f>
        <v>15.9</v>
      </c>
      <c r="AF43" s="102">
        <f>IF($K44="","",$K44)</f>
        <v>22</v>
      </c>
      <c r="AG43" s="102">
        <f>IF(J44="","",J44-1)</f>
        <v>3</v>
      </c>
      <c r="AH43" s="102">
        <f>IF($L44="","",$L44)</f>
        <v>2</v>
      </c>
      <c r="AI43" s="102">
        <f>IF($M44="","",$M44)</f>
        <v>4</v>
      </c>
      <c r="AJ43" s="102">
        <f>IF($H45="","",$H45)</f>
        <v>72</v>
      </c>
      <c r="AK43" s="102">
        <f>IF(AJ43="","",AJ43/100)</f>
        <v>0.72</v>
      </c>
      <c r="AL43" s="102">
        <f>IF($G45="","",$G45)</f>
        <v>12.7</v>
      </c>
      <c r="AM43" s="102">
        <f>IF($K45="","",$K45)</f>
        <v>14</v>
      </c>
      <c r="AN43" s="102">
        <f>IF(J45="","",J45-1)</f>
        <v>4</v>
      </c>
      <c r="AO43" s="102">
        <f>IF($L45="","",$L45)</f>
        <v>2</v>
      </c>
      <c r="AP43" s="102">
        <f>IF($M45="","",$M45)</f>
        <v>15</v>
      </c>
      <c r="AQ43" s="102">
        <f>IF($H46="","",$H46)</f>
        <v>85</v>
      </c>
      <c r="AR43" s="102">
        <f>IF(AQ43="","",AQ43/100)</f>
        <v>0.85</v>
      </c>
      <c r="AS43" s="102">
        <f>IF($G46="","",$G46)</f>
        <v>18.600000000000001</v>
      </c>
      <c r="AT43" s="102">
        <f>IF($K46="","",$K46)</f>
        <v>19</v>
      </c>
      <c r="AU43" s="102">
        <f>IF(J46="","",J46-1)</f>
        <v>4</v>
      </c>
      <c r="AV43" s="102">
        <f>IF($L46="","",$L46)</f>
        <v>2</v>
      </c>
      <c r="AW43" s="102">
        <f>IF($M46="","",$M46)</f>
        <v>27</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27.25</v>
      </c>
      <c r="BM43" s="102">
        <f>SUM(P43:P48)/U43</f>
        <v>3</v>
      </c>
      <c r="BN43" s="102">
        <f>SUM(Q43:Q48)/U43</f>
        <v>11.5</v>
      </c>
      <c r="BO43" s="102">
        <f>SUM(R43:R48)/U43</f>
        <v>0</v>
      </c>
    </row>
    <row r="44" spans="2:67" ht="15.75" x14ac:dyDescent="0.2">
      <c r="B44" s="147"/>
      <c r="C44" s="21" t="s">
        <v>103</v>
      </c>
      <c r="D44" s="19" t="s">
        <v>730</v>
      </c>
      <c r="E44" s="19">
        <v>197</v>
      </c>
      <c r="F44" s="20"/>
      <c r="G44" s="19">
        <v>15.9</v>
      </c>
      <c r="H44" s="19">
        <v>82</v>
      </c>
      <c r="I44" s="19"/>
      <c r="J44" s="19">
        <v>4</v>
      </c>
      <c r="K44" s="19">
        <v>22</v>
      </c>
      <c r="L44" s="19">
        <v>2</v>
      </c>
      <c r="M44" s="19">
        <v>4</v>
      </c>
      <c r="N44" s="19">
        <v>12</v>
      </c>
      <c r="O44" s="19">
        <v>37</v>
      </c>
      <c r="P44" s="19">
        <v>2</v>
      </c>
      <c r="Q44" s="19">
        <v>23</v>
      </c>
      <c r="R44" s="19"/>
      <c r="S44" s="18" t="s">
        <v>752</v>
      </c>
    </row>
    <row r="45" spans="2:67" ht="15.75" x14ac:dyDescent="0.2">
      <c r="B45" s="147"/>
      <c r="C45" s="21" t="s">
        <v>102</v>
      </c>
      <c r="D45" s="19" t="str">
        <f t="shared" ref="D45:E48" si="9">D44</f>
        <v>SR</v>
      </c>
      <c r="E45" s="19">
        <f t="shared" si="9"/>
        <v>197</v>
      </c>
      <c r="F45" s="20"/>
      <c r="G45" s="19">
        <v>12.7</v>
      </c>
      <c r="H45" s="19">
        <v>72</v>
      </c>
      <c r="I45" s="19"/>
      <c r="J45" s="19">
        <v>5</v>
      </c>
      <c r="K45" s="19">
        <v>14</v>
      </c>
      <c r="L45" s="19">
        <v>2</v>
      </c>
      <c r="M45" s="19">
        <v>15</v>
      </c>
      <c r="N45" s="19">
        <v>8</v>
      </c>
      <c r="O45" s="19">
        <v>17</v>
      </c>
      <c r="P45" s="19">
        <v>2</v>
      </c>
      <c r="Q45" s="19">
        <v>0</v>
      </c>
      <c r="R45" s="19"/>
      <c r="S45" s="18" t="s">
        <v>731</v>
      </c>
    </row>
    <row r="46" spans="2:67" ht="15.75" x14ac:dyDescent="0.2">
      <c r="B46" s="147"/>
      <c r="C46" s="21" t="s">
        <v>101</v>
      </c>
      <c r="D46" s="19" t="str">
        <f t="shared" si="9"/>
        <v>SR</v>
      </c>
      <c r="E46" s="19">
        <f t="shared" si="9"/>
        <v>197</v>
      </c>
      <c r="F46" s="20"/>
      <c r="G46" s="19">
        <v>18.600000000000001</v>
      </c>
      <c r="H46" s="19">
        <v>85</v>
      </c>
      <c r="I46" s="19"/>
      <c r="J46" s="19">
        <v>5</v>
      </c>
      <c r="K46" s="19">
        <v>19</v>
      </c>
      <c r="L46" s="19">
        <v>2</v>
      </c>
      <c r="M46" s="19">
        <v>27</v>
      </c>
      <c r="N46" s="19">
        <v>9</v>
      </c>
      <c r="O46" s="19">
        <v>34</v>
      </c>
      <c r="P46" s="19">
        <v>4</v>
      </c>
      <c r="Q46" s="19">
        <v>18</v>
      </c>
      <c r="R46" s="19"/>
      <c r="S46" s="18" t="s">
        <v>732</v>
      </c>
    </row>
    <row r="47" spans="2:67" ht="15.75" x14ac:dyDescent="0.2">
      <c r="B47" s="147"/>
      <c r="C47" s="21" t="s">
        <v>100</v>
      </c>
      <c r="D47" s="19" t="str">
        <f t="shared" si="9"/>
        <v>SR</v>
      </c>
      <c r="E47" s="19">
        <f t="shared" si="9"/>
        <v>197</v>
      </c>
      <c r="F47" s="20"/>
      <c r="G47" s="19"/>
      <c r="H47" s="19"/>
      <c r="I47" s="19"/>
      <c r="J47" s="19"/>
      <c r="K47" s="19"/>
      <c r="L47" s="19"/>
      <c r="M47" s="19"/>
      <c r="N47" s="19"/>
      <c r="O47" s="19"/>
      <c r="P47" s="19"/>
      <c r="Q47" s="19"/>
      <c r="R47" s="19"/>
      <c r="S47" s="18" t="s">
        <v>809</v>
      </c>
    </row>
    <row r="48" spans="2:67" ht="15.75" x14ac:dyDescent="0.2">
      <c r="B48" s="147"/>
      <c r="C48" s="21" t="s">
        <v>99</v>
      </c>
      <c r="D48" s="19" t="str">
        <f t="shared" si="9"/>
        <v>SR</v>
      </c>
      <c r="E48" s="19">
        <f t="shared" si="9"/>
        <v>197</v>
      </c>
      <c r="F48" s="20"/>
      <c r="G48" s="19"/>
      <c r="H48" s="19"/>
      <c r="I48" s="19"/>
      <c r="J48" s="19"/>
      <c r="K48" s="19"/>
      <c r="L48" s="19"/>
      <c r="M48" s="19"/>
      <c r="N48" s="19"/>
      <c r="O48" s="19"/>
      <c r="P48" s="19"/>
      <c r="Q48" s="19"/>
      <c r="R48" s="19"/>
      <c r="S48" s="18" t="s">
        <v>816</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197</v>
      </c>
      <c r="F50" s="13">
        <f>F43</f>
        <v>1664.33</v>
      </c>
      <c r="G50" s="13">
        <f t="shared" ref="G50:R50" si="10">AVERAGE(G43:G48)</f>
        <v>15.174999999999999</v>
      </c>
      <c r="H50" s="13">
        <f t="shared" si="10"/>
        <v>77.75</v>
      </c>
      <c r="I50" s="13" t="e">
        <f t="shared" si="10"/>
        <v>#DIV/0!</v>
      </c>
      <c r="J50" s="13">
        <f t="shared" si="10"/>
        <v>4.75</v>
      </c>
      <c r="K50" s="13">
        <f t="shared" si="10"/>
        <v>18</v>
      </c>
      <c r="L50" s="13">
        <f t="shared" si="10"/>
        <v>2</v>
      </c>
      <c r="M50" s="13">
        <f t="shared" si="10"/>
        <v>17.5</v>
      </c>
      <c r="N50" s="13">
        <f t="shared" si="10"/>
        <v>8.5</v>
      </c>
      <c r="O50" s="13">
        <f t="shared" si="10"/>
        <v>27.25</v>
      </c>
      <c r="P50" s="13">
        <f t="shared" si="10"/>
        <v>3</v>
      </c>
      <c r="Q50" s="13">
        <f t="shared" si="10"/>
        <v>11.5</v>
      </c>
      <c r="R50" s="13" t="e">
        <f t="shared" si="10"/>
        <v>#DIV/0!</v>
      </c>
      <c r="S50" s="12"/>
    </row>
    <row r="51" spans="2:67" ht="15.75" x14ac:dyDescent="0.2">
      <c r="B51" s="17"/>
      <c r="C51" s="16" t="s">
        <v>97</v>
      </c>
      <c r="D51" s="15"/>
      <c r="E51" s="14"/>
      <c r="F51" s="14"/>
      <c r="G51" s="13">
        <f t="shared" ref="G51:R51" si="11">STDEV(G43:G48)/SQRT(COUNT(G43:G48))</f>
        <v>1.3287682265918384</v>
      </c>
      <c r="H51" s="13">
        <f t="shared" si="11"/>
        <v>3.375771516754849</v>
      </c>
      <c r="I51" s="13" t="e">
        <f t="shared" si="11"/>
        <v>#DIV/0!</v>
      </c>
      <c r="J51" s="13">
        <f t="shared" si="11"/>
        <v>0.25</v>
      </c>
      <c r="K51" s="13">
        <f t="shared" si="11"/>
        <v>1.6832508230603465</v>
      </c>
      <c r="L51" s="13">
        <f t="shared" si="11"/>
        <v>0</v>
      </c>
      <c r="M51" s="13">
        <f t="shared" si="11"/>
        <v>5.1720402163943007</v>
      </c>
      <c r="N51" s="13">
        <f t="shared" si="11"/>
        <v>1.4433756729740645</v>
      </c>
      <c r="O51" s="13">
        <f t="shared" si="11"/>
        <v>4.871259248558494</v>
      </c>
      <c r="P51" s="13">
        <f t="shared" si="11"/>
        <v>0.57735026918962573</v>
      </c>
      <c r="Q51" s="13">
        <f t="shared" si="11"/>
        <v>5.3928965624544789</v>
      </c>
      <c r="R51" s="13" t="e">
        <f t="shared" si="11"/>
        <v>#DIV/0!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730</v>
      </c>
      <c r="E53" s="19">
        <v>195</v>
      </c>
      <c r="F53" s="19">
        <v>822.39</v>
      </c>
      <c r="G53" s="19">
        <v>8.5</v>
      </c>
      <c r="H53" s="19">
        <v>63</v>
      </c>
      <c r="I53" s="19"/>
      <c r="J53" s="19">
        <v>11</v>
      </c>
      <c r="K53" s="19">
        <v>16</v>
      </c>
      <c r="L53" s="19">
        <v>3</v>
      </c>
      <c r="M53" s="19">
        <v>8</v>
      </c>
      <c r="N53" s="19">
        <v>8</v>
      </c>
      <c r="O53" s="19">
        <v>6</v>
      </c>
      <c r="P53" s="19">
        <v>0</v>
      </c>
      <c r="Q53" s="19">
        <v>1</v>
      </c>
      <c r="R53" s="19"/>
      <c r="S53" s="18" t="s">
        <v>752</v>
      </c>
      <c r="U53" s="102">
        <v>4</v>
      </c>
      <c r="V53" s="102">
        <f>IF($H53="","",$H53)</f>
        <v>63</v>
      </c>
      <c r="W53" s="102">
        <f>IF(V53="","",V53/100)</f>
        <v>0.63</v>
      </c>
      <c r="X53" s="102">
        <f>IF($G53="","",$G53)</f>
        <v>8.5</v>
      </c>
      <c r="Y53" s="102">
        <f>IF($K53="","",$K53)</f>
        <v>16</v>
      </c>
      <c r="Z53" s="102">
        <f>IF(J53="","",J53-1)</f>
        <v>10</v>
      </c>
      <c r="AA53" s="102">
        <f>IF($L53="","",$L53)</f>
        <v>3</v>
      </c>
      <c r="AB53" s="102">
        <f>IF($M53="","",$M53)</f>
        <v>8</v>
      </c>
      <c r="AC53" s="102">
        <f>IF($H54="","",$H54)</f>
        <v>67</v>
      </c>
      <c r="AD53" s="102">
        <f>IF(AC53="","",AC53/100)</f>
        <v>0.67</v>
      </c>
      <c r="AE53" s="102">
        <f>IF($G54="","",$G54)</f>
        <v>10.8</v>
      </c>
      <c r="AF53" s="102">
        <f>IF($K54="","",$K54)</f>
        <v>15</v>
      </c>
      <c r="AG53" s="102">
        <f>IF(J54="","",J54-1)</f>
        <v>10</v>
      </c>
      <c r="AH53" s="102">
        <f>IF($L54="","",$L54)</f>
        <v>2</v>
      </c>
      <c r="AI53" s="102">
        <f>IF($M54="","",$M54)</f>
        <v>9</v>
      </c>
      <c r="AJ53" s="102">
        <f>IF($H55="","",$H55)</f>
        <v>68</v>
      </c>
      <c r="AK53" s="102">
        <f>IF(AJ53="","",AJ53/100)</f>
        <v>0.68</v>
      </c>
      <c r="AL53" s="102">
        <f>IF($G55="","",$G55)</f>
        <v>10.9</v>
      </c>
      <c r="AM53" s="102">
        <f>IF($K55="","",$K55)</f>
        <v>13</v>
      </c>
      <c r="AN53" s="102">
        <f>IF(J55="","",J55-1)</f>
        <v>5</v>
      </c>
      <c r="AO53" s="102">
        <f>IF($L55="","",$L55)</f>
        <v>1</v>
      </c>
      <c r="AP53" s="102">
        <f>IF($M55="","",$M55)</f>
        <v>2</v>
      </c>
      <c r="AQ53" s="102">
        <f>IF($H56="","",$H56)</f>
        <v>66</v>
      </c>
      <c r="AR53" s="102">
        <f>IF(AQ53="","",AQ53/100)</f>
        <v>0.66</v>
      </c>
      <c r="AS53" s="102">
        <f>IF($G56="","",$G56)</f>
        <v>7.7</v>
      </c>
      <c r="AT53" s="102">
        <f>IF($K56="","",$K56)</f>
        <v>12</v>
      </c>
      <c r="AU53" s="102">
        <f>IF(J56="","",J56-1)</f>
        <v>4</v>
      </c>
      <c r="AV53" s="102">
        <f>IF($L56="","",$L56)</f>
        <v>2</v>
      </c>
      <c r="AW53" s="102">
        <f>IF($M56="","",$M56)</f>
        <v>3</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7.5</v>
      </c>
      <c r="BM53" s="102">
        <f>SUM(P53:P58)/U53</f>
        <v>0.5</v>
      </c>
      <c r="BN53" s="102">
        <f>SUM(Q53:Q58)/U53</f>
        <v>1.5</v>
      </c>
      <c r="BO53" s="102">
        <f>SUM(R53:R58)/U53</f>
        <v>0</v>
      </c>
    </row>
    <row r="54" spans="2:67" ht="15.75" x14ac:dyDescent="0.2">
      <c r="B54" s="147"/>
      <c r="C54" s="21" t="s">
        <v>103</v>
      </c>
      <c r="D54" s="19" t="s">
        <v>730</v>
      </c>
      <c r="E54" s="19">
        <v>197</v>
      </c>
      <c r="F54" s="20"/>
      <c r="G54" s="19">
        <v>10.8</v>
      </c>
      <c r="H54" s="19">
        <v>67</v>
      </c>
      <c r="I54" s="19"/>
      <c r="J54" s="19">
        <v>11</v>
      </c>
      <c r="K54" s="19">
        <v>15</v>
      </c>
      <c r="L54" s="19">
        <v>2</v>
      </c>
      <c r="M54" s="19">
        <v>9</v>
      </c>
      <c r="N54" s="19">
        <v>2</v>
      </c>
      <c r="O54" s="19">
        <v>17</v>
      </c>
      <c r="P54" s="19">
        <v>0</v>
      </c>
      <c r="Q54" s="19">
        <v>5</v>
      </c>
      <c r="R54" s="19"/>
      <c r="S54" s="18" t="s">
        <v>731</v>
      </c>
    </row>
    <row r="55" spans="2:67" ht="15.75" x14ac:dyDescent="0.2">
      <c r="B55" s="147"/>
      <c r="C55" s="21" t="s">
        <v>102</v>
      </c>
      <c r="D55" s="19" t="str">
        <f t="shared" ref="D55:E58" si="12">D54</f>
        <v>SR</v>
      </c>
      <c r="E55" s="19">
        <f t="shared" si="12"/>
        <v>197</v>
      </c>
      <c r="F55" s="20"/>
      <c r="G55" s="19">
        <v>10.9</v>
      </c>
      <c r="H55" s="19">
        <v>68</v>
      </c>
      <c r="I55" s="19"/>
      <c r="J55" s="19">
        <v>6</v>
      </c>
      <c r="K55" s="19">
        <v>13</v>
      </c>
      <c r="L55" s="19">
        <v>1</v>
      </c>
      <c r="M55" s="19">
        <v>2</v>
      </c>
      <c r="N55" s="19">
        <v>6</v>
      </c>
      <c r="O55" s="19">
        <v>4</v>
      </c>
      <c r="P55" s="19">
        <v>2</v>
      </c>
      <c r="Q55" s="19">
        <v>0</v>
      </c>
      <c r="R55" s="19"/>
      <c r="S55" s="18" t="s">
        <v>752</v>
      </c>
    </row>
    <row r="56" spans="2:67" ht="15.75" x14ac:dyDescent="0.2">
      <c r="B56" s="147"/>
      <c r="C56" s="21" t="s">
        <v>101</v>
      </c>
      <c r="D56" s="19" t="str">
        <f t="shared" si="12"/>
        <v>SR</v>
      </c>
      <c r="E56" s="19">
        <f t="shared" si="12"/>
        <v>197</v>
      </c>
      <c r="F56" s="20"/>
      <c r="G56" s="19">
        <v>7.7</v>
      </c>
      <c r="H56" s="19">
        <v>66</v>
      </c>
      <c r="I56" s="19"/>
      <c r="J56" s="19">
        <v>5</v>
      </c>
      <c r="K56" s="19">
        <v>12</v>
      </c>
      <c r="L56" s="19">
        <v>2</v>
      </c>
      <c r="M56" s="19">
        <v>3</v>
      </c>
      <c r="N56" s="19">
        <v>4</v>
      </c>
      <c r="O56" s="19">
        <v>3</v>
      </c>
      <c r="P56" s="19">
        <v>0</v>
      </c>
      <c r="Q56" s="19">
        <v>0</v>
      </c>
      <c r="R56" s="19"/>
      <c r="S56" s="18" t="s">
        <v>752</v>
      </c>
    </row>
    <row r="57" spans="2:67" ht="15.75" x14ac:dyDescent="0.2">
      <c r="B57" s="147"/>
      <c r="C57" s="21" t="s">
        <v>100</v>
      </c>
      <c r="D57" s="19" t="str">
        <f t="shared" si="12"/>
        <v>SR</v>
      </c>
      <c r="E57" s="19">
        <f t="shared" si="12"/>
        <v>197</v>
      </c>
      <c r="F57" s="20"/>
      <c r="G57" s="19"/>
      <c r="H57" s="19"/>
      <c r="I57" s="19"/>
      <c r="J57" s="19"/>
      <c r="K57" s="19"/>
      <c r="L57" s="19"/>
      <c r="M57" s="19"/>
      <c r="N57" s="19"/>
      <c r="O57" s="19"/>
      <c r="P57" s="19"/>
      <c r="Q57" s="19"/>
      <c r="R57" s="19"/>
      <c r="S57" s="18" t="s">
        <v>808</v>
      </c>
    </row>
    <row r="58" spans="2:67" ht="15.75" x14ac:dyDescent="0.2">
      <c r="B58" s="147"/>
      <c r="C58" s="21" t="s">
        <v>99</v>
      </c>
      <c r="D58" s="19" t="str">
        <f t="shared" si="12"/>
        <v>SR</v>
      </c>
      <c r="E58" s="19">
        <f t="shared" si="12"/>
        <v>197</v>
      </c>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197</v>
      </c>
      <c r="F60" s="13">
        <f>F53</f>
        <v>822.39</v>
      </c>
      <c r="G60" s="13">
        <f t="shared" ref="G60:R60" si="13">AVERAGE(G53:G58)</f>
        <v>9.4750000000000014</v>
      </c>
      <c r="H60" s="13">
        <f t="shared" si="13"/>
        <v>66</v>
      </c>
      <c r="I60" s="13" t="e">
        <f t="shared" si="13"/>
        <v>#DIV/0!</v>
      </c>
      <c r="J60" s="13">
        <f t="shared" si="13"/>
        <v>8.25</v>
      </c>
      <c r="K60" s="13">
        <f t="shared" si="13"/>
        <v>14</v>
      </c>
      <c r="L60" s="13">
        <f t="shared" si="13"/>
        <v>2</v>
      </c>
      <c r="M60" s="13">
        <f t="shared" si="13"/>
        <v>5.5</v>
      </c>
      <c r="N60" s="13">
        <f t="shared" si="13"/>
        <v>5</v>
      </c>
      <c r="O60" s="13">
        <f t="shared" si="13"/>
        <v>7.5</v>
      </c>
      <c r="P60" s="13">
        <f t="shared" si="13"/>
        <v>0.5</v>
      </c>
      <c r="Q60" s="13">
        <f t="shared" si="13"/>
        <v>1.5</v>
      </c>
      <c r="R60" s="13" t="e">
        <f t="shared" si="13"/>
        <v>#DIV/0!</v>
      </c>
      <c r="S60" s="12"/>
    </row>
    <row r="61" spans="2:67" ht="15.75" x14ac:dyDescent="0.2">
      <c r="B61" s="17"/>
      <c r="C61" s="16" t="s">
        <v>97</v>
      </c>
      <c r="D61" s="15"/>
      <c r="E61" s="14"/>
      <c r="F61" s="14"/>
      <c r="G61" s="13">
        <f t="shared" ref="G61:R61" si="14">STDEV(G53:G58)/SQRT(COUNT(G53:G58))</f>
        <v>0.81073526299690513</v>
      </c>
      <c r="H61" s="13">
        <f t="shared" si="14"/>
        <v>1.0801234497346435</v>
      </c>
      <c r="I61" s="13" t="e">
        <f t="shared" si="14"/>
        <v>#DIV/0!</v>
      </c>
      <c r="J61" s="13">
        <f t="shared" si="14"/>
        <v>1.6007810593582121</v>
      </c>
      <c r="K61" s="13">
        <f t="shared" si="14"/>
        <v>0.9128709291752769</v>
      </c>
      <c r="L61" s="13">
        <f t="shared" si="14"/>
        <v>0.40824829046386302</v>
      </c>
      <c r="M61" s="13">
        <f t="shared" si="14"/>
        <v>1.7559422921421233</v>
      </c>
      <c r="N61" s="13">
        <f t="shared" si="14"/>
        <v>1.2909944487358056</v>
      </c>
      <c r="O61" s="13">
        <f t="shared" si="14"/>
        <v>3.2274861218395139</v>
      </c>
      <c r="P61" s="13">
        <f t="shared" si="14"/>
        <v>0.5</v>
      </c>
      <c r="Q61" s="13">
        <f t="shared" si="14"/>
        <v>1.1902380714238083</v>
      </c>
      <c r="R61" s="13" t="e">
        <f t="shared" si="14"/>
        <v>#DIV/0!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775</v>
      </c>
      <c r="E63" s="19">
        <v>195</v>
      </c>
      <c r="F63" s="19">
        <v>3327.36</v>
      </c>
      <c r="G63" s="19">
        <v>15.25</v>
      </c>
      <c r="H63" s="19">
        <v>88.2</v>
      </c>
      <c r="I63" s="19"/>
      <c r="J63" s="19">
        <v>7</v>
      </c>
      <c r="K63" s="19">
        <v>21</v>
      </c>
      <c r="L63" s="19">
        <v>1</v>
      </c>
      <c r="M63" s="19">
        <v>40</v>
      </c>
      <c r="N63" s="19">
        <v>39</v>
      </c>
      <c r="O63" s="19">
        <v>28</v>
      </c>
      <c r="P63" s="19">
        <v>0</v>
      </c>
      <c r="Q63" s="19">
        <v>9</v>
      </c>
      <c r="R63" s="19"/>
      <c r="S63" s="18" t="s">
        <v>731</v>
      </c>
      <c r="U63" s="102">
        <v>4</v>
      </c>
      <c r="V63" s="102">
        <f>IF($H63="","",$H63)</f>
        <v>88.2</v>
      </c>
      <c r="W63" s="102">
        <f>IF(V63="","",V63/100)</f>
        <v>0.88200000000000001</v>
      </c>
      <c r="X63" s="102">
        <f>IF($G63="","",$G63)</f>
        <v>15.25</v>
      </c>
      <c r="Y63" s="102">
        <f>IF($K63="","",$K63)</f>
        <v>21</v>
      </c>
      <c r="Z63" s="102">
        <f>IF(J63="","",J63-1)</f>
        <v>6</v>
      </c>
      <c r="AA63" s="102">
        <f>IF($L63="","",$L63)</f>
        <v>1</v>
      </c>
      <c r="AB63" s="102">
        <f>IF($M63="","",$M63)</f>
        <v>40</v>
      </c>
      <c r="AC63" s="102">
        <f>IF($H64="","",$H64)</f>
        <v>57.4</v>
      </c>
      <c r="AD63" s="102">
        <f>IF(AC63="","",AC63/100)</f>
        <v>0.57399999999999995</v>
      </c>
      <c r="AE63" s="102">
        <f>IF($G64="","",$G64)</f>
        <v>8.06</v>
      </c>
      <c r="AF63" s="102">
        <f>IF($K64="","",$K64)</f>
        <v>12</v>
      </c>
      <c r="AG63" s="102">
        <f>IF(J64="","",J64-1)</f>
        <v>3</v>
      </c>
      <c r="AH63" s="102">
        <f>IF($L64="","",$L64)</f>
        <v>1</v>
      </c>
      <c r="AI63" s="102">
        <f>IF($M64="","",$M64)</f>
        <v>3</v>
      </c>
      <c r="AJ63" s="102">
        <f>IF($H65="","",$H65)</f>
        <v>85.6</v>
      </c>
      <c r="AK63" s="102">
        <f>IF(AJ63="","",AJ63/100)</f>
        <v>0.85599999999999998</v>
      </c>
      <c r="AL63" s="102">
        <f>IF($G65="","",$G65)</f>
        <v>12.7</v>
      </c>
      <c r="AM63" s="102">
        <f>IF($K65="","",$K65)</f>
        <v>21</v>
      </c>
      <c r="AN63" s="102">
        <f>IF(J65="","",J65-1)</f>
        <v>6</v>
      </c>
      <c r="AO63" s="102">
        <f>IF($L65="","",$L65)</f>
        <v>5</v>
      </c>
      <c r="AP63" s="102">
        <f>IF($M65="","",$M65)</f>
        <v>59</v>
      </c>
      <c r="AQ63" s="102">
        <f>IF($H66="","",$H66)</f>
        <v>81</v>
      </c>
      <c r="AR63" s="102">
        <f>IF(AQ63="","",AQ63/100)</f>
        <v>0.81</v>
      </c>
      <c r="AS63" s="102">
        <f>IF($G66="","",$G66)</f>
        <v>11.99</v>
      </c>
      <c r="AT63" s="102">
        <f>IF($K66="","",$K66)</f>
        <v>24</v>
      </c>
      <c r="AU63" s="102">
        <f>IF(J66="","",J66-1)</f>
        <v>6</v>
      </c>
      <c r="AV63" s="102">
        <f>IF($L66="","",$L66)</f>
        <v>3</v>
      </c>
      <c r="AW63" s="102">
        <f>IF($M66="","",$M66)</f>
        <v>0</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22.25</v>
      </c>
      <c r="BM63" s="102">
        <f>SUM(P63:P68)/U63</f>
        <v>0.5</v>
      </c>
      <c r="BN63" s="102">
        <f>SUM(Q63:Q68)/U63</f>
        <v>6</v>
      </c>
      <c r="BO63" s="102">
        <f>SUM(R63:R68)/U63</f>
        <v>0</v>
      </c>
    </row>
    <row r="64" spans="2:67" ht="15.75" x14ac:dyDescent="0.2">
      <c r="B64" s="147"/>
      <c r="C64" s="21" t="s">
        <v>103</v>
      </c>
      <c r="D64" s="19" t="s">
        <v>775</v>
      </c>
      <c r="E64" s="19">
        <v>197</v>
      </c>
      <c r="F64" s="20"/>
      <c r="G64" s="19">
        <v>8.06</v>
      </c>
      <c r="H64" s="19">
        <v>57.4</v>
      </c>
      <c r="I64" s="19"/>
      <c r="J64" s="19">
        <v>4</v>
      </c>
      <c r="K64" s="19">
        <v>12</v>
      </c>
      <c r="L64" s="19">
        <v>1</v>
      </c>
      <c r="M64" s="19">
        <v>3</v>
      </c>
      <c r="N64" s="19">
        <v>4</v>
      </c>
      <c r="O64" s="19">
        <v>4</v>
      </c>
      <c r="P64" s="19">
        <v>0</v>
      </c>
      <c r="Q64" s="19">
        <v>2</v>
      </c>
      <c r="R64" s="19"/>
      <c r="S64" s="18" t="s">
        <v>752</v>
      </c>
    </row>
    <row r="65" spans="2:67" ht="15.75" x14ac:dyDescent="0.2">
      <c r="B65" s="147"/>
      <c r="C65" s="21" t="s">
        <v>102</v>
      </c>
      <c r="D65" s="19" t="str">
        <f t="shared" ref="D65:E68" si="15">D64</f>
        <v>SMM</v>
      </c>
      <c r="E65" s="19">
        <f t="shared" si="15"/>
        <v>197</v>
      </c>
      <c r="F65" s="20"/>
      <c r="G65" s="19">
        <v>12.7</v>
      </c>
      <c r="H65" s="19">
        <v>85.6</v>
      </c>
      <c r="I65" s="19"/>
      <c r="J65" s="19">
        <v>7</v>
      </c>
      <c r="K65" s="19">
        <v>21</v>
      </c>
      <c r="L65" s="19">
        <v>5</v>
      </c>
      <c r="M65" s="19">
        <v>59</v>
      </c>
      <c r="N65" s="19">
        <v>28</v>
      </c>
      <c r="O65" s="19">
        <v>40</v>
      </c>
      <c r="P65" s="19">
        <v>1</v>
      </c>
      <c r="Q65" s="19">
        <v>5</v>
      </c>
      <c r="R65" s="19"/>
      <c r="S65" s="18" t="s">
        <v>752</v>
      </c>
    </row>
    <row r="66" spans="2:67" ht="15.75" x14ac:dyDescent="0.2">
      <c r="B66" s="147"/>
      <c r="C66" s="21" t="s">
        <v>101</v>
      </c>
      <c r="D66" s="19" t="str">
        <f t="shared" si="15"/>
        <v>SMM</v>
      </c>
      <c r="E66" s="19">
        <f t="shared" si="15"/>
        <v>197</v>
      </c>
      <c r="F66" s="20"/>
      <c r="G66" s="19">
        <v>11.99</v>
      </c>
      <c r="H66" s="19">
        <v>81</v>
      </c>
      <c r="I66" s="19"/>
      <c r="J66" s="19">
        <v>7</v>
      </c>
      <c r="K66" s="19">
        <v>24</v>
      </c>
      <c r="L66" s="19">
        <v>3</v>
      </c>
      <c r="M66" s="19">
        <v>0</v>
      </c>
      <c r="N66" s="19">
        <v>11</v>
      </c>
      <c r="O66" s="19">
        <v>17</v>
      </c>
      <c r="P66" s="19">
        <v>1</v>
      </c>
      <c r="Q66" s="19">
        <v>8</v>
      </c>
      <c r="R66" s="19"/>
      <c r="S66" s="18" t="s">
        <v>752</v>
      </c>
    </row>
    <row r="67" spans="2:67" ht="15.75" x14ac:dyDescent="0.2">
      <c r="B67" s="147"/>
      <c r="C67" s="21" t="s">
        <v>100</v>
      </c>
      <c r="D67" s="19" t="str">
        <f t="shared" si="15"/>
        <v>SMM</v>
      </c>
      <c r="E67" s="19">
        <f t="shared" si="15"/>
        <v>197</v>
      </c>
      <c r="F67" s="20"/>
      <c r="G67" s="19"/>
      <c r="H67" s="19"/>
      <c r="I67" s="19"/>
      <c r="J67" s="19"/>
      <c r="K67" s="19"/>
      <c r="L67" s="19"/>
      <c r="M67" s="19"/>
      <c r="N67" s="19"/>
      <c r="O67" s="19"/>
      <c r="P67" s="19"/>
      <c r="Q67" s="19"/>
      <c r="R67" s="19"/>
      <c r="S67" s="18"/>
    </row>
    <row r="68" spans="2:67" ht="15.75" x14ac:dyDescent="0.2">
      <c r="B68" s="147"/>
      <c r="C68" s="21" t="s">
        <v>99</v>
      </c>
      <c r="D68" s="19" t="str">
        <f t="shared" si="15"/>
        <v>SMM</v>
      </c>
      <c r="E68" s="19">
        <f t="shared" si="15"/>
        <v>197</v>
      </c>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197</v>
      </c>
      <c r="F70" s="13">
        <f>F63</f>
        <v>3327.36</v>
      </c>
      <c r="G70" s="13">
        <f t="shared" ref="G70:R70" si="16">AVERAGE(G63:G68)</f>
        <v>12.000000000000002</v>
      </c>
      <c r="H70" s="13">
        <f t="shared" si="16"/>
        <v>78.05</v>
      </c>
      <c r="I70" s="13" t="e">
        <f t="shared" si="16"/>
        <v>#DIV/0!</v>
      </c>
      <c r="J70" s="13">
        <f t="shared" si="16"/>
        <v>6.25</v>
      </c>
      <c r="K70" s="13">
        <f t="shared" si="16"/>
        <v>19.5</v>
      </c>
      <c r="L70" s="13">
        <f t="shared" si="16"/>
        <v>2.5</v>
      </c>
      <c r="M70" s="13">
        <f t="shared" si="16"/>
        <v>25.5</v>
      </c>
      <c r="N70" s="13">
        <f t="shared" si="16"/>
        <v>20.5</v>
      </c>
      <c r="O70" s="13">
        <f t="shared" si="16"/>
        <v>22.25</v>
      </c>
      <c r="P70" s="13">
        <f t="shared" si="16"/>
        <v>0.5</v>
      </c>
      <c r="Q70" s="13">
        <f t="shared" si="16"/>
        <v>6</v>
      </c>
      <c r="R70" s="13" t="e">
        <f t="shared" si="16"/>
        <v>#DIV/0!</v>
      </c>
      <c r="S70" s="12"/>
    </row>
    <row r="71" spans="2:67" ht="15.75" x14ac:dyDescent="0.2">
      <c r="B71" s="17"/>
      <c r="C71" s="16" t="s">
        <v>97</v>
      </c>
      <c r="D71" s="15"/>
      <c r="E71" s="14"/>
      <c r="F71" s="14"/>
      <c r="G71" s="13">
        <f t="shared" ref="G71:R71" si="17">STDEV(G63:G68)/SQRT(COUNT(G63:G68))</f>
        <v>1.4881812165638</v>
      </c>
      <c r="H71" s="13">
        <f t="shared" si="17"/>
        <v>7.0424309249955339</v>
      </c>
      <c r="I71" s="13" t="e">
        <f t="shared" si="17"/>
        <v>#DIV/0!</v>
      </c>
      <c r="J71" s="13">
        <f t="shared" si="17"/>
        <v>0.75</v>
      </c>
      <c r="K71" s="13">
        <f t="shared" si="17"/>
        <v>2.598076211353316</v>
      </c>
      <c r="L71" s="13">
        <f t="shared" si="17"/>
        <v>0.9574271077563381</v>
      </c>
      <c r="M71" s="13">
        <f t="shared" si="17"/>
        <v>14.401967458186629</v>
      </c>
      <c r="N71" s="13">
        <f t="shared" si="17"/>
        <v>7.9634582102668601</v>
      </c>
      <c r="O71" s="13">
        <f t="shared" si="17"/>
        <v>7.6852130744696989</v>
      </c>
      <c r="P71" s="13">
        <f t="shared" si="17"/>
        <v>0.28867513459481287</v>
      </c>
      <c r="Q71" s="13">
        <f t="shared" si="17"/>
        <v>1.5811388300841898</v>
      </c>
      <c r="R71" s="13" t="e">
        <f t="shared" si="17"/>
        <v>#DIV/0!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740</v>
      </c>
      <c r="E73" s="19">
        <v>195</v>
      </c>
      <c r="F73" s="19">
        <v>1071.2</v>
      </c>
      <c r="G73" s="19">
        <v>10.16</v>
      </c>
      <c r="H73" s="19">
        <v>57</v>
      </c>
      <c r="I73" s="19"/>
      <c r="J73" s="19">
        <v>5</v>
      </c>
      <c r="K73" s="19">
        <v>9</v>
      </c>
      <c r="L73" s="19">
        <v>3</v>
      </c>
      <c r="M73" s="19">
        <v>7</v>
      </c>
      <c r="N73" s="19">
        <v>4</v>
      </c>
      <c r="O73" s="19">
        <v>7</v>
      </c>
      <c r="P73" s="19">
        <v>5</v>
      </c>
      <c r="Q73" s="19">
        <v>2</v>
      </c>
      <c r="R73" s="19"/>
      <c r="S73" s="18" t="s">
        <v>731</v>
      </c>
      <c r="U73" s="102">
        <v>4</v>
      </c>
      <c r="V73" s="102">
        <f>IF($H73="","",$H73)</f>
        <v>57</v>
      </c>
      <c r="W73" s="102">
        <f>IF(V73="","",V73/100)</f>
        <v>0.56999999999999995</v>
      </c>
      <c r="X73" s="102">
        <f>IF($G73="","",$G73)</f>
        <v>10.16</v>
      </c>
      <c r="Y73" s="102">
        <f>IF($K73="","",$K73)</f>
        <v>9</v>
      </c>
      <c r="Z73" s="102">
        <f>IF(J73="","",J73-1)</f>
        <v>4</v>
      </c>
      <c r="AA73" s="102">
        <f>IF($L73="","",$L73)</f>
        <v>3</v>
      </c>
      <c r="AB73" s="102">
        <f>IF($M73="","",$M73)</f>
        <v>7</v>
      </c>
      <c r="AC73" s="102">
        <f>IF($H74="","",$H74)</f>
        <v>77</v>
      </c>
      <c r="AD73" s="102">
        <f>IF(AC73="","",AC73/100)</f>
        <v>0.77</v>
      </c>
      <c r="AE73" s="102">
        <f>IF($G74="","",$G74)</f>
        <v>13.43</v>
      </c>
      <c r="AF73" s="102">
        <f>IF($K74="","",$K74)</f>
        <v>19</v>
      </c>
      <c r="AG73" s="102">
        <f>IF(J74="","",J74-1)</f>
        <v>5</v>
      </c>
      <c r="AH73" s="102">
        <f>IF($L74="","",$L74)</f>
        <v>2</v>
      </c>
      <c r="AI73" s="102">
        <f>IF($M74="","",$M74)</f>
        <v>14</v>
      </c>
      <c r="AJ73" s="102">
        <f>IF($H75="","",$H75)</f>
        <v>78</v>
      </c>
      <c r="AK73" s="102">
        <f>IF(AJ73="","",AJ73/100)</f>
        <v>0.78</v>
      </c>
      <c r="AL73" s="102">
        <f>IF($G75="","",$G75)</f>
        <v>11.41</v>
      </c>
      <c r="AM73" s="102">
        <f>IF($K75="","",$K75)</f>
        <v>17</v>
      </c>
      <c r="AN73" s="102">
        <f>IF(J75="","",J75-1)</f>
        <v>5</v>
      </c>
      <c r="AO73" s="102">
        <f>IF($L75="","",$L75)</f>
        <v>1</v>
      </c>
      <c r="AP73" s="102">
        <f>IF($M75="","",$M75)</f>
        <v>14</v>
      </c>
      <c r="AQ73" s="102">
        <f>IF($H76="","",$H76)</f>
        <v>86</v>
      </c>
      <c r="AR73" s="102">
        <f>IF(AQ73="","",AQ73/100)</f>
        <v>0.86</v>
      </c>
      <c r="AS73" s="102">
        <f>IF($G76="","",$G76)</f>
        <v>10.1</v>
      </c>
      <c r="AT73" s="102">
        <f>IF($K76="","",$K76)</f>
        <v>19</v>
      </c>
      <c r="AU73" s="102">
        <f>IF(J76="","",J76-1)</f>
        <v>12</v>
      </c>
      <c r="AV73" s="102">
        <f>IF($L76="","",$L76)</f>
        <v>3</v>
      </c>
      <c r="AW73" s="102">
        <f>IF($M76="","",$M76)</f>
        <v>8</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16.75</v>
      </c>
      <c r="BM73" s="102">
        <f>SUM(P73:P78)/U73</f>
        <v>3</v>
      </c>
      <c r="BN73" s="102">
        <f>SUM(Q73:Q78)/U73</f>
        <v>4.75</v>
      </c>
      <c r="BO73" s="102">
        <f>SUM(R73:R78)/U73</f>
        <v>0</v>
      </c>
    </row>
    <row r="74" spans="2:67" ht="15.75" x14ac:dyDescent="0.2">
      <c r="B74" s="147"/>
      <c r="C74" s="21" t="s">
        <v>103</v>
      </c>
      <c r="D74" s="19" t="s">
        <v>740</v>
      </c>
      <c r="E74" s="19">
        <v>195</v>
      </c>
      <c r="F74" s="20"/>
      <c r="G74" s="19">
        <v>13.43</v>
      </c>
      <c r="H74" s="19">
        <v>77</v>
      </c>
      <c r="I74" s="19"/>
      <c r="J74" s="19">
        <v>6</v>
      </c>
      <c r="K74" s="19">
        <v>19</v>
      </c>
      <c r="L74" s="19">
        <v>2</v>
      </c>
      <c r="M74" s="19">
        <v>14</v>
      </c>
      <c r="N74" s="19">
        <v>8</v>
      </c>
      <c r="O74" s="19">
        <v>28</v>
      </c>
      <c r="P74" s="19">
        <v>4</v>
      </c>
      <c r="Q74" s="19">
        <v>7</v>
      </c>
      <c r="R74" s="19"/>
      <c r="S74" s="18" t="s">
        <v>732</v>
      </c>
    </row>
    <row r="75" spans="2:67" ht="15.75" x14ac:dyDescent="0.2">
      <c r="B75" s="147"/>
      <c r="C75" s="21" t="s">
        <v>102</v>
      </c>
      <c r="D75" s="19" t="str">
        <f t="shared" ref="D75:E78" si="18">D74</f>
        <v>AA</v>
      </c>
      <c r="E75" s="19">
        <f t="shared" si="18"/>
        <v>195</v>
      </c>
      <c r="F75" s="20"/>
      <c r="G75" s="19">
        <v>11.41</v>
      </c>
      <c r="H75" s="19">
        <v>78</v>
      </c>
      <c r="I75" s="19"/>
      <c r="J75" s="19">
        <v>6</v>
      </c>
      <c r="K75" s="19">
        <v>17</v>
      </c>
      <c r="L75" s="19">
        <v>1</v>
      </c>
      <c r="M75" s="19">
        <v>14</v>
      </c>
      <c r="N75" s="19">
        <v>7</v>
      </c>
      <c r="O75" s="19">
        <v>17</v>
      </c>
      <c r="P75" s="19">
        <v>3</v>
      </c>
      <c r="Q75" s="19">
        <v>10</v>
      </c>
      <c r="R75" s="19"/>
      <c r="S75" s="18" t="s">
        <v>731</v>
      </c>
    </row>
    <row r="76" spans="2:67" ht="15.75" x14ac:dyDescent="0.2">
      <c r="B76" s="147"/>
      <c r="C76" s="21" t="s">
        <v>101</v>
      </c>
      <c r="D76" s="19" t="str">
        <f t="shared" si="18"/>
        <v>AA</v>
      </c>
      <c r="E76" s="19">
        <f t="shared" si="18"/>
        <v>195</v>
      </c>
      <c r="F76" s="20"/>
      <c r="G76" s="19">
        <v>10.1</v>
      </c>
      <c r="H76" s="19">
        <v>86</v>
      </c>
      <c r="I76" s="19"/>
      <c r="J76" s="19">
        <v>13</v>
      </c>
      <c r="K76" s="19">
        <v>19</v>
      </c>
      <c r="L76" s="19">
        <v>3</v>
      </c>
      <c r="M76" s="19">
        <v>8</v>
      </c>
      <c r="N76" s="19">
        <v>13</v>
      </c>
      <c r="O76" s="19">
        <v>15</v>
      </c>
      <c r="P76" s="19">
        <v>0</v>
      </c>
      <c r="Q76" s="19">
        <v>0</v>
      </c>
      <c r="R76" s="19"/>
      <c r="S76" s="18" t="s">
        <v>731</v>
      </c>
    </row>
    <row r="77" spans="2:67" ht="15.75" x14ac:dyDescent="0.2">
      <c r="B77" s="147"/>
      <c r="C77" s="21" t="s">
        <v>100</v>
      </c>
      <c r="D77" s="19" t="str">
        <f t="shared" si="18"/>
        <v>AA</v>
      </c>
      <c r="E77" s="19">
        <f t="shared" si="18"/>
        <v>195</v>
      </c>
      <c r="F77" s="20"/>
      <c r="G77" s="19"/>
      <c r="H77" s="19"/>
      <c r="I77" s="19"/>
      <c r="J77" s="19"/>
      <c r="K77" s="19"/>
      <c r="L77" s="19"/>
      <c r="M77" s="19"/>
      <c r="N77" s="19"/>
      <c r="O77" s="19"/>
      <c r="P77" s="19"/>
      <c r="Q77" s="19"/>
      <c r="R77" s="19"/>
      <c r="S77" s="18"/>
    </row>
    <row r="78" spans="2:67" ht="15.75" x14ac:dyDescent="0.2">
      <c r="B78" s="147"/>
      <c r="C78" s="21" t="s">
        <v>99</v>
      </c>
      <c r="D78" s="19" t="str">
        <f t="shared" si="18"/>
        <v>AA</v>
      </c>
      <c r="E78" s="19">
        <f t="shared" si="18"/>
        <v>195</v>
      </c>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195</v>
      </c>
      <c r="F80" s="13">
        <f>F73</f>
        <v>1071.2</v>
      </c>
      <c r="G80" s="13">
        <f t="shared" ref="G80:R80" si="19">AVERAGE(G73:G78)</f>
        <v>11.275</v>
      </c>
      <c r="H80" s="13">
        <f t="shared" si="19"/>
        <v>74.5</v>
      </c>
      <c r="I80" s="13" t="e">
        <f t="shared" si="19"/>
        <v>#DIV/0!</v>
      </c>
      <c r="J80" s="13">
        <f t="shared" si="19"/>
        <v>7.5</v>
      </c>
      <c r="K80" s="13">
        <f t="shared" si="19"/>
        <v>16</v>
      </c>
      <c r="L80" s="13">
        <f t="shared" si="19"/>
        <v>2.25</v>
      </c>
      <c r="M80" s="13">
        <f t="shared" si="19"/>
        <v>10.75</v>
      </c>
      <c r="N80" s="13">
        <f t="shared" si="19"/>
        <v>8</v>
      </c>
      <c r="O80" s="13">
        <f t="shared" si="19"/>
        <v>16.75</v>
      </c>
      <c r="P80" s="13">
        <f t="shared" si="19"/>
        <v>3</v>
      </c>
      <c r="Q80" s="13">
        <f t="shared" si="19"/>
        <v>4.75</v>
      </c>
      <c r="R80" s="13" t="e">
        <f t="shared" si="19"/>
        <v>#DIV/0!</v>
      </c>
      <c r="S80" s="12"/>
    </row>
    <row r="81" spans="2:67" ht="15.75" x14ac:dyDescent="0.2">
      <c r="B81" s="17"/>
      <c r="C81" s="16" t="s">
        <v>97</v>
      </c>
      <c r="D81" s="15"/>
      <c r="E81" s="14"/>
      <c r="F81" s="14"/>
      <c r="G81" s="13">
        <f t="shared" ref="G81:R81" si="20">STDEV(G73:G78)/SQRT(COUNT(G73:G78))</f>
        <v>0.77921434791717825</v>
      </c>
      <c r="H81" s="13">
        <f t="shared" si="20"/>
        <v>6.1711695271912062</v>
      </c>
      <c r="I81" s="13" t="e">
        <f t="shared" si="20"/>
        <v>#DIV/0!</v>
      </c>
      <c r="J81" s="13">
        <f t="shared" si="20"/>
        <v>1.8484227510682361</v>
      </c>
      <c r="K81" s="13">
        <f t="shared" si="20"/>
        <v>2.3804761428476167</v>
      </c>
      <c r="L81" s="13">
        <f t="shared" si="20"/>
        <v>0.47871355387816905</v>
      </c>
      <c r="M81" s="13">
        <f t="shared" si="20"/>
        <v>1.8874586088176875</v>
      </c>
      <c r="N81" s="13">
        <f t="shared" si="20"/>
        <v>1.8708286933869707</v>
      </c>
      <c r="O81" s="13">
        <f t="shared" si="20"/>
        <v>4.3277207241995947</v>
      </c>
      <c r="P81" s="13">
        <f t="shared" si="20"/>
        <v>1.0801234497346435</v>
      </c>
      <c r="Q81" s="13">
        <f t="shared" si="20"/>
        <v>2.2867371223353739</v>
      </c>
      <c r="R81" s="13" t="e">
        <f t="shared" si="20"/>
        <v>#DIV/0!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195</v>
      </c>
      <c r="F83" s="19">
        <v>756.83</v>
      </c>
      <c r="G83" s="19">
        <v>8.52</v>
      </c>
      <c r="H83" s="19">
        <v>71</v>
      </c>
      <c r="I83" s="19"/>
      <c r="J83" s="19">
        <v>9</v>
      </c>
      <c r="K83" s="19">
        <v>14</v>
      </c>
      <c r="L83" s="19">
        <v>1</v>
      </c>
      <c r="M83" s="19">
        <v>2</v>
      </c>
      <c r="N83" s="19">
        <v>6</v>
      </c>
      <c r="O83" s="19">
        <v>9</v>
      </c>
      <c r="P83" s="19">
        <v>1</v>
      </c>
      <c r="Q83" s="19">
        <v>0</v>
      </c>
      <c r="R83" s="19"/>
      <c r="S83" s="18" t="s">
        <v>731</v>
      </c>
      <c r="U83" s="102">
        <v>4</v>
      </c>
      <c r="V83" s="102">
        <f>IF($H83="","",$H83)</f>
        <v>71</v>
      </c>
      <c r="W83" s="102">
        <f>IF(V83="","",V83/100)</f>
        <v>0.71</v>
      </c>
      <c r="X83" s="102">
        <f>IF($G83="","",$G83)</f>
        <v>8.52</v>
      </c>
      <c r="Y83" s="102">
        <f>IF($K83="","",$K83)</f>
        <v>14</v>
      </c>
      <c r="Z83" s="102">
        <f>IF(J83="","",J83-1)</f>
        <v>8</v>
      </c>
      <c r="AA83" s="102">
        <f>IF($L83="","",$L83)</f>
        <v>1</v>
      </c>
      <c r="AB83" s="102">
        <f>IF($M83="","",$M83)</f>
        <v>2</v>
      </c>
      <c r="AC83" s="102">
        <f>IF($H84="","",$H84)</f>
        <v>67</v>
      </c>
      <c r="AD83" s="102">
        <f>IF(AC83="","",AC83/100)</f>
        <v>0.67</v>
      </c>
      <c r="AE83" s="102">
        <f>IF($G84="","",$G84)</f>
        <v>7.05</v>
      </c>
      <c r="AF83" s="102">
        <f>IF($K84="","",$K84)</f>
        <v>16</v>
      </c>
      <c r="AG83" s="102">
        <f>IF(J84="","",J84-1)</f>
        <v>10</v>
      </c>
      <c r="AH83" s="102">
        <f>IF($L84="","",$L84)</f>
        <v>1</v>
      </c>
      <c r="AI83" s="102">
        <f>IF($M84="","",$M84)</f>
        <v>1</v>
      </c>
      <c r="AJ83" s="102">
        <f>IF($H85="","",$H85)</f>
        <v>77</v>
      </c>
      <c r="AK83" s="102">
        <f>IF(AJ83="","",AJ83/100)</f>
        <v>0.77</v>
      </c>
      <c r="AL83" s="102">
        <f>IF($G85="","",$G85)</f>
        <v>9.6</v>
      </c>
      <c r="AM83" s="102">
        <f>IF($K85="","",$K85)</f>
        <v>15</v>
      </c>
      <c r="AN83" s="102">
        <f>IF(J85="","",J85-1)</f>
        <v>6</v>
      </c>
      <c r="AO83" s="102">
        <f>IF($L85="","",$L85)</f>
        <v>1</v>
      </c>
      <c r="AP83" s="102">
        <f>IF($M85="","",$M85)</f>
        <v>3</v>
      </c>
      <c r="AQ83" s="102">
        <f>IF($H86="","",$H86)</f>
        <v>78</v>
      </c>
      <c r="AR83" s="102">
        <f>IF(AQ83="","",AQ83/100)</f>
        <v>0.78</v>
      </c>
      <c r="AS83" s="102">
        <f>IF($G86="","",$G86)</f>
        <v>10.96</v>
      </c>
      <c r="AT83" s="102">
        <f>IF($K86="","",$K86)</f>
        <v>14</v>
      </c>
      <c r="AU83" s="102">
        <f>IF(J86="","",J86-1)</f>
        <v>5</v>
      </c>
      <c r="AV83" s="102">
        <f>IF($L86="","",$L86)</f>
        <v>2</v>
      </c>
      <c r="AW83" s="102">
        <f>IF($M86="","",$M86)</f>
        <v>10</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10.75</v>
      </c>
      <c r="BM83" s="102">
        <f>SUM(P83:P88)/U83</f>
        <v>1</v>
      </c>
      <c r="BN83" s="102">
        <f>SUM(Q83:Q88)/U83</f>
        <v>2.25</v>
      </c>
      <c r="BO83" s="102">
        <f>SUM(R83:R88)/U83</f>
        <v>0</v>
      </c>
    </row>
    <row r="84" spans="2:67" ht="15.75" x14ac:dyDescent="0.2">
      <c r="B84" s="147"/>
      <c r="C84" s="21" t="s">
        <v>103</v>
      </c>
      <c r="D84" s="19" t="s">
        <v>740</v>
      </c>
      <c r="E84" s="19">
        <v>198</v>
      </c>
      <c r="F84" s="20"/>
      <c r="G84" s="19">
        <v>7.05</v>
      </c>
      <c r="H84" s="19">
        <v>67</v>
      </c>
      <c r="I84" s="19"/>
      <c r="J84" s="19">
        <v>11</v>
      </c>
      <c r="K84" s="19">
        <v>16</v>
      </c>
      <c r="L84" s="19">
        <v>1</v>
      </c>
      <c r="M84" s="19">
        <v>1</v>
      </c>
      <c r="N84" s="19">
        <v>11</v>
      </c>
      <c r="O84" s="19">
        <v>8</v>
      </c>
      <c r="P84" s="19">
        <v>0</v>
      </c>
      <c r="Q84" s="19">
        <v>1</v>
      </c>
      <c r="R84" s="19"/>
      <c r="S84" s="18" t="s">
        <v>752</v>
      </c>
    </row>
    <row r="85" spans="2:67" ht="15.75" x14ac:dyDescent="0.2">
      <c r="B85" s="147"/>
      <c r="C85" s="21" t="s">
        <v>102</v>
      </c>
      <c r="D85" s="19" t="str">
        <f t="shared" ref="D85:E88" si="21">D84</f>
        <v>AA</v>
      </c>
      <c r="E85" s="19">
        <f t="shared" si="21"/>
        <v>198</v>
      </c>
      <c r="F85" s="20"/>
      <c r="G85" s="19">
        <v>9.6</v>
      </c>
      <c r="H85" s="19">
        <v>77</v>
      </c>
      <c r="I85" s="19"/>
      <c r="J85" s="19">
        <v>7</v>
      </c>
      <c r="K85" s="19">
        <v>15</v>
      </c>
      <c r="L85" s="19">
        <v>1</v>
      </c>
      <c r="M85" s="19">
        <v>3</v>
      </c>
      <c r="N85" s="19">
        <v>7</v>
      </c>
      <c r="O85" s="19">
        <v>8</v>
      </c>
      <c r="P85" s="19">
        <v>1</v>
      </c>
      <c r="Q85" s="19">
        <v>1</v>
      </c>
      <c r="R85" s="19"/>
      <c r="S85" s="18" t="s">
        <v>731</v>
      </c>
    </row>
    <row r="86" spans="2:67" ht="15.75" x14ac:dyDescent="0.2">
      <c r="B86" s="147"/>
      <c r="C86" s="21" t="s">
        <v>101</v>
      </c>
      <c r="D86" s="19" t="str">
        <f t="shared" si="21"/>
        <v>AA</v>
      </c>
      <c r="E86" s="19">
        <f t="shared" si="21"/>
        <v>198</v>
      </c>
      <c r="F86" s="20"/>
      <c r="G86" s="19">
        <v>10.96</v>
      </c>
      <c r="H86" s="19">
        <v>78</v>
      </c>
      <c r="I86" s="19"/>
      <c r="J86" s="19">
        <v>6</v>
      </c>
      <c r="K86" s="19">
        <v>14</v>
      </c>
      <c r="L86" s="19">
        <v>2</v>
      </c>
      <c r="M86" s="19">
        <v>10</v>
      </c>
      <c r="N86" s="19">
        <v>6</v>
      </c>
      <c r="O86" s="19">
        <v>18</v>
      </c>
      <c r="P86" s="19">
        <v>2</v>
      </c>
      <c r="Q86" s="19">
        <v>7</v>
      </c>
      <c r="R86" s="19"/>
      <c r="S86" s="18" t="s">
        <v>731</v>
      </c>
    </row>
    <row r="87" spans="2:67" ht="15.75" x14ac:dyDescent="0.2">
      <c r="B87" s="147"/>
      <c r="C87" s="21" t="s">
        <v>100</v>
      </c>
      <c r="D87" s="19" t="str">
        <f t="shared" si="21"/>
        <v>AA</v>
      </c>
      <c r="E87" s="19">
        <f t="shared" si="21"/>
        <v>198</v>
      </c>
      <c r="F87" s="20"/>
      <c r="G87" s="19"/>
      <c r="H87" s="19"/>
      <c r="I87" s="19"/>
      <c r="J87" s="19"/>
      <c r="K87" s="19"/>
      <c r="L87" s="19"/>
      <c r="M87" s="19"/>
      <c r="N87" s="19"/>
      <c r="O87" s="19"/>
      <c r="P87" s="19"/>
      <c r="Q87" s="19"/>
      <c r="R87" s="19"/>
      <c r="S87" s="18"/>
    </row>
    <row r="88" spans="2:67" ht="15.75" x14ac:dyDescent="0.2">
      <c r="B88" s="147"/>
      <c r="C88" s="21" t="s">
        <v>99</v>
      </c>
      <c r="D88" s="19" t="str">
        <f t="shared" si="21"/>
        <v>AA</v>
      </c>
      <c r="E88" s="19">
        <f t="shared" si="21"/>
        <v>198</v>
      </c>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198</v>
      </c>
      <c r="F90" s="13">
        <f>F83</f>
        <v>756.83</v>
      </c>
      <c r="G90" s="13">
        <f t="shared" ref="G90:R90" si="22">AVERAGE(G83:G88)</f>
        <v>9.0325000000000006</v>
      </c>
      <c r="H90" s="13">
        <f t="shared" si="22"/>
        <v>73.25</v>
      </c>
      <c r="I90" s="13" t="e">
        <f t="shared" si="22"/>
        <v>#DIV/0!</v>
      </c>
      <c r="J90" s="13">
        <f t="shared" si="22"/>
        <v>8.25</v>
      </c>
      <c r="K90" s="13">
        <f t="shared" si="22"/>
        <v>14.75</v>
      </c>
      <c r="L90" s="13">
        <f t="shared" si="22"/>
        <v>1.25</v>
      </c>
      <c r="M90" s="13">
        <f t="shared" si="22"/>
        <v>4</v>
      </c>
      <c r="N90" s="13">
        <f t="shared" si="22"/>
        <v>7.5</v>
      </c>
      <c r="O90" s="13">
        <f t="shared" si="22"/>
        <v>10.75</v>
      </c>
      <c r="P90" s="13">
        <f t="shared" si="22"/>
        <v>1</v>
      </c>
      <c r="Q90" s="13">
        <f t="shared" si="22"/>
        <v>2.25</v>
      </c>
      <c r="R90" s="13" t="e">
        <f t="shared" si="22"/>
        <v>#DIV/0!</v>
      </c>
      <c r="S90" s="12"/>
    </row>
    <row r="91" spans="2:67" ht="15.75" x14ac:dyDescent="0.2">
      <c r="B91" s="17"/>
      <c r="C91" s="16" t="s">
        <v>97</v>
      </c>
      <c r="D91" s="15"/>
      <c r="E91" s="14"/>
      <c r="F91" s="14"/>
      <c r="G91" s="13">
        <f t="shared" ref="G91:R91" si="23">STDEV(G83:G88)/SQRT(COUNT(G83:G88))</f>
        <v>0.82816438585584906</v>
      </c>
      <c r="H91" s="13">
        <f t="shared" si="23"/>
        <v>2.5940637360455634</v>
      </c>
      <c r="I91" s="13" t="e">
        <f t="shared" si="23"/>
        <v>#DIV/0!</v>
      </c>
      <c r="J91" s="13">
        <f t="shared" si="23"/>
        <v>1.1086778913041726</v>
      </c>
      <c r="K91" s="13">
        <f t="shared" si="23"/>
        <v>0.47871355387816905</v>
      </c>
      <c r="L91" s="13">
        <f t="shared" si="23"/>
        <v>0.25</v>
      </c>
      <c r="M91" s="13">
        <f t="shared" si="23"/>
        <v>2.0412414523193152</v>
      </c>
      <c r="N91" s="13">
        <f t="shared" si="23"/>
        <v>1.1902380714238083</v>
      </c>
      <c r="O91" s="13">
        <f t="shared" si="23"/>
        <v>2.4281337140555777</v>
      </c>
      <c r="P91" s="13">
        <f t="shared" si="23"/>
        <v>0.40824829046386302</v>
      </c>
      <c r="Q91" s="13">
        <f t="shared" si="23"/>
        <v>1.6007810593582121</v>
      </c>
      <c r="R91" s="13" t="e">
        <f t="shared" si="23"/>
        <v>#DIV/0!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029C-3C85-41C5-BAD0-180DBF9F5E97}">
  <sheetPr>
    <pageSetUpPr fitToPage="1"/>
  </sheetPr>
  <dimension ref="B1:BO92"/>
  <sheetViews>
    <sheetView defaultGridColor="0" colorId="8" zoomScale="85" workbookViewId="0">
      <selection activeCell="U1" sqref="U1:BQ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196</v>
      </c>
      <c r="F13" s="19">
        <v>827.93</v>
      </c>
      <c r="G13" s="19">
        <v>11.1</v>
      </c>
      <c r="H13" s="19">
        <v>56.8</v>
      </c>
      <c r="I13" s="19"/>
      <c r="J13" s="19">
        <v>6</v>
      </c>
      <c r="K13" s="19">
        <v>18</v>
      </c>
      <c r="L13" s="19">
        <v>2</v>
      </c>
      <c r="M13" s="19">
        <v>10</v>
      </c>
      <c r="N13" s="19">
        <v>6</v>
      </c>
      <c r="O13" s="19">
        <v>16</v>
      </c>
      <c r="P13" s="19">
        <v>1</v>
      </c>
      <c r="Q13" s="19">
        <v>5</v>
      </c>
      <c r="R13" s="19"/>
      <c r="S13" s="18" t="s">
        <v>752</v>
      </c>
      <c r="U13" s="102">
        <v>4</v>
      </c>
      <c r="V13" s="102">
        <f>IF($H13="","",$H13)</f>
        <v>56.8</v>
      </c>
      <c r="W13" s="102">
        <f>IF(V13="","",V13/100)</f>
        <v>0.56799999999999995</v>
      </c>
      <c r="X13" s="102">
        <f>IF($G13="","",$G13)</f>
        <v>11.1</v>
      </c>
      <c r="Y13" s="102">
        <f>IF($K13="","",$K13)</f>
        <v>18</v>
      </c>
      <c r="Z13" s="102">
        <f>IF(J13="","",J13-1)</f>
        <v>5</v>
      </c>
      <c r="AA13" s="102">
        <f>IF($L13="","",$L13)</f>
        <v>2</v>
      </c>
      <c r="AB13" s="102">
        <f>IF($M13="","",$M13)</f>
        <v>10</v>
      </c>
      <c r="AC13" s="102">
        <f>IF($H14="","",$H14)</f>
        <v>41.6</v>
      </c>
      <c r="AD13" s="102">
        <f>IF(AC13="","",AC13/100)</f>
        <v>0.41600000000000004</v>
      </c>
      <c r="AE13" s="102">
        <f>IF($G14="","",$G14)</f>
        <v>9.9</v>
      </c>
      <c r="AF13" s="102">
        <f>IF($K14="","",$K14)</f>
        <v>14</v>
      </c>
      <c r="AG13" s="102">
        <f>IF(J14="","",J14-1)</f>
        <v>4</v>
      </c>
      <c r="AH13" s="102">
        <f>IF($L14="","",$L14)</f>
        <v>1</v>
      </c>
      <c r="AI13" s="102">
        <f>IF($M14="","",$M14)</f>
        <v>13</v>
      </c>
      <c r="AJ13" s="102">
        <f>IF($H15="","",$H15)</f>
        <v>55.7</v>
      </c>
      <c r="AK13" s="102">
        <f>IF(AJ13="","",AJ13/100)</f>
        <v>0.55700000000000005</v>
      </c>
      <c r="AL13" s="102">
        <f>IF($G15="","",$G15)</f>
        <v>12</v>
      </c>
      <c r="AM13" s="102">
        <f>IF($K15="","",$K15)</f>
        <v>18</v>
      </c>
      <c r="AN13" s="102">
        <f>IF(J15="","",J15-1)</f>
        <v>5</v>
      </c>
      <c r="AO13" s="102">
        <f>IF($L15="","",$L15)</f>
        <v>2</v>
      </c>
      <c r="AP13" s="102">
        <f>IF($M15="","",$M15)</f>
        <v>35</v>
      </c>
      <c r="AQ13" s="102">
        <f>IF($H16="","",$H16)</f>
        <v>62.4</v>
      </c>
      <c r="AR13" s="102">
        <f>IF(AQ13="","",AQ13/100)</f>
        <v>0.624</v>
      </c>
      <c r="AS13" s="102">
        <f>IF($G16="","",$G16)</f>
        <v>13</v>
      </c>
      <c r="AT13" s="102">
        <f>IF($K16="","",$K16)</f>
        <v>18</v>
      </c>
      <c r="AU13" s="102">
        <f>IF(J16="","",J16-1)</f>
        <v>5</v>
      </c>
      <c r="AV13" s="102">
        <f>IF($L16="","",$L16)</f>
        <v>2</v>
      </c>
      <c r="AW13" s="102">
        <f>IF($M16="","",$M16)</f>
        <v>34</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19.5</v>
      </c>
      <c r="BM13" s="102">
        <f>SUM(P13:P18)/U13</f>
        <v>1.75</v>
      </c>
      <c r="BN13" s="102">
        <f>SUM(Q13:Q18)/U13</f>
        <v>9.5</v>
      </c>
      <c r="BO13" s="102">
        <f>SUM(R13:R18)/U13</f>
        <v>0</v>
      </c>
    </row>
    <row r="14" spans="2:67" ht="15.75" x14ac:dyDescent="0.2">
      <c r="B14" s="147"/>
      <c r="C14" s="21" t="s">
        <v>103</v>
      </c>
      <c r="D14" s="19" t="s">
        <v>745</v>
      </c>
      <c r="E14" s="19">
        <v>198</v>
      </c>
      <c r="F14" s="20"/>
      <c r="G14" s="19">
        <v>9.9</v>
      </c>
      <c r="H14" s="19">
        <v>41.6</v>
      </c>
      <c r="I14" s="19"/>
      <c r="J14" s="19">
        <v>5</v>
      </c>
      <c r="K14" s="19">
        <v>14</v>
      </c>
      <c r="L14" s="19">
        <v>1</v>
      </c>
      <c r="M14" s="19">
        <v>13</v>
      </c>
      <c r="N14" s="19">
        <v>5</v>
      </c>
      <c r="O14" s="19">
        <v>11</v>
      </c>
      <c r="P14" s="19">
        <v>1</v>
      </c>
      <c r="Q14" s="19">
        <v>8</v>
      </c>
      <c r="R14" s="19"/>
      <c r="S14" s="18" t="s">
        <v>731</v>
      </c>
    </row>
    <row r="15" spans="2:67" ht="15.75" x14ac:dyDescent="0.2">
      <c r="B15" s="147"/>
      <c r="C15" s="21" t="s">
        <v>102</v>
      </c>
      <c r="D15" s="19" t="str">
        <f t="shared" ref="D15:E18" si="0">D14</f>
        <v>CO'B</v>
      </c>
      <c r="E15" s="19">
        <f t="shared" si="0"/>
        <v>198</v>
      </c>
      <c r="F15" s="20"/>
      <c r="G15" s="19">
        <v>12</v>
      </c>
      <c r="H15" s="19">
        <v>55.7</v>
      </c>
      <c r="I15" s="19"/>
      <c r="J15" s="19">
        <v>6</v>
      </c>
      <c r="K15" s="19">
        <v>18</v>
      </c>
      <c r="L15" s="19">
        <v>2</v>
      </c>
      <c r="M15" s="19">
        <v>35</v>
      </c>
      <c r="N15" s="19">
        <v>27</v>
      </c>
      <c r="O15" s="19">
        <v>25</v>
      </c>
      <c r="P15" s="19">
        <v>3</v>
      </c>
      <c r="Q15" s="19">
        <v>9</v>
      </c>
      <c r="R15" s="19"/>
      <c r="S15" s="18" t="s">
        <v>752</v>
      </c>
    </row>
    <row r="16" spans="2:67" ht="15.75" x14ac:dyDescent="0.2">
      <c r="B16" s="147"/>
      <c r="C16" s="21" t="s">
        <v>101</v>
      </c>
      <c r="D16" s="19" t="str">
        <f t="shared" si="0"/>
        <v>CO'B</v>
      </c>
      <c r="E16" s="19">
        <f t="shared" si="0"/>
        <v>198</v>
      </c>
      <c r="F16" s="20"/>
      <c r="G16" s="19">
        <v>13</v>
      </c>
      <c r="H16" s="19">
        <v>62.4</v>
      </c>
      <c r="I16" s="19"/>
      <c r="J16" s="19">
        <v>6</v>
      </c>
      <c r="K16" s="19">
        <v>18</v>
      </c>
      <c r="L16" s="19">
        <v>2</v>
      </c>
      <c r="M16" s="19">
        <v>34</v>
      </c>
      <c r="N16" s="19">
        <v>18</v>
      </c>
      <c r="O16" s="19">
        <v>26</v>
      </c>
      <c r="P16" s="19">
        <v>2</v>
      </c>
      <c r="Q16" s="19">
        <v>16</v>
      </c>
      <c r="R16" s="19"/>
      <c r="S16" s="18" t="s">
        <v>732</v>
      </c>
    </row>
    <row r="17" spans="2:67" ht="15.75" x14ac:dyDescent="0.2">
      <c r="B17" s="147"/>
      <c r="C17" s="21" t="s">
        <v>100</v>
      </c>
      <c r="D17" s="19" t="str">
        <f t="shared" si="0"/>
        <v>CO'B</v>
      </c>
      <c r="E17" s="19">
        <f t="shared" si="0"/>
        <v>198</v>
      </c>
      <c r="F17" s="20"/>
      <c r="G17" s="19"/>
      <c r="H17" s="19"/>
      <c r="I17" s="19"/>
      <c r="J17" s="19"/>
      <c r="K17" s="19"/>
      <c r="L17" s="19"/>
      <c r="M17" s="19"/>
      <c r="N17" s="19"/>
      <c r="O17" s="19"/>
      <c r="P17" s="19"/>
      <c r="Q17" s="19"/>
      <c r="R17" s="19"/>
      <c r="S17" s="18"/>
    </row>
    <row r="18" spans="2:67" ht="15.75" x14ac:dyDescent="0.2">
      <c r="B18" s="147"/>
      <c r="C18" s="21" t="s">
        <v>99</v>
      </c>
      <c r="D18" s="19" t="str">
        <f t="shared" si="0"/>
        <v>CO'B</v>
      </c>
      <c r="E18" s="19">
        <f t="shared" si="0"/>
        <v>198</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198</v>
      </c>
      <c r="F20" s="13">
        <f>F13</f>
        <v>827.93</v>
      </c>
      <c r="G20" s="13">
        <f t="shared" ref="G20:R20" si="1">AVERAGE(G13:G18)</f>
        <v>11.5</v>
      </c>
      <c r="H20" s="13">
        <f t="shared" si="1"/>
        <v>54.125000000000007</v>
      </c>
      <c r="I20" s="13" t="e">
        <f t="shared" si="1"/>
        <v>#DIV/0!</v>
      </c>
      <c r="J20" s="13">
        <f t="shared" si="1"/>
        <v>5.75</v>
      </c>
      <c r="K20" s="13">
        <f t="shared" si="1"/>
        <v>17</v>
      </c>
      <c r="L20" s="13">
        <f t="shared" si="1"/>
        <v>1.75</v>
      </c>
      <c r="M20" s="13">
        <f t="shared" si="1"/>
        <v>23</v>
      </c>
      <c r="N20" s="13">
        <f t="shared" si="1"/>
        <v>14</v>
      </c>
      <c r="O20" s="13">
        <f t="shared" si="1"/>
        <v>19.5</v>
      </c>
      <c r="P20" s="13">
        <f t="shared" si="1"/>
        <v>1.75</v>
      </c>
      <c r="Q20" s="13">
        <f t="shared" si="1"/>
        <v>9.5</v>
      </c>
      <c r="R20" s="13" t="e">
        <f t="shared" si="1"/>
        <v>#DIV/0!</v>
      </c>
      <c r="S20" s="12"/>
    </row>
    <row r="21" spans="2:67" ht="15.75" x14ac:dyDescent="0.2">
      <c r="B21" s="17"/>
      <c r="C21" s="16" t="s">
        <v>97</v>
      </c>
      <c r="D21" s="15"/>
      <c r="E21" s="14"/>
      <c r="F21" s="14"/>
      <c r="G21" s="13">
        <f t="shared" ref="G21:R21" si="2">STDEV(G13:G18)/SQRT(COUNT(G13:G18))</f>
        <v>0.65954529791364591</v>
      </c>
      <c r="H21" s="13">
        <f t="shared" si="2"/>
        <v>4.4251883199098376</v>
      </c>
      <c r="I21" s="13" t="e">
        <f t="shared" si="2"/>
        <v>#DIV/0!</v>
      </c>
      <c r="J21" s="13">
        <f t="shared" si="2"/>
        <v>0.25</v>
      </c>
      <c r="K21" s="13">
        <f t="shared" si="2"/>
        <v>1</v>
      </c>
      <c r="L21" s="13">
        <f t="shared" si="2"/>
        <v>0.25</v>
      </c>
      <c r="M21" s="13">
        <f t="shared" si="2"/>
        <v>6.6708320320631671</v>
      </c>
      <c r="N21" s="13">
        <f t="shared" si="2"/>
        <v>5.2440442408507577</v>
      </c>
      <c r="O21" s="13">
        <f t="shared" si="2"/>
        <v>3.6170890690351176</v>
      </c>
      <c r="P21" s="13">
        <f t="shared" si="2"/>
        <v>0.47871355387816905</v>
      </c>
      <c r="Q21" s="13">
        <f t="shared" si="2"/>
        <v>2.3273733406281569</v>
      </c>
      <c r="R21" s="13" t="e">
        <f t="shared" si="2"/>
        <v>#DIV/0!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730</v>
      </c>
      <c r="E23" s="19">
        <v>196</v>
      </c>
      <c r="F23" s="19">
        <v>939.78</v>
      </c>
      <c r="G23" s="19">
        <v>12</v>
      </c>
      <c r="H23" s="19">
        <v>53.4</v>
      </c>
      <c r="I23" s="19"/>
      <c r="J23" s="19">
        <v>7</v>
      </c>
      <c r="K23" s="19">
        <v>17</v>
      </c>
      <c r="L23" s="19">
        <v>1</v>
      </c>
      <c r="M23" s="19">
        <v>24</v>
      </c>
      <c r="N23" s="19">
        <v>6</v>
      </c>
      <c r="O23" s="19">
        <v>15</v>
      </c>
      <c r="P23" s="19">
        <v>0</v>
      </c>
      <c r="Q23" s="19">
        <v>5</v>
      </c>
      <c r="R23" s="19"/>
      <c r="S23" s="18" t="s">
        <v>731</v>
      </c>
      <c r="U23" s="102">
        <v>4</v>
      </c>
      <c r="V23" s="102">
        <f>IF($H23="","",$H23)</f>
        <v>53.4</v>
      </c>
      <c r="W23" s="102">
        <f>IF(V23="","",V23/100)</f>
        <v>0.53400000000000003</v>
      </c>
      <c r="X23" s="102">
        <f>IF($G23="","",$G23)</f>
        <v>12</v>
      </c>
      <c r="Y23" s="102">
        <f>IF($K23="","",$K23)</f>
        <v>17</v>
      </c>
      <c r="Z23" s="102">
        <f>IF(J23="","",J23-1)</f>
        <v>6</v>
      </c>
      <c r="AA23" s="102">
        <f>IF($L23="","",$L23)</f>
        <v>1</v>
      </c>
      <c r="AB23" s="102">
        <f>IF($M23="","",$M23)</f>
        <v>24</v>
      </c>
      <c r="AC23" s="102">
        <f>IF($H24="","",$H24)</f>
        <v>66.400000000000006</v>
      </c>
      <c r="AD23" s="102">
        <f>IF(AC23="","",AC23/100)</f>
        <v>0.66400000000000003</v>
      </c>
      <c r="AE23" s="102">
        <f>IF($G24="","",$G24)</f>
        <v>10.9</v>
      </c>
      <c r="AF23" s="102">
        <f>IF($K24="","",$K24)</f>
        <v>22</v>
      </c>
      <c r="AG23" s="102">
        <f>IF(J24="","",J24-1)</f>
        <v>6</v>
      </c>
      <c r="AH23" s="102">
        <f>IF($L24="","",$L24)</f>
        <v>0</v>
      </c>
      <c r="AI23" s="102">
        <f>IF($M24="","",$M24)</f>
        <v>0</v>
      </c>
      <c r="AJ23" s="102">
        <f>IF($H25="","",$H25)</f>
        <v>68.099999999999994</v>
      </c>
      <c r="AK23" s="102">
        <f>IF(AJ23="","",AJ23/100)</f>
        <v>0.68099999999999994</v>
      </c>
      <c r="AL23" s="102">
        <f>IF($G25="","",$G25)</f>
        <v>8.1</v>
      </c>
      <c r="AM23" s="102">
        <f>IF($K25="","",$K25)</f>
        <v>19</v>
      </c>
      <c r="AN23" s="102">
        <f>IF(J25="","",J25-1)</f>
        <v>6</v>
      </c>
      <c r="AO23" s="102">
        <f>IF($L25="","",$L25)</f>
        <v>0</v>
      </c>
      <c r="AP23" s="102">
        <f>IF($M25="","",$M25)</f>
        <v>0</v>
      </c>
      <c r="AQ23" s="102">
        <f>IF($H26="","",$H26)</f>
        <v>75.3</v>
      </c>
      <c r="AR23" s="102">
        <f>IF(AQ23="","",AQ23/100)</f>
        <v>0.753</v>
      </c>
      <c r="AS23" s="102">
        <f>IF($G26="","",$G26)</f>
        <v>11.4</v>
      </c>
      <c r="AT23" s="102">
        <f>IF($K26="","",$K26)</f>
        <v>20</v>
      </c>
      <c r="AU23" s="102">
        <f>IF(J26="","",J26-1)</f>
        <v>7</v>
      </c>
      <c r="AV23" s="102">
        <f>IF($L26="","",$L26)</f>
        <v>1</v>
      </c>
      <c r="AW23" s="102">
        <f>IF($M26="","",$M26)</f>
        <v>8</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13.25</v>
      </c>
      <c r="BM23" s="102">
        <f>SUM(P23:P28)/U23</f>
        <v>1</v>
      </c>
      <c r="BN23" s="102">
        <f>SUM(Q23:Q28)/U23</f>
        <v>7</v>
      </c>
      <c r="BO23" s="102">
        <f>SUM(R23:R28)/U23</f>
        <v>0</v>
      </c>
    </row>
    <row r="24" spans="2:67" ht="15.75" x14ac:dyDescent="0.2">
      <c r="B24" s="147"/>
      <c r="C24" s="21" t="s">
        <v>103</v>
      </c>
      <c r="D24" s="19" t="s">
        <v>747</v>
      </c>
      <c r="E24" s="19">
        <v>198</v>
      </c>
      <c r="F24" s="20"/>
      <c r="G24" s="19">
        <v>10.9</v>
      </c>
      <c r="H24" s="19">
        <v>66.400000000000006</v>
      </c>
      <c r="I24" s="19"/>
      <c r="J24" s="19">
        <v>7</v>
      </c>
      <c r="K24" s="19">
        <v>22</v>
      </c>
      <c r="L24" s="19">
        <v>0</v>
      </c>
      <c r="M24" s="19">
        <v>0</v>
      </c>
      <c r="N24" s="19">
        <v>10</v>
      </c>
      <c r="O24" s="19">
        <v>18</v>
      </c>
      <c r="P24" s="19">
        <v>2</v>
      </c>
      <c r="Q24" s="19">
        <v>13</v>
      </c>
      <c r="R24" s="19"/>
      <c r="S24" s="18" t="s">
        <v>752</v>
      </c>
    </row>
    <row r="25" spans="2:67" ht="15.75" x14ac:dyDescent="0.2">
      <c r="B25" s="147"/>
      <c r="C25" s="21" t="s">
        <v>102</v>
      </c>
      <c r="D25" s="19" t="str">
        <f t="shared" ref="D25:E28" si="3">D24</f>
        <v>COB</v>
      </c>
      <c r="E25" s="19">
        <f t="shared" si="3"/>
        <v>198</v>
      </c>
      <c r="F25" s="20"/>
      <c r="G25" s="19">
        <v>8.1</v>
      </c>
      <c r="H25" s="19">
        <v>68.099999999999994</v>
      </c>
      <c r="I25" s="19"/>
      <c r="J25" s="19">
        <v>7</v>
      </c>
      <c r="K25" s="19">
        <v>19</v>
      </c>
      <c r="L25" s="19">
        <v>0</v>
      </c>
      <c r="M25" s="19">
        <v>0</v>
      </c>
      <c r="N25" s="19">
        <v>5</v>
      </c>
      <c r="O25" s="19">
        <v>8</v>
      </c>
      <c r="P25" s="19">
        <v>1</v>
      </c>
      <c r="Q25" s="19">
        <v>2</v>
      </c>
      <c r="R25" s="19"/>
      <c r="S25" s="18" t="s">
        <v>752</v>
      </c>
    </row>
    <row r="26" spans="2:67" ht="15.75" x14ac:dyDescent="0.2">
      <c r="B26" s="147"/>
      <c r="C26" s="21" t="s">
        <v>101</v>
      </c>
      <c r="D26" s="19" t="str">
        <f t="shared" si="3"/>
        <v>COB</v>
      </c>
      <c r="E26" s="19">
        <f t="shared" si="3"/>
        <v>198</v>
      </c>
      <c r="F26" s="20"/>
      <c r="G26" s="19">
        <v>11.4</v>
      </c>
      <c r="H26" s="19">
        <v>75.3</v>
      </c>
      <c r="I26" s="19"/>
      <c r="J26" s="19">
        <v>8</v>
      </c>
      <c r="K26" s="19">
        <v>20</v>
      </c>
      <c r="L26" s="19">
        <v>1</v>
      </c>
      <c r="M26" s="19">
        <v>8</v>
      </c>
      <c r="N26" s="19">
        <v>11</v>
      </c>
      <c r="O26" s="19">
        <v>12</v>
      </c>
      <c r="P26" s="19">
        <v>1</v>
      </c>
      <c r="Q26" s="19">
        <v>8</v>
      </c>
      <c r="R26" s="19"/>
      <c r="S26" s="18"/>
    </row>
    <row r="27" spans="2:67" ht="15.75" x14ac:dyDescent="0.2">
      <c r="B27" s="147"/>
      <c r="C27" s="21" t="s">
        <v>100</v>
      </c>
      <c r="D27" s="19" t="str">
        <f t="shared" si="3"/>
        <v>COB</v>
      </c>
      <c r="E27" s="19">
        <f t="shared" si="3"/>
        <v>198</v>
      </c>
      <c r="F27" s="20"/>
      <c r="G27" s="19"/>
      <c r="H27" s="19"/>
      <c r="I27" s="19"/>
      <c r="J27" s="19"/>
      <c r="K27" s="19"/>
      <c r="L27" s="19"/>
      <c r="M27" s="19"/>
      <c r="N27" s="19"/>
      <c r="O27" s="19"/>
      <c r="P27" s="19"/>
      <c r="Q27" s="19"/>
      <c r="R27" s="19"/>
      <c r="S27" s="18" t="s">
        <v>806</v>
      </c>
    </row>
    <row r="28" spans="2:67" ht="15.75" x14ac:dyDescent="0.2">
      <c r="B28" s="147"/>
      <c r="C28" s="21" t="s">
        <v>99</v>
      </c>
      <c r="D28" s="19" t="str">
        <f t="shared" si="3"/>
        <v>COB</v>
      </c>
      <c r="E28" s="19">
        <f t="shared" si="3"/>
        <v>198</v>
      </c>
      <c r="F28" s="20"/>
      <c r="G28" s="19"/>
      <c r="H28" s="19"/>
      <c r="I28" s="19"/>
      <c r="J28" s="19"/>
      <c r="K28" s="19"/>
      <c r="L28" s="19"/>
      <c r="M28" s="19"/>
      <c r="N28" s="19"/>
      <c r="O28" s="19"/>
      <c r="P28" s="19"/>
      <c r="Q28" s="19"/>
      <c r="R28" s="19"/>
      <c r="S28" s="18" t="s">
        <v>808</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198</v>
      </c>
      <c r="F30" s="13">
        <f>F23</f>
        <v>939.78</v>
      </c>
      <c r="G30" s="13">
        <f t="shared" ref="G30:R30" si="4">AVERAGE(G23:G28)</f>
        <v>10.6</v>
      </c>
      <c r="H30" s="13">
        <f t="shared" si="4"/>
        <v>65.8</v>
      </c>
      <c r="I30" s="13" t="e">
        <f t="shared" si="4"/>
        <v>#DIV/0!</v>
      </c>
      <c r="J30" s="13">
        <f t="shared" si="4"/>
        <v>7.25</v>
      </c>
      <c r="K30" s="13">
        <f t="shared" si="4"/>
        <v>19.5</v>
      </c>
      <c r="L30" s="13">
        <f t="shared" si="4"/>
        <v>0.5</v>
      </c>
      <c r="M30" s="13">
        <f t="shared" si="4"/>
        <v>8</v>
      </c>
      <c r="N30" s="13">
        <f t="shared" si="4"/>
        <v>8</v>
      </c>
      <c r="O30" s="13">
        <f t="shared" si="4"/>
        <v>13.25</v>
      </c>
      <c r="P30" s="13">
        <f t="shared" si="4"/>
        <v>1</v>
      </c>
      <c r="Q30" s="13">
        <f t="shared" si="4"/>
        <v>7</v>
      </c>
      <c r="R30" s="13" t="e">
        <f t="shared" si="4"/>
        <v>#DIV/0!</v>
      </c>
      <c r="S30" s="12"/>
    </row>
    <row r="31" spans="2:67" ht="15.75" x14ac:dyDescent="0.2">
      <c r="B31" s="17"/>
      <c r="C31" s="16" t="s">
        <v>97</v>
      </c>
      <c r="D31" s="15"/>
      <c r="E31" s="14"/>
      <c r="F31" s="14"/>
      <c r="G31" s="13">
        <f t="shared" ref="G31:R31" si="5">STDEV(G23:G28)/SQRT(COUNT(G23:G28))</f>
        <v>0.8631338250816033</v>
      </c>
      <c r="H31" s="13">
        <f t="shared" si="5"/>
        <v>4.5612498287202259</v>
      </c>
      <c r="I31" s="13" t="e">
        <f t="shared" si="5"/>
        <v>#DIV/0!</v>
      </c>
      <c r="J31" s="13">
        <f t="shared" si="5"/>
        <v>0.25</v>
      </c>
      <c r="K31" s="13">
        <f t="shared" si="5"/>
        <v>1.0408329997330663</v>
      </c>
      <c r="L31" s="13">
        <f t="shared" si="5"/>
        <v>0.28867513459481287</v>
      </c>
      <c r="M31" s="13">
        <f t="shared" si="5"/>
        <v>5.6568542494923806</v>
      </c>
      <c r="N31" s="13">
        <f t="shared" si="5"/>
        <v>1.4719601443879744</v>
      </c>
      <c r="O31" s="13">
        <f t="shared" si="5"/>
        <v>2.1360009363293826</v>
      </c>
      <c r="P31" s="13">
        <f t="shared" si="5"/>
        <v>0.40824829046386302</v>
      </c>
      <c r="Q31" s="13">
        <f t="shared" si="5"/>
        <v>2.3452078799117149</v>
      </c>
      <c r="R31" s="13" t="e">
        <f t="shared" si="5"/>
        <v>#DIV/0!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196</v>
      </c>
      <c r="F33" s="19">
        <v>824.43</v>
      </c>
      <c r="G33" s="19">
        <v>10.4</v>
      </c>
      <c r="H33" s="19">
        <v>60.7</v>
      </c>
      <c r="I33" s="19"/>
      <c r="J33" s="19">
        <v>6</v>
      </c>
      <c r="K33" s="19">
        <v>15</v>
      </c>
      <c r="L33" s="19">
        <v>1</v>
      </c>
      <c r="M33" s="19">
        <v>10</v>
      </c>
      <c r="N33" s="19">
        <v>14</v>
      </c>
      <c r="O33" s="19">
        <v>9</v>
      </c>
      <c r="P33" s="19">
        <v>0</v>
      </c>
      <c r="Q33" s="19">
        <v>6</v>
      </c>
      <c r="R33" s="19"/>
      <c r="S33" s="18"/>
      <c r="U33" s="102">
        <v>4</v>
      </c>
      <c r="V33" s="102">
        <f>IF($H33="","",$H33)</f>
        <v>60.7</v>
      </c>
      <c r="W33" s="102">
        <f>IF(V33="","",V33/100)</f>
        <v>0.60699999999999998</v>
      </c>
      <c r="X33" s="102">
        <f>IF($G33="","",$G33)</f>
        <v>10.4</v>
      </c>
      <c r="Y33" s="102">
        <f>IF($K33="","",$K33)</f>
        <v>15</v>
      </c>
      <c r="Z33" s="102">
        <f>IF(J33="","",J33-1)</f>
        <v>5</v>
      </c>
      <c r="AA33" s="102">
        <f>IF($L33="","",$L33)</f>
        <v>1</v>
      </c>
      <c r="AB33" s="102">
        <f>IF($M33="","",$M33)</f>
        <v>10</v>
      </c>
      <c r="AC33" s="102">
        <f>IF($H34="","",$H34)</f>
        <v>67.3</v>
      </c>
      <c r="AD33" s="102">
        <f>IF(AC33="","",AC33/100)</f>
        <v>0.67299999999999993</v>
      </c>
      <c r="AE33" s="102">
        <f>IF($G34="","",$G34)</f>
        <v>10.1</v>
      </c>
      <c r="AF33" s="102">
        <f>IF($K34="","",$K34)</f>
        <v>20</v>
      </c>
      <c r="AG33" s="102">
        <f>IF(J34="","",J34-1)</f>
        <v>6</v>
      </c>
      <c r="AH33" s="102">
        <f>IF($L34="","",$L34)</f>
        <v>1</v>
      </c>
      <c r="AI33" s="102">
        <f>IF($M34="","",$M34)</f>
        <v>5</v>
      </c>
      <c r="AJ33" s="102">
        <f>IF($H35="","",$H35)</f>
        <v>65.599999999999994</v>
      </c>
      <c r="AK33" s="102">
        <f>IF(AJ33="","",AJ33/100)</f>
        <v>0.65599999999999992</v>
      </c>
      <c r="AL33" s="102">
        <f>IF($G35="","",$G35)</f>
        <v>9.6</v>
      </c>
      <c r="AM33" s="102">
        <f>IF($K35="","",$K35)</f>
        <v>20</v>
      </c>
      <c r="AN33" s="102">
        <f>IF(J35="","",J35-1)</f>
        <v>7</v>
      </c>
      <c r="AO33" s="102">
        <f>IF($L35="","",$L35)</f>
        <v>1</v>
      </c>
      <c r="AP33" s="102">
        <f>IF($M35="","",$M35)</f>
        <v>17</v>
      </c>
      <c r="AQ33" s="102">
        <f>IF($H36="","",$H36)</f>
        <v>58.3</v>
      </c>
      <c r="AR33" s="102">
        <f>IF(AQ33="","",AQ33/100)</f>
        <v>0.58299999999999996</v>
      </c>
      <c r="AS33" s="102">
        <f>IF($G36="","",$G36)</f>
        <v>9.1</v>
      </c>
      <c r="AT33" s="102">
        <f>IF($K36="","",$K36)</f>
        <v>20</v>
      </c>
      <c r="AU33" s="102">
        <f>IF(J36="","",J36-1)</f>
        <v>7</v>
      </c>
      <c r="AV33" s="102">
        <f>IF($L36="","",$L36)</f>
        <v>1</v>
      </c>
      <c r="AW33" s="102">
        <f>IF($M36="","",$M36)</f>
        <v>13</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11.75</v>
      </c>
      <c r="BM33" s="102">
        <f>SUM(P33:P38)/U33</f>
        <v>0</v>
      </c>
      <c r="BN33" s="102">
        <f>SUM(Q33:Q38)/U33</f>
        <v>4.75</v>
      </c>
      <c r="BO33" s="102">
        <f>SUM(R33:R38)/U33</f>
        <v>0</v>
      </c>
    </row>
    <row r="34" spans="2:67" ht="15.75" x14ac:dyDescent="0.2">
      <c r="B34" s="147"/>
      <c r="C34" s="21" t="s">
        <v>103</v>
      </c>
      <c r="D34" s="19" t="s">
        <v>747</v>
      </c>
      <c r="E34" s="19">
        <v>198</v>
      </c>
      <c r="F34" s="20"/>
      <c r="G34" s="19">
        <v>10.1</v>
      </c>
      <c r="H34" s="19">
        <v>67.3</v>
      </c>
      <c r="I34" s="19"/>
      <c r="J34" s="19">
        <v>7</v>
      </c>
      <c r="K34" s="19">
        <v>20</v>
      </c>
      <c r="L34" s="19">
        <v>1</v>
      </c>
      <c r="M34" s="19">
        <v>5</v>
      </c>
      <c r="N34" s="19">
        <v>15</v>
      </c>
      <c r="O34" s="19">
        <v>11</v>
      </c>
      <c r="P34" s="19">
        <v>0</v>
      </c>
      <c r="Q34" s="19">
        <v>3</v>
      </c>
      <c r="R34" s="19"/>
      <c r="S34" s="18" t="s">
        <v>752</v>
      </c>
    </row>
    <row r="35" spans="2:67" ht="15.75" x14ac:dyDescent="0.2">
      <c r="B35" s="147"/>
      <c r="C35" s="21" t="s">
        <v>102</v>
      </c>
      <c r="D35" s="19" t="str">
        <f t="shared" ref="D35:E38" si="6">D34</f>
        <v>COB</v>
      </c>
      <c r="E35" s="19">
        <f t="shared" si="6"/>
        <v>198</v>
      </c>
      <c r="F35" s="20"/>
      <c r="G35" s="19">
        <v>9.6</v>
      </c>
      <c r="H35" s="19">
        <v>65.599999999999994</v>
      </c>
      <c r="I35" s="19"/>
      <c r="J35" s="19">
        <v>8</v>
      </c>
      <c r="K35" s="19">
        <v>20</v>
      </c>
      <c r="L35" s="19">
        <v>1</v>
      </c>
      <c r="M35" s="19">
        <v>17</v>
      </c>
      <c r="N35" s="19">
        <v>17</v>
      </c>
      <c r="O35" s="19">
        <v>17</v>
      </c>
      <c r="P35" s="19">
        <v>0</v>
      </c>
      <c r="Q35" s="19">
        <v>4</v>
      </c>
      <c r="R35" s="19"/>
      <c r="S35" s="18" t="s">
        <v>731</v>
      </c>
    </row>
    <row r="36" spans="2:67" ht="15.75" x14ac:dyDescent="0.2">
      <c r="B36" s="147"/>
      <c r="C36" s="21" t="s">
        <v>101</v>
      </c>
      <c r="D36" s="19" t="str">
        <f t="shared" si="6"/>
        <v>COB</v>
      </c>
      <c r="E36" s="19">
        <f t="shared" si="6"/>
        <v>198</v>
      </c>
      <c r="F36" s="20"/>
      <c r="G36" s="19">
        <v>9.1</v>
      </c>
      <c r="H36" s="19">
        <v>58.3</v>
      </c>
      <c r="I36" s="19"/>
      <c r="J36" s="19">
        <v>8</v>
      </c>
      <c r="K36" s="19">
        <v>20</v>
      </c>
      <c r="L36" s="19">
        <v>1</v>
      </c>
      <c r="M36" s="19">
        <v>13</v>
      </c>
      <c r="N36" s="19">
        <v>12</v>
      </c>
      <c r="O36" s="19">
        <v>10</v>
      </c>
      <c r="P36" s="19">
        <v>0</v>
      </c>
      <c r="Q36" s="19">
        <v>6</v>
      </c>
      <c r="R36" s="19"/>
      <c r="S36" s="18" t="s">
        <v>752</v>
      </c>
    </row>
    <row r="37" spans="2:67" ht="15.75" x14ac:dyDescent="0.2">
      <c r="B37" s="147"/>
      <c r="C37" s="21" t="s">
        <v>100</v>
      </c>
      <c r="D37" s="19" t="str">
        <f t="shared" si="6"/>
        <v>COB</v>
      </c>
      <c r="E37" s="19">
        <f t="shared" si="6"/>
        <v>198</v>
      </c>
      <c r="F37" s="20"/>
      <c r="G37" s="19"/>
      <c r="H37" s="19"/>
      <c r="I37" s="19"/>
      <c r="J37" s="19"/>
      <c r="K37" s="19"/>
      <c r="L37" s="19"/>
      <c r="M37" s="19"/>
      <c r="N37" s="19"/>
      <c r="O37" s="19"/>
      <c r="P37" s="19"/>
      <c r="Q37" s="19"/>
      <c r="R37" s="19"/>
      <c r="S37" s="18" t="s">
        <v>816</v>
      </c>
    </row>
    <row r="38" spans="2:67" ht="15.75" x14ac:dyDescent="0.2">
      <c r="B38" s="147"/>
      <c r="C38" s="21" t="s">
        <v>99</v>
      </c>
      <c r="D38" s="19" t="str">
        <f t="shared" si="6"/>
        <v>COB</v>
      </c>
      <c r="E38" s="19">
        <f t="shared" si="6"/>
        <v>198</v>
      </c>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198</v>
      </c>
      <c r="F40" s="13">
        <f>F33</f>
        <v>824.43</v>
      </c>
      <c r="G40" s="13">
        <f t="shared" ref="G40:R40" si="7">AVERAGE(G33:G38)</f>
        <v>9.8000000000000007</v>
      </c>
      <c r="H40" s="13">
        <f t="shared" si="7"/>
        <v>62.974999999999994</v>
      </c>
      <c r="I40" s="13" t="e">
        <f t="shared" si="7"/>
        <v>#DIV/0!</v>
      </c>
      <c r="J40" s="13">
        <f t="shared" si="7"/>
        <v>7.25</v>
      </c>
      <c r="K40" s="13">
        <f t="shared" si="7"/>
        <v>18.75</v>
      </c>
      <c r="L40" s="13">
        <f t="shared" si="7"/>
        <v>1</v>
      </c>
      <c r="M40" s="13">
        <f t="shared" si="7"/>
        <v>11.25</v>
      </c>
      <c r="N40" s="13">
        <f t="shared" si="7"/>
        <v>14.5</v>
      </c>
      <c r="O40" s="13">
        <f t="shared" si="7"/>
        <v>11.75</v>
      </c>
      <c r="P40" s="13">
        <f t="shared" si="7"/>
        <v>0</v>
      </c>
      <c r="Q40" s="13">
        <f t="shared" si="7"/>
        <v>4.75</v>
      </c>
      <c r="R40" s="13" t="e">
        <f t="shared" si="7"/>
        <v>#DIV/0!</v>
      </c>
      <c r="S40" s="12"/>
    </row>
    <row r="41" spans="2:67" ht="15.75" x14ac:dyDescent="0.2">
      <c r="B41" s="17"/>
      <c r="C41" s="16" t="s">
        <v>97</v>
      </c>
      <c r="D41" s="15"/>
      <c r="E41" s="14"/>
      <c r="F41" s="14"/>
      <c r="G41" s="13">
        <f t="shared" ref="G41:R41" si="8">STDEV(G33:G38)/SQRT(COUNT(G33:G38))</f>
        <v>0.28577380332470426</v>
      </c>
      <c r="H41" s="13">
        <f t="shared" si="8"/>
        <v>2.094188386941346</v>
      </c>
      <c r="I41" s="13" t="e">
        <f t="shared" si="8"/>
        <v>#DIV/0!</v>
      </c>
      <c r="J41" s="13">
        <f t="shared" si="8"/>
        <v>0.47871355387816905</v>
      </c>
      <c r="K41" s="13">
        <f t="shared" si="8"/>
        <v>1.25</v>
      </c>
      <c r="L41" s="13">
        <f t="shared" si="8"/>
        <v>0</v>
      </c>
      <c r="M41" s="13">
        <f t="shared" si="8"/>
        <v>2.5289984842489197</v>
      </c>
      <c r="N41" s="13">
        <f t="shared" si="8"/>
        <v>1.0408329997330663</v>
      </c>
      <c r="O41" s="13">
        <f t="shared" si="8"/>
        <v>1.796988221070652</v>
      </c>
      <c r="P41" s="13">
        <f t="shared" si="8"/>
        <v>0</v>
      </c>
      <c r="Q41" s="13">
        <f t="shared" si="8"/>
        <v>0.75</v>
      </c>
      <c r="R41" s="13" t="e">
        <f t="shared" si="8"/>
        <v>#DIV/0!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196</v>
      </c>
      <c r="F43" s="19">
        <v>795.37</v>
      </c>
      <c r="G43" s="19">
        <v>10</v>
      </c>
      <c r="H43" s="19">
        <v>66.2</v>
      </c>
      <c r="I43" s="19"/>
      <c r="J43" s="19">
        <v>8</v>
      </c>
      <c r="K43" s="19">
        <v>20</v>
      </c>
      <c r="L43" s="19">
        <v>1</v>
      </c>
      <c r="M43" s="19">
        <v>5</v>
      </c>
      <c r="N43" s="19">
        <v>13</v>
      </c>
      <c r="O43" s="19">
        <v>9</v>
      </c>
      <c r="P43" s="19">
        <v>0</v>
      </c>
      <c r="Q43" s="19">
        <v>4</v>
      </c>
      <c r="R43" s="19"/>
      <c r="S43" s="18" t="s">
        <v>752</v>
      </c>
      <c r="U43" s="102">
        <v>4</v>
      </c>
      <c r="V43" s="102">
        <f>IF($H43="","",$H43)</f>
        <v>66.2</v>
      </c>
      <c r="W43" s="102">
        <f>IF(V43="","",V43/100)</f>
        <v>0.66200000000000003</v>
      </c>
      <c r="X43" s="102">
        <f>IF($G43="","",$G43)</f>
        <v>10</v>
      </c>
      <c r="Y43" s="102">
        <f>IF($K43="","",$K43)</f>
        <v>20</v>
      </c>
      <c r="Z43" s="102">
        <f>IF(J43="","",J43-1)</f>
        <v>7</v>
      </c>
      <c r="AA43" s="102">
        <f>IF($L43="","",$L43)</f>
        <v>1</v>
      </c>
      <c r="AB43" s="102">
        <f>IF($M43="","",$M43)</f>
        <v>5</v>
      </c>
      <c r="AC43" s="102">
        <f>IF($H44="","",$H44)</f>
        <v>32.4</v>
      </c>
      <c r="AD43" s="102">
        <f>IF(AC43="","",AC43/100)</f>
        <v>0.32400000000000001</v>
      </c>
      <c r="AE43" s="102">
        <f>IF($G44="","",$G44)</f>
        <v>4.7</v>
      </c>
      <c r="AF43" s="102">
        <f>IF($K44="","",$K44)</f>
        <v>12</v>
      </c>
      <c r="AG43" s="102">
        <f>IF(J44="","",J44-1)</f>
        <v>10</v>
      </c>
      <c r="AH43" s="102">
        <f>IF($L44="","",$L44)</f>
        <v>1</v>
      </c>
      <c r="AI43" s="102">
        <f>IF($M44="","",$M44)</f>
        <v>0</v>
      </c>
      <c r="AJ43" s="102">
        <f>IF($H45="","",$H45)</f>
        <v>72.3</v>
      </c>
      <c r="AK43" s="102">
        <f>IF(AJ43="","",AJ43/100)</f>
        <v>0.72299999999999998</v>
      </c>
      <c r="AL43" s="102">
        <f>IF($G45="","",$G45)</f>
        <v>11.1</v>
      </c>
      <c r="AM43" s="102">
        <f>IF($K45="","",$K45)</f>
        <v>18</v>
      </c>
      <c r="AN43" s="102">
        <f>IF(J45="","",J45-1)</f>
        <v>6</v>
      </c>
      <c r="AO43" s="102">
        <f>IF($L45="","",$L45)</f>
        <v>1</v>
      </c>
      <c r="AP43" s="102">
        <f>IF($M45="","",$M45)</f>
        <v>12</v>
      </c>
      <c r="AQ43" s="102">
        <f>IF($H46="","",$H46)</f>
        <v>78.3</v>
      </c>
      <c r="AR43" s="102">
        <f>IF(AQ43="","",AQ43/100)</f>
        <v>0.78299999999999992</v>
      </c>
      <c r="AS43" s="102">
        <f>IF($G46="","",$G46)</f>
        <v>12.9</v>
      </c>
      <c r="AT43" s="102">
        <f>IF($K46="","",$K46)</f>
        <v>22</v>
      </c>
      <c r="AU43" s="102">
        <f>IF(J46="","",J46-1)</f>
        <v>10</v>
      </c>
      <c r="AV43" s="102">
        <f>IF($L46="","",$L46)</f>
        <v>4</v>
      </c>
      <c r="AW43" s="102">
        <f>IF($M46="","",$M46)</f>
        <v>42</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15.25</v>
      </c>
      <c r="BM43" s="102">
        <f>SUM(P43:P48)/U43</f>
        <v>0.5</v>
      </c>
      <c r="BN43" s="102">
        <f>SUM(Q43:Q48)/U43</f>
        <v>3</v>
      </c>
      <c r="BO43" s="102">
        <f>SUM(R43:R48)/U43</f>
        <v>0</v>
      </c>
    </row>
    <row r="44" spans="2:67" ht="15.75" x14ac:dyDescent="0.2">
      <c r="B44" s="147"/>
      <c r="C44" s="21" t="s">
        <v>103</v>
      </c>
      <c r="D44" s="19" t="s">
        <v>747</v>
      </c>
      <c r="E44" s="19">
        <v>198</v>
      </c>
      <c r="F44" s="20"/>
      <c r="G44" s="19">
        <v>4.7</v>
      </c>
      <c r="H44" s="19">
        <v>32.4</v>
      </c>
      <c r="I44" s="19"/>
      <c r="J44" s="19">
        <v>11</v>
      </c>
      <c r="K44" s="19">
        <v>12</v>
      </c>
      <c r="L44" s="19">
        <v>1</v>
      </c>
      <c r="M44" s="19">
        <v>0</v>
      </c>
      <c r="N44" s="19">
        <v>0</v>
      </c>
      <c r="O44" s="19">
        <v>0</v>
      </c>
      <c r="P44" s="19">
        <v>0</v>
      </c>
      <c r="Q44" s="19">
        <v>0</v>
      </c>
      <c r="R44" s="19"/>
      <c r="S44" s="18"/>
    </row>
    <row r="45" spans="2:67" ht="15.75" x14ac:dyDescent="0.2">
      <c r="B45" s="147"/>
      <c r="C45" s="21" t="s">
        <v>102</v>
      </c>
      <c r="D45" s="19" t="str">
        <f t="shared" ref="D45:E48" si="9">D44</f>
        <v>COB</v>
      </c>
      <c r="E45" s="19">
        <f t="shared" si="9"/>
        <v>198</v>
      </c>
      <c r="F45" s="20"/>
      <c r="G45" s="19">
        <v>11.1</v>
      </c>
      <c r="H45" s="19">
        <v>72.3</v>
      </c>
      <c r="I45" s="19"/>
      <c r="J45" s="19">
        <v>7</v>
      </c>
      <c r="K45" s="19">
        <v>18</v>
      </c>
      <c r="L45" s="19">
        <v>1</v>
      </c>
      <c r="M45" s="19">
        <v>12</v>
      </c>
      <c r="N45" s="19">
        <v>10</v>
      </c>
      <c r="O45" s="19">
        <v>17</v>
      </c>
      <c r="P45" s="19">
        <v>1</v>
      </c>
      <c r="Q45" s="19">
        <v>6</v>
      </c>
      <c r="R45" s="19"/>
      <c r="S45" s="18" t="s">
        <v>731</v>
      </c>
    </row>
    <row r="46" spans="2:67" ht="15.75" x14ac:dyDescent="0.2">
      <c r="B46" s="147"/>
      <c r="C46" s="21" t="s">
        <v>101</v>
      </c>
      <c r="D46" s="19" t="str">
        <f t="shared" si="9"/>
        <v>COB</v>
      </c>
      <c r="E46" s="19">
        <f t="shared" si="9"/>
        <v>198</v>
      </c>
      <c r="F46" s="20"/>
      <c r="G46" s="19">
        <v>12.9</v>
      </c>
      <c r="H46" s="19">
        <v>78.3</v>
      </c>
      <c r="I46" s="19"/>
      <c r="J46" s="19">
        <v>11</v>
      </c>
      <c r="K46" s="19">
        <v>22</v>
      </c>
      <c r="L46" s="19">
        <v>4</v>
      </c>
      <c r="M46" s="19">
        <v>42</v>
      </c>
      <c r="N46" s="19">
        <v>23</v>
      </c>
      <c r="O46" s="19">
        <v>35</v>
      </c>
      <c r="P46" s="19">
        <v>1</v>
      </c>
      <c r="Q46" s="19">
        <v>2</v>
      </c>
      <c r="R46" s="19"/>
      <c r="S46" s="18" t="s">
        <v>731</v>
      </c>
    </row>
    <row r="47" spans="2:67" ht="15.75" x14ac:dyDescent="0.2">
      <c r="B47" s="147"/>
      <c r="C47" s="21" t="s">
        <v>100</v>
      </c>
      <c r="D47" s="19" t="str">
        <f t="shared" si="9"/>
        <v>COB</v>
      </c>
      <c r="E47" s="19">
        <f t="shared" si="9"/>
        <v>198</v>
      </c>
      <c r="F47" s="20"/>
      <c r="G47" s="19"/>
      <c r="H47" s="19"/>
      <c r="I47" s="19"/>
      <c r="J47" s="19"/>
      <c r="K47" s="19"/>
      <c r="L47" s="19"/>
      <c r="M47" s="19"/>
      <c r="N47" s="19"/>
      <c r="O47" s="19"/>
      <c r="P47" s="19"/>
      <c r="Q47" s="19"/>
      <c r="R47" s="19"/>
      <c r="S47" s="18" t="s">
        <v>817</v>
      </c>
    </row>
    <row r="48" spans="2:67" ht="15.75" x14ac:dyDescent="0.2">
      <c r="B48" s="147"/>
      <c r="C48" s="21" t="s">
        <v>99</v>
      </c>
      <c r="D48" s="19" t="str">
        <f t="shared" si="9"/>
        <v>COB</v>
      </c>
      <c r="E48" s="19">
        <f t="shared" si="9"/>
        <v>198</v>
      </c>
      <c r="F48" s="20"/>
      <c r="G48" s="19"/>
      <c r="H48" s="19"/>
      <c r="I48" s="19"/>
      <c r="J48" s="19"/>
      <c r="K48" s="19"/>
      <c r="L48" s="19"/>
      <c r="M48" s="19"/>
      <c r="N48" s="19"/>
      <c r="O48" s="19"/>
      <c r="P48" s="19"/>
      <c r="Q48" s="19"/>
      <c r="R48" s="19"/>
      <c r="S48" s="18" t="s">
        <v>808</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198</v>
      </c>
      <c r="F50" s="13">
        <f>F43</f>
        <v>795.37</v>
      </c>
      <c r="G50" s="13">
        <f t="shared" ref="G50:R50" si="10">AVERAGE(G43:G48)</f>
        <v>9.6749999999999989</v>
      </c>
      <c r="H50" s="13">
        <f t="shared" si="10"/>
        <v>62.3</v>
      </c>
      <c r="I50" s="13" t="e">
        <f t="shared" si="10"/>
        <v>#DIV/0!</v>
      </c>
      <c r="J50" s="13">
        <f t="shared" si="10"/>
        <v>9.25</v>
      </c>
      <c r="K50" s="13">
        <f t="shared" si="10"/>
        <v>18</v>
      </c>
      <c r="L50" s="13">
        <f t="shared" si="10"/>
        <v>1.75</v>
      </c>
      <c r="M50" s="13">
        <f t="shared" si="10"/>
        <v>14.75</v>
      </c>
      <c r="N50" s="13">
        <f t="shared" si="10"/>
        <v>11.5</v>
      </c>
      <c r="O50" s="13">
        <f t="shared" si="10"/>
        <v>15.25</v>
      </c>
      <c r="P50" s="13">
        <f t="shared" si="10"/>
        <v>0.5</v>
      </c>
      <c r="Q50" s="13">
        <f t="shared" si="10"/>
        <v>3</v>
      </c>
      <c r="R50" s="13" t="e">
        <f t="shared" si="10"/>
        <v>#DIV/0!</v>
      </c>
      <c r="S50" s="12"/>
    </row>
    <row r="51" spans="2:67" ht="15.75" x14ac:dyDescent="0.2">
      <c r="B51" s="17"/>
      <c r="C51" s="16" t="s">
        <v>97</v>
      </c>
      <c r="D51" s="15"/>
      <c r="E51" s="14"/>
      <c r="F51" s="14"/>
      <c r="G51" s="13">
        <f t="shared" ref="G51:R51" si="11">STDEV(G43:G48)/SQRT(COUNT(G43:G48))</f>
        <v>1.7627511641370934</v>
      </c>
      <c r="H51" s="13">
        <f t="shared" si="11"/>
        <v>10.268154654074911</v>
      </c>
      <c r="I51" s="13" t="e">
        <f t="shared" si="11"/>
        <v>#DIV/0!</v>
      </c>
      <c r="J51" s="13">
        <f t="shared" si="11"/>
        <v>1.0307764064044151</v>
      </c>
      <c r="K51" s="13">
        <f t="shared" si="11"/>
        <v>2.1602468994692869</v>
      </c>
      <c r="L51" s="13">
        <f t="shared" si="11"/>
        <v>0.75</v>
      </c>
      <c r="M51" s="13">
        <f t="shared" si="11"/>
        <v>9.4107651123593552</v>
      </c>
      <c r="N51" s="13">
        <f t="shared" si="11"/>
        <v>4.7346242371139304</v>
      </c>
      <c r="O51" s="13">
        <f t="shared" si="11"/>
        <v>7.4428377204755272</v>
      </c>
      <c r="P51" s="13">
        <f t="shared" si="11"/>
        <v>0.28867513459481287</v>
      </c>
      <c r="Q51" s="13">
        <f t="shared" si="11"/>
        <v>1.2909944487358056</v>
      </c>
      <c r="R51" s="13" t="e">
        <f t="shared" si="11"/>
        <v>#DIV/0!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730</v>
      </c>
      <c r="E53" s="19">
        <v>196</v>
      </c>
      <c r="F53" s="19">
        <v>825.64</v>
      </c>
      <c r="G53" s="19">
        <v>9.4</v>
      </c>
      <c r="H53" s="19">
        <v>61</v>
      </c>
      <c r="I53" s="19"/>
      <c r="J53" s="19">
        <v>7</v>
      </c>
      <c r="K53" s="19">
        <v>16</v>
      </c>
      <c r="L53" s="19">
        <v>2</v>
      </c>
      <c r="M53" s="19">
        <v>2</v>
      </c>
      <c r="N53" s="19">
        <v>3</v>
      </c>
      <c r="O53" s="19">
        <v>6</v>
      </c>
      <c r="P53" s="19">
        <v>2</v>
      </c>
      <c r="Q53" s="19">
        <v>3</v>
      </c>
      <c r="R53" s="19"/>
      <c r="S53" s="18" t="s">
        <v>731</v>
      </c>
      <c r="U53" s="102">
        <v>4</v>
      </c>
      <c r="V53" s="102">
        <f>IF($H53="","",$H53)</f>
        <v>61</v>
      </c>
      <c r="W53" s="102">
        <f>IF(V53="","",V53/100)</f>
        <v>0.61</v>
      </c>
      <c r="X53" s="102">
        <f>IF($G53="","",$G53)</f>
        <v>9.4</v>
      </c>
      <c r="Y53" s="102">
        <f>IF($K53="","",$K53)</f>
        <v>16</v>
      </c>
      <c r="Z53" s="102">
        <f>IF(J53="","",J53-1)</f>
        <v>6</v>
      </c>
      <c r="AA53" s="102">
        <f>IF($L53="","",$L53)</f>
        <v>2</v>
      </c>
      <c r="AB53" s="102">
        <f>IF($M53="","",$M53)</f>
        <v>2</v>
      </c>
      <c r="AC53" s="102">
        <f>IF($H54="","",$H54)</f>
        <v>66</v>
      </c>
      <c r="AD53" s="102">
        <f>IF(AC53="","",AC53/100)</f>
        <v>0.66</v>
      </c>
      <c r="AE53" s="102">
        <f>IF($G54="","",$G54)</f>
        <v>10.4</v>
      </c>
      <c r="AF53" s="102">
        <f>IF($K54="","",$K54)</f>
        <v>16</v>
      </c>
      <c r="AG53" s="102">
        <f>IF(J54="","",J54-1)</f>
        <v>6</v>
      </c>
      <c r="AH53" s="102">
        <f>IF($L54="","",$L54)</f>
        <v>0</v>
      </c>
      <c r="AI53" s="102">
        <f>IF($M54="","",$M54)</f>
        <v>0</v>
      </c>
      <c r="AJ53" s="102">
        <f>IF($H55="","",$H55)</f>
        <v>53.5</v>
      </c>
      <c r="AK53" s="102">
        <f>IF(AJ53="","",AJ53/100)</f>
        <v>0.53500000000000003</v>
      </c>
      <c r="AL53" s="102">
        <f>IF($G55="","",$G55)</f>
        <v>8.6999999999999993</v>
      </c>
      <c r="AM53" s="102">
        <f>IF($K55="","",$K55)</f>
        <v>11</v>
      </c>
      <c r="AN53" s="102">
        <f>IF(J55="","",J55-1)</f>
        <v>6</v>
      </c>
      <c r="AO53" s="102">
        <f>IF($L55="","",$L55)</f>
        <v>2</v>
      </c>
      <c r="AP53" s="102">
        <f>IF($M55="","",$M55)</f>
        <v>4</v>
      </c>
      <c r="AQ53" s="102">
        <f>IF($H56="","",$H56)</f>
        <v>64.5</v>
      </c>
      <c r="AR53" s="102">
        <f>IF(AQ53="","",AQ53/100)</f>
        <v>0.64500000000000002</v>
      </c>
      <c r="AS53" s="102">
        <f>IF($G56="","",$G56)</f>
        <v>8.6</v>
      </c>
      <c r="AT53" s="102">
        <f>IF($K56="","",$K56)</f>
        <v>16</v>
      </c>
      <c r="AU53" s="102">
        <f>IF(J56="","",J56-1)</f>
        <v>5</v>
      </c>
      <c r="AV53" s="102">
        <f>IF($L56="","",$L56)</f>
        <v>0</v>
      </c>
      <c r="AW53" s="102">
        <f>IF($M56="","",$M56)</f>
        <v>0</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6.25</v>
      </c>
      <c r="BM53" s="102">
        <f>SUM(P53:P58)/U53</f>
        <v>1</v>
      </c>
      <c r="BN53" s="102">
        <f>SUM(Q53:Q58)/U53</f>
        <v>3.5</v>
      </c>
      <c r="BO53" s="102">
        <f>SUM(R53:R58)/U53</f>
        <v>0</v>
      </c>
    </row>
    <row r="54" spans="2:67" ht="15.75" x14ac:dyDescent="0.2">
      <c r="B54" s="147"/>
      <c r="C54" s="21" t="s">
        <v>103</v>
      </c>
      <c r="D54" s="19" t="s">
        <v>730</v>
      </c>
      <c r="E54" s="19">
        <v>198</v>
      </c>
      <c r="F54" s="20"/>
      <c r="G54" s="19">
        <v>10.4</v>
      </c>
      <c r="H54" s="19">
        <v>66</v>
      </c>
      <c r="I54" s="19"/>
      <c r="J54" s="19">
        <v>7</v>
      </c>
      <c r="K54" s="19">
        <v>16</v>
      </c>
      <c r="L54" s="19">
        <v>0</v>
      </c>
      <c r="M54" s="19">
        <v>0</v>
      </c>
      <c r="N54" s="19">
        <v>3</v>
      </c>
      <c r="O54" s="19">
        <v>8</v>
      </c>
      <c r="P54" s="19">
        <v>1</v>
      </c>
      <c r="Q54" s="19">
        <v>7</v>
      </c>
      <c r="R54" s="19"/>
      <c r="S54" s="18" t="s">
        <v>752</v>
      </c>
    </row>
    <row r="55" spans="2:67" ht="15.75" x14ac:dyDescent="0.2">
      <c r="B55" s="147"/>
      <c r="C55" s="21" t="s">
        <v>102</v>
      </c>
      <c r="D55" s="19" t="str">
        <f t="shared" ref="D55:E58" si="12">D54</f>
        <v>SR</v>
      </c>
      <c r="E55" s="19">
        <f t="shared" si="12"/>
        <v>198</v>
      </c>
      <c r="F55" s="20"/>
      <c r="G55" s="19">
        <v>8.6999999999999993</v>
      </c>
      <c r="H55" s="19">
        <v>53.5</v>
      </c>
      <c r="I55" s="19"/>
      <c r="J55" s="19">
        <v>7</v>
      </c>
      <c r="K55" s="19">
        <v>11</v>
      </c>
      <c r="L55" s="19">
        <v>2</v>
      </c>
      <c r="M55" s="19">
        <v>4</v>
      </c>
      <c r="N55" s="19">
        <v>3</v>
      </c>
      <c r="O55" s="19">
        <v>4</v>
      </c>
      <c r="P55" s="19">
        <v>1</v>
      </c>
      <c r="Q55" s="19">
        <v>3</v>
      </c>
      <c r="R55" s="19"/>
      <c r="S55" s="18" t="s">
        <v>731</v>
      </c>
    </row>
    <row r="56" spans="2:67" ht="15.75" x14ac:dyDescent="0.2">
      <c r="B56" s="147"/>
      <c r="C56" s="21" t="s">
        <v>101</v>
      </c>
      <c r="D56" s="19" t="str">
        <f t="shared" si="12"/>
        <v>SR</v>
      </c>
      <c r="E56" s="19">
        <f t="shared" si="12"/>
        <v>198</v>
      </c>
      <c r="F56" s="20"/>
      <c r="G56" s="19">
        <v>8.6</v>
      </c>
      <c r="H56" s="19">
        <v>64.5</v>
      </c>
      <c r="I56" s="19"/>
      <c r="J56" s="19">
        <v>6</v>
      </c>
      <c r="K56" s="19">
        <v>16</v>
      </c>
      <c r="L56" s="19">
        <v>0</v>
      </c>
      <c r="M56" s="19">
        <v>0</v>
      </c>
      <c r="N56" s="19">
        <v>5</v>
      </c>
      <c r="O56" s="19">
        <v>7</v>
      </c>
      <c r="P56" s="19">
        <v>0</v>
      </c>
      <c r="Q56" s="19">
        <v>1</v>
      </c>
      <c r="R56" s="19"/>
      <c r="S56" s="18" t="s">
        <v>752</v>
      </c>
    </row>
    <row r="57" spans="2:67" ht="15.75" x14ac:dyDescent="0.2">
      <c r="B57" s="147"/>
      <c r="C57" s="21" t="s">
        <v>100</v>
      </c>
      <c r="D57" s="19" t="str">
        <f t="shared" si="12"/>
        <v>SR</v>
      </c>
      <c r="E57" s="19">
        <f t="shared" si="12"/>
        <v>198</v>
      </c>
      <c r="F57" s="20"/>
      <c r="G57" s="19"/>
      <c r="H57" s="19"/>
      <c r="I57" s="19"/>
      <c r="J57" s="19"/>
      <c r="K57" s="19"/>
      <c r="L57" s="19"/>
      <c r="M57" s="19"/>
      <c r="N57" s="19"/>
      <c r="O57" s="19"/>
      <c r="P57" s="19"/>
      <c r="Q57" s="19"/>
      <c r="R57" s="19"/>
      <c r="S57" s="18"/>
    </row>
    <row r="58" spans="2:67" ht="15.75" x14ac:dyDescent="0.2">
      <c r="B58" s="147"/>
      <c r="C58" s="21" t="s">
        <v>99</v>
      </c>
      <c r="D58" s="19" t="str">
        <f t="shared" si="12"/>
        <v>SR</v>
      </c>
      <c r="E58" s="19">
        <f t="shared" si="12"/>
        <v>198</v>
      </c>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198</v>
      </c>
      <c r="F60" s="13">
        <f>F53</f>
        <v>825.64</v>
      </c>
      <c r="G60" s="13">
        <f t="shared" ref="G60:R60" si="13">AVERAGE(G53:G58)</f>
        <v>9.2750000000000004</v>
      </c>
      <c r="H60" s="13">
        <f t="shared" si="13"/>
        <v>61.25</v>
      </c>
      <c r="I60" s="13" t="e">
        <f t="shared" si="13"/>
        <v>#DIV/0!</v>
      </c>
      <c r="J60" s="13">
        <f t="shared" si="13"/>
        <v>6.75</v>
      </c>
      <c r="K60" s="13">
        <f t="shared" si="13"/>
        <v>14.75</v>
      </c>
      <c r="L60" s="13">
        <f t="shared" si="13"/>
        <v>1</v>
      </c>
      <c r="M60" s="13">
        <f t="shared" si="13"/>
        <v>1.5</v>
      </c>
      <c r="N60" s="13">
        <f t="shared" si="13"/>
        <v>3.5</v>
      </c>
      <c r="O60" s="13">
        <f t="shared" si="13"/>
        <v>6.25</v>
      </c>
      <c r="P60" s="13">
        <f t="shared" si="13"/>
        <v>1</v>
      </c>
      <c r="Q60" s="13">
        <f t="shared" si="13"/>
        <v>3.5</v>
      </c>
      <c r="R60" s="13" t="e">
        <f t="shared" si="13"/>
        <v>#DIV/0!</v>
      </c>
      <c r="S60" s="12"/>
    </row>
    <row r="61" spans="2:67" ht="15.75" x14ac:dyDescent="0.2">
      <c r="B61" s="17"/>
      <c r="C61" s="16" t="s">
        <v>97</v>
      </c>
      <c r="D61" s="15"/>
      <c r="E61" s="14"/>
      <c r="F61" s="14"/>
      <c r="G61" s="13">
        <f t="shared" ref="G61:R61" si="14">STDEV(G53:G58)/SQRT(COUNT(G53:G58))</f>
        <v>0.41508031351374258</v>
      </c>
      <c r="H61" s="13">
        <f t="shared" si="14"/>
        <v>2.7876214472796219</v>
      </c>
      <c r="I61" s="13" t="e">
        <f t="shared" si="14"/>
        <v>#DIV/0!</v>
      </c>
      <c r="J61" s="13">
        <f t="shared" si="14"/>
        <v>0.25</v>
      </c>
      <c r="K61" s="13">
        <f t="shared" si="14"/>
        <v>1.25</v>
      </c>
      <c r="L61" s="13">
        <f t="shared" si="14"/>
        <v>0.57735026918962573</v>
      </c>
      <c r="M61" s="13">
        <f t="shared" si="14"/>
        <v>0.9574271077563381</v>
      </c>
      <c r="N61" s="13">
        <f t="shared" si="14"/>
        <v>0.5</v>
      </c>
      <c r="O61" s="13">
        <f t="shared" si="14"/>
        <v>0.8539125638299665</v>
      </c>
      <c r="P61" s="13">
        <f t="shared" si="14"/>
        <v>0.40824829046386302</v>
      </c>
      <c r="Q61" s="13">
        <f t="shared" si="14"/>
        <v>1.2583057392117916</v>
      </c>
      <c r="R61" s="13" t="e">
        <f t="shared" si="14"/>
        <v>#DIV/0!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195</v>
      </c>
      <c r="F63" s="19">
        <v>881.82</v>
      </c>
      <c r="G63" s="19">
        <v>10.6</v>
      </c>
      <c r="H63" s="19">
        <v>72</v>
      </c>
      <c r="I63" s="19"/>
      <c r="J63" s="19">
        <v>7</v>
      </c>
      <c r="K63" s="19">
        <v>14</v>
      </c>
      <c r="L63" s="19">
        <v>4</v>
      </c>
      <c r="M63" s="19">
        <v>8</v>
      </c>
      <c r="N63" s="19">
        <v>9</v>
      </c>
      <c r="O63" s="19">
        <v>6</v>
      </c>
      <c r="P63" s="19">
        <v>0</v>
      </c>
      <c r="Q63" s="19">
        <v>1</v>
      </c>
      <c r="R63" s="19"/>
      <c r="S63" s="18" t="s">
        <v>752</v>
      </c>
      <c r="U63" s="102">
        <v>4</v>
      </c>
      <c r="V63" s="102">
        <f>IF($H63="","",$H63)</f>
        <v>72</v>
      </c>
      <c r="W63" s="102">
        <f>IF(V63="","",V63/100)</f>
        <v>0.72</v>
      </c>
      <c r="X63" s="102">
        <f>IF($G63="","",$G63)</f>
        <v>10.6</v>
      </c>
      <c r="Y63" s="102">
        <f>IF($K63="","",$K63)</f>
        <v>14</v>
      </c>
      <c r="Z63" s="102">
        <f>IF(J63="","",J63-1)</f>
        <v>6</v>
      </c>
      <c r="AA63" s="102">
        <f>IF($L63="","",$L63)</f>
        <v>4</v>
      </c>
      <c r="AB63" s="102">
        <f>IF($M63="","",$M63)</f>
        <v>8</v>
      </c>
      <c r="AC63" s="102">
        <f>IF($H64="","",$H64)</f>
        <v>78</v>
      </c>
      <c r="AD63" s="102">
        <f>IF(AC63="","",AC63/100)</f>
        <v>0.78</v>
      </c>
      <c r="AE63" s="102">
        <f>IF($G64="","",$G64)</f>
        <v>10</v>
      </c>
      <c r="AF63" s="102">
        <f>IF($K64="","",$K64)</f>
        <v>7</v>
      </c>
      <c r="AG63" s="102">
        <f>IF(J64="","",J64-1)</f>
        <v>4</v>
      </c>
      <c r="AH63" s="102">
        <f>IF($L64="","",$L64)</f>
        <v>1</v>
      </c>
      <c r="AI63" s="102">
        <f>IF($M64="","",$M64)</f>
        <v>3</v>
      </c>
      <c r="AJ63" s="102">
        <f>IF($H65="","",$H65)</f>
        <v>71</v>
      </c>
      <c r="AK63" s="102">
        <f>IF(AJ63="","",AJ63/100)</f>
        <v>0.71</v>
      </c>
      <c r="AL63" s="102">
        <f>IF($G65="","",$G65)</f>
        <v>11.5</v>
      </c>
      <c r="AM63" s="102">
        <f>IF($K65="","",$K65)</f>
        <v>13</v>
      </c>
      <c r="AN63" s="102">
        <f>IF(J65="","",J65-1)</f>
        <v>4</v>
      </c>
      <c r="AO63" s="102">
        <f>IF($L65="","",$L65)</f>
        <v>2</v>
      </c>
      <c r="AP63" s="102">
        <f>IF($M65="","",$M65)</f>
        <v>10</v>
      </c>
      <c r="AQ63" s="102">
        <f>IF($H66="","",$H66)</f>
        <v>70</v>
      </c>
      <c r="AR63" s="102">
        <f>IF(AQ63="","",AQ63/100)</f>
        <v>0.7</v>
      </c>
      <c r="AS63" s="102">
        <f>IF($G66="","",$G66)</f>
        <v>8.8000000000000007</v>
      </c>
      <c r="AT63" s="102">
        <f>IF($K66="","",$K66)</f>
        <v>16</v>
      </c>
      <c r="AU63" s="102">
        <f>IF(J66="","",J66-1)</f>
        <v>12</v>
      </c>
      <c r="AV63" s="102">
        <f>IF($L66="","",$L66)</f>
        <v>1</v>
      </c>
      <c r="AW63" s="102">
        <f>IF($M66="","",$M66)</f>
        <v>2</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7.75</v>
      </c>
      <c r="BM63" s="102">
        <f>SUM(P63:P68)/U63</f>
        <v>0.75</v>
      </c>
      <c r="BN63" s="102">
        <f>SUM(Q63:Q68)/U63</f>
        <v>2.75</v>
      </c>
      <c r="BO63" s="102">
        <f>SUM(R63:R68)/U63</f>
        <v>0</v>
      </c>
    </row>
    <row r="64" spans="2:67" ht="15.75" x14ac:dyDescent="0.2">
      <c r="B64" s="147"/>
      <c r="C64" s="21" t="s">
        <v>103</v>
      </c>
      <c r="D64" s="19" t="s">
        <v>730</v>
      </c>
      <c r="E64" s="19">
        <v>198</v>
      </c>
      <c r="F64" s="20"/>
      <c r="G64" s="19">
        <v>10</v>
      </c>
      <c r="H64" s="19">
        <v>78</v>
      </c>
      <c r="I64" s="19"/>
      <c r="J64" s="19">
        <v>5</v>
      </c>
      <c r="K64" s="19">
        <v>7</v>
      </c>
      <c r="L64" s="19">
        <v>1</v>
      </c>
      <c r="M64" s="19">
        <v>3</v>
      </c>
      <c r="N64" s="19">
        <v>8</v>
      </c>
      <c r="O64" s="19">
        <v>9</v>
      </c>
      <c r="P64" s="19">
        <v>2</v>
      </c>
      <c r="Q64" s="19">
        <v>5</v>
      </c>
      <c r="R64" s="19"/>
      <c r="S64" s="18" t="s">
        <v>752</v>
      </c>
    </row>
    <row r="65" spans="2:67" ht="15.75" x14ac:dyDescent="0.2">
      <c r="B65" s="147"/>
      <c r="C65" s="21" t="s">
        <v>102</v>
      </c>
      <c r="D65" s="19" t="str">
        <f t="shared" ref="D65:E68" si="15">D64</f>
        <v>SR</v>
      </c>
      <c r="E65" s="19">
        <f t="shared" si="15"/>
        <v>198</v>
      </c>
      <c r="F65" s="20"/>
      <c r="G65" s="19">
        <v>11.5</v>
      </c>
      <c r="H65" s="19">
        <v>71</v>
      </c>
      <c r="I65" s="19"/>
      <c r="J65" s="19">
        <v>5</v>
      </c>
      <c r="K65" s="19">
        <v>13</v>
      </c>
      <c r="L65" s="19">
        <v>2</v>
      </c>
      <c r="M65" s="19">
        <v>10</v>
      </c>
      <c r="N65" s="19">
        <v>8</v>
      </c>
      <c r="O65" s="19">
        <v>9</v>
      </c>
      <c r="P65" s="19">
        <v>1</v>
      </c>
      <c r="Q65" s="19">
        <v>5</v>
      </c>
      <c r="R65" s="19"/>
      <c r="S65" s="18" t="s">
        <v>731</v>
      </c>
    </row>
    <row r="66" spans="2:67" ht="15.75" x14ac:dyDescent="0.2">
      <c r="B66" s="147"/>
      <c r="C66" s="21" t="s">
        <v>101</v>
      </c>
      <c r="D66" s="19" t="str">
        <f t="shared" si="15"/>
        <v>SR</v>
      </c>
      <c r="E66" s="19">
        <f t="shared" si="15"/>
        <v>198</v>
      </c>
      <c r="F66" s="20"/>
      <c r="G66" s="19">
        <v>8.8000000000000007</v>
      </c>
      <c r="H66" s="19">
        <v>70</v>
      </c>
      <c r="I66" s="19"/>
      <c r="J66" s="19">
        <v>13</v>
      </c>
      <c r="K66" s="19">
        <v>16</v>
      </c>
      <c r="L66" s="19">
        <v>1</v>
      </c>
      <c r="M66" s="19">
        <v>2</v>
      </c>
      <c r="N66" s="19">
        <v>4</v>
      </c>
      <c r="O66" s="19">
        <v>7</v>
      </c>
      <c r="P66" s="19">
        <v>0</v>
      </c>
      <c r="Q66" s="19">
        <v>0</v>
      </c>
      <c r="R66" s="19"/>
      <c r="S66" s="18" t="s">
        <v>731</v>
      </c>
    </row>
    <row r="67" spans="2:67" ht="15.75" x14ac:dyDescent="0.2">
      <c r="B67" s="147"/>
      <c r="C67" s="21" t="s">
        <v>100</v>
      </c>
      <c r="D67" s="19" t="str">
        <f t="shared" si="15"/>
        <v>SR</v>
      </c>
      <c r="E67" s="19">
        <f t="shared" si="15"/>
        <v>198</v>
      </c>
      <c r="F67" s="20"/>
      <c r="G67" s="19"/>
      <c r="H67" s="19"/>
      <c r="I67" s="19"/>
      <c r="J67" s="19"/>
      <c r="K67" s="19"/>
      <c r="L67" s="19"/>
      <c r="M67" s="19"/>
      <c r="N67" s="19"/>
      <c r="O67" s="19"/>
      <c r="P67" s="19"/>
      <c r="Q67" s="19"/>
      <c r="R67" s="19"/>
      <c r="S67" s="18"/>
    </row>
    <row r="68" spans="2:67" ht="15.75" x14ac:dyDescent="0.2">
      <c r="B68" s="147"/>
      <c r="C68" s="21" t="s">
        <v>99</v>
      </c>
      <c r="D68" s="19" t="str">
        <f t="shared" si="15"/>
        <v>SR</v>
      </c>
      <c r="E68" s="19">
        <f t="shared" si="15"/>
        <v>198</v>
      </c>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198</v>
      </c>
      <c r="F70" s="13">
        <f>F63</f>
        <v>881.82</v>
      </c>
      <c r="G70" s="13">
        <f t="shared" ref="G70:R70" si="16">AVERAGE(G63:G68)</f>
        <v>10.225000000000001</v>
      </c>
      <c r="H70" s="13">
        <f t="shared" si="16"/>
        <v>72.75</v>
      </c>
      <c r="I70" s="13" t="e">
        <f t="shared" si="16"/>
        <v>#DIV/0!</v>
      </c>
      <c r="J70" s="13">
        <f t="shared" si="16"/>
        <v>7.5</v>
      </c>
      <c r="K70" s="13">
        <f t="shared" si="16"/>
        <v>12.5</v>
      </c>
      <c r="L70" s="13">
        <f t="shared" si="16"/>
        <v>2</v>
      </c>
      <c r="M70" s="13">
        <f t="shared" si="16"/>
        <v>5.75</v>
      </c>
      <c r="N70" s="13">
        <f t="shared" si="16"/>
        <v>7.25</v>
      </c>
      <c r="O70" s="13">
        <f t="shared" si="16"/>
        <v>7.75</v>
      </c>
      <c r="P70" s="13">
        <f t="shared" si="16"/>
        <v>0.75</v>
      </c>
      <c r="Q70" s="13">
        <f t="shared" si="16"/>
        <v>2.75</v>
      </c>
      <c r="R70" s="13" t="e">
        <f t="shared" si="16"/>
        <v>#DIV/0!</v>
      </c>
      <c r="S70" s="12"/>
    </row>
    <row r="71" spans="2:67" ht="15.75" x14ac:dyDescent="0.2">
      <c r="B71" s="17"/>
      <c r="C71" s="16" t="s">
        <v>97</v>
      </c>
      <c r="D71" s="15"/>
      <c r="E71" s="14"/>
      <c r="F71" s="14"/>
      <c r="G71" s="13">
        <f t="shared" ref="G71:R71" si="17">STDEV(G63:G68)/SQRT(COUNT(G63:G68))</f>
        <v>0.56623758264530599</v>
      </c>
      <c r="H71" s="13">
        <f t="shared" si="17"/>
        <v>1.796988221070652</v>
      </c>
      <c r="I71" s="13" t="e">
        <f t="shared" si="17"/>
        <v>#DIV/0!</v>
      </c>
      <c r="J71" s="13">
        <f t="shared" si="17"/>
        <v>1.8929694486000912</v>
      </c>
      <c r="K71" s="13">
        <f t="shared" si="17"/>
        <v>1.9364916731037085</v>
      </c>
      <c r="L71" s="13">
        <f t="shared" si="17"/>
        <v>0.70710678118654757</v>
      </c>
      <c r="M71" s="13">
        <f t="shared" si="17"/>
        <v>1.9311050377094112</v>
      </c>
      <c r="N71" s="13">
        <f t="shared" si="17"/>
        <v>1.1086778913041726</v>
      </c>
      <c r="O71" s="13">
        <f t="shared" si="17"/>
        <v>0.75</v>
      </c>
      <c r="P71" s="13">
        <f t="shared" si="17"/>
        <v>0.47871355387816905</v>
      </c>
      <c r="Q71" s="13">
        <f t="shared" si="17"/>
        <v>1.3149778198382918</v>
      </c>
      <c r="R71" s="13" t="e">
        <f t="shared" si="17"/>
        <v>#DIV/0!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740</v>
      </c>
      <c r="E73" s="19">
        <v>195</v>
      </c>
      <c r="F73" s="19">
        <v>2450.9899999999998</v>
      </c>
      <c r="G73" s="19">
        <v>15.08</v>
      </c>
      <c r="H73" s="19">
        <v>76</v>
      </c>
      <c r="I73" s="19"/>
      <c r="J73" s="19">
        <v>5</v>
      </c>
      <c r="K73" s="19">
        <v>16</v>
      </c>
      <c r="L73" s="19">
        <v>5</v>
      </c>
      <c r="M73" s="19">
        <v>33</v>
      </c>
      <c r="N73" s="19">
        <v>12</v>
      </c>
      <c r="O73" s="19">
        <v>28</v>
      </c>
      <c r="P73" s="19">
        <v>6</v>
      </c>
      <c r="Q73" s="19">
        <v>18</v>
      </c>
      <c r="R73" s="19"/>
      <c r="S73" s="18"/>
      <c r="U73" s="102">
        <v>4</v>
      </c>
      <c r="V73" s="102">
        <f>IF($H73="","",$H73)</f>
        <v>76</v>
      </c>
      <c r="W73" s="102">
        <f>IF(V73="","",V73/100)</f>
        <v>0.76</v>
      </c>
      <c r="X73" s="102">
        <f>IF($G73="","",$G73)</f>
        <v>15.08</v>
      </c>
      <c r="Y73" s="102">
        <f>IF($K73="","",$K73)</f>
        <v>16</v>
      </c>
      <c r="Z73" s="102">
        <f>IF(J73="","",J73-1)</f>
        <v>4</v>
      </c>
      <c r="AA73" s="102">
        <f>IF($L73="","",$L73)</f>
        <v>5</v>
      </c>
      <c r="AB73" s="102">
        <f>IF($M73="","",$M73)</f>
        <v>33</v>
      </c>
      <c r="AC73" s="102">
        <f>IF($H74="","",$H74)</f>
        <v>64</v>
      </c>
      <c r="AD73" s="102">
        <f>IF(AC73="","",AC73/100)</f>
        <v>0.64</v>
      </c>
      <c r="AE73" s="102">
        <f>IF($G74="","",$G74)</f>
        <v>11.81</v>
      </c>
      <c r="AF73" s="102">
        <f>IF($K74="","",$K74)</f>
        <v>15</v>
      </c>
      <c r="AG73" s="102">
        <f>IF(J74="","",J74-1)</f>
        <v>4</v>
      </c>
      <c r="AH73" s="102">
        <f>IF($L74="","",$L74)</f>
        <v>2</v>
      </c>
      <c r="AI73" s="102">
        <f>IF($M74="","",$M74)</f>
        <v>13</v>
      </c>
      <c r="AJ73" s="102">
        <f>IF($H75="","",$H75)</f>
        <v>72</v>
      </c>
      <c r="AK73" s="102">
        <f>IF(AJ73="","",AJ73/100)</f>
        <v>0.72</v>
      </c>
      <c r="AL73" s="102">
        <f>IF($G75="","",$G75)</f>
        <v>11.38</v>
      </c>
      <c r="AM73" s="102">
        <f>IF($K75="","",$K75)</f>
        <v>18</v>
      </c>
      <c r="AN73" s="102">
        <f>IF(J75="","",J75-1)</f>
        <v>4</v>
      </c>
      <c r="AO73" s="102">
        <f>IF($L75="","",$L75)</f>
        <v>1</v>
      </c>
      <c r="AP73" s="102">
        <f>IF($M75="","",$M75)</f>
        <v>2</v>
      </c>
      <c r="AQ73" s="102">
        <f>IF($H76="","",$H76)</f>
        <v>71</v>
      </c>
      <c r="AR73" s="102">
        <f>IF(AQ73="","",AQ73/100)</f>
        <v>0.71</v>
      </c>
      <c r="AS73" s="102">
        <f>IF($G76="","",$G76)</f>
        <v>15.64</v>
      </c>
      <c r="AT73" s="102">
        <f>IF($K76="","",$K76)</f>
        <v>17</v>
      </c>
      <c r="AU73" s="102">
        <f>IF(J76="","",J76-1)</f>
        <v>3</v>
      </c>
      <c r="AV73" s="102">
        <f>IF($L76="","",$L76)</f>
        <v>3</v>
      </c>
      <c r="AW73" s="102">
        <f>IF($M76="","",$M76)</f>
        <v>19</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20.75</v>
      </c>
      <c r="BM73" s="102">
        <f>SUM(P73:P78)/U73</f>
        <v>3.25</v>
      </c>
      <c r="BN73" s="102">
        <f>SUM(Q73:Q78)/U73</f>
        <v>10</v>
      </c>
      <c r="BO73" s="102">
        <f>SUM(R73:R78)/U73</f>
        <v>0</v>
      </c>
    </row>
    <row r="74" spans="2:67" ht="15.75" x14ac:dyDescent="0.2">
      <c r="B74" s="147"/>
      <c r="C74" s="21" t="s">
        <v>103</v>
      </c>
      <c r="D74" s="19" t="s">
        <v>740</v>
      </c>
      <c r="E74" s="19">
        <v>198</v>
      </c>
      <c r="F74" s="20"/>
      <c r="G74" s="19">
        <v>11.81</v>
      </c>
      <c r="H74" s="19">
        <v>64</v>
      </c>
      <c r="I74" s="19"/>
      <c r="J74" s="19">
        <v>5</v>
      </c>
      <c r="K74" s="19">
        <v>15</v>
      </c>
      <c r="L74" s="19">
        <v>2</v>
      </c>
      <c r="M74" s="19">
        <v>13</v>
      </c>
      <c r="N74" s="19">
        <v>5</v>
      </c>
      <c r="O74" s="19">
        <v>16</v>
      </c>
      <c r="P74" s="19">
        <v>4</v>
      </c>
      <c r="Q74" s="19">
        <v>5</v>
      </c>
      <c r="R74" s="19"/>
      <c r="S74" s="18" t="s">
        <v>731</v>
      </c>
    </row>
    <row r="75" spans="2:67" ht="15.75" x14ac:dyDescent="0.2">
      <c r="B75" s="147"/>
      <c r="C75" s="21" t="s">
        <v>102</v>
      </c>
      <c r="D75" s="19" t="str">
        <f t="shared" ref="D75:E78" si="18">D74</f>
        <v>AA</v>
      </c>
      <c r="E75" s="19">
        <f t="shared" si="18"/>
        <v>198</v>
      </c>
      <c r="F75" s="20"/>
      <c r="G75" s="19">
        <v>11.38</v>
      </c>
      <c r="H75" s="19">
        <v>72</v>
      </c>
      <c r="I75" s="19"/>
      <c r="J75" s="19">
        <v>5</v>
      </c>
      <c r="K75" s="19">
        <v>18</v>
      </c>
      <c r="L75" s="19">
        <v>1</v>
      </c>
      <c r="M75" s="19">
        <v>2</v>
      </c>
      <c r="N75" s="19">
        <v>7</v>
      </c>
      <c r="O75" s="19">
        <v>12</v>
      </c>
      <c r="P75" s="19">
        <v>2</v>
      </c>
      <c r="Q75" s="19">
        <v>9</v>
      </c>
      <c r="R75" s="19"/>
      <c r="S75" s="18"/>
    </row>
    <row r="76" spans="2:67" ht="15.75" x14ac:dyDescent="0.2">
      <c r="B76" s="147"/>
      <c r="C76" s="21" t="s">
        <v>101</v>
      </c>
      <c r="D76" s="19" t="str">
        <f t="shared" si="18"/>
        <v>AA</v>
      </c>
      <c r="E76" s="19">
        <f t="shared" si="18"/>
        <v>198</v>
      </c>
      <c r="F76" s="20"/>
      <c r="G76" s="19">
        <v>15.64</v>
      </c>
      <c r="H76" s="19">
        <v>71</v>
      </c>
      <c r="I76" s="19"/>
      <c r="J76" s="19">
        <v>4</v>
      </c>
      <c r="K76" s="19">
        <v>17</v>
      </c>
      <c r="L76" s="19">
        <v>3</v>
      </c>
      <c r="M76" s="19">
        <v>19</v>
      </c>
      <c r="N76" s="19">
        <v>5</v>
      </c>
      <c r="O76" s="19">
        <v>27</v>
      </c>
      <c r="P76" s="19">
        <v>1</v>
      </c>
      <c r="Q76" s="19">
        <v>8</v>
      </c>
      <c r="R76" s="19"/>
      <c r="S76" s="18" t="s">
        <v>731</v>
      </c>
    </row>
    <row r="77" spans="2:67" ht="15.75" x14ac:dyDescent="0.2">
      <c r="B77" s="147"/>
      <c r="C77" s="21" t="s">
        <v>100</v>
      </c>
      <c r="D77" s="19" t="str">
        <f t="shared" si="18"/>
        <v>AA</v>
      </c>
      <c r="E77" s="19">
        <f t="shared" si="18"/>
        <v>198</v>
      </c>
      <c r="F77" s="20"/>
      <c r="G77" s="19"/>
      <c r="H77" s="19"/>
      <c r="I77" s="19"/>
      <c r="J77" s="19"/>
      <c r="K77" s="19"/>
      <c r="L77" s="19"/>
      <c r="M77" s="19"/>
      <c r="N77" s="19"/>
      <c r="O77" s="19"/>
      <c r="P77" s="19"/>
      <c r="Q77" s="19"/>
      <c r="R77" s="19"/>
      <c r="S77" s="18"/>
    </row>
    <row r="78" spans="2:67" ht="15.75" x14ac:dyDescent="0.2">
      <c r="B78" s="147"/>
      <c r="C78" s="21" t="s">
        <v>99</v>
      </c>
      <c r="D78" s="19" t="str">
        <f t="shared" si="18"/>
        <v>AA</v>
      </c>
      <c r="E78" s="19">
        <f t="shared" si="18"/>
        <v>198</v>
      </c>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198</v>
      </c>
      <c r="F80" s="13">
        <f>F73</f>
        <v>2450.9899999999998</v>
      </c>
      <c r="G80" s="13">
        <f t="shared" ref="G80:R80" si="19">AVERAGE(G73:G78)</f>
        <v>13.477500000000001</v>
      </c>
      <c r="H80" s="13">
        <f t="shared" si="19"/>
        <v>70.75</v>
      </c>
      <c r="I80" s="13" t="e">
        <f t="shared" si="19"/>
        <v>#DIV/0!</v>
      </c>
      <c r="J80" s="13">
        <f t="shared" si="19"/>
        <v>4.75</v>
      </c>
      <c r="K80" s="13">
        <f t="shared" si="19"/>
        <v>16.5</v>
      </c>
      <c r="L80" s="13">
        <f t="shared" si="19"/>
        <v>2.75</v>
      </c>
      <c r="M80" s="13">
        <f t="shared" si="19"/>
        <v>16.75</v>
      </c>
      <c r="N80" s="13">
        <f t="shared" si="19"/>
        <v>7.25</v>
      </c>
      <c r="O80" s="13">
        <f t="shared" si="19"/>
        <v>20.75</v>
      </c>
      <c r="P80" s="13">
        <f t="shared" si="19"/>
        <v>3.25</v>
      </c>
      <c r="Q80" s="13">
        <f t="shared" si="19"/>
        <v>10</v>
      </c>
      <c r="R80" s="13" t="e">
        <f t="shared" si="19"/>
        <v>#DIV/0!</v>
      </c>
      <c r="S80" s="12"/>
    </row>
    <row r="81" spans="2:67" ht="15.75" x14ac:dyDescent="0.2">
      <c r="B81" s="17"/>
      <c r="C81" s="16" t="s">
        <v>97</v>
      </c>
      <c r="D81" s="15"/>
      <c r="E81" s="14"/>
      <c r="F81" s="14"/>
      <c r="G81" s="13">
        <f t="shared" ref="G81:R81" si="20">STDEV(G73:G78)/SQRT(COUNT(G73:G78))</f>
        <v>1.0963756579445416</v>
      </c>
      <c r="H81" s="13">
        <f t="shared" si="20"/>
        <v>2.4958298553119898</v>
      </c>
      <c r="I81" s="13" t="e">
        <f t="shared" si="20"/>
        <v>#DIV/0!</v>
      </c>
      <c r="J81" s="13">
        <f t="shared" si="20"/>
        <v>0.25</v>
      </c>
      <c r="K81" s="13">
        <f t="shared" si="20"/>
        <v>0.6454972243679028</v>
      </c>
      <c r="L81" s="13">
        <f t="shared" si="20"/>
        <v>0.8539125638299665</v>
      </c>
      <c r="M81" s="13">
        <f t="shared" si="20"/>
        <v>6.459811658761164</v>
      </c>
      <c r="N81" s="13">
        <f t="shared" si="20"/>
        <v>1.6520189667999174</v>
      </c>
      <c r="O81" s="13">
        <f t="shared" si="20"/>
        <v>3.9869579046352288</v>
      </c>
      <c r="P81" s="13">
        <f t="shared" si="20"/>
        <v>1.1086778913041726</v>
      </c>
      <c r="Q81" s="13">
        <f t="shared" si="20"/>
        <v>2.7988092706244441</v>
      </c>
      <c r="R81" s="13" t="e">
        <f t="shared" si="20"/>
        <v>#DIV/0!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196</v>
      </c>
      <c r="F83" s="19">
        <v>997.82</v>
      </c>
      <c r="G83" s="19">
        <v>10.1</v>
      </c>
      <c r="H83" s="19">
        <v>83</v>
      </c>
      <c r="I83" s="19"/>
      <c r="J83" s="19">
        <v>5</v>
      </c>
      <c r="K83" s="19">
        <v>18</v>
      </c>
      <c r="L83" s="19">
        <v>1</v>
      </c>
      <c r="M83" s="19">
        <v>3</v>
      </c>
      <c r="N83" s="19">
        <v>5</v>
      </c>
      <c r="O83" s="19">
        <v>11</v>
      </c>
      <c r="P83" s="19">
        <v>2</v>
      </c>
      <c r="Q83" s="19">
        <v>6</v>
      </c>
      <c r="R83" s="19"/>
      <c r="S83" s="18"/>
      <c r="U83" s="102">
        <v>4</v>
      </c>
      <c r="V83" s="102">
        <f>IF($H83="","",$H83)</f>
        <v>83</v>
      </c>
      <c r="W83" s="102">
        <f>IF(V83="","",V83/100)</f>
        <v>0.83</v>
      </c>
      <c r="X83" s="102">
        <f>IF($G83="","",$G83)</f>
        <v>10.1</v>
      </c>
      <c r="Y83" s="102">
        <f>IF($K83="","",$K83)</f>
        <v>18</v>
      </c>
      <c r="Z83" s="102">
        <f>IF(J83="","",J83-1)</f>
        <v>4</v>
      </c>
      <c r="AA83" s="102">
        <f>IF($L83="","",$L83)</f>
        <v>1</v>
      </c>
      <c r="AB83" s="102">
        <f>IF($M83="","",$M83)</f>
        <v>3</v>
      </c>
      <c r="AC83" s="102">
        <f>IF($H84="","",$H84)</f>
        <v>81</v>
      </c>
      <c r="AD83" s="102">
        <f>IF(AC83="","",AC83/100)</f>
        <v>0.81</v>
      </c>
      <c r="AE83" s="102">
        <f>IF($G84="","",$G84)</f>
        <v>9.31</v>
      </c>
      <c r="AF83" s="102">
        <f>IF($K84="","",$K84)</f>
        <v>18</v>
      </c>
      <c r="AG83" s="102">
        <f>IF(J84="","",J84-1)</f>
        <v>6</v>
      </c>
      <c r="AH83" s="102">
        <f>IF($L84="","",$L84)</f>
        <v>1</v>
      </c>
      <c r="AI83" s="102">
        <f>IF($M84="","",$M84)</f>
        <v>7</v>
      </c>
      <c r="AJ83" s="102">
        <f>IF($H85="","",$H85)</f>
        <v>87</v>
      </c>
      <c r="AK83" s="102">
        <f>IF(AJ83="","",AJ83/100)</f>
        <v>0.87</v>
      </c>
      <c r="AL83" s="102">
        <f>IF($G85="","",$G85)</f>
        <v>9.33</v>
      </c>
      <c r="AM83" s="102">
        <f>IF($K85="","",$K85)</f>
        <v>19</v>
      </c>
      <c r="AN83" s="102">
        <f>IF(J85="","",J85-1)</f>
        <v>5</v>
      </c>
      <c r="AO83" s="102">
        <f>IF($L85="","",$L85)</f>
        <v>0</v>
      </c>
      <c r="AP83" s="102">
        <f>IF($M85="","",$M85)</f>
        <v>0</v>
      </c>
      <c r="AQ83" s="102">
        <f>IF($H86="","",$H86)</f>
        <v>76</v>
      </c>
      <c r="AR83" s="102">
        <f>IF(AQ83="","",AQ83/100)</f>
        <v>0.76</v>
      </c>
      <c r="AS83" s="102">
        <f>IF($G86="","",$G86)</f>
        <v>9.1999999999999993</v>
      </c>
      <c r="AT83" s="102">
        <f>IF($K86="","",$K86)</f>
        <v>17</v>
      </c>
      <c r="AU83" s="102">
        <f>IF(J86="","",J86-1)</f>
        <v>4</v>
      </c>
      <c r="AV83" s="102">
        <f>IF($L86="","",$L86)</f>
        <v>1</v>
      </c>
      <c r="AW83" s="102">
        <f>IF($M86="","",$M86)</f>
        <v>6</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12</v>
      </c>
      <c r="BM83" s="102">
        <f>SUM(P83:P88)/U83</f>
        <v>1.75</v>
      </c>
      <c r="BN83" s="102">
        <f>SUM(Q83:Q88)/U83</f>
        <v>5.25</v>
      </c>
      <c r="BO83" s="102">
        <f>SUM(R83:R88)/U83</f>
        <v>0</v>
      </c>
    </row>
    <row r="84" spans="2:67" ht="15.75" x14ac:dyDescent="0.2">
      <c r="B84" s="147"/>
      <c r="C84" s="21" t="s">
        <v>103</v>
      </c>
      <c r="D84" s="19" t="s">
        <v>740</v>
      </c>
      <c r="E84" s="19">
        <v>199</v>
      </c>
      <c r="F84" s="20"/>
      <c r="G84" s="19">
        <v>9.31</v>
      </c>
      <c r="H84" s="19">
        <v>81</v>
      </c>
      <c r="I84" s="19"/>
      <c r="J84" s="19">
        <v>7</v>
      </c>
      <c r="K84" s="19">
        <v>18</v>
      </c>
      <c r="L84" s="19">
        <v>1</v>
      </c>
      <c r="M84" s="19">
        <v>7</v>
      </c>
      <c r="N84" s="19">
        <v>4</v>
      </c>
      <c r="O84" s="19">
        <v>21</v>
      </c>
      <c r="P84" s="19">
        <v>2</v>
      </c>
      <c r="Q84" s="19">
        <v>2</v>
      </c>
      <c r="R84" s="19"/>
      <c r="S84" s="18"/>
    </row>
    <row r="85" spans="2:67" ht="15.75" x14ac:dyDescent="0.2">
      <c r="B85" s="147"/>
      <c r="C85" s="21" t="s">
        <v>102</v>
      </c>
      <c r="D85" s="19" t="str">
        <f t="shared" ref="D85:E88" si="21">D84</f>
        <v>AA</v>
      </c>
      <c r="E85" s="19">
        <f t="shared" si="21"/>
        <v>199</v>
      </c>
      <c r="F85" s="20"/>
      <c r="G85" s="19">
        <v>9.33</v>
      </c>
      <c r="H85" s="19">
        <v>87</v>
      </c>
      <c r="I85" s="19"/>
      <c r="J85" s="19">
        <v>6</v>
      </c>
      <c r="K85" s="19">
        <v>19</v>
      </c>
      <c r="L85" s="19">
        <v>0</v>
      </c>
      <c r="M85" s="19">
        <v>0</v>
      </c>
      <c r="N85" s="19">
        <v>6</v>
      </c>
      <c r="O85" s="19">
        <v>7</v>
      </c>
      <c r="P85" s="19">
        <v>1</v>
      </c>
      <c r="Q85" s="19">
        <v>6</v>
      </c>
      <c r="R85" s="19"/>
      <c r="S85" s="18"/>
    </row>
    <row r="86" spans="2:67" ht="15.75" x14ac:dyDescent="0.2">
      <c r="B86" s="147"/>
      <c r="C86" s="21" t="s">
        <v>101</v>
      </c>
      <c r="D86" s="19" t="str">
        <f t="shared" si="21"/>
        <v>AA</v>
      </c>
      <c r="E86" s="19">
        <f t="shared" si="21"/>
        <v>199</v>
      </c>
      <c r="F86" s="20"/>
      <c r="G86" s="19">
        <v>9.1999999999999993</v>
      </c>
      <c r="H86" s="19">
        <v>76</v>
      </c>
      <c r="I86" s="19"/>
      <c r="J86" s="19">
        <v>5</v>
      </c>
      <c r="K86" s="19">
        <v>17</v>
      </c>
      <c r="L86" s="19">
        <v>1</v>
      </c>
      <c r="M86" s="19">
        <v>6</v>
      </c>
      <c r="N86" s="19">
        <v>3</v>
      </c>
      <c r="O86" s="19">
        <v>9</v>
      </c>
      <c r="P86" s="19">
        <v>2</v>
      </c>
      <c r="Q86" s="19">
        <v>7</v>
      </c>
      <c r="R86" s="19"/>
      <c r="S86" s="18"/>
    </row>
    <row r="87" spans="2:67" ht="15.75" x14ac:dyDescent="0.2">
      <c r="B87" s="147"/>
      <c r="C87" s="21" t="s">
        <v>100</v>
      </c>
      <c r="D87" s="19" t="str">
        <f t="shared" si="21"/>
        <v>AA</v>
      </c>
      <c r="E87" s="19">
        <f t="shared" si="21"/>
        <v>199</v>
      </c>
      <c r="F87" s="20"/>
      <c r="G87" s="19"/>
      <c r="H87" s="19"/>
      <c r="I87" s="19"/>
      <c r="J87" s="19"/>
      <c r="K87" s="19"/>
      <c r="L87" s="19"/>
      <c r="M87" s="19"/>
      <c r="N87" s="19"/>
      <c r="O87" s="19"/>
      <c r="P87" s="19"/>
      <c r="Q87" s="19"/>
      <c r="R87" s="19"/>
      <c r="S87" s="18"/>
    </row>
    <row r="88" spans="2:67" ht="15.75" x14ac:dyDescent="0.2">
      <c r="B88" s="147"/>
      <c r="C88" s="21" t="s">
        <v>99</v>
      </c>
      <c r="D88" s="19" t="str">
        <f t="shared" si="21"/>
        <v>AA</v>
      </c>
      <c r="E88" s="19">
        <f t="shared" si="21"/>
        <v>199</v>
      </c>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199</v>
      </c>
      <c r="F90" s="13">
        <f>F83</f>
        <v>997.82</v>
      </c>
      <c r="G90" s="13">
        <f t="shared" ref="G90:R90" si="22">AVERAGE(G83:G88)</f>
        <v>9.4849999999999994</v>
      </c>
      <c r="H90" s="13">
        <f t="shared" si="22"/>
        <v>81.75</v>
      </c>
      <c r="I90" s="13" t="e">
        <f t="shared" si="22"/>
        <v>#DIV/0!</v>
      </c>
      <c r="J90" s="13">
        <f t="shared" si="22"/>
        <v>5.75</v>
      </c>
      <c r="K90" s="13">
        <f t="shared" si="22"/>
        <v>18</v>
      </c>
      <c r="L90" s="13">
        <f t="shared" si="22"/>
        <v>0.75</v>
      </c>
      <c r="M90" s="13">
        <f t="shared" si="22"/>
        <v>4</v>
      </c>
      <c r="N90" s="13">
        <f t="shared" si="22"/>
        <v>4.5</v>
      </c>
      <c r="O90" s="13">
        <f t="shared" si="22"/>
        <v>12</v>
      </c>
      <c r="P90" s="13">
        <f t="shared" si="22"/>
        <v>1.75</v>
      </c>
      <c r="Q90" s="13">
        <f t="shared" si="22"/>
        <v>5.25</v>
      </c>
      <c r="R90" s="13" t="e">
        <f t="shared" si="22"/>
        <v>#DIV/0!</v>
      </c>
      <c r="S90" s="12"/>
    </row>
    <row r="91" spans="2:67" ht="15.75" x14ac:dyDescent="0.2">
      <c r="B91" s="17"/>
      <c r="C91" s="16" t="s">
        <v>97</v>
      </c>
      <c r="D91" s="15"/>
      <c r="E91" s="14"/>
      <c r="F91" s="14"/>
      <c r="G91" s="13">
        <f t="shared" ref="G91:R91" si="23">STDEV(G83:G88)/SQRT(COUNT(G83:G88))</f>
        <v>0.20698228587651321</v>
      </c>
      <c r="H91" s="13">
        <f t="shared" si="23"/>
        <v>2.2867371223353739</v>
      </c>
      <c r="I91" s="13" t="e">
        <f t="shared" si="23"/>
        <v>#DIV/0!</v>
      </c>
      <c r="J91" s="13">
        <f t="shared" si="23"/>
        <v>0.47871355387816905</v>
      </c>
      <c r="K91" s="13">
        <f t="shared" si="23"/>
        <v>0.40824829046386302</v>
      </c>
      <c r="L91" s="13">
        <f t="shared" si="23"/>
        <v>0.25</v>
      </c>
      <c r="M91" s="13">
        <f t="shared" si="23"/>
        <v>1.5811388300841898</v>
      </c>
      <c r="N91" s="13">
        <f t="shared" si="23"/>
        <v>0.6454972243679028</v>
      </c>
      <c r="O91" s="13">
        <f t="shared" si="23"/>
        <v>3.1091263510296048</v>
      </c>
      <c r="P91" s="13">
        <f t="shared" si="23"/>
        <v>0.25</v>
      </c>
      <c r="Q91" s="13">
        <f t="shared" si="23"/>
        <v>1.1086778913041726</v>
      </c>
      <c r="R91" s="13" t="e">
        <f t="shared" si="23"/>
        <v>#DIV/0!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DC9F-FB45-4B1E-95BD-4FC5BAC0E47A}">
  <dimension ref="A9:AP56"/>
  <sheetViews>
    <sheetView topLeftCell="A10" workbookViewId="0">
      <pane xSplit="1" ySplit="1" topLeftCell="AA11" activePane="bottomRight" state="frozen"/>
      <selection activeCell="U13" sqref="U13:BP85"/>
      <selection pane="topRight" activeCell="U13" sqref="U13:BP85"/>
      <selection pane="bottomLeft" activeCell="U13" sqref="U13:BP85"/>
      <selection pane="bottomRight" activeCell="AE11" sqref="AE11:AF42"/>
    </sheetView>
  </sheetViews>
  <sheetFormatPr defaultRowHeight="12.75" x14ac:dyDescent="0.2"/>
  <cols>
    <col min="1" max="4" width="9.140625" style="7"/>
    <col min="5" max="5" width="10" style="7" customWidth="1"/>
    <col min="6" max="16384" width="9.140625" style="7"/>
  </cols>
  <sheetData>
    <row r="9" spans="1:42" ht="13.5" thickBot="1" x14ac:dyDescent="0.25"/>
    <row r="10" spans="1:42" ht="47.25" customHeight="1" thickTop="1" thickBot="1" x14ac:dyDescent="0.25">
      <c r="A10" s="49" t="s">
        <v>136</v>
      </c>
      <c r="B10" s="48" t="s">
        <v>117</v>
      </c>
      <c r="C10" s="48" t="s">
        <v>116</v>
      </c>
      <c r="D10" s="48" t="s">
        <v>134</v>
      </c>
      <c r="E10" s="48" t="s">
        <v>193</v>
      </c>
      <c r="F10" s="48" t="s">
        <v>192</v>
      </c>
      <c r="G10" s="48" t="s">
        <v>191</v>
      </c>
      <c r="H10" s="48" t="s">
        <v>190</v>
      </c>
      <c r="I10" s="48"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v>163</v>
      </c>
      <c r="C11" s="39">
        <v>68</v>
      </c>
      <c r="D11" s="39" t="s">
        <v>745</v>
      </c>
      <c r="E11" s="39">
        <v>15.31</v>
      </c>
      <c r="F11" s="39">
        <v>71.66</v>
      </c>
      <c r="G11" s="39">
        <v>7.75</v>
      </c>
      <c r="H11" s="39">
        <v>7.94</v>
      </c>
      <c r="I11" s="39"/>
      <c r="J11" s="39"/>
      <c r="K11" s="39">
        <v>84.74</v>
      </c>
      <c r="L11" s="39"/>
      <c r="M11" s="124"/>
      <c r="N11" s="106"/>
      <c r="O11" s="36">
        <v>5.270833333333333</v>
      </c>
      <c r="P11" s="36">
        <f t="shared" ref="P11:P42" si="0">SUM(E11:K11)</f>
        <v>187.39999999999998</v>
      </c>
      <c r="Q11" s="36">
        <v>4</v>
      </c>
      <c r="R11" s="36">
        <f t="shared" ref="R11:R42" si="1">P11/Q11</f>
        <v>46.849999999999994</v>
      </c>
      <c r="S11" s="36">
        <f t="shared" ref="S11:S42" si="2">O11*R11/1.02</f>
        <v>242.09660947712413</v>
      </c>
      <c r="T11" s="35">
        <f t="shared" ref="T11:T42" si="3">S11*10000/1000</f>
        <v>2420.9660947712414</v>
      </c>
      <c r="U11" s="35">
        <f t="shared" ref="U11:U42" si="4">SUM(E11:F11)/Q11*O11/1.02*10000/1000</f>
        <v>1123.5401348039215</v>
      </c>
      <c r="V11" s="35">
        <f t="shared" ref="V11:V42" si="5">K11/Q11*O11/1.02*10000/1000</f>
        <v>1094.7314133986927</v>
      </c>
      <c r="W11" s="35">
        <f t="shared" ref="W11:W42" si="6">G11/Q11*O11/1.02*10000/1000</f>
        <v>100.11999591503267</v>
      </c>
      <c r="X11" s="35">
        <f t="shared" ref="X11:X42" si="7">H11/Q11*O11/1.02*10000/1000</f>
        <v>102.57455065359478</v>
      </c>
      <c r="Y11" s="35">
        <f t="shared" ref="Y11:Y42" si="8">SUM(I11:J11)/Q11*O11/1.02*10000/1000</f>
        <v>0</v>
      </c>
      <c r="Z11" s="35">
        <f>(SUM(d195Data100!K13:K18)+Q11)/Q11</f>
        <v>17.75</v>
      </c>
      <c r="AA11" s="35">
        <f>(SUM(d195Data100!O13:O18))/$Q11*$O11/1.02</f>
        <v>145.98141339869281</v>
      </c>
      <c r="AB11" s="35">
        <f>(SUM(d195Data100!Q13:Q18))/$Q11*$O11/1.02</f>
        <v>28.421160130718953</v>
      </c>
      <c r="AC11" s="35">
        <f>(SUM(d195Data100!R13:R18))/$Q11*$O11/1.02</f>
        <v>0</v>
      </c>
      <c r="AD11" s="7">
        <f>d195Data100!F13</f>
        <v>2376.75</v>
      </c>
      <c r="AE11" s="34"/>
      <c r="AF11" s="34"/>
      <c r="AH11" s="102">
        <f t="shared" ref="AH11:AH42" si="9">SUM(E11:F11)/Q11</f>
        <v>21.7425</v>
      </c>
      <c r="AI11" s="102">
        <f t="shared" ref="AI11:AI42" si="10">K11/Q11</f>
        <v>21.184999999999999</v>
      </c>
      <c r="AJ11" s="102">
        <f t="shared" ref="AJ11:AJ42" si="11">SUM(E11:I11,K11)/Q11</f>
        <v>46.849999999999994</v>
      </c>
      <c r="AK11" s="102">
        <f t="shared" ref="AK11:AK42" si="12">SUM(E11:F11)/Q11/1000*(O11/1.016)*10000</f>
        <v>1127.9635211614175</v>
      </c>
      <c r="AL11" s="102">
        <f t="shared" ref="AL11:AL42" si="13">SUM(K11)/Q11/1000*(O11/1.016)*10000</f>
        <v>1099.0413795931759</v>
      </c>
      <c r="AM11" s="102">
        <f t="shared" ref="AM11:AM42" si="14">SUM(I11)/Q11/1000*(O11/1.016)*10000</f>
        <v>0</v>
      </c>
      <c r="AN11" s="102">
        <f t="shared" ref="AN11:AN42" si="15">SUM(G11:I11)/Q11/1000*(O11/1.016)*10000</f>
        <v>203.49255659448821</v>
      </c>
      <c r="AO11" s="102">
        <f t="shared" ref="AO11:AO42" si="16">SUM(AK11:AL11,AN11)</f>
        <v>2430.4974573490813</v>
      </c>
      <c r="AP11" s="102">
        <f t="shared" ref="AP11:AP42" si="17">(AD11*SUM(E11:F11)/E11/Q11)/(100*100)*(O11/1.016)</f>
        <v>1.7510694310387973</v>
      </c>
    </row>
    <row r="12" spans="1:42" ht="20.100000000000001" customHeight="1" x14ac:dyDescent="0.25">
      <c r="A12" s="45">
        <v>102</v>
      </c>
      <c r="B12" s="39">
        <v>163</v>
      </c>
      <c r="C12" s="39">
        <v>68</v>
      </c>
      <c r="D12" s="39" t="s">
        <v>745</v>
      </c>
      <c r="E12" s="42">
        <v>10.66</v>
      </c>
      <c r="F12" s="42">
        <v>48.64</v>
      </c>
      <c r="G12" s="42">
        <v>4.68</v>
      </c>
      <c r="H12" s="39">
        <v>17.739999999999998</v>
      </c>
      <c r="I12" s="39"/>
      <c r="J12" s="39"/>
      <c r="K12" s="42">
        <v>59.08</v>
      </c>
      <c r="L12" s="42"/>
      <c r="M12" s="113"/>
      <c r="N12" s="128"/>
      <c r="O12" s="36">
        <v>9.6111111111111125</v>
      </c>
      <c r="P12" s="36">
        <f t="shared" si="0"/>
        <v>140.80000000000001</v>
      </c>
      <c r="Q12" s="36">
        <v>4</v>
      </c>
      <c r="R12" s="36">
        <f t="shared" si="1"/>
        <v>35.200000000000003</v>
      </c>
      <c r="S12" s="36">
        <f t="shared" si="2"/>
        <v>331.67755991285412</v>
      </c>
      <c r="T12" s="35">
        <f t="shared" si="3"/>
        <v>3316.7755991285412</v>
      </c>
      <c r="U12" s="35">
        <f t="shared" si="4"/>
        <v>1396.9090413943356</v>
      </c>
      <c r="V12" s="35">
        <f t="shared" si="5"/>
        <v>1391.7265795206974</v>
      </c>
      <c r="W12" s="35">
        <f t="shared" si="6"/>
        <v>110.24509803921569</v>
      </c>
      <c r="X12" s="35">
        <f t="shared" si="7"/>
        <v>417.89488017429204</v>
      </c>
      <c r="Y12" s="35">
        <f t="shared" si="8"/>
        <v>0</v>
      </c>
      <c r="Z12" s="35">
        <f>(SUM(d195Data100!K23:K28)+Q12)/Q12</f>
        <v>19</v>
      </c>
      <c r="AA12" s="35">
        <f>(SUM(d195Data100!O23:O28))/$Q12*$O12/1.02</f>
        <v>141.33986928104576</v>
      </c>
      <c r="AB12" s="35">
        <f>(SUM(d195Data100!Q23:Q28))/$Q12*$O12/1.02</f>
        <v>49.468954248366025</v>
      </c>
      <c r="AC12" s="35">
        <f>(SUM(d195Data100!R23:R28))/$Q12*$O12/1.02</f>
        <v>0</v>
      </c>
      <c r="AD12" s="7">
        <f>d195Data100!F23</f>
        <v>1801.9</v>
      </c>
      <c r="AE12" s="34"/>
      <c r="AF12" s="34"/>
      <c r="AH12" s="102">
        <f t="shared" si="9"/>
        <v>14.824999999999999</v>
      </c>
      <c r="AI12" s="102">
        <f t="shared" si="10"/>
        <v>14.77</v>
      </c>
      <c r="AJ12" s="102">
        <f t="shared" si="11"/>
        <v>35.200000000000003</v>
      </c>
      <c r="AK12" s="102">
        <f t="shared" si="12"/>
        <v>1402.4086832895891</v>
      </c>
      <c r="AL12" s="102">
        <f t="shared" si="13"/>
        <v>1397.2058180227475</v>
      </c>
      <c r="AM12" s="102">
        <f t="shared" si="14"/>
        <v>0</v>
      </c>
      <c r="AN12" s="102">
        <f t="shared" si="15"/>
        <v>530.21926946631675</v>
      </c>
      <c r="AO12" s="102">
        <f t="shared" si="16"/>
        <v>3329.8337707786536</v>
      </c>
      <c r="AP12" s="102">
        <f t="shared" si="17"/>
        <v>2.370544283695601</v>
      </c>
    </row>
    <row r="13" spans="1:42" ht="20.100000000000001" customHeight="1" x14ac:dyDescent="0.25">
      <c r="A13" s="45">
        <v>103</v>
      </c>
      <c r="B13" s="39">
        <v>163</v>
      </c>
      <c r="C13" s="39">
        <v>68</v>
      </c>
      <c r="D13" s="39" t="s">
        <v>745</v>
      </c>
      <c r="E13" s="42">
        <v>10.32</v>
      </c>
      <c r="F13" s="42">
        <v>35.47</v>
      </c>
      <c r="G13" s="42">
        <v>4.96</v>
      </c>
      <c r="H13" s="39">
        <v>9.0399999999999991</v>
      </c>
      <c r="I13" s="39"/>
      <c r="J13" s="39"/>
      <c r="K13" s="42">
        <v>46.07</v>
      </c>
      <c r="L13" s="42"/>
      <c r="M13" s="113"/>
      <c r="N13" s="128"/>
      <c r="O13" s="36">
        <v>22.916666666666668</v>
      </c>
      <c r="P13" s="36">
        <f t="shared" si="0"/>
        <v>105.86</v>
      </c>
      <c r="Q13" s="36">
        <v>4</v>
      </c>
      <c r="R13" s="36">
        <f t="shared" si="1"/>
        <v>26.465</v>
      </c>
      <c r="S13" s="36">
        <f t="shared" si="2"/>
        <v>594.59763071895429</v>
      </c>
      <c r="T13" s="35">
        <f t="shared" si="3"/>
        <v>5945.9763071895431</v>
      </c>
      <c r="U13" s="35">
        <f t="shared" si="4"/>
        <v>2571.9464869281046</v>
      </c>
      <c r="V13" s="35">
        <f t="shared" si="5"/>
        <v>2587.6736111111113</v>
      </c>
      <c r="W13" s="35">
        <f t="shared" si="6"/>
        <v>278.59477124183007</v>
      </c>
      <c r="X13" s="35">
        <f t="shared" si="7"/>
        <v>507.7614379084967</v>
      </c>
      <c r="Y13" s="35">
        <f t="shared" si="8"/>
        <v>0</v>
      </c>
      <c r="Z13" s="35">
        <f>(SUM(d195Data100!K33:K38)+Q13)/Q13</f>
        <v>18</v>
      </c>
      <c r="AA13" s="35">
        <f>(SUM(d195Data100!O33:O38))/$Q13*$O13/1.02</f>
        <v>320.15931372549016</v>
      </c>
      <c r="AB13" s="35">
        <f>(SUM(d195Data100!Q33:Q38))/$Q13*$O13/1.02</f>
        <v>67.401960784313729</v>
      </c>
      <c r="AC13" s="35">
        <f>(SUM(d195Data100!R33:R38))/$Q13*$O13/1.02</f>
        <v>0</v>
      </c>
      <c r="AD13" s="7">
        <f>d195Data100!F33</f>
        <v>1400.18</v>
      </c>
      <c r="AE13" s="34"/>
      <c r="AF13" s="34"/>
      <c r="AH13" s="102">
        <f t="shared" si="9"/>
        <v>11.4475</v>
      </c>
      <c r="AI13" s="102">
        <f t="shared" si="10"/>
        <v>11.5175</v>
      </c>
      <c r="AJ13" s="102">
        <f t="shared" si="11"/>
        <v>26.465</v>
      </c>
      <c r="AK13" s="102">
        <f t="shared" si="12"/>
        <v>2582.0722604986877</v>
      </c>
      <c r="AL13" s="102">
        <f t="shared" si="13"/>
        <v>2597.8613024934384</v>
      </c>
      <c r="AM13" s="102">
        <f t="shared" si="14"/>
        <v>0</v>
      </c>
      <c r="AN13" s="102">
        <f t="shared" si="15"/>
        <v>789.45209973753288</v>
      </c>
      <c r="AO13" s="102">
        <f t="shared" si="16"/>
        <v>5969.3856627296591</v>
      </c>
      <c r="AP13" s="102">
        <f t="shared" si="17"/>
        <v>3.5032615675436558</v>
      </c>
    </row>
    <row r="14" spans="1:42" ht="20.100000000000001" customHeight="1" x14ac:dyDescent="0.25">
      <c r="A14" s="45">
        <v>104</v>
      </c>
      <c r="B14" s="39">
        <v>163</v>
      </c>
      <c r="C14" s="39">
        <v>68</v>
      </c>
      <c r="D14" s="39" t="s">
        <v>745</v>
      </c>
      <c r="E14" s="42">
        <v>5.31</v>
      </c>
      <c r="F14" s="42">
        <v>57.56</v>
      </c>
      <c r="G14" s="42">
        <v>4.7699999999999996</v>
      </c>
      <c r="H14" s="39">
        <v>9.7200000000000006</v>
      </c>
      <c r="I14" s="39"/>
      <c r="J14" s="39"/>
      <c r="K14" s="42">
        <v>72.48</v>
      </c>
      <c r="L14" s="42"/>
      <c r="M14" s="113"/>
      <c r="N14" s="128"/>
      <c r="O14" s="36">
        <v>12.314814814814815</v>
      </c>
      <c r="P14" s="36">
        <f t="shared" si="0"/>
        <v>149.84</v>
      </c>
      <c r="Q14" s="36">
        <v>4</v>
      </c>
      <c r="R14" s="36">
        <f t="shared" si="1"/>
        <v>37.46</v>
      </c>
      <c r="S14" s="36">
        <f t="shared" si="2"/>
        <v>452.26761074800288</v>
      </c>
      <c r="T14" s="35">
        <f t="shared" si="3"/>
        <v>4522.6761074800288</v>
      </c>
      <c r="U14" s="35">
        <f t="shared" si="4"/>
        <v>1897.6284495279594</v>
      </c>
      <c r="V14" s="35">
        <f t="shared" si="5"/>
        <v>2187.6906318082792</v>
      </c>
      <c r="W14" s="35">
        <f t="shared" si="6"/>
        <v>143.97467320261435</v>
      </c>
      <c r="X14" s="35">
        <f t="shared" si="7"/>
        <v>293.38235294117652</v>
      </c>
      <c r="Y14" s="35">
        <f t="shared" si="8"/>
        <v>0</v>
      </c>
      <c r="Z14" s="35">
        <f>(SUM(d195Data100!K43:K48)+Q14)/Q14</f>
        <v>19.5</v>
      </c>
      <c r="AA14" s="35">
        <f>(SUM(d195Data100!O43:O48))/$Q14*$O14/1.02</f>
        <v>217.32026143790847</v>
      </c>
      <c r="AB14" s="35">
        <f>(SUM(d195Data100!Q43:Q48))/$Q14*$O14/1.02</f>
        <v>42.256717501815544</v>
      </c>
      <c r="AC14" s="35">
        <f>(SUM(d195Data100!R43:R48))/$Q14*$O14/1.02</f>
        <v>0</v>
      </c>
      <c r="AD14" s="7">
        <f>d195Data100!F43</f>
        <v>1081.97</v>
      </c>
      <c r="AE14" s="34"/>
      <c r="AF14" s="34"/>
      <c r="AH14" s="102">
        <f t="shared" si="9"/>
        <v>15.717500000000001</v>
      </c>
      <c r="AI14" s="102">
        <f t="shared" si="10"/>
        <v>18.12</v>
      </c>
      <c r="AJ14" s="102">
        <f t="shared" si="11"/>
        <v>37.46</v>
      </c>
      <c r="AK14" s="102">
        <f t="shared" si="12"/>
        <v>1905.0994276757074</v>
      </c>
      <c r="AL14" s="102">
        <f t="shared" si="13"/>
        <v>2196.3035870516187</v>
      </c>
      <c r="AM14" s="102">
        <f t="shared" si="14"/>
        <v>0</v>
      </c>
      <c r="AN14" s="102">
        <f t="shared" si="15"/>
        <v>439.07890419947506</v>
      </c>
      <c r="AO14" s="102">
        <f t="shared" si="16"/>
        <v>4540.481918926801</v>
      </c>
      <c r="AP14" s="102">
        <f t="shared" si="17"/>
        <v>3.8818463799666389</v>
      </c>
    </row>
    <row r="15" spans="1:42" ht="20.100000000000001" customHeight="1" x14ac:dyDescent="0.25">
      <c r="A15" s="45">
        <v>105</v>
      </c>
      <c r="B15" s="39">
        <v>163</v>
      </c>
      <c r="C15" s="39">
        <v>68</v>
      </c>
      <c r="D15" s="39" t="s">
        <v>745</v>
      </c>
      <c r="E15" s="42">
        <v>7.13</v>
      </c>
      <c r="F15" s="42">
        <v>31.1</v>
      </c>
      <c r="G15" s="42">
        <v>2.64</v>
      </c>
      <c r="H15" s="39">
        <v>10.25</v>
      </c>
      <c r="I15" s="39"/>
      <c r="J15" s="39"/>
      <c r="K15" s="42">
        <v>43.84</v>
      </c>
      <c r="L15" s="42"/>
      <c r="M15" s="113"/>
      <c r="N15" s="128"/>
      <c r="O15" s="36">
        <v>23.87037037037037</v>
      </c>
      <c r="P15" s="36">
        <f t="shared" si="0"/>
        <v>94.960000000000008</v>
      </c>
      <c r="Q15" s="36">
        <v>4</v>
      </c>
      <c r="R15" s="36">
        <f t="shared" si="1"/>
        <v>23.740000000000002</v>
      </c>
      <c r="S15" s="36">
        <f t="shared" si="2"/>
        <v>555.57116920842418</v>
      </c>
      <c r="T15" s="35">
        <f t="shared" si="3"/>
        <v>5555.7116920842418</v>
      </c>
      <c r="U15" s="35">
        <f t="shared" si="4"/>
        <v>2236.677106027596</v>
      </c>
      <c r="V15" s="35">
        <f t="shared" si="5"/>
        <v>2564.894698620189</v>
      </c>
      <c r="W15" s="35">
        <f t="shared" si="6"/>
        <v>154.45533769063181</v>
      </c>
      <c r="X15" s="35">
        <f t="shared" si="7"/>
        <v>599.68454974582426</v>
      </c>
      <c r="Y15" s="35">
        <f t="shared" si="8"/>
        <v>0</v>
      </c>
      <c r="Z15" s="35">
        <f>(SUM(d195Data100!K53:K58)+Q15)/Q15</f>
        <v>16.5</v>
      </c>
      <c r="AA15" s="35">
        <f>(SUM(d195Data100!O53:O58))/$Q15*$O15/1.02</f>
        <v>181.36801016702978</v>
      </c>
      <c r="AB15" s="35">
        <f>(SUM(d195Data100!Q53:Q58))/$Q15*$O15/1.02</f>
        <v>76.057552650689914</v>
      </c>
      <c r="AC15" s="35">
        <f>(SUM(d195Data100!R53:R58))/$Q15*$O15/1.02</f>
        <v>0</v>
      </c>
      <c r="AD15" s="7">
        <f>d195Data100!F53</f>
        <v>1152.52</v>
      </c>
      <c r="AE15" s="34"/>
      <c r="AF15" s="34"/>
      <c r="AH15" s="102">
        <f t="shared" si="9"/>
        <v>9.557500000000001</v>
      </c>
      <c r="AI15" s="102">
        <f t="shared" si="10"/>
        <v>10.96</v>
      </c>
      <c r="AJ15" s="102">
        <f t="shared" si="11"/>
        <v>23.740000000000002</v>
      </c>
      <c r="AK15" s="102">
        <f t="shared" si="12"/>
        <v>2245.4829214056581</v>
      </c>
      <c r="AL15" s="102">
        <f t="shared" si="13"/>
        <v>2574.9927092446778</v>
      </c>
      <c r="AM15" s="102">
        <f t="shared" si="14"/>
        <v>0</v>
      </c>
      <c r="AN15" s="102">
        <f t="shared" si="15"/>
        <v>757.10894211140271</v>
      </c>
      <c r="AO15" s="102">
        <f t="shared" si="16"/>
        <v>5577.5845727617389</v>
      </c>
      <c r="AP15" s="102">
        <f t="shared" si="17"/>
        <v>3.629682996603715</v>
      </c>
    </row>
    <row r="16" spans="1:42" ht="20.100000000000001" customHeight="1" x14ac:dyDescent="0.25">
      <c r="A16" s="45">
        <v>106</v>
      </c>
      <c r="B16" s="39">
        <v>163</v>
      </c>
      <c r="C16" s="39">
        <v>68</v>
      </c>
      <c r="D16" s="39" t="s">
        <v>745</v>
      </c>
      <c r="E16" s="42">
        <v>9.92</v>
      </c>
      <c r="F16" s="42">
        <v>70.349999999999994</v>
      </c>
      <c r="G16" s="42">
        <v>6.05</v>
      </c>
      <c r="H16" s="39">
        <v>6.92</v>
      </c>
      <c r="I16" s="39"/>
      <c r="J16" s="39"/>
      <c r="K16" s="42">
        <v>86.02</v>
      </c>
      <c r="L16" s="42"/>
      <c r="M16" s="113"/>
      <c r="N16" s="128"/>
      <c r="O16" s="36">
        <v>12.416666666666666</v>
      </c>
      <c r="P16" s="36">
        <f t="shared" si="0"/>
        <v>179.26</v>
      </c>
      <c r="Q16" s="36">
        <v>4</v>
      </c>
      <c r="R16" s="36">
        <f t="shared" si="1"/>
        <v>44.814999999999998</v>
      </c>
      <c r="S16" s="36">
        <f t="shared" si="2"/>
        <v>545.54207516339864</v>
      </c>
      <c r="T16" s="35">
        <f t="shared" si="3"/>
        <v>5455.4207516339857</v>
      </c>
      <c r="U16" s="35">
        <f t="shared" si="4"/>
        <v>2442.8574346405226</v>
      </c>
      <c r="V16" s="35">
        <f t="shared" si="5"/>
        <v>2617.8472222222217</v>
      </c>
      <c r="W16" s="35">
        <f t="shared" si="6"/>
        <v>184.11968954248363</v>
      </c>
      <c r="X16" s="35">
        <f t="shared" si="7"/>
        <v>210.59640522875819</v>
      </c>
      <c r="Y16" s="35">
        <f t="shared" si="8"/>
        <v>0</v>
      </c>
      <c r="Z16" s="35">
        <f>(SUM(d195Data100!K63:K68)+Q16)/Q16</f>
        <v>19</v>
      </c>
      <c r="AA16" s="35">
        <f>(SUM(d195Data100!O63:O68))/$Q16*$O16/1.02</f>
        <v>209.9877450980392</v>
      </c>
      <c r="AB16" s="35">
        <f>(SUM(d195Data100!Q63:Q68))/$Q16*$O16/1.02</f>
        <v>45.649509803921568</v>
      </c>
      <c r="AC16" s="35">
        <f>(SUM(d195Data100!R63:R68))/$Q16*$O16/1.02</f>
        <v>0</v>
      </c>
      <c r="AD16" s="7">
        <f>d195Data100!F63</f>
        <v>1761.08</v>
      </c>
      <c r="AE16" s="34"/>
      <c r="AF16" s="34"/>
      <c r="AH16" s="102">
        <f t="shared" si="9"/>
        <v>20.067499999999999</v>
      </c>
      <c r="AI16" s="102">
        <f t="shared" si="10"/>
        <v>21.504999999999999</v>
      </c>
      <c r="AJ16" s="102">
        <f t="shared" si="11"/>
        <v>44.814999999999998</v>
      </c>
      <c r="AK16" s="102">
        <f t="shared" si="12"/>
        <v>2452.4749835958</v>
      </c>
      <c r="AL16" s="102">
        <f t="shared" si="13"/>
        <v>2628.1537073490813</v>
      </c>
      <c r="AM16" s="102">
        <f t="shared" si="14"/>
        <v>0</v>
      </c>
      <c r="AN16" s="102">
        <f t="shared" si="15"/>
        <v>396.27009514435696</v>
      </c>
      <c r="AO16" s="102">
        <f t="shared" si="16"/>
        <v>5476.8987860892375</v>
      </c>
      <c r="AP16" s="102">
        <f t="shared" si="17"/>
        <v>4.3538353267246892</v>
      </c>
    </row>
    <row r="17" spans="1:42" ht="20.100000000000001" customHeight="1" x14ac:dyDescent="0.25">
      <c r="A17" s="45">
        <v>107</v>
      </c>
      <c r="B17" s="39">
        <v>163</v>
      </c>
      <c r="C17" s="39">
        <v>68</v>
      </c>
      <c r="D17" s="39" t="s">
        <v>745</v>
      </c>
      <c r="E17" s="42">
        <v>10.54</v>
      </c>
      <c r="F17" s="42">
        <v>45.45</v>
      </c>
      <c r="G17" s="42">
        <v>4.6900000000000004</v>
      </c>
      <c r="H17" s="39">
        <v>16.37</v>
      </c>
      <c r="I17" s="39"/>
      <c r="J17" s="39"/>
      <c r="K17" s="42">
        <v>61.22</v>
      </c>
      <c r="L17" s="42"/>
      <c r="M17" s="113"/>
      <c r="N17" s="128"/>
      <c r="O17" s="36">
        <v>11.657407407407407</v>
      </c>
      <c r="P17" s="36">
        <f t="shared" si="0"/>
        <v>138.26999999999998</v>
      </c>
      <c r="Q17" s="36">
        <v>4</v>
      </c>
      <c r="R17" s="36">
        <f t="shared" si="1"/>
        <v>34.567499999999995</v>
      </c>
      <c r="S17" s="36">
        <f t="shared" si="2"/>
        <v>395.06610838779949</v>
      </c>
      <c r="T17" s="35">
        <f t="shared" si="3"/>
        <v>3950.6610838779948</v>
      </c>
      <c r="U17" s="35">
        <f t="shared" si="4"/>
        <v>1599.7505900508352</v>
      </c>
      <c r="V17" s="35">
        <f t="shared" si="5"/>
        <v>1749.1825526506898</v>
      </c>
      <c r="W17" s="35">
        <f t="shared" si="6"/>
        <v>134.0030410312273</v>
      </c>
      <c r="X17" s="35">
        <f t="shared" si="7"/>
        <v>467.72490014524328</v>
      </c>
      <c r="Y17" s="35">
        <f t="shared" si="8"/>
        <v>0</v>
      </c>
      <c r="Z17" s="35">
        <f>(SUM(d195Data100!K73:K78)+Q17)/Q17</f>
        <v>17</v>
      </c>
      <c r="AA17" s="35">
        <f>(SUM(d195Data100!O73:O78))/$Q17*$O17/1.02</f>
        <v>160.00363108206244</v>
      </c>
      <c r="AB17" s="35">
        <f>(SUM(d195Data100!Q73:Q78))/$Q17*$O17/1.02</f>
        <v>57.144153957879439</v>
      </c>
      <c r="AC17" s="35">
        <f>(SUM(d195Data100!R73:R78))/$Q17*$O17/1.02</f>
        <v>0</v>
      </c>
      <c r="AD17" s="7">
        <f>d195Data100!F73</f>
        <v>1808.52</v>
      </c>
      <c r="AE17" s="34"/>
      <c r="AF17" s="34"/>
      <c r="AH17" s="102">
        <f t="shared" si="9"/>
        <v>13.9975</v>
      </c>
      <c r="AI17" s="102">
        <f t="shared" si="10"/>
        <v>15.305</v>
      </c>
      <c r="AJ17" s="102">
        <f t="shared" si="11"/>
        <v>34.567499999999995</v>
      </c>
      <c r="AK17" s="102">
        <f t="shared" si="12"/>
        <v>1606.0488207203266</v>
      </c>
      <c r="AL17" s="102">
        <f t="shared" si="13"/>
        <v>1756.0690981335663</v>
      </c>
      <c r="AM17" s="102">
        <f t="shared" si="14"/>
        <v>0</v>
      </c>
      <c r="AN17" s="102">
        <f t="shared" si="15"/>
        <v>604.09694881889766</v>
      </c>
      <c r="AO17" s="102">
        <f t="shared" si="16"/>
        <v>3966.2148676727902</v>
      </c>
      <c r="AP17" s="102">
        <f t="shared" si="17"/>
        <v>2.7557603541263052</v>
      </c>
    </row>
    <row r="18" spans="1:42" ht="20.100000000000001" customHeight="1" thickBot="1" x14ac:dyDescent="0.3">
      <c r="A18" s="123">
        <v>108</v>
      </c>
      <c r="B18" s="104">
        <v>163</v>
      </c>
      <c r="C18" s="39">
        <v>68</v>
      </c>
      <c r="D18" s="104" t="s">
        <v>745</v>
      </c>
      <c r="E18" s="118">
        <v>10.53</v>
      </c>
      <c r="F18" s="118">
        <v>61.4</v>
      </c>
      <c r="G18" s="118">
        <v>6.1</v>
      </c>
      <c r="H18" s="119">
        <v>31.78</v>
      </c>
      <c r="I18" s="119"/>
      <c r="J18" s="119"/>
      <c r="K18" s="118">
        <v>72.989999999999995</v>
      </c>
      <c r="L18" s="118"/>
      <c r="M18" s="117"/>
      <c r="N18" s="128"/>
      <c r="O18" s="36">
        <v>12.138888888888888</v>
      </c>
      <c r="P18" s="36">
        <f t="shared" si="0"/>
        <v>182.79999999999998</v>
      </c>
      <c r="Q18" s="36">
        <v>4</v>
      </c>
      <c r="R18" s="36">
        <f t="shared" si="1"/>
        <v>45.699999999999996</v>
      </c>
      <c r="S18" s="36">
        <f t="shared" si="2"/>
        <v>543.86982570806094</v>
      </c>
      <c r="T18" s="35">
        <f t="shared" si="3"/>
        <v>5438.6982570806085</v>
      </c>
      <c r="U18" s="35">
        <f t="shared" si="4"/>
        <v>2140.0742102396512</v>
      </c>
      <c r="V18" s="35">
        <f t="shared" si="5"/>
        <v>2171.6115196078426</v>
      </c>
      <c r="W18" s="35">
        <f t="shared" si="6"/>
        <v>181.48828976034852</v>
      </c>
      <c r="X18" s="35">
        <f t="shared" si="7"/>
        <v>945.5242374727668</v>
      </c>
      <c r="Y18" s="35">
        <f t="shared" si="8"/>
        <v>0</v>
      </c>
      <c r="Z18" s="35">
        <f>(SUM(d195Data100!K83:K88)+Q18)/Q18</f>
        <v>19</v>
      </c>
      <c r="AA18" s="35">
        <f>(SUM(d195Data100!O83:O88))/$Q18*$O18/1.02</f>
        <v>98.182189542483655</v>
      </c>
      <c r="AB18" s="35">
        <f>(SUM(d195Data100!Q83:Q88))/$Q18*$O18/1.02</f>
        <v>104.13262527233114</v>
      </c>
      <c r="AC18" s="35">
        <f>(SUM(d195Data100!R83:R88))/$Q18*$O18/1.02</f>
        <v>0</v>
      </c>
      <c r="AD18" s="7">
        <f>d195Data100!F83</f>
        <v>1860.01</v>
      </c>
      <c r="AE18" s="34"/>
      <c r="AF18" s="34"/>
      <c r="AH18" s="102">
        <f t="shared" si="9"/>
        <v>17.982499999999998</v>
      </c>
      <c r="AI18" s="102">
        <f t="shared" si="10"/>
        <v>18.247499999999999</v>
      </c>
      <c r="AJ18" s="102">
        <f t="shared" si="11"/>
        <v>45.699999999999996</v>
      </c>
      <c r="AK18" s="102">
        <f t="shared" si="12"/>
        <v>2148.4996992563424</v>
      </c>
      <c r="AL18" s="102">
        <f t="shared" si="13"/>
        <v>2180.1611712598419</v>
      </c>
      <c r="AM18" s="102">
        <f t="shared" si="14"/>
        <v>0</v>
      </c>
      <c r="AN18" s="102">
        <f t="shared" si="15"/>
        <v>1131.4495844269466</v>
      </c>
      <c r="AO18" s="102">
        <f t="shared" si="16"/>
        <v>5460.1104549431311</v>
      </c>
      <c r="AP18" s="102">
        <f t="shared" si="17"/>
        <v>3.7950910974489926</v>
      </c>
    </row>
    <row r="19" spans="1:42" ht="18.75" thickTop="1" x14ac:dyDescent="0.25">
      <c r="A19" s="122">
        <v>201</v>
      </c>
      <c r="B19" s="115">
        <v>163</v>
      </c>
      <c r="C19" s="39">
        <v>68</v>
      </c>
      <c r="D19" s="115" t="s">
        <v>745</v>
      </c>
      <c r="E19" s="121">
        <v>5.74</v>
      </c>
      <c r="F19" s="115">
        <v>34.42</v>
      </c>
      <c r="G19" s="115">
        <v>3.79</v>
      </c>
      <c r="H19" s="115">
        <v>17.829999999999998</v>
      </c>
      <c r="I19" s="115"/>
      <c r="J19" s="115"/>
      <c r="K19" s="115">
        <v>50.47</v>
      </c>
      <c r="L19" s="115"/>
      <c r="M19" s="114"/>
      <c r="N19" s="128"/>
      <c r="O19" s="36">
        <v>22.370370370370367</v>
      </c>
      <c r="P19" s="36">
        <f t="shared" si="0"/>
        <v>112.25</v>
      </c>
      <c r="Q19" s="36">
        <v>4</v>
      </c>
      <c r="R19" s="36">
        <f t="shared" si="1"/>
        <v>28.0625</v>
      </c>
      <c r="S19" s="36">
        <f t="shared" si="2"/>
        <v>615.45933188090032</v>
      </c>
      <c r="T19" s="35">
        <f t="shared" si="3"/>
        <v>6154.5933188090039</v>
      </c>
      <c r="U19" s="35">
        <f t="shared" si="4"/>
        <v>2201.9462599854755</v>
      </c>
      <c r="V19" s="35">
        <f t="shared" si="5"/>
        <v>2767.2367465504717</v>
      </c>
      <c r="W19" s="35">
        <f t="shared" si="6"/>
        <v>207.80319535221494</v>
      </c>
      <c r="X19" s="35">
        <f t="shared" si="7"/>
        <v>977.60711692084215</v>
      </c>
      <c r="Y19" s="35">
        <f t="shared" si="8"/>
        <v>0</v>
      </c>
      <c r="Z19" s="35">
        <f>(SUM(d195Data200!K13:K18)+Q19)/Q19</f>
        <v>18.5</v>
      </c>
      <c r="AA19" s="35">
        <f>(SUM(d195Data200!O13:O18))/$Q19*$O19/1.02</f>
        <v>296.07843137254895</v>
      </c>
      <c r="AB19" s="35">
        <f>(SUM(d195Data200!Q13:Q18))/$Q19*$O19/1.02</f>
        <v>109.65867828612924</v>
      </c>
      <c r="AC19" s="35">
        <f>(SUM(d195Data200!R13:R18))/$Q19*$O19/1.02</f>
        <v>0</v>
      </c>
      <c r="AD19" s="7">
        <f>d195Data200!F13</f>
        <v>1026.45</v>
      </c>
      <c r="AE19" s="34"/>
      <c r="AF19" s="34"/>
      <c r="AH19" s="102">
        <f t="shared" si="9"/>
        <v>10.040000000000001</v>
      </c>
      <c r="AI19" s="102">
        <f t="shared" si="10"/>
        <v>12.6175</v>
      </c>
      <c r="AJ19" s="102">
        <f t="shared" si="11"/>
        <v>28.0625</v>
      </c>
      <c r="AK19" s="102">
        <f t="shared" si="12"/>
        <v>2210.615339749198</v>
      </c>
      <c r="AL19" s="102">
        <f t="shared" si="13"/>
        <v>2778.1313794109069</v>
      </c>
      <c r="AM19" s="102">
        <f t="shared" si="14"/>
        <v>0</v>
      </c>
      <c r="AN19" s="102">
        <f t="shared" si="15"/>
        <v>1190.0772820064155</v>
      </c>
      <c r="AO19" s="102">
        <f t="shared" si="16"/>
        <v>6178.8240011665202</v>
      </c>
      <c r="AP19" s="102">
        <f t="shared" si="17"/>
        <v>3.9531116994522022</v>
      </c>
    </row>
    <row r="20" spans="1:42" ht="18" x14ac:dyDescent="0.25">
      <c r="A20" s="40">
        <v>202</v>
      </c>
      <c r="B20" s="39">
        <v>163</v>
      </c>
      <c r="C20" s="39">
        <v>68</v>
      </c>
      <c r="D20" s="39" t="s">
        <v>745</v>
      </c>
      <c r="E20" s="42">
        <v>10.58</v>
      </c>
      <c r="F20" s="42">
        <v>87.47</v>
      </c>
      <c r="G20" s="42">
        <v>7.32</v>
      </c>
      <c r="H20" s="39">
        <v>18.899999999999999</v>
      </c>
      <c r="I20" s="39"/>
      <c r="J20" s="39"/>
      <c r="K20" s="42">
        <v>106.12</v>
      </c>
      <c r="L20" s="42"/>
      <c r="M20" s="113"/>
      <c r="N20" s="128"/>
      <c r="O20" s="36">
        <v>12.731481481481481</v>
      </c>
      <c r="P20" s="36">
        <f t="shared" si="0"/>
        <v>230.39000000000001</v>
      </c>
      <c r="Q20" s="36">
        <v>4</v>
      </c>
      <c r="R20" s="36">
        <f t="shared" si="1"/>
        <v>57.597500000000004</v>
      </c>
      <c r="S20" s="36">
        <f t="shared" si="2"/>
        <v>718.92304375453887</v>
      </c>
      <c r="T20" s="35">
        <f t="shared" si="3"/>
        <v>7189.2304375453887</v>
      </c>
      <c r="U20" s="35">
        <f t="shared" si="4"/>
        <v>3059.6121550472039</v>
      </c>
      <c r="V20" s="35">
        <f t="shared" si="5"/>
        <v>3311.433369644154</v>
      </c>
      <c r="W20" s="35">
        <f t="shared" si="6"/>
        <v>228.41775599128539</v>
      </c>
      <c r="X20" s="35">
        <f t="shared" si="7"/>
        <v>589.76715686274508</v>
      </c>
      <c r="Y20" s="35">
        <f t="shared" si="8"/>
        <v>0</v>
      </c>
      <c r="Z20" s="35">
        <f>(SUM(d195Data200!K23:K28)+Q20)/Q20</f>
        <v>19.25</v>
      </c>
      <c r="AA20" s="35">
        <f>(SUM(d195Data200!O23:O28))/$Q20*$O20/1.02</f>
        <v>421.26225490196077</v>
      </c>
      <c r="AB20" s="35">
        <f>(SUM(d195Data200!Q23:Q28))/$Q20*$O20/1.02</f>
        <v>84.252450980392155</v>
      </c>
      <c r="AC20" s="35">
        <f>(SUM(d195Data200!R23:R28))/$Q20*$O20/1.02</f>
        <v>0</v>
      </c>
      <c r="AD20" s="7">
        <f>d195Data200!F23</f>
        <v>1938.85</v>
      </c>
      <c r="AE20" s="34"/>
      <c r="AF20" s="34"/>
      <c r="AH20" s="102">
        <f t="shared" si="9"/>
        <v>24.512499999999999</v>
      </c>
      <c r="AI20" s="102">
        <f t="shared" si="10"/>
        <v>26.53</v>
      </c>
      <c r="AJ20" s="102">
        <f t="shared" si="11"/>
        <v>57.597500000000004</v>
      </c>
      <c r="AK20" s="102">
        <f t="shared" si="12"/>
        <v>3071.6578721930587</v>
      </c>
      <c r="AL20" s="102">
        <f t="shared" si="13"/>
        <v>3324.4705088947212</v>
      </c>
      <c r="AM20" s="102">
        <f t="shared" si="14"/>
        <v>0</v>
      </c>
      <c r="AN20" s="102">
        <f t="shared" si="15"/>
        <v>821.40611329833769</v>
      </c>
      <c r="AO20" s="102">
        <f t="shared" si="16"/>
        <v>7217.5344943861173</v>
      </c>
      <c r="AP20" s="102">
        <f t="shared" si="17"/>
        <v>5.6290017632339442</v>
      </c>
    </row>
    <row r="21" spans="1:42" ht="18" x14ac:dyDescent="0.25">
      <c r="A21" s="40">
        <v>203</v>
      </c>
      <c r="B21" s="39">
        <v>163</v>
      </c>
      <c r="C21" s="39">
        <v>68</v>
      </c>
      <c r="D21" s="39" t="s">
        <v>745</v>
      </c>
      <c r="E21" s="42">
        <v>5.88</v>
      </c>
      <c r="F21" s="42">
        <v>93.39</v>
      </c>
      <c r="G21" s="42">
        <v>7.43</v>
      </c>
      <c r="H21" s="39">
        <v>17.670000000000002</v>
      </c>
      <c r="I21" s="39"/>
      <c r="J21" s="39"/>
      <c r="K21" s="42">
        <v>99.92</v>
      </c>
      <c r="L21" s="42"/>
      <c r="M21" s="113"/>
      <c r="N21" s="128"/>
      <c r="O21" s="36">
        <v>11</v>
      </c>
      <c r="P21" s="36">
        <f t="shared" si="0"/>
        <v>224.29</v>
      </c>
      <c r="Q21" s="36">
        <v>4</v>
      </c>
      <c r="R21" s="36">
        <f t="shared" si="1"/>
        <v>56.072499999999998</v>
      </c>
      <c r="S21" s="36">
        <f t="shared" si="2"/>
        <v>604.70343137254906</v>
      </c>
      <c r="T21" s="35">
        <f t="shared" si="3"/>
        <v>6047.0343137254913</v>
      </c>
      <c r="U21" s="35">
        <f t="shared" si="4"/>
        <v>2676.3970588235293</v>
      </c>
      <c r="V21" s="35">
        <f t="shared" si="5"/>
        <v>2693.9215686274515</v>
      </c>
      <c r="W21" s="35">
        <f t="shared" si="6"/>
        <v>200.31862745098036</v>
      </c>
      <c r="X21" s="35">
        <f t="shared" si="7"/>
        <v>476.39705882352939</v>
      </c>
      <c r="Y21" s="35">
        <f t="shared" si="8"/>
        <v>0</v>
      </c>
      <c r="Z21" s="35">
        <f>(SUM(d195Data200!K33:K38)+Q21)/Q21</f>
        <v>18.75</v>
      </c>
      <c r="AA21" s="35">
        <f>(SUM(d195Data200!O33:O38))/$Q21*$O21/1.02</f>
        <v>239.95098039215685</v>
      </c>
      <c r="AB21" s="35">
        <f>(SUM(d195Data200!Q33:Q38))/$Q21*$O21/1.02</f>
        <v>83.578431372549019</v>
      </c>
      <c r="AC21" s="35">
        <f>(SUM(d195Data200!R33:R38))/$Q21*$O21/1.02</f>
        <v>0</v>
      </c>
      <c r="AD21" s="7">
        <f>d195Data200!F33</f>
        <v>979.47</v>
      </c>
      <c r="AE21" s="34"/>
      <c r="AF21" s="34"/>
      <c r="AH21" s="102">
        <f t="shared" si="9"/>
        <v>24.817499999999999</v>
      </c>
      <c r="AI21" s="102">
        <f t="shared" si="10"/>
        <v>24.98</v>
      </c>
      <c r="AJ21" s="102">
        <f t="shared" si="11"/>
        <v>56.072499999999998</v>
      </c>
      <c r="AK21" s="102">
        <f t="shared" si="12"/>
        <v>2686.9340551181103</v>
      </c>
      <c r="AL21" s="102">
        <f t="shared" si="13"/>
        <v>2704.5275590551182</v>
      </c>
      <c r="AM21" s="102">
        <f t="shared" si="14"/>
        <v>0</v>
      </c>
      <c r="AN21" s="102">
        <f t="shared" si="15"/>
        <v>679.37992125984249</v>
      </c>
      <c r="AO21" s="102">
        <f t="shared" si="16"/>
        <v>6070.8415354330709</v>
      </c>
      <c r="AP21" s="102">
        <f t="shared" si="17"/>
        <v>4.4758015288546531</v>
      </c>
    </row>
    <row r="22" spans="1:42" ht="18" x14ac:dyDescent="0.25">
      <c r="A22" s="40">
        <v>204</v>
      </c>
      <c r="B22" s="39">
        <v>163</v>
      </c>
      <c r="C22" s="39">
        <v>68</v>
      </c>
      <c r="D22" s="39" t="s">
        <v>745</v>
      </c>
      <c r="E22" s="42">
        <v>8.7200000000000006</v>
      </c>
      <c r="F22" s="42">
        <v>45.3</v>
      </c>
      <c r="G22" s="42">
        <v>2.83</v>
      </c>
      <c r="H22" s="39">
        <v>5.74</v>
      </c>
      <c r="I22" s="39"/>
      <c r="J22" s="39"/>
      <c r="K22" s="42">
        <v>60.3</v>
      </c>
      <c r="L22" s="42"/>
      <c r="M22" s="113"/>
      <c r="N22" s="128"/>
      <c r="O22" s="36">
        <v>24.564814814814813</v>
      </c>
      <c r="P22" s="36">
        <f t="shared" si="0"/>
        <v>122.88999999999999</v>
      </c>
      <c r="Q22" s="36">
        <v>4</v>
      </c>
      <c r="R22" s="36">
        <f t="shared" si="1"/>
        <v>30.722499999999997</v>
      </c>
      <c r="S22" s="36">
        <f t="shared" si="2"/>
        <v>739.89463053739996</v>
      </c>
      <c r="T22" s="35">
        <f t="shared" si="3"/>
        <v>7398.9463053739992</v>
      </c>
      <c r="U22" s="35">
        <f t="shared" si="4"/>
        <v>3252.4296477850394</v>
      </c>
      <c r="V22" s="35">
        <f t="shared" si="5"/>
        <v>3630.535130718954</v>
      </c>
      <c r="W22" s="35">
        <f t="shared" si="6"/>
        <v>170.38829883805374</v>
      </c>
      <c r="X22" s="35">
        <f t="shared" si="7"/>
        <v>345.59322803195352</v>
      </c>
      <c r="Y22" s="35">
        <f t="shared" si="8"/>
        <v>0</v>
      </c>
      <c r="Z22" s="35">
        <f>(SUM(d195Data200!K43:K48)+Q22)/Q22</f>
        <v>17.25</v>
      </c>
      <c r="AA22" s="35">
        <f>(SUM(d195Data200!O43:O48))/$Q22*$O22/1.02</f>
        <v>270.93545751633985</v>
      </c>
      <c r="AB22" s="35">
        <f>(SUM(d195Data200!Q43:Q48))/$Q22*$O22/1.02</f>
        <v>54.187091503267965</v>
      </c>
      <c r="AC22" s="35">
        <f>(SUM(d195Data200!R43:R48))/$Q22*$O22/1.02</f>
        <v>0</v>
      </c>
      <c r="AD22" s="7">
        <f>d195Data200!F43</f>
        <v>1533.77</v>
      </c>
      <c r="AE22" s="34"/>
      <c r="AF22" s="34"/>
      <c r="AH22" s="102">
        <f t="shared" si="9"/>
        <v>13.504999999999999</v>
      </c>
      <c r="AI22" s="102">
        <f t="shared" si="10"/>
        <v>15.074999999999999</v>
      </c>
      <c r="AJ22" s="102">
        <f t="shared" si="11"/>
        <v>30.722499999999997</v>
      </c>
      <c r="AK22" s="102">
        <f t="shared" si="12"/>
        <v>3265.2344889180513</v>
      </c>
      <c r="AL22" s="102">
        <f t="shared" si="13"/>
        <v>3644.8285761154848</v>
      </c>
      <c r="AM22" s="102">
        <f t="shared" si="14"/>
        <v>0</v>
      </c>
      <c r="AN22" s="102">
        <f t="shared" si="15"/>
        <v>518.01295020414102</v>
      </c>
      <c r="AO22" s="102">
        <f t="shared" si="16"/>
        <v>7428.076015237677</v>
      </c>
      <c r="AP22" s="102">
        <f t="shared" si="17"/>
        <v>5.7432553922796314</v>
      </c>
    </row>
    <row r="23" spans="1:42" ht="18" x14ac:dyDescent="0.25">
      <c r="A23" s="40">
        <v>205</v>
      </c>
      <c r="B23" s="39">
        <v>163</v>
      </c>
      <c r="C23" s="39">
        <v>68</v>
      </c>
      <c r="D23" s="39" t="s">
        <v>745</v>
      </c>
      <c r="E23" s="42">
        <v>12.07</v>
      </c>
      <c r="F23" s="42">
        <v>128.97999999999999</v>
      </c>
      <c r="G23" s="42">
        <v>13.44</v>
      </c>
      <c r="H23" s="39">
        <v>18.79</v>
      </c>
      <c r="I23" s="39"/>
      <c r="J23" s="39"/>
      <c r="K23" s="42">
        <v>156.07</v>
      </c>
      <c r="L23" s="42"/>
      <c r="M23" s="113"/>
      <c r="N23" s="128"/>
      <c r="O23" s="36">
        <v>5</v>
      </c>
      <c r="P23" s="36">
        <f t="shared" si="0"/>
        <v>329.34999999999997</v>
      </c>
      <c r="Q23" s="36">
        <v>4</v>
      </c>
      <c r="R23" s="36">
        <f t="shared" si="1"/>
        <v>82.337499999999991</v>
      </c>
      <c r="S23" s="36">
        <f t="shared" si="2"/>
        <v>403.61519607843132</v>
      </c>
      <c r="T23" s="35">
        <f t="shared" si="3"/>
        <v>4036.1519607843134</v>
      </c>
      <c r="U23" s="35">
        <f t="shared" si="4"/>
        <v>1728.5539215686269</v>
      </c>
      <c r="V23" s="35">
        <f t="shared" si="5"/>
        <v>1912.6225490196075</v>
      </c>
      <c r="W23" s="35">
        <f t="shared" si="6"/>
        <v>164.70588235294122</v>
      </c>
      <c r="X23" s="35">
        <f t="shared" si="7"/>
        <v>230.26960784313724</v>
      </c>
      <c r="Y23" s="35">
        <f t="shared" si="8"/>
        <v>0</v>
      </c>
      <c r="Z23" s="35">
        <f>(SUM(d195Data200!K53:K58)+Q23)/Q23</f>
        <v>17.5</v>
      </c>
      <c r="AA23" s="35">
        <f>(SUM(d195Data200!O53:O58))/$Q23*$O23/1.02</f>
        <v>251.22549019607843</v>
      </c>
      <c r="AB23" s="35">
        <f>(SUM(d195Data200!Q53:Q58))/$Q23*$O23/1.02</f>
        <v>45.343137254901961</v>
      </c>
      <c r="AC23" s="35">
        <f>(SUM(d195Data200!R53:R58))/$Q23*$O23/1.02</f>
        <v>0</v>
      </c>
      <c r="AD23" s="7">
        <f>d195Data200!F53</f>
        <v>2253.69</v>
      </c>
      <c r="AE23" s="34"/>
      <c r="AF23" s="34"/>
      <c r="AH23" s="102">
        <f t="shared" si="9"/>
        <v>35.262499999999996</v>
      </c>
      <c r="AI23" s="102">
        <f t="shared" si="10"/>
        <v>39.017499999999998</v>
      </c>
      <c r="AJ23" s="102">
        <f t="shared" si="11"/>
        <v>82.337499999999991</v>
      </c>
      <c r="AK23" s="102">
        <f t="shared" si="12"/>
        <v>1735.3592519685037</v>
      </c>
      <c r="AL23" s="102">
        <f t="shared" si="13"/>
        <v>1920.152559055118</v>
      </c>
      <c r="AM23" s="102">
        <f t="shared" si="14"/>
        <v>0</v>
      </c>
      <c r="AN23" s="102">
        <f t="shared" si="15"/>
        <v>396.53051181102359</v>
      </c>
      <c r="AO23" s="102">
        <f t="shared" si="16"/>
        <v>4052.0423228346453</v>
      </c>
      <c r="AP23" s="102">
        <f t="shared" si="17"/>
        <v>3.2402334652600637</v>
      </c>
    </row>
    <row r="24" spans="1:42" ht="18" x14ac:dyDescent="0.25">
      <c r="A24" s="40">
        <v>206</v>
      </c>
      <c r="B24" s="39">
        <v>163</v>
      </c>
      <c r="C24" s="39">
        <v>68</v>
      </c>
      <c r="D24" s="39" t="s">
        <v>745</v>
      </c>
      <c r="E24" s="42">
        <v>11.75</v>
      </c>
      <c r="F24" s="42">
        <v>81.3</v>
      </c>
      <c r="G24" s="42">
        <v>6.07</v>
      </c>
      <c r="H24" s="39">
        <v>33</v>
      </c>
      <c r="I24" s="39"/>
      <c r="J24" s="39"/>
      <c r="K24" s="42">
        <v>96.47</v>
      </c>
      <c r="L24" s="42"/>
      <c r="M24" s="113"/>
      <c r="N24" s="128"/>
      <c r="O24" s="36">
        <v>5.229166666666667</v>
      </c>
      <c r="P24" s="36">
        <f t="shared" si="0"/>
        <v>228.59</v>
      </c>
      <c r="Q24" s="36">
        <v>4</v>
      </c>
      <c r="R24" s="36">
        <f t="shared" si="1"/>
        <v>57.147500000000001</v>
      </c>
      <c r="S24" s="36">
        <f t="shared" si="2"/>
        <v>292.97431576797385</v>
      </c>
      <c r="T24" s="35">
        <f t="shared" si="3"/>
        <v>2929.7431576797385</v>
      </c>
      <c r="U24" s="35">
        <f t="shared" si="4"/>
        <v>1192.5832312091502</v>
      </c>
      <c r="V24" s="35">
        <f t="shared" si="5"/>
        <v>1236.4159517973858</v>
      </c>
      <c r="W24" s="35">
        <f t="shared" si="6"/>
        <v>77.796670751633997</v>
      </c>
      <c r="X24" s="35">
        <f t="shared" si="7"/>
        <v>422.94730392156868</v>
      </c>
      <c r="Y24" s="35">
        <f t="shared" si="8"/>
        <v>0</v>
      </c>
      <c r="Z24" s="35">
        <f>(SUM(d195Data200!K63:K68)+Q24)/Q24</f>
        <v>18.5</v>
      </c>
      <c r="AA24" s="35">
        <f>(SUM(d195Data200!O63:O68))/$Q24*$O24/1.02</f>
        <v>130.72916666666666</v>
      </c>
      <c r="AB24" s="35">
        <f>(SUM(d195Data200!Q63:Q68))/$Q24*$O24/1.02</f>
        <v>78.181168300653596</v>
      </c>
      <c r="AC24" s="35">
        <f>(SUM(d195Data200!R63:R68))/$Q24*$O24/1.02</f>
        <v>0</v>
      </c>
      <c r="AD24" s="7">
        <f>d195Data200!F63</f>
        <v>1886.94</v>
      </c>
      <c r="AE24" s="34"/>
      <c r="AF24" s="34"/>
      <c r="AH24" s="102">
        <f t="shared" si="9"/>
        <v>23.262499999999999</v>
      </c>
      <c r="AI24" s="102">
        <f t="shared" si="10"/>
        <v>24.1175</v>
      </c>
      <c r="AJ24" s="102">
        <f t="shared" si="11"/>
        <v>57.147500000000001</v>
      </c>
      <c r="AK24" s="102">
        <f t="shared" si="12"/>
        <v>1197.2784407808399</v>
      </c>
      <c r="AL24" s="102">
        <f t="shared" si="13"/>
        <v>1241.2837311351707</v>
      </c>
      <c r="AM24" s="102">
        <f t="shared" si="14"/>
        <v>0</v>
      </c>
      <c r="AN24" s="102">
        <f t="shared" si="15"/>
        <v>502.71540764435701</v>
      </c>
      <c r="AO24" s="102">
        <f t="shared" si="16"/>
        <v>2941.2775795603679</v>
      </c>
      <c r="AP24" s="102">
        <f t="shared" si="17"/>
        <v>1.9227170902527642</v>
      </c>
    </row>
    <row r="25" spans="1:42" ht="18" x14ac:dyDescent="0.25">
      <c r="A25" s="40">
        <v>207</v>
      </c>
      <c r="B25" s="39">
        <v>163</v>
      </c>
      <c r="C25" s="39">
        <v>68</v>
      </c>
      <c r="D25" s="39" t="s">
        <v>745</v>
      </c>
      <c r="E25" s="42">
        <v>7.24</v>
      </c>
      <c r="F25" s="42">
        <v>61.21</v>
      </c>
      <c r="G25" s="42">
        <v>6.52</v>
      </c>
      <c r="H25" s="39">
        <v>18.64</v>
      </c>
      <c r="I25" s="39"/>
      <c r="J25" s="39"/>
      <c r="K25" s="42">
        <v>82.37</v>
      </c>
      <c r="L25" s="42"/>
      <c r="M25" s="113"/>
      <c r="N25" s="128"/>
      <c r="O25" s="36">
        <v>12</v>
      </c>
      <c r="P25" s="36">
        <f t="shared" si="0"/>
        <v>175.98000000000002</v>
      </c>
      <c r="Q25" s="36">
        <v>4</v>
      </c>
      <c r="R25" s="36">
        <f t="shared" si="1"/>
        <v>43.995000000000005</v>
      </c>
      <c r="S25" s="36">
        <f t="shared" si="2"/>
        <v>517.58823529411768</v>
      </c>
      <c r="T25" s="35">
        <f t="shared" si="3"/>
        <v>5175.8823529411766</v>
      </c>
      <c r="U25" s="35">
        <f t="shared" si="4"/>
        <v>2013.2352941176473</v>
      </c>
      <c r="V25" s="35">
        <f t="shared" si="5"/>
        <v>2422.6470588235297</v>
      </c>
      <c r="W25" s="35">
        <f t="shared" si="6"/>
        <v>191.76470588235293</v>
      </c>
      <c r="X25" s="35">
        <f t="shared" si="7"/>
        <v>548.23529411764707</v>
      </c>
      <c r="Y25" s="35">
        <f t="shared" si="8"/>
        <v>0</v>
      </c>
      <c r="Z25" s="35">
        <f>(SUM(d195Data200!K73:K78)+Q25)/Q25</f>
        <v>19</v>
      </c>
      <c r="AA25" s="35">
        <f>(SUM(d195Data200!O73:O78))/$Q25*$O25/1.02</f>
        <v>255.88235294117646</v>
      </c>
      <c r="AB25" s="35">
        <f>(SUM(d195Data200!Q73:Q78))/$Q25*$O25/1.02</f>
        <v>79.411764705882348</v>
      </c>
      <c r="AC25" s="35">
        <f>(SUM(d195Data200!R73:R78))/$Q25*$O25/1.02</f>
        <v>0</v>
      </c>
      <c r="AD25" s="7">
        <f>d195Data200!F73</f>
        <v>1142.8399999999999</v>
      </c>
      <c r="AE25" s="34"/>
      <c r="AF25" s="34"/>
      <c r="AH25" s="102">
        <f t="shared" si="9"/>
        <v>17.112500000000001</v>
      </c>
      <c r="AI25" s="102">
        <f t="shared" si="10"/>
        <v>20.592500000000001</v>
      </c>
      <c r="AJ25" s="102">
        <f t="shared" si="11"/>
        <v>43.995000000000005</v>
      </c>
      <c r="AK25" s="102">
        <f t="shared" si="12"/>
        <v>2021.1614173228345</v>
      </c>
      <c r="AL25" s="102">
        <f t="shared" si="13"/>
        <v>2432.1850393700788</v>
      </c>
      <c r="AM25" s="102">
        <f t="shared" si="14"/>
        <v>0</v>
      </c>
      <c r="AN25" s="102">
        <f t="shared" si="15"/>
        <v>742.91338582677167</v>
      </c>
      <c r="AO25" s="102">
        <f t="shared" si="16"/>
        <v>5196.2598425196848</v>
      </c>
      <c r="AP25" s="102">
        <f t="shared" si="17"/>
        <v>3.1904200472005915</v>
      </c>
    </row>
    <row r="26" spans="1:42" ht="18.75" thickBot="1" x14ac:dyDescent="0.3">
      <c r="A26" s="120">
        <v>208</v>
      </c>
      <c r="B26" s="104">
        <v>163</v>
      </c>
      <c r="C26" s="39">
        <v>68</v>
      </c>
      <c r="D26" s="104" t="s">
        <v>745</v>
      </c>
      <c r="E26" s="118">
        <v>12.64</v>
      </c>
      <c r="F26" s="118">
        <v>89.72</v>
      </c>
      <c r="G26" s="118">
        <v>9.18</v>
      </c>
      <c r="H26" s="119">
        <v>24.17</v>
      </c>
      <c r="I26" s="119"/>
      <c r="J26" s="119"/>
      <c r="K26" s="118">
        <v>112.36</v>
      </c>
      <c r="L26" s="118"/>
      <c r="M26" s="117"/>
      <c r="N26" s="128"/>
      <c r="O26" s="36">
        <v>5.020833333333333</v>
      </c>
      <c r="P26" s="36">
        <f t="shared" si="0"/>
        <v>248.07</v>
      </c>
      <c r="Q26" s="36">
        <v>4</v>
      </c>
      <c r="R26" s="36">
        <f t="shared" si="1"/>
        <v>62.017499999999998</v>
      </c>
      <c r="S26" s="36">
        <f t="shared" si="2"/>
        <v>305.27405024509801</v>
      </c>
      <c r="T26" s="35">
        <f t="shared" si="3"/>
        <v>3052.7405024509803</v>
      </c>
      <c r="U26" s="35">
        <f t="shared" si="4"/>
        <v>1259.6384803921569</v>
      </c>
      <c r="V26" s="35">
        <f t="shared" si="5"/>
        <v>1382.6981209150324</v>
      </c>
      <c r="W26" s="35">
        <f t="shared" si="6"/>
        <v>112.96874999999999</v>
      </c>
      <c r="X26" s="35">
        <f t="shared" si="7"/>
        <v>297.43515114379085</v>
      </c>
      <c r="Y26" s="35">
        <f t="shared" si="8"/>
        <v>0</v>
      </c>
      <c r="Z26" s="35">
        <f>(SUM(d195Data200!K83:K88)+Q26)/Q26</f>
        <v>21.5</v>
      </c>
      <c r="AA26" s="35">
        <f>(SUM(d195Data200!O83:O88))/$Q26*$O26/1.02</f>
        <v>177.20588235294116</v>
      </c>
      <c r="AB26" s="35">
        <f>(SUM(d195Data200!Q83:Q88))/$Q26*$O26/1.02</f>
        <v>38.148488562091501</v>
      </c>
      <c r="AC26" s="35">
        <f>(SUM(d195Data200!R83:R88))/$Q26*$O26/1.02</f>
        <v>0</v>
      </c>
      <c r="AD26" s="7">
        <f>d195Data200!F83</f>
        <v>2129.81</v>
      </c>
      <c r="AE26" s="34"/>
      <c r="AF26" s="34"/>
      <c r="AH26" s="102">
        <f t="shared" si="9"/>
        <v>25.59</v>
      </c>
      <c r="AI26" s="102">
        <f t="shared" si="10"/>
        <v>28.09</v>
      </c>
      <c r="AJ26" s="102">
        <f t="shared" si="11"/>
        <v>62.017499999999998</v>
      </c>
      <c r="AK26" s="102">
        <f t="shared" si="12"/>
        <v>1264.5976870078739</v>
      </c>
      <c r="AL26" s="102">
        <f t="shared" si="13"/>
        <v>1388.1418143044618</v>
      </c>
      <c r="AM26" s="102">
        <f t="shared" si="14"/>
        <v>0</v>
      </c>
      <c r="AN26" s="102">
        <f t="shared" si="15"/>
        <v>412.01966453412081</v>
      </c>
      <c r="AO26" s="102">
        <f t="shared" si="16"/>
        <v>3064.7591658464567</v>
      </c>
      <c r="AP26" s="102">
        <f t="shared" si="17"/>
        <v>2.130817088422658</v>
      </c>
    </row>
    <row r="27" spans="1:42" ht="18.75" thickTop="1" x14ac:dyDescent="0.25">
      <c r="A27" s="116">
        <v>301</v>
      </c>
      <c r="B27" s="115">
        <v>164</v>
      </c>
      <c r="C27" s="39">
        <v>68</v>
      </c>
      <c r="D27" s="115" t="s">
        <v>745</v>
      </c>
      <c r="E27" s="115">
        <v>9.44</v>
      </c>
      <c r="F27" s="115">
        <v>50.02</v>
      </c>
      <c r="G27" s="115">
        <v>5.81</v>
      </c>
      <c r="H27" s="115">
        <v>9.2200000000000006</v>
      </c>
      <c r="I27" s="115"/>
      <c r="J27" s="115"/>
      <c r="K27" s="115">
        <v>63.9</v>
      </c>
      <c r="L27" s="115"/>
      <c r="M27" s="114"/>
      <c r="N27" s="128"/>
      <c r="O27" s="36">
        <v>11.157407407407407</v>
      </c>
      <c r="P27" s="36">
        <f t="shared" si="0"/>
        <v>138.38999999999999</v>
      </c>
      <c r="Q27" s="36">
        <v>4</v>
      </c>
      <c r="R27" s="36">
        <f t="shared" si="1"/>
        <v>34.597499999999997</v>
      </c>
      <c r="S27" s="36">
        <f t="shared" si="2"/>
        <v>378.4494144880174</v>
      </c>
      <c r="T27" s="35">
        <f t="shared" si="3"/>
        <v>3784.4941448801742</v>
      </c>
      <c r="U27" s="35">
        <f t="shared" si="4"/>
        <v>1626.0280501089323</v>
      </c>
      <c r="V27" s="35">
        <f t="shared" si="5"/>
        <v>1747.4468954248364</v>
      </c>
      <c r="W27" s="35">
        <f t="shared" si="6"/>
        <v>158.8836692084241</v>
      </c>
      <c r="X27" s="35">
        <f t="shared" si="7"/>
        <v>252.13553013798111</v>
      </c>
      <c r="Y27" s="35">
        <f t="shared" si="8"/>
        <v>0</v>
      </c>
      <c r="Z27" s="35">
        <f>(SUM(d195Data300!K13:K18)+Q27)/Q27</f>
        <v>17.75</v>
      </c>
      <c r="AA27" s="35">
        <f>(SUM(d195Data300!O13:O18))/$Q27*$O27/1.02</f>
        <v>199.63008351488742</v>
      </c>
      <c r="AB27" s="35">
        <f>(SUM(d195Data300!Q13:Q18))/$Q27*$O27/1.02</f>
        <v>41.019880174291934</v>
      </c>
      <c r="AC27" s="35">
        <f>(SUM(d195Data300!R13:R18))/$Q27*$O27/1.02</f>
        <v>0</v>
      </c>
      <c r="AD27" s="7">
        <f>d195Data300!F13</f>
        <v>1609.5</v>
      </c>
      <c r="AE27" s="34"/>
      <c r="AF27" s="34"/>
      <c r="AH27" s="102">
        <f t="shared" si="9"/>
        <v>14.865</v>
      </c>
      <c r="AI27" s="102">
        <f t="shared" si="10"/>
        <v>15.975</v>
      </c>
      <c r="AJ27" s="102">
        <f t="shared" si="11"/>
        <v>34.597499999999997</v>
      </c>
      <c r="AK27" s="102">
        <f t="shared" si="12"/>
        <v>1632.4297353455815</v>
      </c>
      <c r="AL27" s="102">
        <f t="shared" si="13"/>
        <v>1754.3266076115485</v>
      </c>
      <c r="AM27" s="102">
        <f t="shared" si="14"/>
        <v>0</v>
      </c>
      <c r="AN27" s="102">
        <f t="shared" si="15"/>
        <v>412.63738517060369</v>
      </c>
      <c r="AO27" s="102">
        <f t="shared" si="16"/>
        <v>3799.393728127734</v>
      </c>
      <c r="AP27" s="102">
        <f t="shared" si="17"/>
        <v>2.783258113388468</v>
      </c>
    </row>
    <row r="28" spans="1:42" ht="18" x14ac:dyDescent="0.25">
      <c r="A28" s="40">
        <v>302</v>
      </c>
      <c r="B28" s="39">
        <v>164</v>
      </c>
      <c r="C28" s="39">
        <v>68</v>
      </c>
      <c r="D28" s="39" t="s">
        <v>745</v>
      </c>
      <c r="E28" s="42">
        <v>12.59</v>
      </c>
      <c r="F28" s="42">
        <v>75.62</v>
      </c>
      <c r="G28" s="42">
        <v>5.81</v>
      </c>
      <c r="H28" s="39">
        <v>29.43</v>
      </c>
      <c r="I28" s="39"/>
      <c r="J28" s="39"/>
      <c r="K28" s="42">
        <v>83.14</v>
      </c>
      <c r="L28" s="42"/>
      <c r="M28" s="113"/>
      <c r="N28" s="128"/>
      <c r="O28" s="36">
        <v>11.685185185185185</v>
      </c>
      <c r="P28" s="36">
        <f t="shared" si="0"/>
        <v>206.59000000000003</v>
      </c>
      <c r="Q28" s="36">
        <v>4</v>
      </c>
      <c r="R28" s="36">
        <f t="shared" si="1"/>
        <v>51.647500000000008</v>
      </c>
      <c r="S28" s="36">
        <f t="shared" si="2"/>
        <v>591.67706063907053</v>
      </c>
      <c r="T28" s="35">
        <f t="shared" si="3"/>
        <v>5916.7706063907053</v>
      </c>
      <c r="U28" s="35">
        <f t="shared" si="4"/>
        <v>2526.3484931009443</v>
      </c>
      <c r="V28" s="35">
        <f t="shared" si="5"/>
        <v>2381.1428830791579</v>
      </c>
      <c r="W28" s="35">
        <f t="shared" si="6"/>
        <v>166.39932824981844</v>
      </c>
      <c r="X28" s="35">
        <f t="shared" si="7"/>
        <v>842.8799019607842</v>
      </c>
      <c r="Y28" s="35">
        <f t="shared" si="8"/>
        <v>0</v>
      </c>
      <c r="Z28" s="35">
        <f>(SUM(d195Data300!K23:K28)+Q28)/Q28</f>
        <v>18</v>
      </c>
      <c r="AA28" s="35">
        <f>(SUM(d195Data300!O23:O28))/$Q28*$O28/1.02</f>
        <v>231.98529411764704</v>
      </c>
      <c r="AB28" s="35">
        <f>(SUM(d195Data300!Q23:Q28))/$Q28*$O28/1.02</f>
        <v>111.69662309368192</v>
      </c>
      <c r="AC28" s="35">
        <f>(SUM(d195Data300!R23:R28))/$Q28*$O28/1.02</f>
        <v>0</v>
      </c>
      <c r="AD28" s="7">
        <f>d195Data300!F23</f>
        <v>1826.38</v>
      </c>
      <c r="AE28" s="34"/>
      <c r="AF28" s="34"/>
      <c r="AH28" s="102">
        <f t="shared" si="9"/>
        <v>22.052500000000002</v>
      </c>
      <c r="AI28" s="102">
        <f t="shared" si="10"/>
        <v>20.785</v>
      </c>
      <c r="AJ28" s="102">
        <f t="shared" si="11"/>
        <v>51.647500000000008</v>
      </c>
      <c r="AK28" s="102">
        <f t="shared" si="12"/>
        <v>2536.2947470107906</v>
      </c>
      <c r="AL28" s="102">
        <f t="shared" si="13"/>
        <v>2390.517461358997</v>
      </c>
      <c r="AM28" s="102">
        <f t="shared" si="14"/>
        <v>0</v>
      </c>
      <c r="AN28" s="102">
        <f t="shared" si="15"/>
        <v>1013.2527704870225</v>
      </c>
      <c r="AO28" s="102">
        <f t="shared" si="16"/>
        <v>5940.0649788568098</v>
      </c>
      <c r="AP28" s="102">
        <f t="shared" si="17"/>
        <v>3.6792994440393709</v>
      </c>
    </row>
    <row r="29" spans="1:42" ht="18" x14ac:dyDescent="0.25">
      <c r="A29" s="40">
        <v>303</v>
      </c>
      <c r="B29" s="39">
        <v>164</v>
      </c>
      <c r="C29" s="39">
        <v>68</v>
      </c>
      <c r="D29" s="39" t="s">
        <v>745</v>
      </c>
      <c r="E29" s="42">
        <v>16.98</v>
      </c>
      <c r="F29" s="42">
        <v>101.45</v>
      </c>
      <c r="G29" s="42">
        <v>9.4</v>
      </c>
      <c r="H29" s="39">
        <v>88.39</v>
      </c>
      <c r="I29" s="39"/>
      <c r="J29" s="39"/>
      <c r="K29" s="42">
        <v>112.9</v>
      </c>
      <c r="L29" s="42"/>
      <c r="M29" s="113"/>
      <c r="N29" s="128"/>
      <c r="O29" s="36">
        <v>5.375</v>
      </c>
      <c r="P29" s="36">
        <f t="shared" si="0"/>
        <v>329.12</v>
      </c>
      <c r="Q29" s="36">
        <v>4</v>
      </c>
      <c r="R29" s="36">
        <f t="shared" si="1"/>
        <v>82.28</v>
      </c>
      <c r="S29" s="36">
        <f t="shared" si="2"/>
        <v>433.58333333333331</v>
      </c>
      <c r="T29" s="35">
        <f t="shared" si="3"/>
        <v>4335.833333333333</v>
      </c>
      <c r="U29" s="35">
        <f t="shared" si="4"/>
        <v>1560.199142156863</v>
      </c>
      <c r="V29" s="35">
        <f t="shared" si="5"/>
        <v>1487.3468137254902</v>
      </c>
      <c r="W29" s="35">
        <f t="shared" si="6"/>
        <v>123.83578431372548</v>
      </c>
      <c r="X29" s="35">
        <f t="shared" si="7"/>
        <v>1164.451593137255</v>
      </c>
      <c r="Y29" s="35">
        <f t="shared" si="8"/>
        <v>0</v>
      </c>
      <c r="Z29" s="35">
        <f>(SUM(d195Data300!K33:K38)+Q29)/Q29</f>
        <v>20</v>
      </c>
      <c r="AA29" s="35">
        <f>(SUM(d195Data300!O33:O38))/$Q29*$O29/1.02</f>
        <v>138.32720588235293</v>
      </c>
      <c r="AB29" s="35">
        <f>(SUM(d195Data300!Q33:Q38))/$Q29*$O29/1.02</f>
        <v>122.51838235294117</v>
      </c>
      <c r="AC29" s="35">
        <f>(SUM(d195Data300!R33:R38))/$Q29*$O29/1.02</f>
        <v>0</v>
      </c>
      <c r="AD29" s="7">
        <f>d195Data300!F33</f>
        <v>3403.05</v>
      </c>
      <c r="AE29" s="34"/>
      <c r="AF29" s="34"/>
      <c r="AH29" s="102">
        <f t="shared" si="9"/>
        <v>29.607500000000002</v>
      </c>
      <c r="AI29" s="102">
        <f t="shared" si="10"/>
        <v>28.225000000000001</v>
      </c>
      <c r="AJ29" s="102">
        <f t="shared" si="11"/>
        <v>82.28</v>
      </c>
      <c r="AK29" s="102">
        <f t="shared" si="12"/>
        <v>1566.341658464567</v>
      </c>
      <c r="AL29" s="102">
        <f t="shared" si="13"/>
        <v>1493.2025098425197</v>
      </c>
      <c r="AM29" s="102">
        <f t="shared" si="14"/>
        <v>0</v>
      </c>
      <c r="AN29" s="102">
        <f t="shared" si="15"/>
        <v>1293.359375</v>
      </c>
      <c r="AO29" s="102">
        <f t="shared" si="16"/>
        <v>4352.9035433070867</v>
      </c>
      <c r="AP29" s="102">
        <f t="shared" si="17"/>
        <v>3.13918667893866</v>
      </c>
    </row>
    <row r="30" spans="1:42" ht="18" x14ac:dyDescent="0.25">
      <c r="A30" s="40">
        <v>304</v>
      </c>
      <c r="B30" s="39">
        <v>164</v>
      </c>
      <c r="C30" s="39">
        <v>68</v>
      </c>
      <c r="D30" s="39" t="s">
        <v>745</v>
      </c>
      <c r="E30" s="42">
        <v>8.75</v>
      </c>
      <c r="F30" s="42">
        <v>116.49</v>
      </c>
      <c r="G30" s="42">
        <v>7.1</v>
      </c>
      <c r="H30" s="39">
        <v>47.57</v>
      </c>
      <c r="I30" s="39"/>
      <c r="J30" s="39"/>
      <c r="K30" s="42">
        <v>127.57</v>
      </c>
      <c r="L30" s="42"/>
      <c r="M30" s="113"/>
      <c r="N30" s="128"/>
      <c r="O30" s="36">
        <v>5.166666666666667</v>
      </c>
      <c r="P30" s="36">
        <f t="shared" si="0"/>
        <v>307.48</v>
      </c>
      <c r="Q30" s="36">
        <v>4</v>
      </c>
      <c r="R30" s="36">
        <f t="shared" si="1"/>
        <v>76.87</v>
      </c>
      <c r="S30" s="36">
        <f t="shared" si="2"/>
        <v>389.37418300653599</v>
      </c>
      <c r="T30" s="35">
        <f t="shared" si="3"/>
        <v>3893.7418300653599</v>
      </c>
      <c r="U30" s="35">
        <f t="shared" si="4"/>
        <v>1585.9640522875818</v>
      </c>
      <c r="V30" s="35">
        <f t="shared" si="5"/>
        <v>1615.4697712418299</v>
      </c>
      <c r="W30" s="35">
        <f t="shared" si="6"/>
        <v>89.910130718954264</v>
      </c>
      <c r="X30" s="35">
        <f t="shared" si="7"/>
        <v>602.39787581699341</v>
      </c>
      <c r="Y30" s="35">
        <f t="shared" si="8"/>
        <v>0</v>
      </c>
      <c r="Z30" s="35">
        <f>(SUM(d195Data300!K43:K48)+Q30)/Q30</f>
        <v>19</v>
      </c>
      <c r="AA30" s="35">
        <f>(SUM(d195Data300!O43:O48))/$Q30*$O30/1.02</f>
        <v>138.031045751634</v>
      </c>
      <c r="AB30" s="35">
        <f>(SUM(d195Data300!Q43:Q48))/$Q30*$O30/1.02</f>
        <v>58.251633986928105</v>
      </c>
      <c r="AC30" s="35">
        <f>(SUM(d195Data300!R43:R48))/$Q30*$O30/1.02</f>
        <v>0</v>
      </c>
      <c r="AD30" s="7">
        <f>d195Data300!F43</f>
        <v>1664.33</v>
      </c>
      <c r="AE30" s="34"/>
      <c r="AF30" s="34"/>
      <c r="AH30" s="102">
        <f t="shared" si="9"/>
        <v>31.31</v>
      </c>
      <c r="AI30" s="102">
        <f t="shared" si="10"/>
        <v>31.892499999999998</v>
      </c>
      <c r="AJ30" s="102">
        <f t="shared" si="11"/>
        <v>76.87</v>
      </c>
      <c r="AK30" s="102">
        <f t="shared" si="12"/>
        <v>1592.2080052493436</v>
      </c>
      <c r="AL30" s="102">
        <f t="shared" si="13"/>
        <v>1621.8298884514434</v>
      </c>
      <c r="AM30" s="102">
        <f t="shared" si="14"/>
        <v>0</v>
      </c>
      <c r="AN30" s="102">
        <f t="shared" si="15"/>
        <v>695.033628608924</v>
      </c>
      <c r="AO30" s="102">
        <f t="shared" si="16"/>
        <v>3909.0715223097113</v>
      </c>
      <c r="AP30" s="102">
        <f t="shared" si="17"/>
        <v>3.0285251992875888</v>
      </c>
    </row>
    <row r="31" spans="1:42" ht="18" x14ac:dyDescent="0.25">
      <c r="A31" s="40">
        <v>305</v>
      </c>
      <c r="B31" s="39">
        <v>164</v>
      </c>
      <c r="C31" s="39">
        <v>68</v>
      </c>
      <c r="D31" s="39" t="s">
        <v>745</v>
      </c>
      <c r="E31" s="42">
        <v>4.8899999999999997</v>
      </c>
      <c r="F31" s="42">
        <v>25.49</v>
      </c>
      <c r="G31" s="42">
        <v>1.83</v>
      </c>
      <c r="H31" s="39">
        <v>4.9800000000000004</v>
      </c>
      <c r="I31" s="39"/>
      <c r="J31" s="39"/>
      <c r="K31" s="42">
        <v>31.1</v>
      </c>
      <c r="L31" s="42"/>
      <c r="M31" s="113"/>
      <c r="N31" s="128"/>
      <c r="O31" s="36">
        <v>25.277777777777782</v>
      </c>
      <c r="P31" s="36">
        <f t="shared" si="0"/>
        <v>68.289999999999992</v>
      </c>
      <c r="Q31" s="36">
        <v>4</v>
      </c>
      <c r="R31" s="36">
        <f t="shared" si="1"/>
        <v>17.072499999999998</v>
      </c>
      <c r="S31" s="36">
        <f t="shared" si="2"/>
        <v>423.09300108932462</v>
      </c>
      <c r="T31" s="35">
        <f t="shared" si="3"/>
        <v>4230.9300108932457</v>
      </c>
      <c r="U31" s="35">
        <f t="shared" si="4"/>
        <v>1882.2031590413944</v>
      </c>
      <c r="V31" s="35">
        <f t="shared" si="5"/>
        <v>1926.8110021786495</v>
      </c>
      <c r="W31" s="35">
        <f t="shared" si="6"/>
        <v>113.37826797385621</v>
      </c>
      <c r="X31" s="35">
        <f t="shared" si="7"/>
        <v>308.5375816993465</v>
      </c>
      <c r="Y31" s="35">
        <f t="shared" si="8"/>
        <v>0</v>
      </c>
      <c r="Z31" s="35">
        <f>(SUM(d195Data300!K53:K58)+Q31)/Q31</f>
        <v>15</v>
      </c>
      <c r="AA31" s="35">
        <f>(SUM(d195Data300!O53:O58))/$Q31*$O31/1.02</f>
        <v>185.86601307189545</v>
      </c>
      <c r="AB31" s="35">
        <f>(SUM(d195Data300!Q53:Q58))/$Q31*$O31/1.02</f>
        <v>37.173202614379086</v>
      </c>
      <c r="AC31" s="35">
        <f>(SUM(d195Data300!R53:R58))/$Q31*$O31/1.02</f>
        <v>0</v>
      </c>
      <c r="AD31" s="7">
        <f>d195Data300!F53</f>
        <v>822.39</v>
      </c>
      <c r="AE31" s="34"/>
      <c r="AF31" s="34"/>
      <c r="AH31" s="102">
        <f t="shared" si="9"/>
        <v>7.5949999999999998</v>
      </c>
      <c r="AI31" s="102">
        <f t="shared" si="10"/>
        <v>7.7750000000000004</v>
      </c>
      <c r="AJ31" s="102">
        <f t="shared" si="11"/>
        <v>17.072499999999998</v>
      </c>
      <c r="AK31" s="102">
        <f t="shared" si="12"/>
        <v>1889.6134076990377</v>
      </c>
      <c r="AL31" s="102">
        <f t="shared" si="13"/>
        <v>1934.3968722659672</v>
      </c>
      <c r="AM31" s="102">
        <f t="shared" si="14"/>
        <v>0</v>
      </c>
      <c r="AN31" s="102">
        <f t="shared" si="15"/>
        <v>423.57693569553811</v>
      </c>
      <c r="AO31" s="102">
        <f t="shared" si="16"/>
        <v>4247.5872156605428</v>
      </c>
      <c r="AP31" s="102">
        <f t="shared" si="17"/>
        <v>3.1779124138192465</v>
      </c>
    </row>
    <row r="32" spans="1:42" ht="18" x14ac:dyDescent="0.25">
      <c r="A32" s="40">
        <v>306</v>
      </c>
      <c r="B32" s="39">
        <v>164</v>
      </c>
      <c r="C32" s="39">
        <v>68</v>
      </c>
      <c r="D32" s="39" t="s">
        <v>745</v>
      </c>
      <c r="E32" s="42">
        <v>18.95</v>
      </c>
      <c r="F32" s="42">
        <v>63.34</v>
      </c>
      <c r="G32" s="42">
        <v>7.17</v>
      </c>
      <c r="H32" s="39">
        <v>21.21</v>
      </c>
      <c r="I32" s="39"/>
      <c r="J32" s="39"/>
      <c r="K32" s="42">
        <v>96.92</v>
      </c>
      <c r="L32" s="42"/>
      <c r="M32" s="113"/>
      <c r="N32" s="128"/>
      <c r="O32" s="36">
        <v>12.50925925925926</v>
      </c>
      <c r="P32" s="36">
        <f t="shared" si="0"/>
        <v>207.59000000000003</v>
      </c>
      <c r="Q32" s="36">
        <v>4</v>
      </c>
      <c r="R32" s="36">
        <f t="shared" si="1"/>
        <v>51.897500000000008</v>
      </c>
      <c r="S32" s="36">
        <f t="shared" si="2"/>
        <v>636.46988471314455</v>
      </c>
      <c r="T32" s="35">
        <f t="shared" si="3"/>
        <v>6364.6988471314453</v>
      </c>
      <c r="U32" s="35">
        <f t="shared" si="4"/>
        <v>2523.0072167755993</v>
      </c>
      <c r="V32" s="35">
        <f t="shared" si="5"/>
        <v>2971.5622730573709</v>
      </c>
      <c r="W32" s="35">
        <f t="shared" si="6"/>
        <v>219.83183551198258</v>
      </c>
      <c r="X32" s="35">
        <f t="shared" si="7"/>
        <v>650.29752178649244</v>
      </c>
      <c r="Y32" s="35">
        <f t="shared" si="8"/>
        <v>0</v>
      </c>
      <c r="Z32" s="35">
        <f>(SUM(d195Data300!K63:K68)+Q32)/Q32</f>
        <v>20.5</v>
      </c>
      <c r="AA32" s="35">
        <f>(SUM(d195Data300!O63:O68))/$Q32*$O32/1.02</f>
        <v>272.87354756717502</v>
      </c>
      <c r="AB32" s="35">
        <f>(SUM(d195Data300!Q63:Q68))/$Q32*$O32/1.02</f>
        <v>73.583877995642695</v>
      </c>
      <c r="AC32" s="35">
        <f>(SUM(d195Data300!R63:R68))/$Q32*$O32/1.02</f>
        <v>0</v>
      </c>
      <c r="AD32" s="7">
        <f>d195Data300!F63</f>
        <v>3327.36</v>
      </c>
      <c r="AE32" s="34"/>
      <c r="AF32" s="34"/>
      <c r="AH32" s="102">
        <f t="shared" si="9"/>
        <v>20.572500000000002</v>
      </c>
      <c r="AI32" s="102">
        <f t="shared" si="10"/>
        <v>24.23</v>
      </c>
      <c r="AJ32" s="102">
        <f t="shared" si="11"/>
        <v>51.897500000000008</v>
      </c>
      <c r="AK32" s="102">
        <f t="shared" si="12"/>
        <v>2532.9403160542429</v>
      </c>
      <c r="AL32" s="102">
        <f t="shared" si="13"/>
        <v>2983.2613371245261</v>
      </c>
      <c r="AM32" s="102">
        <f t="shared" si="14"/>
        <v>0</v>
      </c>
      <c r="AN32" s="102">
        <f t="shared" si="15"/>
        <v>873.55506342957131</v>
      </c>
      <c r="AO32" s="102">
        <f t="shared" si="16"/>
        <v>6389.75671660834</v>
      </c>
      <c r="AP32" s="102">
        <f t="shared" si="17"/>
        <v>4.447495667560025</v>
      </c>
    </row>
    <row r="33" spans="1:42" ht="18" x14ac:dyDescent="0.25">
      <c r="A33" s="40">
        <v>307</v>
      </c>
      <c r="B33" s="39">
        <v>164</v>
      </c>
      <c r="C33" s="39">
        <v>68</v>
      </c>
      <c r="D33" s="39" t="s">
        <v>745</v>
      </c>
      <c r="E33" s="42">
        <v>6.39</v>
      </c>
      <c r="F33" s="42">
        <v>69.14</v>
      </c>
      <c r="G33" s="42">
        <v>4.24</v>
      </c>
      <c r="H33" s="39">
        <v>19.350000000000001</v>
      </c>
      <c r="I33" s="39"/>
      <c r="J33" s="39"/>
      <c r="K33" s="42">
        <v>74.16</v>
      </c>
      <c r="L33" s="42"/>
      <c r="M33" s="113"/>
      <c r="N33" s="128"/>
      <c r="O33" s="36">
        <v>11.787037037037038</v>
      </c>
      <c r="P33" s="36">
        <f t="shared" si="0"/>
        <v>173.28</v>
      </c>
      <c r="Q33" s="36">
        <v>4</v>
      </c>
      <c r="R33" s="36">
        <f t="shared" si="1"/>
        <v>43.32</v>
      </c>
      <c r="S33" s="36">
        <f t="shared" si="2"/>
        <v>500.60239651416123</v>
      </c>
      <c r="T33" s="35">
        <f t="shared" si="3"/>
        <v>5006.0239651416123</v>
      </c>
      <c r="U33" s="35">
        <f t="shared" si="4"/>
        <v>2182.046341684822</v>
      </c>
      <c r="V33" s="35">
        <f t="shared" si="5"/>
        <v>2142.4673202614381</v>
      </c>
      <c r="W33" s="35">
        <f t="shared" si="6"/>
        <v>122.4927378358751</v>
      </c>
      <c r="X33" s="35">
        <f t="shared" si="7"/>
        <v>559.0175653594772</v>
      </c>
      <c r="Y33" s="35">
        <f t="shared" si="8"/>
        <v>0</v>
      </c>
      <c r="Z33" s="35">
        <f>(SUM(d195Data300!K73:K78)+Q33)/Q33</f>
        <v>17</v>
      </c>
      <c r="AA33" s="35">
        <f>(SUM(d195Data300!O73:O78))/$Q33*$O33/1.02</f>
        <v>193.56163761801017</v>
      </c>
      <c r="AB33" s="35">
        <f>(SUM(d195Data300!Q73:Q78))/$Q33*$O33/1.02</f>
        <v>54.890613652868559</v>
      </c>
      <c r="AC33" s="35">
        <f>(SUM(d195Data300!R73:R78))/$Q33*$O33/1.02</f>
        <v>0</v>
      </c>
      <c r="AD33" s="7">
        <f>d195Data300!F73</f>
        <v>1071.2</v>
      </c>
      <c r="AE33" s="34"/>
      <c r="AF33" s="34"/>
      <c r="AH33" s="102">
        <f t="shared" si="9"/>
        <v>18.8825</v>
      </c>
      <c r="AI33" s="102">
        <f t="shared" si="10"/>
        <v>18.54</v>
      </c>
      <c r="AJ33" s="102">
        <f t="shared" si="11"/>
        <v>43.32</v>
      </c>
      <c r="AK33" s="102">
        <f t="shared" si="12"/>
        <v>2190.6370753135025</v>
      </c>
      <c r="AL33" s="102">
        <f t="shared" si="13"/>
        <v>2150.9022309711286</v>
      </c>
      <c r="AM33" s="102">
        <f t="shared" si="14"/>
        <v>0</v>
      </c>
      <c r="AN33" s="102">
        <f t="shared" si="15"/>
        <v>684.1934146252554</v>
      </c>
      <c r="AO33" s="102">
        <f t="shared" si="16"/>
        <v>5025.7327209098858</v>
      </c>
      <c r="AP33" s="102">
        <f t="shared" si="17"/>
        <v>3.6723167998056723</v>
      </c>
    </row>
    <row r="34" spans="1:42" ht="18.75" thickBot="1" x14ac:dyDescent="0.3">
      <c r="A34" s="120">
        <v>308</v>
      </c>
      <c r="B34" s="104">
        <v>164</v>
      </c>
      <c r="C34" s="39">
        <v>68</v>
      </c>
      <c r="D34" s="104" t="s">
        <v>745</v>
      </c>
      <c r="E34" s="118">
        <v>5.58</v>
      </c>
      <c r="F34" s="118">
        <v>38.58</v>
      </c>
      <c r="G34" s="118">
        <v>2.83</v>
      </c>
      <c r="H34" s="119">
        <v>5.08</v>
      </c>
      <c r="I34" s="119"/>
      <c r="J34" s="119"/>
      <c r="K34" s="118">
        <v>44.9</v>
      </c>
      <c r="L34" s="118"/>
      <c r="M34" s="117"/>
      <c r="N34" s="128"/>
      <c r="O34" s="36">
        <v>23.111111111111111</v>
      </c>
      <c r="P34" s="36">
        <f t="shared" si="0"/>
        <v>96.97</v>
      </c>
      <c r="Q34" s="36">
        <v>4</v>
      </c>
      <c r="R34" s="36">
        <f t="shared" si="1"/>
        <v>24.2425</v>
      </c>
      <c r="S34" s="36">
        <f t="shared" si="2"/>
        <v>549.28540305010881</v>
      </c>
      <c r="T34" s="35">
        <f t="shared" si="3"/>
        <v>5492.8540305010883</v>
      </c>
      <c r="U34" s="35">
        <f t="shared" si="4"/>
        <v>2501.4379084967318</v>
      </c>
      <c r="V34" s="35">
        <f t="shared" si="5"/>
        <v>2543.3551198257082</v>
      </c>
      <c r="W34" s="35">
        <f t="shared" si="6"/>
        <v>160.30501089324619</v>
      </c>
      <c r="X34" s="35">
        <f t="shared" si="7"/>
        <v>287.75599128540307</v>
      </c>
      <c r="Y34" s="35">
        <f t="shared" si="8"/>
        <v>0</v>
      </c>
      <c r="Z34" s="35">
        <f>(SUM(d195Data300!K83:K88)+Q34)/Q34</f>
        <v>15.75</v>
      </c>
      <c r="AA34" s="35">
        <f>(SUM(d195Data300!O83:O88))/$Q34*$O34/1.02</f>
        <v>243.57298474945532</v>
      </c>
      <c r="AB34" s="35">
        <f>(SUM(d195Data300!Q83:Q88))/$Q34*$O34/1.02</f>
        <v>50.980392156862742</v>
      </c>
      <c r="AC34" s="35">
        <f>(SUM(d195Data300!R83:R88))/$Q34*$O34/1.02</f>
        <v>0</v>
      </c>
      <c r="AD34" s="7">
        <f>d195Data300!F83</f>
        <v>756.83</v>
      </c>
      <c r="AE34" s="34"/>
      <c r="AF34" s="34"/>
      <c r="AH34" s="102">
        <f t="shared" si="9"/>
        <v>11.04</v>
      </c>
      <c r="AI34" s="102">
        <f t="shared" si="10"/>
        <v>11.225</v>
      </c>
      <c r="AJ34" s="102">
        <f t="shared" si="11"/>
        <v>24.2425</v>
      </c>
      <c r="AK34" s="102">
        <f t="shared" si="12"/>
        <v>2511.2860892388449</v>
      </c>
      <c r="AL34" s="102">
        <f t="shared" si="13"/>
        <v>2553.3683289588798</v>
      </c>
      <c r="AM34" s="102">
        <f t="shared" si="14"/>
        <v>0</v>
      </c>
      <c r="AN34" s="102">
        <f t="shared" si="15"/>
        <v>449.82502187226601</v>
      </c>
      <c r="AO34" s="102">
        <f t="shared" si="16"/>
        <v>5514.4794400699902</v>
      </c>
      <c r="AP34" s="102">
        <f t="shared" si="17"/>
        <v>3.4061230303201349</v>
      </c>
    </row>
    <row r="35" spans="1:42" ht="18.75" thickTop="1" x14ac:dyDescent="0.25">
      <c r="A35" s="116">
        <v>401</v>
      </c>
      <c r="B35" s="115">
        <v>164</v>
      </c>
      <c r="C35" s="39">
        <v>68</v>
      </c>
      <c r="D35" s="115" t="s">
        <v>745</v>
      </c>
      <c r="E35" s="115">
        <v>5.86</v>
      </c>
      <c r="F35" s="115">
        <v>65.86</v>
      </c>
      <c r="G35" s="115">
        <v>5.1100000000000003</v>
      </c>
      <c r="H35" s="115">
        <v>24.63</v>
      </c>
      <c r="I35" s="115"/>
      <c r="J35" s="115"/>
      <c r="K35" s="115">
        <v>61.81</v>
      </c>
      <c r="L35" s="115"/>
      <c r="M35" s="114"/>
      <c r="N35" s="128"/>
      <c r="O35" s="36">
        <v>4.875</v>
      </c>
      <c r="P35" s="36">
        <f t="shared" si="0"/>
        <v>163.26999999999998</v>
      </c>
      <c r="Q35" s="36">
        <v>4</v>
      </c>
      <c r="R35" s="36">
        <f t="shared" si="1"/>
        <v>40.817499999999995</v>
      </c>
      <c r="S35" s="36">
        <f t="shared" si="2"/>
        <v>195.08363970588232</v>
      </c>
      <c r="T35" s="35">
        <f t="shared" si="3"/>
        <v>1950.8363970588232</v>
      </c>
      <c r="U35" s="35">
        <f t="shared" si="4"/>
        <v>856.94852941176464</v>
      </c>
      <c r="V35" s="35">
        <f t="shared" si="5"/>
        <v>738.53860294117646</v>
      </c>
      <c r="W35" s="35">
        <f t="shared" si="6"/>
        <v>61.056985294117652</v>
      </c>
      <c r="X35" s="35">
        <f t="shared" si="7"/>
        <v>294.2922794117647</v>
      </c>
      <c r="Y35" s="35">
        <f t="shared" si="8"/>
        <v>0</v>
      </c>
      <c r="Z35" s="35">
        <f>(SUM(d195Data400!K13:K18)+Q35)/Q35</f>
        <v>18</v>
      </c>
      <c r="AA35" s="35">
        <f>(SUM(d195Data400!O13:O18))/$Q35*$O35/1.02</f>
        <v>93.19852941176471</v>
      </c>
      <c r="AB35" s="35">
        <f>(SUM(d195Data400!Q13:Q18))/$Q35*$O35/1.02</f>
        <v>45.404411764705884</v>
      </c>
      <c r="AC35" s="35">
        <f>(SUM(d195Data400!R13:R18))/$Q35*$O35/1.02</f>
        <v>0</v>
      </c>
      <c r="AD35" s="7">
        <f>d195Data400!F13</f>
        <v>827.93</v>
      </c>
      <c r="AE35" s="34"/>
      <c r="AF35" s="34"/>
      <c r="AH35" s="102">
        <f t="shared" si="9"/>
        <v>17.93</v>
      </c>
      <c r="AI35" s="102">
        <f t="shared" si="10"/>
        <v>15.452500000000001</v>
      </c>
      <c r="AJ35" s="102">
        <f t="shared" si="11"/>
        <v>40.817499999999995</v>
      </c>
      <c r="AK35" s="102">
        <f t="shared" si="12"/>
        <v>860.32234251968487</v>
      </c>
      <c r="AL35" s="102">
        <f t="shared" si="13"/>
        <v>741.44623523622045</v>
      </c>
      <c r="AM35" s="102">
        <f t="shared" si="14"/>
        <v>0</v>
      </c>
      <c r="AN35" s="102">
        <f t="shared" si="15"/>
        <v>356.74827755905511</v>
      </c>
      <c r="AO35" s="102">
        <f t="shared" si="16"/>
        <v>1958.5168553149606</v>
      </c>
      <c r="AP35" s="102">
        <f t="shared" si="17"/>
        <v>1.2155062748162504</v>
      </c>
    </row>
    <row r="36" spans="1:42" ht="18" x14ac:dyDescent="0.25">
      <c r="A36" s="40">
        <v>402</v>
      </c>
      <c r="B36" s="39">
        <v>164</v>
      </c>
      <c r="C36" s="39">
        <v>68</v>
      </c>
      <c r="D36" s="39" t="s">
        <v>745</v>
      </c>
      <c r="E36" s="42">
        <v>5.89</v>
      </c>
      <c r="F36" s="42">
        <v>41.58</v>
      </c>
      <c r="G36" s="42">
        <v>3.58</v>
      </c>
      <c r="H36" s="39">
        <v>19.16</v>
      </c>
      <c r="I36" s="39"/>
      <c r="J36" s="39"/>
      <c r="K36" s="42">
        <v>43.85</v>
      </c>
      <c r="L36" s="42"/>
      <c r="M36" s="113"/>
      <c r="N36" s="128"/>
      <c r="O36" s="36">
        <v>11.472222222222221</v>
      </c>
      <c r="P36" s="36">
        <f t="shared" si="0"/>
        <v>114.06</v>
      </c>
      <c r="Q36" s="36">
        <v>4</v>
      </c>
      <c r="R36" s="36">
        <f t="shared" si="1"/>
        <v>28.515000000000001</v>
      </c>
      <c r="S36" s="36">
        <f t="shared" si="2"/>
        <v>320.71609477124179</v>
      </c>
      <c r="T36" s="35">
        <f t="shared" si="3"/>
        <v>3207.1609477124175</v>
      </c>
      <c r="U36" s="35">
        <f t="shared" si="4"/>
        <v>1334.7705610021785</v>
      </c>
      <c r="V36" s="35">
        <f t="shared" si="5"/>
        <v>1232.9827069716775</v>
      </c>
      <c r="W36" s="35">
        <f t="shared" si="6"/>
        <v>100.66312636165576</v>
      </c>
      <c r="X36" s="35">
        <f t="shared" si="7"/>
        <v>538.74455337690631</v>
      </c>
      <c r="Y36" s="35">
        <f t="shared" si="8"/>
        <v>0</v>
      </c>
      <c r="Z36" s="35">
        <f>(SUM(d195Data400!K23:K28)+Q36)/Q36</f>
        <v>20.5</v>
      </c>
      <c r="AA36" s="35">
        <f>(SUM(d195Data400!O23:O28))/$Q36*$O36/1.02</f>
        <v>149.02641612200435</v>
      </c>
      <c r="AB36" s="35">
        <f>(SUM(d195Data400!Q23:Q28))/$Q36*$O36/1.02</f>
        <v>78.730936819172101</v>
      </c>
      <c r="AC36" s="35">
        <f>(SUM(d195Data400!R23:R28))/$Q36*$O36/1.02</f>
        <v>0</v>
      </c>
      <c r="AD36" s="7">
        <f>d195Data400!F23</f>
        <v>939.78</v>
      </c>
      <c r="AE36" s="34"/>
      <c r="AF36" s="34"/>
      <c r="AH36" s="102">
        <f t="shared" si="9"/>
        <v>11.8675</v>
      </c>
      <c r="AI36" s="102">
        <f t="shared" si="10"/>
        <v>10.9625</v>
      </c>
      <c r="AJ36" s="102">
        <f t="shared" si="11"/>
        <v>28.515000000000001</v>
      </c>
      <c r="AK36" s="102">
        <f t="shared" si="12"/>
        <v>1340.0255632108485</v>
      </c>
      <c r="AL36" s="102">
        <f t="shared" si="13"/>
        <v>1237.8369695975503</v>
      </c>
      <c r="AM36" s="102">
        <f t="shared" si="14"/>
        <v>0</v>
      </c>
      <c r="AN36" s="102">
        <f t="shared" si="15"/>
        <v>641.92503280839901</v>
      </c>
      <c r="AO36" s="102">
        <f t="shared" si="16"/>
        <v>3219.787565616798</v>
      </c>
      <c r="AP36" s="102">
        <f t="shared" si="17"/>
        <v>2.1380801762212078</v>
      </c>
    </row>
    <row r="37" spans="1:42" ht="18" x14ac:dyDescent="0.25">
      <c r="A37" s="40">
        <v>403</v>
      </c>
      <c r="B37" s="39">
        <v>164</v>
      </c>
      <c r="C37" s="39">
        <v>68</v>
      </c>
      <c r="D37" s="39" t="s">
        <v>745</v>
      </c>
      <c r="E37" s="42">
        <v>5.0999999999999996</v>
      </c>
      <c r="F37" s="42">
        <v>32.94</v>
      </c>
      <c r="G37" s="42">
        <v>3.23</v>
      </c>
      <c r="H37" s="39">
        <v>6.6</v>
      </c>
      <c r="I37" s="39"/>
      <c r="J37" s="39"/>
      <c r="K37" s="42">
        <v>92.47</v>
      </c>
      <c r="L37" s="42"/>
      <c r="M37" s="113"/>
      <c r="N37" s="128"/>
      <c r="O37" s="36">
        <v>22.351851851851851</v>
      </c>
      <c r="P37" s="36">
        <f t="shared" si="0"/>
        <v>140.34</v>
      </c>
      <c r="Q37" s="36">
        <v>4</v>
      </c>
      <c r="R37" s="36">
        <f t="shared" si="1"/>
        <v>35.085000000000001</v>
      </c>
      <c r="S37" s="36">
        <f t="shared" si="2"/>
        <v>768.83796296296293</v>
      </c>
      <c r="T37" s="35">
        <f t="shared" si="3"/>
        <v>7688.3796296296296</v>
      </c>
      <c r="U37" s="35">
        <f t="shared" si="4"/>
        <v>2083.9814814814813</v>
      </c>
      <c r="V37" s="35">
        <f t="shared" si="5"/>
        <v>5065.8719135802467</v>
      </c>
      <c r="W37" s="35">
        <f t="shared" si="6"/>
        <v>176.95216049382717</v>
      </c>
      <c r="X37" s="35">
        <f t="shared" si="7"/>
        <v>361.57407407407402</v>
      </c>
      <c r="Y37" s="35">
        <f t="shared" si="8"/>
        <v>0</v>
      </c>
      <c r="Z37" s="35">
        <f>(SUM(d195Data400!K33:K38)+Q37)/Q37</f>
        <v>19.75</v>
      </c>
      <c r="AA37" s="35">
        <f>(SUM(d195Data400!O33:O38))/$Q37*$O37/1.02</f>
        <v>257.48456790123453</v>
      </c>
      <c r="AB37" s="35">
        <f>(SUM(d195Data400!Q33:Q38))/$Q37*$O37/1.02</f>
        <v>104.08950617283949</v>
      </c>
      <c r="AC37" s="35">
        <f>(SUM(d195Data400!R33:R38))/$Q37*$O37/1.02</f>
        <v>0</v>
      </c>
      <c r="AD37" s="7">
        <f>d195Data400!F33</f>
        <v>824.43</v>
      </c>
      <c r="AE37" s="34"/>
      <c r="AF37" s="34"/>
      <c r="AH37" s="102">
        <f t="shared" si="9"/>
        <v>9.51</v>
      </c>
      <c r="AI37" s="102">
        <f t="shared" si="10"/>
        <v>23.1175</v>
      </c>
      <c r="AJ37" s="102">
        <f t="shared" si="11"/>
        <v>35.085000000000001</v>
      </c>
      <c r="AK37" s="102">
        <f t="shared" si="12"/>
        <v>2092.1861329833769</v>
      </c>
      <c r="AL37" s="102">
        <f t="shared" si="13"/>
        <v>5085.8162911927675</v>
      </c>
      <c r="AM37" s="102">
        <f t="shared" si="14"/>
        <v>0</v>
      </c>
      <c r="AN37" s="102">
        <f t="shared" si="15"/>
        <v>540.64641659375911</v>
      </c>
      <c r="AO37" s="102">
        <f t="shared" si="16"/>
        <v>7718.6488407699035</v>
      </c>
      <c r="AP37" s="102">
        <f t="shared" si="17"/>
        <v>3.3820804188538931</v>
      </c>
    </row>
    <row r="38" spans="1:42" ht="18" x14ac:dyDescent="0.25">
      <c r="A38" s="40">
        <v>404</v>
      </c>
      <c r="B38" s="39">
        <v>164</v>
      </c>
      <c r="C38" s="39">
        <v>68</v>
      </c>
      <c r="D38" s="39" t="s">
        <v>745</v>
      </c>
      <c r="E38" s="42">
        <v>4.5599999999999996</v>
      </c>
      <c r="F38" s="42">
        <v>45.34</v>
      </c>
      <c r="G38" s="42">
        <v>3.66</v>
      </c>
      <c r="H38" s="39">
        <v>6.85</v>
      </c>
      <c r="I38" s="39"/>
      <c r="J38" s="39"/>
      <c r="K38" s="42">
        <v>53.65</v>
      </c>
      <c r="L38" s="42"/>
      <c r="M38" s="113"/>
      <c r="N38" s="128"/>
      <c r="O38" s="36">
        <v>10.944444444444445</v>
      </c>
      <c r="P38" s="36">
        <f t="shared" si="0"/>
        <v>114.06</v>
      </c>
      <c r="Q38" s="36">
        <v>4</v>
      </c>
      <c r="R38" s="36">
        <f t="shared" si="1"/>
        <v>28.515000000000001</v>
      </c>
      <c r="S38" s="36">
        <f t="shared" si="2"/>
        <v>305.9616013071896</v>
      </c>
      <c r="T38" s="35">
        <f t="shared" si="3"/>
        <v>3059.6160130718958</v>
      </c>
      <c r="U38" s="35">
        <f t="shared" si="4"/>
        <v>1338.5484749455338</v>
      </c>
      <c r="V38" s="35">
        <f t="shared" si="5"/>
        <v>1439.1407952069719</v>
      </c>
      <c r="W38" s="35">
        <f t="shared" si="6"/>
        <v>98.178104575163403</v>
      </c>
      <c r="X38" s="35">
        <f t="shared" si="7"/>
        <v>183.74863834422658</v>
      </c>
      <c r="Y38" s="35">
        <f t="shared" si="8"/>
        <v>0</v>
      </c>
      <c r="Z38" s="35">
        <f>(SUM(d195Data400!K43:K48)+Q38)/Q38</f>
        <v>19</v>
      </c>
      <c r="AA38" s="35">
        <f>(SUM(d195Data400!O43:O48))/$Q38*$O38/1.02</f>
        <v>163.630174291939</v>
      </c>
      <c r="AB38" s="35">
        <f>(SUM(d195Data400!Q43:Q48))/$Q38*$O38/1.02</f>
        <v>32.189542483660134</v>
      </c>
      <c r="AC38" s="35">
        <f>(SUM(d195Data400!R43:R48))/$Q38*$O38/1.02</f>
        <v>0</v>
      </c>
      <c r="AD38" s="7">
        <f>d195Data400!F43</f>
        <v>795.37</v>
      </c>
      <c r="AE38" s="34"/>
      <c r="AF38" s="34"/>
      <c r="AH38" s="102">
        <f t="shared" si="9"/>
        <v>12.475000000000001</v>
      </c>
      <c r="AI38" s="102">
        <f t="shared" si="10"/>
        <v>13.4125</v>
      </c>
      <c r="AJ38" s="102">
        <f t="shared" si="11"/>
        <v>28.515000000000001</v>
      </c>
      <c r="AK38" s="102">
        <f t="shared" si="12"/>
        <v>1343.8183508311463</v>
      </c>
      <c r="AL38" s="102">
        <f t="shared" si="13"/>
        <v>1444.8067038495187</v>
      </c>
      <c r="AM38" s="102">
        <f t="shared" si="14"/>
        <v>0</v>
      </c>
      <c r="AN38" s="102">
        <f t="shared" si="15"/>
        <v>283.03669072615924</v>
      </c>
      <c r="AO38" s="102">
        <f t="shared" si="16"/>
        <v>3071.6617454068241</v>
      </c>
      <c r="AP38" s="102">
        <f t="shared" si="17"/>
        <v>2.343931582676686</v>
      </c>
    </row>
    <row r="39" spans="1:42" ht="18" x14ac:dyDescent="0.25">
      <c r="A39" s="40">
        <v>405</v>
      </c>
      <c r="B39" s="39">
        <v>164</v>
      </c>
      <c r="C39" s="39">
        <v>68</v>
      </c>
      <c r="D39" s="39" t="s">
        <v>745</v>
      </c>
      <c r="E39" s="42">
        <v>4.46</v>
      </c>
      <c r="F39" s="42">
        <v>25.28</v>
      </c>
      <c r="G39" s="42">
        <v>2.16</v>
      </c>
      <c r="H39" s="39">
        <v>6.09</v>
      </c>
      <c r="I39" s="39"/>
      <c r="J39" s="39"/>
      <c r="K39" s="42">
        <v>30.17</v>
      </c>
      <c r="L39" s="42"/>
      <c r="M39" s="113"/>
      <c r="N39" s="128"/>
      <c r="O39" s="36">
        <v>23.953703703703706</v>
      </c>
      <c r="P39" s="36">
        <f t="shared" si="0"/>
        <v>68.16</v>
      </c>
      <c r="Q39" s="36">
        <v>4</v>
      </c>
      <c r="R39" s="36">
        <f t="shared" si="1"/>
        <v>17.04</v>
      </c>
      <c r="S39" s="36">
        <f t="shared" si="2"/>
        <v>400.16775599128545</v>
      </c>
      <c r="T39" s="35">
        <f t="shared" si="3"/>
        <v>4001.6775599128541</v>
      </c>
      <c r="U39" s="35">
        <f t="shared" si="4"/>
        <v>1746.037127814089</v>
      </c>
      <c r="V39" s="35">
        <f t="shared" si="5"/>
        <v>1771.2824527959335</v>
      </c>
      <c r="W39" s="35">
        <f t="shared" si="6"/>
        <v>126.81372549019611</v>
      </c>
      <c r="X39" s="35">
        <f t="shared" si="7"/>
        <v>357.54425381263616</v>
      </c>
      <c r="Y39" s="35">
        <f t="shared" si="8"/>
        <v>0</v>
      </c>
      <c r="Z39" s="35">
        <f>(SUM(d195Data400!K53:K58)+Q39)/Q39</f>
        <v>15.75</v>
      </c>
      <c r="AA39" s="35">
        <f>(SUM(d195Data400!O53:O58))/$Q39*$O39/1.02</f>
        <v>146.77514524328251</v>
      </c>
      <c r="AB39" s="35">
        <f>(SUM(d195Data400!Q53:Q58))/$Q39*$O39/1.02</f>
        <v>82.194081336238213</v>
      </c>
      <c r="AC39" s="35">
        <f>(SUM(d195Data400!R53:R58))/$Q39*$O39/1.02</f>
        <v>0</v>
      </c>
      <c r="AD39" s="7">
        <f>d195Data400!F53</f>
        <v>825.64</v>
      </c>
      <c r="AE39" s="34"/>
      <c r="AF39" s="34"/>
      <c r="AH39" s="102">
        <f t="shared" si="9"/>
        <v>7.4350000000000005</v>
      </c>
      <c r="AI39" s="102">
        <f t="shared" si="10"/>
        <v>7.5425000000000004</v>
      </c>
      <c r="AJ39" s="102">
        <f t="shared" si="11"/>
        <v>17.04</v>
      </c>
      <c r="AK39" s="102">
        <f t="shared" si="12"/>
        <v>1752.911289734617</v>
      </c>
      <c r="AL39" s="102">
        <f t="shared" si="13"/>
        <v>1778.2560057596968</v>
      </c>
      <c r="AM39" s="102">
        <f t="shared" si="14"/>
        <v>0</v>
      </c>
      <c r="AN39" s="102">
        <f t="shared" si="15"/>
        <v>486.2649004811899</v>
      </c>
      <c r="AO39" s="102">
        <f t="shared" si="16"/>
        <v>4017.4321959755034</v>
      </c>
      <c r="AP39" s="102">
        <f t="shared" si="17"/>
        <v>3.2450082449697066</v>
      </c>
    </row>
    <row r="40" spans="1:42" ht="18" x14ac:dyDescent="0.25">
      <c r="A40" s="40">
        <v>406</v>
      </c>
      <c r="B40" s="39">
        <v>164</v>
      </c>
      <c r="C40" s="39">
        <v>68</v>
      </c>
      <c r="D40" s="39" t="s">
        <v>745</v>
      </c>
      <c r="E40" s="42">
        <v>5.07</v>
      </c>
      <c r="F40" s="42">
        <v>40.909999999999997</v>
      </c>
      <c r="G40" s="42">
        <v>1.89</v>
      </c>
      <c r="H40" s="39">
        <v>7.52</v>
      </c>
      <c r="I40" s="39"/>
      <c r="J40" s="39"/>
      <c r="K40" s="42">
        <v>42.89</v>
      </c>
      <c r="L40" s="42"/>
      <c r="M40" s="113"/>
      <c r="N40" s="128"/>
      <c r="O40" s="36">
        <v>11.648148148148147</v>
      </c>
      <c r="P40" s="36">
        <f t="shared" si="0"/>
        <v>98.28</v>
      </c>
      <c r="Q40" s="36">
        <v>4</v>
      </c>
      <c r="R40" s="36">
        <f t="shared" si="1"/>
        <v>24.57</v>
      </c>
      <c r="S40" s="36">
        <f t="shared" si="2"/>
        <v>280.58333333333331</v>
      </c>
      <c r="T40" s="35">
        <f t="shared" si="3"/>
        <v>2805.833333333333</v>
      </c>
      <c r="U40" s="35">
        <f t="shared" si="4"/>
        <v>1312.7006172839504</v>
      </c>
      <c r="V40" s="35">
        <f t="shared" si="5"/>
        <v>1224.4830246913577</v>
      </c>
      <c r="W40" s="35">
        <f t="shared" si="6"/>
        <v>53.958333333333321</v>
      </c>
      <c r="X40" s="35">
        <f t="shared" si="7"/>
        <v>214.69135802469131</v>
      </c>
      <c r="Y40" s="35">
        <f t="shared" si="8"/>
        <v>0</v>
      </c>
      <c r="Z40" s="35">
        <f>(SUM(d195Data400!K63:K68)+Q40)/Q40</f>
        <v>13.5</v>
      </c>
      <c r="AA40" s="35">
        <f>(SUM(d195Data400!O63:O68))/$Q40*$O40/1.02</f>
        <v>88.503086419753075</v>
      </c>
      <c r="AB40" s="35">
        <f>(SUM(d195Data400!Q63:Q68))/$Q40*$O40/1.02</f>
        <v>31.404320987654319</v>
      </c>
      <c r="AC40" s="35">
        <f>(SUM(d195Data400!R63:R68))/$Q40*$O40/1.02</f>
        <v>0</v>
      </c>
      <c r="AD40" s="7">
        <f>d195Data400!F63</f>
        <v>881.82</v>
      </c>
      <c r="AE40" s="34"/>
      <c r="AF40" s="34"/>
      <c r="AH40" s="102">
        <f t="shared" si="9"/>
        <v>11.494999999999999</v>
      </c>
      <c r="AI40" s="102">
        <f t="shared" si="10"/>
        <v>10.7225</v>
      </c>
      <c r="AJ40" s="102">
        <f t="shared" si="11"/>
        <v>24.57</v>
      </c>
      <c r="AK40" s="102">
        <f t="shared" si="12"/>
        <v>1317.8687299504227</v>
      </c>
      <c r="AL40" s="102">
        <f t="shared" si="13"/>
        <v>1229.3038240011663</v>
      </c>
      <c r="AM40" s="102">
        <f t="shared" si="14"/>
        <v>0</v>
      </c>
      <c r="AN40" s="102">
        <f t="shared" si="15"/>
        <v>269.70736730825308</v>
      </c>
      <c r="AO40" s="102">
        <f t="shared" si="16"/>
        <v>2816.8799212598424</v>
      </c>
      <c r="AP40" s="102">
        <f t="shared" si="17"/>
        <v>2.2921558253350724</v>
      </c>
    </row>
    <row r="41" spans="1:42" ht="18" x14ac:dyDescent="0.25">
      <c r="A41" s="40">
        <v>407</v>
      </c>
      <c r="B41" s="39">
        <v>164</v>
      </c>
      <c r="C41" s="39">
        <v>68</v>
      </c>
      <c r="D41" s="39" t="s">
        <v>745</v>
      </c>
      <c r="E41" s="42">
        <v>14.79</v>
      </c>
      <c r="F41" s="42">
        <v>86.98</v>
      </c>
      <c r="G41" s="42">
        <v>5.09</v>
      </c>
      <c r="H41" s="39">
        <v>25.07</v>
      </c>
      <c r="I41" s="39"/>
      <c r="J41" s="39"/>
      <c r="K41" s="42">
        <v>96.81</v>
      </c>
      <c r="L41" s="42"/>
      <c r="M41" s="113"/>
      <c r="N41" s="128"/>
      <c r="O41" s="36">
        <v>5.0625</v>
      </c>
      <c r="P41" s="36">
        <f t="shared" si="0"/>
        <v>228.74</v>
      </c>
      <c r="Q41" s="36">
        <v>4</v>
      </c>
      <c r="R41" s="36">
        <f t="shared" si="1"/>
        <v>57.185000000000002</v>
      </c>
      <c r="S41" s="36">
        <f t="shared" si="2"/>
        <v>283.82261029411768</v>
      </c>
      <c r="T41" s="35">
        <f t="shared" si="3"/>
        <v>2838.226102941177</v>
      </c>
      <c r="U41" s="35">
        <f t="shared" si="4"/>
        <v>1262.7711397058824</v>
      </c>
      <c r="V41" s="35">
        <f t="shared" si="5"/>
        <v>1201.2270220588236</v>
      </c>
      <c r="W41" s="35">
        <f t="shared" si="6"/>
        <v>63.157169117647058</v>
      </c>
      <c r="X41" s="35">
        <f t="shared" si="7"/>
        <v>311.07077205882354</v>
      </c>
      <c r="Y41" s="35">
        <f t="shared" si="8"/>
        <v>0</v>
      </c>
      <c r="Z41" s="35">
        <f>(SUM(d195Data400!K73:K78)+Q41)/Q41</f>
        <v>17.5</v>
      </c>
      <c r="AA41" s="35">
        <f>(SUM(d195Data400!O73:O78))/$Q41*$O41/1.02</f>
        <v>102.98713235294117</v>
      </c>
      <c r="AB41" s="35">
        <f>(SUM(d195Data400!Q73:Q78))/$Q41*$O41/1.02</f>
        <v>49.632352941176471</v>
      </c>
      <c r="AC41" s="35">
        <f>(SUM(d195Data400!R73:R78))/$Q41*$O41/1.02</f>
        <v>0</v>
      </c>
      <c r="AD41" s="7">
        <f>d195Data400!F73</f>
        <v>2450.9899999999998</v>
      </c>
      <c r="AE41" s="34"/>
      <c r="AF41" s="34"/>
      <c r="AH41" s="102">
        <f t="shared" si="9"/>
        <v>25.442500000000003</v>
      </c>
      <c r="AI41" s="102">
        <f t="shared" si="10"/>
        <v>24.202500000000001</v>
      </c>
      <c r="AJ41" s="102">
        <f t="shared" si="11"/>
        <v>57.185000000000002</v>
      </c>
      <c r="AK41" s="102">
        <f t="shared" si="12"/>
        <v>1267.7426796259845</v>
      </c>
      <c r="AL41" s="102">
        <f t="shared" si="13"/>
        <v>1205.9562623031497</v>
      </c>
      <c r="AM41" s="102">
        <f t="shared" si="14"/>
        <v>0</v>
      </c>
      <c r="AN41" s="102">
        <f t="shared" si="15"/>
        <v>375.70127952755911</v>
      </c>
      <c r="AO41" s="102">
        <f t="shared" si="16"/>
        <v>2849.4002214566931</v>
      </c>
      <c r="AP41" s="102">
        <f t="shared" si="17"/>
        <v>2.1008956256500957</v>
      </c>
    </row>
    <row r="42" spans="1:42" ht="18.75" thickBot="1" x14ac:dyDescent="0.3">
      <c r="A42" s="112">
        <v>408</v>
      </c>
      <c r="B42" s="110">
        <v>164</v>
      </c>
      <c r="C42" s="39">
        <v>68</v>
      </c>
      <c r="D42" s="110" t="s">
        <v>745</v>
      </c>
      <c r="E42" s="38">
        <v>6.13</v>
      </c>
      <c r="F42" s="38">
        <v>48.88</v>
      </c>
      <c r="G42" s="38">
        <v>3.27</v>
      </c>
      <c r="H42" s="111">
        <v>18.75</v>
      </c>
      <c r="I42" s="110"/>
      <c r="J42" s="109"/>
      <c r="K42" s="108">
        <v>57</v>
      </c>
      <c r="L42" s="38"/>
      <c r="M42" s="107"/>
      <c r="N42" s="128"/>
      <c r="O42" s="36">
        <v>11.990740740740742</v>
      </c>
      <c r="P42" s="36">
        <f t="shared" si="0"/>
        <v>134.03</v>
      </c>
      <c r="Q42" s="36">
        <v>4</v>
      </c>
      <c r="R42" s="36">
        <f t="shared" si="1"/>
        <v>33.5075</v>
      </c>
      <c r="S42" s="36">
        <f t="shared" si="2"/>
        <v>393.90171114742202</v>
      </c>
      <c r="T42" s="35">
        <f t="shared" si="3"/>
        <v>3939.0171114742202</v>
      </c>
      <c r="U42" s="35">
        <f t="shared" si="4"/>
        <v>1616.6927650689909</v>
      </c>
      <c r="V42" s="35">
        <f t="shared" si="5"/>
        <v>1675.1770152505451</v>
      </c>
      <c r="W42" s="35">
        <f t="shared" si="6"/>
        <v>96.102260348583897</v>
      </c>
      <c r="X42" s="35">
        <f t="shared" si="7"/>
        <v>551.04507080610028</v>
      </c>
      <c r="Y42" s="35">
        <f t="shared" si="8"/>
        <v>0</v>
      </c>
      <c r="Z42" s="35">
        <f>(SUM(d195Data400!K83:K88)+Q42)/Q42</f>
        <v>19</v>
      </c>
      <c r="AA42" s="35">
        <f>(SUM(d195Data400!O83:O88))/$Q42*$O42/1.02</f>
        <v>141.06753812636168</v>
      </c>
      <c r="AB42" s="35">
        <f>(SUM(d195Data400!Q83:Q88))/$Q42*$O42/1.02</f>
        <v>61.717047930283236</v>
      </c>
      <c r="AC42" s="35">
        <f>(SUM(d195Data400!R83:R88))/$Q42*$O42/1.02</f>
        <v>0</v>
      </c>
      <c r="AD42" s="7">
        <f>d195Data400!F83</f>
        <v>997.82</v>
      </c>
      <c r="AE42" s="34"/>
      <c r="AF42" s="34"/>
      <c r="AH42" s="102">
        <f t="shared" si="9"/>
        <v>13.752500000000001</v>
      </c>
      <c r="AI42" s="102">
        <f t="shared" si="10"/>
        <v>14.25</v>
      </c>
      <c r="AJ42" s="102">
        <f t="shared" si="11"/>
        <v>33.5075</v>
      </c>
      <c r="AK42" s="102">
        <f t="shared" si="12"/>
        <v>1623.057697214932</v>
      </c>
      <c r="AL42" s="102">
        <f t="shared" si="13"/>
        <v>1681.7722003499566</v>
      </c>
      <c r="AM42" s="102">
        <f t="shared" si="14"/>
        <v>0</v>
      </c>
      <c r="AN42" s="102">
        <f t="shared" si="15"/>
        <v>649.69515529308842</v>
      </c>
      <c r="AO42" s="102">
        <f t="shared" si="16"/>
        <v>3954.5250528579772</v>
      </c>
      <c r="AP42" s="102">
        <f t="shared" si="17"/>
        <v>2.6419566581321425</v>
      </c>
    </row>
    <row r="43" spans="1:42" ht="13.5" thickTop="1" x14ac:dyDescent="0.2">
      <c r="N43" s="128"/>
    </row>
    <row r="45" spans="1:42" x14ac:dyDescent="0.2">
      <c r="O45" s="7" t="s">
        <v>155</v>
      </c>
      <c r="P45" s="7" t="s">
        <v>154</v>
      </c>
      <c r="Q45" s="7" t="s">
        <v>153</v>
      </c>
      <c r="R45" s="7" t="s">
        <v>156</v>
      </c>
      <c r="S45" s="7" t="s">
        <v>158</v>
      </c>
      <c r="T45" s="7" t="s">
        <v>157</v>
      </c>
    </row>
    <row r="46" spans="1:42" x14ac:dyDescent="0.2">
      <c r="N46" s="7" t="s">
        <v>169</v>
      </c>
      <c r="O46" s="35">
        <f>AVERAGE(T13,T34)</f>
        <v>5719.4151688453157</v>
      </c>
      <c r="P46" s="35">
        <f>AVERAGE(T37,T39)</f>
        <v>5845.0285947712418</v>
      </c>
      <c r="Q46" s="35">
        <f>AVERAGE(T18,T21,T38,T40)</f>
        <v>4337.7954793028321</v>
      </c>
      <c r="R46" s="35">
        <f>AVERAGE(T12,T25,T28,T32)</f>
        <v>5193.5318513979673</v>
      </c>
      <c r="S46" s="35">
        <f>AVERAGE(T11,T23)</f>
        <v>3228.5590277777774</v>
      </c>
      <c r="T46" s="35">
        <f>AVERAGE(T26,T30)</f>
        <v>3473.2411662581699</v>
      </c>
    </row>
    <row r="47" spans="1:42" x14ac:dyDescent="0.2">
      <c r="N47" s="7" t="s">
        <v>168</v>
      </c>
      <c r="O47" s="35">
        <f>AVERAGE(U13,U34)</f>
        <v>2536.6921977124184</v>
      </c>
      <c r="P47" s="35">
        <f>AVERAGE(U37,U39)</f>
        <v>1915.009304647785</v>
      </c>
      <c r="Q47" s="35">
        <f>AVERAGE(U18,U21,U38,U40)</f>
        <v>1866.930090323166</v>
      </c>
      <c r="R47" s="35">
        <f>AVERAGE(U12,U25,U28,U32)</f>
        <v>2114.8750113471315</v>
      </c>
      <c r="S47" s="35">
        <f>AVERAGE(U11,U23)</f>
        <v>1426.0470281862742</v>
      </c>
      <c r="T47" s="35">
        <f>AVERAGE(U26,U30)</f>
        <v>1422.8012663398695</v>
      </c>
    </row>
    <row r="48" spans="1:42" x14ac:dyDescent="0.2">
      <c r="N48" s="7" t="s">
        <v>167</v>
      </c>
      <c r="O48" s="35">
        <f>AVERAGE(V13,V34)</f>
        <v>2565.5143654684098</v>
      </c>
      <c r="P48" s="35">
        <f>AVERAGE(V37,V39)</f>
        <v>3418.5771831880902</v>
      </c>
      <c r="Q48" s="35">
        <f>AVERAGE(V18,V21,V38,V40)</f>
        <v>1882.289227033406</v>
      </c>
      <c r="R48" s="35">
        <f>AVERAGE(V12,V25,V28,V32)</f>
        <v>2291.769698620189</v>
      </c>
      <c r="S48" s="35">
        <f>AVERAGE(V11,V23)</f>
        <v>1503.6769812091502</v>
      </c>
      <c r="T48" s="35">
        <f>AVERAGE(V26,V30)</f>
        <v>1499.0839460784312</v>
      </c>
    </row>
    <row r="49" spans="14:20" x14ac:dyDescent="0.2">
      <c r="N49" s="7" t="s">
        <v>166</v>
      </c>
      <c r="O49" s="35">
        <f>AVERAGE(W13,W34)</f>
        <v>219.44989106753815</v>
      </c>
      <c r="P49" s="35">
        <f>AVERAGE(W37,W39)</f>
        <v>151.88294299201164</v>
      </c>
      <c r="Q49" s="35">
        <f>AVERAGE(W18,W21,W38,W40)</f>
        <v>133.4858387799564</v>
      </c>
      <c r="R49" s="35">
        <f>AVERAGE(W12,W25,W28,W32)</f>
        <v>172.0602419208424</v>
      </c>
      <c r="S49" s="35">
        <f>AVERAGE(W11,W23)</f>
        <v>132.41293913398695</v>
      </c>
      <c r="T49" s="35">
        <f>AVERAGE(W26,W30)</f>
        <v>101.43944035947712</v>
      </c>
    </row>
    <row r="50" spans="14:20" x14ac:dyDescent="0.2">
      <c r="N50" s="7" t="s">
        <v>165</v>
      </c>
      <c r="O50" s="35">
        <f>AVERAGE(X13,X34)</f>
        <v>397.75871459694986</v>
      </c>
      <c r="P50" s="35">
        <f>AVERAGE(X37,X39)</f>
        <v>359.55916394335509</v>
      </c>
      <c r="Q50" s="35">
        <f>AVERAGE(X18,X21,X38,X40)</f>
        <v>455.09032316630345</v>
      </c>
      <c r="R50" s="35">
        <f>AVERAGE(X12,X25,X28,X32)</f>
        <v>614.82689950980387</v>
      </c>
      <c r="S50" s="35">
        <f>AVERAGE(X11,X23)</f>
        <v>166.422079248366</v>
      </c>
      <c r="T50" s="35">
        <f>AVERAGE(X26,X30)</f>
        <v>449.91651348039215</v>
      </c>
    </row>
    <row r="51" spans="14:20" x14ac:dyDescent="0.2">
      <c r="N51" s="7" t="s">
        <v>164</v>
      </c>
      <c r="O51" s="35">
        <f>AVERAGE(Y13,Y34)</f>
        <v>0</v>
      </c>
      <c r="P51" s="35">
        <f>AVERAGE(Y37,Y39)</f>
        <v>0</v>
      </c>
      <c r="Q51" s="35">
        <f>AVERAGE(Y18,Y21,Y38,Y40)</f>
        <v>0</v>
      </c>
      <c r="R51" s="35">
        <f>AVERAGE(Y12,Y25,Y28,Y32)</f>
        <v>0</v>
      </c>
      <c r="S51" s="35">
        <f>AVERAGE(Y11,Y23)</f>
        <v>0</v>
      </c>
      <c r="T51" s="35">
        <f>AVERAGE(Y26,Y30)</f>
        <v>0</v>
      </c>
    </row>
    <row r="52" spans="14:20" x14ac:dyDescent="0.2">
      <c r="N52" s="7" t="s">
        <v>163</v>
      </c>
      <c r="O52" s="35">
        <f>AVERAGE(Z13,Z34)</f>
        <v>16.875</v>
      </c>
      <c r="P52" s="35">
        <f>AVERAGE(Z37,Z39)</f>
        <v>17.75</v>
      </c>
      <c r="Q52" s="35">
        <f>AVERAGE(Z18,Z21,Z38,Z40)</f>
        <v>17.5625</v>
      </c>
      <c r="R52" s="35">
        <f>AVERAGE(Z12,Z25,Z28,Z32)</f>
        <v>19.125</v>
      </c>
      <c r="S52" s="35">
        <f>AVERAGE(Z11,Z23)</f>
        <v>17.625</v>
      </c>
      <c r="T52" s="35">
        <f>AVERAGE(Z26,Z30)</f>
        <v>20.25</v>
      </c>
    </row>
    <row r="53" spans="14:20" x14ac:dyDescent="0.2">
      <c r="N53" s="7" t="s">
        <v>162</v>
      </c>
      <c r="O53" s="35">
        <f>AVERAGE(AA13,AA34)</f>
        <v>281.86614923747277</v>
      </c>
      <c r="P53" s="35">
        <f>AVERAGE(AA37,AA39)</f>
        <v>202.12985657225852</v>
      </c>
      <c r="Q53" s="35">
        <f>AVERAGE(AA18,AA21,AA38,AA40)</f>
        <v>147.56660766158313</v>
      </c>
      <c r="R53" s="35">
        <f>AVERAGE(AA12,AA25,AA28,AA32)</f>
        <v>225.52026597676107</v>
      </c>
      <c r="S53" s="35">
        <f>AVERAGE(AA11,AA23)</f>
        <v>198.60345179738562</v>
      </c>
      <c r="T53" s="35">
        <f>AVERAGE(AA26,AA30)</f>
        <v>157.61846405228758</v>
      </c>
    </row>
    <row r="54" spans="14:20" x14ac:dyDescent="0.2">
      <c r="N54" s="7" t="s">
        <v>161</v>
      </c>
      <c r="O54" s="35">
        <f>AVERAGE(AB13,AB34)</f>
        <v>59.191176470588232</v>
      </c>
      <c r="P54" s="35">
        <f>AVERAGE(AB37,AB39)</f>
        <v>93.141793754538853</v>
      </c>
      <c r="Q54" s="35">
        <f>AVERAGE(AB18,AB21,AB38,AB40)</f>
        <v>62.826230029048659</v>
      </c>
      <c r="R54" s="35">
        <f>AVERAGE(AB12,AB25,AB28,AB32)</f>
        <v>78.540305010893249</v>
      </c>
      <c r="S54" s="35">
        <f>AVERAGE(AB11,AB23)</f>
        <v>36.88214869281046</v>
      </c>
      <c r="T54" s="35">
        <f>AVERAGE(AB26,AB30)</f>
        <v>48.200061274509807</v>
      </c>
    </row>
    <row r="55" spans="14:20" x14ac:dyDescent="0.2">
      <c r="N55" s="7" t="s">
        <v>160</v>
      </c>
      <c r="O55" s="35">
        <f>AVERAGE(AC13,AC34)</f>
        <v>0</v>
      </c>
      <c r="P55" s="35">
        <f>AVERAGE(AC37,AC39)</f>
        <v>0</v>
      </c>
      <c r="Q55" s="35">
        <f>AVERAGE(AC18,AC21,AC38,AC40)</f>
        <v>0</v>
      </c>
      <c r="R55" s="35">
        <f>AVERAGE(AC12,AC25,AC28,AC32)</f>
        <v>0</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F8D5-01EA-4755-9EFE-1781F9ECA6E9}">
  <sheetPr>
    <pageSetUpPr fitToPage="1"/>
  </sheetPr>
  <dimension ref="A1:BQ92"/>
  <sheetViews>
    <sheetView defaultGridColor="0" colorId="8" zoomScale="85" workbookViewId="0">
      <selection activeCell="U13" sqref="U13:BP85"/>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9" s="32" customFormat="1" ht="19.5" customHeight="1" x14ac:dyDescent="0.3">
      <c r="A1" s="33" t="s">
        <v>823</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7"/>
      <c r="BQ1" s="7"/>
    </row>
    <row r="2" spans="1:69" ht="12.75" customHeight="1" x14ac:dyDescent="0.2">
      <c r="A2" s="29"/>
      <c r="B2" s="29"/>
      <c r="C2" s="29"/>
      <c r="D2" s="29"/>
      <c r="E2" s="29"/>
      <c r="F2" s="29"/>
      <c r="G2" s="29"/>
      <c r="H2" s="29"/>
      <c r="I2" s="29"/>
      <c r="J2" s="29"/>
      <c r="K2" s="29"/>
      <c r="L2" s="29"/>
      <c r="M2" s="29"/>
      <c r="N2" s="29"/>
      <c r="O2" s="29"/>
    </row>
    <row r="3" spans="1:69" ht="12.75" customHeight="1" thickBot="1" x14ac:dyDescent="0.25">
      <c r="A3" s="149" t="s">
        <v>148</v>
      </c>
      <c r="B3" s="149"/>
      <c r="C3" s="149"/>
      <c r="D3" s="150">
        <v>37823</v>
      </c>
      <c r="E3" s="150"/>
      <c r="F3" s="29"/>
      <c r="G3" s="29"/>
      <c r="H3" s="30" t="s">
        <v>147</v>
      </c>
      <c r="I3" s="148" t="s">
        <v>822</v>
      </c>
      <c r="J3" s="148"/>
      <c r="K3" s="29"/>
      <c r="L3" s="29"/>
      <c r="M3" s="30" t="s">
        <v>145</v>
      </c>
      <c r="N3" s="31" t="s">
        <v>740</v>
      </c>
      <c r="O3" s="31"/>
    </row>
    <row r="4" spans="1:69" ht="12.75" customHeight="1" x14ac:dyDescent="0.2">
      <c r="A4" s="29"/>
      <c r="B4" s="29"/>
      <c r="C4" s="29"/>
      <c r="D4" s="29"/>
      <c r="E4" s="29"/>
      <c r="F4" s="29"/>
      <c r="G4" s="29"/>
      <c r="H4" s="29"/>
      <c r="I4" s="29"/>
      <c r="J4" s="29"/>
      <c r="K4" s="29"/>
      <c r="L4" s="29"/>
      <c r="M4" s="29"/>
      <c r="N4" s="29"/>
      <c r="O4" s="29"/>
    </row>
    <row r="5" spans="1:69" ht="12.75" customHeight="1" thickBot="1" x14ac:dyDescent="0.25">
      <c r="A5" s="149" t="s">
        <v>143</v>
      </c>
      <c r="B5" s="149"/>
      <c r="C5" s="149"/>
      <c r="D5" s="152">
        <v>202</v>
      </c>
      <c r="E5" s="152">
        <f>VALUE(F5)-37621</f>
        <v>-37621</v>
      </c>
      <c r="F5" s="29"/>
      <c r="G5" s="29"/>
      <c r="H5" s="30" t="s">
        <v>142</v>
      </c>
      <c r="I5" s="148" t="s">
        <v>821</v>
      </c>
      <c r="J5" s="148"/>
      <c r="K5" s="29"/>
      <c r="L5" s="29"/>
      <c r="M5" s="30" t="s">
        <v>140</v>
      </c>
      <c r="N5" s="31" t="s">
        <v>745</v>
      </c>
      <c r="O5" s="31"/>
    </row>
    <row r="6" spans="1:69" ht="12.75" customHeight="1" x14ac:dyDescent="0.2">
      <c r="A6" s="29"/>
      <c r="B6" s="29"/>
      <c r="C6" s="29"/>
      <c r="D6" s="29"/>
      <c r="E6" s="29"/>
      <c r="F6" s="29"/>
      <c r="G6" s="29"/>
      <c r="H6" s="29"/>
      <c r="I6" s="29"/>
      <c r="J6" s="29"/>
      <c r="K6" s="29"/>
      <c r="L6" s="29"/>
      <c r="M6" s="29"/>
      <c r="N6" s="29"/>
      <c r="O6" s="29"/>
    </row>
    <row r="7" spans="1:69" ht="12.75" customHeight="1" thickBot="1" x14ac:dyDescent="0.25">
      <c r="A7" s="149" t="s">
        <v>138</v>
      </c>
      <c r="B7" s="149"/>
      <c r="C7" s="149"/>
      <c r="D7" s="148" t="s">
        <v>820</v>
      </c>
      <c r="E7" s="148"/>
      <c r="F7" s="148"/>
      <c r="G7" s="148"/>
      <c r="H7" s="148"/>
      <c r="I7" s="148"/>
      <c r="J7" s="148"/>
      <c r="K7" s="148"/>
      <c r="L7" s="148"/>
      <c r="M7" s="148"/>
      <c r="N7" s="148"/>
      <c r="O7" s="148"/>
    </row>
    <row r="8" spans="1:69" ht="12.75" customHeight="1" thickBot="1" x14ac:dyDescent="0.25">
      <c r="A8" s="29"/>
      <c r="B8" s="29"/>
      <c r="C8" s="29"/>
      <c r="D8" s="153" t="s">
        <v>819</v>
      </c>
      <c r="E8" s="153"/>
      <c r="F8" s="153"/>
      <c r="G8" s="153"/>
      <c r="H8" s="153"/>
      <c r="I8" s="153"/>
      <c r="J8" s="153"/>
      <c r="K8" s="153"/>
      <c r="L8" s="153"/>
      <c r="M8" s="153"/>
      <c r="N8" s="153"/>
      <c r="O8" s="153"/>
    </row>
    <row r="9" spans="1:69" ht="12.75" customHeight="1" x14ac:dyDescent="0.2">
      <c r="D9" s="135" t="s">
        <v>818</v>
      </c>
      <c r="E9" s="135"/>
      <c r="F9" s="135"/>
      <c r="G9" s="135"/>
      <c r="H9" s="135"/>
      <c r="I9" s="135"/>
      <c r="J9" s="135"/>
      <c r="K9" s="135"/>
      <c r="L9" s="135"/>
    </row>
    <row r="10" spans="1:69" ht="13.5" thickBot="1" x14ac:dyDescent="0.25">
      <c r="B10" s="28"/>
      <c r="C10" s="28"/>
      <c r="D10" s="28"/>
      <c r="E10" s="28"/>
      <c r="F10" s="28"/>
      <c r="G10" s="28"/>
      <c r="H10" s="28"/>
      <c r="I10" s="28"/>
      <c r="J10" s="28"/>
      <c r="K10" s="28"/>
      <c r="L10" s="28"/>
      <c r="M10" s="28"/>
      <c r="N10" s="28"/>
      <c r="O10" s="28"/>
      <c r="P10" s="28"/>
      <c r="Q10" s="28"/>
      <c r="R10" s="28"/>
      <c r="S10" s="28"/>
    </row>
    <row r="11" spans="1:69"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9" ht="3.75" customHeight="1" x14ac:dyDescent="0.2">
      <c r="B12" s="11"/>
      <c r="C12" s="9"/>
      <c r="D12" s="9"/>
      <c r="E12" s="9"/>
      <c r="F12" s="10"/>
      <c r="G12" s="9"/>
      <c r="H12" s="9"/>
      <c r="I12" s="9"/>
      <c r="J12" s="9"/>
      <c r="K12" s="10"/>
      <c r="L12" s="10"/>
      <c r="M12" s="10"/>
      <c r="N12" s="10"/>
      <c r="O12" s="10"/>
      <c r="P12" s="10"/>
      <c r="Q12" s="9"/>
      <c r="R12" s="9"/>
      <c r="S12" s="8"/>
    </row>
    <row r="13" spans="1:69" ht="15.75" x14ac:dyDescent="0.2">
      <c r="B13" s="147">
        <v>101</v>
      </c>
      <c r="C13" s="21" t="s">
        <v>104</v>
      </c>
      <c r="D13" s="19" t="s">
        <v>107</v>
      </c>
      <c r="E13" s="19">
        <v>202</v>
      </c>
      <c r="F13" s="19">
        <v>3561.17</v>
      </c>
      <c r="G13" s="19">
        <v>14.5</v>
      </c>
      <c r="H13" s="19">
        <v>78.599999999999994</v>
      </c>
      <c r="I13" s="19"/>
      <c r="J13" s="19">
        <v>5</v>
      </c>
      <c r="K13" s="19">
        <v>18</v>
      </c>
      <c r="L13" s="19">
        <v>2</v>
      </c>
      <c r="M13" s="19">
        <v>54</v>
      </c>
      <c r="N13" s="19">
        <v>52</v>
      </c>
      <c r="O13" s="19">
        <v>21</v>
      </c>
      <c r="P13" s="19">
        <v>1</v>
      </c>
      <c r="Q13" s="19">
        <v>26</v>
      </c>
      <c r="R13" s="19">
        <v>0</v>
      </c>
      <c r="S13" s="18" t="s">
        <v>741</v>
      </c>
      <c r="U13" s="102">
        <v>4</v>
      </c>
      <c r="V13" s="102">
        <f>IF($H13="","",$H13)</f>
        <v>78.599999999999994</v>
      </c>
      <c r="W13" s="102">
        <f>IF(V13="","",V13/100)</f>
        <v>0.78599999999999992</v>
      </c>
      <c r="X13" s="102">
        <f>IF($G13="","",$G13)</f>
        <v>14.5</v>
      </c>
      <c r="Y13" s="102">
        <f>IF($K13="","",$K13)</f>
        <v>18</v>
      </c>
      <c r="Z13" s="102">
        <f>IF(J13="","",J13-1)</f>
        <v>4</v>
      </c>
      <c r="AA13" s="102">
        <f>IF($L13="","",$L13)</f>
        <v>2</v>
      </c>
      <c r="AB13" s="102">
        <f>IF($M13="","",$M13)</f>
        <v>54</v>
      </c>
      <c r="AC13" s="102">
        <f>IF($H14="","",$H14)</f>
        <v>75.400000000000006</v>
      </c>
      <c r="AD13" s="102">
        <f>IF(AC13="","",AC13/100)</f>
        <v>0.754</v>
      </c>
      <c r="AE13" s="102">
        <f>IF($G14="","",$G14)</f>
        <v>13.95</v>
      </c>
      <c r="AF13" s="102">
        <f>IF($K14="","",$K14)</f>
        <v>19</v>
      </c>
      <c r="AG13" s="102">
        <f>IF(J14="","",J14-1)</f>
        <v>3</v>
      </c>
      <c r="AH13" s="102">
        <f>IF($L14="","",$L14)</f>
        <v>5</v>
      </c>
      <c r="AI13" s="102">
        <f>IF($M14="","",$M14)</f>
        <v>60</v>
      </c>
      <c r="AJ13" s="102">
        <f>IF($H15="","",$H15)</f>
        <v>76.7</v>
      </c>
      <c r="AK13" s="102">
        <f>IF(AJ13="","",AJ13/100)</f>
        <v>0.76700000000000002</v>
      </c>
      <c r="AL13" s="102">
        <f>IF($G15="","",$G15)</f>
        <v>13.81</v>
      </c>
      <c r="AM13" s="102">
        <f>IF($K15="","",$K15)</f>
        <v>20</v>
      </c>
      <c r="AN13" s="102">
        <f>IF(J15="","",J15-1)</f>
        <v>4</v>
      </c>
      <c r="AO13" s="102">
        <f>IF($L15="","",$L15)</f>
        <v>1</v>
      </c>
      <c r="AP13" s="102">
        <f>IF($M15="","",$M15)</f>
        <v>39</v>
      </c>
      <c r="AQ13" s="102">
        <f>IF($H16="","",$H16)</f>
        <v>79.400000000000006</v>
      </c>
      <c r="AR13" s="102">
        <f>IF(AQ13="","",AQ13/100)</f>
        <v>0.79400000000000004</v>
      </c>
      <c r="AS13" s="102">
        <f>IF($G16="","",$G16)</f>
        <v>13.9</v>
      </c>
      <c r="AT13" s="102">
        <f>IF($K16="","",$K16)</f>
        <v>21</v>
      </c>
      <c r="AU13" s="102">
        <f>IF(J16="","",J16-1)</f>
        <v>4</v>
      </c>
      <c r="AV13" s="102">
        <f>IF($L16="","",$L16)</f>
        <v>1</v>
      </c>
      <c r="AW13" s="102">
        <f>IF($M16="","",$M16)</f>
        <v>39</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20.75</v>
      </c>
      <c r="BM13" s="102">
        <f>SUM(P13:P18)/U13</f>
        <v>2.25</v>
      </c>
      <c r="BN13" s="102">
        <f>SUM(Q13:Q18)/U13</f>
        <v>21.5</v>
      </c>
      <c r="BO13" s="102">
        <f>SUM(R13:R18)/U13</f>
        <v>0</v>
      </c>
    </row>
    <row r="14" spans="1:69" ht="15.75" x14ac:dyDescent="0.2">
      <c r="B14" s="147"/>
      <c r="C14" s="21" t="s">
        <v>103</v>
      </c>
      <c r="D14" s="19" t="s">
        <v>745</v>
      </c>
      <c r="E14" s="19">
        <v>203</v>
      </c>
      <c r="F14" s="20"/>
      <c r="G14" s="19">
        <v>13.95</v>
      </c>
      <c r="H14" s="19">
        <v>75.400000000000006</v>
      </c>
      <c r="I14" s="19"/>
      <c r="J14" s="19">
        <v>4</v>
      </c>
      <c r="K14" s="19">
        <v>19</v>
      </c>
      <c r="L14" s="19">
        <v>5</v>
      </c>
      <c r="M14" s="19">
        <v>60</v>
      </c>
      <c r="N14" s="19">
        <v>30</v>
      </c>
      <c r="O14" s="19">
        <v>23</v>
      </c>
      <c r="P14" s="19">
        <v>4</v>
      </c>
      <c r="Q14" s="19">
        <v>25</v>
      </c>
      <c r="R14" s="19">
        <v>0</v>
      </c>
      <c r="S14" s="18" t="s">
        <v>741</v>
      </c>
    </row>
    <row r="15" spans="1:69" ht="15.75" x14ac:dyDescent="0.2">
      <c r="B15" s="147"/>
      <c r="C15" s="21" t="s">
        <v>102</v>
      </c>
      <c r="D15" s="19" t="s">
        <v>745</v>
      </c>
      <c r="E15" s="19">
        <v>203</v>
      </c>
      <c r="F15" s="20"/>
      <c r="G15" s="19">
        <v>13.81</v>
      </c>
      <c r="H15" s="19">
        <v>76.7</v>
      </c>
      <c r="I15" s="19"/>
      <c r="J15" s="19">
        <v>5</v>
      </c>
      <c r="K15" s="19">
        <v>20</v>
      </c>
      <c r="L15" s="19">
        <v>1</v>
      </c>
      <c r="M15" s="19">
        <v>39</v>
      </c>
      <c r="N15" s="19">
        <v>40</v>
      </c>
      <c r="O15" s="19">
        <v>16</v>
      </c>
      <c r="P15" s="19">
        <v>3</v>
      </c>
      <c r="Q15" s="19">
        <v>18</v>
      </c>
      <c r="R15" s="19">
        <v>0</v>
      </c>
      <c r="S15" s="18" t="s">
        <v>741</v>
      </c>
    </row>
    <row r="16" spans="1:69" ht="15.75" x14ac:dyDescent="0.2">
      <c r="B16" s="147"/>
      <c r="C16" s="21" t="s">
        <v>101</v>
      </c>
      <c r="D16" s="19" t="s">
        <v>745</v>
      </c>
      <c r="E16" s="19">
        <v>203</v>
      </c>
      <c r="F16" s="20"/>
      <c r="G16" s="19">
        <v>13.9</v>
      </c>
      <c r="H16" s="19">
        <v>79.400000000000006</v>
      </c>
      <c r="I16" s="19"/>
      <c r="J16" s="19">
        <v>5</v>
      </c>
      <c r="K16" s="19">
        <v>21</v>
      </c>
      <c r="L16" s="19">
        <v>1</v>
      </c>
      <c r="M16" s="19">
        <v>39</v>
      </c>
      <c r="N16" s="19">
        <v>39</v>
      </c>
      <c r="O16" s="19">
        <v>23</v>
      </c>
      <c r="P16" s="19">
        <v>1</v>
      </c>
      <c r="Q16" s="19">
        <v>17</v>
      </c>
      <c r="R16" s="19">
        <v>0</v>
      </c>
      <c r="S16" s="18" t="s">
        <v>741</v>
      </c>
    </row>
    <row r="17" spans="2:67" ht="15.75" x14ac:dyDescent="0.2">
      <c r="B17" s="147"/>
      <c r="C17" s="21" t="s">
        <v>100</v>
      </c>
      <c r="D17" s="19"/>
      <c r="E17" s="19"/>
      <c r="F17" s="20"/>
      <c r="G17" s="19"/>
      <c r="H17" s="19"/>
      <c r="I17" s="19"/>
      <c r="J17" s="19"/>
      <c r="K17" s="19"/>
      <c r="L17" s="19"/>
      <c r="M17" s="19"/>
      <c r="N17" s="19"/>
      <c r="O17" s="19"/>
      <c r="P17" s="19"/>
      <c r="Q17" s="19"/>
      <c r="R17" s="19"/>
      <c r="S17" s="134" t="s">
        <v>812</v>
      </c>
    </row>
    <row r="18" spans="2:67" ht="15.75" x14ac:dyDescent="0.2">
      <c r="B18" s="147"/>
      <c r="C18" s="21" t="s">
        <v>99</v>
      </c>
      <c r="D18" s="19"/>
      <c r="E18" s="19"/>
      <c r="F18" s="20"/>
      <c r="G18" s="19"/>
      <c r="H18" s="19"/>
      <c r="I18" s="19"/>
      <c r="J18" s="19"/>
      <c r="K18" s="19"/>
      <c r="L18" s="19"/>
      <c r="M18" s="19"/>
      <c r="N18" s="19"/>
      <c r="O18" s="19"/>
      <c r="P18" s="19"/>
      <c r="Q18" s="19"/>
      <c r="R18" s="19"/>
      <c r="S18" s="134" t="s">
        <v>808</v>
      </c>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203</v>
      </c>
      <c r="F20" s="13">
        <f>F13</f>
        <v>3561.17</v>
      </c>
      <c r="G20" s="13">
        <f t="shared" ref="G20:R20" si="0">AVERAGE(G13:G18)</f>
        <v>14.04</v>
      </c>
      <c r="H20" s="13">
        <f t="shared" si="0"/>
        <v>77.525000000000006</v>
      </c>
      <c r="I20" s="13" t="e">
        <f t="shared" si="0"/>
        <v>#DIV/0!</v>
      </c>
      <c r="J20" s="13">
        <f t="shared" si="0"/>
        <v>4.75</v>
      </c>
      <c r="K20" s="13">
        <f t="shared" si="0"/>
        <v>19.5</v>
      </c>
      <c r="L20" s="13">
        <f t="shared" si="0"/>
        <v>2.25</v>
      </c>
      <c r="M20" s="13">
        <f t="shared" si="0"/>
        <v>48</v>
      </c>
      <c r="N20" s="13">
        <f t="shared" si="0"/>
        <v>40.25</v>
      </c>
      <c r="O20" s="13">
        <f t="shared" si="0"/>
        <v>20.75</v>
      </c>
      <c r="P20" s="13">
        <f t="shared" si="0"/>
        <v>2.25</v>
      </c>
      <c r="Q20" s="13">
        <f t="shared" si="0"/>
        <v>21.5</v>
      </c>
      <c r="R20" s="13">
        <f t="shared" si="0"/>
        <v>0</v>
      </c>
      <c r="S20" s="12"/>
    </row>
    <row r="21" spans="2:67" ht="15.75" x14ac:dyDescent="0.2">
      <c r="B21" s="17"/>
      <c r="C21" s="16" t="s">
        <v>97</v>
      </c>
      <c r="D21" s="15"/>
      <c r="E21" s="14"/>
      <c r="F21" s="14"/>
      <c r="G21" s="13">
        <f t="shared" ref="G21:R21" si="1">STDEV(G13:G18)/SQRT(COUNT(G13:G18))</f>
        <v>0.1560448653432723</v>
      </c>
      <c r="H21" s="13">
        <f t="shared" si="1"/>
        <v>0.90680299220209071</v>
      </c>
      <c r="I21" s="13" t="e">
        <f t="shared" si="1"/>
        <v>#DIV/0!</v>
      </c>
      <c r="J21" s="13">
        <f t="shared" si="1"/>
        <v>0.25</v>
      </c>
      <c r="K21" s="13">
        <f t="shared" si="1"/>
        <v>0.6454972243679028</v>
      </c>
      <c r="L21" s="13">
        <f t="shared" si="1"/>
        <v>0.9464847243000456</v>
      </c>
      <c r="M21" s="13">
        <f t="shared" si="1"/>
        <v>5.3385391260156556</v>
      </c>
      <c r="N21" s="13">
        <f t="shared" si="1"/>
        <v>4.5161746349464096</v>
      </c>
      <c r="O21" s="13">
        <f t="shared" si="1"/>
        <v>1.6520189667999174</v>
      </c>
      <c r="P21" s="13">
        <f t="shared" si="1"/>
        <v>0.75</v>
      </c>
      <c r="Q21" s="13">
        <f t="shared" si="1"/>
        <v>2.3273733406281569</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107</v>
      </c>
      <c r="E23" s="19">
        <v>202</v>
      </c>
      <c r="F23" s="19">
        <v>1478.93</v>
      </c>
      <c r="G23" s="19">
        <v>10.4</v>
      </c>
      <c r="H23" s="19">
        <v>75.900000000000006</v>
      </c>
      <c r="I23" s="19"/>
      <c r="J23" s="19">
        <v>5</v>
      </c>
      <c r="K23" s="19">
        <v>17</v>
      </c>
      <c r="L23" s="19">
        <v>2</v>
      </c>
      <c r="M23" s="19">
        <v>17</v>
      </c>
      <c r="N23" s="19">
        <v>6</v>
      </c>
      <c r="O23" s="19">
        <v>13</v>
      </c>
      <c r="P23" s="19">
        <v>0</v>
      </c>
      <c r="Q23" s="19">
        <v>12</v>
      </c>
      <c r="R23" s="19">
        <v>0</v>
      </c>
      <c r="S23" s="18" t="s">
        <v>738</v>
      </c>
      <c r="U23" s="102">
        <v>4</v>
      </c>
      <c r="V23" s="102">
        <f>IF($H23="","",$H23)</f>
        <v>75.900000000000006</v>
      </c>
      <c r="W23" s="102">
        <f>IF(V23="","",V23/100)</f>
        <v>0.75900000000000001</v>
      </c>
      <c r="X23" s="102">
        <f>IF($G23="","",$G23)</f>
        <v>10.4</v>
      </c>
      <c r="Y23" s="102">
        <f>IF($K23="","",$K23)</f>
        <v>17</v>
      </c>
      <c r="Z23" s="102">
        <f>IF(J23="","",J23-1)</f>
        <v>4</v>
      </c>
      <c r="AA23" s="102">
        <f>IF($L23="","",$L23)</f>
        <v>2</v>
      </c>
      <c r="AB23" s="102">
        <f>IF($M23="","",$M23)</f>
        <v>17</v>
      </c>
      <c r="AC23" s="102">
        <f>IF($H24="","",$H24)</f>
        <v>45.6</v>
      </c>
      <c r="AD23" s="102">
        <f>IF(AC23="","",AC23/100)</f>
        <v>0.45600000000000002</v>
      </c>
      <c r="AE23" s="102">
        <f>IF($G24="","",$G24)</f>
        <v>6.03</v>
      </c>
      <c r="AF23" s="102">
        <f>IF($K24="","",$K24)</f>
        <v>12</v>
      </c>
      <c r="AG23" s="102">
        <f>IF(J24="","",J24-1)</f>
        <v>7</v>
      </c>
      <c r="AH23" s="102">
        <f>IF($L24="","",$L24)</f>
        <v>0</v>
      </c>
      <c r="AI23" s="102">
        <f>IF($M24="","",$M24)</f>
        <v>0</v>
      </c>
      <c r="AJ23" s="102">
        <f>IF($H25="","",$H25)</f>
        <v>83.8</v>
      </c>
      <c r="AK23" s="102">
        <f>IF(AJ23="","",AJ23/100)</f>
        <v>0.83799999999999997</v>
      </c>
      <c r="AL23" s="102">
        <f>IF($G25="","",$G25)</f>
        <v>10.19</v>
      </c>
      <c r="AM23" s="102">
        <f>IF($K25="","",$K25)</f>
        <v>18</v>
      </c>
      <c r="AN23" s="102">
        <f>IF(J25="","",J25-1)</f>
        <v>6</v>
      </c>
      <c r="AO23" s="102">
        <f>IF($L25="","",$L25)</f>
        <v>1</v>
      </c>
      <c r="AP23" s="102">
        <f>IF($M25="","",$M25)</f>
        <v>6</v>
      </c>
      <c r="AQ23" s="102">
        <f>IF($H26="","",$H26)</f>
        <v>51.6</v>
      </c>
      <c r="AR23" s="102">
        <f>IF(AQ23="","",AQ23/100)</f>
        <v>0.51600000000000001</v>
      </c>
      <c r="AS23" s="102">
        <f>IF($G26="","",$G26)</f>
        <v>8.85</v>
      </c>
      <c r="AT23" s="102">
        <f>IF($K26="","",$K26)</f>
        <v>15</v>
      </c>
      <c r="AU23" s="102">
        <f>IF(J26="","",J26-1)</f>
        <v>5</v>
      </c>
      <c r="AV23" s="102">
        <f>IF($L26="","",$L26)</f>
        <v>1</v>
      </c>
      <c r="AW23" s="102">
        <f>IF($M26="","",$M26)</f>
        <v>7</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11.5</v>
      </c>
      <c r="BM23" s="102">
        <f>SUM(P23:P28)/U23</f>
        <v>0.5</v>
      </c>
      <c r="BN23" s="102">
        <f>SUM(Q23:Q28)/U23</f>
        <v>5.25</v>
      </c>
      <c r="BO23" s="102">
        <f>SUM(R23:R28)/U23</f>
        <v>0</v>
      </c>
    </row>
    <row r="24" spans="2:67" ht="15.75" x14ac:dyDescent="0.2">
      <c r="B24" s="147"/>
      <c r="C24" s="21" t="s">
        <v>103</v>
      </c>
      <c r="D24" s="19" t="s">
        <v>745</v>
      </c>
      <c r="E24" s="19">
        <v>203</v>
      </c>
      <c r="F24" s="20"/>
      <c r="G24" s="19">
        <v>6.03</v>
      </c>
      <c r="H24" s="19">
        <v>45.6</v>
      </c>
      <c r="I24" s="19"/>
      <c r="J24" s="19">
        <v>8</v>
      </c>
      <c r="K24" s="19">
        <v>12</v>
      </c>
      <c r="L24" s="19">
        <v>0</v>
      </c>
      <c r="M24" s="19">
        <v>0</v>
      </c>
      <c r="N24" s="19">
        <v>2</v>
      </c>
      <c r="O24" s="19">
        <v>3</v>
      </c>
      <c r="P24" s="19">
        <v>1</v>
      </c>
      <c r="Q24" s="19">
        <v>0</v>
      </c>
      <c r="R24" s="19">
        <v>0</v>
      </c>
      <c r="S24" s="18" t="s">
        <v>752</v>
      </c>
    </row>
    <row r="25" spans="2:67" ht="15.75" x14ac:dyDescent="0.2">
      <c r="B25" s="147"/>
      <c r="C25" s="21" t="s">
        <v>102</v>
      </c>
      <c r="D25" s="19" t="s">
        <v>745</v>
      </c>
      <c r="E25" s="19">
        <v>203</v>
      </c>
      <c r="F25" s="20"/>
      <c r="G25" s="19">
        <v>10.19</v>
      </c>
      <c r="H25" s="19">
        <v>83.8</v>
      </c>
      <c r="I25" s="19"/>
      <c r="J25" s="19">
        <v>7</v>
      </c>
      <c r="K25" s="19">
        <v>18</v>
      </c>
      <c r="L25" s="19">
        <v>1</v>
      </c>
      <c r="M25" s="19">
        <v>6</v>
      </c>
      <c r="N25" s="19">
        <v>0</v>
      </c>
      <c r="O25" s="19">
        <v>20</v>
      </c>
      <c r="P25" s="19">
        <v>0</v>
      </c>
      <c r="Q25" s="19">
        <v>4</v>
      </c>
      <c r="R25" s="19">
        <v>0</v>
      </c>
      <c r="S25" s="18" t="s">
        <v>752</v>
      </c>
    </row>
    <row r="26" spans="2:67" ht="15.75" x14ac:dyDescent="0.2">
      <c r="B26" s="147"/>
      <c r="C26" s="21" t="s">
        <v>101</v>
      </c>
      <c r="D26" s="19" t="s">
        <v>745</v>
      </c>
      <c r="E26" s="19">
        <v>203</v>
      </c>
      <c r="F26" s="20"/>
      <c r="G26" s="19">
        <v>8.85</v>
      </c>
      <c r="H26" s="19">
        <v>51.6</v>
      </c>
      <c r="I26" s="19"/>
      <c r="J26" s="19">
        <v>6</v>
      </c>
      <c r="K26" s="19">
        <v>15</v>
      </c>
      <c r="L26" s="19">
        <v>1</v>
      </c>
      <c r="M26" s="19">
        <v>7</v>
      </c>
      <c r="N26" s="19">
        <v>5</v>
      </c>
      <c r="O26" s="19">
        <v>10</v>
      </c>
      <c r="P26" s="19">
        <v>1</v>
      </c>
      <c r="Q26" s="19">
        <v>5</v>
      </c>
      <c r="R26" s="19">
        <v>0</v>
      </c>
      <c r="S26" s="18" t="s">
        <v>741</v>
      </c>
    </row>
    <row r="27" spans="2:67" ht="15.75" x14ac:dyDescent="0.2">
      <c r="B27" s="147"/>
      <c r="C27" s="21" t="s">
        <v>100</v>
      </c>
      <c r="D27" s="19"/>
      <c r="E27" s="19"/>
      <c r="F27" s="20"/>
      <c r="G27" s="19"/>
      <c r="H27" s="19"/>
      <c r="I27" s="19"/>
      <c r="J27" s="19"/>
      <c r="K27" s="19"/>
      <c r="L27" s="19"/>
      <c r="M27" s="19"/>
      <c r="N27" s="19"/>
      <c r="O27" s="19"/>
      <c r="P27" s="19"/>
      <c r="Q27" s="19"/>
      <c r="R27" s="19"/>
      <c r="S27" s="134" t="s">
        <v>812</v>
      </c>
    </row>
    <row r="28" spans="2:67" ht="15.75" x14ac:dyDescent="0.2">
      <c r="B28" s="147"/>
      <c r="C28" s="21" t="s">
        <v>99</v>
      </c>
      <c r="D28" s="19"/>
      <c r="E28" s="19"/>
      <c r="F28" s="20"/>
      <c r="G28" s="19"/>
      <c r="H28" s="19"/>
      <c r="I28" s="19"/>
      <c r="J28" s="19"/>
      <c r="K28" s="19"/>
      <c r="L28" s="19"/>
      <c r="M28" s="19"/>
      <c r="N28" s="19"/>
      <c r="O28" s="19"/>
      <c r="P28" s="19"/>
      <c r="Q28" s="19"/>
      <c r="R28" s="19"/>
      <c r="S28" s="134" t="s">
        <v>816</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203</v>
      </c>
      <c r="F30" s="13">
        <f>F23</f>
        <v>1478.93</v>
      </c>
      <c r="G30" s="13">
        <f t="shared" ref="G30:R30" si="2">AVERAGE(G23:G28)</f>
        <v>8.8674999999999997</v>
      </c>
      <c r="H30" s="13">
        <f t="shared" si="2"/>
        <v>64.225000000000009</v>
      </c>
      <c r="I30" s="13" t="e">
        <f t="shared" si="2"/>
        <v>#DIV/0!</v>
      </c>
      <c r="J30" s="13">
        <f t="shared" si="2"/>
        <v>6.5</v>
      </c>
      <c r="K30" s="13">
        <f t="shared" si="2"/>
        <v>15.5</v>
      </c>
      <c r="L30" s="13">
        <f t="shared" si="2"/>
        <v>1</v>
      </c>
      <c r="M30" s="13">
        <f t="shared" si="2"/>
        <v>7.5</v>
      </c>
      <c r="N30" s="13">
        <f t="shared" si="2"/>
        <v>3.25</v>
      </c>
      <c r="O30" s="13">
        <f t="shared" si="2"/>
        <v>11.5</v>
      </c>
      <c r="P30" s="13">
        <f t="shared" si="2"/>
        <v>0.5</v>
      </c>
      <c r="Q30" s="13">
        <f t="shared" si="2"/>
        <v>5.25</v>
      </c>
      <c r="R30" s="13">
        <f t="shared" si="2"/>
        <v>0</v>
      </c>
      <c r="S30" s="12"/>
    </row>
    <row r="31" spans="2:67" ht="15.75" x14ac:dyDescent="0.2">
      <c r="B31" s="17"/>
      <c r="C31" s="16" t="s">
        <v>97</v>
      </c>
      <c r="D31" s="15"/>
      <c r="E31" s="14"/>
      <c r="F31" s="14"/>
      <c r="G31" s="13">
        <f t="shared" ref="G31:R31" si="3">STDEV(G23:G28)/SQRT(COUNT(G23:G28))</f>
        <v>1.0062005681440118</v>
      </c>
      <c r="H31" s="13">
        <f t="shared" si="3"/>
        <v>9.2455732650820437</v>
      </c>
      <c r="I31" s="13" t="e">
        <f t="shared" si="3"/>
        <v>#DIV/0!</v>
      </c>
      <c r="J31" s="13">
        <f t="shared" si="3"/>
        <v>0.6454972243679028</v>
      </c>
      <c r="K31" s="13">
        <f t="shared" si="3"/>
        <v>1.3228756555322954</v>
      </c>
      <c r="L31" s="13">
        <f t="shared" si="3"/>
        <v>0.40824829046386302</v>
      </c>
      <c r="M31" s="13">
        <f t="shared" si="3"/>
        <v>3.5237290853109955</v>
      </c>
      <c r="N31" s="13">
        <f t="shared" si="3"/>
        <v>1.3768926368215255</v>
      </c>
      <c r="O31" s="13">
        <f t="shared" si="3"/>
        <v>3.5237290853109955</v>
      </c>
      <c r="P31" s="13">
        <f t="shared" si="3"/>
        <v>0.28867513459481287</v>
      </c>
      <c r="Q31" s="13">
        <f t="shared" si="3"/>
        <v>2.4958298553119898</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107</v>
      </c>
      <c r="E33" s="19">
        <v>202</v>
      </c>
      <c r="F33" s="19">
        <v>732.35</v>
      </c>
      <c r="G33" s="19">
        <v>9.42</v>
      </c>
      <c r="H33" s="19">
        <v>83.3</v>
      </c>
      <c r="I33" s="19"/>
      <c r="J33" s="19">
        <v>6</v>
      </c>
      <c r="K33" s="19">
        <v>18</v>
      </c>
      <c r="L33" s="19">
        <v>1</v>
      </c>
      <c r="M33" s="19">
        <v>9</v>
      </c>
      <c r="N33" s="19">
        <v>14</v>
      </c>
      <c r="O33" s="19">
        <v>14</v>
      </c>
      <c r="P33" s="19">
        <v>1</v>
      </c>
      <c r="Q33" s="19">
        <v>4</v>
      </c>
      <c r="R33" s="19">
        <v>0</v>
      </c>
      <c r="S33" s="18" t="s">
        <v>741</v>
      </c>
      <c r="U33" s="102">
        <v>4</v>
      </c>
      <c r="V33" s="102">
        <f>IF($H33="","",$H33)</f>
        <v>83.3</v>
      </c>
      <c r="W33" s="102">
        <f>IF(V33="","",V33/100)</f>
        <v>0.83299999999999996</v>
      </c>
      <c r="X33" s="102">
        <f>IF($G33="","",$G33)</f>
        <v>9.42</v>
      </c>
      <c r="Y33" s="102">
        <f>IF($K33="","",$K33)</f>
        <v>18</v>
      </c>
      <c r="Z33" s="102">
        <f>IF(J33="","",J33-1)</f>
        <v>5</v>
      </c>
      <c r="AA33" s="102">
        <f>IF($L33="","",$L33)</f>
        <v>1</v>
      </c>
      <c r="AB33" s="102">
        <f>IF($M33="","",$M33)</f>
        <v>9</v>
      </c>
      <c r="AC33" s="102">
        <f>IF($H34="","",$H34)</f>
        <v>79.2</v>
      </c>
      <c r="AD33" s="102">
        <f>IF(AC33="","",AC33/100)</f>
        <v>0.79200000000000004</v>
      </c>
      <c r="AE33" s="102">
        <f>IF($G34="","",$G34)</f>
        <v>9.3800000000000008</v>
      </c>
      <c r="AF33" s="102">
        <f>IF($K34="","",$K34)</f>
        <v>19</v>
      </c>
      <c r="AG33" s="102">
        <f>IF(J34="","",J34-1)</f>
        <v>7</v>
      </c>
      <c r="AH33" s="102">
        <f>IF($L34="","",$L34)</f>
        <v>2</v>
      </c>
      <c r="AI33" s="102">
        <f>IF($M34="","",$M34)</f>
        <v>15</v>
      </c>
      <c r="AJ33" s="102">
        <f>IF($H35="","",$H35)</f>
        <v>69.2</v>
      </c>
      <c r="AK33" s="102">
        <f>IF(AJ33="","",AJ33/100)</f>
        <v>0.69200000000000006</v>
      </c>
      <c r="AL33" s="102">
        <f>IF($G35="","",$G35)</f>
        <v>9.2899999999999991</v>
      </c>
      <c r="AM33" s="102">
        <f>IF($K35="","",$K35)</f>
        <v>20</v>
      </c>
      <c r="AN33" s="102">
        <f>IF(J35="","",J35-1)</f>
        <v>6</v>
      </c>
      <c r="AO33" s="102">
        <f>IF($L35="","",$L35)</f>
        <v>1</v>
      </c>
      <c r="AP33" s="102">
        <f>IF($M35="","",$M35)</f>
        <v>6</v>
      </c>
      <c r="AQ33" s="102">
        <f>IF($H36="","",$H36)</f>
        <v>57.7</v>
      </c>
      <c r="AR33" s="102">
        <f>IF(AQ33="","",AQ33/100)</f>
        <v>0.57700000000000007</v>
      </c>
      <c r="AS33" s="102">
        <f>IF($G36="","",$G36)</f>
        <v>7.52</v>
      </c>
      <c r="AT33" s="102">
        <f>IF($K36="","",$K36)</f>
        <v>11</v>
      </c>
      <c r="AU33" s="102">
        <f>IF(J36="","",J36-1)</f>
        <v>4</v>
      </c>
      <c r="AV33" s="102">
        <f>IF($L36="","",$L36)</f>
        <v>2</v>
      </c>
      <c r="AW33" s="102">
        <f>IF($M36="","",$M36)</f>
        <v>2</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8.5</v>
      </c>
      <c r="BM33" s="102">
        <f>SUM(P33:P38)/U33</f>
        <v>0.5</v>
      </c>
      <c r="BN33" s="102">
        <f>SUM(Q33:Q38)/U33</f>
        <v>3.5</v>
      </c>
      <c r="BO33" s="102">
        <f>SUM(R33:R38)/U33</f>
        <v>0</v>
      </c>
    </row>
    <row r="34" spans="2:67" ht="15.75" x14ac:dyDescent="0.2">
      <c r="B34" s="147"/>
      <c r="C34" s="21" t="s">
        <v>103</v>
      </c>
      <c r="D34" s="19" t="s">
        <v>745</v>
      </c>
      <c r="E34" s="19">
        <v>203</v>
      </c>
      <c r="F34" s="20"/>
      <c r="G34" s="19">
        <v>9.3800000000000008</v>
      </c>
      <c r="H34" s="19">
        <v>79.2</v>
      </c>
      <c r="I34" s="19"/>
      <c r="J34" s="19">
        <v>8</v>
      </c>
      <c r="K34" s="19">
        <v>19</v>
      </c>
      <c r="L34" s="19">
        <v>2</v>
      </c>
      <c r="M34" s="19">
        <v>15</v>
      </c>
      <c r="N34" s="19">
        <v>11</v>
      </c>
      <c r="O34" s="19">
        <v>12</v>
      </c>
      <c r="P34" s="19">
        <v>0</v>
      </c>
      <c r="Q34" s="19">
        <v>1</v>
      </c>
      <c r="R34" s="19">
        <v>0</v>
      </c>
      <c r="S34" s="18" t="s">
        <v>738</v>
      </c>
    </row>
    <row r="35" spans="2:67" ht="15.75" x14ac:dyDescent="0.2">
      <c r="B35" s="147"/>
      <c r="C35" s="21" t="s">
        <v>102</v>
      </c>
      <c r="D35" s="19" t="str">
        <f>D34</f>
        <v>CO'B</v>
      </c>
      <c r="E35" s="19">
        <f>E34</f>
        <v>203</v>
      </c>
      <c r="F35" s="20"/>
      <c r="G35" s="19">
        <v>9.2899999999999991</v>
      </c>
      <c r="H35" s="19">
        <v>69.2</v>
      </c>
      <c r="I35" s="19"/>
      <c r="J35" s="19">
        <v>7</v>
      </c>
      <c r="K35" s="19">
        <v>20</v>
      </c>
      <c r="L35" s="19">
        <v>1</v>
      </c>
      <c r="M35" s="19">
        <v>6</v>
      </c>
      <c r="N35" s="19">
        <v>17</v>
      </c>
      <c r="O35" s="19">
        <v>8</v>
      </c>
      <c r="P35" s="19">
        <v>1</v>
      </c>
      <c r="Q35" s="19">
        <v>8</v>
      </c>
      <c r="R35" s="19">
        <v>0</v>
      </c>
      <c r="S35" s="18" t="s">
        <v>741</v>
      </c>
    </row>
    <row r="36" spans="2:67" ht="15.75" x14ac:dyDescent="0.2">
      <c r="B36" s="147"/>
      <c r="C36" s="21" t="s">
        <v>101</v>
      </c>
      <c r="D36" s="19" t="str">
        <f>D35</f>
        <v>CO'B</v>
      </c>
      <c r="E36" s="19">
        <f>E35</f>
        <v>203</v>
      </c>
      <c r="F36" s="20"/>
      <c r="G36" s="19">
        <v>7.52</v>
      </c>
      <c r="H36" s="19">
        <v>57.7</v>
      </c>
      <c r="I36" s="19"/>
      <c r="J36" s="19">
        <v>5</v>
      </c>
      <c r="K36" s="19">
        <v>11</v>
      </c>
      <c r="L36" s="19">
        <v>2</v>
      </c>
      <c r="M36" s="19">
        <v>2</v>
      </c>
      <c r="N36" s="19">
        <v>3</v>
      </c>
      <c r="O36" s="19">
        <v>0</v>
      </c>
      <c r="P36" s="19">
        <v>0</v>
      </c>
      <c r="Q36" s="19">
        <v>1</v>
      </c>
      <c r="R36" s="19">
        <v>0</v>
      </c>
      <c r="S36" s="18" t="s">
        <v>738</v>
      </c>
    </row>
    <row r="37" spans="2:67" ht="15.75" x14ac:dyDescent="0.2">
      <c r="B37" s="147"/>
      <c r="C37" s="21" t="s">
        <v>100</v>
      </c>
      <c r="D37" s="19"/>
      <c r="E37" s="19"/>
      <c r="F37" s="20"/>
      <c r="G37" s="19"/>
      <c r="H37" s="19"/>
      <c r="I37" s="19"/>
      <c r="J37" s="19"/>
      <c r="K37" s="19"/>
      <c r="L37" s="19"/>
      <c r="M37" s="19"/>
      <c r="N37" s="19"/>
      <c r="O37" s="19"/>
      <c r="P37" s="19"/>
      <c r="Q37" s="19"/>
      <c r="R37" s="19"/>
      <c r="S37" s="134" t="s">
        <v>809</v>
      </c>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203</v>
      </c>
      <c r="F40" s="13">
        <f>F33</f>
        <v>732.35</v>
      </c>
      <c r="G40" s="13">
        <f t="shared" ref="G40:R40" si="4">AVERAGE(G33:G38)</f>
        <v>8.9024999999999999</v>
      </c>
      <c r="H40" s="13">
        <f t="shared" si="4"/>
        <v>72.349999999999994</v>
      </c>
      <c r="I40" s="13" t="e">
        <f t="shared" si="4"/>
        <v>#DIV/0!</v>
      </c>
      <c r="J40" s="13">
        <f t="shared" si="4"/>
        <v>6.5</v>
      </c>
      <c r="K40" s="13">
        <f t="shared" si="4"/>
        <v>17</v>
      </c>
      <c r="L40" s="13">
        <f t="shared" si="4"/>
        <v>1.5</v>
      </c>
      <c r="M40" s="13">
        <f t="shared" si="4"/>
        <v>8</v>
      </c>
      <c r="N40" s="13">
        <f t="shared" si="4"/>
        <v>11.25</v>
      </c>
      <c r="O40" s="13">
        <f t="shared" si="4"/>
        <v>8.5</v>
      </c>
      <c r="P40" s="13">
        <f t="shared" si="4"/>
        <v>0.5</v>
      </c>
      <c r="Q40" s="13">
        <f t="shared" si="4"/>
        <v>3.5</v>
      </c>
      <c r="R40" s="13">
        <f t="shared" si="4"/>
        <v>0</v>
      </c>
      <c r="S40" s="12"/>
    </row>
    <row r="41" spans="2:67" ht="15.75" x14ac:dyDescent="0.2">
      <c r="B41" s="17"/>
      <c r="C41" s="16" t="s">
        <v>97</v>
      </c>
      <c r="D41" s="15"/>
      <c r="E41" s="14"/>
      <c r="F41" s="14"/>
      <c r="G41" s="13">
        <f t="shared" ref="G41:R41" si="5">STDEV(G33:G38)/SQRT(COUNT(G33:G38))</f>
        <v>0.46163432498028151</v>
      </c>
      <c r="H41" s="13">
        <f t="shared" si="5"/>
        <v>5.7108814264233221</v>
      </c>
      <c r="I41" s="13" t="e">
        <f t="shared" si="5"/>
        <v>#DIV/0!</v>
      </c>
      <c r="J41" s="13">
        <f t="shared" si="5"/>
        <v>0.6454972243679028</v>
      </c>
      <c r="K41" s="13">
        <f t="shared" si="5"/>
        <v>2.0412414523193152</v>
      </c>
      <c r="L41" s="13">
        <f t="shared" si="5"/>
        <v>0.28867513459481287</v>
      </c>
      <c r="M41" s="13">
        <f t="shared" si="5"/>
        <v>2.7386127875258306</v>
      </c>
      <c r="N41" s="13">
        <f t="shared" si="5"/>
        <v>3.0103986446980739</v>
      </c>
      <c r="O41" s="13">
        <f t="shared" si="5"/>
        <v>3.0956959368344519</v>
      </c>
      <c r="P41" s="13">
        <f t="shared" si="5"/>
        <v>0.28867513459481287</v>
      </c>
      <c r="Q41" s="13">
        <f t="shared" si="5"/>
        <v>1.6583123951776999</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107</v>
      </c>
      <c r="E43" s="19">
        <v>202</v>
      </c>
      <c r="F43" s="19">
        <v>1046.51</v>
      </c>
      <c r="G43" s="19">
        <v>11.38</v>
      </c>
      <c r="H43" s="19">
        <v>82</v>
      </c>
      <c r="I43" s="19"/>
      <c r="J43" s="19">
        <v>5</v>
      </c>
      <c r="K43" s="19">
        <v>20</v>
      </c>
      <c r="L43" s="19">
        <v>2</v>
      </c>
      <c r="M43" s="19">
        <v>7</v>
      </c>
      <c r="N43" s="19">
        <v>14</v>
      </c>
      <c r="O43" s="19">
        <v>12</v>
      </c>
      <c r="P43" s="19">
        <v>1</v>
      </c>
      <c r="Q43" s="19">
        <v>6</v>
      </c>
      <c r="R43" s="19">
        <v>0</v>
      </c>
      <c r="S43" s="18" t="s">
        <v>741</v>
      </c>
      <c r="U43" s="102">
        <v>4</v>
      </c>
      <c r="V43" s="102">
        <f>IF($H43="","",$H43)</f>
        <v>82</v>
      </c>
      <c r="W43" s="102">
        <f>IF(V43="","",V43/100)</f>
        <v>0.82</v>
      </c>
      <c r="X43" s="102">
        <f>IF($G43="","",$G43)</f>
        <v>11.38</v>
      </c>
      <c r="Y43" s="102">
        <f>IF($K43="","",$K43)</f>
        <v>20</v>
      </c>
      <c r="Z43" s="102">
        <f>IF(J43="","",J43-1)</f>
        <v>4</v>
      </c>
      <c r="AA43" s="102">
        <f>IF($L43="","",$L43)</f>
        <v>2</v>
      </c>
      <c r="AB43" s="102">
        <f>IF($M43="","",$M43)</f>
        <v>7</v>
      </c>
      <c r="AC43" s="102">
        <f>IF($H44="","",$H44)</f>
        <v>82.5</v>
      </c>
      <c r="AD43" s="102">
        <f>IF(AC43="","",AC43/100)</f>
        <v>0.82499999999999996</v>
      </c>
      <c r="AE43" s="102">
        <f>IF($G44="","",$G44)</f>
        <v>11.11</v>
      </c>
      <c r="AF43" s="102">
        <f>IF($K44="","",$K44)</f>
        <v>21</v>
      </c>
      <c r="AG43" s="102">
        <f>IF(J44="","",J44-1)</f>
        <v>6</v>
      </c>
      <c r="AH43" s="102">
        <f>IF($L44="","",$L44)</f>
        <v>1</v>
      </c>
      <c r="AI43" s="102">
        <f>IF($M44="","",$M44)</f>
        <v>4</v>
      </c>
      <c r="AJ43" s="102">
        <f>IF($H45="","",$H45)</f>
        <v>80.3</v>
      </c>
      <c r="AK43" s="102">
        <f>IF(AJ43="","",AJ43/100)</f>
        <v>0.80299999999999994</v>
      </c>
      <c r="AL43" s="102">
        <f>IF($G45="","",$G45)</f>
        <v>11.51</v>
      </c>
      <c r="AM43" s="102">
        <f>IF($K45="","",$K45)</f>
        <v>17</v>
      </c>
      <c r="AN43" s="102">
        <f>IF(J45="","",J45-1)</f>
        <v>4</v>
      </c>
      <c r="AO43" s="102">
        <f>IF($L45="","",$L45)</f>
        <v>1</v>
      </c>
      <c r="AP43" s="102">
        <f>IF($M45="","",$M45)</f>
        <v>9</v>
      </c>
      <c r="AQ43" s="102">
        <f>IF($H46="","",$H46)</f>
        <v>75.7</v>
      </c>
      <c r="AR43" s="102">
        <f>IF(AQ43="","",AQ43/100)</f>
        <v>0.75700000000000001</v>
      </c>
      <c r="AS43" s="102">
        <f>IF($G46="","",$G46)</f>
        <v>12.89</v>
      </c>
      <c r="AT43" s="102">
        <f>IF($K46="","",$K46)</f>
        <v>19</v>
      </c>
      <c r="AU43" s="102">
        <f>IF(J46="","",J46-1)</f>
        <v>5</v>
      </c>
      <c r="AV43" s="102">
        <f>IF($L46="","",$L46)</f>
        <v>2</v>
      </c>
      <c r="AW43" s="102">
        <f>IF($M46="","",$M46)</f>
        <v>23</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11.5</v>
      </c>
      <c r="BM43" s="102">
        <f>SUM(P43:P48)/U43</f>
        <v>1</v>
      </c>
      <c r="BN43" s="102">
        <f>SUM(Q43:Q48)/U43</f>
        <v>8</v>
      </c>
      <c r="BO43" s="102">
        <f>SUM(R43:R48)/U43</f>
        <v>0</v>
      </c>
    </row>
    <row r="44" spans="2:67" ht="15.75" x14ac:dyDescent="0.2">
      <c r="B44" s="147"/>
      <c r="C44" s="21" t="s">
        <v>103</v>
      </c>
      <c r="D44" s="19" t="s">
        <v>745</v>
      </c>
      <c r="E44" s="19">
        <v>203</v>
      </c>
      <c r="F44" s="20"/>
      <c r="G44" s="19">
        <v>11.11</v>
      </c>
      <c r="H44" s="19">
        <v>82.5</v>
      </c>
      <c r="I44" s="19"/>
      <c r="J44" s="19">
        <v>7</v>
      </c>
      <c r="K44" s="19">
        <v>21</v>
      </c>
      <c r="L44" s="19">
        <v>1</v>
      </c>
      <c r="M44" s="19">
        <v>4</v>
      </c>
      <c r="N44" s="19">
        <v>15</v>
      </c>
      <c r="O44" s="19">
        <v>6</v>
      </c>
      <c r="P44" s="19">
        <v>0</v>
      </c>
      <c r="Q44" s="19">
        <v>10</v>
      </c>
      <c r="R44" s="19">
        <v>0</v>
      </c>
      <c r="S44" s="18" t="s">
        <v>741</v>
      </c>
    </row>
    <row r="45" spans="2:67" ht="15.75" x14ac:dyDescent="0.2">
      <c r="B45" s="147"/>
      <c r="C45" s="21" t="s">
        <v>102</v>
      </c>
      <c r="D45" s="19" t="str">
        <f>D44</f>
        <v>CO'B</v>
      </c>
      <c r="E45" s="19">
        <f>E44</f>
        <v>203</v>
      </c>
      <c r="F45" s="20"/>
      <c r="G45" s="19">
        <v>11.51</v>
      </c>
      <c r="H45" s="19">
        <v>80.3</v>
      </c>
      <c r="I45" s="19"/>
      <c r="J45" s="19">
        <v>5</v>
      </c>
      <c r="K45" s="19">
        <v>17</v>
      </c>
      <c r="L45" s="19">
        <v>1</v>
      </c>
      <c r="M45" s="19">
        <v>9</v>
      </c>
      <c r="N45" s="19">
        <v>12</v>
      </c>
      <c r="O45" s="19">
        <v>11</v>
      </c>
      <c r="P45" s="19">
        <v>2</v>
      </c>
      <c r="Q45" s="19">
        <v>7</v>
      </c>
      <c r="R45" s="19">
        <v>0</v>
      </c>
      <c r="S45" s="18" t="s">
        <v>741</v>
      </c>
    </row>
    <row r="46" spans="2:67" ht="15.75" x14ac:dyDescent="0.2">
      <c r="B46" s="147"/>
      <c r="C46" s="21" t="s">
        <v>101</v>
      </c>
      <c r="D46" s="19" t="str">
        <f>D45</f>
        <v>CO'B</v>
      </c>
      <c r="E46" s="19">
        <f>E45</f>
        <v>203</v>
      </c>
      <c r="F46" s="20"/>
      <c r="G46" s="19">
        <v>12.89</v>
      </c>
      <c r="H46" s="19">
        <v>75.7</v>
      </c>
      <c r="I46" s="19"/>
      <c r="J46" s="19">
        <v>6</v>
      </c>
      <c r="K46" s="19">
        <v>19</v>
      </c>
      <c r="L46" s="19">
        <v>2</v>
      </c>
      <c r="M46" s="19">
        <v>23</v>
      </c>
      <c r="N46" s="19">
        <v>35</v>
      </c>
      <c r="O46" s="19">
        <v>17</v>
      </c>
      <c r="P46" s="19">
        <v>1</v>
      </c>
      <c r="Q46" s="19">
        <v>9</v>
      </c>
      <c r="R46" s="19">
        <v>0</v>
      </c>
      <c r="S46" s="18" t="s">
        <v>738</v>
      </c>
    </row>
    <row r="47" spans="2:67" ht="15.75" x14ac:dyDescent="0.2">
      <c r="B47" s="147"/>
      <c r="C47" s="21" t="s">
        <v>100</v>
      </c>
      <c r="D47" s="19"/>
      <c r="E47" s="19"/>
      <c r="F47" s="20"/>
      <c r="G47" s="19"/>
      <c r="H47" s="19"/>
      <c r="I47" s="19"/>
      <c r="J47" s="19"/>
      <c r="K47" s="19"/>
      <c r="L47" s="19"/>
      <c r="M47" s="19"/>
      <c r="N47" s="19"/>
      <c r="O47" s="19"/>
      <c r="P47" s="19"/>
      <c r="Q47" s="19"/>
      <c r="R47" s="19"/>
      <c r="S47" s="134" t="s">
        <v>809</v>
      </c>
    </row>
    <row r="48" spans="2:67" ht="15.75" x14ac:dyDescent="0.2">
      <c r="B48" s="147"/>
      <c r="C48" s="21" t="s">
        <v>99</v>
      </c>
      <c r="D48" s="19"/>
      <c r="E48" s="19"/>
      <c r="F48" s="20"/>
      <c r="G48" s="19"/>
      <c r="H48" s="19"/>
      <c r="I48" s="19"/>
      <c r="J48" s="19"/>
      <c r="K48" s="19"/>
      <c r="L48" s="19"/>
      <c r="M48" s="19"/>
      <c r="N48" s="19"/>
      <c r="O48" s="19"/>
      <c r="P48" s="19"/>
      <c r="Q48" s="19"/>
      <c r="R48" s="19"/>
      <c r="S48" s="134" t="s">
        <v>816</v>
      </c>
    </row>
    <row r="49" spans="2:67" ht="3.75" customHeight="1" x14ac:dyDescent="0.2">
      <c r="B49" s="11"/>
      <c r="C49" s="9"/>
      <c r="D49" s="9"/>
      <c r="E49" s="10"/>
      <c r="F49" s="10"/>
      <c r="G49" s="9"/>
      <c r="H49" s="9"/>
      <c r="I49" s="9"/>
      <c r="J49" s="9"/>
      <c r="K49" s="10"/>
      <c r="L49" s="10">
        <v>9</v>
      </c>
      <c r="M49" s="10"/>
      <c r="N49" s="10"/>
      <c r="O49" s="10"/>
      <c r="P49" s="10"/>
      <c r="Q49" s="9"/>
      <c r="R49" s="9"/>
      <c r="S49" s="8"/>
    </row>
    <row r="50" spans="2:67" ht="15.75" x14ac:dyDescent="0.2">
      <c r="B50" s="17" t="s">
        <v>885</v>
      </c>
      <c r="C50" s="16" t="s">
        <v>98</v>
      </c>
      <c r="D50" s="15"/>
      <c r="E50" s="13">
        <f>AVERAGE(E44:E48)</f>
        <v>203</v>
      </c>
      <c r="F50" s="13">
        <f>F43</f>
        <v>1046.51</v>
      </c>
      <c r="G50" s="13">
        <f>AVERAGE(G43:G48)</f>
        <v>11.7225</v>
      </c>
      <c r="H50" s="13">
        <f>AVERAGE(H43:H48)</f>
        <v>80.125</v>
      </c>
      <c r="I50" s="13" t="e">
        <f>AVERAGE(I43:I48)</f>
        <v>#DIV/0!</v>
      </c>
      <c r="J50" s="13">
        <f>AVERAGE(J43:J48)</f>
        <v>5.75</v>
      </c>
      <c r="K50" s="13">
        <f>AVERAGE(K43:K48)</f>
        <v>19.25</v>
      </c>
      <c r="L50" s="13">
        <f>AVERAGE(L43:L49)</f>
        <v>3</v>
      </c>
      <c r="M50" s="13">
        <f t="shared" ref="M50:R50" si="6">AVERAGE(M43:M48)</f>
        <v>10.75</v>
      </c>
      <c r="N50" s="13">
        <f t="shared" si="6"/>
        <v>19</v>
      </c>
      <c r="O50" s="13">
        <f t="shared" si="6"/>
        <v>11.5</v>
      </c>
      <c r="P50" s="13">
        <f t="shared" si="6"/>
        <v>1</v>
      </c>
      <c r="Q50" s="13">
        <f t="shared" si="6"/>
        <v>8</v>
      </c>
      <c r="R50" s="13">
        <f t="shared" si="6"/>
        <v>0</v>
      </c>
      <c r="S50" s="12"/>
    </row>
    <row r="51" spans="2:67" ht="15.75" x14ac:dyDescent="0.2">
      <c r="B51" s="17"/>
      <c r="C51" s="16" t="s">
        <v>97</v>
      </c>
      <c r="D51" s="15"/>
      <c r="E51" s="14"/>
      <c r="F51" s="14"/>
      <c r="G51" s="13">
        <f>STDEV(G43:G48)/SQRT(COUNT(G43:G48))</f>
        <v>0.3979818881976081</v>
      </c>
      <c r="H51" s="13">
        <f>STDEV(H43:H48)/SQRT(COUNT(H43:H48))</f>
        <v>1.5483189809166149</v>
      </c>
      <c r="I51" s="13" t="e">
        <f>STDEV(I43:I48)/SQRT(COUNT(I43:I48))</f>
        <v>#DIV/0!</v>
      </c>
      <c r="J51" s="13">
        <f>STDEV(J43:J48)/SQRT(COUNT(J43:J48))</f>
        <v>0.47871355387816905</v>
      </c>
      <c r="K51" s="13">
        <f>STDEV(K43:K48)/SQRT(COUNT(K43:K48))</f>
        <v>0.8539125638299665</v>
      </c>
      <c r="L51" s="13">
        <f>STDEV(L43:L49)/SQRT(COUNT(L43:L49))</f>
        <v>1.51657508881031</v>
      </c>
      <c r="M51" s="13">
        <f t="shared" ref="M51:R51" si="7">STDEV(M43:M48)/SQRT(COUNT(M43:M48))</f>
        <v>4.2106016988865935</v>
      </c>
      <c r="N51" s="13">
        <f t="shared" si="7"/>
        <v>5.3696678978623371</v>
      </c>
      <c r="O51" s="13">
        <f t="shared" si="7"/>
        <v>2.2546248764114472</v>
      </c>
      <c r="P51" s="13">
        <f t="shared" si="7"/>
        <v>0.40824829046386302</v>
      </c>
      <c r="Q51" s="13">
        <f t="shared" si="7"/>
        <v>0.9128709291752769</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107</v>
      </c>
      <c r="E53" s="19">
        <v>202</v>
      </c>
      <c r="F53" s="19">
        <v>922.14</v>
      </c>
      <c r="G53" s="19">
        <v>9.5</v>
      </c>
      <c r="H53" s="19">
        <v>84</v>
      </c>
      <c r="I53" s="19"/>
      <c r="J53" s="19">
        <v>5</v>
      </c>
      <c r="K53" s="19">
        <v>15</v>
      </c>
      <c r="L53" s="19">
        <v>3</v>
      </c>
      <c r="M53" s="19">
        <v>2</v>
      </c>
      <c r="N53" s="19">
        <v>4</v>
      </c>
      <c r="O53" s="19">
        <v>13</v>
      </c>
      <c r="P53" s="19">
        <v>0</v>
      </c>
      <c r="Q53" s="19">
        <v>4</v>
      </c>
      <c r="R53" s="19">
        <v>0</v>
      </c>
      <c r="S53" s="18" t="s">
        <v>741</v>
      </c>
      <c r="U53" s="102">
        <v>4</v>
      </c>
      <c r="V53" s="102">
        <f>IF($H53="","",$H53)</f>
        <v>84</v>
      </c>
      <c r="W53" s="102">
        <f>IF(V53="","",V53/100)</f>
        <v>0.84</v>
      </c>
      <c r="X53" s="102">
        <f>IF($G53="","",$G53)</f>
        <v>9.5</v>
      </c>
      <c r="Y53" s="102">
        <f>IF($K53="","",$K53)</f>
        <v>15</v>
      </c>
      <c r="Z53" s="102">
        <f>IF(J53="","",J53-1)</f>
        <v>4</v>
      </c>
      <c r="AA53" s="102">
        <f>IF($L53="","",$L53)</f>
        <v>3</v>
      </c>
      <c r="AB53" s="102">
        <f>IF($M53="","",$M53)</f>
        <v>2</v>
      </c>
      <c r="AC53" s="102">
        <f>IF($H54="","",$H54)</f>
        <v>81.5</v>
      </c>
      <c r="AD53" s="102">
        <f>IF(AC53="","",AC53/100)</f>
        <v>0.81499999999999995</v>
      </c>
      <c r="AE53" s="102">
        <f>IF($G54="","",$G54)</f>
        <v>9.3000000000000007</v>
      </c>
      <c r="AF53" s="102">
        <f>IF($K54="","",$K54)</f>
        <v>16</v>
      </c>
      <c r="AG53" s="102">
        <f>IF(J54="","",J54-1)</f>
        <v>5</v>
      </c>
      <c r="AH53" s="102">
        <f>IF($L54="","",$L54)</f>
        <v>2</v>
      </c>
      <c r="AI53" s="102">
        <f>IF($M54="","",$M54)</f>
        <v>4</v>
      </c>
      <c r="AJ53" s="102">
        <f>IF($H55="","",$H55)</f>
        <v>82</v>
      </c>
      <c r="AK53" s="102">
        <f>IF(AJ53="","",AJ53/100)</f>
        <v>0.82</v>
      </c>
      <c r="AL53" s="102">
        <f>IF($G55="","",$G55)</f>
        <v>10.9</v>
      </c>
      <c r="AM53" s="102">
        <f>IF($K55="","",$K55)</f>
        <v>22</v>
      </c>
      <c r="AN53" s="102">
        <f>IF(J55="","",J55-1)</f>
        <v>12</v>
      </c>
      <c r="AO53" s="102">
        <f>IF($L55="","",$L55)</f>
        <v>1</v>
      </c>
      <c r="AP53" s="102">
        <f>IF($M55="","",$M55)</f>
        <v>6</v>
      </c>
      <c r="AQ53" s="102">
        <f>IF($H56="","",$H56)</f>
        <v>98</v>
      </c>
      <c r="AR53" s="102">
        <f>IF(AQ53="","",AQ53/100)</f>
        <v>0.98</v>
      </c>
      <c r="AS53" s="102">
        <f>IF($G56="","",$G56)</f>
        <v>11.3</v>
      </c>
      <c r="AT53" s="102">
        <f>IF($K56="","",$K56)</f>
        <v>22</v>
      </c>
      <c r="AU53" s="102">
        <f>IF(J56="","",J56-1)</f>
        <v>6</v>
      </c>
      <c r="AV53" s="102">
        <f>IF($L56="","",$L56)</f>
        <v>3</v>
      </c>
      <c r="AW53" s="102">
        <f>IF($M56="","",$M56)</f>
        <v>3</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10</v>
      </c>
      <c r="BM53" s="102">
        <f>SUM(P53:P58)/U53</f>
        <v>0.25</v>
      </c>
      <c r="BN53" s="102">
        <f>SUM(Q53:Q58)/U53</f>
        <v>1</v>
      </c>
      <c r="BO53" s="102">
        <f>SUM(R53:R58)/U53</f>
        <v>0</v>
      </c>
    </row>
    <row r="54" spans="2:67" ht="15.75" x14ac:dyDescent="0.2">
      <c r="B54" s="147"/>
      <c r="C54" s="21" t="s">
        <v>103</v>
      </c>
      <c r="D54" s="19" t="s">
        <v>107</v>
      </c>
      <c r="E54" s="19">
        <v>203</v>
      </c>
      <c r="F54" s="20"/>
      <c r="G54" s="19">
        <v>9.3000000000000007</v>
      </c>
      <c r="H54" s="19">
        <v>81.5</v>
      </c>
      <c r="I54" s="19"/>
      <c r="J54" s="19">
        <v>6</v>
      </c>
      <c r="K54" s="19">
        <v>16</v>
      </c>
      <c r="L54" s="19">
        <v>2</v>
      </c>
      <c r="M54" s="19">
        <v>4</v>
      </c>
      <c r="N54" s="19">
        <v>3</v>
      </c>
      <c r="O54" s="19">
        <v>3</v>
      </c>
      <c r="P54" s="19">
        <v>0</v>
      </c>
      <c r="Q54" s="19">
        <v>0</v>
      </c>
      <c r="R54" s="19">
        <v>0</v>
      </c>
      <c r="S54" s="18" t="s">
        <v>752</v>
      </c>
    </row>
    <row r="55" spans="2:67" ht="15.75" x14ac:dyDescent="0.2">
      <c r="B55" s="147"/>
      <c r="C55" s="21" t="s">
        <v>102</v>
      </c>
      <c r="D55" s="19" t="str">
        <f>D54</f>
        <v>sr</v>
      </c>
      <c r="E55" s="19">
        <f>E54</f>
        <v>203</v>
      </c>
      <c r="F55" s="20"/>
      <c r="G55" s="19">
        <v>10.9</v>
      </c>
      <c r="H55" s="19">
        <v>82</v>
      </c>
      <c r="I55" s="19"/>
      <c r="J55" s="19">
        <v>13</v>
      </c>
      <c r="K55" s="19">
        <v>22</v>
      </c>
      <c r="L55" s="19">
        <v>1</v>
      </c>
      <c r="M55" s="19">
        <v>6</v>
      </c>
      <c r="N55" s="19">
        <v>8</v>
      </c>
      <c r="O55" s="19">
        <v>16</v>
      </c>
      <c r="P55" s="19">
        <v>1</v>
      </c>
      <c r="Q55" s="19">
        <v>0</v>
      </c>
      <c r="R55" s="19">
        <v>0</v>
      </c>
      <c r="S55" s="18" t="s">
        <v>752</v>
      </c>
    </row>
    <row r="56" spans="2:67" ht="15.75" x14ac:dyDescent="0.2">
      <c r="B56" s="147"/>
      <c r="C56" s="21" t="s">
        <v>101</v>
      </c>
      <c r="D56" s="19" t="str">
        <f>D55</f>
        <v>sr</v>
      </c>
      <c r="E56" s="19">
        <f>E55</f>
        <v>203</v>
      </c>
      <c r="F56" s="20"/>
      <c r="G56" s="19">
        <v>11.3</v>
      </c>
      <c r="H56" s="19">
        <v>98</v>
      </c>
      <c r="I56" s="19"/>
      <c r="J56" s="19">
        <v>7</v>
      </c>
      <c r="K56" s="19">
        <v>22</v>
      </c>
      <c r="L56" s="19">
        <v>3</v>
      </c>
      <c r="M56" s="19">
        <v>3</v>
      </c>
      <c r="N56" s="19">
        <v>10</v>
      </c>
      <c r="O56" s="19">
        <v>8</v>
      </c>
      <c r="P56" s="19">
        <v>0</v>
      </c>
      <c r="Q56" s="19">
        <v>0</v>
      </c>
      <c r="R56" s="19">
        <v>0</v>
      </c>
      <c r="S56" s="18" t="s">
        <v>741</v>
      </c>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203</v>
      </c>
      <c r="F60" s="13">
        <f>F53</f>
        <v>922.14</v>
      </c>
      <c r="G60" s="13">
        <f t="shared" ref="G60:R60" si="8">AVERAGE(G53:G58)</f>
        <v>10.25</v>
      </c>
      <c r="H60" s="13">
        <f t="shared" si="8"/>
        <v>86.375</v>
      </c>
      <c r="I60" s="13" t="e">
        <f t="shared" si="8"/>
        <v>#DIV/0!</v>
      </c>
      <c r="J60" s="13">
        <f t="shared" si="8"/>
        <v>7.75</v>
      </c>
      <c r="K60" s="13">
        <f t="shared" si="8"/>
        <v>18.75</v>
      </c>
      <c r="L60" s="13">
        <f t="shared" si="8"/>
        <v>2.25</v>
      </c>
      <c r="M60" s="13">
        <f t="shared" si="8"/>
        <v>3.75</v>
      </c>
      <c r="N60" s="13">
        <f t="shared" si="8"/>
        <v>6.25</v>
      </c>
      <c r="O60" s="13">
        <f t="shared" si="8"/>
        <v>10</v>
      </c>
      <c r="P60" s="13">
        <f t="shared" si="8"/>
        <v>0.25</v>
      </c>
      <c r="Q60" s="13">
        <f t="shared" si="8"/>
        <v>1</v>
      </c>
      <c r="R60" s="13">
        <f t="shared" si="8"/>
        <v>0</v>
      </c>
      <c r="S60" s="12"/>
    </row>
    <row r="61" spans="2:67" ht="15.75" x14ac:dyDescent="0.2">
      <c r="B61" s="17"/>
      <c r="C61" s="16" t="s">
        <v>97</v>
      </c>
      <c r="D61" s="15"/>
      <c r="E61" s="14"/>
      <c r="F61" s="14"/>
      <c r="G61" s="13">
        <f t="shared" ref="G61:R61" si="9">STDEV(G53:G58)/SQRT(COUNT(G53:G58))</f>
        <v>0.49916597106239796</v>
      </c>
      <c r="H61" s="13">
        <f t="shared" si="9"/>
        <v>3.9124534076032988</v>
      </c>
      <c r="I61" s="13" t="e">
        <f t="shared" si="9"/>
        <v>#DIV/0!</v>
      </c>
      <c r="J61" s="13">
        <f t="shared" si="9"/>
        <v>1.796988221070652</v>
      </c>
      <c r="K61" s="13">
        <f t="shared" si="9"/>
        <v>1.8874586088176875</v>
      </c>
      <c r="L61" s="13">
        <f t="shared" si="9"/>
        <v>0.47871355387816905</v>
      </c>
      <c r="M61" s="13">
        <f t="shared" si="9"/>
        <v>0.8539125638299665</v>
      </c>
      <c r="N61" s="13">
        <f t="shared" si="9"/>
        <v>1.6520189667999174</v>
      </c>
      <c r="O61" s="13">
        <f t="shared" si="9"/>
        <v>2.857738033247041</v>
      </c>
      <c r="P61" s="13">
        <f t="shared" si="9"/>
        <v>0.25</v>
      </c>
      <c r="Q61" s="13">
        <f t="shared" si="9"/>
        <v>1</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107</v>
      </c>
      <c r="E63" s="19">
        <v>202</v>
      </c>
      <c r="F63" s="19">
        <v>2338.39</v>
      </c>
      <c r="G63" s="19">
        <v>14.5</v>
      </c>
      <c r="H63" s="19">
        <v>98</v>
      </c>
      <c r="I63" s="19"/>
      <c r="J63" s="19">
        <v>6</v>
      </c>
      <c r="K63" s="19">
        <v>23</v>
      </c>
      <c r="L63" s="19">
        <v>3</v>
      </c>
      <c r="M63" s="19">
        <v>24</v>
      </c>
      <c r="N63" s="19">
        <v>19</v>
      </c>
      <c r="O63" s="19">
        <v>16</v>
      </c>
      <c r="P63" s="19">
        <v>1</v>
      </c>
      <c r="Q63" s="19">
        <v>20</v>
      </c>
      <c r="R63" s="19">
        <v>0</v>
      </c>
      <c r="S63" s="19" t="s">
        <v>741</v>
      </c>
      <c r="U63" s="102">
        <v>4</v>
      </c>
      <c r="V63" s="102">
        <f>IF($H63="","",$H63)</f>
        <v>98</v>
      </c>
      <c r="W63" s="102">
        <f>IF(V63="","",V63/100)</f>
        <v>0.98</v>
      </c>
      <c r="X63" s="102">
        <f>IF($G63="","",$G63)</f>
        <v>14.5</v>
      </c>
      <c r="Y63" s="102">
        <f>IF($K63="","",$K63)</f>
        <v>23</v>
      </c>
      <c r="Z63" s="102">
        <f>IF(J63="","",J63-1)</f>
        <v>5</v>
      </c>
      <c r="AA63" s="102">
        <f>IF($L63="","",$L63)</f>
        <v>3</v>
      </c>
      <c r="AB63" s="102">
        <f>IF($M63="","",$M63)</f>
        <v>24</v>
      </c>
      <c r="AC63" s="102">
        <f>IF($H64="","",$H64)</f>
        <v>91</v>
      </c>
      <c r="AD63" s="102">
        <f>IF(AC63="","",AC63/100)</f>
        <v>0.91</v>
      </c>
      <c r="AE63" s="102">
        <f>IF($G64="","",$G64)</f>
        <v>16.100000000000001</v>
      </c>
      <c r="AF63" s="102">
        <f>IF($K64="","",$K64)</f>
        <v>22</v>
      </c>
      <c r="AG63" s="102">
        <f>IF(J64="","",J64-1)</f>
        <v>4</v>
      </c>
      <c r="AH63" s="102">
        <f>IF($L64="","",$L64)</f>
        <v>4</v>
      </c>
      <c r="AI63" s="102">
        <f>IF($M64="","",$M64)</f>
        <v>43</v>
      </c>
      <c r="AJ63" s="102">
        <f>IF($H65="","",$H65)</f>
        <v>85</v>
      </c>
      <c r="AK63" s="102">
        <f>IF(AJ63="","",AJ63/100)</f>
        <v>0.85</v>
      </c>
      <c r="AL63" s="102">
        <f>IF($G65="","",$G65)</f>
        <v>10.6</v>
      </c>
      <c r="AM63" s="102">
        <f>IF($K65="","",$K65)</f>
        <v>16</v>
      </c>
      <c r="AN63" s="102">
        <f>IF(J65="","",J65-1)</f>
        <v>8</v>
      </c>
      <c r="AO63" s="102">
        <f>IF($L65="","",$L65)</f>
        <v>4</v>
      </c>
      <c r="AP63" s="102">
        <f>IF($M65="","",$M65)</f>
        <v>21</v>
      </c>
      <c r="AQ63" s="102">
        <f>IF($H66="","",$H66)</f>
        <v>88</v>
      </c>
      <c r="AR63" s="102">
        <f>IF(AQ63="","",AQ63/100)</f>
        <v>0.88</v>
      </c>
      <c r="AS63" s="102">
        <f>IF($G66="","",$G66)</f>
        <v>7.9</v>
      </c>
      <c r="AT63" s="102">
        <f>IF($K66="","",$K66)</f>
        <v>15</v>
      </c>
      <c r="AU63" s="102">
        <f>IF(J66="","",J66-1)</f>
        <v>4</v>
      </c>
      <c r="AV63" s="102">
        <f>IF($L66="","",$L66)</f>
        <v>1</v>
      </c>
      <c r="AW63" s="102">
        <f>IF($M66="","",$M66)</f>
        <v>1</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17.25</v>
      </c>
      <c r="BM63" s="102">
        <f>SUM(P63:P68)/U63</f>
        <v>1</v>
      </c>
      <c r="BN63" s="102">
        <f>SUM(Q63:Q68)/U63</f>
        <v>11.75</v>
      </c>
      <c r="BO63" s="102">
        <f>SUM(R63:R68)/U63</f>
        <v>0</v>
      </c>
    </row>
    <row r="64" spans="2:67" ht="15.75" x14ac:dyDescent="0.2">
      <c r="B64" s="147"/>
      <c r="C64" s="21" t="s">
        <v>103</v>
      </c>
      <c r="D64" s="19" t="s">
        <v>107</v>
      </c>
      <c r="E64" s="19">
        <v>203</v>
      </c>
      <c r="F64" s="20"/>
      <c r="G64" s="19">
        <v>16.100000000000001</v>
      </c>
      <c r="H64" s="19">
        <v>91</v>
      </c>
      <c r="I64" s="19"/>
      <c r="J64" s="19">
        <v>5</v>
      </c>
      <c r="K64" s="19">
        <v>22</v>
      </c>
      <c r="L64" s="19">
        <v>4</v>
      </c>
      <c r="M64" s="19">
        <v>43</v>
      </c>
      <c r="N64" s="19">
        <v>29</v>
      </c>
      <c r="O64" s="19">
        <v>31</v>
      </c>
      <c r="P64" s="19">
        <v>2</v>
      </c>
      <c r="Q64" s="19">
        <v>23</v>
      </c>
      <c r="R64" s="19">
        <v>0</v>
      </c>
      <c r="S64" s="19" t="s">
        <v>752</v>
      </c>
    </row>
    <row r="65" spans="2:67" ht="15.75" x14ac:dyDescent="0.2">
      <c r="B65" s="147"/>
      <c r="C65" s="21" t="s">
        <v>102</v>
      </c>
      <c r="D65" s="19" t="str">
        <f>D64</f>
        <v>sr</v>
      </c>
      <c r="E65" s="19">
        <f>E64</f>
        <v>203</v>
      </c>
      <c r="F65" s="20"/>
      <c r="G65" s="19">
        <v>10.6</v>
      </c>
      <c r="H65" s="19">
        <v>85</v>
      </c>
      <c r="I65" s="19"/>
      <c r="J65" s="19">
        <v>9</v>
      </c>
      <c r="K65" s="19">
        <v>16</v>
      </c>
      <c r="L65" s="19">
        <v>4</v>
      </c>
      <c r="M65" s="19">
        <v>21</v>
      </c>
      <c r="N65" s="19">
        <v>9</v>
      </c>
      <c r="O65" s="19">
        <v>16</v>
      </c>
      <c r="P65" s="19">
        <v>1</v>
      </c>
      <c r="Q65" s="19">
        <v>4</v>
      </c>
      <c r="R65" s="19">
        <v>0</v>
      </c>
      <c r="S65" s="19" t="s">
        <v>741</v>
      </c>
    </row>
    <row r="66" spans="2:67" ht="15.75" x14ac:dyDescent="0.2">
      <c r="B66" s="147"/>
      <c r="C66" s="21" t="s">
        <v>101</v>
      </c>
      <c r="D66" s="19" t="str">
        <f>D65</f>
        <v>sr</v>
      </c>
      <c r="E66" s="19">
        <f>E65</f>
        <v>203</v>
      </c>
      <c r="F66" s="20"/>
      <c r="G66" s="19">
        <v>7.9</v>
      </c>
      <c r="H66" s="19">
        <v>88</v>
      </c>
      <c r="I66" s="19"/>
      <c r="J66" s="19">
        <v>5</v>
      </c>
      <c r="K66" s="19">
        <v>15</v>
      </c>
      <c r="L66" s="19">
        <v>1</v>
      </c>
      <c r="M66" s="19">
        <v>1</v>
      </c>
      <c r="N66" s="19">
        <v>10</v>
      </c>
      <c r="O66" s="19">
        <v>6</v>
      </c>
      <c r="P66" s="19">
        <v>0</v>
      </c>
      <c r="Q66" s="19">
        <v>0</v>
      </c>
      <c r="R66" s="19">
        <v>0</v>
      </c>
      <c r="S66" s="19" t="s">
        <v>752</v>
      </c>
    </row>
    <row r="67" spans="2:67" ht="15.75" x14ac:dyDescent="0.2">
      <c r="B67" s="147"/>
      <c r="C67" s="21" t="s">
        <v>100</v>
      </c>
      <c r="D67" s="19"/>
      <c r="E67" s="19"/>
      <c r="F67" s="20"/>
      <c r="G67" s="19"/>
      <c r="H67" s="19"/>
      <c r="I67" s="19"/>
      <c r="J67" s="19"/>
      <c r="K67" s="19"/>
      <c r="L67" s="19"/>
      <c r="M67" s="19"/>
      <c r="N67" s="19"/>
      <c r="O67" s="19"/>
      <c r="P67" s="19"/>
      <c r="Q67" s="19"/>
      <c r="R67" s="19"/>
      <c r="S67" s="134" t="s">
        <v>812</v>
      </c>
    </row>
    <row r="68" spans="2:67" ht="15.75" x14ac:dyDescent="0.2">
      <c r="B68" s="147"/>
      <c r="C68" s="21" t="s">
        <v>99</v>
      </c>
      <c r="D68" s="19"/>
      <c r="E68" s="19"/>
      <c r="F68" s="20"/>
      <c r="G68" s="19"/>
      <c r="H68" s="19"/>
      <c r="I68" s="19"/>
      <c r="J68" s="19"/>
      <c r="K68" s="19"/>
      <c r="L68" s="19"/>
      <c r="M68" s="19"/>
      <c r="N68" s="19"/>
      <c r="O68" s="19"/>
      <c r="P68" s="19"/>
      <c r="Q68" s="19"/>
      <c r="R68" s="19"/>
      <c r="S68" s="134" t="s">
        <v>816</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203</v>
      </c>
      <c r="F70" s="13">
        <f>F63</f>
        <v>2338.39</v>
      </c>
      <c r="G70" s="13">
        <f t="shared" ref="G70:R70" si="10">AVERAGE(G63:G68)</f>
        <v>12.275</v>
      </c>
      <c r="H70" s="13">
        <f t="shared" si="10"/>
        <v>90.5</v>
      </c>
      <c r="I70" s="13" t="e">
        <f t="shared" si="10"/>
        <v>#DIV/0!</v>
      </c>
      <c r="J70" s="13">
        <f t="shared" si="10"/>
        <v>6.25</v>
      </c>
      <c r="K70" s="13">
        <f t="shared" si="10"/>
        <v>19</v>
      </c>
      <c r="L70" s="13">
        <f t="shared" si="10"/>
        <v>3</v>
      </c>
      <c r="M70" s="13">
        <f t="shared" si="10"/>
        <v>22.25</v>
      </c>
      <c r="N70" s="13">
        <f t="shared" si="10"/>
        <v>16.75</v>
      </c>
      <c r="O70" s="13">
        <f t="shared" si="10"/>
        <v>17.25</v>
      </c>
      <c r="P70" s="13">
        <f t="shared" si="10"/>
        <v>1</v>
      </c>
      <c r="Q70" s="13">
        <f t="shared" si="10"/>
        <v>11.75</v>
      </c>
      <c r="R70" s="13">
        <f t="shared" si="10"/>
        <v>0</v>
      </c>
      <c r="S70" s="12"/>
    </row>
    <row r="71" spans="2:67" ht="15.75" x14ac:dyDescent="0.2">
      <c r="B71" s="17"/>
      <c r="C71" s="16" t="s">
        <v>97</v>
      </c>
      <c r="D71" s="15"/>
      <c r="E71" s="14"/>
      <c r="F71" s="14"/>
      <c r="G71" s="13">
        <f t="shared" ref="G71:R71" si="11">STDEV(G63:G68)/SQRT(COUNT(G63:G68))</f>
        <v>1.8602755172285643</v>
      </c>
      <c r="H71" s="13">
        <f t="shared" si="11"/>
        <v>2.7838821814150108</v>
      </c>
      <c r="I71" s="13" t="e">
        <f t="shared" si="11"/>
        <v>#DIV/0!</v>
      </c>
      <c r="J71" s="13">
        <f t="shared" si="11"/>
        <v>0.9464847243000456</v>
      </c>
      <c r="K71" s="13">
        <f t="shared" si="11"/>
        <v>2.0412414523193152</v>
      </c>
      <c r="L71" s="13">
        <f t="shared" si="11"/>
        <v>0.70710678118654757</v>
      </c>
      <c r="M71" s="13">
        <f t="shared" si="11"/>
        <v>8.5962685703352317</v>
      </c>
      <c r="N71" s="13">
        <f t="shared" si="11"/>
        <v>4.6614554236489987</v>
      </c>
      <c r="O71" s="13">
        <f t="shared" si="11"/>
        <v>5.153882032022076</v>
      </c>
      <c r="P71" s="13">
        <f t="shared" si="11"/>
        <v>0.40824829046386302</v>
      </c>
      <c r="Q71" s="13">
        <f t="shared" si="11"/>
        <v>5.7209410647782999</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107</v>
      </c>
      <c r="E73" s="19">
        <v>202</v>
      </c>
      <c r="F73" s="19">
        <v>1166.78</v>
      </c>
      <c r="G73" s="19">
        <v>10.8</v>
      </c>
      <c r="H73" s="19">
        <v>83.5</v>
      </c>
      <c r="I73" s="19"/>
      <c r="J73" s="19">
        <v>6</v>
      </c>
      <c r="K73" s="19">
        <v>22</v>
      </c>
      <c r="L73" s="19">
        <v>1</v>
      </c>
      <c r="M73" s="19">
        <v>6</v>
      </c>
      <c r="N73" s="19">
        <v>8</v>
      </c>
      <c r="O73" s="19">
        <v>12</v>
      </c>
      <c r="P73" s="19">
        <v>0</v>
      </c>
      <c r="Q73" s="19">
        <v>0</v>
      </c>
      <c r="R73" s="19">
        <v>0</v>
      </c>
      <c r="S73" s="18" t="s">
        <v>752</v>
      </c>
      <c r="U73" s="102">
        <v>3</v>
      </c>
      <c r="V73" s="102">
        <f>IF($H73="","",$H73)</f>
        <v>83.5</v>
      </c>
      <c r="W73" s="102">
        <f>IF(V73="","",V73/100)</f>
        <v>0.83499999999999996</v>
      </c>
      <c r="X73" s="102">
        <f>IF($G73="","",$G73)</f>
        <v>10.8</v>
      </c>
      <c r="Y73" s="102">
        <f>IF($K73="","",$K73)</f>
        <v>22</v>
      </c>
      <c r="Z73" s="102">
        <f>IF(J73="","",J73-1)</f>
        <v>5</v>
      </c>
      <c r="AA73" s="102">
        <f>IF($L73="","",$L73)</f>
        <v>1</v>
      </c>
      <c r="AB73" s="102">
        <f>IF($M73="","",$M73)</f>
        <v>6</v>
      </c>
      <c r="AC73" s="102">
        <f>IF($H74="","",$H74)</f>
        <v>92</v>
      </c>
      <c r="AD73" s="102">
        <f>IF(AC73="","",AC73/100)</f>
        <v>0.92</v>
      </c>
      <c r="AE73" s="102">
        <f>IF($G74="","",$G74)</f>
        <v>16.399999999999999</v>
      </c>
      <c r="AF73" s="102">
        <f>IF($K74="","",$K74)</f>
        <v>17</v>
      </c>
      <c r="AG73" s="102">
        <f>IF(J74="","",J74-1)</f>
        <v>3</v>
      </c>
      <c r="AH73" s="102">
        <f>IF($L74="","",$L74)</f>
        <v>4</v>
      </c>
      <c r="AI73" s="102">
        <f>IF($M74="","",$M74)</f>
        <v>25</v>
      </c>
      <c r="AJ73" s="102" t="str">
        <f>IF($H75="","",$H75)</f>
        <v/>
      </c>
      <c r="AK73" s="102" t="str">
        <f>IF(AJ73="","",AJ73/100)</f>
        <v/>
      </c>
      <c r="AL73" s="102" t="str">
        <f>IF($G75="","",$G75)</f>
        <v/>
      </c>
      <c r="AM73" s="102" t="str">
        <f>IF($K75="","",$K75)</f>
        <v/>
      </c>
      <c r="AN73" s="102" t="str">
        <f>IF(J75="","",J75-1)</f>
        <v/>
      </c>
      <c r="AO73" s="102" t="str">
        <f>IF($L75="","",$L75)</f>
        <v/>
      </c>
      <c r="AP73" s="102" t="str">
        <f>IF($M75="","",$M75)</f>
        <v/>
      </c>
      <c r="AQ73" s="102">
        <f>IF($H76="","",$H76)</f>
        <v>74</v>
      </c>
      <c r="AR73" s="102">
        <f>IF(AQ73="","",AQ73/100)</f>
        <v>0.74</v>
      </c>
      <c r="AS73" s="102">
        <f>IF($G76="","",$G76)</f>
        <v>13.4</v>
      </c>
      <c r="AT73" s="102">
        <f>IF($K76="","",$K76)</f>
        <v>15</v>
      </c>
      <c r="AU73" s="102">
        <f>IF(J76="","",J76-1)</f>
        <v>8</v>
      </c>
      <c r="AV73" s="102">
        <f>IF($L76="","",$L76)</f>
        <v>4</v>
      </c>
      <c r="AW73" s="102">
        <f>IF($M76="","",$M76)</f>
        <v>10</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19.666666666666668</v>
      </c>
      <c r="BM73" s="102">
        <f>SUM(P73:P78)/U73</f>
        <v>1.6666666666666667</v>
      </c>
      <c r="BN73" s="102">
        <f>SUM(Q73:Q78)/U73</f>
        <v>7</v>
      </c>
      <c r="BO73" s="102">
        <f>SUM(R73:R78)/U73</f>
        <v>0</v>
      </c>
    </row>
    <row r="74" spans="2:67" ht="15.75" x14ac:dyDescent="0.2">
      <c r="B74" s="147"/>
      <c r="C74" s="21" t="s">
        <v>103</v>
      </c>
      <c r="D74" s="19" t="s">
        <v>107</v>
      </c>
      <c r="E74" s="19">
        <v>203</v>
      </c>
      <c r="F74" s="20"/>
      <c r="G74" s="19">
        <v>16.399999999999999</v>
      </c>
      <c r="H74" s="19">
        <v>92</v>
      </c>
      <c r="I74" s="19"/>
      <c r="J74" s="19">
        <v>4</v>
      </c>
      <c r="K74" s="19">
        <v>17</v>
      </c>
      <c r="L74" s="19">
        <v>4</v>
      </c>
      <c r="M74" s="19">
        <v>25</v>
      </c>
      <c r="N74" s="19">
        <v>13</v>
      </c>
      <c r="O74" s="19">
        <v>32</v>
      </c>
      <c r="P74" s="19">
        <v>2</v>
      </c>
      <c r="Q74" s="19">
        <v>18</v>
      </c>
      <c r="R74" s="19">
        <v>0</v>
      </c>
      <c r="S74" s="18" t="s">
        <v>731</v>
      </c>
    </row>
    <row r="75" spans="2:67" ht="15.75" x14ac:dyDescent="0.2">
      <c r="B75" s="147"/>
      <c r="C75" s="21" t="s">
        <v>102</v>
      </c>
      <c r="D75" s="19" t="str">
        <f>D74</f>
        <v>sr</v>
      </c>
      <c r="E75" s="19">
        <f>E74</f>
        <v>203</v>
      </c>
      <c r="F75" s="20"/>
      <c r="G75" s="19"/>
      <c r="H75" s="19"/>
      <c r="I75" s="19"/>
      <c r="J75" s="19"/>
      <c r="K75" s="19"/>
      <c r="L75" s="19"/>
      <c r="M75" s="19"/>
      <c r="N75" s="19"/>
      <c r="O75" s="19"/>
      <c r="P75" s="19"/>
      <c r="Q75" s="19"/>
      <c r="R75" s="19"/>
      <c r="S75" s="18"/>
    </row>
    <row r="76" spans="2:67" ht="15.75" x14ac:dyDescent="0.2">
      <c r="B76" s="147"/>
      <c r="C76" s="21" t="s">
        <v>101</v>
      </c>
      <c r="D76" s="19" t="str">
        <f>D75</f>
        <v>sr</v>
      </c>
      <c r="E76" s="19">
        <f>E75</f>
        <v>203</v>
      </c>
      <c r="F76" s="20"/>
      <c r="G76" s="19">
        <v>13.4</v>
      </c>
      <c r="H76" s="19">
        <v>74</v>
      </c>
      <c r="I76" s="19"/>
      <c r="J76" s="19">
        <v>9</v>
      </c>
      <c r="K76" s="19">
        <v>15</v>
      </c>
      <c r="L76" s="19">
        <v>4</v>
      </c>
      <c r="M76" s="19">
        <v>10</v>
      </c>
      <c r="N76" s="19">
        <v>8</v>
      </c>
      <c r="O76" s="19">
        <v>15</v>
      </c>
      <c r="P76" s="19">
        <v>3</v>
      </c>
      <c r="Q76" s="19">
        <v>3</v>
      </c>
      <c r="R76" s="19">
        <v>0</v>
      </c>
      <c r="S76" s="18" t="s">
        <v>752</v>
      </c>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203</v>
      </c>
      <c r="F80" s="13">
        <f>F73</f>
        <v>1166.78</v>
      </c>
      <c r="G80" s="13">
        <f t="shared" ref="G80:R80" si="12">AVERAGE(G73:G78)</f>
        <v>13.533333333333333</v>
      </c>
      <c r="H80" s="13">
        <f t="shared" si="12"/>
        <v>83.166666666666671</v>
      </c>
      <c r="I80" s="13" t="e">
        <f t="shared" si="12"/>
        <v>#DIV/0!</v>
      </c>
      <c r="J80" s="13">
        <f t="shared" si="12"/>
        <v>6.333333333333333</v>
      </c>
      <c r="K80" s="13">
        <f t="shared" si="12"/>
        <v>18</v>
      </c>
      <c r="L80" s="13">
        <f t="shared" si="12"/>
        <v>3</v>
      </c>
      <c r="M80" s="13">
        <f t="shared" si="12"/>
        <v>13.666666666666666</v>
      </c>
      <c r="N80" s="13">
        <f t="shared" si="12"/>
        <v>9.6666666666666661</v>
      </c>
      <c r="O80" s="13">
        <f t="shared" si="12"/>
        <v>19.666666666666668</v>
      </c>
      <c r="P80" s="13">
        <f t="shared" si="12"/>
        <v>1.6666666666666667</v>
      </c>
      <c r="Q80" s="13">
        <f t="shared" si="12"/>
        <v>7</v>
      </c>
      <c r="R80" s="13">
        <f t="shared" si="12"/>
        <v>0</v>
      </c>
      <c r="S80" s="12"/>
    </row>
    <row r="81" spans="2:67" ht="15.75" x14ac:dyDescent="0.2">
      <c r="B81" s="17"/>
      <c r="C81" s="16" t="s">
        <v>97</v>
      </c>
      <c r="D81" s="15"/>
      <c r="E81" s="14"/>
      <c r="F81" s="14"/>
      <c r="G81" s="13">
        <f t="shared" ref="G81:R81" si="13">STDEV(G73:G78)/SQRT(COUNT(G73:G78))</f>
        <v>1.6179548132682151</v>
      </c>
      <c r="H81" s="13">
        <f t="shared" si="13"/>
        <v>5.198824653494075</v>
      </c>
      <c r="I81" s="13" t="e">
        <f t="shared" si="13"/>
        <v>#DIV/0!</v>
      </c>
      <c r="J81" s="13">
        <f t="shared" si="13"/>
        <v>1.4529663145135581</v>
      </c>
      <c r="K81" s="13">
        <f t="shared" si="13"/>
        <v>2.0816659994661326</v>
      </c>
      <c r="L81" s="13">
        <f t="shared" si="13"/>
        <v>1</v>
      </c>
      <c r="M81" s="13">
        <f t="shared" si="13"/>
        <v>5.7831171909658243</v>
      </c>
      <c r="N81" s="13">
        <f t="shared" si="13"/>
        <v>1.6666666666666676</v>
      </c>
      <c r="O81" s="13">
        <f t="shared" si="13"/>
        <v>6.227180564089803</v>
      </c>
      <c r="P81" s="13">
        <f t="shared" si="13"/>
        <v>0.88191710368819687</v>
      </c>
      <c r="Q81" s="13">
        <f t="shared" si="13"/>
        <v>5.5677643628300224</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107</v>
      </c>
      <c r="E83" s="19">
        <v>202</v>
      </c>
      <c r="F83" s="19">
        <v>2330.6</v>
      </c>
      <c r="G83" s="19">
        <v>11.6</v>
      </c>
      <c r="H83" s="19">
        <v>90.8</v>
      </c>
      <c r="I83" s="19"/>
      <c r="J83" s="19">
        <v>8</v>
      </c>
      <c r="K83" s="19">
        <v>25</v>
      </c>
      <c r="L83" s="19">
        <v>2</v>
      </c>
      <c r="M83" s="19">
        <v>10</v>
      </c>
      <c r="N83" s="19">
        <v>25</v>
      </c>
      <c r="O83" s="19">
        <v>13</v>
      </c>
      <c r="P83" s="19">
        <v>0</v>
      </c>
      <c r="Q83" s="19">
        <v>10</v>
      </c>
      <c r="R83" s="19">
        <v>0</v>
      </c>
      <c r="S83" s="18" t="s">
        <v>741</v>
      </c>
      <c r="U83" s="102">
        <v>4</v>
      </c>
      <c r="V83" s="102">
        <f>IF($H83="","",$H83)</f>
        <v>90.8</v>
      </c>
      <c r="W83" s="102">
        <f>IF(V83="","",V83/100)</f>
        <v>0.90799999999999992</v>
      </c>
      <c r="X83" s="102">
        <f>IF($G83="","",$G83)</f>
        <v>11.6</v>
      </c>
      <c r="Y83" s="102">
        <f>IF($K83="","",$K83)</f>
        <v>25</v>
      </c>
      <c r="Z83" s="102">
        <f>IF(J83="","",J83-1)</f>
        <v>7</v>
      </c>
      <c r="AA83" s="102">
        <f>IF($L83="","",$L83)</f>
        <v>2</v>
      </c>
      <c r="AB83" s="102">
        <f>IF($M83="","",$M83)</f>
        <v>10</v>
      </c>
      <c r="AC83" s="102">
        <f>IF($H84="","",$H84)</f>
        <v>105.2</v>
      </c>
      <c r="AD83" s="102">
        <f>IF(AC83="","",AC83/100)</f>
        <v>1.052</v>
      </c>
      <c r="AE83" s="102">
        <f>IF($G84="","",$G84)</f>
        <v>13.3</v>
      </c>
      <c r="AF83" s="102">
        <f>IF($K84="","",$K84)</f>
        <v>22</v>
      </c>
      <c r="AG83" s="102">
        <f>IF(J84="","",J84-1)</f>
        <v>4</v>
      </c>
      <c r="AH83" s="102">
        <f>IF($L84="","",$L84)</f>
        <v>1</v>
      </c>
      <c r="AI83" s="102">
        <f>IF($M84="","",$M84)</f>
        <v>12</v>
      </c>
      <c r="AJ83" s="102">
        <f>IF($H85="","",$H85)</f>
        <v>83.3</v>
      </c>
      <c r="AK83" s="102">
        <f>IF(AJ83="","",AJ83/100)</f>
        <v>0.83299999999999996</v>
      </c>
      <c r="AL83" s="102">
        <f>IF($G85="","",$G85)</f>
        <v>14</v>
      </c>
      <c r="AM83" s="102">
        <f>IF($K85="","",$K85)</f>
        <v>19</v>
      </c>
      <c r="AN83" s="102">
        <f>IF(J85="","",J85-1)</f>
        <v>4</v>
      </c>
      <c r="AO83" s="102">
        <f>IF($L85="","",$L85)</f>
        <v>3</v>
      </c>
      <c r="AP83" s="102">
        <f>IF($M85="","",$M85)</f>
        <v>22</v>
      </c>
      <c r="AQ83" s="102">
        <f>IF($H86="","",$H86)</f>
        <v>79</v>
      </c>
      <c r="AR83" s="102">
        <f>IF(AQ83="","",AQ83/100)</f>
        <v>0.79</v>
      </c>
      <c r="AS83" s="102">
        <f>IF($G86="","",$G86)</f>
        <v>9.9</v>
      </c>
      <c r="AT83" s="102">
        <f>IF($K86="","",$K86)</f>
        <v>16</v>
      </c>
      <c r="AU83" s="102">
        <f>IF(J86="","",J86-1)</f>
        <v>6</v>
      </c>
      <c r="AV83" s="102">
        <f>IF($L86="","",$L86)</f>
        <v>2</v>
      </c>
      <c r="AW83" s="102">
        <f>IF($M86="","",$M86)</f>
        <v>8</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17.5</v>
      </c>
      <c r="BM83" s="102">
        <f>SUM(P83:P88)/U83</f>
        <v>0.5</v>
      </c>
      <c r="BN83" s="102">
        <f>SUM(Q83:Q88)/U83</f>
        <v>15.75</v>
      </c>
      <c r="BO83" s="102">
        <f>SUM(R83:R88)/U83</f>
        <v>0</v>
      </c>
    </row>
    <row r="84" spans="2:67" ht="15.75" x14ac:dyDescent="0.2">
      <c r="B84" s="147"/>
      <c r="C84" s="21" t="s">
        <v>103</v>
      </c>
      <c r="D84" s="19" t="s">
        <v>107</v>
      </c>
      <c r="E84" s="19">
        <v>203</v>
      </c>
      <c r="F84" s="20"/>
      <c r="G84" s="19">
        <v>13.3</v>
      </c>
      <c r="H84" s="19">
        <v>105.2</v>
      </c>
      <c r="I84" s="19"/>
      <c r="J84" s="19">
        <v>5</v>
      </c>
      <c r="K84" s="19">
        <v>22</v>
      </c>
      <c r="L84" s="19">
        <v>1</v>
      </c>
      <c r="M84" s="19">
        <v>12</v>
      </c>
      <c r="N84" s="19">
        <v>12</v>
      </c>
      <c r="O84" s="19">
        <v>19</v>
      </c>
      <c r="P84" s="19">
        <v>0</v>
      </c>
      <c r="Q84" s="19">
        <v>19</v>
      </c>
      <c r="R84" s="19">
        <v>0</v>
      </c>
      <c r="S84" s="18" t="s">
        <v>741</v>
      </c>
    </row>
    <row r="85" spans="2:67" ht="15.75" x14ac:dyDescent="0.2">
      <c r="B85" s="147"/>
      <c r="C85" s="21" t="s">
        <v>102</v>
      </c>
      <c r="D85" s="19" t="str">
        <f>D84</f>
        <v>sr</v>
      </c>
      <c r="E85" s="19">
        <f>E84</f>
        <v>203</v>
      </c>
      <c r="F85" s="20"/>
      <c r="G85" s="19">
        <v>14</v>
      </c>
      <c r="H85" s="19">
        <v>83.3</v>
      </c>
      <c r="I85" s="19"/>
      <c r="J85" s="19">
        <v>5</v>
      </c>
      <c r="K85" s="19">
        <v>19</v>
      </c>
      <c r="L85" s="19">
        <v>3</v>
      </c>
      <c r="M85" s="19">
        <v>22</v>
      </c>
      <c r="N85" s="19">
        <v>8</v>
      </c>
      <c r="O85" s="19">
        <v>26</v>
      </c>
      <c r="P85" s="19">
        <v>2</v>
      </c>
      <c r="Q85" s="19">
        <v>27</v>
      </c>
      <c r="R85" s="19">
        <v>0</v>
      </c>
      <c r="S85" s="18" t="s">
        <v>752</v>
      </c>
    </row>
    <row r="86" spans="2:67" ht="15.75" x14ac:dyDescent="0.2">
      <c r="B86" s="147"/>
      <c r="C86" s="21" t="s">
        <v>101</v>
      </c>
      <c r="D86" s="19" t="str">
        <f>D85</f>
        <v>sr</v>
      </c>
      <c r="E86" s="19">
        <f>E85</f>
        <v>203</v>
      </c>
      <c r="F86" s="20"/>
      <c r="G86" s="19">
        <v>9.9</v>
      </c>
      <c r="H86" s="19">
        <v>79</v>
      </c>
      <c r="I86" s="19"/>
      <c r="J86" s="19">
        <v>7</v>
      </c>
      <c r="K86" s="19">
        <v>16</v>
      </c>
      <c r="L86" s="19">
        <v>2</v>
      </c>
      <c r="M86" s="19">
        <v>8</v>
      </c>
      <c r="N86" s="19">
        <v>6</v>
      </c>
      <c r="O86" s="19">
        <v>12</v>
      </c>
      <c r="P86" s="19">
        <v>0</v>
      </c>
      <c r="Q86" s="19">
        <v>7</v>
      </c>
      <c r="R86" s="19">
        <v>0</v>
      </c>
      <c r="S86" s="18" t="s">
        <v>741</v>
      </c>
    </row>
    <row r="87" spans="2:67" ht="15.75" x14ac:dyDescent="0.2">
      <c r="B87" s="147"/>
      <c r="C87" s="21" t="s">
        <v>100</v>
      </c>
      <c r="D87" s="19"/>
      <c r="E87" s="19"/>
      <c r="F87" s="20"/>
      <c r="G87" s="19"/>
      <c r="H87" s="19"/>
      <c r="I87" s="19"/>
      <c r="J87" s="19"/>
      <c r="K87" s="19"/>
      <c r="L87" s="19"/>
      <c r="M87" s="19"/>
      <c r="N87" s="19"/>
      <c r="O87" s="19"/>
      <c r="P87" s="19"/>
      <c r="Q87" s="19"/>
      <c r="R87" s="19"/>
      <c r="S87" s="134" t="s">
        <v>809</v>
      </c>
    </row>
    <row r="88" spans="2:67" ht="15.75" x14ac:dyDescent="0.2">
      <c r="B88" s="147"/>
      <c r="C88" s="21" t="s">
        <v>99</v>
      </c>
      <c r="D88" s="19"/>
      <c r="E88" s="19"/>
      <c r="F88" s="20"/>
      <c r="G88" s="19"/>
      <c r="H88" s="19"/>
      <c r="I88" s="19"/>
      <c r="J88" s="19"/>
      <c r="K88" s="19"/>
      <c r="L88" s="19"/>
      <c r="M88" s="19"/>
      <c r="N88" s="19"/>
      <c r="O88" s="19"/>
      <c r="P88" s="19"/>
      <c r="Q88" s="19"/>
      <c r="R88" s="19"/>
      <c r="S88" s="134" t="s">
        <v>805</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203</v>
      </c>
      <c r="F90" s="13">
        <f>F83</f>
        <v>2330.6</v>
      </c>
      <c r="G90" s="13">
        <f t="shared" ref="G90:R90" si="14">AVERAGE(G83:G88)</f>
        <v>12.2</v>
      </c>
      <c r="H90" s="13">
        <f t="shared" si="14"/>
        <v>89.575000000000003</v>
      </c>
      <c r="I90" s="13" t="e">
        <f t="shared" si="14"/>
        <v>#DIV/0!</v>
      </c>
      <c r="J90" s="13">
        <f t="shared" si="14"/>
        <v>6.25</v>
      </c>
      <c r="K90" s="13">
        <f t="shared" si="14"/>
        <v>20.5</v>
      </c>
      <c r="L90" s="13">
        <f t="shared" si="14"/>
        <v>2</v>
      </c>
      <c r="M90" s="13">
        <f t="shared" si="14"/>
        <v>13</v>
      </c>
      <c r="N90" s="13">
        <f t="shared" si="14"/>
        <v>12.75</v>
      </c>
      <c r="O90" s="13">
        <f t="shared" si="14"/>
        <v>17.5</v>
      </c>
      <c r="P90" s="13">
        <f t="shared" si="14"/>
        <v>0.5</v>
      </c>
      <c r="Q90" s="13">
        <f t="shared" si="14"/>
        <v>15.75</v>
      </c>
      <c r="R90" s="13">
        <f t="shared" si="14"/>
        <v>0</v>
      </c>
      <c r="S90" s="12"/>
    </row>
    <row r="91" spans="2:67" ht="15.75" x14ac:dyDescent="0.2">
      <c r="B91" s="17"/>
      <c r="C91" s="16" t="s">
        <v>97</v>
      </c>
      <c r="D91" s="15"/>
      <c r="E91" s="14"/>
      <c r="F91" s="14"/>
      <c r="G91" s="13">
        <f t="shared" ref="G91:R91" si="15">STDEV(G83:G88)/SQRT(COUNT(G83:G88))</f>
        <v>0.91742392963486519</v>
      </c>
      <c r="H91" s="13">
        <f t="shared" si="15"/>
        <v>5.750706478338091</v>
      </c>
      <c r="I91" s="13" t="e">
        <f t="shared" si="15"/>
        <v>#DIV/0!</v>
      </c>
      <c r="J91" s="13">
        <f t="shared" si="15"/>
        <v>0.75</v>
      </c>
      <c r="K91" s="13">
        <f t="shared" si="15"/>
        <v>1.9364916731037085</v>
      </c>
      <c r="L91" s="13">
        <f t="shared" si="15"/>
        <v>0.40824829046386302</v>
      </c>
      <c r="M91" s="13">
        <f t="shared" si="15"/>
        <v>3.1091263510296048</v>
      </c>
      <c r="N91" s="13">
        <f t="shared" si="15"/>
        <v>4.2695628191498329</v>
      </c>
      <c r="O91" s="13">
        <f t="shared" si="15"/>
        <v>3.2274861218395139</v>
      </c>
      <c r="P91" s="13">
        <f t="shared" si="15"/>
        <v>0.5</v>
      </c>
      <c r="Q91" s="13">
        <f t="shared" si="15"/>
        <v>4.5345892868042634</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 ref="B33:B38"/>
  </mergeCells>
  <pageMargins left="0.75" right="0.75" top="0.52" bottom="0.16" header="0.5" footer="0.5"/>
  <pageSetup scale="78" orientation="landscape" r:id="rId1"/>
  <headerFooter alignWithMargins="0"/>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595D-772A-4228-A933-0616996C1493}">
  <sheetPr>
    <pageSetUpPr fitToPage="1"/>
  </sheetPr>
  <dimension ref="B1:BO92"/>
  <sheetViews>
    <sheetView defaultGridColor="0" colorId="8" zoomScale="85" workbookViewId="0">
      <selection activeCell="U13" sqref="U13:BP85"/>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107</v>
      </c>
      <c r="E13" s="19">
        <v>202</v>
      </c>
      <c r="F13" s="19">
        <v>1038.42</v>
      </c>
      <c r="G13" s="19">
        <v>10.6</v>
      </c>
      <c r="H13" s="19">
        <v>76.599999999999994</v>
      </c>
      <c r="I13" s="19"/>
      <c r="J13" s="19">
        <v>8</v>
      </c>
      <c r="K13" s="19">
        <v>21</v>
      </c>
      <c r="L13" s="19">
        <v>1</v>
      </c>
      <c r="M13" s="19">
        <v>6</v>
      </c>
      <c r="N13" s="19">
        <v>16</v>
      </c>
      <c r="O13" s="19">
        <v>4</v>
      </c>
      <c r="P13" s="19">
        <v>1</v>
      </c>
      <c r="Q13" s="19">
        <v>7</v>
      </c>
      <c r="R13" s="19">
        <v>0</v>
      </c>
      <c r="S13" s="18" t="s">
        <v>765</v>
      </c>
      <c r="U13" s="102">
        <v>4</v>
      </c>
      <c r="V13" s="102">
        <f>IF($H13="","",$H13)</f>
        <v>76.599999999999994</v>
      </c>
      <c r="W13" s="102">
        <f>IF(V13="","",V13/100)</f>
        <v>0.7659999999999999</v>
      </c>
      <c r="X13" s="102">
        <f>IF($G13="","",$G13)</f>
        <v>10.6</v>
      </c>
      <c r="Y13" s="102">
        <f>IF($K13="","",$K13)</f>
        <v>21</v>
      </c>
      <c r="Z13" s="102">
        <f>IF(J13="","",J13-1)</f>
        <v>7</v>
      </c>
      <c r="AA13" s="102">
        <f>IF($L13="","",$L13)</f>
        <v>1</v>
      </c>
      <c r="AB13" s="102">
        <f>IF($M13="","",$M13)</f>
        <v>6</v>
      </c>
      <c r="AC13" s="102">
        <f>IF($H14="","",$H14)</f>
        <v>81.2</v>
      </c>
      <c r="AD13" s="102">
        <f>IF(AC13="","",AC13/100)</f>
        <v>0.81200000000000006</v>
      </c>
      <c r="AE13" s="102">
        <f>IF($G14="","",$G14)</f>
        <v>8.6999999999999993</v>
      </c>
      <c r="AF13" s="102">
        <f>IF($K14="","",$K14)</f>
        <v>13</v>
      </c>
      <c r="AG13" s="102">
        <f>IF(J14="","",J14-1)</f>
        <v>5</v>
      </c>
      <c r="AH13" s="102">
        <f>IF($L14="","",$L14)</f>
        <v>1</v>
      </c>
      <c r="AI13" s="102">
        <f>IF($M14="","",$M14)</f>
        <v>1</v>
      </c>
      <c r="AJ13" s="102">
        <f>IF($H15="","",$H15)</f>
        <v>72.2</v>
      </c>
      <c r="AK13" s="102">
        <f>IF(AJ13="","",AJ13/100)</f>
        <v>0.72199999999999998</v>
      </c>
      <c r="AL13" s="102">
        <f>IF($G15="","",$G15)</f>
        <v>7.7</v>
      </c>
      <c r="AM13" s="102">
        <f>IF($K15="","",$K15)</f>
        <v>16</v>
      </c>
      <c r="AN13" s="102">
        <f>IF(J15="","",J15-1)</f>
        <v>8</v>
      </c>
      <c r="AO13" s="102">
        <f>IF($L15="","",$L15)</f>
        <v>0</v>
      </c>
      <c r="AP13" s="102">
        <f>IF($M15="","",$M15)</f>
        <v>0</v>
      </c>
      <c r="AQ13" s="102">
        <f>IF($H16="","",$H16)</f>
        <v>76</v>
      </c>
      <c r="AR13" s="102">
        <f>IF(AQ13="","",AQ13/100)</f>
        <v>0.76</v>
      </c>
      <c r="AS13" s="102">
        <f>IF($G16="","",$G16)</f>
        <v>9.4</v>
      </c>
      <c r="AT13" s="102">
        <f>IF($K16="","",$K16)</f>
        <v>18</v>
      </c>
      <c r="AU13" s="102">
        <f>IF(J16="","",J16-1)</f>
        <v>6</v>
      </c>
      <c r="AV13" s="102">
        <f>IF($L16="","",$L16)</f>
        <v>2</v>
      </c>
      <c r="AW13" s="102">
        <f>IF($M16="","",$M16)</f>
        <v>2</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3.75</v>
      </c>
      <c r="BM13" s="102">
        <f>SUM(P13:P18)/U13</f>
        <v>0.75</v>
      </c>
      <c r="BN13" s="102">
        <f>SUM(Q13:Q18)/U13</f>
        <v>5</v>
      </c>
      <c r="BO13" s="102">
        <f>SUM(R13:R18)/U13</f>
        <v>0</v>
      </c>
    </row>
    <row r="14" spans="2:67" ht="15.75" x14ac:dyDescent="0.2">
      <c r="B14" s="147"/>
      <c r="C14" s="21" t="s">
        <v>103</v>
      </c>
      <c r="D14" s="19" t="s">
        <v>107</v>
      </c>
      <c r="E14" s="19">
        <v>204</v>
      </c>
      <c r="F14" s="20"/>
      <c r="G14" s="19">
        <v>8.6999999999999993</v>
      </c>
      <c r="H14" s="19">
        <v>81.2</v>
      </c>
      <c r="I14" s="19"/>
      <c r="J14" s="19">
        <v>6</v>
      </c>
      <c r="K14" s="19">
        <v>13</v>
      </c>
      <c r="L14" s="19">
        <v>1</v>
      </c>
      <c r="M14" s="19">
        <v>1</v>
      </c>
      <c r="N14" s="19">
        <v>8</v>
      </c>
      <c r="O14" s="19">
        <v>4</v>
      </c>
      <c r="P14" s="19">
        <v>1</v>
      </c>
      <c r="Q14" s="19">
        <v>3</v>
      </c>
      <c r="R14" s="19">
        <v>0</v>
      </c>
      <c r="S14" s="18" t="s">
        <v>741</v>
      </c>
    </row>
    <row r="15" spans="2:67" ht="15.75" x14ac:dyDescent="0.2">
      <c r="B15" s="147"/>
      <c r="C15" s="21" t="s">
        <v>102</v>
      </c>
      <c r="D15" s="19" t="str">
        <f>D14</f>
        <v>sr</v>
      </c>
      <c r="E15" s="19">
        <f>E14</f>
        <v>204</v>
      </c>
      <c r="F15" s="20"/>
      <c r="G15" s="19">
        <v>7.7</v>
      </c>
      <c r="H15" s="19">
        <v>72.2</v>
      </c>
      <c r="I15" s="19"/>
      <c r="J15" s="19">
        <v>9</v>
      </c>
      <c r="K15" s="19">
        <v>16</v>
      </c>
      <c r="L15" s="19">
        <v>0</v>
      </c>
      <c r="M15" s="19">
        <v>0</v>
      </c>
      <c r="N15" s="19">
        <v>10</v>
      </c>
      <c r="O15" s="19">
        <v>0</v>
      </c>
      <c r="P15" s="19">
        <v>1</v>
      </c>
      <c r="Q15" s="19">
        <v>3</v>
      </c>
      <c r="R15" s="19">
        <v>0</v>
      </c>
      <c r="S15" s="18" t="s">
        <v>765</v>
      </c>
    </row>
    <row r="16" spans="2:67" ht="15.75" x14ac:dyDescent="0.2">
      <c r="B16" s="147"/>
      <c r="C16" s="21" t="s">
        <v>101</v>
      </c>
      <c r="D16" s="19" t="str">
        <f>D15</f>
        <v>sr</v>
      </c>
      <c r="E16" s="19">
        <f>E15</f>
        <v>204</v>
      </c>
      <c r="F16" s="20"/>
      <c r="G16" s="19">
        <v>9.4</v>
      </c>
      <c r="H16" s="19">
        <v>76</v>
      </c>
      <c r="I16" s="19"/>
      <c r="J16" s="19">
        <v>7</v>
      </c>
      <c r="K16" s="19">
        <v>18</v>
      </c>
      <c r="L16" s="19">
        <v>2</v>
      </c>
      <c r="M16" s="19">
        <v>2</v>
      </c>
      <c r="N16" s="19">
        <v>8</v>
      </c>
      <c r="O16" s="19">
        <v>7</v>
      </c>
      <c r="P16" s="19">
        <v>0</v>
      </c>
      <c r="Q16" s="19">
        <v>7</v>
      </c>
      <c r="R16" s="19">
        <v>0</v>
      </c>
      <c r="S16" s="18" t="s">
        <v>765</v>
      </c>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204</v>
      </c>
      <c r="F20" s="13">
        <f>F13</f>
        <v>1038.42</v>
      </c>
      <c r="G20" s="13">
        <f t="shared" ref="G20:R20" si="0">AVERAGE(G13:G18)</f>
        <v>9.1</v>
      </c>
      <c r="H20" s="13">
        <f t="shared" si="0"/>
        <v>76.5</v>
      </c>
      <c r="I20" s="13" t="e">
        <f t="shared" si="0"/>
        <v>#DIV/0!</v>
      </c>
      <c r="J20" s="13">
        <f t="shared" si="0"/>
        <v>7.5</v>
      </c>
      <c r="K20" s="13">
        <f t="shared" si="0"/>
        <v>17</v>
      </c>
      <c r="L20" s="13">
        <f t="shared" si="0"/>
        <v>1</v>
      </c>
      <c r="M20" s="13">
        <f t="shared" si="0"/>
        <v>2.25</v>
      </c>
      <c r="N20" s="13">
        <f t="shared" si="0"/>
        <v>10.5</v>
      </c>
      <c r="O20" s="13">
        <f t="shared" si="0"/>
        <v>3.75</v>
      </c>
      <c r="P20" s="13">
        <f t="shared" si="0"/>
        <v>0.75</v>
      </c>
      <c r="Q20" s="13">
        <f t="shared" si="0"/>
        <v>5</v>
      </c>
      <c r="R20" s="13">
        <f t="shared" si="0"/>
        <v>0</v>
      </c>
      <c r="S20" s="12"/>
    </row>
    <row r="21" spans="2:67" ht="15.75" x14ac:dyDescent="0.2">
      <c r="B21" s="17"/>
      <c r="C21" s="16" t="s">
        <v>97</v>
      </c>
      <c r="D21" s="15"/>
      <c r="E21" s="14"/>
      <c r="F21" s="14"/>
      <c r="G21" s="13">
        <f t="shared" ref="G21:R21" si="1">STDEV(G13:G18)/SQRT(COUNT(G13:G18))</f>
        <v>0.60964470527239856</v>
      </c>
      <c r="H21" s="13">
        <f t="shared" si="1"/>
        <v>1.8448125469362284</v>
      </c>
      <c r="I21" s="13" t="e">
        <f t="shared" si="1"/>
        <v>#DIV/0!</v>
      </c>
      <c r="J21" s="13">
        <f t="shared" si="1"/>
        <v>0.6454972243679028</v>
      </c>
      <c r="K21" s="13">
        <f t="shared" si="1"/>
        <v>1.6832508230603465</v>
      </c>
      <c r="L21" s="13">
        <f t="shared" si="1"/>
        <v>0.40824829046386302</v>
      </c>
      <c r="M21" s="13">
        <f t="shared" si="1"/>
        <v>1.3149778198382918</v>
      </c>
      <c r="N21" s="13">
        <f t="shared" si="1"/>
        <v>1.8929694486000912</v>
      </c>
      <c r="O21" s="13">
        <f t="shared" si="1"/>
        <v>1.4361406616345072</v>
      </c>
      <c r="P21" s="13">
        <f t="shared" si="1"/>
        <v>0.25</v>
      </c>
      <c r="Q21" s="13">
        <f t="shared" si="1"/>
        <v>1.1547005383792515</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107</v>
      </c>
      <c r="E23" s="19">
        <v>202</v>
      </c>
      <c r="F23" s="19">
        <v>1969.81</v>
      </c>
      <c r="G23" s="19">
        <v>12.9</v>
      </c>
      <c r="H23" s="19">
        <v>75</v>
      </c>
      <c r="I23" s="19"/>
      <c r="J23" s="19">
        <v>5</v>
      </c>
      <c r="K23" s="19">
        <v>18</v>
      </c>
      <c r="L23" s="19">
        <v>2</v>
      </c>
      <c r="M23" s="19">
        <v>14</v>
      </c>
      <c r="N23" s="19">
        <v>10</v>
      </c>
      <c r="O23" s="19">
        <v>9</v>
      </c>
      <c r="P23" s="19">
        <v>0</v>
      </c>
      <c r="Q23" s="19">
        <v>15</v>
      </c>
      <c r="R23" s="19">
        <v>0</v>
      </c>
      <c r="S23" s="18" t="s">
        <v>738</v>
      </c>
      <c r="U23" s="102">
        <v>4</v>
      </c>
      <c r="V23" s="102">
        <f>IF($H23="","",$H23)</f>
        <v>75</v>
      </c>
      <c r="W23" s="102">
        <f>IF(V23="","",V23/100)</f>
        <v>0.75</v>
      </c>
      <c r="X23" s="102">
        <f>IF($G23="","",$G23)</f>
        <v>12.9</v>
      </c>
      <c r="Y23" s="102">
        <f>IF($K23="","",$K23)</f>
        <v>18</v>
      </c>
      <c r="Z23" s="102">
        <f>IF(J23="","",J23-1)</f>
        <v>4</v>
      </c>
      <c r="AA23" s="102">
        <f>IF($L23="","",$L23)</f>
        <v>2</v>
      </c>
      <c r="AB23" s="102">
        <f>IF($M23="","",$M23)</f>
        <v>14</v>
      </c>
      <c r="AC23" s="102">
        <f>IF($H24="","",$H24)</f>
        <v>78</v>
      </c>
      <c r="AD23" s="102">
        <f>IF(AC23="","",AC23/100)</f>
        <v>0.78</v>
      </c>
      <c r="AE23" s="102">
        <f>IF($G24="","",$G24)</f>
        <v>12</v>
      </c>
      <c r="AF23" s="102">
        <f>IF($K24="","",$K24)</f>
        <v>18</v>
      </c>
      <c r="AG23" s="102">
        <f>IF(J24="","",J24-1)</f>
        <v>3</v>
      </c>
      <c r="AH23" s="102">
        <f>IF($L24="","",$L24)</f>
        <v>1</v>
      </c>
      <c r="AI23" s="102">
        <f>IF($M24="","",$M24)</f>
        <v>5</v>
      </c>
      <c r="AJ23" s="102">
        <f>IF($H25="","",$H25)</f>
        <v>78.599999999999994</v>
      </c>
      <c r="AK23" s="102">
        <f>IF(AJ23="","",AJ23/100)</f>
        <v>0.78599999999999992</v>
      </c>
      <c r="AL23" s="102">
        <f>IF($G25="","",$G25)</f>
        <v>12.7</v>
      </c>
      <c r="AM23" s="102">
        <f>IF($K25="","",$K25)</f>
        <v>16</v>
      </c>
      <c r="AN23" s="102">
        <f>IF(J25="","",J25-1)</f>
        <v>5</v>
      </c>
      <c r="AO23" s="102">
        <f>IF($L25="","",$L25)</f>
        <v>2</v>
      </c>
      <c r="AP23" s="102">
        <f>IF($M25="","",$M25)</f>
        <v>13</v>
      </c>
      <c r="AQ23" s="102">
        <f>IF($H26="","",$H26)</f>
        <v>82.6</v>
      </c>
      <c r="AR23" s="102">
        <f>IF(AQ23="","",AQ23/100)</f>
        <v>0.82599999999999996</v>
      </c>
      <c r="AS23" s="102">
        <f>IF($G26="","",$G26)</f>
        <v>16.899999999999999</v>
      </c>
      <c r="AT23" s="102">
        <f>IF($K26="","",$K26)</f>
        <v>21</v>
      </c>
      <c r="AU23" s="102">
        <f>IF(J26="","",J26-1)</f>
        <v>5</v>
      </c>
      <c r="AV23" s="102">
        <f>IF($L26="","",$L26)</f>
        <v>5</v>
      </c>
      <c r="AW23" s="102">
        <f>IF($M26="","",$M26)</f>
        <v>15</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13.25</v>
      </c>
      <c r="BM23" s="102">
        <f>SUM(P23:P28)/U23</f>
        <v>1.5</v>
      </c>
      <c r="BN23" s="102">
        <f>SUM(Q23:Q28)/U23</f>
        <v>12.25</v>
      </c>
      <c r="BO23" s="102">
        <f>SUM(R23:R28)/U23</f>
        <v>0</v>
      </c>
    </row>
    <row r="24" spans="2:67" ht="15.75" x14ac:dyDescent="0.2">
      <c r="B24" s="147"/>
      <c r="C24" s="21" t="s">
        <v>103</v>
      </c>
      <c r="D24" s="19" t="s">
        <v>107</v>
      </c>
      <c r="E24" s="19">
        <v>204</v>
      </c>
      <c r="F24" s="20"/>
      <c r="G24" s="19">
        <v>12</v>
      </c>
      <c r="H24" s="19">
        <v>78</v>
      </c>
      <c r="I24" s="19"/>
      <c r="J24" s="19">
        <v>4</v>
      </c>
      <c r="K24" s="19">
        <v>18</v>
      </c>
      <c r="L24" s="19">
        <v>1</v>
      </c>
      <c r="M24" s="19">
        <v>5</v>
      </c>
      <c r="N24" s="19">
        <v>16</v>
      </c>
      <c r="O24" s="19">
        <v>6</v>
      </c>
      <c r="P24" s="19">
        <v>0</v>
      </c>
      <c r="Q24" s="19">
        <v>12</v>
      </c>
      <c r="R24" s="19">
        <v>0</v>
      </c>
      <c r="S24" s="18" t="s">
        <v>741</v>
      </c>
    </row>
    <row r="25" spans="2:67" ht="15.75" x14ac:dyDescent="0.2">
      <c r="B25" s="147"/>
      <c r="C25" s="21" t="s">
        <v>102</v>
      </c>
      <c r="D25" s="19" t="str">
        <f>D24</f>
        <v>sr</v>
      </c>
      <c r="E25" s="19">
        <f>E24</f>
        <v>204</v>
      </c>
      <c r="F25" s="20"/>
      <c r="G25" s="19">
        <v>12.7</v>
      </c>
      <c r="H25" s="19">
        <v>78.599999999999994</v>
      </c>
      <c r="I25" s="19"/>
      <c r="J25" s="19">
        <v>6</v>
      </c>
      <c r="K25" s="19">
        <v>16</v>
      </c>
      <c r="L25" s="19">
        <v>2</v>
      </c>
      <c r="M25" s="19">
        <v>13</v>
      </c>
      <c r="N25" s="19">
        <v>17</v>
      </c>
      <c r="O25" s="19">
        <v>18</v>
      </c>
      <c r="P25" s="19">
        <v>1</v>
      </c>
      <c r="Q25" s="19">
        <v>10</v>
      </c>
      <c r="R25" s="19">
        <v>0</v>
      </c>
      <c r="S25" s="18" t="s">
        <v>738</v>
      </c>
    </row>
    <row r="26" spans="2:67" ht="15.75" x14ac:dyDescent="0.2">
      <c r="B26" s="147"/>
      <c r="C26" s="21" t="s">
        <v>101</v>
      </c>
      <c r="D26" s="19" t="str">
        <f>D25</f>
        <v>sr</v>
      </c>
      <c r="E26" s="19">
        <f>E25</f>
        <v>204</v>
      </c>
      <c r="F26" s="20"/>
      <c r="G26" s="19">
        <v>16.899999999999999</v>
      </c>
      <c r="H26" s="19">
        <v>82.6</v>
      </c>
      <c r="I26" s="19"/>
      <c r="J26" s="19">
        <v>6</v>
      </c>
      <c r="K26" s="19">
        <v>21</v>
      </c>
      <c r="L26" s="19">
        <v>5</v>
      </c>
      <c r="M26" s="19">
        <v>15</v>
      </c>
      <c r="N26" s="19">
        <v>22</v>
      </c>
      <c r="O26" s="19">
        <v>20</v>
      </c>
      <c r="P26" s="19">
        <v>5</v>
      </c>
      <c r="Q26" s="19">
        <v>12</v>
      </c>
      <c r="R26" s="19">
        <v>0</v>
      </c>
      <c r="S26" s="18"/>
    </row>
    <row r="27" spans="2:67" ht="15.75" x14ac:dyDescent="0.2">
      <c r="B27" s="147"/>
      <c r="C27" s="21" t="s">
        <v>100</v>
      </c>
      <c r="D27" s="19"/>
      <c r="E27" s="19"/>
      <c r="F27" s="20"/>
      <c r="G27" s="19"/>
      <c r="H27" s="19"/>
      <c r="I27" s="19"/>
      <c r="J27" s="19"/>
      <c r="K27" s="19"/>
      <c r="L27" s="19"/>
      <c r="M27" s="19"/>
      <c r="N27" s="19"/>
      <c r="O27" s="19"/>
      <c r="P27" s="19"/>
      <c r="Q27" s="19"/>
      <c r="R27" s="19"/>
      <c r="S27" s="18" t="s">
        <v>806</v>
      </c>
    </row>
    <row r="28" spans="2:67" ht="15.75" x14ac:dyDescent="0.2">
      <c r="B28" s="147"/>
      <c r="C28" s="21" t="s">
        <v>99</v>
      </c>
      <c r="D28" s="19"/>
      <c r="E28" s="19"/>
      <c r="F28" s="20"/>
      <c r="G28" s="19"/>
      <c r="H28" s="19"/>
      <c r="I28" s="19"/>
      <c r="J28" s="19"/>
      <c r="K28" s="19"/>
      <c r="L28" s="19"/>
      <c r="M28" s="19"/>
      <c r="N28" s="19"/>
      <c r="O28" s="19"/>
      <c r="P28" s="19"/>
      <c r="Q28" s="19"/>
      <c r="R28" s="19"/>
      <c r="S28" s="18" t="s">
        <v>808</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204</v>
      </c>
      <c r="F30" s="13">
        <f>F23</f>
        <v>1969.81</v>
      </c>
      <c r="G30" s="13">
        <f t="shared" ref="G30:R30" si="2">AVERAGE(G23:G28)</f>
        <v>13.624999999999998</v>
      </c>
      <c r="H30" s="13">
        <f t="shared" si="2"/>
        <v>78.55</v>
      </c>
      <c r="I30" s="13" t="e">
        <f t="shared" si="2"/>
        <v>#DIV/0!</v>
      </c>
      <c r="J30" s="13">
        <f t="shared" si="2"/>
        <v>5.25</v>
      </c>
      <c r="K30" s="13">
        <f t="shared" si="2"/>
        <v>18.25</v>
      </c>
      <c r="L30" s="13">
        <f t="shared" si="2"/>
        <v>2.5</v>
      </c>
      <c r="M30" s="13">
        <f t="shared" si="2"/>
        <v>11.75</v>
      </c>
      <c r="N30" s="13">
        <f t="shared" si="2"/>
        <v>16.25</v>
      </c>
      <c r="O30" s="13">
        <f t="shared" si="2"/>
        <v>13.25</v>
      </c>
      <c r="P30" s="13">
        <f t="shared" si="2"/>
        <v>1.5</v>
      </c>
      <c r="Q30" s="13">
        <f t="shared" si="2"/>
        <v>12.25</v>
      </c>
      <c r="R30" s="13">
        <f t="shared" si="2"/>
        <v>0</v>
      </c>
      <c r="S30" s="12"/>
    </row>
    <row r="31" spans="2:67" ht="15.75" x14ac:dyDescent="0.2">
      <c r="B31" s="17"/>
      <c r="C31" s="16" t="s">
        <v>97</v>
      </c>
      <c r="D31" s="15"/>
      <c r="E31" s="14"/>
      <c r="F31" s="14"/>
      <c r="G31" s="13">
        <f t="shared" ref="G31:R31" si="3">STDEV(G23:G28)/SQRT(COUNT(G23:G28))</f>
        <v>1.1085839315691652</v>
      </c>
      <c r="H31" s="13">
        <f t="shared" si="3"/>
        <v>1.5628499608087771</v>
      </c>
      <c r="I31" s="13" t="e">
        <f t="shared" si="3"/>
        <v>#DIV/0!</v>
      </c>
      <c r="J31" s="13">
        <f t="shared" si="3"/>
        <v>0.47871355387816905</v>
      </c>
      <c r="K31" s="13">
        <f t="shared" si="3"/>
        <v>1.0307764064044151</v>
      </c>
      <c r="L31" s="13">
        <f t="shared" si="3"/>
        <v>0.8660254037844386</v>
      </c>
      <c r="M31" s="13">
        <f t="shared" si="3"/>
        <v>2.2867371223353739</v>
      </c>
      <c r="N31" s="13">
        <f t="shared" si="3"/>
        <v>2.462214450449026</v>
      </c>
      <c r="O31" s="13">
        <f t="shared" si="3"/>
        <v>3.400367627183861</v>
      </c>
      <c r="P31" s="13">
        <f t="shared" si="3"/>
        <v>1.1902380714238083</v>
      </c>
      <c r="Q31" s="13">
        <f t="shared" si="3"/>
        <v>1.0307764064044151</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107</v>
      </c>
      <c r="E33" s="19">
        <v>202</v>
      </c>
      <c r="F33" s="19">
        <v>5538.23</v>
      </c>
      <c r="G33" s="19">
        <v>16.2</v>
      </c>
      <c r="H33" s="19">
        <v>93.3</v>
      </c>
      <c r="I33" s="19"/>
      <c r="J33" s="19">
        <v>7</v>
      </c>
      <c r="K33" s="19">
        <v>24</v>
      </c>
      <c r="L33" s="19">
        <v>5</v>
      </c>
      <c r="M33" s="19">
        <v>27</v>
      </c>
      <c r="N33" s="19">
        <v>24</v>
      </c>
      <c r="O33" s="19">
        <v>26</v>
      </c>
      <c r="P33" s="19">
        <v>2</v>
      </c>
      <c r="Q33" s="19">
        <v>33</v>
      </c>
      <c r="R33" s="19">
        <v>0</v>
      </c>
      <c r="S33" s="18" t="s">
        <v>765</v>
      </c>
      <c r="U33" s="102">
        <v>4</v>
      </c>
      <c r="V33" s="102">
        <f>IF($H33="","",$H33)</f>
        <v>93.3</v>
      </c>
      <c r="W33" s="102">
        <f>IF(V33="","",V33/100)</f>
        <v>0.93299999999999994</v>
      </c>
      <c r="X33" s="102">
        <f>IF($G33="","",$G33)</f>
        <v>16.2</v>
      </c>
      <c r="Y33" s="102">
        <f>IF($K33="","",$K33)</f>
        <v>24</v>
      </c>
      <c r="Z33" s="102">
        <f>IF(J33="","",J33-1)</f>
        <v>6</v>
      </c>
      <c r="AA33" s="102">
        <f>IF($L33="","",$L33)</f>
        <v>5</v>
      </c>
      <c r="AB33" s="102">
        <f>IF($M33="","",$M33)</f>
        <v>27</v>
      </c>
      <c r="AC33" s="102">
        <f>IF($H34="","",$H34)</f>
        <v>81.599999999999994</v>
      </c>
      <c r="AD33" s="102">
        <f>IF(AC33="","",AC33/100)</f>
        <v>0.81599999999999995</v>
      </c>
      <c r="AE33" s="102">
        <f>IF($G34="","",$G34)</f>
        <v>13.9</v>
      </c>
      <c r="AF33" s="102">
        <f>IF($K34="","",$K34)</f>
        <v>20</v>
      </c>
      <c r="AG33" s="102">
        <f>IF(J34="","",J34-1)</f>
        <v>3</v>
      </c>
      <c r="AH33" s="102">
        <f>IF($L34="","",$L34)</f>
        <v>1</v>
      </c>
      <c r="AI33" s="102">
        <f>IF($M34="","",$M34)</f>
        <v>10</v>
      </c>
      <c r="AJ33" s="102">
        <f>IF($H35="","",$H35)</f>
        <v>93.4</v>
      </c>
      <c r="AK33" s="102">
        <f>IF(AJ33="","",AJ33/100)</f>
        <v>0.93400000000000005</v>
      </c>
      <c r="AL33" s="102">
        <f>IF($G35="","",$G35)</f>
        <v>16.2</v>
      </c>
      <c r="AM33" s="102">
        <f>IF($K35="","",$K35)</f>
        <v>20</v>
      </c>
      <c r="AN33" s="102">
        <f>IF(J35="","",J35-1)</f>
        <v>7</v>
      </c>
      <c r="AO33" s="102">
        <f>IF($L35="","",$L35)</f>
        <v>1</v>
      </c>
      <c r="AP33" s="102">
        <f>IF($M35="","",$M35)</f>
        <v>12</v>
      </c>
      <c r="AQ33" s="102">
        <f>IF($H36="","",$H36)</f>
        <v>93</v>
      </c>
      <c r="AR33" s="102">
        <f>IF(AQ33="","",AQ33/100)</f>
        <v>0.93</v>
      </c>
      <c r="AS33" s="102">
        <f>IF($G36="","",$G36)</f>
        <v>13.7</v>
      </c>
      <c r="AT33" s="102">
        <f>IF($K36="","",$K36)</f>
        <v>23</v>
      </c>
      <c r="AU33" s="102">
        <f>IF(J36="","",J36-1)</f>
        <v>6</v>
      </c>
      <c r="AV33" s="102">
        <f>IF($L36="","",$L36)</f>
        <v>2</v>
      </c>
      <c r="AW33" s="102">
        <f>IF($M36="","",$M36)</f>
        <v>6</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22.25</v>
      </c>
      <c r="BM33" s="102">
        <f>SUM(P33:P38)/U33</f>
        <v>1.75</v>
      </c>
      <c r="BN33" s="102">
        <f>SUM(Q33:Q38)/U33</f>
        <v>19</v>
      </c>
      <c r="BO33" s="102">
        <f>SUM(R33:R38)/U33</f>
        <v>0</v>
      </c>
    </row>
    <row r="34" spans="2:67" ht="15.75" x14ac:dyDescent="0.2">
      <c r="B34" s="147"/>
      <c r="C34" s="21" t="s">
        <v>103</v>
      </c>
      <c r="D34" s="19" t="s">
        <v>107</v>
      </c>
      <c r="E34" s="19">
        <v>204</v>
      </c>
      <c r="F34" s="20"/>
      <c r="G34" s="19">
        <v>13.9</v>
      </c>
      <c r="H34" s="19">
        <v>81.599999999999994</v>
      </c>
      <c r="I34" s="19"/>
      <c r="J34" s="19">
        <v>4</v>
      </c>
      <c r="K34" s="19">
        <v>20</v>
      </c>
      <c r="L34" s="19">
        <v>1</v>
      </c>
      <c r="M34" s="19">
        <v>10</v>
      </c>
      <c r="N34" s="19">
        <v>16</v>
      </c>
      <c r="O34" s="19">
        <v>23</v>
      </c>
      <c r="P34" s="19">
        <v>1</v>
      </c>
      <c r="Q34" s="19">
        <v>12</v>
      </c>
      <c r="R34" s="19">
        <v>0</v>
      </c>
      <c r="S34" s="18" t="s">
        <v>741</v>
      </c>
    </row>
    <row r="35" spans="2:67" ht="15.75" x14ac:dyDescent="0.2">
      <c r="B35" s="147"/>
      <c r="C35" s="21" t="s">
        <v>102</v>
      </c>
      <c r="D35" s="19" t="str">
        <f>D34</f>
        <v>sr</v>
      </c>
      <c r="E35" s="19">
        <f>E34</f>
        <v>204</v>
      </c>
      <c r="F35" s="20"/>
      <c r="G35" s="19">
        <v>16.2</v>
      </c>
      <c r="H35" s="19">
        <v>93.4</v>
      </c>
      <c r="I35" s="19"/>
      <c r="J35" s="19">
        <v>8</v>
      </c>
      <c r="K35" s="19">
        <v>20</v>
      </c>
      <c r="L35" s="19">
        <v>1</v>
      </c>
      <c r="M35" s="19">
        <v>12</v>
      </c>
      <c r="N35" s="19">
        <v>21</v>
      </c>
      <c r="O35" s="19">
        <v>22</v>
      </c>
      <c r="P35" s="19">
        <v>4</v>
      </c>
      <c r="Q35" s="19">
        <v>15</v>
      </c>
      <c r="R35" s="19">
        <v>0</v>
      </c>
      <c r="S35" s="18" t="s">
        <v>741</v>
      </c>
    </row>
    <row r="36" spans="2:67" ht="15.75" x14ac:dyDescent="0.2">
      <c r="B36" s="147"/>
      <c r="C36" s="21" t="s">
        <v>101</v>
      </c>
      <c r="D36" s="19" t="str">
        <f>D35</f>
        <v>sr</v>
      </c>
      <c r="E36" s="19">
        <f>E35</f>
        <v>204</v>
      </c>
      <c r="F36" s="20"/>
      <c r="G36" s="19">
        <v>13.7</v>
      </c>
      <c r="H36" s="19">
        <v>93</v>
      </c>
      <c r="I36" s="19"/>
      <c r="J36" s="19">
        <v>7</v>
      </c>
      <c r="K36" s="19">
        <v>23</v>
      </c>
      <c r="L36" s="19">
        <v>2</v>
      </c>
      <c r="M36" s="19">
        <v>6</v>
      </c>
      <c r="N36" s="19">
        <v>11</v>
      </c>
      <c r="O36" s="19">
        <v>18</v>
      </c>
      <c r="P36" s="19">
        <v>0</v>
      </c>
      <c r="Q36" s="19">
        <v>16</v>
      </c>
      <c r="R36" s="19">
        <v>0</v>
      </c>
      <c r="S36" s="18" t="s">
        <v>741</v>
      </c>
    </row>
    <row r="37" spans="2:67" ht="15.75" x14ac:dyDescent="0.2">
      <c r="B37" s="147"/>
      <c r="C37" s="21" t="s">
        <v>100</v>
      </c>
      <c r="D37" s="19"/>
      <c r="E37" s="19"/>
      <c r="F37" s="20"/>
      <c r="G37" s="19"/>
      <c r="H37" s="19"/>
      <c r="I37" s="19"/>
      <c r="J37" s="19"/>
      <c r="K37" s="19"/>
      <c r="L37" s="19"/>
      <c r="M37" s="19"/>
      <c r="N37" s="19"/>
      <c r="O37" s="19"/>
      <c r="P37" s="19"/>
      <c r="Q37" s="19"/>
      <c r="R37" s="19"/>
      <c r="S37" s="18" t="s">
        <v>811</v>
      </c>
    </row>
    <row r="38" spans="2:67" ht="15.75" x14ac:dyDescent="0.2">
      <c r="B38" s="147"/>
      <c r="C38" s="21" t="s">
        <v>99</v>
      </c>
      <c r="D38" s="19"/>
      <c r="E38" s="19"/>
      <c r="F38" s="20"/>
      <c r="G38" s="19"/>
      <c r="H38" s="19"/>
      <c r="I38" s="19"/>
      <c r="J38" s="19"/>
      <c r="K38" s="19"/>
      <c r="L38" s="19"/>
      <c r="M38" s="19"/>
      <c r="N38" s="19"/>
      <c r="O38" s="19"/>
      <c r="P38" s="19"/>
      <c r="Q38" s="19"/>
      <c r="R38" s="19"/>
      <c r="S38" s="18" t="s">
        <v>808</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204</v>
      </c>
      <c r="F40" s="13">
        <f>F33</f>
        <v>5538.23</v>
      </c>
      <c r="G40" s="13">
        <f t="shared" ref="G40:R40" si="4">AVERAGE(G33:G38)</f>
        <v>15</v>
      </c>
      <c r="H40" s="13">
        <f t="shared" si="4"/>
        <v>90.324999999999989</v>
      </c>
      <c r="I40" s="13" t="e">
        <f t="shared" si="4"/>
        <v>#DIV/0!</v>
      </c>
      <c r="J40" s="13">
        <f t="shared" si="4"/>
        <v>6.5</v>
      </c>
      <c r="K40" s="13">
        <f t="shared" si="4"/>
        <v>21.75</v>
      </c>
      <c r="L40" s="13">
        <f t="shared" si="4"/>
        <v>2.25</v>
      </c>
      <c r="M40" s="13">
        <f t="shared" si="4"/>
        <v>13.75</v>
      </c>
      <c r="N40" s="13">
        <f t="shared" si="4"/>
        <v>18</v>
      </c>
      <c r="O40" s="13">
        <f t="shared" si="4"/>
        <v>22.25</v>
      </c>
      <c r="P40" s="13">
        <f t="shared" si="4"/>
        <v>1.75</v>
      </c>
      <c r="Q40" s="13">
        <f t="shared" si="4"/>
        <v>19</v>
      </c>
      <c r="R40" s="13">
        <f t="shared" si="4"/>
        <v>0</v>
      </c>
      <c r="S40" s="12"/>
    </row>
    <row r="41" spans="2:67" ht="15.75" x14ac:dyDescent="0.2">
      <c r="B41" s="17"/>
      <c r="C41" s="16" t="s">
        <v>97</v>
      </c>
      <c r="D41" s="15"/>
      <c r="E41" s="14"/>
      <c r="F41" s="14"/>
      <c r="G41" s="13">
        <f t="shared" ref="G41:R41" si="5">STDEV(G33:G38)/SQRT(COUNT(G33:G38))</f>
        <v>0.69402209378856705</v>
      </c>
      <c r="H41" s="13">
        <f t="shared" si="5"/>
        <v>2.9095747111906247</v>
      </c>
      <c r="I41" s="13" t="e">
        <f t="shared" si="5"/>
        <v>#DIV/0!</v>
      </c>
      <c r="J41" s="13">
        <f t="shared" si="5"/>
        <v>0.8660254037844386</v>
      </c>
      <c r="K41" s="13">
        <f t="shared" si="5"/>
        <v>1.0307764064044151</v>
      </c>
      <c r="L41" s="13">
        <f t="shared" si="5"/>
        <v>0.9464847243000456</v>
      </c>
      <c r="M41" s="13">
        <f t="shared" si="5"/>
        <v>4.5893899376714549</v>
      </c>
      <c r="N41" s="13">
        <f t="shared" si="5"/>
        <v>2.857738033247041</v>
      </c>
      <c r="O41" s="13">
        <f t="shared" si="5"/>
        <v>1.6520189667999174</v>
      </c>
      <c r="P41" s="13">
        <f t="shared" si="5"/>
        <v>0.8539125638299665</v>
      </c>
      <c r="Q41" s="13">
        <f t="shared" si="5"/>
        <v>4.7434164902525691</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107</v>
      </c>
      <c r="E43" s="19">
        <v>202</v>
      </c>
      <c r="F43" s="19">
        <v>708.15</v>
      </c>
      <c r="G43" s="19">
        <v>9.3000000000000007</v>
      </c>
      <c r="H43" s="19">
        <v>84.6</v>
      </c>
      <c r="I43" s="19"/>
      <c r="J43" s="19">
        <v>9</v>
      </c>
      <c r="K43" s="19">
        <v>16</v>
      </c>
      <c r="L43" s="19">
        <v>1</v>
      </c>
      <c r="M43" s="19">
        <v>5</v>
      </c>
      <c r="N43" s="19">
        <v>15</v>
      </c>
      <c r="O43" s="19">
        <v>2</v>
      </c>
      <c r="P43" s="19">
        <v>0</v>
      </c>
      <c r="Q43" s="19">
        <v>3</v>
      </c>
      <c r="R43" s="19">
        <v>0</v>
      </c>
      <c r="S43" s="18" t="s">
        <v>741</v>
      </c>
      <c r="U43" s="102">
        <v>3</v>
      </c>
      <c r="V43" s="102">
        <f>IF($H43="","",$H43)</f>
        <v>84.6</v>
      </c>
      <c r="W43" s="102">
        <f>IF(V43="","",V43/100)</f>
        <v>0.84599999999999997</v>
      </c>
      <c r="X43" s="102">
        <f>IF($G43="","",$G43)</f>
        <v>9.3000000000000007</v>
      </c>
      <c r="Y43" s="102">
        <f>IF($K43="","",$K43)</f>
        <v>16</v>
      </c>
      <c r="Z43" s="102">
        <f>IF(J43="","",J43-1)</f>
        <v>8</v>
      </c>
      <c r="AA43" s="102">
        <f>IF($L43="","",$L43)</f>
        <v>1</v>
      </c>
      <c r="AB43" s="102">
        <f>IF($M43="","",$M43)</f>
        <v>5</v>
      </c>
      <c r="AC43" s="102">
        <f>IF($H44="","",$H44)</f>
        <v>77.099999999999994</v>
      </c>
      <c r="AD43" s="102">
        <f>IF(AC43="","",AC43/100)</f>
        <v>0.77099999999999991</v>
      </c>
      <c r="AE43" s="102">
        <f>IF($G44="","",$G44)</f>
        <v>10.6</v>
      </c>
      <c r="AF43" s="102">
        <f>IF($K44="","",$K44)</f>
        <v>16</v>
      </c>
      <c r="AG43" s="102">
        <f>IF(J44="","",J44-1)</f>
        <v>7</v>
      </c>
      <c r="AH43" s="102">
        <f>IF($L44="","",$L44)</f>
        <v>2</v>
      </c>
      <c r="AI43" s="102">
        <f>IF($M44="","",$M44)</f>
        <v>2</v>
      </c>
      <c r="AJ43" s="102">
        <f>IF($H45="","",$H45)</f>
        <v>87.7</v>
      </c>
      <c r="AK43" s="102">
        <f>IF(AJ43="","",AJ43/100)</f>
        <v>0.877</v>
      </c>
      <c r="AL43" s="102">
        <f>IF($G45="","",$G45)</f>
        <v>10.3</v>
      </c>
      <c r="AM43" s="102">
        <f>IF($K45="","",$K45)</f>
        <v>18</v>
      </c>
      <c r="AN43" s="102">
        <f>IF(J45="","",J45-1)</f>
        <v>4</v>
      </c>
      <c r="AO43" s="102">
        <f>IF($L45="","",$L45)</f>
        <v>1</v>
      </c>
      <c r="AP43" s="102">
        <f>IF($M45="","",$M45)</f>
        <v>5</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8.3333333333333339</v>
      </c>
      <c r="BM43" s="102">
        <f>SUM(P43:P48)/U43</f>
        <v>0.66666666666666663</v>
      </c>
      <c r="BN43" s="102">
        <f>SUM(Q43:Q48)/U43</f>
        <v>3</v>
      </c>
      <c r="BO43" s="102">
        <f>SUM(R43:R48)/U43</f>
        <v>0</v>
      </c>
    </row>
    <row r="44" spans="2:67" ht="15.75" x14ac:dyDescent="0.2">
      <c r="B44" s="147"/>
      <c r="C44" s="21" t="s">
        <v>103</v>
      </c>
      <c r="D44" s="19" t="s">
        <v>107</v>
      </c>
      <c r="E44" s="19">
        <v>205</v>
      </c>
      <c r="F44" s="20"/>
      <c r="G44" s="19">
        <v>10.6</v>
      </c>
      <c r="H44" s="19">
        <v>77.099999999999994</v>
      </c>
      <c r="I44" s="19"/>
      <c r="J44" s="19">
        <v>8</v>
      </c>
      <c r="K44" s="19">
        <v>16</v>
      </c>
      <c r="L44" s="19">
        <v>2</v>
      </c>
      <c r="M44" s="19">
        <v>2</v>
      </c>
      <c r="N44" s="19">
        <v>9</v>
      </c>
      <c r="O44" s="19">
        <v>13</v>
      </c>
      <c r="P44" s="19">
        <v>0</v>
      </c>
      <c r="Q44" s="19">
        <v>0</v>
      </c>
      <c r="R44" s="19">
        <v>0</v>
      </c>
      <c r="S44" s="18" t="s">
        <v>765</v>
      </c>
    </row>
    <row r="45" spans="2:67" ht="15.75" x14ac:dyDescent="0.2">
      <c r="B45" s="147"/>
      <c r="C45" s="21" t="s">
        <v>102</v>
      </c>
      <c r="D45" s="19" t="str">
        <f>D44</f>
        <v>sr</v>
      </c>
      <c r="E45" s="19">
        <f>E44</f>
        <v>205</v>
      </c>
      <c r="F45" s="20"/>
      <c r="G45" s="19">
        <v>10.3</v>
      </c>
      <c r="H45" s="19">
        <v>87.7</v>
      </c>
      <c r="I45" s="19"/>
      <c r="J45" s="19">
        <v>5</v>
      </c>
      <c r="K45" s="19">
        <v>18</v>
      </c>
      <c r="L45" s="19">
        <v>1</v>
      </c>
      <c r="M45" s="19">
        <v>5</v>
      </c>
      <c r="N45" s="19">
        <v>15</v>
      </c>
      <c r="O45" s="19">
        <v>10</v>
      </c>
      <c r="P45" s="19">
        <v>2</v>
      </c>
      <c r="Q45" s="19">
        <v>6</v>
      </c>
      <c r="R45" s="19">
        <v>0</v>
      </c>
      <c r="S45" s="18" t="s">
        <v>741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t="s">
        <v>809</v>
      </c>
    </row>
    <row r="48" spans="2:67" ht="15.75" x14ac:dyDescent="0.2">
      <c r="B48" s="147"/>
      <c r="C48" s="21" t="s">
        <v>99</v>
      </c>
      <c r="D48" s="19"/>
      <c r="E48" s="19"/>
      <c r="F48" s="20"/>
      <c r="G48" s="19"/>
      <c r="H48" s="19"/>
      <c r="I48" s="19"/>
      <c r="J48" s="19"/>
      <c r="K48" s="19"/>
      <c r="L48" s="19"/>
      <c r="M48" s="19"/>
      <c r="N48" s="19"/>
      <c r="O48" s="19"/>
      <c r="P48" s="19"/>
      <c r="Q48" s="19"/>
      <c r="R48" s="19"/>
      <c r="S48" s="18" t="s">
        <v>816</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888</v>
      </c>
      <c r="C50" s="16" t="s">
        <v>98</v>
      </c>
      <c r="D50" s="15"/>
      <c r="E50" s="13">
        <f>AVERAGE(E44:E48)</f>
        <v>205</v>
      </c>
      <c r="F50" s="13">
        <f>F43</f>
        <v>708.15</v>
      </c>
      <c r="G50" s="13">
        <f t="shared" ref="G50:R50" si="6">AVERAGE(G43:G48)</f>
        <v>10.066666666666666</v>
      </c>
      <c r="H50" s="13">
        <f t="shared" si="6"/>
        <v>83.133333333333326</v>
      </c>
      <c r="I50" s="13" t="e">
        <f t="shared" si="6"/>
        <v>#DIV/0!</v>
      </c>
      <c r="J50" s="13">
        <f t="shared" si="6"/>
        <v>7.333333333333333</v>
      </c>
      <c r="K50" s="13">
        <f t="shared" si="6"/>
        <v>16.666666666666668</v>
      </c>
      <c r="L50" s="13">
        <f t="shared" si="6"/>
        <v>1.3333333333333333</v>
      </c>
      <c r="M50" s="13">
        <f t="shared" si="6"/>
        <v>4</v>
      </c>
      <c r="N50" s="13">
        <f t="shared" si="6"/>
        <v>13</v>
      </c>
      <c r="O50" s="13">
        <f t="shared" si="6"/>
        <v>8.3333333333333339</v>
      </c>
      <c r="P50" s="13">
        <f t="shared" si="6"/>
        <v>0.66666666666666663</v>
      </c>
      <c r="Q50" s="13">
        <f t="shared" si="6"/>
        <v>3</v>
      </c>
      <c r="R50" s="13">
        <f t="shared" si="6"/>
        <v>0</v>
      </c>
      <c r="S50" s="12"/>
    </row>
    <row r="51" spans="2:67" ht="15.75" x14ac:dyDescent="0.2">
      <c r="B51" s="17"/>
      <c r="C51" s="16" t="s">
        <v>97</v>
      </c>
      <c r="D51" s="15"/>
      <c r="E51" s="14"/>
      <c r="F51" s="14"/>
      <c r="G51" s="13">
        <f t="shared" ref="G51:R51" si="7">STDEV(G43:G48)/SQRT(COUNT(G43:G48))</f>
        <v>0.39299420408505298</v>
      </c>
      <c r="H51" s="13">
        <f t="shared" si="7"/>
        <v>3.1466031067027065</v>
      </c>
      <c r="I51" s="13" t="e">
        <f t="shared" si="7"/>
        <v>#DIV/0!</v>
      </c>
      <c r="J51" s="13">
        <f t="shared" si="7"/>
        <v>1.2018504251546627</v>
      </c>
      <c r="K51" s="13">
        <f t="shared" si="7"/>
        <v>0.66666666666666663</v>
      </c>
      <c r="L51" s="13">
        <f t="shared" si="7"/>
        <v>0.33333333333333337</v>
      </c>
      <c r="M51" s="13">
        <f t="shared" si="7"/>
        <v>1</v>
      </c>
      <c r="N51" s="13">
        <f t="shared" si="7"/>
        <v>2</v>
      </c>
      <c r="O51" s="13">
        <f t="shared" si="7"/>
        <v>3.2829526005987018</v>
      </c>
      <c r="P51" s="13">
        <f t="shared" si="7"/>
        <v>0.66666666666666674</v>
      </c>
      <c r="Q51" s="13">
        <f t="shared" si="7"/>
        <v>1.7320508075688774</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205</v>
      </c>
      <c r="C53" s="21" t="s">
        <v>104</v>
      </c>
      <c r="D53" s="19" t="s">
        <v>107</v>
      </c>
      <c r="E53" s="19">
        <v>202</v>
      </c>
      <c r="F53" s="19">
        <v>3809.78</v>
      </c>
      <c r="G53" s="19">
        <v>15.68</v>
      </c>
      <c r="H53" s="19">
        <v>88.4</v>
      </c>
      <c r="I53" s="19"/>
      <c r="J53" s="19">
        <v>11</v>
      </c>
      <c r="K53" s="19">
        <v>26</v>
      </c>
      <c r="L53" s="19">
        <v>4</v>
      </c>
      <c r="M53" s="19">
        <v>41</v>
      </c>
      <c r="N53" s="19">
        <v>21</v>
      </c>
      <c r="O53" s="19">
        <v>39</v>
      </c>
      <c r="P53" s="19">
        <v>1</v>
      </c>
      <c r="Q53" s="19">
        <v>16</v>
      </c>
      <c r="R53" s="19">
        <v>0</v>
      </c>
      <c r="S53" s="18"/>
      <c r="U53" s="102">
        <v>4</v>
      </c>
      <c r="V53" s="102">
        <f>IF($H53="","",$H53)</f>
        <v>88.4</v>
      </c>
      <c r="W53" s="102">
        <f>IF(V53="","",V53/100)</f>
        <v>0.88400000000000001</v>
      </c>
      <c r="X53" s="102">
        <f>IF($G53="","",$G53)</f>
        <v>15.68</v>
      </c>
      <c r="Y53" s="102">
        <f>IF($K53="","",$K53)</f>
        <v>26</v>
      </c>
      <c r="Z53" s="102">
        <f>IF(J53="","",J53-1)</f>
        <v>10</v>
      </c>
      <c r="AA53" s="102">
        <f>IF($L53="","",$L53)</f>
        <v>4</v>
      </c>
      <c r="AB53" s="102">
        <f>IF($M53="","",$M53)</f>
        <v>41</v>
      </c>
      <c r="AC53" s="102">
        <f>IF($H54="","",$H54)</f>
        <v>95.2</v>
      </c>
      <c r="AD53" s="102">
        <f>IF(AC53="","",AC53/100)</f>
        <v>0.95200000000000007</v>
      </c>
      <c r="AE53" s="102">
        <f>IF($G54="","",$G54)</f>
        <v>16.11</v>
      </c>
      <c r="AF53" s="102">
        <f>IF($K54="","",$K54)</f>
        <v>22</v>
      </c>
      <c r="AG53" s="102">
        <f>IF(J54="","",J54-1)</f>
        <v>4</v>
      </c>
      <c r="AH53" s="102">
        <f>IF($L54="","",$L54)</f>
        <v>2</v>
      </c>
      <c r="AI53" s="102">
        <f>IF($M54="","",$M54)</f>
        <v>46</v>
      </c>
      <c r="AJ53" s="102">
        <f>IF($H55="","",$H55)</f>
        <v>86.5</v>
      </c>
      <c r="AK53" s="102">
        <f>IF(AJ53="","",AJ53/100)</f>
        <v>0.86499999999999999</v>
      </c>
      <c r="AL53" s="102">
        <f>IF($G55="","",$G55)</f>
        <v>12.6</v>
      </c>
      <c r="AM53" s="102">
        <f>IF($K55="","",$K55)</f>
        <v>22</v>
      </c>
      <c r="AN53" s="102">
        <f>IF(J55="","",J55-1)</f>
        <v>3</v>
      </c>
      <c r="AO53" s="102">
        <f>IF($L55="","",$L55)</f>
        <v>0</v>
      </c>
      <c r="AP53" s="102">
        <f>IF($M55="","",$M55)</f>
        <v>0</v>
      </c>
      <c r="AQ53" s="102">
        <f>IF($H56="","",$H56)</f>
        <v>60.6</v>
      </c>
      <c r="AR53" s="102">
        <f>IF(AQ53="","",AQ53/100)</f>
        <v>0.60599999999999998</v>
      </c>
      <c r="AS53" s="102">
        <f>IF($G56="","",$G56)</f>
        <v>8.9</v>
      </c>
      <c r="AT53" s="102">
        <f>IF($K56="","",$K56)</f>
        <v>13</v>
      </c>
      <c r="AU53" s="102">
        <f>IF(J56="","",J56-1)</f>
        <v>6</v>
      </c>
      <c r="AV53" s="102">
        <f>IF($L56="","",$L56)</f>
        <v>1</v>
      </c>
      <c r="AW53" s="102">
        <f>IF($M56="","",$M56)</f>
        <v>3</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21.75</v>
      </c>
      <c r="BM53" s="102">
        <f>SUM(P53:P58)/U53</f>
        <v>0.75</v>
      </c>
      <c r="BN53" s="102">
        <f>SUM(Q53:Q58)/U53</f>
        <v>13.75</v>
      </c>
      <c r="BO53" s="102">
        <f>SUM(R53:R58)/U53</f>
        <v>0</v>
      </c>
    </row>
    <row r="54" spans="2:67" ht="15.75" x14ac:dyDescent="0.2">
      <c r="B54" s="147"/>
      <c r="C54" s="21" t="s">
        <v>103</v>
      </c>
      <c r="D54" s="19" t="s">
        <v>755</v>
      </c>
      <c r="E54" s="19">
        <v>204</v>
      </c>
      <c r="F54" s="20"/>
      <c r="G54" s="19">
        <v>16.11</v>
      </c>
      <c r="H54" s="19">
        <v>95.2</v>
      </c>
      <c r="I54" s="19"/>
      <c r="J54" s="19">
        <v>5</v>
      </c>
      <c r="K54" s="19">
        <v>22</v>
      </c>
      <c r="L54" s="19">
        <v>2</v>
      </c>
      <c r="M54" s="19">
        <v>46</v>
      </c>
      <c r="N54" s="19">
        <v>23</v>
      </c>
      <c r="O54" s="19">
        <v>33</v>
      </c>
      <c r="P54" s="19">
        <v>1</v>
      </c>
      <c r="Q54" s="19">
        <v>27</v>
      </c>
      <c r="R54" s="19">
        <v>0</v>
      </c>
      <c r="S54" s="18" t="s">
        <v>741</v>
      </c>
    </row>
    <row r="55" spans="2:67" ht="15.75" x14ac:dyDescent="0.2">
      <c r="B55" s="147"/>
      <c r="C55" s="21" t="s">
        <v>102</v>
      </c>
      <c r="D55" s="19" t="str">
        <f>D54</f>
        <v>cob</v>
      </c>
      <c r="E55" s="19">
        <f>E54</f>
        <v>204</v>
      </c>
      <c r="F55" s="20"/>
      <c r="G55" s="19">
        <v>12.6</v>
      </c>
      <c r="H55" s="19">
        <v>86.5</v>
      </c>
      <c r="I55" s="19"/>
      <c r="J55" s="19">
        <v>4</v>
      </c>
      <c r="K55" s="19">
        <v>22</v>
      </c>
      <c r="L55" s="19">
        <v>0</v>
      </c>
      <c r="M55" s="19">
        <v>0</v>
      </c>
      <c r="N55" s="19">
        <v>14</v>
      </c>
      <c r="O55" s="19">
        <v>9</v>
      </c>
      <c r="P55" s="19">
        <v>1</v>
      </c>
      <c r="Q55" s="19">
        <v>12</v>
      </c>
      <c r="R55" s="19">
        <v>0</v>
      </c>
      <c r="S55" s="18" t="s">
        <v>765</v>
      </c>
    </row>
    <row r="56" spans="2:67" ht="15.75" x14ac:dyDescent="0.2">
      <c r="B56" s="147"/>
      <c r="C56" s="21" t="s">
        <v>101</v>
      </c>
      <c r="D56" s="19" t="str">
        <f>D55</f>
        <v>cob</v>
      </c>
      <c r="E56" s="19">
        <f>E55</f>
        <v>204</v>
      </c>
      <c r="F56" s="20"/>
      <c r="G56" s="19">
        <v>8.9</v>
      </c>
      <c r="H56" s="19">
        <v>60.6</v>
      </c>
      <c r="I56" s="19"/>
      <c r="J56" s="19">
        <v>7</v>
      </c>
      <c r="K56" s="19">
        <v>13</v>
      </c>
      <c r="L56" s="19">
        <v>1</v>
      </c>
      <c r="M56" s="19">
        <v>3</v>
      </c>
      <c r="N56" s="19">
        <v>3</v>
      </c>
      <c r="O56" s="19">
        <v>6</v>
      </c>
      <c r="P56" s="19">
        <v>0</v>
      </c>
      <c r="Q56" s="19">
        <v>0</v>
      </c>
      <c r="R56" s="19">
        <v>0</v>
      </c>
      <c r="S56" s="18" t="s">
        <v>741</v>
      </c>
    </row>
    <row r="57" spans="2:67" ht="15.75" x14ac:dyDescent="0.2">
      <c r="B57" s="147"/>
      <c r="C57" s="21" t="s">
        <v>100</v>
      </c>
      <c r="D57" s="19"/>
      <c r="E57" s="19"/>
      <c r="F57" s="20"/>
      <c r="G57" s="19"/>
      <c r="H57" s="19"/>
      <c r="I57" s="19"/>
      <c r="J57" s="19"/>
      <c r="K57" s="19"/>
      <c r="L57" s="19"/>
      <c r="M57" s="19"/>
      <c r="N57" s="19"/>
      <c r="O57" s="19"/>
      <c r="P57" s="19"/>
      <c r="Q57" s="19"/>
      <c r="R57" s="19"/>
      <c r="S57" s="18" t="s">
        <v>827</v>
      </c>
    </row>
    <row r="58" spans="2:67" ht="15.75" x14ac:dyDescent="0.2">
      <c r="B58" s="147"/>
      <c r="C58" s="21" t="s">
        <v>99</v>
      </c>
      <c r="D58" s="19"/>
      <c r="E58" s="19"/>
      <c r="F58" s="20"/>
      <c r="G58" s="19"/>
      <c r="H58" s="19"/>
      <c r="I58" s="19"/>
      <c r="J58" s="19"/>
      <c r="K58" s="19"/>
      <c r="L58" s="19"/>
      <c r="M58" s="19"/>
      <c r="N58" s="19"/>
      <c r="O58" s="19"/>
      <c r="P58" s="19"/>
      <c r="Q58" s="19"/>
      <c r="R58" s="19"/>
      <c r="S58" s="18" t="s">
        <v>806</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204</v>
      </c>
      <c r="F60" s="13">
        <f>F53</f>
        <v>3809.78</v>
      </c>
      <c r="G60" s="13">
        <f t="shared" ref="G60:R60" si="8">AVERAGE(G53:G58)</f>
        <v>13.3225</v>
      </c>
      <c r="H60" s="13">
        <f t="shared" si="8"/>
        <v>82.675000000000011</v>
      </c>
      <c r="I60" s="13" t="e">
        <f t="shared" si="8"/>
        <v>#DIV/0!</v>
      </c>
      <c r="J60" s="13">
        <f t="shared" si="8"/>
        <v>6.75</v>
      </c>
      <c r="K60" s="13">
        <f t="shared" si="8"/>
        <v>20.75</v>
      </c>
      <c r="L60" s="13">
        <f t="shared" si="8"/>
        <v>1.75</v>
      </c>
      <c r="M60" s="13">
        <f t="shared" si="8"/>
        <v>22.5</v>
      </c>
      <c r="N60" s="13">
        <f t="shared" si="8"/>
        <v>15.25</v>
      </c>
      <c r="O60" s="13">
        <f t="shared" si="8"/>
        <v>21.75</v>
      </c>
      <c r="P60" s="13">
        <f t="shared" si="8"/>
        <v>0.75</v>
      </c>
      <c r="Q60" s="13">
        <f t="shared" si="8"/>
        <v>13.75</v>
      </c>
      <c r="R60" s="13">
        <f t="shared" si="8"/>
        <v>0</v>
      </c>
      <c r="S60" s="12"/>
    </row>
    <row r="61" spans="2:67" ht="15.75" x14ac:dyDescent="0.2">
      <c r="B61" s="17"/>
      <c r="C61" s="16" t="s">
        <v>97</v>
      </c>
      <c r="D61" s="15"/>
      <c r="E61" s="14"/>
      <c r="F61" s="14"/>
      <c r="G61" s="13">
        <f t="shared" ref="G61:R61" si="9">STDEV(G53:G58)/SQRT(COUNT(G53:G58))</f>
        <v>1.6685441508492753</v>
      </c>
      <c r="H61" s="13">
        <f t="shared" si="9"/>
        <v>7.5915934866578691</v>
      </c>
      <c r="I61" s="13" t="e">
        <f t="shared" si="9"/>
        <v>#DIV/0!</v>
      </c>
      <c r="J61" s="13">
        <f t="shared" si="9"/>
        <v>1.5478479684172259</v>
      </c>
      <c r="K61" s="13">
        <f t="shared" si="9"/>
        <v>2.75</v>
      </c>
      <c r="L61" s="13">
        <f t="shared" si="9"/>
        <v>0.8539125638299665</v>
      </c>
      <c r="M61" s="13">
        <f t="shared" si="9"/>
        <v>12.182637919049661</v>
      </c>
      <c r="N61" s="13">
        <f t="shared" si="9"/>
        <v>4.5161746349464096</v>
      </c>
      <c r="O61" s="13">
        <f t="shared" si="9"/>
        <v>8.3404136588061384</v>
      </c>
      <c r="P61" s="13">
        <f t="shared" si="9"/>
        <v>0.25</v>
      </c>
      <c r="Q61" s="13">
        <f t="shared" si="9"/>
        <v>5.5733742024019888</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206</v>
      </c>
      <c r="C63" s="21" t="s">
        <v>104</v>
      </c>
      <c r="D63" s="19" t="s">
        <v>107</v>
      </c>
      <c r="E63" s="19">
        <v>202</v>
      </c>
      <c r="F63" s="19">
        <v>2962.62</v>
      </c>
      <c r="G63" s="19">
        <v>14.6</v>
      </c>
      <c r="H63" s="19">
        <v>80.099999999999994</v>
      </c>
      <c r="I63" s="19"/>
      <c r="J63" s="19">
        <v>8</v>
      </c>
      <c r="K63" s="19">
        <v>22</v>
      </c>
      <c r="L63" s="19">
        <v>2</v>
      </c>
      <c r="M63" s="19">
        <v>25</v>
      </c>
      <c r="N63" s="19">
        <v>25</v>
      </c>
      <c r="O63" s="19">
        <v>30</v>
      </c>
      <c r="P63" s="19">
        <v>0</v>
      </c>
      <c r="Q63" s="19">
        <v>25</v>
      </c>
      <c r="R63" s="19">
        <v>0</v>
      </c>
      <c r="S63" s="18" t="s">
        <v>741</v>
      </c>
      <c r="U63" s="102">
        <v>4</v>
      </c>
      <c r="V63" s="102">
        <f>IF($H63="","",$H63)</f>
        <v>80.099999999999994</v>
      </c>
      <c r="W63" s="102">
        <f>IF(V63="","",V63/100)</f>
        <v>0.80099999999999993</v>
      </c>
      <c r="X63" s="102">
        <f>IF($G63="","",$G63)</f>
        <v>14.6</v>
      </c>
      <c r="Y63" s="102">
        <f>IF($K63="","",$K63)</f>
        <v>22</v>
      </c>
      <c r="Z63" s="102">
        <f>IF(J63="","",J63-1)</f>
        <v>7</v>
      </c>
      <c r="AA63" s="102">
        <f>IF($L63="","",$L63)</f>
        <v>2</v>
      </c>
      <c r="AB63" s="102">
        <f>IF($M63="","",$M63)</f>
        <v>25</v>
      </c>
      <c r="AC63" s="102">
        <f>IF($H64="","",$H64)</f>
        <v>77.7</v>
      </c>
      <c r="AD63" s="102">
        <f>IF(AC63="","",AC63/100)</f>
        <v>0.77700000000000002</v>
      </c>
      <c r="AE63" s="102">
        <f>IF($G64="","",$G64)</f>
        <v>13.3</v>
      </c>
      <c r="AF63" s="102">
        <f>IF($K64="","",$K64)</f>
        <v>21</v>
      </c>
      <c r="AG63" s="102">
        <f>IF(J64="","",J64-1)</f>
        <v>6</v>
      </c>
      <c r="AH63" s="102">
        <f>IF($L64="","",$L64)</f>
        <v>4</v>
      </c>
      <c r="AI63" s="102">
        <f>IF($M64="","",$M64)</f>
        <v>35</v>
      </c>
      <c r="AJ63" s="102">
        <f>IF($H65="","",$H65)</f>
        <v>84</v>
      </c>
      <c r="AK63" s="102">
        <f>IF(AJ63="","",AJ63/100)</f>
        <v>0.84</v>
      </c>
      <c r="AL63" s="102">
        <f>IF($G65="","",$G65)</f>
        <v>15.9</v>
      </c>
      <c r="AM63" s="102">
        <f>IF($K65="","",$K65)</f>
        <v>22</v>
      </c>
      <c r="AN63" s="102">
        <f>IF(J65="","",J65-1)</f>
        <v>4</v>
      </c>
      <c r="AO63" s="102">
        <f>IF($L65="","",$L65)</f>
        <v>2</v>
      </c>
      <c r="AP63" s="102">
        <f>IF($M65="","",$M65)</f>
        <v>26</v>
      </c>
      <c r="AQ63" s="102">
        <f>IF($H66="","",$H66)</f>
        <v>98.3</v>
      </c>
      <c r="AR63" s="102">
        <f>IF(AQ63="","",AQ63/100)</f>
        <v>0.98299999999999998</v>
      </c>
      <c r="AS63" s="102">
        <f>IF($G66="","",$G66)</f>
        <v>17.899999999999999</v>
      </c>
      <c r="AT63" s="102">
        <f>IF($K66="","",$K66)</f>
        <v>24</v>
      </c>
      <c r="AU63" s="102">
        <f>IF(J66="","",J66-1)</f>
        <v>5</v>
      </c>
      <c r="AV63" s="102">
        <f>IF($L66="","",$L66)</f>
        <v>2</v>
      </c>
      <c r="AW63" s="102">
        <f>IF($M66="","",$M66)</f>
        <v>29</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31.75</v>
      </c>
      <c r="BM63" s="102">
        <f>SUM(P63:P68)/U63</f>
        <v>0.75</v>
      </c>
      <c r="BN63" s="102">
        <f>SUM(Q63:Q68)/U63</f>
        <v>22.5</v>
      </c>
      <c r="BO63" s="102">
        <f>SUM(R63:R68)/U63</f>
        <v>0</v>
      </c>
    </row>
    <row r="64" spans="2:67" ht="15.75" x14ac:dyDescent="0.2">
      <c r="B64" s="147"/>
      <c r="C64" s="21" t="s">
        <v>103</v>
      </c>
      <c r="D64" s="19" t="s">
        <v>755</v>
      </c>
      <c r="E64" s="19">
        <v>204</v>
      </c>
      <c r="F64" s="20"/>
      <c r="G64" s="19">
        <v>13.3</v>
      </c>
      <c r="H64" s="19">
        <v>77.7</v>
      </c>
      <c r="I64" s="19"/>
      <c r="J64" s="19">
        <v>7</v>
      </c>
      <c r="K64" s="19">
        <v>21</v>
      </c>
      <c r="L64" s="19">
        <v>4</v>
      </c>
      <c r="M64" s="19">
        <v>35</v>
      </c>
      <c r="N64" s="19">
        <v>33</v>
      </c>
      <c r="O64" s="19">
        <v>18</v>
      </c>
      <c r="P64" s="19">
        <v>0</v>
      </c>
      <c r="Q64" s="19">
        <v>26</v>
      </c>
      <c r="R64" s="19">
        <v>0</v>
      </c>
      <c r="S64" s="18"/>
    </row>
    <row r="65" spans="2:67" ht="15.75" x14ac:dyDescent="0.2">
      <c r="B65" s="147"/>
      <c r="C65" s="21" t="s">
        <v>102</v>
      </c>
      <c r="D65" s="19" t="str">
        <f>D64</f>
        <v>cob</v>
      </c>
      <c r="E65" s="19">
        <f>E64</f>
        <v>204</v>
      </c>
      <c r="F65" s="20"/>
      <c r="G65" s="19">
        <v>15.9</v>
      </c>
      <c r="H65" s="19">
        <v>84</v>
      </c>
      <c r="I65" s="19"/>
      <c r="J65" s="19">
        <v>5</v>
      </c>
      <c r="K65" s="19">
        <v>22</v>
      </c>
      <c r="L65" s="19">
        <v>2</v>
      </c>
      <c r="M65" s="19">
        <v>26</v>
      </c>
      <c r="N65" s="19">
        <v>38</v>
      </c>
      <c r="O65" s="19">
        <v>32</v>
      </c>
      <c r="P65" s="19">
        <v>3</v>
      </c>
      <c r="Q65" s="19">
        <v>21</v>
      </c>
      <c r="R65" s="19">
        <v>0</v>
      </c>
      <c r="S65" s="18"/>
    </row>
    <row r="66" spans="2:67" ht="15.75" x14ac:dyDescent="0.2">
      <c r="B66" s="147"/>
      <c r="C66" s="21" t="s">
        <v>101</v>
      </c>
      <c r="D66" s="19" t="str">
        <f>D65</f>
        <v>cob</v>
      </c>
      <c r="E66" s="19">
        <f>E65</f>
        <v>204</v>
      </c>
      <c r="F66" s="20"/>
      <c r="G66" s="19">
        <v>17.899999999999999</v>
      </c>
      <c r="H66" s="19">
        <v>98.3</v>
      </c>
      <c r="I66" s="19"/>
      <c r="J66" s="19">
        <v>6</v>
      </c>
      <c r="K66" s="19">
        <v>24</v>
      </c>
      <c r="L66" s="19">
        <v>2</v>
      </c>
      <c r="M66" s="19">
        <v>29</v>
      </c>
      <c r="N66" s="19">
        <v>23</v>
      </c>
      <c r="O66" s="19">
        <v>47</v>
      </c>
      <c r="P66" s="19">
        <v>0</v>
      </c>
      <c r="Q66" s="19">
        <v>18</v>
      </c>
      <c r="R66" s="19">
        <v>0</v>
      </c>
      <c r="S66" s="18" t="s">
        <v>738</v>
      </c>
    </row>
    <row r="67" spans="2:67" ht="15.75" x14ac:dyDescent="0.2">
      <c r="B67" s="147"/>
      <c r="C67" s="21" t="s">
        <v>100</v>
      </c>
      <c r="D67" s="19"/>
      <c r="E67" s="19"/>
      <c r="F67" s="20"/>
      <c r="G67" s="19"/>
      <c r="H67" s="19"/>
      <c r="I67" s="19"/>
      <c r="J67" s="19"/>
      <c r="K67" s="19"/>
      <c r="L67" s="19"/>
      <c r="M67" s="19"/>
      <c r="N67" s="19"/>
      <c r="O67" s="19"/>
      <c r="P67" s="19"/>
      <c r="Q67" s="19"/>
      <c r="R67" s="19"/>
      <c r="S67" s="18" t="s">
        <v>826</v>
      </c>
    </row>
    <row r="68" spans="2:67" ht="15.75" x14ac:dyDescent="0.2">
      <c r="B68" s="147"/>
      <c r="C68" s="21" t="s">
        <v>99</v>
      </c>
      <c r="D68" s="19"/>
      <c r="E68" s="19"/>
      <c r="F68" s="20"/>
      <c r="G68" s="19"/>
      <c r="H68" s="19"/>
      <c r="I68" s="19"/>
      <c r="J68" s="19"/>
      <c r="K68" s="19"/>
      <c r="L68" s="19"/>
      <c r="M68" s="19"/>
      <c r="N68" s="19"/>
      <c r="O68" s="19"/>
      <c r="P68" s="19"/>
      <c r="Q68" s="19"/>
      <c r="R68" s="19"/>
      <c r="S68" s="18" t="s">
        <v>825</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204</v>
      </c>
      <c r="F70" s="13">
        <f>F63</f>
        <v>2962.62</v>
      </c>
      <c r="G70" s="13">
        <f t="shared" ref="G70:R70" si="10">AVERAGE(G63:G68)</f>
        <v>15.424999999999999</v>
      </c>
      <c r="H70" s="13">
        <f t="shared" si="10"/>
        <v>85.025000000000006</v>
      </c>
      <c r="I70" s="13" t="e">
        <f t="shared" si="10"/>
        <v>#DIV/0!</v>
      </c>
      <c r="J70" s="13">
        <f t="shared" si="10"/>
        <v>6.5</v>
      </c>
      <c r="K70" s="13">
        <f t="shared" si="10"/>
        <v>22.25</v>
      </c>
      <c r="L70" s="13">
        <f t="shared" si="10"/>
        <v>2.5</v>
      </c>
      <c r="M70" s="13">
        <f t="shared" si="10"/>
        <v>28.75</v>
      </c>
      <c r="N70" s="13">
        <f t="shared" si="10"/>
        <v>29.75</v>
      </c>
      <c r="O70" s="13">
        <f t="shared" si="10"/>
        <v>31.75</v>
      </c>
      <c r="P70" s="13">
        <f t="shared" si="10"/>
        <v>0.75</v>
      </c>
      <c r="Q70" s="13">
        <f t="shared" si="10"/>
        <v>22.5</v>
      </c>
      <c r="R70" s="13">
        <f t="shared" si="10"/>
        <v>0</v>
      </c>
      <c r="S70" s="12"/>
    </row>
    <row r="71" spans="2:67" ht="15.75" x14ac:dyDescent="0.2">
      <c r="B71" s="17"/>
      <c r="C71" s="16" t="s">
        <v>97</v>
      </c>
      <c r="D71" s="15"/>
      <c r="E71" s="14"/>
      <c r="F71" s="14"/>
      <c r="G71" s="13">
        <f t="shared" ref="G71:R71" si="11">STDEV(G63:G68)/SQRT(COUNT(G63:G68))</f>
        <v>0.98096466127311499</v>
      </c>
      <c r="H71" s="13">
        <f t="shared" si="11"/>
        <v>4.6114666864241789</v>
      </c>
      <c r="I71" s="13" t="e">
        <f t="shared" si="11"/>
        <v>#DIV/0!</v>
      </c>
      <c r="J71" s="13">
        <f t="shared" si="11"/>
        <v>0.6454972243679028</v>
      </c>
      <c r="K71" s="13">
        <f t="shared" si="11"/>
        <v>0.62915286960589578</v>
      </c>
      <c r="L71" s="13">
        <f t="shared" si="11"/>
        <v>0.5</v>
      </c>
      <c r="M71" s="13">
        <f t="shared" si="11"/>
        <v>2.25</v>
      </c>
      <c r="N71" s="13">
        <f t="shared" si="11"/>
        <v>3.4970225430595478</v>
      </c>
      <c r="O71" s="13">
        <f t="shared" si="11"/>
        <v>5.9494397495338447</v>
      </c>
      <c r="P71" s="13">
        <f t="shared" si="11"/>
        <v>0.75</v>
      </c>
      <c r="Q71" s="13">
        <f t="shared" si="11"/>
        <v>1.8484227510682361</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107</v>
      </c>
      <c r="E73" s="19">
        <v>202</v>
      </c>
      <c r="F73" s="19">
        <v>2511.54</v>
      </c>
      <c r="G73" s="19">
        <v>11.4</v>
      </c>
      <c r="H73" s="19">
        <v>85</v>
      </c>
      <c r="I73" s="19"/>
      <c r="J73" s="19">
        <v>6</v>
      </c>
      <c r="K73" s="19">
        <v>20</v>
      </c>
      <c r="L73" s="19">
        <v>2</v>
      </c>
      <c r="M73" s="19">
        <v>9</v>
      </c>
      <c r="N73" s="19">
        <v>5</v>
      </c>
      <c r="O73" s="19">
        <v>12</v>
      </c>
      <c r="P73" s="19">
        <v>0</v>
      </c>
      <c r="Q73" s="19">
        <v>7</v>
      </c>
      <c r="R73" s="19">
        <v>0</v>
      </c>
      <c r="S73" s="18" t="s">
        <v>738</v>
      </c>
      <c r="U73" s="102">
        <v>4</v>
      </c>
      <c r="V73" s="102">
        <f>IF($H73="","",$H73)</f>
        <v>85</v>
      </c>
      <c r="W73" s="102">
        <f>IF(V73="","",V73/100)</f>
        <v>0.85</v>
      </c>
      <c r="X73" s="102">
        <f>IF($G73="","",$G73)</f>
        <v>11.4</v>
      </c>
      <c r="Y73" s="102">
        <f>IF($K73="","",$K73)</f>
        <v>20</v>
      </c>
      <c r="Z73" s="102">
        <f>IF(J73="","",J73-1)</f>
        <v>5</v>
      </c>
      <c r="AA73" s="102">
        <f>IF($L73="","",$L73)</f>
        <v>2</v>
      </c>
      <c r="AB73" s="102">
        <f>IF($M73="","",$M73)</f>
        <v>9</v>
      </c>
      <c r="AC73" s="102">
        <f>IF($H74="","",$H74)</f>
        <v>93.8</v>
      </c>
      <c r="AD73" s="102">
        <f>IF(AC73="","",AC73/100)</f>
        <v>0.93799999999999994</v>
      </c>
      <c r="AE73" s="102">
        <f>IF($G74="","",$G74)</f>
        <v>13.9</v>
      </c>
      <c r="AF73" s="102">
        <f>IF($K74="","",$K74)</f>
        <v>25</v>
      </c>
      <c r="AG73" s="102">
        <f>IF(J74="","",J74-1)</f>
        <v>6</v>
      </c>
      <c r="AH73" s="102">
        <f>IF($L74="","",$L74)</f>
        <v>2</v>
      </c>
      <c r="AI73" s="102">
        <f>IF($M74="","",$M74)</f>
        <v>22</v>
      </c>
      <c r="AJ73" s="102">
        <f>IF($H75="","",$H75)</f>
        <v>89.5</v>
      </c>
      <c r="AK73" s="102">
        <f>IF(AJ73="","",AJ73/100)</f>
        <v>0.89500000000000002</v>
      </c>
      <c r="AL73" s="102">
        <f>IF($G75="","",$G75)</f>
        <v>9.6999999999999993</v>
      </c>
      <c r="AM73" s="102">
        <f>IF($K75="","",$K75)</f>
        <v>21</v>
      </c>
      <c r="AN73" s="102">
        <f>IF(J75="","",J75-1)</f>
        <v>6</v>
      </c>
      <c r="AO73" s="102">
        <f>IF($L75="","",$L75)</f>
        <v>0</v>
      </c>
      <c r="AP73" s="102">
        <f>IF($M75="","",$M75)</f>
        <v>0</v>
      </c>
      <c r="AQ73" s="102">
        <f>IF($H76="","",$H76)</f>
        <v>94.4</v>
      </c>
      <c r="AR73" s="102">
        <f>IF(AQ73="","",AQ73/100)</f>
        <v>0.94400000000000006</v>
      </c>
      <c r="AS73" s="102">
        <f>IF($G76="","",$G76)</f>
        <v>12.6</v>
      </c>
      <c r="AT73" s="102">
        <f>IF($K76="","",$K76)</f>
        <v>25</v>
      </c>
      <c r="AU73" s="102">
        <f>IF(J76="","",J76-1)</f>
        <v>6</v>
      </c>
      <c r="AV73" s="102">
        <f>IF($L76="","",$L76)</f>
        <v>0</v>
      </c>
      <c r="AW73" s="102">
        <f>IF($M76="","",$M76)</f>
        <v>0</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18.5</v>
      </c>
      <c r="BM73" s="102">
        <f>SUM(P73:P78)/U73</f>
        <v>0.75</v>
      </c>
      <c r="BN73" s="102">
        <f>SUM(Q73:Q78)/U73</f>
        <v>7.5</v>
      </c>
      <c r="BO73" s="102">
        <f>SUM(R73:R78)/U73</f>
        <v>0</v>
      </c>
    </row>
    <row r="74" spans="2:67" ht="15.75" x14ac:dyDescent="0.2">
      <c r="B74" s="147"/>
      <c r="C74" s="21" t="s">
        <v>103</v>
      </c>
      <c r="D74" s="19" t="s">
        <v>755</v>
      </c>
      <c r="E74" s="19">
        <v>204</v>
      </c>
      <c r="F74" s="20"/>
      <c r="G74" s="19">
        <v>13.9</v>
      </c>
      <c r="H74" s="19">
        <v>93.8</v>
      </c>
      <c r="I74" s="19"/>
      <c r="J74" s="19">
        <v>7</v>
      </c>
      <c r="K74" s="19">
        <v>25</v>
      </c>
      <c r="L74" s="19">
        <v>2</v>
      </c>
      <c r="M74" s="19">
        <v>22</v>
      </c>
      <c r="N74" s="19">
        <v>30</v>
      </c>
      <c r="O74" s="19">
        <v>31</v>
      </c>
      <c r="P74" s="19">
        <v>1</v>
      </c>
      <c r="Q74" s="19">
        <v>8</v>
      </c>
      <c r="R74" s="19">
        <v>0</v>
      </c>
      <c r="S74" s="18"/>
    </row>
    <row r="75" spans="2:67" ht="15.75" x14ac:dyDescent="0.2">
      <c r="B75" s="147"/>
      <c r="C75" s="21" t="s">
        <v>102</v>
      </c>
      <c r="D75" s="19" t="str">
        <f>D74</f>
        <v>cob</v>
      </c>
      <c r="E75" s="19">
        <f>E74</f>
        <v>204</v>
      </c>
      <c r="F75" s="20"/>
      <c r="G75" s="19">
        <v>9.6999999999999993</v>
      </c>
      <c r="H75" s="19">
        <v>89.5</v>
      </c>
      <c r="I75" s="19"/>
      <c r="J75" s="19">
        <v>7</v>
      </c>
      <c r="K75" s="19">
        <v>21</v>
      </c>
      <c r="L75" s="19">
        <v>0</v>
      </c>
      <c r="M75" s="19">
        <v>0</v>
      </c>
      <c r="N75" s="19">
        <v>13</v>
      </c>
      <c r="O75" s="19">
        <v>6</v>
      </c>
      <c r="P75" s="19">
        <v>1</v>
      </c>
      <c r="Q75" s="19">
        <v>4</v>
      </c>
      <c r="R75" s="19">
        <v>0</v>
      </c>
      <c r="S75" s="18" t="s">
        <v>765</v>
      </c>
    </row>
    <row r="76" spans="2:67" ht="15.75" x14ac:dyDescent="0.2">
      <c r="B76" s="147"/>
      <c r="C76" s="21" t="s">
        <v>101</v>
      </c>
      <c r="D76" s="19" t="str">
        <f>D75</f>
        <v>cob</v>
      </c>
      <c r="E76" s="19">
        <f>E75</f>
        <v>204</v>
      </c>
      <c r="F76" s="20"/>
      <c r="G76" s="19">
        <v>12.6</v>
      </c>
      <c r="H76" s="19">
        <v>94.4</v>
      </c>
      <c r="I76" s="19"/>
      <c r="J76" s="19">
        <v>7</v>
      </c>
      <c r="K76" s="19">
        <v>25</v>
      </c>
      <c r="L76" s="19">
        <v>0</v>
      </c>
      <c r="M76" s="19">
        <v>0</v>
      </c>
      <c r="N76" s="19">
        <v>15</v>
      </c>
      <c r="O76" s="19">
        <v>25</v>
      </c>
      <c r="P76" s="19">
        <v>1</v>
      </c>
      <c r="Q76" s="19">
        <v>11</v>
      </c>
      <c r="R76" s="19">
        <v>0</v>
      </c>
      <c r="S76" s="18" t="s">
        <v>765</v>
      </c>
    </row>
    <row r="77" spans="2:67" ht="15.75" x14ac:dyDescent="0.2">
      <c r="B77" s="147"/>
      <c r="C77" s="21" t="s">
        <v>100</v>
      </c>
      <c r="D77" s="19"/>
      <c r="E77" s="19"/>
      <c r="F77" s="20"/>
      <c r="G77" s="19"/>
      <c r="H77" s="19"/>
      <c r="I77" s="19"/>
      <c r="J77" s="19"/>
      <c r="K77" s="19"/>
      <c r="L77" s="19"/>
      <c r="M77" s="19"/>
      <c r="N77" s="19"/>
      <c r="O77" s="19"/>
      <c r="P77" s="19"/>
      <c r="Q77" s="19"/>
      <c r="R77" s="19"/>
      <c r="S77" s="18" t="s">
        <v>809</v>
      </c>
    </row>
    <row r="78" spans="2:67" ht="15.75" x14ac:dyDescent="0.2">
      <c r="B78" s="147"/>
      <c r="C78" s="21" t="s">
        <v>99</v>
      </c>
      <c r="D78" s="19"/>
      <c r="E78" s="19"/>
      <c r="F78" s="20"/>
      <c r="G78" s="19"/>
      <c r="H78" s="19"/>
      <c r="I78" s="19"/>
      <c r="J78" s="19"/>
      <c r="K78" s="19"/>
      <c r="L78" s="19"/>
      <c r="M78" s="19"/>
      <c r="N78" s="19"/>
      <c r="O78" s="19"/>
      <c r="P78" s="19"/>
      <c r="Q78" s="19"/>
      <c r="R78" s="19"/>
      <c r="S78" s="18" t="s">
        <v>816</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204</v>
      </c>
      <c r="F80" s="13">
        <f>F73</f>
        <v>2511.54</v>
      </c>
      <c r="G80" s="13">
        <f t="shared" ref="G80:R80" si="12">AVERAGE(G73:G78)</f>
        <v>11.9</v>
      </c>
      <c r="H80" s="13">
        <f t="shared" si="12"/>
        <v>90.675000000000011</v>
      </c>
      <c r="I80" s="13" t="e">
        <f t="shared" si="12"/>
        <v>#DIV/0!</v>
      </c>
      <c r="J80" s="13">
        <f t="shared" si="12"/>
        <v>6.75</v>
      </c>
      <c r="K80" s="13">
        <f t="shared" si="12"/>
        <v>22.75</v>
      </c>
      <c r="L80" s="13">
        <f t="shared" si="12"/>
        <v>1</v>
      </c>
      <c r="M80" s="13">
        <f t="shared" si="12"/>
        <v>7.75</v>
      </c>
      <c r="N80" s="13">
        <f t="shared" si="12"/>
        <v>15.75</v>
      </c>
      <c r="O80" s="13">
        <f t="shared" si="12"/>
        <v>18.5</v>
      </c>
      <c r="P80" s="13">
        <f t="shared" si="12"/>
        <v>0.75</v>
      </c>
      <c r="Q80" s="13">
        <f t="shared" si="12"/>
        <v>7.5</v>
      </c>
      <c r="R80" s="13">
        <f t="shared" si="12"/>
        <v>0</v>
      </c>
      <c r="S80" s="12"/>
    </row>
    <row r="81" spans="2:67" ht="15.75" x14ac:dyDescent="0.2">
      <c r="B81" s="17"/>
      <c r="C81" s="16" t="s">
        <v>97</v>
      </c>
      <c r="D81" s="15"/>
      <c r="E81" s="14"/>
      <c r="F81" s="14"/>
      <c r="G81" s="13">
        <f t="shared" ref="G81:R81" si="13">STDEV(G73:G78)/SQRT(COUNT(G73:G78))</f>
        <v>0.89349501024534395</v>
      </c>
      <c r="H81" s="13">
        <f t="shared" si="13"/>
        <v>2.1837944805620642</v>
      </c>
      <c r="I81" s="13" t="e">
        <f t="shared" si="13"/>
        <v>#DIV/0!</v>
      </c>
      <c r="J81" s="13">
        <f t="shared" si="13"/>
        <v>0.25</v>
      </c>
      <c r="K81" s="13">
        <f t="shared" si="13"/>
        <v>1.3149778198382918</v>
      </c>
      <c r="L81" s="13">
        <f t="shared" si="13"/>
        <v>0.57735026918962573</v>
      </c>
      <c r="M81" s="13">
        <f t="shared" si="13"/>
        <v>5.2021630116712032</v>
      </c>
      <c r="N81" s="13">
        <f t="shared" si="13"/>
        <v>5.2181574014844232</v>
      </c>
      <c r="O81" s="13">
        <f t="shared" si="13"/>
        <v>5.7518113089124663</v>
      </c>
      <c r="P81" s="13">
        <f t="shared" si="13"/>
        <v>0.25</v>
      </c>
      <c r="Q81" s="13">
        <f t="shared" si="13"/>
        <v>1.4433756729740645</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107</v>
      </c>
      <c r="E83" s="19">
        <v>202</v>
      </c>
      <c r="F83" s="19">
        <v>1292.55</v>
      </c>
      <c r="G83" s="19">
        <v>11.1</v>
      </c>
      <c r="H83" s="19">
        <v>65.400000000000006</v>
      </c>
      <c r="I83" s="19"/>
      <c r="J83" s="19">
        <v>5</v>
      </c>
      <c r="K83" s="19">
        <v>17</v>
      </c>
      <c r="L83" s="19">
        <v>3</v>
      </c>
      <c r="M83" s="19">
        <v>29</v>
      </c>
      <c r="N83" s="19">
        <v>26</v>
      </c>
      <c r="O83" s="19">
        <v>14</v>
      </c>
      <c r="P83" s="19">
        <v>0</v>
      </c>
      <c r="Q83" s="19">
        <v>11</v>
      </c>
      <c r="R83" s="19">
        <v>0</v>
      </c>
      <c r="S83" s="18" t="s">
        <v>738</v>
      </c>
      <c r="U83" s="102">
        <v>4</v>
      </c>
      <c r="V83" s="102">
        <f>IF($H83="","",$H83)</f>
        <v>65.400000000000006</v>
      </c>
      <c r="W83" s="102">
        <f>IF(V83="","",V83/100)</f>
        <v>0.65400000000000003</v>
      </c>
      <c r="X83" s="102">
        <f>IF($G83="","",$G83)</f>
        <v>11.1</v>
      </c>
      <c r="Y83" s="102">
        <f>IF($K83="","",$K83)</f>
        <v>17</v>
      </c>
      <c r="Z83" s="102">
        <f>IF(J83="","",J83-1)</f>
        <v>4</v>
      </c>
      <c r="AA83" s="102">
        <f>IF($L83="","",$L83)</f>
        <v>3</v>
      </c>
      <c r="AB83" s="102">
        <f>IF($M83="","",$M83)</f>
        <v>29</v>
      </c>
      <c r="AC83" s="102">
        <f>IF($H84="","",$H84)</f>
        <v>79.8</v>
      </c>
      <c r="AD83" s="102">
        <f>IF(AC83="","",AC83/100)</f>
        <v>0.79799999999999993</v>
      </c>
      <c r="AE83" s="102">
        <f>IF($G84="","",$G84)</f>
        <v>16.09</v>
      </c>
      <c r="AF83" s="102">
        <f>IF($K84="","",$K84)</f>
        <v>25</v>
      </c>
      <c r="AG83" s="102">
        <f>IF(J84="","",J84-1)</f>
        <v>7</v>
      </c>
      <c r="AH83" s="102">
        <f>IF($L84="","",$L84)</f>
        <v>3</v>
      </c>
      <c r="AI83" s="102">
        <f>IF($M84="","",$M84)</f>
        <v>28</v>
      </c>
      <c r="AJ83" s="102">
        <f>IF($H85="","",$H85)</f>
        <v>82.8</v>
      </c>
      <c r="AK83" s="102">
        <f>IF(AJ83="","",AJ83/100)</f>
        <v>0.82799999999999996</v>
      </c>
      <c r="AL83" s="102">
        <f>IF($G85="","",$G85)</f>
        <v>12.04</v>
      </c>
      <c r="AM83" s="102">
        <f>IF($K85="","",$K85)</f>
        <v>20</v>
      </c>
      <c r="AN83" s="102">
        <f>IF(J85="","",J85-1)</f>
        <v>5</v>
      </c>
      <c r="AO83" s="102">
        <f>IF($L85="","",$L85)</f>
        <v>2</v>
      </c>
      <c r="AP83" s="102">
        <f>IF($M85="","",$M85)</f>
        <v>20</v>
      </c>
      <c r="AQ83" s="102">
        <f>IF($H86="","",$H86)</f>
        <v>76.2</v>
      </c>
      <c r="AR83" s="102">
        <f>IF(AQ83="","",AQ83/100)</f>
        <v>0.76200000000000001</v>
      </c>
      <c r="AS83" s="102">
        <f>IF($G86="","",$G86)</f>
        <v>13.81</v>
      </c>
      <c r="AT83" s="102">
        <f>IF($K86="","",$K86)</f>
        <v>24</v>
      </c>
      <c r="AU83" s="102">
        <f>IF(J86="","",J86-1)</f>
        <v>7</v>
      </c>
      <c r="AV83" s="102">
        <f>IF($L86="","",$L86)</f>
        <v>2</v>
      </c>
      <c r="AW83" s="102">
        <f>IF($M86="","",$M86)</f>
        <v>13</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22.5</v>
      </c>
      <c r="BM83" s="102">
        <f>SUM(P83:P88)/U83</f>
        <v>1.25</v>
      </c>
      <c r="BN83" s="102">
        <f>SUM(Q83:Q88)/U83</f>
        <v>16.5</v>
      </c>
      <c r="BO83" s="102">
        <f>SUM(R83:R88)/U83</f>
        <v>0</v>
      </c>
    </row>
    <row r="84" spans="2:67" ht="15.75" x14ac:dyDescent="0.2">
      <c r="B84" s="147"/>
      <c r="C84" s="21" t="s">
        <v>103</v>
      </c>
      <c r="D84" s="19" t="s">
        <v>755</v>
      </c>
      <c r="E84" s="19">
        <v>204</v>
      </c>
      <c r="F84" s="20"/>
      <c r="G84" s="19">
        <v>16.09</v>
      </c>
      <c r="H84" s="19">
        <v>79.8</v>
      </c>
      <c r="I84" s="19"/>
      <c r="J84" s="19">
        <v>8</v>
      </c>
      <c r="K84" s="19">
        <v>25</v>
      </c>
      <c r="L84" s="19">
        <v>3</v>
      </c>
      <c r="M84" s="19">
        <v>28</v>
      </c>
      <c r="N84" s="19">
        <v>30</v>
      </c>
      <c r="O84" s="19">
        <v>24</v>
      </c>
      <c r="P84" s="19">
        <v>3</v>
      </c>
      <c r="Q84" s="19">
        <v>30</v>
      </c>
      <c r="R84" s="19">
        <v>0</v>
      </c>
      <c r="S84" s="18"/>
    </row>
    <row r="85" spans="2:67" ht="15.75" x14ac:dyDescent="0.2">
      <c r="B85" s="147"/>
      <c r="C85" s="21" t="s">
        <v>102</v>
      </c>
      <c r="D85" s="19" t="str">
        <f>D84</f>
        <v>cob</v>
      </c>
      <c r="E85" s="19">
        <f>E84</f>
        <v>204</v>
      </c>
      <c r="F85" s="20"/>
      <c r="G85" s="19">
        <v>12.04</v>
      </c>
      <c r="H85" s="19">
        <v>82.8</v>
      </c>
      <c r="I85" s="19"/>
      <c r="J85" s="19">
        <v>6</v>
      </c>
      <c r="K85" s="19">
        <v>20</v>
      </c>
      <c r="L85" s="19">
        <v>2</v>
      </c>
      <c r="M85" s="19">
        <v>20</v>
      </c>
      <c r="N85" s="19">
        <v>25</v>
      </c>
      <c r="O85" s="19">
        <v>22</v>
      </c>
      <c r="P85" s="19">
        <v>1</v>
      </c>
      <c r="Q85" s="19">
        <v>9</v>
      </c>
      <c r="R85" s="19">
        <v>0</v>
      </c>
      <c r="S85" s="18" t="s">
        <v>741</v>
      </c>
    </row>
    <row r="86" spans="2:67" ht="15.75" x14ac:dyDescent="0.2">
      <c r="B86" s="147"/>
      <c r="C86" s="21" t="s">
        <v>101</v>
      </c>
      <c r="D86" s="19" t="str">
        <f>D85</f>
        <v>cob</v>
      </c>
      <c r="E86" s="19">
        <f>E85</f>
        <v>204</v>
      </c>
      <c r="F86" s="20"/>
      <c r="G86" s="19">
        <v>13.81</v>
      </c>
      <c r="H86" s="19">
        <v>76.2</v>
      </c>
      <c r="I86" s="19"/>
      <c r="J86" s="19">
        <v>8</v>
      </c>
      <c r="K86" s="19">
        <v>24</v>
      </c>
      <c r="L86" s="19">
        <v>2</v>
      </c>
      <c r="M86" s="19">
        <v>13</v>
      </c>
      <c r="N86" s="19">
        <v>13</v>
      </c>
      <c r="O86" s="19">
        <v>30</v>
      </c>
      <c r="P86" s="19">
        <v>1</v>
      </c>
      <c r="Q86" s="19">
        <v>16</v>
      </c>
      <c r="R86" s="19">
        <v>0</v>
      </c>
      <c r="S86" s="18"/>
    </row>
    <row r="87" spans="2:67" ht="15.75" x14ac:dyDescent="0.2">
      <c r="B87" s="147"/>
      <c r="C87" s="21" t="s">
        <v>100</v>
      </c>
      <c r="D87" s="19"/>
      <c r="E87" s="19"/>
      <c r="F87" s="20"/>
      <c r="G87" s="19"/>
      <c r="H87" s="19"/>
      <c r="I87" s="19"/>
      <c r="J87" s="19"/>
      <c r="K87" s="19"/>
      <c r="L87" s="19"/>
      <c r="M87" s="19"/>
      <c r="N87" s="19"/>
      <c r="O87" s="19"/>
      <c r="P87" s="19"/>
      <c r="Q87" s="19"/>
      <c r="R87" s="19"/>
      <c r="S87" s="18" t="s">
        <v>824</v>
      </c>
    </row>
    <row r="88" spans="2:67" ht="15.75" x14ac:dyDescent="0.2">
      <c r="B88" s="147"/>
      <c r="C88" s="21" t="s">
        <v>99</v>
      </c>
      <c r="D88" s="19"/>
      <c r="E88" s="19"/>
      <c r="F88" s="20"/>
      <c r="G88" s="19"/>
      <c r="H88" s="19"/>
      <c r="I88" s="19"/>
      <c r="J88" s="19"/>
      <c r="K88" s="19"/>
      <c r="L88" s="19"/>
      <c r="M88" s="19"/>
      <c r="N88" s="19"/>
      <c r="O88" s="19"/>
      <c r="P88" s="19"/>
      <c r="Q88" s="19"/>
      <c r="R88" s="19"/>
      <c r="S88" s="18" t="s">
        <v>805</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204</v>
      </c>
      <c r="F90" s="13">
        <f>F83</f>
        <v>1292.55</v>
      </c>
      <c r="G90" s="13">
        <f t="shared" ref="G90:R90" si="14">AVERAGE(G83:G88)</f>
        <v>13.26</v>
      </c>
      <c r="H90" s="13">
        <f t="shared" si="14"/>
        <v>76.05</v>
      </c>
      <c r="I90" s="13" t="e">
        <f t="shared" si="14"/>
        <v>#DIV/0!</v>
      </c>
      <c r="J90" s="13">
        <f t="shared" si="14"/>
        <v>6.75</v>
      </c>
      <c r="K90" s="13">
        <f t="shared" si="14"/>
        <v>21.5</v>
      </c>
      <c r="L90" s="13">
        <f t="shared" si="14"/>
        <v>2.5</v>
      </c>
      <c r="M90" s="13">
        <f t="shared" si="14"/>
        <v>22.5</v>
      </c>
      <c r="N90" s="13">
        <f t="shared" si="14"/>
        <v>23.5</v>
      </c>
      <c r="O90" s="13">
        <f t="shared" si="14"/>
        <v>22.5</v>
      </c>
      <c r="P90" s="13">
        <f t="shared" si="14"/>
        <v>1.25</v>
      </c>
      <c r="Q90" s="13">
        <f t="shared" si="14"/>
        <v>16.5</v>
      </c>
      <c r="R90" s="13">
        <f t="shared" si="14"/>
        <v>0</v>
      </c>
      <c r="S90" s="12"/>
    </row>
    <row r="91" spans="2:67" ht="15.75" x14ac:dyDescent="0.2">
      <c r="B91" s="17"/>
      <c r="C91" s="16" t="s">
        <v>97</v>
      </c>
      <c r="D91" s="15"/>
      <c r="E91" s="14"/>
      <c r="F91" s="14"/>
      <c r="G91" s="13">
        <f t="shared" ref="G91:R91" si="15">STDEV(G83:G88)/SQRT(COUNT(G83:G88))</f>
        <v>1.0979298702558391</v>
      </c>
      <c r="H91" s="13">
        <f t="shared" si="15"/>
        <v>3.7976966703516468</v>
      </c>
      <c r="I91" s="13" t="e">
        <f t="shared" si="15"/>
        <v>#DIV/0!</v>
      </c>
      <c r="J91" s="13">
        <f t="shared" si="15"/>
        <v>0.75</v>
      </c>
      <c r="K91" s="13">
        <f t="shared" si="15"/>
        <v>1.8484227510682361</v>
      </c>
      <c r="L91" s="13">
        <f t="shared" si="15"/>
        <v>0.28867513459481287</v>
      </c>
      <c r="M91" s="13">
        <f t="shared" si="15"/>
        <v>3.7527767497325675</v>
      </c>
      <c r="N91" s="13">
        <f t="shared" si="15"/>
        <v>3.662876829305985</v>
      </c>
      <c r="O91" s="13">
        <f t="shared" si="15"/>
        <v>3.3040379335998349</v>
      </c>
      <c r="P91" s="13">
        <f t="shared" si="15"/>
        <v>0.62915286960589578</v>
      </c>
      <c r="Q91" s="13">
        <f t="shared" si="15"/>
        <v>4.7346242371139304</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37DD8-76C0-47F3-9CEE-D210AC0739A0}">
  <sheetPr>
    <pageSetUpPr fitToPage="1"/>
  </sheetPr>
  <dimension ref="B1:BO92"/>
  <sheetViews>
    <sheetView defaultGridColor="0" colorId="8" zoomScale="85" workbookViewId="0">
      <selection activeCell="U13" sqref="U13:BP85"/>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107</v>
      </c>
      <c r="E13" s="19">
        <v>202</v>
      </c>
      <c r="F13" s="19">
        <v>1672.66</v>
      </c>
      <c r="G13" s="19">
        <v>10.61</v>
      </c>
      <c r="H13" s="19">
        <v>79.400000000000006</v>
      </c>
      <c r="I13" s="19"/>
      <c r="J13" s="19">
        <v>5</v>
      </c>
      <c r="K13" s="19">
        <v>15</v>
      </c>
      <c r="L13" s="19">
        <v>2</v>
      </c>
      <c r="M13" s="19">
        <v>14</v>
      </c>
      <c r="N13" s="19">
        <v>18</v>
      </c>
      <c r="O13" s="19">
        <v>11</v>
      </c>
      <c r="P13" s="19">
        <v>1</v>
      </c>
      <c r="Q13" s="19">
        <v>10</v>
      </c>
      <c r="R13" s="19">
        <v>0</v>
      </c>
      <c r="S13" s="18"/>
      <c r="U13" s="102">
        <v>4</v>
      </c>
      <c r="V13" s="102">
        <f>IF($H13="","",$H13)</f>
        <v>79.400000000000006</v>
      </c>
      <c r="W13" s="102">
        <f>IF(V13="","",V13/100)</f>
        <v>0.79400000000000004</v>
      </c>
      <c r="X13" s="102">
        <f>IF($G13="","",$G13)</f>
        <v>10.61</v>
      </c>
      <c r="Y13" s="102">
        <f>IF($K13="","",$K13)</f>
        <v>15</v>
      </c>
      <c r="Z13" s="102">
        <f>IF(J13="","",J13-1)</f>
        <v>4</v>
      </c>
      <c r="AA13" s="102">
        <f>IF($L13="","",$L13)</f>
        <v>2</v>
      </c>
      <c r="AB13" s="102">
        <f>IF($M13="","",$M13)</f>
        <v>14</v>
      </c>
      <c r="AC13" s="102">
        <f>IF($H14="","",$H14)</f>
        <v>75.5</v>
      </c>
      <c r="AD13" s="102">
        <f>IF(AC13="","",AC13/100)</f>
        <v>0.755</v>
      </c>
      <c r="AE13" s="102">
        <f>IF($G14="","",$G14)</f>
        <v>9.6300000000000008</v>
      </c>
      <c r="AF13" s="102">
        <f>IF($K14="","",$K14)</f>
        <v>15</v>
      </c>
      <c r="AG13" s="102">
        <f>IF(J14="","",J14-1)</f>
        <v>3</v>
      </c>
      <c r="AH13" s="102">
        <f>IF($L14="","",$L14)</f>
        <v>1</v>
      </c>
      <c r="AI13" s="102">
        <f>IF($M14="","",$M14)</f>
        <v>1</v>
      </c>
      <c r="AJ13" s="102">
        <f>IF($H15="","",$H15)</f>
        <v>92.7</v>
      </c>
      <c r="AK13" s="102">
        <f>IF(AJ13="","",AJ13/100)</f>
        <v>0.92700000000000005</v>
      </c>
      <c r="AL13" s="102">
        <f>IF($G15="","",$G15)</f>
        <v>12.55</v>
      </c>
      <c r="AM13" s="102">
        <f>IF($K15="","",$K15)</f>
        <v>17</v>
      </c>
      <c r="AN13" s="102">
        <f>IF(J15="","",J15-1)</f>
        <v>4</v>
      </c>
      <c r="AO13" s="102">
        <f>IF($L15="","",$L15)</f>
        <v>1</v>
      </c>
      <c r="AP13" s="102">
        <f>IF($M15="","",$M15)</f>
        <v>12</v>
      </c>
      <c r="AQ13" s="102">
        <f>IF($H16="","",$H16)</f>
        <v>69.400000000000006</v>
      </c>
      <c r="AR13" s="102">
        <f>IF(AQ13="","",AQ13/100)</f>
        <v>0.69400000000000006</v>
      </c>
      <c r="AS13" s="102">
        <f>IF($G16="","",$G16)</f>
        <v>9.9600000000000009</v>
      </c>
      <c r="AT13" s="102">
        <f>IF($K16="","",$K16)</f>
        <v>14</v>
      </c>
      <c r="AU13" s="102">
        <f>IF(J16="","",J16-1)</f>
        <v>4</v>
      </c>
      <c r="AV13" s="102">
        <f>IF($L16="","",$L16)</f>
        <v>1</v>
      </c>
      <c r="AW13" s="102">
        <f>IF($M16="","",$M16)</f>
        <v>9</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10.5</v>
      </c>
      <c r="BM13" s="102">
        <f>SUM(P13:P18)/U13</f>
        <v>1</v>
      </c>
      <c r="BN13" s="102">
        <f>SUM(Q13:Q18)/U13</f>
        <v>9.75</v>
      </c>
      <c r="BO13" s="102">
        <f>SUM(R13:R18)/U13</f>
        <v>0</v>
      </c>
    </row>
    <row r="14" spans="2:67" ht="15.75" x14ac:dyDescent="0.2">
      <c r="B14" s="147"/>
      <c r="C14" s="21" t="s">
        <v>103</v>
      </c>
      <c r="D14" s="19" t="s">
        <v>733</v>
      </c>
      <c r="E14" s="19">
        <v>204</v>
      </c>
      <c r="F14" s="20"/>
      <c r="G14" s="19">
        <v>9.6300000000000008</v>
      </c>
      <c r="H14" s="19">
        <v>75.5</v>
      </c>
      <c r="I14" s="19"/>
      <c r="J14" s="19">
        <v>4</v>
      </c>
      <c r="K14" s="19">
        <v>15</v>
      </c>
      <c r="L14" s="19">
        <v>1</v>
      </c>
      <c r="M14" s="19">
        <v>1</v>
      </c>
      <c r="N14" s="19">
        <v>13</v>
      </c>
      <c r="O14" s="19">
        <v>1</v>
      </c>
      <c r="P14" s="19">
        <v>1</v>
      </c>
      <c r="Q14" s="19">
        <v>6</v>
      </c>
      <c r="R14" s="19">
        <v>0</v>
      </c>
      <c r="S14" s="18" t="s">
        <v>732</v>
      </c>
    </row>
    <row r="15" spans="2:67" ht="15.75" x14ac:dyDescent="0.2">
      <c r="B15" s="147"/>
      <c r="C15" s="21" t="s">
        <v>102</v>
      </c>
      <c r="D15" s="19" t="str">
        <f>D14</f>
        <v>SM</v>
      </c>
      <c r="E15" s="19">
        <f>E14</f>
        <v>204</v>
      </c>
      <c r="F15" s="20"/>
      <c r="G15" s="19">
        <v>12.55</v>
      </c>
      <c r="H15" s="19">
        <v>92.7</v>
      </c>
      <c r="I15" s="19"/>
      <c r="J15" s="19">
        <v>5</v>
      </c>
      <c r="K15" s="19">
        <v>17</v>
      </c>
      <c r="L15" s="19">
        <v>1</v>
      </c>
      <c r="M15" s="19">
        <v>12</v>
      </c>
      <c r="N15" s="19">
        <v>16</v>
      </c>
      <c r="O15" s="19">
        <v>24</v>
      </c>
      <c r="P15" s="19">
        <v>1</v>
      </c>
      <c r="Q15" s="19">
        <v>18</v>
      </c>
      <c r="R15" s="19">
        <v>0</v>
      </c>
      <c r="S15" s="18"/>
    </row>
    <row r="16" spans="2:67" ht="15.75" x14ac:dyDescent="0.2">
      <c r="B16" s="147"/>
      <c r="C16" s="21" t="s">
        <v>101</v>
      </c>
      <c r="D16" s="19" t="str">
        <f>D15</f>
        <v>SM</v>
      </c>
      <c r="E16" s="19">
        <f>E15</f>
        <v>204</v>
      </c>
      <c r="F16" s="20"/>
      <c r="G16" s="19">
        <v>9.9600000000000009</v>
      </c>
      <c r="H16" s="19">
        <v>69.400000000000006</v>
      </c>
      <c r="I16" s="19"/>
      <c r="J16" s="19">
        <v>5</v>
      </c>
      <c r="K16" s="19">
        <v>14</v>
      </c>
      <c r="L16" s="19">
        <v>1</v>
      </c>
      <c r="M16" s="19">
        <v>9</v>
      </c>
      <c r="N16" s="19">
        <v>11</v>
      </c>
      <c r="O16" s="19">
        <v>6</v>
      </c>
      <c r="P16" s="19">
        <v>1</v>
      </c>
      <c r="Q16" s="19">
        <v>5</v>
      </c>
      <c r="R16" s="19">
        <v>0</v>
      </c>
      <c r="S16" s="18"/>
    </row>
    <row r="17" spans="2:67" ht="15.75" x14ac:dyDescent="0.2">
      <c r="B17" s="147"/>
      <c r="C17" s="21" t="s">
        <v>100</v>
      </c>
      <c r="D17" s="19"/>
      <c r="E17" s="19"/>
      <c r="F17" s="20"/>
      <c r="G17" s="19"/>
      <c r="H17" s="19"/>
      <c r="I17" s="19"/>
      <c r="J17" s="19"/>
      <c r="K17" s="19"/>
      <c r="L17" s="19"/>
      <c r="M17" s="19"/>
      <c r="N17" s="19"/>
      <c r="O17" s="19"/>
      <c r="P17" s="19"/>
      <c r="Q17" s="19"/>
      <c r="R17" s="19"/>
      <c r="S17" s="18" t="s">
        <v>812</v>
      </c>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204</v>
      </c>
      <c r="F20" s="13">
        <f>F13</f>
        <v>1672.66</v>
      </c>
      <c r="G20" s="13">
        <f t="shared" ref="G20:R20" si="0">AVERAGE(G13:G18)</f>
        <v>10.687500000000002</v>
      </c>
      <c r="H20" s="13">
        <f t="shared" si="0"/>
        <v>79.25</v>
      </c>
      <c r="I20" s="13" t="e">
        <f t="shared" si="0"/>
        <v>#DIV/0!</v>
      </c>
      <c r="J20" s="13">
        <f t="shared" si="0"/>
        <v>4.75</v>
      </c>
      <c r="K20" s="13">
        <f t="shared" si="0"/>
        <v>15.25</v>
      </c>
      <c r="L20" s="13">
        <f t="shared" si="0"/>
        <v>1.25</v>
      </c>
      <c r="M20" s="13">
        <f t="shared" si="0"/>
        <v>9</v>
      </c>
      <c r="N20" s="13">
        <f t="shared" si="0"/>
        <v>14.5</v>
      </c>
      <c r="O20" s="13">
        <f t="shared" si="0"/>
        <v>10.5</v>
      </c>
      <c r="P20" s="13">
        <f t="shared" si="0"/>
        <v>1</v>
      </c>
      <c r="Q20" s="13">
        <f t="shared" si="0"/>
        <v>9.75</v>
      </c>
      <c r="R20" s="13">
        <f t="shared" si="0"/>
        <v>0</v>
      </c>
      <c r="S20" s="12"/>
    </row>
    <row r="21" spans="2:67" ht="15.75" x14ac:dyDescent="0.2">
      <c r="B21" s="17"/>
      <c r="C21" s="16" t="s">
        <v>97</v>
      </c>
      <c r="D21" s="15"/>
      <c r="E21" s="14"/>
      <c r="F21" s="14"/>
      <c r="G21" s="13">
        <f t="shared" ref="G21:R21" si="1">STDEV(G13:G18)/SQRT(COUNT(G13:G18))</f>
        <v>0.65335512293595222</v>
      </c>
      <c r="H21" s="13">
        <f t="shared" si="1"/>
        <v>4.9329673287653986</v>
      </c>
      <c r="I21" s="13" t="e">
        <f t="shared" si="1"/>
        <v>#DIV/0!</v>
      </c>
      <c r="J21" s="13">
        <f t="shared" si="1"/>
        <v>0.25</v>
      </c>
      <c r="K21" s="13">
        <f t="shared" si="1"/>
        <v>0.62915286960589578</v>
      </c>
      <c r="L21" s="13">
        <f t="shared" si="1"/>
        <v>0.25</v>
      </c>
      <c r="M21" s="13">
        <f t="shared" si="1"/>
        <v>2.857738033247041</v>
      </c>
      <c r="N21" s="13">
        <f t="shared" si="1"/>
        <v>1.5545631755148024</v>
      </c>
      <c r="O21" s="13">
        <f t="shared" si="1"/>
        <v>4.9413223601245315</v>
      </c>
      <c r="P21" s="13">
        <f t="shared" si="1"/>
        <v>0</v>
      </c>
      <c r="Q21" s="13">
        <f t="shared" si="1"/>
        <v>2.9545163168726392</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202</v>
      </c>
      <c r="F23" s="19">
        <v>1616.3</v>
      </c>
      <c r="G23" s="19">
        <v>12.24</v>
      </c>
      <c r="H23" s="19">
        <v>84.9</v>
      </c>
      <c r="I23" s="19"/>
      <c r="J23" s="19">
        <v>5</v>
      </c>
      <c r="K23" s="19">
        <v>20</v>
      </c>
      <c r="L23" s="19">
        <v>2</v>
      </c>
      <c r="M23" s="19">
        <v>10</v>
      </c>
      <c r="N23" s="19">
        <v>18</v>
      </c>
      <c r="O23" s="19">
        <v>9</v>
      </c>
      <c r="P23" s="19">
        <v>0</v>
      </c>
      <c r="Q23" s="19">
        <v>15</v>
      </c>
      <c r="R23" s="19">
        <v>0</v>
      </c>
      <c r="S23" s="18"/>
      <c r="U23" s="102">
        <v>4</v>
      </c>
      <c r="V23" s="102">
        <f>IF($H23="","",$H23)</f>
        <v>84.9</v>
      </c>
      <c r="W23" s="102">
        <f>IF(V23="","",V23/100)</f>
        <v>0.84900000000000009</v>
      </c>
      <c r="X23" s="102">
        <f>IF($G23="","",$G23)</f>
        <v>12.24</v>
      </c>
      <c r="Y23" s="102">
        <f>IF($K23="","",$K23)</f>
        <v>20</v>
      </c>
      <c r="Z23" s="102">
        <f>IF(J23="","",J23-1)</f>
        <v>4</v>
      </c>
      <c r="AA23" s="102">
        <f>IF($L23="","",$L23)</f>
        <v>2</v>
      </c>
      <c r="AB23" s="102">
        <f>IF($M23="","",$M23)</f>
        <v>10</v>
      </c>
      <c r="AC23" s="102">
        <f>IF($H24="","",$H24)</f>
        <v>72.7</v>
      </c>
      <c r="AD23" s="102">
        <f>IF(AC23="","",AC23/100)</f>
        <v>0.72699999999999998</v>
      </c>
      <c r="AE23" s="102">
        <f>IF($G24="","",$G24)</f>
        <v>10.91</v>
      </c>
      <c r="AF23" s="102">
        <f>IF($K24="","",$K24)</f>
        <v>18</v>
      </c>
      <c r="AG23" s="102">
        <f>IF(J24="","",J24-1)</f>
        <v>6</v>
      </c>
      <c r="AH23" s="102">
        <f>IF($L24="","",$L24)</f>
        <v>4</v>
      </c>
      <c r="AI23" s="102">
        <f>IF($M24="","",$M24)</f>
        <v>6</v>
      </c>
      <c r="AJ23" s="102">
        <f>IF($H25="","",$H25)</f>
        <v>73.400000000000006</v>
      </c>
      <c r="AK23" s="102">
        <f>IF(AJ23="","",AJ23/100)</f>
        <v>0.7340000000000001</v>
      </c>
      <c r="AL23" s="102">
        <f>IF($G25="","",$G25)</f>
        <v>11.03</v>
      </c>
      <c r="AM23" s="102">
        <f>IF($K25="","",$K25)</f>
        <v>19</v>
      </c>
      <c r="AN23" s="102">
        <f>IF(J25="","",J25-1)</f>
        <v>5</v>
      </c>
      <c r="AO23" s="102">
        <f>IF($L25="","",$L25)</f>
        <v>1</v>
      </c>
      <c r="AP23" s="102">
        <f>IF($M25="","",$M25)</f>
        <v>7</v>
      </c>
      <c r="AQ23" s="102">
        <f>IF($H26="","",$H26)</f>
        <v>83.9</v>
      </c>
      <c r="AR23" s="102">
        <f>IF(AQ23="","",AQ23/100)</f>
        <v>0.83900000000000008</v>
      </c>
      <c r="AS23" s="102">
        <f>IF($G26="","",$G26)</f>
        <v>14.52</v>
      </c>
      <c r="AT23" s="102">
        <f>IF($K26="","",$K26)</f>
        <v>21</v>
      </c>
      <c r="AU23" s="102">
        <f>IF(J26="","",J26-1)</f>
        <v>7</v>
      </c>
      <c r="AV23" s="102">
        <f>IF($L26="","",$L26)</f>
        <v>4</v>
      </c>
      <c r="AW23" s="102">
        <f>IF($M26="","",$M26)</f>
        <v>28</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18.75</v>
      </c>
      <c r="BM23" s="102">
        <f>SUM(P23:P28)/U23</f>
        <v>0.5</v>
      </c>
      <c r="BN23" s="102">
        <f>SUM(Q23:Q28)/U23</f>
        <v>12.25</v>
      </c>
      <c r="BO23" s="102">
        <f>SUM(R23:R28)/U23</f>
        <v>0</v>
      </c>
    </row>
    <row r="24" spans="2:67" ht="15.75" x14ac:dyDescent="0.2">
      <c r="B24" s="147"/>
      <c r="C24" s="21" t="s">
        <v>103</v>
      </c>
      <c r="D24" s="19" t="s">
        <v>733</v>
      </c>
      <c r="E24" s="19">
        <v>204</v>
      </c>
      <c r="F24" s="20"/>
      <c r="G24" s="19">
        <v>10.91</v>
      </c>
      <c r="H24" s="19">
        <v>72.7</v>
      </c>
      <c r="I24" s="19"/>
      <c r="J24" s="19">
        <v>7</v>
      </c>
      <c r="K24" s="19">
        <v>18</v>
      </c>
      <c r="L24" s="19">
        <v>4</v>
      </c>
      <c r="M24" s="19">
        <v>6</v>
      </c>
      <c r="N24" s="19">
        <v>4</v>
      </c>
      <c r="O24" s="19">
        <v>20</v>
      </c>
      <c r="P24" s="19">
        <v>1</v>
      </c>
      <c r="Q24" s="19">
        <v>2</v>
      </c>
      <c r="R24" s="19">
        <v>0</v>
      </c>
      <c r="S24" s="18" t="s">
        <v>731</v>
      </c>
    </row>
    <row r="25" spans="2:67" ht="15.75" x14ac:dyDescent="0.2">
      <c r="B25" s="147"/>
      <c r="C25" s="21" t="s">
        <v>102</v>
      </c>
      <c r="D25" s="19" t="str">
        <f>D24</f>
        <v>SM</v>
      </c>
      <c r="E25" s="19">
        <f>E24</f>
        <v>204</v>
      </c>
      <c r="F25" s="20"/>
      <c r="G25" s="19">
        <v>11.03</v>
      </c>
      <c r="H25" s="19">
        <v>73.400000000000006</v>
      </c>
      <c r="I25" s="19"/>
      <c r="J25" s="19">
        <v>6</v>
      </c>
      <c r="K25" s="19">
        <v>19</v>
      </c>
      <c r="L25" s="19">
        <v>1</v>
      </c>
      <c r="M25" s="19">
        <v>7</v>
      </c>
      <c r="N25" s="19">
        <v>10</v>
      </c>
      <c r="O25" s="19">
        <v>14</v>
      </c>
      <c r="P25" s="19">
        <v>0</v>
      </c>
      <c r="Q25" s="19">
        <v>9</v>
      </c>
      <c r="R25" s="19">
        <v>0</v>
      </c>
      <c r="S25" s="18" t="s">
        <v>731</v>
      </c>
    </row>
    <row r="26" spans="2:67" ht="15.75" x14ac:dyDescent="0.2">
      <c r="B26" s="147"/>
      <c r="C26" s="21" t="s">
        <v>101</v>
      </c>
      <c r="D26" s="19" t="str">
        <f>D25</f>
        <v>SM</v>
      </c>
      <c r="E26" s="19">
        <f>E25</f>
        <v>204</v>
      </c>
      <c r="F26" s="20"/>
      <c r="G26" s="19">
        <v>14.52</v>
      </c>
      <c r="H26" s="19">
        <v>83.9</v>
      </c>
      <c r="I26" s="19"/>
      <c r="J26" s="19">
        <v>8</v>
      </c>
      <c r="K26" s="19">
        <v>21</v>
      </c>
      <c r="L26" s="19">
        <v>4</v>
      </c>
      <c r="M26" s="19">
        <v>28</v>
      </c>
      <c r="N26" s="19">
        <v>18</v>
      </c>
      <c r="O26" s="19">
        <v>32</v>
      </c>
      <c r="P26" s="19">
        <v>1</v>
      </c>
      <c r="Q26" s="19">
        <v>23</v>
      </c>
      <c r="R26" s="19">
        <v>0</v>
      </c>
      <c r="S26" s="18" t="s">
        <v>736</v>
      </c>
    </row>
    <row r="27" spans="2:67" ht="15.75" x14ac:dyDescent="0.2">
      <c r="B27" s="147"/>
      <c r="C27" s="21" t="s">
        <v>100</v>
      </c>
      <c r="D27" s="19"/>
      <c r="E27" s="19"/>
      <c r="F27" s="20"/>
      <c r="G27" s="19"/>
      <c r="H27" s="19"/>
      <c r="I27" s="19"/>
      <c r="J27" s="19"/>
      <c r="K27" s="19"/>
      <c r="L27" s="19"/>
      <c r="M27" s="19"/>
      <c r="N27" s="19"/>
      <c r="O27" s="19"/>
      <c r="P27" s="19"/>
      <c r="Q27" s="19"/>
      <c r="R27" s="19"/>
      <c r="S27" s="18" t="s">
        <v>832</v>
      </c>
    </row>
    <row r="28" spans="2:67" ht="15.75" x14ac:dyDescent="0.2">
      <c r="B28" s="147"/>
      <c r="C28" s="21" t="s">
        <v>99</v>
      </c>
      <c r="D28" s="19"/>
      <c r="E28" s="19"/>
      <c r="F28" s="20"/>
      <c r="G28" s="19"/>
      <c r="H28" s="19"/>
      <c r="I28" s="19"/>
      <c r="J28" s="19"/>
      <c r="K28" s="19"/>
      <c r="L28" s="19"/>
      <c r="M28" s="19"/>
      <c r="N28" s="19"/>
      <c r="O28" s="19"/>
      <c r="P28" s="19"/>
      <c r="Q28" s="19"/>
      <c r="R28" s="19"/>
      <c r="S28" s="18" t="s">
        <v>809</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204</v>
      </c>
      <c r="F30" s="13">
        <f>F23</f>
        <v>1616.3</v>
      </c>
      <c r="G30" s="13">
        <f t="shared" ref="G30:R30" si="2">AVERAGE(G23:G28)</f>
        <v>12.175000000000001</v>
      </c>
      <c r="H30" s="13">
        <f t="shared" si="2"/>
        <v>78.725000000000009</v>
      </c>
      <c r="I30" s="13" t="e">
        <f t="shared" si="2"/>
        <v>#DIV/0!</v>
      </c>
      <c r="J30" s="13">
        <f t="shared" si="2"/>
        <v>6.5</v>
      </c>
      <c r="K30" s="13">
        <f t="shared" si="2"/>
        <v>19.5</v>
      </c>
      <c r="L30" s="13">
        <f t="shared" si="2"/>
        <v>2.75</v>
      </c>
      <c r="M30" s="13">
        <f t="shared" si="2"/>
        <v>12.75</v>
      </c>
      <c r="N30" s="13">
        <f t="shared" si="2"/>
        <v>12.5</v>
      </c>
      <c r="O30" s="13">
        <f t="shared" si="2"/>
        <v>18.75</v>
      </c>
      <c r="P30" s="13">
        <f t="shared" si="2"/>
        <v>0.5</v>
      </c>
      <c r="Q30" s="13">
        <f t="shared" si="2"/>
        <v>12.25</v>
      </c>
      <c r="R30" s="13">
        <f t="shared" si="2"/>
        <v>0</v>
      </c>
      <c r="S30" s="12"/>
    </row>
    <row r="31" spans="2:67" ht="15.75" x14ac:dyDescent="0.2">
      <c r="B31" s="17"/>
      <c r="C31" s="16" t="s">
        <v>97</v>
      </c>
      <c r="D31" s="15"/>
      <c r="E31" s="14"/>
      <c r="F31" s="14"/>
      <c r="G31" s="13">
        <f t="shared" ref="G31:R31" si="3">STDEV(G23:G28)/SQRT(COUNT(G23:G28))</f>
        <v>0.83738183245956044</v>
      </c>
      <c r="H31" s="13">
        <f t="shared" si="3"/>
        <v>3.2859232594001142</v>
      </c>
      <c r="I31" s="13" t="e">
        <f t="shared" si="3"/>
        <v>#DIV/0!</v>
      </c>
      <c r="J31" s="13">
        <f t="shared" si="3"/>
        <v>0.6454972243679028</v>
      </c>
      <c r="K31" s="13">
        <f t="shared" si="3"/>
        <v>0.6454972243679028</v>
      </c>
      <c r="L31" s="13">
        <f t="shared" si="3"/>
        <v>0.75</v>
      </c>
      <c r="M31" s="13">
        <f t="shared" si="3"/>
        <v>5.153882032022076</v>
      </c>
      <c r="N31" s="13">
        <f t="shared" si="3"/>
        <v>3.4034296427770228</v>
      </c>
      <c r="O31" s="13">
        <f t="shared" si="3"/>
        <v>4.9560569003997523</v>
      </c>
      <c r="P31" s="13">
        <f t="shared" si="3"/>
        <v>0.28867513459481287</v>
      </c>
      <c r="Q31" s="13">
        <f t="shared" si="3"/>
        <v>4.4604745636908785</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202</v>
      </c>
      <c r="F33" s="19">
        <v>3214.3</v>
      </c>
      <c r="G33" s="19">
        <v>15.94</v>
      </c>
      <c r="H33" s="19">
        <v>76.900000000000006</v>
      </c>
      <c r="I33" s="19"/>
      <c r="J33" s="19">
        <v>8</v>
      </c>
      <c r="K33" s="19">
        <v>22</v>
      </c>
      <c r="L33" s="19">
        <v>4</v>
      </c>
      <c r="M33" s="19">
        <v>31</v>
      </c>
      <c r="N33" s="19">
        <v>20</v>
      </c>
      <c r="O33" s="19">
        <v>42</v>
      </c>
      <c r="P33" s="19">
        <v>0</v>
      </c>
      <c r="Q33" s="19">
        <v>1</v>
      </c>
      <c r="R33" s="19">
        <v>0</v>
      </c>
      <c r="S33" s="18" t="s">
        <v>731</v>
      </c>
      <c r="U33" s="102">
        <v>4</v>
      </c>
      <c r="V33" s="102">
        <f>IF($H33="","",$H33)</f>
        <v>76.900000000000006</v>
      </c>
      <c r="W33" s="102">
        <f>IF(V33="","",V33/100)</f>
        <v>0.76900000000000002</v>
      </c>
      <c r="X33" s="102">
        <f>IF($G33="","",$G33)</f>
        <v>15.94</v>
      </c>
      <c r="Y33" s="102">
        <f>IF($K33="","",$K33)</f>
        <v>22</v>
      </c>
      <c r="Z33" s="102">
        <f>IF(J33="","",J33-1)</f>
        <v>7</v>
      </c>
      <c r="AA33" s="102">
        <f>IF($L33="","",$L33)</f>
        <v>4</v>
      </c>
      <c r="AB33" s="102">
        <f>IF($M33="","",$M33)</f>
        <v>31</v>
      </c>
      <c r="AC33" s="102">
        <f>IF($H34="","",$H34)</f>
        <v>77.8</v>
      </c>
      <c r="AD33" s="102">
        <f>IF(AC33="","",AC33/100)</f>
        <v>0.77800000000000002</v>
      </c>
      <c r="AE33" s="102">
        <f>IF($G34="","",$G34)</f>
        <v>12.94</v>
      </c>
      <c r="AF33" s="102">
        <f>IF($K34="","",$K34)</f>
        <v>16</v>
      </c>
      <c r="AG33" s="102">
        <f>IF(J34="","",J34-1)</f>
        <v>5</v>
      </c>
      <c r="AH33" s="102">
        <f>IF($L34="","",$L34)</f>
        <v>5</v>
      </c>
      <c r="AI33" s="102">
        <f>IF($M34="","",$M34)</f>
        <v>20</v>
      </c>
      <c r="AJ33" s="102">
        <f>IF($H35="","",$H35)</f>
        <v>76.099999999999994</v>
      </c>
      <c r="AK33" s="102">
        <f>IF(AJ33="","",AJ33/100)</f>
        <v>0.7609999999999999</v>
      </c>
      <c r="AL33" s="102">
        <f>IF($G35="","",$G35)</f>
        <v>14.21</v>
      </c>
      <c r="AM33" s="102">
        <f>IF($K35="","",$K35)</f>
        <v>21</v>
      </c>
      <c r="AN33" s="102">
        <f>IF(J35="","",J35-1)</f>
        <v>6</v>
      </c>
      <c r="AO33" s="102">
        <f>IF($L35="","",$L35)</f>
        <v>3</v>
      </c>
      <c r="AP33" s="102">
        <f>IF($M35="","",$M35)</f>
        <v>22</v>
      </c>
      <c r="AQ33" s="102">
        <f>IF($H36="","",$H36)</f>
        <v>77</v>
      </c>
      <c r="AR33" s="102">
        <f>IF(AQ33="","",AQ33/100)</f>
        <v>0.77</v>
      </c>
      <c r="AS33" s="102">
        <f>IF($G36="","",$G36)</f>
        <v>11.72</v>
      </c>
      <c r="AT33" s="102" t="str">
        <f>IF($K36="","",$K36)</f>
        <v/>
      </c>
      <c r="AU33" s="102" t="str">
        <f>IF(J36="","",J36-1)</f>
        <v/>
      </c>
      <c r="AV33" s="102">
        <f>IF($L36="","",$L36)</f>
        <v>2</v>
      </c>
      <c r="AW33" s="102">
        <f>IF($M36="","",$M36)</f>
        <v>8</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32.5</v>
      </c>
      <c r="BM33" s="102">
        <f>SUM(P33:P38)/U33</f>
        <v>0.25</v>
      </c>
      <c r="BN33" s="102">
        <f>SUM(Q33:Q38)/U33</f>
        <v>6.75</v>
      </c>
      <c r="BO33" s="102">
        <f>SUM(R33:R38)/U33</f>
        <v>0</v>
      </c>
    </row>
    <row r="34" spans="2:67" ht="15.75" x14ac:dyDescent="0.2">
      <c r="B34" s="147"/>
      <c r="C34" s="21" t="s">
        <v>103</v>
      </c>
      <c r="D34" s="19" t="s">
        <v>733</v>
      </c>
      <c r="E34" s="19">
        <v>204</v>
      </c>
      <c r="F34" s="20"/>
      <c r="G34" s="19">
        <v>12.94</v>
      </c>
      <c r="H34" s="19">
        <v>77.8</v>
      </c>
      <c r="I34" s="19"/>
      <c r="J34" s="19">
        <v>6</v>
      </c>
      <c r="K34" s="19">
        <v>16</v>
      </c>
      <c r="L34" s="19">
        <v>5</v>
      </c>
      <c r="M34" s="19">
        <v>20</v>
      </c>
      <c r="N34" s="19">
        <v>15</v>
      </c>
      <c r="O34" s="19">
        <v>24</v>
      </c>
      <c r="P34" s="19">
        <v>0</v>
      </c>
      <c r="Q34" s="19">
        <v>11</v>
      </c>
      <c r="R34" s="19">
        <v>0</v>
      </c>
      <c r="S34" s="18" t="s">
        <v>732</v>
      </c>
    </row>
    <row r="35" spans="2:67" ht="15.75" x14ac:dyDescent="0.2">
      <c r="B35" s="147"/>
      <c r="C35" s="21" t="s">
        <v>102</v>
      </c>
      <c r="D35" s="19" t="str">
        <f>D34</f>
        <v>SM</v>
      </c>
      <c r="E35" s="19">
        <f>E34</f>
        <v>204</v>
      </c>
      <c r="F35" s="20"/>
      <c r="G35" s="19">
        <v>14.21</v>
      </c>
      <c r="H35" s="19">
        <v>76.099999999999994</v>
      </c>
      <c r="I35" s="19"/>
      <c r="J35" s="19">
        <v>7</v>
      </c>
      <c r="K35" s="19">
        <v>21</v>
      </c>
      <c r="L35" s="19">
        <v>3</v>
      </c>
      <c r="M35" s="19">
        <v>22</v>
      </c>
      <c r="N35" s="19">
        <v>19</v>
      </c>
      <c r="O35" s="19">
        <v>42</v>
      </c>
      <c r="P35" s="19">
        <v>0</v>
      </c>
      <c r="Q35" s="19">
        <v>12</v>
      </c>
      <c r="R35" s="19">
        <v>0</v>
      </c>
      <c r="S35" s="18"/>
    </row>
    <row r="36" spans="2:67" ht="15.75" x14ac:dyDescent="0.2">
      <c r="B36" s="147"/>
      <c r="C36" s="21" t="s">
        <v>101</v>
      </c>
      <c r="D36" s="19" t="str">
        <f>D35</f>
        <v>SM</v>
      </c>
      <c r="E36" s="19">
        <f>E35</f>
        <v>204</v>
      </c>
      <c r="F36" s="20"/>
      <c r="G36" s="19">
        <v>11.72</v>
      </c>
      <c r="H36" s="19">
        <v>77</v>
      </c>
      <c r="I36" s="19"/>
      <c r="J36" s="19"/>
      <c r="K36" s="19"/>
      <c r="L36" s="19">
        <v>2</v>
      </c>
      <c r="M36" s="19">
        <v>8</v>
      </c>
      <c r="N36" s="19">
        <v>7</v>
      </c>
      <c r="O36" s="19">
        <v>22</v>
      </c>
      <c r="P36" s="19">
        <v>1</v>
      </c>
      <c r="Q36" s="19">
        <v>3</v>
      </c>
      <c r="R36" s="19">
        <v>0</v>
      </c>
      <c r="S36" s="18"/>
    </row>
    <row r="37" spans="2:67" ht="15.75" x14ac:dyDescent="0.2">
      <c r="B37" s="147"/>
      <c r="C37" s="21" t="s">
        <v>100</v>
      </c>
      <c r="D37" s="19"/>
      <c r="E37" s="19"/>
      <c r="F37" s="20"/>
      <c r="G37" s="19"/>
      <c r="H37" s="19"/>
      <c r="I37" s="19"/>
      <c r="J37" s="19"/>
      <c r="K37" s="19"/>
      <c r="L37" s="19"/>
      <c r="M37" s="19"/>
      <c r="N37" s="19"/>
      <c r="O37" s="19"/>
      <c r="P37" s="19"/>
      <c r="Q37" s="19"/>
      <c r="R37" s="19"/>
      <c r="S37" s="18" t="s">
        <v>816</v>
      </c>
    </row>
    <row r="38" spans="2:67" ht="15.75" x14ac:dyDescent="0.2">
      <c r="B38" s="147"/>
      <c r="C38" s="21" t="s">
        <v>99</v>
      </c>
      <c r="D38" s="19"/>
      <c r="E38" s="19"/>
      <c r="F38" s="20"/>
      <c r="G38" s="19"/>
      <c r="H38" s="19"/>
      <c r="I38" s="19"/>
      <c r="J38" s="19"/>
      <c r="K38" s="19"/>
      <c r="L38" s="19"/>
      <c r="M38" s="19"/>
      <c r="N38" s="19"/>
      <c r="O38" s="19"/>
      <c r="P38" s="19"/>
      <c r="Q38" s="19"/>
      <c r="R38" s="19"/>
      <c r="S38" s="18" t="s">
        <v>831</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204</v>
      </c>
      <c r="F40" s="13">
        <f>F33</f>
        <v>3214.3</v>
      </c>
      <c r="G40" s="13">
        <f t="shared" ref="G40:R40" si="4">AVERAGE(G33:G38)</f>
        <v>13.702500000000001</v>
      </c>
      <c r="H40" s="13">
        <f t="shared" si="4"/>
        <v>76.949999999999989</v>
      </c>
      <c r="I40" s="13" t="e">
        <f t="shared" si="4"/>
        <v>#DIV/0!</v>
      </c>
      <c r="J40" s="13">
        <f t="shared" si="4"/>
        <v>7</v>
      </c>
      <c r="K40" s="13">
        <f t="shared" si="4"/>
        <v>19.666666666666668</v>
      </c>
      <c r="L40" s="13">
        <f t="shared" si="4"/>
        <v>3.5</v>
      </c>
      <c r="M40" s="13">
        <f t="shared" si="4"/>
        <v>20.25</v>
      </c>
      <c r="N40" s="13">
        <f t="shared" si="4"/>
        <v>15.25</v>
      </c>
      <c r="O40" s="13">
        <f t="shared" si="4"/>
        <v>32.5</v>
      </c>
      <c r="P40" s="13">
        <f t="shared" si="4"/>
        <v>0.25</v>
      </c>
      <c r="Q40" s="13">
        <f t="shared" si="4"/>
        <v>6.75</v>
      </c>
      <c r="R40" s="13">
        <f t="shared" si="4"/>
        <v>0</v>
      </c>
      <c r="S40" s="12"/>
    </row>
    <row r="41" spans="2:67" ht="15.75" x14ac:dyDescent="0.2">
      <c r="B41" s="17"/>
      <c r="C41" s="16" t="s">
        <v>97</v>
      </c>
      <c r="D41" s="15"/>
      <c r="E41" s="14"/>
      <c r="F41" s="14"/>
      <c r="G41" s="13">
        <f t="shared" ref="G41:R41" si="5">STDEV(G33:G38)/SQRT(COUNT(G33:G38))</f>
        <v>0.90257386585992594</v>
      </c>
      <c r="H41" s="13">
        <f t="shared" si="5"/>
        <v>0.347610893576904</v>
      </c>
      <c r="I41" s="13" t="e">
        <f t="shared" si="5"/>
        <v>#DIV/0!</v>
      </c>
      <c r="J41" s="13">
        <f t="shared" si="5"/>
        <v>0.57735026918962584</v>
      </c>
      <c r="K41" s="13">
        <f t="shared" si="5"/>
        <v>1.8559214542766775</v>
      </c>
      <c r="L41" s="13">
        <f t="shared" si="5"/>
        <v>0.6454972243679028</v>
      </c>
      <c r="M41" s="13">
        <f t="shared" si="5"/>
        <v>4.732423621500228</v>
      </c>
      <c r="N41" s="13">
        <f t="shared" si="5"/>
        <v>2.9545163168726392</v>
      </c>
      <c r="O41" s="13">
        <f t="shared" si="5"/>
        <v>5.5</v>
      </c>
      <c r="P41" s="13">
        <f t="shared" si="5"/>
        <v>0.25</v>
      </c>
      <c r="Q41" s="13">
        <f t="shared" si="5"/>
        <v>2.7801378862687129</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202</v>
      </c>
      <c r="F43" s="19">
        <v>3972.15</v>
      </c>
      <c r="G43" s="19">
        <v>16.66</v>
      </c>
      <c r="H43" s="19">
        <v>87.2</v>
      </c>
      <c r="I43" s="19"/>
      <c r="J43" s="19">
        <v>8</v>
      </c>
      <c r="K43" s="19">
        <v>26</v>
      </c>
      <c r="L43" s="19">
        <v>4</v>
      </c>
      <c r="M43" s="19">
        <v>21</v>
      </c>
      <c r="N43" s="19">
        <v>31</v>
      </c>
      <c r="O43" s="19">
        <v>33</v>
      </c>
      <c r="P43" s="19">
        <v>0</v>
      </c>
      <c r="Q43" s="19">
        <v>24</v>
      </c>
      <c r="R43" s="19">
        <v>0</v>
      </c>
      <c r="S43" s="18"/>
      <c r="U43" s="102">
        <v>4</v>
      </c>
      <c r="V43" s="102">
        <f>IF($H43="","",$H43)</f>
        <v>87.2</v>
      </c>
      <c r="W43" s="102">
        <f>IF(V43="","",V43/100)</f>
        <v>0.872</v>
      </c>
      <c r="X43" s="102">
        <f>IF($G43="","",$G43)</f>
        <v>16.66</v>
      </c>
      <c r="Y43" s="102">
        <f>IF($K43="","",$K43)</f>
        <v>26</v>
      </c>
      <c r="Z43" s="102">
        <f>IF(J43="","",J43-1)</f>
        <v>7</v>
      </c>
      <c r="AA43" s="102">
        <f>IF($L43="","",$L43)</f>
        <v>4</v>
      </c>
      <c r="AB43" s="102">
        <f>IF($M43="","",$M43)</f>
        <v>21</v>
      </c>
      <c r="AC43" s="102">
        <f>IF($H44="","",$H44)</f>
        <v>76.599999999999994</v>
      </c>
      <c r="AD43" s="102">
        <f>IF(AC43="","",AC43/100)</f>
        <v>0.7659999999999999</v>
      </c>
      <c r="AE43" s="102">
        <f>IF($G44="","",$G44)</f>
        <v>12.35</v>
      </c>
      <c r="AF43" s="102">
        <f>IF($K44="","",$K44)</f>
        <v>20</v>
      </c>
      <c r="AG43" s="102">
        <f>IF(J44="","",J44-1)</f>
        <v>5</v>
      </c>
      <c r="AH43" s="102">
        <f>IF($L44="","",$L44)</f>
        <v>1</v>
      </c>
      <c r="AI43" s="102">
        <f>IF($M44="","",$M44)</f>
        <v>4</v>
      </c>
      <c r="AJ43" s="102">
        <f>IF($H45="","",$H45)</f>
        <v>78.5</v>
      </c>
      <c r="AK43" s="102">
        <f>IF(AJ43="","",AJ43/100)</f>
        <v>0.78500000000000003</v>
      </c>
      <c r="AL43" s="102">
        <f>IF($G45="","",$G45)</f>
        <v>13.7</v>
      </c>
      <c r="AM43" s="102">
        <f>IF($K45="","",$K45)</f>
        <v>19</v>
      </c>
      <c r="AN43" s="102">
        <f>IF(J45="","",J45-1)</f>
        <v>5</v>
      </c>
      <c r="AO43" s="102">
        <f>IF($L45="","",$L45)</f>
        <v>4</v>
      </c>
      <c r="AP43" s="102">
        <f>IF($M45="","",$M45)</f>
        <v>14</v>
      </c>
      <c r="AQ43" s="102">
        <f>IF($H46="","",$H46)</f>
        <v>95.4</v>
      </c>
      <c r="AR43" s="102">
        <f>IF(AQ43="","",AQ43/100)</f>
        <v>0.95400000000000007</v>
      </c>
      <c r="AS43" s="102">
        <f>IF($G46="","",$G46)</f>
        <v>16</v>
      </c>
      <c r="AT43" s="102">
        <f>IF($K46="","",$K46)</f>
        <v>22</v>
      </c>
      <c r="AU43" s="102">
        <f>IF(J46="","",J46-1)</f>
        <v>7</v>
      </c>
      <c r="AV43" s="102">
        <f>IF($L46="","",$L46)</f>
        <v>4</v>
      </c>
      <c r="AW43" s="102">
        <f>IF($M46="","",$M46)</f>
        <v>8</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25.25</v>
      </c>
      <c r="BM43" s="102">
        <f>SUM(P43:P48)/U43</f>
        <v>1.25</v>
      </c>
      <c r="BN43" s="102">
        <f>SUM(Q43:Q48)/U43</f>
        <v>19.75</v>
      </c>
      <c r="BO43" s="102">
        <f>SUM(R43:R48)/U43</f>
        <v>0</v>
      </c>
    </row>
    <row r="44" spans="2:67" ht="15.75" x14ac:dyDescent="0.2">
      <c r="B44" s="147"/>
      <c r="C44" s="21" t="s">
        <v>103</v>
      </c>
      <c r="D44" s="19" t="s">
        <v>733</v>
      </c>
      <c r="E44" s="19">
        <v>204</v>
      </c>
      <c r="F44" s="20"/>
      <c r="G44" s="19">
        <v>12.35</v>
      </c>
      <c r="H44" s="19">
        <v>76.599999999999994</v>
      </c>
      <c r="I44" s="19"/>
      <c r="J44" s="19">
        <v>6</v>
      </c>
      <c r="K44" s="19">
        <v>20</v>
      </c>
      <c r="L44" s="19">
        <v>1</v>
      </c>
      <c r="M44" s="19">
        <v>4</v>
      </c>
      <c r="N44" s="19">
        <v>8</v>
      </c>
      <c r="O44" s="19">
        <v>14</v>
      </c>
      <c r="P44" s="19">
        <v>1</v>
      </c>
      <c r="Q44" s="19">
        <v>18</v>
      </c>
      <c r="R44" s="19">
        <v>0</v>
      </c>
      <c r="S44" s="18" t="s">
        <v>731</v>
      </c>
    </row>
    <row r="45" spans="2:67" ht="15.75" x14ac:dyDescent="0.2">
      <c r="B45" s="147"/>
      <c r="C45" s="21" t="s">
        <v>102</v>
      </c>
      <c r="D45" s="19" t="s">
        <v>730</v>
      </c>
      <c r="E45" s="19">
        <v>205</v>
      </c>
      <c r="F45" s="20"/>
      <c r="G45" s="19">
        <v>13.7</v>
      </c>
      <c r="H45" s="19">
        <v>78.5</v>
      </c>
      <c r="I45" s="19"/>
      <c r="J45" s="19">
        <v>6</v>
      </c>
      <c r="K45" s="19">
        <v>19</v>
      </c>
      <c r="L45" s="19">
        <v>4</v>
      </c>
      <c r="M45" s="19">
        <v>14</v>
      </c>
      <c r="N45" s="19">
        <v>17</v>
      </c>
      <c r="O45" s="19">
        <v>15</v>
      </c>
      <c r="P45" s="19">
        <v>1</v>
      </c>
      <c r="Q45" s="19">
        <v>15</v>
      </c>
      <c r="R45" s="19">
        <v>0</v>
      </c>
      <c r="S45" s="18" t="s">
        <v>731</v>
      </c>
    </row>
    <row r="46" spans="2:67" ht="15.75" x14ac:dyDescent="0.2">
      <c r="B46" s="147"/>
      <c r="C46" s="21" t="s">
        <v>101</v>
      </c>
      <c r="D46" s="19" t="str">
        <f>D45</f>
        <v>SR</v>
      </c>
      <c r="E46" s="19">
        <f>E45</f>
        <v>205</v>
      </c>
      <c r="F46" s="20"/>
      <c r="G46" s="19">
        <v>16</v>
      </c>
      <c r="H46" s="19">
        <v>95.4</v>
      </c>
      <c r="I46" s="19"/>
      <c r="J46" s="19">
        <v>8</v>
      </c>
      <c r="K46" s="19">
        <v>22</v>
      </c>
      <c r="L46" s="19">
        <v>4</v>
      </c>
      <c r="M46" s="19">
        <v>8</v>
      </c>
      <c r="N46" s="19">
        <v>13</v>
      </c>
      <c r="O46" s="19">
        <v>39</v>
      </c>
      <c r="P46" s="19">
        <v>3</v>
      </c>
      <c r="Q46" s="19">
        <v>22</v>
      </c>
      <c r="R46" s="19">
        <v>0</v>
      </c>
      <c r="S46" s="18" t="s">
        <v>752</v>
      </c>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t="s">
        <v>830</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204.66666666666666</v>
      </c>
      <c r="F50" s="13">
        <f>F43</f>
        <v>3972.15</v>
      </c>
      <c r="G50" s="13">
        <f t="shared" ref="G50:R50" si="6">AVERAGE(G43:G48)</f>
        <v>14.677499999999998</v>
      </c>
      <c r="H50" s="13">
        <f t="shared" si="6"/>
        <v>84.425000000000011</v>
      </c>
      <c r="I50" s="13" t="e">
        <f t="shared" si="6"/>
        <v>#DIV/0!</v>
      </c>
      <c r="J50" s="13">
        <f t="shared" si="6"/>
        <v>7</v>
      </c>
      <c r="K50" s="13">
        <f t="shared" si="6"/>
        <v>21.75</v>
      </c>
      <c r="L50" s="13">
        <f t="shared" si="6"/>
        <v>3.25</v>
      </c>
      <c r="M50" s="13">
        <f t="shared" si="6"/>
        <v>11.75</v>
      </c>
      <c r="N50" s="13">
        <f t="shared" si="6"/>
        <v>17.25</v>
      </c>
      <c r="O50" s="13">
        <f t="shared" si="6"/>
        <v>25.25</v>
      </c>
      <c r="P50" s="13">
        <f t="shared" si="6"/>
        <v>1.25</v>
      </c>
      <c r="Q50" s="13">
        <f t="shared" si="6"/>
        <v>19.75</v>
      </c>
      <c r="R50" s="13">
        <f t="shared" si="6"/>
        <v>0</v>
      </c>
      <c r="S50" s="12"/>
    </row>
    <row r="51" spans="2:67" ht="15.75" x14ac:dyDescent="0.2">
      <c r="B51" s="17"/>
      <c r="C51" s="16" t="s">
        <v>97</v>
      </c>
      <c r="D51" s="15"/>
      <c r="E51" s="14"/>
      <c r="F51" s="14"/>
      <c r="G51" s="13">
        <f t="shared" ref="G51:R51" si="7">STDEV(G43:G48)/SQRT(COUNT(G43:G48))</f>
        <v>1.0021674427626093</v>
      </c>
      <c r="H51" s="13">
        <f t="shared" si="7"/>
        <v>4.3251926739356579</v>
      </c>
      <c r="I51" s="13" t="e">
        <f t="shared" si="7"/>
        <v>#DIV/0!</v>
      </c>
      <c r="J51" s="13">
        <f t="shared" si="7"/>
        <v>0.57735026918962573</v>
      </c>
      <c r="K51" s="13">
        <f t="shared" si="7"/>
        <v>1.5478479684172259</v>
      </c>
      <c r="L51" s="13">
        <f t="shared" si="7"/>
        <v>0.75</v>
      </c>
      <c r="M51" s="13">
        <f t="shared" si="7"/>
        <v>3.7052890125692848</v>
      </c>
      <c r="N51" s="13">
        <f t="shared" si="7"/>
        <v>4.9392138375791479</v>
      </c>
      <c r="O51" s="13">
        <f t="shared" si="7"/>
        <v>6.3294944505860817</v>
      </c>
      <c r="P51" s="13">
        <f t="shared" si="7"/>
        <v>0.62915286960589578</v>
      </c>
      <c r="Q51" s="13">
        <f t="shared" si="7"/>
        <v>2.0155644370746373</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730</v>
      </c>
      <c r="E53" s="19">
        <v>202</v>
      </c>
      <c r="F53" s="19">
        <v>978.43</v>
      </c>
      <c r="G53" s="19">
        <v>10.5</v>
      </c>
      <c r="H53" s="19">
        <v>95</v>
      </c>
      <c r="I53" s="19"/>
      <c r="J53" s="19">
        <v>7</v>
      </c>
      <c r="K53" s="19">
        <v>19</v>
      </c>
      <c r="L53" s="19">
        <v>1</v>
      </c>
      <c r="M53" s="19">
        <v>0</v>
      </c>
      <c r="N53" s="19">
        <v>14</v>
      </c>
      <c r="O53" s="19">
        <v>8</v>
      </c>
      <c r="P53" s="19">
        <v>1</v>
      </c>
      <c r="Q53" s="19">
        <v>7</v>
      </c>
      <c r="R53" s="19">
        <v>0</v>
      </c>
      <c r="S53" s="18" t="s">
        <v>752</v>
      </c>
      <c r="U53" s="102">
        <v>4</v>
      </c>
      <c r="V53" s="102">
        <f>IF($H53="","",$H53)</f>
        <v>95</v>
      </c>
      <c r="W53" s="102">
        <f>IF(V53="","",V53/100)</f>
        <v>0.95</v>
      </c>
      <c r="X53" s="102">
        <f>IF($G53="","",$G53)</f>
        <v>10.5</v>
      </c>
      <c r="Y53" s="102">
        <f>IF($K53="","",$K53)</f>
        <v>19</v>
      </c>
      <c r="Z53" s="102">
        <f>IF(J53="","",J53-1)</f>
        <v>6</v>
      </c>
      <c r="AA53" s="102">
        <f>IF($L53="","",$L53)</f>
        <v>1</v>
      </c>
      <c r="AB53" s="102">
        <f>IF($M53="","",$M53)</f>
        <v>0</v>
      </c>
      <c r="AC53" s="102">
        <f>IF($H54="","",$H54)</f>
        <v>95</v>
      </c>
      <c r="AD53" s="102">
        <f>IF(AC53="","",AC53/100)</f>
        <v>0.95</v>
      </c>
      <c r="AE53" s="102">
        <f>IF($G54="","",$G54)</f>
        <v>11.1</v>
      </c>
      <c r="AF53" s="102">
        <f>IF($K54="","",$K54)</f>
        <v>19</v>
      </c>
      <c r="AG53" s="102">
        <f>IF(J54="","",J54-1)</f>
        <v>5</v>
      </c>
      <c r="AH53" s="102">
        <f>IF($L54="","",$L54)</f>
        <v>1</v>
      </c>
      <c r="AI53" s="102">
        <f>IF($M54="","",$M54)</f>
        <v>4</v>
      </c>
      <c r="AJ53" s="102">
        <f>IF($H55="","",$H55)</f>
        <v>79.8</v>
      </c>
      <c r="AK53" s="102">
        <f>IF(AJ53="","",AJ53/100)</f>
        <v>0.79799999999999993</v>
      </c>
      <c r="AL53" s="102">
        <f>IF($G55="","",$G55)</f>
        <v>9.5</v>
      </c>
      <c r="AM53" s="102">
        <f>IF($K55="","",$K55)</f>
        <v>19</v>
      </c>
      <c r="AN53" s="102">
        <f>IF(J55="","",J55-1)</f>
        <v>5</v>
      </c>
      <c r="AO53" s="102">
        <f>IF($L55="","",$L55)</f>
        <v>2</v>
      </c>
      <c r="AP53" s="102">
        <f>IF($M55="","",$M55)</f>
        <v>2</v>
      </c>
      <c r="AQ53" s="102">
        <f>IF($H56="","",$H56)</f>
        <v>86.9</v>
      </c>
      <c r="AR53" s="102">
        <f>IF(AQ53="","",AQ53/100)</f>
        <v>0.86900000000000011</v>
      </c>
      <c r="AS53" s="102">
        <f>IF($G56="","",$G56)</f>
        <v>9.3000000000000007</v>
      </c>
      <c r="AT53" s="102">
        <f>IF($K56="","",$K56)</f>
        <v>16</v>
      </c>
      <c r="AU53" s="102">
        <f>IF(J56="","",J56-1)</f>
        <v>7</v>
      </c>
      <c r="AV53" s="102">
        <f>IF($L56="","",$L56)</f>
        <v>3</v>
      </c>
      <c r="AW53" s="102">
        <f>IF($M56="","",$M56)</f>
        <v>8</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6.25</v>
      </c>
      <c r="BM53" s="102">
        <f>SUM(P53:P58)/U53</f>
        <v>0.75</v>
      </c>
      <c r="BN53" s="102">
        <f>SUM(Q53:Q58)/U53</f>
        <v>5.25</v>
      </c>
      <c r="BO53" s="102">
        <f>SUM(R53:R58)/U53</f>
        <v>0</v>
      </c>
    </row>
    <row r="54" spans="2:67" ht="15.75" x14ac:dyDescent="0.2">
      <c r="B54" s="147"/>
      <c r="C54" s="21" t="s">
        <v>103</v>
      </c>
      <c r="D54" s="19" t="s">
        <v>730</v>
      </c>
      <c r="E54" s="19">
        <v>205</v>
      </c>
      <c r="F54" s="20"/>
      <c r="G54" s="19">
        <v>11.1</v>
      </c>
      <c r="H54" s="19">
        <v>95</v>
      </c>
      <c r="I54" s="19"/>
      <c r="J54" s="19">
        <v>6</v>
      </c>
      <c r="K54" s="19">
        <v>19</v>
      </c>
      <c r="L54" s="19">
        <v>1</v>
      </c>
      <c r="M54" s="19">
        <v>4</v>
      </c>
      <c r="N54" s="19">
        <v>16</v>
      </c>
      <c r="O54" s="19">
        <v>8</v>
      </c>
      <c r="P54" s="19">
        <v>1</v>
      </c>
      <c r="Q54" s="19">
        <v>4</v>
      </c>
      <c r="R54" s="19">
        <v>0</v>
      </c>
      <c r="S54" s="18" t="s">
        <v>731</v>
      </c>
    </row>
    <row r="55" spans="2:67" ht="15.75" x14ac:dyDescent="0.2">
      <c r="B55" s="147"/>
      <c r="C55" s="21" t="s">
        <v>102</v>
      </c>
      <c r="D55" s="19" t="str">
        <f>D54</f>
        <v>SR</v>
      </c>
      <c r="E55" s="19">
        <f>E54</f>
        <v>205</v>
      </c>
      <c r="F55" s="20"/>
      <c r="G55" s="19">
        <v>9.5</v>
      </c>
      <c r="H55" s="19">
        <v>79.8</v>
      </c>
      <c r="I55" s="19"/>
      <c r="J55" s="19">
        <v>6</v>
      </c>
      <c r="K55" s="19">
        <v>19</v>
      </c>
      <c r="L55" s="19">
        <v>2</v>
      </c>
      <c r="M55" s="19">
        <v>2</v>
      </c>
      <c r="N55" s="19">
        <v>12</v>
      </c>
      <c r="O55" s="19">
        <v>2</v>
      </c>
      <c r="P55" s="19">
        <v>0</v>
      </c>
      <c r="Q55" s="19">
        <v>6</v>
      </c>
      <c r="R55" s="19">
        <v>0</v>
      </c>
      <c r="S55" s="18" t="s">
        <v>752</v>
      </c>
    </row>
    <row r="56" spans="2:67" ht="15.75" x14ac:dyDescent="0.2">
      <c r="B56" s="147"/>
      <c r="C56" s="21" t="s">
        <v>101</v>
      </c>
      <c r="D56" s="19" t="str">
        <f>D55</f>
        <v>SR</v>
      </c>
      <c r="E56" s="19">
        <f>E55</f>
        <v>205</v>
      </c>
      <c r="F56" s="20"/>
      <c r="G56" s="19">
        <v>9.3000000000000007</v>
      </c>
      <c r="H56" s="19">
        <v>86.9</v>
      </c>
      <c r="I56" s="19"/>
      <c r="J56" s="19">
        <v>8</v>
      </c>
      <c r="K56" s="19">
        <v>16</v>
      </c>
      <c r="L56" s="19">
        <v>3</v>
      </c>
      <c r="M56" s="19">
        <v>8</v>
      </c>
      <c r="N56" s="19">
        <v>11</v>
      </c>
      <c r="O56" s="19">
        <v>7</v>
      </c>
      <c r="P56" s="19">
        <v>1</v>
      </c>
      <c r="Q56" s="19">
        <v>4</v>
      </c>
      <c r="R56" s="19">
        <v>0</v>
      </c>
      <c r="S56" s="18" t="s">
        <v>752</v>
      </c>
    </row>
    <row r="57" spans="2:67" ht="15.75" x14ac:dyDescent="0.2">
      <c r="B57" s="147"/>
      <c r="C57" s="21" t="s">
        <v>100</v>
      </c>
      <c r="D57" s="19"/>
      <c r="E57" s="19"/>
      <c r="F57" s="20"/>
      <c r="G57" s="19"/>
      <c r="H57" s="19"/>
      <c r="I57" s="19"/>
      <c r="J57" s="19"/>
      <c r="K57" s="19"/>
      <c r="L57" s="19"/>
      <c r="M57" s="19"/>
      <c r="N57" s="19"/>
      <c r="O57" s="19"/>
      <c r="P57" s="19"/>
      <c r="Q57" s="19"/>
      <c r="R57" s="19"/>
      <c r="S57" s="18" t="s">
        <v>829</v>
      </c>
    </row>
    <row r="58" spans="2:67" ht="15.75" x14ac:dyDescent="0.2">
      <c r="B58" s="147"/>
      <c r="C58" s="21" t="s">
        <v>99</v>
      </c>
      <c r="D58" s="19"/>
      <c r="E58" s="19"/>
      <c r="F58" s="20"/>
      <c r="G58" s="19"/>
      <c r="H58" s="19"/>
      <c r="I58" s="19"/>
      <c r="J58" s="19"/>
      <c r="K58" s="19"/>
      <c r="L58" s="19"/>
      <c r="M58" s="19"/>
      <c r="N58" s="19"/>
      <c r="O58" s="19"/>
      <c r="P58" s="19"/>
      <c r="Q58" s="19"/>
      <c r="R58" s="19"/>
      <c r="S58" s="18" t="s">
        <v>792</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205</v>
      </c>
      <c r="F60" s="13">
        <f>F53</f>
        <v>978.43</v>
      </c>
      <c r="G60" s="13">
        <f t="shared" ref="G60:R60" si="8">AVERAGE(G53:G58)</f>
        <v>10.100000000000001</v>
      </c>
      <c r="H60" s="13">
        <f t="shared" si="8"/>
        <v>89.175000000000011</v>
      </c>
      <c r="I60" s="13" t="e">
        <f t="shared" si="8"/>
        <v>#DIV/0!</v>
      </c>
      <c r="J60" s="13">
        <f t="shared" si="8"/>
        <v>6.75</v>
      </c>
      <c r="K60" s="13">
        <f t="shared" si="8"/>
        <v>18.25</v>
      </c>
      <c r="L60" s="13">
        <f t="shared" si="8"/>
        <v>1.75</v>
      </c>
      <c r="M60" s="13">
        <f t="shared" si="8"/>
        <v>3.5</v>
      </c>
      <c r="N60" s="13">
        <f t="shared" si="8"/>
        <v>13.25</v>
      </c>
      <c r="O60" s="13">
        <f t="shared" si="8"/>
        <v>6.25</v>
      </c>
      <c r="P60" s="13">
        <f t="shared" si="8"/>
        <v>0.75</v>
      </c>
      <c r="Q60" s="13">
        <f t="shared" si="8"/>
        <v>5.25</v>
      </c>
      <c r="R60" s="13">
        <f t="shared" si="8"/>
        <v>0</v>
      </c>
      <c r="S60" s="12"/>
    </row>
    <row r="61" spans="2:67" ht="15.75" x14ac:dyDescent="0.2">
      <c r="B61" s="17"/>
      <c r="C61" s="16" t="s">
        <v>97</v>
      </c>
      <c r="D61" s="15"/>
      <c r="E61" s="14"/>
      <c r="F61" s="14"/>
      <c r="G61" s="13">
        <f t="shared" ref="G61:R61" si="9">STDEV(G53:G58)/SQRT(COUNT(G53:G58))</f>
        <v>0.42426406871192829</v>
      </c>
      <c r="H61" s="13">
        <f t="shared" si="9"/>
        <v>3.6620520203842002</v>
      </c>
      <c r="I61" s="13" t="e">
        <f t="shared" si="9"/>
        <v>#DIV/0!</v>
      </c>
      <c r="J61" s="13">
        <f t="shared" si="9"/>
        <v>0.47871355387816905</v>
      </c>
      <c r="K61" s="13">
        <f t="shared" si="9"/>
        <v>0.75</v>
      </c>
      <c r="L61" s="13">
        <f t="shared" si="9"/>
        <v>0.47871355387816905</v>
      </c>
      <c r="M61" s="13">
        <f t="shared" si="9"/>
        <v>1.707825127659933</v>
      </c>
      <c r="N61" s="13">
        <f t="shared" si="9"/>
        <v>1.1086778913041726</v>
      </c>
      <c r="O61" s="13">
        <f t="shared" si="9"/>
        <v>1.4361406616345072</v>
      </c>
      <c r="P61" s="13">
        <f t="shared" si="9"/>
        <v>0.25</v>
      </c>
      <c r="Q61" s="13">
        <f t="shared" si="9"/>
        <v>0.75</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202</v>
      </c>
      <c r="F63" s="19">
        <v>2118.04</v>
      </c>
      <c r="G63" s="19">
        <v>11.78</v>
      </c>
      <c r="H63" s="19">
        <v>87.3</v>
      </c>
      <c r="I63" s="19"/>
      <c r="J63" s="19">
        <v>5</v>
      </c>
      <c r="K63" s="19">
        <v>22</v>
      </c>
      <c r="L63" s="19">
        <v>1</v>
      </c>
      <c r="M63" s="19">
        <v>16</v>
      </c>
      <c r="N63" s="19">
        <v>36</v>
      </c>
      <c r="O63" s="19">
        <v>11</v>
      </c>
      <c r="P63" s="19">
        <v>1</v>
      </c>
      <c r="Q63" s="19">
        <v>9</v>
      </c>
      <c r="R63" s="19">
        <v>0</v>
      </c>
      <c r="S63" s="18" t="s">
        <v>731</v>
      </c>
      <c r="U63" s="102">
        <v>4</v>
      </c>
      <c r="V63" s="102">
        <f>IF($H63="","",$H63)</f>
        <v>87.3</v>
      </c>
      <c r="W63" s="102">
        <f>IF(V63="","",V63/100)</f>
        <v>0.873</v>
      </c>
      <c r="X63" s="102">
        <f>IF($G63="","",$G63)</f>
        <v>11.78</v>
      </c>
      <c r="Y63" s="102">
        <f>IF($K63="","",$K63)</f>
        <v>22</v>
      </c>
      <c r="Z63" s="102">
        <f>IF(J63="","",J63-1)</f>
        <v>4</v>
      </c>
      <c r="AA63" s="102">
        <f>IF($L63="","",$L63)</f>
        <v>1</v>
      </c>
      <c r="AB63" s="102">
        <f>IF($M63="","",$M63)</f>
        <v>16</v>
      </c>
      <c r="AC63" s="102">
        <f>IF($H64="","",$H64)</f>
        <v>56.9</v>
      </c>
      <c r="AD63" s="102">
        <f>IF(AC63="","",AC63/100)</f>
        <v>0.56899999999999995</v>
      </c>
      <c r="AE63" s="102">
        <f>IF($G64="","",$G64)</f>
        <v>10.73</v>
      </c>
      <c r="AF63" s="102">
        <f>IF($K64="","",$K64)</f>
        <v>17</v>
      </c>
      <c r="AG63" s="102">
        <f>IF(J64="","",J64-1)</f>
        <v>9</v>
      </c>
      <c r="AH63" s="102">
        <f>IF($L64="","",$L64)</f>
        <v>4</v>
      </c>
      <c r="AI63" s="102">
        <f>IF($M64="","",$M64)</f>
        <v>17</v>
      </c>
      <c r="AJ63" s="102">
        <f>IF($H65="","",$H65)</f>
        <v>82.2</v>
      </c>
      <c r="AK63" s="102">
        <f>IF(AJ63="","",AJ63/100)</f>
        <v>0.82200000000000006</v>
      </c>
      <c r="AL63" s="102">
        <f>IF($G65="","",$G65)</f>
        <v>11.75</v>
      </c>
      <c r="AM63" s="102">
        <f>IF($K65="","",$K65)</f>
        <v>20</v>
      </c>
      <c r="AN63" s="102">
        <f>IF(J65="","",J65-1)</f>
        <v>5</v>
      </c>
      <c r="AO63" s="102">
        <f>IF($L65="","",$L65)</f>
        <v>2</v>
      </c>
      <c r="AP63" s="102">
        <f>IF($M65="","",$M65)</f>
        <v>9</v>
      </c>
      <c r="AQ63" s="102">
        <f>IF($H66="","",$H66)</f>
        <v>93.7</v>
      </c>
      <c r="AR63" s="102">
        <f>IF(AQ63="","",AQ63/100)</f>
        <v>0.93700000000000006</v>
      </c>
      <c r="AS63" s="102">
        <f>IF($G66="","",$G66)</f>
        <v>12.87</v>
      </c>
      <c r="AT63" s="102">
        <f>IF($K66="","",$K66)</f>
        <v>24</v>
      </c>
      <c r="AU63" s="102">
        <f>IF(J66="","",J66-1)</f>
        <v>6</v>
      </c>
      <c r="AV63" s="102">
        <f>IF($L66="","",$L66)</f>
        <v>3</v>
      </c>
      <c r="AW63" s="102">
        <f>IF($M66="","",$M66)</f>
        <v>1</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15</v>
      </c>
      <c r="BM63" s="102">
        <f>SUM(P63:P68)/U63</f>
        <v>0.5</v>
      </c>
      <c r="BN63" s="102">
        <f>SUM(Q63:Q68)/U63</f>
        <v>6.5</v>
      </c>
      <c r="BO63" s="102">
        <f>SUM(R63:R68)/U63</f>
        <v>0</v>
      </c>
    </row>
    <row r="64" spans="2:67" ht="15.75" x14ac:dyDescent="0.2">
      <c r="B64" s="147"/>
      <c r="C64" s="21" t="s">
        <v>103</v>
      </c>
      <c r="D64" s="19" t="s">
        <v>745</v>
      </c>
      <c r="E64" s="19">
        <v>205</v>
      </c>
      <c r="F64" s="20"/>
      <c r="G64" s="19">
        <v>10.73</v>
      </c>
      <c r="H64" s="19">
        <v>56.9</v>
      </c>
      <c r="I64" s="19"/>
      <c r="J64" s="19">
        <v>10</v>
      </c>
      <c r="K64" s="19">
        <v>17</v>
      </c>
      <c r="L64" s="19">
        <v>4</v>
      </c>
      <c r="M64" s="19">
        <v>17</v>
      </c>
      <c r="N64" s="19">
        <v>18</v>
      </c>
      <c r="O64" s="19">
        <v>17</v>
      </c>
      <c r="P64" s="19">
        <v>0</v>
      </c>
      <c r="Q64" s="19">
        <v>1</v>
      </c>
      <c r="R64" s="19">
        <v>0</v>
      </c>
      <c r="S64" s="18" t="s">
        <v>764</v>
      </c>
    </row>
    <row r="65" spans="2:67" ht="15.75" x14ac:dyDescent="0.2">
      <c r="B65" s="147"/>
      <c r="C65" s="21" t="s">
        <v>102</v>
      </c>
      <c r="D65" s="19" t="s">
        <v>733</v>
      </c>
      <c r="E65" s="19">
        <f>E64</f>
        <v>205</v>
      </c>
      <c r="F65" s="20"/>
      <c r="G65" s="19">
        <v>11.75</v>
      </c>
      <c r="H65" s="19">
        <v>82.2</v>
      </c>
      <c r="I65" s="19"/>
      <c r="J65" s="19">
        <v>6</v>
      </c>
      <c r="K65" s="19">
        <v>20</v>
      </c>
      <c r="L65" s="19">
        <v>2</v>
      </c>
      <c r="M65" s="19">
        <v>9</v>
      </c>
      <c r="N65" s="19">
        <v>19</v>
      </c>
      <c r="O65" s="19">
        <v>9</v>
      </c>
      <c r="P65" s="19">
        <v>1</v>
      </c>
      <c r="Q65" s="19">
        <v>8</v>
      </c>
      <c r="R65" s="19">
        <v>0</v>
      </c>
      <c r="S65" s="18" t="s">
        <v>731</v>
      </c>
    </row>
    <row r="66" spans="2:67" ht="15.75" x14ac:dyDescent="0.2">
      <c r="B66" s="147"/>
      <c r="C66" s="21" t="s">
        <v>101</v>
      </c>
      <c r="D66" s="19" t="str">
        <f>D65</f>
        <v>SM</v>
      </c>
      <c r="E66" s="19">
        <f>E65</f>
        <v>205</v>
      </c>
      <c r="F66" s="20"/>
      <c r="G66" s="19">
        <v>12.87</v>
      </c>
      <c r="H66" s="19">
        <v>93.7</v>
      </c>
      <c r="I66" s="19"/>
      <c r="J66" s="19">
        <v>7</v>
      </c>
      <c r="K66" s="19">
        <v>24</v>
      </c>
      <c r="L66" s="19">
        <v>3</v>
      </c>
      <c r="M66" s="19">
        <v>1</v>
      </c>
      <c r="N66" s="19">
        <v>17</v>
      </c>
      <c r="O66" s="19">
        <v>23</v>
      </c>
      <c r="P66" s="19">
        <v>0</v>
      </c>
      <c r="Q66" s="19">
        <v>8</v>
      </c>
      <c r="R66" s="19">
        <v>0</v>
      </c>
      <c r="S66" s="18"/>
    </row>
    <row r="67" spans="2:67" ht="15.75" x14ac:dyDescent="0.2">
      <c r="B67" s="147"/>
      <c r="C67" s="21" t="s">
        <v>100</v>
      </c>
      <c r="D67" s="19"/>
      <c r="E67" s="19"/>
      <c r="F67" s="20"/>
      <c r="G67" s="19"/>
      <c r="H67" s="19"/>
      <c r="I67" s="19"/>
      <c r="J67" s="19"/>
      <c r="K67" s="19"/>
      <c r="L67" s="19"/>
      <c r="M67" s="19"/>
      <c r="N67" s="19"/>
      <c r="O67" s="19"/>
      <c r="P67" s="19"/>
      <c r="Q67" s="19"/>
      <c r="R67" s="19"/>
      <c r="S67" s="18" t="s">
        <v>816</v>
      </c>
    </row>
    <row r="68" spans="2:67" ht="15.75" x14ac:dyDescent="0.2">
      <c r="B68" s="147"/>
      <c r="C68" s="21" t="s">
        <v>99</v>
      </c>
      <c r="D68" s="19"/>
      <c r="E68" s="19"/>
      <c r="F68" s="20"/>
      <c r="G68" s="19"/>
      <c r="H68" s="19"/>
      <c r="I68" s="19"/>
      <c r="J68" s="19"/>
      <c r="K68" s="19"/>
      <c r="L68" s="19"/>
      <c r="M68" s="19"/>
      <c r="N68" s="19"/>
      <c r="O68" s="19"/>
      <c r="P68" s="19"/>
      <c r="Q68" s="19"/>
      <c r="R68" s="19"/>
      <c r="S68" s="18" t="s">
        <v>828</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205</v>
      </c>
      <c r="F70" s="13">
        <f>F63</f>
        <v>2118.04</v>
      </c>
      <c r="G70" s="13">
        <f t="shared" ref="G70:R70" si="10">AVERAGE(G63:G68)</f>
        <v>11.782499999999999</v>
      </c>
      <c r="H70" s="13">
        <f t="shared" si="10"/>
        <v>80.024999999999991</v>
      </c>
      <c r="I70" s="13" t="e">
        <f t="shared" si="10"/>
        <v>#DIV/0!</v>
      </c>
      <c r="J70" s="13">
        <f t="shared" si="10"/>
        <v>7</v>
      </c>
      <c r="K70" s="13">
        <f t="shared" si="10"/>
        <v>20.75</v>
      </c>
      <c r="L70" s="13">
        <f t="shared" si="10"/>
        <v>2.5</v>
      </c>
      <c r="M70" s="13">
        <f t="shared" si="10"/>
        <v>10.75</v>
      </c>
      <c r="N70" s="13">
        <f t="shared" si="10"/>
        <v>22.5</v>
      </c>
      <c r="O70" s="13">
        <f t="shared" si="10"/>
        <v>15</v>
      </c>
      <c r="P70" s="13">
        <f t="shared" si="10"/>
        <v>0.5</v>
      </c>
      <c r="Q70" s="13">
        <f t="shared" si="10"/>
        <v>6.5</v>
      </c>
      <c r="R70" s="13">
        <f t="shared" si="10"/>
        <v>0</v>
      </c>
      <c r="S70" s="12"/>
    </row>
    <row r="71" spans="2:67" ht="15.75" x14ac:dyDescent="0.2">
      <c r="B71" s="17"/>
      <c r="C71" s="16" t="s">
        <v>97</v>
      </c>
      <c r="D71" s="15"/>
      <c r="E71" s="14"/>
      <c r="F71" s="14"/>
      <c r="G71" s="13">
        <f t="shared" ref="G71:R71" si="11">STDEV(G63:G68)/SQRT(COUNT(G63:G68))</f>
        <v>0.43698541165581239</v>
      </c>
      <c r="H71" s="13">
        <f t="shared" si="11"/>
        <v>8.0592984599571142</v>
      </c>
      <c r="I71" s="13" t="e">
        <f t="shared" si="11"/>
        <v>#DIV/0!</v>
      </c>
      <c r="J71" s="13">
        <f t="shared" si="11"/>
        <v>1.0801234497346435</v>
      </c>
      <c r="K71" s="13">
        <f t="shared" si="11"/>
        <v>1.4930394055974097</v>
      </c>
      <c r="L71" s="13">
        <f t="shared" si="11"/>
        <v>0.6454972243679028</v>
      </c>
      <c r="M71" s="13">
        <f t="shared" si="11"/>
        <v>3.7052890125692848</v>
      </c>
      <c r="N71" s="13">
        <f t="shared" si="11"/>
        <v>4.5184805705753197</v>
      </c>
      <c r="O71" s="13">
        <f t="shared" si="11"/>
        <v>3.1622776601683795</v>
      </c>
      <c r="P71" s="13">
        <f t="shared" si="11"/>
        <v>0.28867513459481287</v>
      </c>
      <c r="Q71" s="13">
        <f t="shared" si="11"/>
        <v>1.8484227510682361</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730</v>
      </c>
      <c r="E73" s="19">
        <v>202</v>
      </c>
      <c r="F73" s="19">
        <v>1370.97</v>
      </c>
      <c r="G73" s="19">
        <v>10.91</v>
      </c>
      <c r="H73" s="19">
        <v>71.8</v>
      </c>
      <c r="I73" s="19"/>
      <c r="J73" s="19">
        <v>5</v>
      </c>
      <c r="K73" s="19">
        <v>14</v>
      </c>
      <c r="L73" s="19">
        <v>2</v>
      </c>
      <c r="M73" s="19">
        <v>22</v>
      </c>
      <c r="N73" s="19">
        <v>25</v>
      </c>
      <c r="O73" s="19">
        <v>9</v>
      </c>
      <c r="P73" s="19">
        <v>1</v>
      </c>
      <c r="Q73" s="19">
        <v>12</v>
      </c>
      <c r="R73" s="19">
        <v>0</v>
      </c>
      <c r="S73" s="18" t="s">
        <v>732</v>
      </c>
      <c r="U73" s="102">
        <v>4</v>
      </c>
      <c r="V73" s="102">
        <f>IF($H73="","",$H73)</f>
        <v>71.8</v>
      </c>
      <c r="W73" s="102">
        <f>IF(V73="","",V73/100)</f>
        <v>0.71799999999999997</v>
      </c>
      <c r="X73" s="102">
        <f>IF($G73="","",$G73)</f>
        <v>10.91</v>
      </c>
      <c r="Y73" s="102">
        <f>IF($K73="","",$K73)</f>
        <v>14</v>
      </c>
      <c r="Z73" s="102">
        <f>IF(J73="","",J73-1)</f>
        <v>4</v>
      </c>
      <c r="AA73" s="102">
        <f>IF($L73="","",$L73)</f>
        <v>2</v>
      </c>
      <c r="AB73" s="102">
        <f>IF($M73="","",$M73)</f>
        <v>22</v>
      </c>
      <c r="AC73" s="102">
        <f>IF($H74="","",$H74)</f>
        <v>82.2</v>
      </c>
      <c r="AD73" s="102">
        <f>IF(AC73="","",AC73/100)</f>
        <v>0.82200000000000006</v>
      </c>
      <c r="AE73" s="102">
        <f>IF($G74="","",$G74)</f>
        <v>12.96</v>
      </c>
      <c r="AF73" s="102">
        <f>IF($K74="","",$K74)</f>
        <v>20</v>
      </c>
      <c r="AG73" s="102">
        <f>IF(J74="","",J74-1)</f>
        <v>6</v>
      </c>
      <c r="AH73" s="102">
        <f>IF($L74="","",$L74)</f>
        <v>6</v>
      </c>
      <c r="AI73" s="102">
        <f>IF($M74="","",$M74)</f>
        <v>25</v>
      </c>
      <c r="AJ73" s="102">
        <f>IF($H75="","",$H75)</f>
        <v>90.8</v>
      </c>
      <c r="AK73" s="102">
        <f>IF(AJ73="","",AJ73/100)</f>
        <v>0.90799999999999992</v>
      </c>
      <c r="AL73" s="102">
        <f>IF($G75="","",$G75)</f>
        <v>13.54</v>
      </c>
      <c r="AM73" s="102">
        <f>IF($K75="","",$K75)</f>
        <v>21</v>
      </c>
      <c r="AN73" s="102">
        <f>IF(J75="","",J75-1)</f>
        <v>5</v>
      </c>
      <c r="AO73" s="102">
        <f>IF($L75="","",$L75)</f>
        <v>2</v>
      </c>
      <c r="AP73" s="102">
        <f>IF($M75="","",$M75)</f>
        <v>11</v>
      </c>
      <c r="AQ73" s="102">
        <f>IF($H76="","",$H76)</f>
        <v>78.7</v>
      </c>
      <c r="AR73" s="102">
        <f>IF(AQ73="","",AQ73/100)</f>
        <v>0.78700000000000003</v>
      </c>
      <c r="AS73" s="102">
        <f>IF($G76="","",$G76)</f>
        <v>10.99</v>
      </c>
      <c r="AT73" s="102">
        <f>IF($K76="","",$K76)</f>
        <v>22</v>
      </c>
      <c r="AU73" s="102">
        <f>IF(J76="","",J76-1)</f>
        <v>7</v>
      </c>
      <c r="AV73" s="102">
        <f>IF($L76="","",$L76)</f>
        <v>2</v>
      </c>
      <c r="AW73" s="102">
        <f>IF($M76="","",$M76)</f>
        <v>9</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17.25</v>
      </c>
      <c r="BM73" s="102">
        <f>SUM(P73:P78)/U73</f>
        <v>0.75</v>
      </c>
      <c r="BN73" s="102">
        <f>SUM(Q73:Q78)/U73</f>
        <v>10.25</v>
      </c>
      <c r="BO73" s="102">
        <f>SUM(R73:R78)/U73</f>
        <v>0</v>
      </c>
    </row>
    <row r="74" spans="2:67" ht="15.75" x14ac:dyDescent="0.2">
      <c r="B74" s="147"/>
      <c r="C74" s="21" t="s">
        <v>103</v>
      </c>
      <c r="D74" s="19" t="s">
        <v>733</v>
      </c>
      <c r="E74" s="19">
        <v>205</v>
      </c>
      <c r="F74" s="20"/>
      <c r="G74" s="19">
        <v>12.96</v>
      </c>
      <c r="H74" s="19">
        <v>82.2</v>
      </c>
      <c r="I74" s="19"/>
      <c r="J74" s="19">
        <v>7</v>
      </c>
      <c r="K74" s="19">
        <v>20</v>
      </c>
      <c r="L74" s="19">
        <v>6</v>
      </c>
      <c r="M74" s="19">
        <v>25</v>
      </c>
      <c r="N74" s="19">
        <v>21</v>
      </c>
      <c r="O74" s="19">
        <v>24</v>
      </c>
      <c r="P74" s="19">
        <v>2</v>
      </c>
      <c r="Q74" s="19">
        <v>14</v>
      </c>
      <c r="R74" s="19">
        <v>0</v>
      </c>
      <c r="S74" s="18" t="s">
        <v>731</v>
      </c>
    </row>
    <row r="75" spans="2:67" ht="15.75" x14ac:dyDescent="0.2">
      <c r="B75" s="147"/>
      <c r="C75" s="21" t="s">
        <v>102</v>
      </c>
      <c r="D75" s="19" t="str">
        <f>D74</f>
        <v>SM</v>
      </c>
      <c r="E75" s="19">
        <f>E74</f>
        <v>205</v>
      </c>
      <c r="F75" s="20"/>
      <c r="G75" s="19">
        <v>13.54</v>
      </c>
      <c r="H75" s="19">
        <v>90.8</v>
      </c>
      <c r="I75" s="19"/>
      <c r="J75" s="19">
        <v>6</v>
      </c>
      <c r="K75" s="19">
        <v>21</v>
      </c>
      <c r="L75" s="19">
        <v>2</v>
      </c>
      <c r="M75" s="19">
        <v>11</v>
      </c>
      <c r="N75" s="19">
        <v>22</v>
      </c>
      <c r="O75" s="19">
        <v>20</v>
      </c>
      <c r="P75" s="19">
        <v>0</v>
      </c>
      <c r="Q75" s="19">
        <v>9</v>
      </c>
      <c r="R75" s="19">
        <v>0</v>
      </c>
      <c r="S75" s="18" t="s">
        <v>731</v>
      </c>
    </row>
    <row r="76" spans="2:67" ht="15.75" x14ac:dyDescent="0.2">
      <c r="B76" s="147"/>
      <c r="C76" s="21" t="s">
        <v>101</v>
      </c>
      <c r="D76" s="19" t="str">
        <f>D75</f>
        <v>SM</v>
      </c>
      <c r="E76" s="19">
        <f>E75</f>
        <v>205</v>
      </c>
      <c r="F76" s="20"/>
      <c r="G76" s="19">
        <v>10.99</v>
      </c>
      <c r="H76" s="19">
        <v>78.7</v>
      </c>
      <c r="I76" s="19"/>
      <c r="J76" s="19">
        <v>8</v>
      </c>
      <c r="K76" s="19">
        <v>22</v>
      </c>
      <c r="L76" s="19">
        <v>2</v>
      </c>
      <c r="M76" s="19">
        <v>9</v>
      </c>
      <c r="N76" s="19">
        <v>15</v>
      </c>
      <c r="O76" s="19">
        <v>16</v>
      </c>
      <c r="P76" s="19">
        <v>0</v>
      </c>
      <c r="Q76" s="19">
        <v>6</v>
      </c>
      <c r="R76" s="19">
        <v>0</v>
      </c>
      <c r="S76" s="18"/>
    </row>
    <row r="77" spans="2:67" ht="15.75" x14ac:dyDescent="0.2">
      <c r="B77" s="147"/>
      <c r="C77" s="21" t="s">
        <v>100</v>
      </c>
      <c r="D77" s="19"/>
      <c r="E77" s="19"/>
      <c r="F77" s="20"/>
      <c r="G77" s="19"/>
      <c r="H77" s="19"/>
      <c r="I77" s="19"/>
      <c r="J77" s="19"/>
      <c r="K77" s="19"/>
      <c r="L77" s="19"/>
      <c r="M77" s="19"/>
      <c r="N77" s="19"/>
      <c r="O77" s="19"/>
      <c r="P77" s="19"/>
      <c r="Q77" s="19"/>
      <c r="R77" s="19"/>
      <c r="S77" s="18" t="s">
        <v>809</v>
      </c>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205</v>
      </c>
      <c r="F80" s="13">
        <f>F73</f>
        <v>1370.97</v>
      </c>
      <c r="G80" s="13">
        <f t="shared" ref="G80:R80" si="12">AVERAGE(G73:G78)</f>
        <v>12.1</v>
      </c>
      <c r="H80" s="13">
        <f t="shared" si="12"/>
        <v>80.875</v>
      </c>
      <c r="I80" s="13" t="e">
        <f t="shared" si="12"/>
        <v>#DIV/0!</v>
      </c>
      <c r="J80" s="13">
        <f t="shared" si="12"/>
        <v>6.5</v>
      </c>
      <c r="K80" s="13">
        <f t="shared" si="12"/>
        <v>19.25</v>
      </c>
      <c r="L80" s="13">
        <f t="shared" si="12"/>
        <v>3</v>
      </c>
      <c r="M80" s="13">
        <f t="shared" si="12"/>
        <v>16.75</v>
      </c>
      <c r="N80" s="13">
        <f t="shared" si="12"/>
        <v>20.75</v>
      </c>
      <c r="O80" s="13">
        <f t="shared" si="12"/>
        <v>17.25</v>
      </c>
      <c r="P80" s="13">
        <f t="shared" si="12"/>
        <v>0.75</v>
      </c>
      <c r="Q80" s="13">
        <f t="shared" si="12"/>
        <v>10.25</v>
      </c>
      <c r="R80" s="13">
        <f t="shared" si="12"/>
        <v>0</v>
      </c>
      <c r="S80" s="12"/>
    </row>
    <row r="81" spans="2:67" ht="15.75" x14ac:dyDescent="0.2">
      <c r="B81" s="17"/>
      <c r="C81" s="16" t="s">
        <v>97</v>
      </c>
      <c r="D81" s="15"/>
      <c r="E81" s="14"/>
      <c r="F81" s="14"/>
      <c r="G81" s="13">
        <f t="shared" ref="G81:R81" si="13">STDEV(G73:G78)/SQRT(COUNT(G73:G78))</f>
        <v>0.67462335170572507</v>
      </c>
      <c r="H81" s="13">
        <f t="shared" si="13"/>
        <v>3.9512392570770332</v>
      </c>
      <c r="I81" s="13" t="e">
        <f t="shared" si="13"/>
        <v>#DIV/0!</v>
      </c>
      <c r="J81" s="13">
        <f t="shared" si="13"/>
        <v>0.6454972243679028</v>
      </c>
      <c r="K81" s="13">
        <f t="shared" si="13"/>
        <v>1.796988221070652</v>
      </c>
      <c r="L81" s="13">
        <f t="shared" si="13"/>
        <v>1</v>
      </c>
      <c r="M81" s="13">
        <f t="shared" si="13"/>
        <v>3.966001344763598</v>
      </c>
      <c r="N81" s="13">
        <f t="shared" si="13"/>
        <v>2.0966242709015206</v>
      </c>
      <c r="O81" s="13">
        <f t="shared" si="13"/>
        <v>3.1983068437325812</v>
      </c>
      <c r="P81" s="13">
        <f t="shared" si="13"/>
        <v>0.47871355387816905</v>
      </c>
      <c r="Q81" s="13">
        <f t="shared" si="13"/>
        <v>1.75</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202</v>
      </c>
      <c r="F83" s="19">
        <v>1601.39</v>
      </c>
      <c r="G83" s="19">
        <v>9.2899999999999991</v>
      </c>
      <c r="H83" s="19">
        <v>81.099999999999994</v>
      </c>
      <c r="I83" s="19"/>
      <c r="J83" s="19">
        <v>9</v>
      </c>
      <c r="K83" s="19">
        <v>17</v>
      </c>
      <c r="L83" s="19">
        <v>1</v>
      </c>
      <c r="M83" s="19">
        <v>4</v>
      </c>
      <c r="N83" s="19">
        <v>7</v>
      </c>
      <c r="O83" s="19">
        <v>10</v>
      </c>
      <c r="P83" s="19">
        <v>0</v>
      </c>
      <c r="Q83" s="19">
        <v>3</v>
      </c>
      <c r="R83" s="19">
        <v>0</v>
      </c>
      <c r="S83" s="18" t="s">
        <v>731</v>
      </c>
      <c r="U83" s="102">
        <v>4</v>
      </c>
      <c r="V83" s="102">
        <f>IF($H83="","",$H83)</f>
        <v>81.099999999999994</v>
      </c>
      <c r="W83" s="102">
        <f>IF(V83="","",V83/100)</f>
        <v>0.81099999999999994</v>
      </c>
      <c r="X83" s="102">
        <f>IF($G83="","",$G83)</f>
        <v>9.2899999999999991</v>
      </c>
      <c r="Y83" s="102">
        <f>IF($K83="","",$K83)</f>
        <v>17</v>
      </c>
      <c r="Z83" s="102">
        <f>IF(J83="","",J83-1)</f>
        <v>8</v>
      </c>
      <c r="AA83" s="102">
        <f>IF($L83="","",$L83)</f>
        <v>1</v>
      </c>
      <c r="AB83" s="102">
        <f>IF($M83="","",$M83)</f>
        <v>4</v>
      </c>
      <c r="AC83" s="102">
        <f>IF($H84="","",$H84)</f>
        <v>81.5</v>
      </c>
      <c r="AD83" s="102">
        <f>IF(AC83="","",AC83/100)</f>
        <v>0.81499999999999995</v>
      </c>
      <c r="AE83" s="102">
        <f>IF($G84="","",$G84)</f>
        <v>11.6</v>
      </c>
      <c r="AF83" s="102">
        <f>IF($K84="","",$K84)</f>
        <v>18</v>
      </c>
      <c r="AG83" s="102">
        <f>IF(J84="","",J84-1)</f>
        <v>7</v>
      </c>
      <c r="AH83" s="102">
        <f>IF($L84="","",$L84)</f>
        <v>1</v>
      </c>
      <c r="AI83" s="102">
        <f>IF($M84="","",$M84)</f>
        <v>14</v>
      </c>
      <c r="AJ83" s="102">
        <f>IF($H85="","",$H85)</f>
        <v>72.7</v>
      </c>
      <c r="AK83" s="102">
        <f>IF(AJ83="","",AJ83/100)</f>
        <v>0.72699999999999998</v>
      </c>
      <c r="AL83" s="102">
        <f>IF($G85="","",$G85)</f>
        <v>10.57</v>
      </c>
      <c r="AM83" s="102">
        <f>IF($K85="","",$K85)</f>
        <v>19</v>
      </c>
      <c r="AN83" s="102">
        <f>IF(J85="","",J85-1)</f>
        <v>4</v>
      </c>
      <c r="AO83" s="102">
        <f>IF($L85="","",$L85)</f>
        <v>3</v>
      </c>
      <c r="AP83" s="102">
        <f>IF($M85="","",$M85)</f>
        <v>6</v>
      </c>
      <c r="AQ83" s="102">
        <f>IF($H86="","",$H86)</f>
        <v>89.2</v>
      </c>
      <c r="AR83" s="102">
        <f>IF(AQ83="","",AQ83/100)</f>
        <v>0.89200000000000002</v>
      </c>
      <c r="AS83" s="102">
        <f>IF($G86="","",$G86)</f>
        <v>12.27</v>
      </c>
      <c r="AT83" s="102">
        <f>IF($K86="","",$K86)</f>
        <v>24</v>
      </c>
      <c r="AU83" s="102">
        <f>IF(J86="","",J86-1)</f>
        <v>8</v>
      </c>
      <c r="AV83" s="102">
        <f>IF($L86="","",$L86)</f>
        <v>4</v>
      </c>
      <c r="AW83" s="102">
        <f>IF($M86="","",$M86)</f>
        <v>16</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15.75</v>
      </c>
      <c r="BM83" s="102">
        <f>SUM(P83:P88)/U83</f>
        <v>0.5</v>
      </c>
      <c r="BN83" s="102">
        <f>SUM(Q83:Q88)/U83</f>
        <v>8.25</v>
      </c>
      <c r="BO83" s="102">
        <f>SUM(R83:R88)/U83</f>
        <v>0</v>
      </c>
    </row>
    <row r="84" spans="2:67" ht="15.75" x14ac:dyDescent="0.2">
      <c r="B84" s="147"/>
      <c r="C84" s="21" t="s">
        <v>103</v>
      </c>
      <c r="D84" s="19" t="s">
        <v>733</v>
      </c>
      <c r="E84" s="19">
        <v>205</v>
      </c>
      <c r="F84" s="20"/>
      <c r="G84" s="19">
        <v>11.6</v>
      </c>
      <c r="H84" s="19">
        <v>81.5</v>
      </c>
      <c r="I84" s="19"/>
      <c r="J84" s="19">
        <v>8</v>
      </c>
      <c r="K84" s="19">
        <v>18</v>
      </c>
      <c r="L84" s="19">
        <v>1</v>
      </c>
      <c r="M84" s="19">
        <v>14</v>
      </c>
      <c r="N84" s="19">
        <v>13</v>
      </c>
      <c r="O84" s="19">
        <v>23</v>
      </c>
      <c r="P84" s="19">
        <v>0</v>
      </c>
      <c r="Q84" s="19">
        <v>10</v>
      </c>
      <c r="R84" s="19">
        <v>0</v>
      </c>
      <c r="S84" s="18" t="s">
        <v>731</v>
      </c>
    </row>
    <row r="85" spans="2:67" ht="15.75" x14ac:dyDescent="0.2">
      <c r="B85" s="147"/>
      <c r="C85" s="21" t="s">
        <v>102</v>
      </c>
      <c r="D85" s="19" t="str">
        <f>D84</f>
        <v>SM</v>
      </c>
      <c r="E85" s="19">
        <f>E84</f>
        <v>205</v>
      </c>
      <c r="F85" s="20"/>
      <c r="G85" s="19">
        <v>10.57</v>
      </c>
      <c r="H85" s="19">
        <v>72.7</v>
      </c>
      <c r="I85" s="19"/>
      <c r="J85" s="19">
        <v>5</v>
      </c>
      <c r="K85" s="19">
        <v>19</v>
      </c>
      <c r="L85" s="19">
        <v>3</v>
      </c>
      <c r="M85" s="19">
        <v>6</v>
      </c>
      <c r="N85" s="19">
        <v>8</v>
      </c>
      <c r="O85" s="19">
        <v>10</v>
      </c>
      <c r="P85" s="19">
        <v>0</v>
      </c>
      <c r="Q85" s="19">
        <v>10</v>
      </c>
      <c r="R85" s="19">
        <v>0</v>
      </c>
      <c r="S85" s="18" t="s">
        <v>732</v>
      </c>
    </row>
    <row r="86" spans="2:67" ht="15.75" x14ac:dyDescent="0.2">
      <c r="B86" s="147"/>
      <c r="C86" s="21" t="s">
        <v>101</v>
      </c>
      <c r="D86" s="19" t="str">
        <f>D85</f>
        <v>SM</v>
      </c>
      <c r="E86" s="19">
        <f>E85</f>
        <v>205</v>
      </c>
      <c r="F86" s="20"/>
      <c r="G86" s="19">
        <v>12.27</v>
      </c>
      <c r="H86" s="19">
        <v>89.2</v>
      </c>
      <c r="I86" s="19"/>
      <c r="J86" s="19">
        <v>9</v>
      </c>
      <c r="K86" s="19">
        <v>24</v>
      </c>
      <c r="L86" s="19">
        <v>4</v>
      </c>
      <c r="M86" s="19">
        <v>16</v>
      </c>
      <c r="N86" s="19">
        <v>12</v>
      </c>
      <c r="O86" s="19">
        <v>20</v>
      </c>
      <c r="P86" s="19">
        <v>2</v>
      </c>
      <c r="Q86" s="19">
        <v>10</v>
      </c>
      <c r="R86" s="19">
        <v>0</v>
      </c>
      <c r="S86" s="18" t="s">
        <v>752</v>
      </c>
    </row>
    <row r="87" spans="2:67" ht="15.75" x14ac:dyDescent="0.2">
      <c r="B87" s="147"/>
      <c r="C87" s="21" t="s">
        <v>100</v>
      </c>
      <c r="D87" s="19"/>
      <c r="E87" s="19"/>
      <c r="F87" s="20"/>
      <c r="G87" s="19"/>
      <c r="H87" s="19"/>
      <c r="I87" s="19"/>
      <c r="J87" s="19"/>
      <c r="K87" s="19"/>
      <c r="L87" s="19"/>
      <c r="M87" s="19"/>
      <c r="N87" s="19"/>
      <c r="O87" s="19"/>
      <c r="P87" s="19"/>
      <c r="Q87" s="19"/>
      <c r="R87" s="19"/>
      <c r="S87" s="18" t="s">
        <v>812</v>
      </c>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205</v>
      </c>
      <c r="F90" s="13">
        <f>F83</f>
        <v>1601.39</v>
      </c>
      <c r="G90" s="13">
        <f t="shared" ref="G90:R90" si="14">AVERAGE(G83:G88)</f>
        <v>10.932500000000001</v>
      </c>
      <c r="H90" s="13">
        <f t="shared" si="14"/>
        <v>81.125</v>
      </c>
      <c r="I90" s="13" t="e">
        <f t="shared" si="14"/>
        <v>#DIV/0!</v>
      </c>
      <c r="J90" s="13">
        <f t="shared" si="14"/>
        <v>7.75</v>
      </c>
      <c r="K90" s="13">
        <f t="shared" si="14"/>
        <v>19.5</v>
      </c>
      <c r="L90" s="13">
        <f t="shared" si="14"/>
        <v>2.25</v>
      </c>
      <c r="M90" s="13">
        <f t="shared" si="14"/>
        <v>10</v>
      </c>
      <c r="N90" s="13">
        <f t="shared" si="14"/>
        <v>10</v>
      </c>
      <c r="O90" s="13">
        <f t="shared" si="14"/>
        <v>15.75</v>
      </c>
      <c r="P90" s="13">
        <f t="shared" si="14"/>
        <v>0.5</v>
      </c>
      <c r="Q90" s="13">
        <f t="shared" si="14"/>
        <v>8.25</v>
      </c>
      <c r="R90" s="13">
        <f t="shared" si="14"/>
        <v>0</v>
      </c>
      <c r="S90" s="12"/>
    </row>
    <row r="91" spans="2:67" ht="15.75" x14ac:dyDescent="0.2">
      <c r="B91" s="17"/>
      <c r="C91" s="16" t="s">
        <v>97</v>
      </c>
      <c r="D91" s="15"/>
      <c r="E91" s="14"/>
      <c r="F91" s="14"/>
      <c r="G91" s="13">
        <f t="shared" ref="G91:R91" si="15">STDEV(G83:G88)/SQRT(COUNT(G83:G88))</f>
        <v>0.64959442475028706</v>
      </c>
      <c r="H91" s="13">
        <f t="shared" si="15"/>
        <v>3.3705526253123534</v>
      </c>
      <c r="I91" s="13" t="e">
        <f t="shared" si="15"/>
        <v>#DIV/0!</v>
      </c>
      <c r="J91" s="13">
        <f t="shared" si="15"/>
        <v>0.9464847243000456</v>
      </c>
      <c r="K91" s="13">
        <f t="shared" si="15"/>
        <v>1.5545631755148024</v>
      </c>
      <c r="L91" s="13">
        <f t="shared" si="15"/>
        <v>0.75</v>
      </c>
      <c r="M91" s="13">
        <f t="shared" si="15"/>
        <v>2.9439202887759488</v>
      </c>
      <c r="N91" s="13">
        <f t="shared" si="15"/>
        <v>1.4719601443879744</v>
      </c>
      <c r="O91" s="13">
        <f t="shared" si="15"/>
        <v>3.375771516754849</v>
      </c>
      <c r="P91" s="13">
        <f t="shared" si="15"/>
        <v>0.5</v>
      </c>
      <c r="Q91" s="13">
        <f t="shared" si="15"/>
        <v>1.75</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B613D-65F8-4A59-9EBD-F07CA1A93795}">
  <sheetPr>
    <pageSetUpPr fitToPage="1"/>
  </sheetPr>
  <dimension ref="B1:BO92"/>
  <sheetViews>
    <sheetView defaultGridColor="0" colorId="8" zoomScale="85" workbookViewId="0">
      <selection activeCell="U1" sqref="U1:BO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202</v>
      </c>
      <c r="F13" s="19">
        <v>1647.24</v>
      </c>
      <c r="G13" s="19">
        <v>14.88</v>
      </c>
      <c r="H13" s="19">
        <v>72.900000000000006</v>
      </c>
      <c r="I13" s="19"/>
      <c r="J13" s="19">
        <v>6</v>
      </c>
      <c r="K13" s="19">
        <v>22</v>
      </c>
      <c r="L13" s="19">
        <v>2</v>
      </c>
      <c r="M13" s="19">
        <v>25</v>
      </c>
      <c r="N13" s="19">
        <v>35</v>
      </c>
      <c r="O13" s="19">
        <v>19</v>
      </c>
      <c r="P13" s="19">
        <v>2</v>
      </c>
      <c r="Q13" s="19">
        <v>13</v>
      </c>
      <c r="R13" s="19">
        <v>0</v>
      </c>
      <c r="S13" s="18" t="s">
        <v>731</v>
      </c>
      <c r="U13" s="102">
        <v>4</v>
      </c>
      <c r="V13" s="102">
        <f>IF($H13="","",$H13)</f>
        <v>72.900000000000006</v>
      </c>
      <c r="W13" s="102">
        <f>IF(V13="","",V13/100)</f>
        <v>0.72900000000000009</v>
      </c>
      <c r="X13" s="102">
        <f>IF($G13="","",$G13)</f>
        <v>14.88</v>
      </c>
      <c r="Y13" s="102">
        <f>IF($K13="","",$K13)</f>
        <v>22</v>
      </c>
      <c r="Z13" s="102">
        <f>IF(J13="","",J13-1)</f>
        <v>5</v>
      </c>
      <c r="AA13" s="102">
        <f>IF($L13="","",$L13)</f>
        <v>2</v>
      </c>
      <c r="AB13" s="102">
        <f>IF($M13="","",$M13)</f>
        <v>25</v>
      </c>
      <c r="AC13" s="102">
        <f>IF($H14="","",$H14)</f>
        <v>61.9</v>
      </c>
      <c r="AD13" s="102">
        <f>IF(AC13="","",AC13/100)</f>
        <v>0.61899999999999999</v>
      </c>
      <c r="AE13" s="102">
        <f>IF($G14="","",$G14)</f>
        <v>14.24</v>
      </c>
      <c r="AF13" s="102">
        <f>IF($K14="","",$K14)</f>
        <v>17</v>
      </c>
      <c r="AG13" s="102">
        <f>IF(J14="","",J14-1)</f>
        <v>4</v>
      </c>
      <c r="AH13" s="102">
        <f>IF($L14="","",$L14)</f>
        <v>3</v>
      </c>
      <c r="AI13" s="102">
        <f>IF($M14="","",$M14)</f>
        <v>32</v>
      </c>
      <c r="AJ13" s="102">
        <f>IF($H15="","",$H15)</f>
        <v>67.5</v>
      </c>
      <c r="AK13" s="102">
        <f>IF(AJ13="","",AJ13/100)</f>
        <v>0.67500000000000004</v>
      </c>
      <c r="AL13" s="102">
        <f>IF($G15="","",$G15)</f>
        <v>11.46</v>
      </c>
      <c r="AM13" s="102">
        <f>IF($K15="","",$K15)</f>
        <v>20</v>
      </c>
      <c r="AN13" s="102">
        <f>IF(J15="","",J15-1)</f>
        <v>6</v>
      </c>
      <c r="AO13" s="102">
        <f>IF($L15="","",$L15)</f>
        <v>2</v>
      </c>
      <c r="AP13" s="102">
        <f>IF($M15="","",$M15)</f>
        <v>9</v>
      </c>
      <c r="AQ13" s="102">
        <f>IF($H16="","",$H16)</f>
        <v>55.9</v>
      </c>
      <c r="AR13" s="102">
        <f>IF(AQ13="","",AQ13/100)</f>
        <v>0.55899999999999994</v>
      </c>
      <c r="AS13" s="102">
        <f>IF($G16="","",$G16)</f>
        <v>12.54</v>
      </c>
      <c r="AT13" s="102">
        <f>IF($K16="","",$K16)</f>
        <v>18</v>
      </c>
      <c r="AU13" s="102">
        <f>IF(J16="","",J16-1)</f>
        <v>5</v>
      </c>
      <c r="AV13" s="102">
        <f>IF($L16="","",$L16)</f>
        <v>2</v>
      </c>
      <c r="AW13" s="102">
        <f>IF($M16="","",$M16)</f>
        <v>20</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16.5</v>
      </c>
      <c r="BM13" s="102">
        <f>SUM(P13:P18)/U13</f>
        <v>0.5</v>
      </c>
      <c r="BN13" s="102">
        <f>SUM(Q13:Q18)/U13</f>
        <v>17.25</v>
      </c>
      <c r="BO13" s="102">
        <f>SUM(R13:R18)/U13</f>
        <v>0</v>
      </c>
    </row>
    <row r="14" spans="2:67" ht="15.75" x14ac:dyDescent="0.2">
      <c r="B14" s="147"/>
      <c r="C14" s="21" t="s">
        <v>103</v>
      </c>
      <c r="D14" s="19" t="s">
        <v>747</v>
      </c>
      <c r="E14" s="19">
        <v>205</v>
      </c>
      <c r="F14" s="20"/>
      <c r="G14" s="19">
        <v>14.24</v>
      </c>
      <c r="H14" s="19">
        <v>61.9</v>
      </c>
      <c r="I14" s="19"/>
      <c r="J14" s="19">
        <v>5</v>
      </c>
      <c r="K14" s="19">
        <v>17</v>
      </c>
      <c r="L14" s="19">
        <v>3</v>
      </c>
      <c r="M14" s="19">
        <v>32</v>
      </c>
      <c r="N14" s="19">
        <v>32</v>
      </c>
      <c r="O14" s="19">
        <v>24</v>
      </c>
      <c r="P14" s="19">
        <v>0</v>
      </c>
      <c r="Q14" s="19">
        <v>32</v>
      </c>
      <c r="R14" s="19">
        <v>0</v>
      </c>
      <c r="S14" s="18" t="s">
        <v>732</v>
      </c>
    </row>
    <row r="15" spans="2:67" ht="15.75" x14ac:dyDescent="0.2">
      <c r="B15" s="147"/>
      <c r="C15" s="21" t="s">
        <v>102</v>
      </c>
      <c r="D15" s="19" t="str">
        <f>D14</f>
        <v>COB</v>
      </c>
      <c r="E15" s="19">
        <f>E14</f>
        <v>205</v>
      </c>
      <c r="F15" s="20"/>
      <c r="G15" s="19">
        <v>11.46</v>
      </c>
      <c r="H15" s="19">
        <v>67.5</v>
      </c>
      <c r="I15" s="19"/>
      <c r="J15" s="19">
        <v>7</v>
      </c>
      <c r="K15" s="19">
        <v>20</v>
      </c>
      <c r="L15" s="19">
        <v>2</v>
      </c>
      <c r="M15" s="19">
        <v>9</v>
      </c>
      <c r="N15" s="19">
        <v>17</v>
      </c>
      <c r="O15" s="19">
        <v>14</v>
      </c>
      <c r="P15" s="19">
        <v>0</v>
      </c>
      <c r="Q15" s="19">
        <v>11</v>
      </c>
      <c r="R15" s="19">
        <v>0</v>
      </c>
      <c r="S15" s="18"/>
    </row>
    <row r="16" spans="2:67" ht="15.75" x14ac:dyDescent="0.2">
      <c r="B16" s="147"/>
      <c r="C16" s="21" t="s">
        <v>101</v>
      </c>
      <c r="D16" s="19" t="str">
        <f>D15</f>
        <v>COB</v>
      </c>
      <c r="E16" s="19">
        <f>E15</f>
        <v>205</v>
      </c>
      <c r="F16" s="20"/>
      <c r="G16" s="19">
        <v>12.54</v>
      </c>
      <c r="H16" s="19">
        <v>55.9</v>
      </c>
      <c r="I16" s="19"/>
      <c r="J16" s="19">
        <v>6</v>
      </c>
      <c r="K16" s="19">
        <v>18</v>
      </c>
      <c r="L16" s="19">
        <v>2</v>
      </c>
      <c r="M16" s="19">
        <v>20</v>
      </c>
      <c r="N16" s="19">
        <v>29</v>
      </c>
      <c r="O16" s="19">
        <v>9</v>
      </c>
      <c r="P16" s="19">
        <v>0</v>
      </c>
      <c r="Q16" s="19">
        <v>13</v>
      </c>
      <c r="R16" s="19">
        <v>0</v>
      </c>
      <c r="S16" s="18" t="s">
        <v>732</v>
      </c>
    </row>
    <row r="17" spans="2:67" ht="15.75" x14ac:dyDescent="0.2">
      <c r="B17" s="147"/>
      <c r="C17" s="21" t="s">
        <v>100</v>
      </c>
      <c r="D17" s="19"/>
      <c r="E17" s="19"/>
      <c r="F17" s="20"/>
      <c r="G17" s="19"/>
      <c r="H17" s="19"/>
      <c r="I17" s="19"/>
      <c r="J17" s="19"/>
      <c r="K17" s="19"/>
      <c r="L17" s="19"/>
      <c r="M17" s="19"/>
      <c r="N17" s="19"/>
      <c r="O17" s="19"/>
      <c r="P17" s="19"/>
      <c r="Q17" s="19"/>
      <c r="R17" s="19"/>
      <c r="S17" s="18" t="s">
        <v>829</v>
      </c>
    </row>
    <row r="18" spans="2:67" ht="15.75" x14ac:dyDescent="0.2">
      <c r="B18" s="147"/>
      <c r="C18" s="21" t="s">
        <v>99</v>
      </c>
      <c r="D18" s="19"/>
      <c r="E18" s="19"/>
      <c r="F18" s="20"/>
      <c r="G18" s="19"/>
      <c r="H18" s="19"/>
      <c r="I18" s="19"/>
      <c r="J18" s="19"/>
      <c r="K18" s="19"/>
      <c r="L18" s="19"/>
      <c r="M18" s="19"/>
      <c r="N18" s="19"/>
      <c r="O18" s="19"/>
      <c r="P18" s="19"/>
      <c r="Q18" s="19"/>
      <c r="R18" s="19"/>
      <c r="S18" s="18" t="s">
        <v>789</v>
      </c>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205</v>
      </c>
      <c r="F20" s="13">
        <f>F13</f>
        <v>1647.24</v>
      </c>
      <c r="G20" s="13">
        <f t="shared" ref="G20:R20" si="0">AVERAGE(G13:G18)</f>
        <v>13.28</v>
      </c>
      <c r="H20" s="13">
        <f t="shared" si="0"/>
        <v>64.55</v>
      </c>
      <c r="I20" s="13" t="e">
        <f t="shared" si="0"/>
        <v>#DIV/0!</v>
      </c>
      <c r="J20" s="13">
        <f t="shared" si="0"/>
        <v>6</v>
      </c>
      <c r="K20" s="13">
        <f t="shared" si="0"/>
        <v>19.25</v>
      </c>
      <c r="L20" s="13">
        <f t="shared" si="0"/>
        <v>2.25</v>
      </c>
      <c r="M20" s="13">
        <f t="shared" si="0"/>
        <v>21.5</v>
      </c>
      <c r="N20" s="13">
        <f t="shared" si="0"/>
        <v>28.25</v>
      </c>
      <c r="O20" s="13">
        <f t="shared" si="0"/>
        <v>16.5</v>
      </c>
      <c r="P20" s="13">
        <f t="shared" si="0"/>
        <v>0.5</v>
      </c>
      <c r="Q20" s="13">
        <f t="shared" si="0"/>
        <v>17.25</v>
      </c>
      <c r="R20" s="13">
        <f t="shared" si="0"/>
        <v>0</v>
      </c>
      <c r="S20" s="12"/>
    </row>
    <row r="21" spans="2:67" ht="15.75" x14ac:dyDescent="0.2">
      <c r="B21" s="17"/>
      <c r="C21" s="16" t="s">
        <v>97</v>
      </c>
      <c r="D21" s="15"/>
      <c r="E21" s="14"/>
      <c r="F21" s="14"/>
      <c r="G21" s="13">
        <f t="shared" ref="G21:R21" si="1">STDEV(G13:G18)/SQRT(COUNT(G13:G18))</f>
        <v>0.78217645068104524</v>
      </c>
      <c r="H21" s="13">
        <f t="shared" si="1"/>
        <v>3.6545633574112988</v>
      </c>
      <c r="I21" s="13" t="e">
        <f t="shared" si="1"/>
        <v>#DIV/0!</v>
      </c>
      <c r="J21" s="13">
        <f t="shared" si="1"/>
        <v>0.40824829046386302</v>
      </c>
      <c r="K21" s="13">
        <f t="shared" si="1"/>
        <v>1.1086778913041726</v>
      </c>
      <c r="L21" s="13">
        <f t="shared" si="1"/>
        <v>0.25</v>
      </c>
      <c r="M21" s="13">
        <f t="shared" si="1"/>
        <v>4.8390770469859916</v>
      </c>
      <c r="N21" s="13">
        <f t="shared" si="1"/>
        <v>3.9449334595148748</v>
      </c>
      <c r="O21" s="13">
        <f t="shared" si="1"/>
        <v>3.2274861218395139</v>
      </c>
      <c r="P21" s="13">
        <f t="shared" si="1"/>
        <v>0.5</v>
      </c>
      <c r="Q21" s="13">
        <f t="shared" si="1"/>
        <v>4.9392138375791479</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730</v>
      </c>
      <c r="E23" s="19">
        <v>202</v>
      </c>
      <c r="F23" s="19">
        <v>1787.61</v>
      </c>
      <c r="G23" s="19">
        <v>13.2</v>
      </c>
      <c r="H23" s="19">
        <v>69.2</v>
      </c>
      <c r="I23" s="19"/>
      <c r="J23" s="19">
        <v>5</v>
      </c>
      <c r="K23" s="19">
        <v>19</v>
      </c>
      <c r="L23" s="19">
        <v>0</v>
      </c>
      <c r="M23" s="19">
        <v>0</v>
      </c>
      <c r="N23" s="19">
        <v>11</v>
      </c>
      <c r="O23" s="19">
        <v>6</v>
      </c>
      <c r="P23" s="19">
        <v>1</v>
      </c>
      <c r="Q23" s="19">
        <v>12</v>
      </c>
      <c r="R23" s="19">
        <v>0</v>
      </c>
      <c r="S23" s="18" t="s">
        <v>752</v>
      </c>
      <c r="U23" s="102">
        <v>4</v>
      </c>
      <c r="V23" s="102">
        <f>IF($H23="","",$H23)</f>
        <v>69.2</v>
      </c>
      <c r="W23" s="102">
        <f>IF(V23="","",V23/100)</f>
        <v>0.69200000000000006</v>
      </c>
      <c r="X23" s="102">
        <f>IF($G23="","",$G23)</f>
        <v>13.2</v>
      </c>
      <c r="Y23" s="102">
        <f>IF($K23="","",$K23)</f>
        <v>19</v>
      </c>
      <c r="Z23" s="102">
        <f>IF(J23="","",J23-1)</f>
        <v>4</v>
      </c>
      <c r="AA23" s="102">
        <f>IF($L23="","",$L23)</f>
        <v>0</v>
      </c>
      <c r="AB23" s="102">
        <f>IF($M23="","",$M23)</f>
        <v>0</v>
      </c>
      <c r="AC23" s="102">
        <f>IF($H24="","",$H24)</f>
        <v>77.8</v>
      </c>
      <c r="AD23" s="102">
        <f>IF(AC23="","",AC23/100)</f>
        <v>0.77800000000000002</v>
      </c>
      <c r="AE23" s="102">
        <f>IF($G24="","",$G24)</f>
        <v>13.1</v>
      </c>
      <c r="AF23" s="102">
        <f>IF($K24="","",$K24)</f>
        <v>20</v>
      </c>
      <c r="AG23" s="102">
        <f>IF(J24="","",J24-1)</f>
        <v>4</v>
      </c>
      <c r="AH23" s="102">
        <f>IF($L24="","",$L24)</f>
        <v>3</v>
      </c>
      <c r="AI23" s="102">
        <f>IF($M24="","",$M24)</f>
        <v>16</v>
      </c>
      <c r="AJ23" s="102">
        <f>IF($H25="","",$H25)</f>
        <v>73.099999999999994</v>
      </c>
      <c r="AK23" s="102">
        <f>IF(AJ23="","",AJ23/100)</f>
        <v>0.73099999999999998</v>
      </c>
      <c r="AL23" s="102">
        <f>IF($G25="","",$G25)</f>
        <v>15.4</v>
      </c>
      <c r="AM23" s="102">
        <f>IF($K25="","",$K25)</f>
        <v>19</v>
      </c>
      <c r="AN23" s="102">
        <f>IF(J25="","",J25-1)</f>
        <v>5</v>
      </c>
      <c r="AO23" s="102">
        <f>IF($L25="","",$L25)</f>
        <v>1</v>
      </c>
      <c r="AP23" s="102">
        <f>IF($M25="","",$M25)</f>
        <v>16</v>
      </c>
      <c r="AQ23" s="102">
        <f>IF($H26="","",$H26)</f>
        <v>79.5</v>
      </c>
      <c r="AR23" s="102">
        <f>IF(AQ23="","",AQ23/100)</f>
        <v>0.79500000000000004</v>
      </c>
      <c r="AS23" s="102">
        <f>IF($G26="","",$G26)</f>
        <v>11.5</v>
      </c>
      <c r="AT23" s="102">
        <f>IF($K26="","",$K26)</f>
        <v>19</v>
      </c>
      <c r="AU23" s="102">
        <f>IF(J26="","",J26-1)</f>
        <v>6</v>
      </c>
      <c r="AV23" s="102">
        <f>IF($L26="","",$L26)</f>
        <v>1</v>
      </c>
      <c r="AW23" s="102">
        <f>IF($M26="","",$M26)</f>
        <v>4</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8.5</v>
      </c>
      <c r="BM23" s="102">
        <f>SUM(P23:P28)/U23</f>
        <v>2</v>
      </c>
      <c r="BN23" s="102">
        <f>SUM(Q23:Q28)/U23</f>
        <v>15.25</v>
      </c>
      <c r="BO23" s="102">
        <f>SUM(R23:R28)/U23</f>
        <v>0</v>
      </c>
    </row>
    <row r="24" spans="2:67" ht="15.75" x14ac:dyDescent="0.2">
      <c r="B24" s="147"/>
      <c r="C24" s="21" t="s">
        <v>103</v>
      </c>
      <c r="D24" s="19" t="s">
        <v>730</v>
      </c>
      <c r="E24" s="19">
        <v>206</v>
      </c>
      <c r="F24" s="20"/>
      <c r="G24" s="19">
        <v>13.1</v>
      </c>
      <c r="H24" s="19">
        <v>77.8</v>
      </c>
      <c r="I24" s="19"/>
      <c r="J24" s="19">
        <v>5</v>
      </c>
      <c r="K24" s="19">
        <v>20</v>
      </c>
      <c r="L24" s="19">
        <v>3</v>
      </c>
      <c r="M24" s="19">
        <v>16</v>
      </c>
      <c r="N24" s="19">
        <v>27</v>
      </c>
      <c r="O24" s="19">
        <v>8</v>
      </c>
      <c r="P24" s="19">
        <v>3</v>
      </c>
      <c r="Q24" s="19">
        <v>14</v>
      </c>
      <c r="R24" s="19">
        <v>0</v>
      </c>
      <c r="S24" s="18" t="s">
        <v>752</v>
      </c>
    </row>
    <row r="25" spans="2:67" ht="15.75" x14ac:dyDescent="0.2">
      <c r="B25" s="147"/>
      <c r="C25" s="21" t="s">
        <v>102</v>
      </c>
      <c r="D25" s="19" t="str">
        <f>D24</f>
        <v>SR</v>
      </c>
      <c r="E25" s="19">
        <f>E24</f>
        <v>206</v>
      </c>
      <c r="F25" s="20"/>
      <c r="G25" s="19">
        <v>15.4</v>
      </c>
      <c r="H25" s="19">
        <v>73.099999999999994</v>
      </c>
      <c r="I25" s="19"/>
      <c r="J25" s="19">
        <v>6</v>
      </c>
      <c r="K25" s="19">
        <v>19</v>
      </c>
      <c r="L25" s="19">
        <v>1</v>
      </c>
      <c r="M25" s="19">
        <v>16</v>
      </c>
      <c r="N25" s="19">
        <v>20</v>
      </c>
      <c r="O25" s="19">
        <v>17</v>
      </c>
      <c r="P25" s="19">
        <v>2</v>
      </c>
      <c r="Q25" s="19">
        <v>25</v>
      </c>
      <c r="R25" s="19">
        <v>0</v>
      </c>
      <c r="S25" s="18" t="s">
        <v>731</v>
      </c>
    </row>
    <row r="26" spans="2:67" ht="15.75" x14ac:dyDescent="0.2">
      <c r="B26" s="147"/>
      <c r="C26" s="21" t="s">
        <v>101</v>
      </c>
      <c r="D26" s="19" t="str">
        <f>D25</f>
        <v>SR</v>
      </c>
      <c r="E26" s="19">
        <f>E25</f>
        <v>206</v>
      </c>
      <c r="F26" s="20"/>
      <c r="G26" s="19">
        <v>11.5</v>
      </c>
      <c r="H26" s="19">
        <v>79.5</v>
      </c>
      <c r="I26" s="19"/>
      <c r="J26" s="19">
        <v>7</v>
      </c>
      <c r="K26" s="19">
        <v>19</v>
      </c>
      <c r="L26" s="19">
        <v>1</v>
      </c>
      <c r="M26" s="19">
        <v>4</v>
      </c>
      <c r="N26" s="19">
        <v>12</v>
      </c>
      <c r="O26" s="19">
        <v>3</v>
      </c>
      <c r="P26" s="19">
        <v>2</v>
      </c>
      <c r="Q26" s="19">
        <v>10</v>
      </c>
      <c r="R26" s="19">
        <v>0</v>
      </c>
      <c r="S26" s="18"/>
    </row>
    <row r="27" spans="2:67" ht="15.75" x14ac:dyDescent="0.2">
      <c r="B27" s="147"/>
      <c r="C27" s="21" t="s">
        <v>100</v>
      </c>
      <c r="D27" s="19"/>
      <c r="E27" s="19"/>
      <c r="F27" s="20"/>
      <c r="G27" s="19"/>
      <c r="H27" s="19"/>
      <c r="I27" s="19"/>
      <c r="J27" s="19"/>
      <c r="K27" s="19"/>
      <c r="L27" s="19"/>
      <c r="M27" s="19"/>
      <c r="N27" s="19"/>
      <c r="O27" s="19"/>
      <c r="P27" s="19"/>
      <c r="Q27" s="19"/>
      <c r="R27" s="19"/>
      <c r="S27" s="18" t="s">
        <v>784</v>
      </c>
    </row>
    <row r="28" spans="2:67" ht="15.75" x14ac:dyDescent="0.2">
      <c r="B28" s="147"/>
      <c r="C28" s="21" t="s">
        <v>99</v>
      </c>
      <c r="D28" s="19"/>
      <c r="E28" s="19"/>
      <c r="F28" s="20"/>
      <c r="G28" s="19"/>
      <c r="H28" s="19"/>
      <c r="I28" s="19"/>
      <c r="J28" s="19"/>
      <c r="K28" s="19"/>
      <c r="L28" s="19"/>
      <c r="M28" s="19"/>
      <c r="N28" s="19"/>
      <c r="O28" s="19"/>
      <c r="P28" s="19"/>
      <c r="Q28" s="19"/>
      <c r="R28" s="19"/>
      <c r="S28" s="18" t="s">
        <v>834</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206</v>
      </c>
      <c r="F30" s="13">
        <f>F23</f>
        <v>1787.61</v>
      </c>
      <c r="G30" s="13">
        <f t="shared" ref="G30:R30" si="2">AVERAGE(G23:G28)</f>
        <v>13.299999999999999</v>
      </c>
      <c r="H30" s="13">
        <f t="shared" si="2"/>
        <v>74.900000000000006</v>
      </c>
      <c r="I30" s="13" t="e">
        <f t="shared" si="2"/>
        <v>#DIV/0!</v>
      </c>
      <c r="J30" s="13">
        <f t="shared" si="2"/>
        <v>5.75</v>
      </c>
      <c r="K30" s="13">
        <f t="shared" si="2"/>
        <v>19.25</v>
      </c>
      <c r="L30" s="13">
        <f t="shared" si="2"/>
        <v>1.25</v>
      </c>
      <c r="M30" s="13">
        <f t="shared" si="2"/>
        <v>9</v>
      </c>
      <c r="N30" s="13">
        <f t="shared" si="2"/>
        <v>17.5</v>
      </c>
      <c r="O30" s="13">
        <f t="shared" si="2"/>
        <v>8.5</v>
      </c>
      <c r="P30" s="13">
        <f t="shared" si="2"/>
        <v>2</v>
      </c>
      <c r="Q30" s="13">
        <f t="shared" si="2"/>
        <v>15.25</v>
      </c>
      <c r="R30" s="13">
        <f t="shared" si="2"/>
        <v>0</v>
      </c>
      <c r="S30" s="12"/>
    </row>
    <row r="31" spans="2:67" ht="15.75" x14ac:dyDescent="0.2">
      <c r="B31" s="17"/>
      <c r="C31" s="16" t="s">
        <v>97</v>
      </c>
      <c r="D31" s="15"/>
      <c r="E31" s="14"/>
      <c r="F31" s="14"/>
      <c r="G31" s="13">
        <f t="shared" ref="G31:R31" si="3">STDEV(G23:G28)/SQRT(COUNT(G23:G28))</f>
        <v>0.80104098937986934</v>
      </c>
      <c r="H31" s="13">
        <f t="shared" si="3"/>
        <v>2.3327380192954936</v>
      </c>
      <c r="I31" s="13" t="e">
        <f t="shared" si="3"/>
        <v>#DIV/0!</v>
      </c>
      <c r="J31" s="13">
        <f t="shared" si="3"/>
        <v>0.47871355387816905</v>
      </c>
      <c r="K31" s="13">
        <f t="shared" si="3"/>
        <v>0.25</v>
      </c>
      <c r="L31" s="13">
        <f t="shared" si="3"/>
        <v>0.62915286960589578</v>
      </c>
      <c r="M31" s="13">
        <f t="shared" si="3"/>
        <v>4.1231056256176606</v>
      </c>
      <c r="N31" s="13">
        <f t="shared" si="3"/>
        <v>3.7527767497325675</v>
      </c>
      <c r="O31" s="13">
        <f t="shared" si="3"/>
        <v>3.0138568866708542</v>
      </c>
      <c r="P31" s="13">
        <f t="shared" si="3"/>
        <v>0.40824829046386302</v>
      </c>
      <c r="Q31" s="13">
        <f t="shared" si="3"/>
        <v>3.3509948771471834</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202</v>
      </c>
      <c r="F33" s="19">
        <v>1120.1500000000001</v>
      </c>
      <c r="G33" s="19">
        <v>10.4</v>
      </c>
      <c r="H33" s="19">
        <v>75.2</v>
      </c>
      <c r="I33" s="19"/>
      <c r="J33" s="19">
        <v>7</v>
      </c>
      <c r="K33" s="19">
        <v>20</v>
      </c>
      <c r="L33" s="19">
        <v>1</v>
      </c>
      <c r="M33" s="19">
        <v>1</v>
      </c>
      <c r="N33" s="19">
        <v>13</v>
      </c>
      <c r="O33" s="19">
        <v>11</v>
      </c>
      <c r="P33" s="19">
        <v>1</v>
      </c>
      <c r="Q33" s="19">
        <v>2</v>
      </c>
      <c r="R33" s="19">
        <v>0</v>
      </c>
      <c r="S33" s="18" t="s">
        <v>752</v>
      </c>
      <c r="U33" s="102">
        <v>4</v>
      </c>
      <c r="V33" s="102">
        <f>IF($H33="","",$H33)</f>
        <v>75.2</v>
      </c>
      <c r="W33" s="102">
        <f>IF(V33="","",V33/100)</f>
        <v>0.752</v>
      </c>
      <c r="X33" s="102">
        <f>IF($G33="","",$G33)</f>
        <v>10.4</v>
      </c>
      <c r="Y33" s="102">
        <f>IF($K33="","",$K33)</f>
        <v>20</v>
      </c>
      <c r="Z33" s="102">
        <f>IF(J33="","",J33-1)</f>
        <v>6</v>
      </c>
      <c r="AA33" s="102">
        <f>IF($L33="","",$L33)</f>
        <v>1</v>
      </c>
      <c r="AB33" s="102">
        <f>IF($M33="","",$M33)</f>
        <v>1</v>
      </c>
      <c r="AC33" s="102">
        <f>IF($H34="","",$H34)</f>
        <v>63.5</v>
      </c>
      <c r="AD33" s="102">
        <f>IF(AC33="","",AC33/100)</f>
        <v>0.63500000000000001</v>
      </c>
      <c r="AE33" s="102">
        <f>IF($G34="","",$G34)</f>
        <v>9.1</v>
      </c>
      <c r="AF33" s="102">
        <f>IF($K34="","",$K34)</f>
        <v>15</v>
      </c>
      <c r="AG33" s="102">
        <f>IF(J34="","",J34-1)</f>
        <v>4</v>
      </c>
      <c r="AH33" s="102">
        <f>IF($L34="","",$L34)</f>
        <v>2</v>
      </c>
      <c r="AI33" s="102">
        <f>IF($M34="","",$M34)</f>
        <v>8</v>
      </c>
      <c r="AJ33" s="102">
        <f>IF($H35="","",$H35)</f>
        <v>61.6</v>
      </c>
      <c r="AK33" s="102">
        <f>IF(AJ33="","",AJ33/100)</f>
        <v>0.61599999999999999</v>
      </c>
      <c r="AL33" s="102">
        <f>IF($G35="","",$G35)</f>
        <v>10.4</v>
      </c>
      <c r="AM33" s="102">
        <f>IF($K35="","",$K35)</f>
        <v>14</v>
      </c>
      <c r="AN33" s="102">
        <f>IF(J35="","",J35-1)</f>
        <v>3</v>
      </c>
      <c r="AO33" s="102">
        <f>IF($L35="","",$L35)</f>
        <v>1</v>
      </c>
      <c r="AP33" s="102">
        <f>IF($M35="","",$M35)</f>
        <v>7</v>
      </c>
      <c r="AQ33" s="102">
        <f>IF($H36="","",$H36)</f>
        <v>60.2</v>
      </c>
      <c r="AR33" s="102">
        <f>IF(AQ33="","",AQ33/100)</f>
        <v>0.60199999999999998</v>
      </c>
      <c r="AS33" s="102">
        <f>IF($G36="","",$G36)</f>
        <v>9.6999999999999993</v>
      </c>
      <c r="AT33" s="102">
        <f>IF($K36="","",$K36)</f>
        <v>15</v>
      </c>
      <c r="AU33" s="102">
        <f>IF(J36="","",J36-1)</f>
        <v>9</v>
      </c>
      <c r="AV33" s="102">
        <f>IF($L36="","",$L36)</f>
        <v>3</v>
      </c>
      <c r="AW33" s="102">
        <f>IF($M36="","",$M36)</f>
        <v>6</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7.5</v>
      </c>
      <c r="BM33" s="102">
        <f>SUM(P33:P38)/U33</f>
        <v>0.5</v>
      </c>
      <c r="BN33" s="102">
        <f>SUM(Q33:Q38)/U33</f>
        <v>3.25</v>
      </c>
      <c r="BO33" s="102">
        <f>SUM(R33:R38)/U33</f>
        <v>0</v>
      </c>
    </row>
    <row r="34" spans="2:67" ht="15.75" x14ac:dyDescent="0.2">
      <c r="B34" s="147"/>
      <c r="C34" s="21" t="s">
        <v>103</v>
      </c>
      <c r="D34" s="19" t="s">
        <v>730</v>
      </c>
      <c r="E34" s="19">
        <v>206</v>
      </c>
      <c r="F34" s="20"/>
      <c r="G34" s="19">
        <v>9.1</v>
      </c>
      <c r="H34" s="19">
        <v>63.5</v>
      </c>
      <c r="I34" s="19"/>
      <c r="J34" s="19">
        <v>5</v>
      </c>
      <c r="K34" s="19">
        <v>15</v>
      </c>
      <c r="L34" s="19">
        <v>2</v>
      </c>
      <c r="M34" s="19">
        <v>8</v>
      </c>
      <c r="N34" s="19">
        <v>14</v>
      </c>
      <c r="O34" s="19">
        <v>4</v>
      </c>
      <c r="P34" s="19">
        <v>0</v>
      </c>
      <c r="Q34" s="19">
        <v>5</v>
      </c>
      <c r="R34" s="19">
        <v>0</v>
      </c>
      <c r="S34" s="18" t="s">
        <v>731</v>
      </c>
    </row>
    <row r="35" spans="2:67" ht="15.75" x14ac:dyDescent="0.2">
      <c r="B35" s="147"/>
      <c r="C35" s="21" t="s">
        <v>102</v>
      </c>
      <c r="D35" s="19" t="str">
        <f>D34</f>
        <v>SR</v>
      </c>
      <c r="E35" s="19">
        <f>E34</f>
        <v>206</v>
      </c>
      <c r="F35" s="20"/>
      <c r="G35" s="19">
        <v>10.4</v>
      </c>
      <c r="H35" s="19">
        <v>61.6</v>
      </c>
      <c r="I35" s="19"/>
      <c r="J35" s="19">
        <v>4</v>
      </c>
      <c r="K35" s="19">
        <v>14</v>
      </c>
      <c r="L35" s="19">
        <v>1</v>
      </c>
      <c r="M35" s="19">
        <v>7</v>
      </c>
      <c r="N35" s="19">
        <v>9</v>
      </c>
      <c r="O35" s="19">
        <v>5</v>
      </c>
      <c r="P35" s="19">
        <v>1</v>
      </c>
      <c r="Q35" s="19">
        <v>5</v>
      </c>
      <c r="R35" s="19">
        <v>0</v>
      </c>
      <c r="S35" s="18" t="s">
        <v>731</v>
      </c>
    </row>
    <row r="36" spans="2:67" ht="15.75" x14ac:dyDescent="0.2">
      <c r="B36" s="147"/>
      <c r="C36" s="21" t="s">
        <v>101</v>
      </c>
      <c r="D36" s="19" t="str">
        <f>D35</f>
        <v>SR</v>
      </c>
      <c r="E36" s="19">
        <f>E35</f>
        <v>206</v>
      </c>
      <c r="F36" s="20"/>
      <c r="G36" s="19">
        <v>9.6999999999999993</v>
      </c>
      <c r="H36" s="19">
        <v>60.2</v>
      </c>
      <c r="I36" s="19"/>
      <c r="J36" s="19">
        <v>10</v>
      </c>
      <c r="K36" s="19">
        <v>15</v>
      </c>
      <c r="L36" s="19">
        <v>3</v>
      </c>
      <c r="M36" s="19">
        <v>6</v>
      </c>
      <c r="N36" s="19">
        <v>9</v>
      </c>
      <c r="O36" s="19">
        <v>10</v>
      </c>
      <c r="P36" s="19">
        <v>0</v>
      </c>
      <c r="Q36" s="19">
        <v>1</v>
      </c>
      <c r="R36" s="19">
        <v>0</v>
      </c>
      <c r="S36" s="18" t="s">
        <v>731</v>
      </c>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t="s">
        <v>829</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206</v>
      </c>
      <c r="F40" s="13">
        <f>F33</f>
        <v>1120.1500000000001</v>
      </c>
      <c r="G40" s="13">
        <f t="shared" ref="G40:R40" si="4">AVERAGE(G33:G38)</f>
        <v>9.8999999999999986</v>
      </c>
      <c r="H40" s="13">
        <f t="shared" si="4"/>
        <v>65.125</v>
      </c>
      <c r="I40" s="13" t="e">
        <f t="shared" si="4"/>
        <v>#DIV/0!</v>
      </c>
      <c r="J40" s="13">
        <f t="shared" si="4"/>
        <v>6.5</v>
      </c>
      <c r="K40" s="13">
        <f t="shared" si="4"/>
        <v>16</v>
      </c>
      <c r="L40" s="13">
        <f t="shared" si="4"/>
        <v>1.75</v>
      </c>
      <c r="M40" s="13">
        <f t="shared" si="4"/>
        <v>5.5</v>
      </c>
      <c r="N40" s="13">
        <f t="shared" si="4"/>
        <v>11.25</v>
      </c>
      <c r="O40" s="13">
        <f t="shared" si="4"/>
        <v>7.5</v>
      </c>
      <c r="P40" s="13">
        <f t="shared" si="4"/>
        <v>0.5</v>
      </c>
      <c r="Q40" s="13">
        <f t="shared" si="4"/>
        <v>3.25</v>
      </c>
      <c r="R40" s="13">
        <f t="shared" si="4"/>
        <v>0</v>
      </c>
      <c r="S40" s="12"/>
    </row>
    <row r="41" spans="2:67" ht="15.75" x14ac:dyDescent="0.2">
      <c r="B41" s="17"/>
      <c r="C41" s="16" t="s">
        <v>97</v>
      </c>
      <c r="D41" s="15"/>
      <c r="E41" s="14"/>
      <c r="F41" s="14"/>
      <c r="G41" s="13">
        <f t="shared" ref="G41:R41" si="5">STDEV(G33:G38)/SQRT(COUNT(G33:G38))</f>
        <v>0.31358146203711323</v>
      </c>
      <c r="H41" s="13">
        <f t="shared" si="5"/>
        <v>3.4257298492438077</v>
      </c>
      <c r="I41" s="13" t="e">
        <f t="shared" si="5"/>
        <v>#DIV/0!</v>
      </c>
      <c r="J41" s="13">
        <f t="shared" si="5"/>
        <v>1.3228756555322954</v>
      </c>
      <c r="K41" s="13">
        <f t="shared" si="5"/>
        <v>1.35400640077266</v>
      </c>
      <c r="L41" s="13">
        <f t="shared" si="5"/>
        <v>0.47871355387816905</v>
      </c>
      <c r="M41" s="13">
        <f t="shared" si="5"/>
        <v>1.5545631755148024</v>
      </c>
      <c r="N41" s="13">
        <f t="shared" si="5"/>
        <v>1.3149778198382918</v>
      </c>
      <c r="O41" s="13">
        <f t="shared" si="5"/>
        <v>1.7559422921421233</v>
      </c>
      <c r="P41" s="13">
        <f t="shared" si="5"/>
        <v>0.28867513459481287</v>
      </c>
      <c r="Q41" s="13">
        <f t="shared" si="5"/>
        <v>1.0307764064044151</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202</v>
      </c>
      <c r="F43" s="19">
        <v>2028.69</v>
      </c>
      <c r="G43" s="19">
        <v>12.6</v>
      </c>
      <c r="H43" s="19">
        <v>75.2</v>
      </c>
      <c r="I43" s="19"/>
      <c r="J43" s="19">
        <v>3</v>
      </c>
      <c r="K43" s="19">
        <v>15</v>
      </c>
      <c r="L43" s="19">
        <v>2</v>
      </c>
      <c r="M43" s="19">
        <v>14</v>
      </c>
      <c r="N43" s="19">
        <v>28</v>
      </c>
      <c r="O43" s="19">
        <v>5</v>
      </c>
      <c r="P43" s="19">
        <v>1</v>
      </c>
      <c r="Q43" s="19">
        <v>8</v>
      </c>
      <c r="R43" s="19">
        <v>0</v>
      </c>
      <c r="S43" s="18" t="s">
        <v>732</v>
      </c>
      <c r="U43" s="102">
        <v>4</v>
      </c>
      <c r="V43" s="102">
        <f>IF($H43="","",$H43)</f>
        <v>75.2</v>
      </c>
      <c r="W43" s="102">
        <f>IF(V43="","",V43/100)</f>
        <v>0.752</v>
      </c>
      <c r="X43" s="102">
        <f>IF($G43="","",$G43)</f>
        <v>12.6</v>
      </c>
      <c r="Y43" s="102">
        <f>IF($K43="","",$K43)</f>
        <v>15</v>
      </c>
      <c r="Z43" s="102">
        <f>IF(J43="","",J43-1)</f>
        <v>2</v>
      </c>
      <c r="AA43" s="102">
        <f>IF($L43="","",$L43)</f>
        <v>2</v>
      </c>
      <c r="AB43" s="102">
        <f>IF($M43="","",$M43)</f>
        <v>14</v>
      </c>
      <c r="AC43" s="102">
        <f>IF($H44="","",$H44)</f>
        <v>94</v>
      </c>
      <c r="AD43" s="102">
        <f>IF(AC43="","",AC43/100)</f>
        <v>0.94</v>
      </c>
      <c r="AE43" s="102">
        <f>IF($G44="","",$G44)</f>
        <v>13.2</v>
      </c>
      <c r="AF43" s="102">
        <f>IF($K44="","",$K44)</f>
        <v>22</v>
      </c>
      <c r="AG43" s="102">
        <f>IF(J44="","",J44-1)</f>
        <v>5</v>
      </c>
      <c r="AH43" s="102">
        <f>IF($L44="","",$L44)</f>
        <v>1</v>
      </c>
      <c r="AI43" s="102">
        <f>IF($M44="","",$M44)</f>
        <v>7</v>
      </c>
      <c r="AJ43" s="102">
        <f>IF($H45="","",$H45)</f>
        <v>82.1</v>
      </c>
      <c r="AK43" s="102">
        <f>IF(AJ43="","",AJ43/100)</f>
        <v>0.82099999999999995</v>
      </c>
      <c r="AL43" s="102">
        <f>IF($G45="","",$G45)</f>
        <v>11.9</v>
      </c>
      <c r="AM43" s="102">
        <f>IF($K45="","",$K45)</f>
        <v>19</v>
      </c>
      <c r="AN43" s="102">
        <f>IF(J45="","",J45-1)</f>
        <v>7</v>
      </c>
      <c r="AO43" s="102">
        <f>IF($L45="","",$L45)</f>
        <v>1</v>
      </c>
      <c r="AP43" s="102">
        <f>IF($M45="","",$M45)</f>
        <v>7</v>
      </c>
      <c r="AQ43" s="102">
        <f>IF($H46="","",$H46)</f>
        <v>83.2</v>
      </c>
      <c r="AR43" s="102">
        <f>IF(AQ43="","",AQ43/100)</f>
        <v>0.83200000000000007</v>
      </c>
      <c r="AS43" s="102">
        <f>IF($G46="","",$G46)</f>
        <v>12.3</v>
      </c>
      <c r="AT43" s="102">
        <f>IF($K46="","",$K46)</f>
        <v>21</v>
      </c>
      <c r="AU43" s="102">
        <f>IF(J46="","",J46-1)</f>
        <v>7</v>
      </c>
      <c r="AV43" s="102">
        <f>IF($L46="","",$L46)</f>
        <v>1</v>
      </c>
      <c r="AW43" s="102">
        <f>IF($M46="","",$M46)</f>
        <v>13</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16.25</v>
      </c>
      <c r="BM43" s="102">
        <f>SUM(P43:P48)/U43</f>
        <v>2.5</v>
      </c>
      <c r="BN43" s="102">
        <f>SUM(Q43:Q48)/U43</f>
        <v>11.75</v>
      </c>
      <c r="BO43" s="102">
        <f>SUM(R43:R48)/U43</f>
        <v>0</v>
      </c>
    </row>
    <row r="44" spans="2:67" ht="15.75" x14ac:dyDescent="0.2">
      <c r="B44" s="147"/>
      <c r="C44" s="21" t="s">
        <v>103</v>
      </c>
      <c r="D44" s="19" t="s">
        <v>730</v>
      </c>
      <c r="E44" s="19">
        <v>206</v>
      </c>
      <c r="F44" s="20"/>
      <c r="G44" s="19">
        <v>13.2</v>
      </c>
      <c r="H44" s="19">
        <v>94</v>
      </c>
      <c r="I44" s="19"/>
      <c r="J44" s="19">
        <v>6</v>
      </c>
      <c r="K44" s="19">
        <v>22</v>
      </c>
      <c r="L44" s="19">
        <v>1</v>
      </c>
      <c r="M44" s="19">
        <v>7</v>
      </c>
      <c r="N44" s="19">
        <v>18</v>
      </c>
      <c r="O44" s="19">
        <v>24</v>
      </c>
      <c r="P44" s="19">
        <v>3</v>
      </c>
      <c r="Q44" s="19">
        <v>14</v>
      </c>
      <c r="R44" s="19">
        <v>0</v>
      </c>
      <c r="S44" s="18" t="s">
        <v>731</v>
      </c>
    </row>
    <row r="45" spans="2:67" ht="15.75" x14ac:dyDescent="0.2">
      <c r="B45" s="147"/>
      <c r="C45" s="21" t="s">
        <v>102</v>
      </c>
      <c r="D45" s="19" t="str">
        <f>D44</f>
        <v>SR</v>
      </c>
      <c r="E45" s="19">
        <f>E44</f>
        <v>206</v>
      </c>
      <c r="F45" s="20"/>
      <c r="G45" s="19">
        <v>11.9</v>
      </c>
      <c r="H45" s="19">
        <v>82.1</v>
      </c>
      <c r="I45" s="19"/>
      <c r="J45" s="19">
        <v>8</v>
      </c>
      <c r="K45" s="19">
        <v>19</v>
      </c>
      <c r="L45" s="19">
        <v>1</v>
      </c>
      <c r="M45" s="19">
        <v>7</v>
      </c>
      <c r="N45" s="19">
        <v>14</v>
      </c>
      <c r="O45" s="19">
        <v>19</v>
      </c>
      <c r="P45" s="19">
        <v>2</v>
      </c>
      <c r="Q45" s="19">
        <v>7</v>
      </c>
      <c r="R45" s="19">
        <v>0</v>
      </c>
      <c r="S45" s="18" t="s">
        <v>752</v>
      </c>
    </row>
    <row r="46" spans="2:67" ht="15.75" x14ac:dyDescent="0.2">
      <c r="B46" s="147"/>
      <c r="C46" s="21" t="s">
        <v>101</v>
      </c>
      <c r="D46" s="19" t="str">
        <f>D45</f>
        <v>SR</v>
      </c>
      <c r="E46" s="19">
        <f>E45</f>
        <v>206</v>
      </c>
      <c r="F46" s="20"/>
      <c r="G46" s="19">
        <v>12.3</v>
      </c>
      <c r="H46" s="19">
        <v>83.2</v>
      </c>
      <c r="I46" s="19"/>
      <c r="J46" s="19">
        <v>8</v>
      </c>
      <c r="K46" s="19">
        <v>21</v>
      </c>
      <c r="L46" s="19">
        <v>1</v>
      </c>
      <c r="M46" s="19">
        <v>13</v>
      </c>
      <c r="N46" s="19">
        <v>14</v>
      </c>
      <c r="O46" s="19">
        <v>17</v>
      </c>
      <c r="P46" s="19">
        <v>4</v>
      </c>
      <c r="Q46" s="19">
        <v>18</v>
      </c>
      <c r="R46" s="19">
        <v>0</v>
      </c>
      <c r="S46" s="18" t="s">
        <v>731</v>
      </c>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206</v>
      </c>
      <c r="F50" s="13">
        <f>F43</f>
        <v>2028.69</v>
      </c>
      <c r="G50" s="13">
        <f t="shared" ref="G50:R50" si="6">AVERAGE(G43:G48)</f>
        <v>12.5</v>
      </c>
      <c r="H50" s="13">
        <f t="shared" si="6"/>
        <v>83.625</v>
      </c>
      <c r="I50" s="13" t="e">
        <f t="shared" si="6"/>
        <v>#DIV/0!</v>
      </c>
      <c r="J50" s="13">
        <f t="shared" si="6"/>
        <v>6.25</v>
      </c>
      <c r="K50" s="13">
        <f t="shared" si="6"/>
        <v>19.25</v>
      </c>
      <c r="L50" s="13">
        <f t="shared" si="6"/>
        <v>1.25</v>
      </c>
      <c r="M50" s="13">
        <f t="shared" si="6"/>
        <v>10.25</v>
      </c>
      <c r="N50" s="13">
        <f t="shared" si="6"/>
        <v>18.5</v>
      </c>
      <c r="O50" s="13">
        <f t="shared" si="6"/>
        <v>16.25</v>
      </c>
      <c r="P50" s="13">
        <f t="shared" si="6"/>
        <v>2.5</v>
      </c>
      <c r="Q50" s="13">
        <f t="shared" si="6"/>
        <v>11.75</v>
      </c>
      <c r="R50" s="13">
        <f t="shared" si="6"/>
        <v>0</v>
      </c>
      <c r="S50" s="12"/>
    </row>
    <row r="51" spans="2:67" ht="15.75" x14ac:dyDescent="0.2">
      <c r="B51" s="17"/>
      <c r="C51" s="16" t="s">
        <v>97</v>
      </c>
      <c r="D51" s="15"/>
      <c r="E51" s="14"/>
      <c r="F51" s="14"/>
      <c r="G51" s="13">
        <f t="shared" ref="G51:R51" si="7">STDEV(G43:G48)/SQRT(COUNT(G43:G48))</f>
        <v>0.27386127875258282</v>
      </c>
      <c r="H51" s="13">
        <f t="shared" si="7"/>
        <v>3.8850943789479979</v>
      </c>
      <c r="I51" s="13" t="e">
        <f t="shared" si="7"/>
        <v>#DIV/0!</v>
      </c>
      <c r="J51" s="13">
        <f t="shared" si="7"/>
        <v>1.181453906563152</v>
      </c>
      <c r="K51" s="13">
        <f t="shared" si="7"/>
        <v>1.5478479684172259</v>
      </c>
      <c r="L51" s="13">
        <f t="shared" si="7"/>
        <v>0.25</v>
      </c>
      <c r="M51" s="13">
        <f t="shared" si="7"/>
        <v>1.8874586088176875</v>
      </c>
      <c r="N51" s="13">
        <f t="shared" si="7"/>
        <v>3.3040379335998349</v>
      </c>
      <c r="O51" s="13">
        <f t="shared" si="7"/>
        <v>4.02854398842394</v>
      </c>
      <c r="P51" s="13">
        <f t="shared" si="7"/>
        <v>0.6454972243679028</v>
      </c>
      <c r="Q51" s="13">
        <f t="shared" si="7"/>
        <v>2.5940637360455634</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730</v>
      </c>
      <c r="E53" s="19">
        <v>202</v>
      </c>
      <c r="F53" s="19">
        <v>1511.99</v>
      </c>
      <c r="G53" s="19">
        <v>13.3</v>
      </c>
      <c r="H53" s="19">
        <v>89.7</v>
      </c>
      <c r="I53" s="19"/>
      <c r="J53" s="19">
        <v>6</v>
      </c>
      <c r="K53" s="19">
        <v>21</v>
      </c>
      <c r="L53" s="19">
        <v>1</v>
      </c>
      <c r="M53" s="19">
        <v>10</v>
      </c>
      <c r="N53" s="19">
        <v>22</v>
      </c>
      <c r="O53" s="19">
        <v>19</v>
      </c>
      <c r="P53" s="19">
        <v>0</v>
      </c>
      <c r="Q53" s="19">
        <v>7</v>
      </c>
      <c r="R53" s="19">
        <v>0</v>
      </c>
      <c r="S53" s="18"/>
      <c r="U53" s="102">
        <v>4</v>
      </c>
      <c r="V53" s="102">
        <f>IF($H53="","",$H53)</f>
        <v>89.7</v>
      </c>
      <c r="W53" s="102">
        <f>IF(V53="","",V53/100)</f>
        <v>0.89700000000000002</v>
      </c>
      <c r="X53" s="102">
        <f>IF($G53="","",$G53)</f>
        <v>13.3</v>
      </c>
      <c r="Y53" s="102">
        <f>IF($K53="","",$K53)</f>
        <v>21</v>
      </c>
      <c r="Z53" s="102">
        <f>IF(J53="","",J53-1)</f>
        <v>5</v>
      </c>
      <c r="AA53" s="102">
        <f>IF($L53="","",$L53)</f>
        <v>1</v>
      </c>
      <c r="AB53" s="102">
        <f>IF($M53="","",$M53)</f>
        <v>10</v>
      </c>
      <c r="AC53" s="102">
        <f>IF($H54="","",$H54)</f>
        <v>72.3</v>
      </c>
      <c r="AD53" s="102">
        <f>IF(AC53="","",AC53/100)</f>
        <v>0.72299999999999998</v>
      </c>
      <c r="AE53" s="102">
        <f>IF($G54="","",$G54)</f>
        <v>10.199999999999999</v>
      </c>
      <c r="AF53" s="102">
        <f>IF($K54="","",$K54)</f>
        <v>22</v>
      </c>
      <c r="AG53" s="102">
        <f>IF(J54="","",J54-1)</f>
        <v>8</v>
      </c>
      <c r="AH53" s="102">
        <f>IF($L54="","",$L54)</f>
        <v>1</v>
      </c>
      <c r="AI53" s="102">
        <f>IF($M54="","",$M54)</f>
        <v>9</v>
      </c>
      <c r="AJ53" s="102">
        <f>IF($H55="","",$H55)</f>
        <v>78.400000000000006</v>
      </c>
      <c r="AK53" s="102">
        <f>IF(AJ53="","",AJ53/100)</f>
        <v>0.78400000000000003</v>
      </c>
      <c r="AL53" s="102">
        <f>IF($G55="","",$G55)</f>
        <v>10.8</v>
      </c>
      <c r="AM53" s="102">
        <f>IF($K55="","",$K55)</f>
        <v>22</v>
      </c>
      <c r="AN53" s="102">
        <f>IF(J55="","",J55-1)</f>
        <v>5</v>
      </c>
      <c r="AO53" s="102">
        <f>IF($L55="","",$L55)</f>
        <v>1</v>
      </c>
      <c r="AP53" s="102">
        <f>IF($M55="","",$M55)</f>
        <v>1</v>
      </c>
      <c r="AQ53" s="102">
        <f>IF($H56="","",$H56)</f>
        <v>68.599999999999994</v>
      </c>
      <c r="AR53" s="102">
        <f>IF(AQ53="","",AQ53/100)</f>
        <v>0.68599999999999994</v>
      </c>
      <c r="AS53" s="102">
        <f>IF($G56="","",$G56)</f>
        <v>8.9</v>
      </c>
      <c r="AT53" s="102">
        <f>IF($K56="","",$K56)</f>
        <v>16</v>
      </c>
      <c r="AU53" s="102">
        <f>IF(J56="","",J56-1)</f>
        <v>7</v>
      </c>
      <c r="AV53" s="102">
        <f>IF($L56="","",$L56)</f>
        <v>3</v>
      </c>
      <c r="AW53" s="102">
        <f>IF($M56="","",$M56)</f>
        <v>3</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12</v>
      </c>
      <c r="BM53" s="102">
        <f>SUM(P53:P58)/U53</f>
        <v>0.25</v>
      </c>
      <c r="BN53" s="102">
        <f>SUM(Q53:Q58)/U53</f>
        <v>5.25</v>
      </c>
      <c r="BO53" s="102">
        <f>SUM(R53:R58)/U53</f>
        <v>0</v>
      </c>
    </row>
    <row r="54" spans="2:67" ht="15.75" x14ac:dyDescent="0.2">
      <c r="B54" s="147"/>
      <c r="C54" s="21" t="s">
        <v>103</v>
      </c>
      <c r="D54" s="19" t="s">
        <v>733</v>
      </c>
      <c r="E54" s="19">
        <v>205</v>
      </c>
      <c r="F54" s="20"/>
      <c r="G54" s="19">
        <v>10.199999999999999</v>
      </c>
      <c r="H54" s="19">
        <v>72.3</v>
      </c>
      <c r="I54" s="19"/>
      <c r="J54" s="19">
        <v>9</v>
      </c>
      <c r="K54" s="19">
        <v>22</v>
      </c>
      <c r="L54" s="19">
        <v>1</v>
      </c>
      <c r="M54" s="19">
        <v>9</v>
      </c>
      <c r="N54" s="19">
        <v>15</v>
      </c>
      <c r="O54" s="19">
        <v>18</v>
      </c>
      <c r="P54" s="19">
        <v>0</v>
      </c>
      <c r="Q54" s="19">
        <v>2</v>
      </c>
      <c r="R54" s="19">
        <v>0</v>
      </c>
      <c r="S54" s="18" t="s">
        <v>731</v>
      </c>
    </row>
    <row r="55" spans="2:67" ht="15.75" x14ac:dyDescent="0.2">
      <c r="B55" s="147"/>
      <c r="C55" s="21" t="s">
        <v>102</v>
      </c>
      <c r="D55" s="19" t="str">
        <f>D54</f>
        <v>SM</v>
      </c>
      <c r="E55" s="19">
        <f>E54</f>
        <v>205</v>
      </c>
      <c r="F55" s="20"/>
      <c r="G55" s="19">
        <v>10.8</v>
      </c>
      <c r="H55" s="19">
        <v>78.400000000000006</v>
      </c>
      <c r="I55" s="19"/>
      <c r="J55" s="19">
        <v>6</v>
      </c>
      <c r="K55" s="19">
        <v>22</v>
      </c>
      <c r="L55" s="19">
        <v>1</v>
      </c>
      <c r="M55" s="19">
        <v>1</v>
      </c>
      <c r="N55" s="19">
        <v>14</v>
      </c>
      <c r="O55" s="19">
        <v>2</v>
      </c>
      <c r="P55" s="19">
        <v>1</v>
      </c>
      <c r="Q55" s="19">
        <v>11</v>
      </c>
      <c r="R55" s="19">
        <v>0</v>
      </c>
      <c r="S55" s="18" t="s">
        <v>752</v>
      </c>
    </row>
    <row r="56" spans="2:67" ht="15.75" x14ac:dyDescent="0.2">
      <c r="B56" s="147"/>
      <c r="C56" s="21" t="s">
        <v>101</v>
      </c>
      <c r="D56" s="19" t="str">
        <f>D55</f>
        <v>SM</v>
      </c>
      <c r="E56" s="19">
        <f>E55</f>
        <v>205</v>
      </c>
      <c r="F56" s="20"/>
      <c r="G56" s="19">
        <v>8.9</v>
      </c>
      <c r="H56" s="19">
        <v>68.599999999999994</v>
      </c>
      <c r="I56" s="19"/>
      <c r="J56" s="19">
        <v>8</v>
      </c>
      <c r="K56" s="19">
        <v>16</v>
      </c>
      <c r="L56" s="19">
        <v>3</v>
      </c>
      <c r="M56" s="19">
        <v>3</v>
      </c>
      <c r="N56" s="19">
        <v>7</v>
      </c>
      <c r="O56" s="19">
        <v>9</v>
      </c>
      <c r="P56" s="19">
        <v>0</v>
      </c>
      <c r="Q56" s="19">
        <v>1</v>
      </c>
      <c r="R56" s="19">
        <v>0</v>
      </c>
      <c r="S56" s="18" t="s">
        <v>752</v>
      </c>
    </row>
    <row r="57" spans="2:67" ht="15.75" x14ac:dyDescent="0.2">
      <c r="B57" s="147"/>
      <c r="C57" s="21" t="s">
        <v>100</v>
      </c>
      <c r="D57" s="19"/>
      <c r="E57" s="19"/>
      <c r="F57" s="20"/>
      <c r="G57" s="19"/>
      <c r="H57" s="19"/>
      <c r="I57" s="19"/>
      <c r="J57" s="19"/>
      <c r="K57" s="19"/>
      <c r="L57" s="19"/>
      <c r="M57" s="19"/>
      <c r="N57" s="19"/>
      <c r="O57" s="19"/>
      <c r="P57" s="19"/>
      <c r="Q57" s="19"/>
      <c r="R57" s="19"/>
      <c r="S57" s="18" t="s">
        <v>791</v>
      </c>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205</v>
      </c>
      <c r="F60" s="13">
        <f>F53</f>
        <v>1511.99</v>
      </c>
      <c r="G60" s="13">
        <f t="shared" ref="G60:R60" si="8">AVERAGE(G53:G58)</f>
        <v>10.799999999999999</v>
      </c>
      <c r="H60" s="13">
        <f t="shared" si="8"/>
        <v>77.25</v>
      </c>
      <c r="I60" s="13" t="e">
        <f t="shared" si="8"/>
        <v>#DIV/0!</v>
      </c>
      <c r="J60" s="13">
        <f t="shared" si="8"/>
        <v>7.25</v>
      </c>
      <c r="K60" s="13">
        <f t="shared" si="8"/>
        <v>20.25</v>
      </c>
      <c r="L60" s="13">
        <f t="shared" si="8"/>
        <v>1.5</v>
      </c>
      <c r="M60" s="13">
        <f t="shared" si="8"/>
        <v>5.75</v>
      </c>
      <c r="N60" s="13">
        <f t="shared" si="8"/>
        <v>14.5</v>
      </c>
      <c r="O60" s="13">
        <f t="shared" si="8"/>
        <v>12</v>
      </c>
      <c r="P60" s="13">
        <f t="shared" si="8"/>
        <v>0.25</v>
      </c>
      <c r="Q60" s="13">
        <f t="shared" si="8"/>
        <v>5.25</v>
      </c>
      <c r="R60" s="13">
        <f t="shared" si="8"/>
        <v>0</v>
      </c>
      <c r="S60" s="12"/>
    </row>
    <row r="61" spans="2:67" ht="15.75" x14ac:dyDescent="0.2">
      <c r="B61" s="17"/>
      <c r="C61" s="16" t="s">
        <v>97</v>
      </c>
      <c r="D61" s="15"/>
      <c r="E61" s="14"/>
      <c r="F61" s="14"/>
      <c r="G61" s="13">
        <f t="shared" ref="G61:R61" si="9">STDEV(G53:G58)/SQRT(COUNT(G53:G58))</f>
        <v>0.92285787999381741</v>
      </c>
      <c r="H61" s="13">
        <f t="shared" si="9"/>
        <v>4.6156436893099526</v>
      </c>
      <c r="I61" s="13" t="e">
        <f t="shared" si="9"/>
        <v>#DIV/0!</v>
      </c>
      <c r="J61" s="13">
        <f t="shared" si="9"/>
        <v>0.75</v>
      </c>
      <c r="K61" s="13">
        <f t="shared" si="9"/>
        <v>1.4361406616345072</v>
      </c>
      <c r="L61" s="13">
        <f t="shared" si="9"/>
        <v>0.5</v>
      </c>
      <c r="M61" s="13">
        <f t="shared" si="9"/>
        <v>2.2126530078919591</v>
      </c>
      <c r="N61" s="13">
        <f t="shared" si="9"/>
        <v>3.0686587732536612</v>
      </c>
      <c r="O61" s="13">
        <f t="shared" si="9"/>
        <v>4.0207793606049398</v>
      </c>
      <c r="P61" s="13">
        <f t="shared" si="9"/>
        <v>0.25</v>
      </c>
      <c r="Q61" s="13">
        <f t="shared" si="9"/>
        <v>2.3228933107943921</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202</v>
      </c>
      <c r="F63" s="19">
        <v>2133.2600000000002</v>
      </c>
      <c r="G63" s="19">
        <v>13.8</v>
      </c>
      <c r="H63" s="19">
        <v>99.5</v>
      </c>
      <c r="I63" s="19"/>
      <c r="J63" s="19">
        <v>6</v>
      </c>
      <c r="K63" s="19">
        <v>19</v>
      </c>
      <c r="L63" s="19">
        <v>1</v>
      </c>
      <c r="M63" s="19">
        <v>13</v>
      </c>
      <c r="N63" s="19">
        <v>15</v>
      </c>
      <c r="O63" s="19">
        <v>25</v>
      </c>
      <c r="P63" s="19">
        <v>2</v>
      </c>
      <c r="Q63" s="19">
        <v>15</v>
      </c>
      <c r="R63" s="19">
        <v>0</v>
      </c>
      <c r="S63" s="18" t="s">
        <v>731</v>
      </c>
      <c r="U63" s="102">
        <v>4</v>
      </c>
      <c r="V63" s="102">
        <f>IF($H63="","",$H63)</f>
        <v>99.5</v>
      </c>
      <c r="W63" s="102">
        <f>IF(V63="","",V63/100)</f>
        <v>0.995</v>
      </c>
      <c r="X63" s="102">
        <f>IF($G63="","",$G63)</f>
        <v>13.8</v>
      </c>
      <c r="Y63" s="102">
        <f>IF($K63="","",$K63)</f>
        <v>19</v>
      </c>
      <c r="Z63" s="102">
        <f>IF(J63="","",J63-1)</f>
        <v>5</v>
      </c>
      <c r="AA63" s="102">
        <f>IF($L63="","",$L63)</f>
        <v>1</v>
      </c>
      <c r="AB63" s="102">
        <f>IF($M63="","",$M63)</f>
        <v>13</v>
      </c>
      <c r="AC63" s="102">
        <f>IF($H64="","",$H64)</f>
        <v>83.8</v>
      </c>
      <c r="AD63" s="102">
        <f>IF(AC63="","",AC63/100)</f>
        <v>0.83799999999999997</v>
      </c>
      <c r="AE63" s="102">
        <f>IF($G64="","",$G64)</f>
        <v>11</v>
      </c>
      <c r="AF63" s="102">
        <f>IF($K64="","",$K64)</f>
        <v>17</v>
      </c>
      <c r="AG63" s="102">
        <f>IF(J64="","",J64-1)</f>
        <v>6</v>
      </c>
      <c r="AH63" s="102">
        <f>IF($L64="","",$L64)</f>
        <v>3</v>
      </c>
      <c r="AI63" s="102">
        <f>IF($M64="","",$M64)</f>
        <v>13</v>
      </c>
      <c r="AJ63" s="102">
        <f>IF($H65="","",$H65)</f>
        <v>85.4</v>
      </c>
      <c r="AK63" s="102">
        <f>IF(AJ63="","",AJ63/100)</f>
        <v>0.85400000000000009</v>
      </c>
      <c r="AL63" s="102">
        <f>IF($G65="","",$G65)</f>
        <v>12.1</v>
      </c>
      <c r="AM63" s="102">
        <f>IF($K65="","",$K65)</f>
        <v>19</v>
      </c>
      <c r="AN63" s="102">
        <f>IF(J65="","",J65-1)</f>
        <v>4</v>
      </c>
      <c r="AO63" s="102">
        <f>IF($L65="","",$L65)</f>
        <v>2</v>
      </c>
      <c r="AP63" s="102">
        <f>IF($M65="","",$M65)</f>
        <v>1</v>
      </c>
      <c r="AQ63" s="102">
        <f>IF($H66="","",$H66)</f>
        <v>89</v>
      </c>
      <c r="AR63" s="102">
        <f>IF(AQ63="","",AQ63/100)</f>
        <v>0.89</v>
      </c>
      <c r="AS63" s="102">
        <f>IF($G66="","",$G66)</f>
        <v>13.7</v>
      </c>
      <c r="AT63" s="102">
        <f>IF($K66="","",$K66)</f>
        <v>18</v>
      </c>
      <c r="AU63" s="102">
        <f>IF(J66="","",J66-1)</f>
        <v>5</v>
      </c>
      <c r="AV63" s="102">
        <f>IF($L66="","",$L66)</f>
        <v>3</v>
      </c>
      <c r="AW63" s="102">
        <f>IF($M66="","",$M66)</f>
        <v>26</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22.25</v>
      </c>
      <c r="BM63" s="102">
        <f>SUM(P63:P68)/U63</f>
        <v>1</v>
      </c>
      <c r="BN63" s="102">
        <f>SUM(Q63:Q68)/U63</f>
        <v>10.5</v>
      </c>
      <c r="BO63" s="102">
        <f>SUM(R63:R68)/U63</f>
        <v>0</v>
      </c>
    </row>
    <row r="64" spans="2:67" ht="15.75" x14ac:dyDescent="0.2">
      <c r="B64" s="147"/>
      <c r="C64" s="21" t="s">
        <v>103</v>
      </c>
      <c r="D64" s="19" t="s">
        <v>733</v>
      </c>
      <c r="E64" s="19">
        <v>205</v>
      </c>
      <c r="F64" s="20"/>
      <c r="G64" s="19">
        <v>11</v>
      </c>
      <c r="H64" s="19">
        <v>83.8</v>
      </c>
      <c r="I64" s="19"/>
      <c r="J64" s="19">
        <v>7</v>
      </c>
      <c r="K64" s="19">
        <v>17</v>
      </c>
      <c r="L64" s="19">
        <v>3</v>
      </c>
      <c r="M64" s="19">
        <v>13</v>
      </c>
      <c r="N64" s="19">
        <v>17</v>
      </c>
      <c r="O64" s="19">
        <v>12</v>
      </c>
      <c r="P64" s="19">
        <v>1</v>
      </c>
      <c r="Q64" s="19">
        <v>7</v>
      </c>
      <c r="R64" s="19">
        <v>0</v>
      </c>
      <c r="S64" s="18" t="s">
        <v>731</v>
      </c>
    </row>
    <row r="65" spans="2:67" ht="15.75" x14ac:dyDescent="0.2">
      <c r="B65" s="147"/>
      <c r="C65" s="21" t="s">
        <v>102</v>
      </c>
      <c r="D65" s="19" t="str">
        <f>D64</f>
        <v>SM</v>
      </c>
      <c r="E65" s="19">
        <f>E64</f>
        <v>205</v>
      </c>
      <c r="F65" s="20"/>
      <c r="G65" s="19">
        <v>12.1</v>
      </c>
      <c r="H65" s="19">
        <v>85.4</v>
      </c>
      <c r="I65" s="19"/>
      <c r="J65" s="19">
        <v>5</v>
      </c>
      <c r="K65" s="19">
        <v>19</v>
      </c>
      <c r="L65" s="19">
        <v>2</v>
      </c>
      <c r="M65" s="19">
        <v>1</v>
      </c>
      <c r="N65" s="19">
        <v>8</v>
      </c>
      <c r="O65" s="19">
        <v>17</v>
      </c>
      <c r="P65" s="19">
        <v>1</v>
      </c>
      <c r="Q65" s="19">
        <v>11</v>
      </c>
      <c r="R65" s="19">
        <v>0</v>
      </c>
      <c r="S65" s="18" t="s">
        <v>752</v>
      </c>
    </row>
    <row r="66" spans="2:67" ht="15.75" x14ac:dyDescent="0.2">
      <c r="B66" s="147"/>
      <c r="C66" s="21" t="s">
        <v>101</v>
      </c>
      <c r="D66" s="19" t="str">
        <f>D65</f>
        <v>SM</v>
      </c>
      <c r="E66" s="19">
        <f>E65</f>
        <v>205</v>
      </c>
      <c r="F66" s="20"/>
      <c r="G66" s="19">
        <v>13.7</v>
      </c>
      <c r="H66" s="19">
        <v>89</v>
      </c>
      <c r="I66" s="19"/>
      <c r="J66" s="19">
        <v>6</v>
      </c>
      <c r="K66" s="19">
        <v>18</v>
      </c>
      <c r="L66" s="19">
        <v>3</v>
      </c>
      <c r="M66" s="19">
        <v>26</v>
      </c>
      <c r="N66" s="19">
        <v>17</v>
      </c>
      <c r="O66" s="19">
        <v>35</v>
      </c>
      <c r="P66" s="19">
        <v>0</v>
      </c>
      <c r="Q66" s="19">
        <v>9</v>
      </c>
      <c r="R66" s="19">
        <v>0</v>
      </c>
      <c r="S66" s="18" t="s">
        <v>732</v>
      </c>
    </row>
    <row r="67" spans="2:67" ht="15.75" x14ac:dyDescent="0.2">
      <c r="B67" s="147"/>
      <c r="C67" s="21" t="s">
        <v>100</v>
      </c>
      <c r="D67" s="19"/>
      <c r="E67" s="19"/>
      <c r="F67" s="20"/>
      <c r="G67" s="19"/>
      <c r="H67" s="19"/>
      <c r="I67" s="19"/>
      <c r="J67" s="19"/>
      <c r="K67" s="19"/>
      <c r="L67" s="19"/>
      <c r="M67" s="19"/>
      <c r="N67" s="19"/>
      <c r="O67" s="19"/>
      <c r="P67" s="19"/>
      <c r="Q67" s="19"/>
      <c r="R67" s="19"/>
      <c r="S67" s="136" t="s">
        <v>792</v>
      </c>
      <c r="T67" s="106"/>
    </row>
    <row r="68" spans="2:67" ht="15.75" x14ac:dyDescent="0.2">
      <c r="B68" s="147"/>
      <c r="C68" s="21" t="s">
        <v>99</v>
      </c>
      <c r="D68" s="19"/>
      <c r="E68" s="19"/>
      <c r="F68" s="20"/>
      <c r="G68" s="19"/>
      <c r="H68" s="19"/>
      <c r="I68" s="19"/>
      <c r="J68" s="19"/>
      <c r="K68" s="19"/>
      <c r="L68" s="19"/>
      <c r="M68" s="19"/>
      <c r="N68" s="19"/>
      <c r="O68" s="19"/>
      <c r="P68" s="19"/>
      <c r="Q68" s="19"/>
      <c r="R68" s="19"/>
      <c r="S68" s="136" t="s">
        <v>783</v>
      </c>
      <c r="T68" s="106"/>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205</v>
      </c>
      <c r="F70" s="13">
        <f>F63</f>
        <v>2133.2600000000002</v>
      </c>
      <c r="G70" s="13">
        <f t="shared" ref="G70:R70" si="10">AVERAGE(G63:G68)</f>
        <v>12.649999999999999</v>
      </c>
      <c r="H70" s="13">
        <f t="shared" si="10"/>
        <v>89.425000000000011</v>
      </c>
      <c r="I70" s="13" t="e">
        <f t="shared" si="10"/>
        <v>#DIV/0!</v>
      </c>
      <c r="J70" s="13">
        <f t="shared" si="10"/>
        <v>6</v>
      </c>
      <c r="K70" s="13">
        <f t="shared" si="10"/>
        <v>18.25</v>
      </c>
      <c r="L70" s="13">
        <f t="shared" si="10"/>
        <v>2.25</v>
      </c>
      <c r="M70" s="13">
        <f t="shared" si="10"/>
        <v>13.25</v>
      </c>
      <c r="N70" s="13">
        <f t="shared" si="10"/>
        <v>14.25</v>
      </c>
      <c r="O70" s="13">
        <f t="shared" si="10"/>
        <v>22.25</v>
      </c>
      <c r="P70" s="13">
        <f t="shared" si="10"/>
        <v>1</v>
      </c>
      <c r="Q70" s="13">
        <f t="shared" si="10"/>
        <v>10.5</v>
      </c>
      <c r="R70" s="13">
        <f t="shared" si="10"/>
        <v>0</v>
      </c>
      <c r="S70" s="12"/>
    </row>
    <row r="71" spans="2:67" ht="15.75" x14ac:dyDescent="0.2">
      <c r="B71" s="17"/>
      <c r="C71" s="16" t="s">
        <v>97</v>
      </c>
      <c r="D71" s="15"/>
      <c r="E71" s="14"/>
      <c r="F71" s="14"/>
      <c r="G71" s="13">
        <f t="shared" ref="G71:R71" si="11">STDEV(G63:G68)/SQRT(COUNT(G63:G68))</f>
        <v>0.67391888730519101</v>
      </c>
      <c r="H71" s="13">
        <f t="shared" si="11"/>
        <v>3.5299610479437304</v>
      </c>
      <c r="I71" s="13" t="e">
        <f t="shared" si="11"/>
        <v>#DIV/0!</v>
      </c>
      <c r="J71" s="13">
        <f t="shared" si="11"/>
        <v>0.40824829046386302</v>
      </c>
      <c r="K71" s="13">
        <f t="shared" si="11"/>
        <v>0.47871355387816905</v>
      </c>
      <c r="L71" s="13">
        <f t="shared" si="11"/>
        <v>0.47871355387816905</v>
      </c>
      <c r="M71" s="13">
        <f t="shared" si="11"/>
        <v>5.1051444641655346</v>
      </c>
      <c r="N71" s="13">
        <f t="shared" si="11"/>
        <v>2.1360009363293826</v>
      </c>
      <c r="O71" s="13">
        <f t="shared" si="11"/>
        <v>5.0228643886398796</v>
      </c>
      <c r="P71" s="13">
        <f t="shared" si="11"/>
        <v>0.40824829046386302</v>
      </c>
      <c r="Q71" s="13">
        <f t="shared" si="11"/>
        <v>1.707825127659933</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202</v>
      </c>
      <c r="F73" s="19">
        <v>1680.66</v>
      </c>
      <c r="G73" s="19">
        <v>14.4</v>
      </c>
      <c r="H73" s="19">
        <v>79.099999999999994</v>
      </c>
      <c r="I73" s="19"/>
      <c r="J73" s="19">
        <v>5</v>
      </c>
      <c r="K73" s="19">
        <v>20</v>
      </c>
      <c r="L73" s="19">
        <v>2</v>
      </c>
      <c r="M73" s="19">
        <v>20</v>
      </c>
      <c r="N73" s="19">
        <v>23</v>
      </c>
      <c r="O73" s="19">
        <v>10</v>
      </c>
      <c r="P73" s="19">
        <v>0</v>
      </c>
      <c r="Q73" s="19">
        <v>18</v>
      </c>
      <c r="R73" s="19">
        <v>0</v>
      </c>
      <c r="S73" s="18" t="s">
        <v>731</v>
      </c>
      <c r="U73" s="102">
        <v>4</v>
      </c>
      <c r="V73" s="102">
        <f>IF($H73="","",$H73)</f>
        <v>79.099999999999994</v>
      </c>
      <c r="W73" s="102">
        <f>IF(V73="","",V73/100)</f>
        <v>0.79099999999999993</v>
      </c>
      <c r="X73" s="102">
        <f>IF($G73="","",$G73)</f>
        <v>14.4</v>
      </c>
      <c r="Y73" s="102">
        <f>IF($K73="","",$K73)</f>
        <v>20</v>
      </c>
      <c r="Z73" s="102">
        <f>IF(J73="","",J73-1)</f>
        <v>4</v>
      </c>
      <c r="AA73" s="102">
        <f>IF($L73="","",$L73)</f>
        <v>2</v>
      </c>
      <c r="AB73" s="102">
        <f>IF($M73="","",$M73)</f>
        <v>20</v>
      </c>
      <c r="AC73" s="102">
        <f>IF($H74="","",$H74)</f>
        <v>75.900000000000006</v>
      </c>
      <c r="AD73" s="102">
        <f>IF(AC73="","",AC73/100)</f>
        <v>0.75900000000000001</v>
      </c>
      <c r="AE73" s="102">
        <f>IF($G74="","",$G74)</f>
        <v>14.99</v>
      </c>
      <c r="AF73" s="102">
        <f>IF($K74="","",$K74)</f>
        <v>25</v>
      </c>
      <c r="AG73" s="102">
        <f>IF(J74="","",J74-1)</f>
        <v>8</v>
      </c>
      <c r="AH73" s="102">
        <f>IF($L74="","",$L74)</f>
        <v>2</v>
      </c>
      <c r="AI73" s="102">
        <f>IF($M74="","",$M74)</f>
        <v>20</v>
      </c>
      <c r="AJ73" s="102">
        <f>IF($H75="","",$H75)</f>
        <v>56.2</v>
      </c>
      <c r="AK73" s="102">
        <f>IF(AJ73="","",AJ73/100)</f>
        <v>0.56200000000000006</v>
      </c>
      <c r="AL73" s="102">
        <f>IF($G75="","",$G75)</f>
        <v>12.31</v>
      </c>
      <c r="AM73" s="102">
        <f>IF($K75="","",$K75)</f>
        <v>18</v>
      </c>
      <c r="AN73" s="102">
        <f>IF(J75="","",J75-1)</f>
        <v>6</v>
      </c>
      <c r="AO73" s="102">
        <f>IF($L75="","",$L75)</f>
        <v>2</v>
      </c>
      <c r="AP73" s="102">
        <f>IF($M75="","",$M75)</f>
        <v>11</v>
      </c>
      <c r="AQ73" s="102">
        <f>IF($H76="","",$H76)</f>
        <v>61.8</v>
      </c>
      <c r="AR73" s="102">
        <f>IF(AQ73="","",AQ73/100)</f>
        <v>0.61799999999999999</v>
      </c>
      <c r="AS73" s="102">
        <f>IF($G76="","",$G76)</f>
        <v>13.84</v>
      </c>
      <c r="AT73" s="102">
        <f>IF($K76="","",$K76)</f>
        <v>19</v>
      </c>
      <c r="AU73" s="102">
        <f>IF(J76="","",J76-1)</f>
        <v>5</v>
      </c>
      <c r="AV73" s="102">
        <f>IF($L76="","",$L76)</f>
        <v>2</v>
      </c>
      <c r="AW73" s="102">
        <f>IF($M76="","",$M76)</f>
        <v>26</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19.75</v>
      </c>
      <c r="BM73" s="102">
        <f>SUM(P73:P78)/U73</f>
        <v>1.5</v>
      </c>
      <c r="BN73" s="102">
        <f>SUM(Q73:Q78)/U73</f>
        <v>13.75</v>
      </c>
      <c r="BO73" s="102">
        <f>SUM(R73:R78)/U73</f>
        <v>0</v>
      </c>
    </row>
    <row r="74" spans="2:67" ht="15.75" x14ac:dyDescent="0.2">
      <c r="B74" s="147"/>
      <c r="C74" s="21" t="s">
        <v>103</v>
      </c>
      <c r="D74" s="19" t="s">
        <v>747</v>
      </c>
      <c r="E74" s="19">
        <v>206</v>
      </c>
      <c r="F74" s="20"/>
      <c r="G74" s="19">
        <v>14.99</v>
      </c>
      <c r="H74" s="19">
        <v>75.900000000000006</v>
      </c>
      <c r="I74" s="19"/>
      <c r="J74" s="19">
        <v>9</v>
      </c>
      <c r="K74" s="19">
        <v>25</v>
      </c>
      <c r="L74" s="19">
        <v>2</v>
      </c>
      <c r="M74" s="19">
        <v>20</v>
      </c>
      <c r="N74" s="19">
        <v>26</v>
      </c>
      <c r="O74" s="19">
        <v>30</v>
      </c>
      <c r="P74" s="19">
        <v>2</v>
      </c>
      <c r="Q74" s="19">
        <v>18</v>
      </c>
      <c r="R74" s="19">
        <v>0</v>
      </c>
      <c r="S74" s="18"/>
    </row>
    <row r="75" spans="2:67" ht="15.75" x14ac:dyDescent="0.2">
      <c r="B75" s="147"/>
      <c r="C75" s="21" t="s">
        <v>102</v>
      </c>
      <c r="D75" s="19" t="str">
        <f>D74</f>
        <v>COB</v>
      </c>
      <c r="E75" s="19">
        <f>E74</f>
        <v>206</v>
      </c>
      <c r="F75" s="20"/>
      <c r="G75" s="19">
        <v>12.31</v>
      </c>
      <c r="H75" s="19">
        <v>56.2</v>
      </c>
      <c r="I75" s="19"/>
      <c r="J75" s="19">
        <v>7</v>
      </c>
      <c r="K75" s="19">
        <v>18</v>
      </c>
      <c r="L75" s="19">
        <v>2</v>
      </c>
      <c r="M75" s="19">
        <v>11</v>
      </c>
      <c r="N75" s="19">
        <v>8</v>
      </c>
      <c r="O75" s="19">
        <v>16</v>
      </c>
      <c r="P75" s="19">
        <v>2</v>
      </c>
      <c r="Q75" s="19">
        <v>9</v>
      </c>
      <c r="R75" s="19">
        <v>0</v>
      </c>
      <c r="S75" s="18" t="s">
        <v>732</v>
      </c>
    </row>
    <row r="76" spans="2:67" ht="15.75" x14ac:dyDescent="0.2">
      <c r="B76" s="147"/>
      <c r="C76" s="21" t="s">
        <v>101</v>
      </c>
      <c r="D76" s="19" t="str">
        <f>D75</f>
        <v>COB</v>
      </c>
      <c r="E76" s="19">
        <f>E75</f>
        <v>206</v>
      </c>
      <c r="F76" s="20"/>
      <c r="G76" s="19">
        <v>13.84</v>
      </c>
      <c r="H76" s="19">
        <v>61.8</v>
      </c>
      <c r="I76" s="19"/>
      <c r="J76" s="19">
        <v>6</v>
      </c>
      <c r="K76" s="19">
        <v>19</v>
      </c>
      <c r="L76" s="19">
        <v>2</v>
      </c>
      <c r="M76" s="19">
        <v>26</v>
      </c>
      <c r="N76" s="19">
        <v>27</v>
      </c>
      <c r="O76" s="19">
        <v>23</v>
      </c>
      <c r="P76" s="19">
        <v>2</v>
      </c>
      <c r="Q76" s="19">
        <v>10</v>
      </c>
      <c r="R76" s="19">
        <v>0</v>
      </c>
      <c r="S76" s="18" t="s">
        <v>731</v>
      </c>
    </row>
    <row r="77" spans="2:67" ht="15.75" x14ac:dyDescent="0.2">
      <c r="B77" s="147"/>
      <c r="C77" s="21" t="s">
        <v>100</v>
      </c>
      <c r="D77" s="19"/>
      <c r="E77" s="19"/>
      <c r="F77" s="20"/>
      <c r="G77" s="19"/>
      <c r="H77" s="19"/>
      <c r="I77" s="19"/>
      <c r="J77" s="19"/>
      <c r="K77" s="19"/>
      <c r="L77" s="19"/>
      <c r="M77" s="19"/>
      <c r="N77" s="19"/>
      <c r="O77" s="19"/>
      <c r="P77" s="19"/>
      <c r="Q77" s="19"/>
      <c r="R77" s="19"/>
      <c r="S77" s="18" t="s">
        <v>833</v>
      </c>
    </row>
    <row r="78" spans="2:67" ht="15.75" x14ac:dyDescent="0.2">
      <c r="B78" s="147"/>
      <c r="C78" s="21" t="s">
        <v>99</v>
      </c>
      <c r="D78" s="19"/>
      <c r="E78" s="19"/>
      <c r="F78" s="20"/>
      <c r="G78" s="19"/>
      <c r="H78" s="19"/>
      <c r="I78" s="19"/>
      <c r="J78" s="19"/>
      <c r="K78" s="19"/>
      <c r="L78" s="19"/>
      <c r="M78" s="19"/>
      <c r="N78" s="19"/>
      <c r="O78" s="19"/>
      <c r="P78" s="19"/>
      <c r="Q78" s="19"/>
      <c r="R78" s="19"/>
      <c r="S78" s="18" t="s">
        <v>791</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206</v>
      </c>
      <c r="F80" s="13">
        <f>F73</f>
        <v>1680.66</v>
      </c>
      <c r="G80" s="13">
        <f t="shared" ref="G80:R80" si="12">AVERAGE(G73:G78)</f>
        <v>13.885000000000002</v>
      </c>
      <c r="H80" s="13">
        <f t="shared" si="12"/>
        <v>68.25</v>
      </c>
      <c r="I80" s="13" t="e">
        <f t="shared" si="12"/>
        <v>#DIV/0!</v>
      </c>
      <c r="J80" s="13">
        <f t="shared" si="12"/>
        <v>6.75</v>
      </c>
      <c r="K80" s="13">
        <f t="shared" si="12"/>
        <v>20.5</v>
      </c>
      <c r="L80" s="13">
        <f t="shared" si="12"/>
        <v>2</v>
      </c>
      <c r="M80" s="13">
        <f t="shared" si="12"/>
        <v>19.25</v>
      </c>
      <c r="N80" s="13">
        <f t="shared" si="12"/>
        <v>21</v>
      </c>
      <c r="O80" s="13">
        <f t="shared" si="12"/>
        <v>19.75</v>
      </c>
      <c r="P80" s="13">
        <f t="shared" si="12"/>
        <v>1.5</v>
      </c>
      <c r="Q80" s="13">
        <f t="shared" si="12"/>
        <v>13.75</v>
      </c>
      <c r="R80" s="13">
        <f t="shared" si="12"/>
        <v>0</v>
      </c>
      <c r="S80" s="12"/>
    </row>
    <row r="81" spans="2:67" ht="15.75" x14ac:dyDescent="0.2">
      <c r="B81" s="17"/>
      <c r="C81" s="16" t="s">
        <v>97</v>
      </c>
      <c r="D81" s="15"/>
      <c r="E81" s="14"/>
      <c r="F81" s="14"/>
      <c r="G81" s="13">
        <f t="shared" ref="G81:R81" si="13">STDEV(G73:G78)/SQRT(COUNT(G73:G78))</f>
        <v>0.57510144032741439</v>
      </c>
      <c r="H81" s="13">
        <f t="shared" si="13"/>
        <v>5.5003787748360482</v>
      </c>
      <c r="I81" s="13" t="e">
        <f t="shared" si="13"/>
        <v>#DIV/0!</v>
      </c>
      <c r="J81" s="13">
        <f t="shared" si="13"/>
        <v>0.8539125638299665</v>
      </c>
      <c r="K81" s="13">
        <f t="shared" si="13"/>
        <v>1.5545631755148024</v>
      </c>
      <c r="L81" s="13">
        <f t="shared" si="13"/>
        <v>0</v>
      </c>
      <c r="M81" s="13">
        <f t="shared" si="13"/>
        <v>3.0923292192132452</v>
      </c>
      <c r="N81" s="13">
        <f t="shared" si="13"/>
        <v>4.4158804331639239</v>
      </c>
      <c r="O81" s="13">
        <f t="shared" si="13"/>
        <v>4.3277207241995947</v>
      </c>
      <c r="P81" s="13">
        <f t="shared" si="13"/>
        <v>0.5</v>
      </c>
      <c r="Q81" s="13">
        <f t="shared" si="13"/>
        <v>2.462214450449026</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202</v>
      </c>
      <c r="F83" s="19">
        <v>1343.47</v>
      </c>
      <c r="G83" s="19">
        <v>10.83</v>
      </c>
      <c r="H83" s="19">
        <v>78.7</v>
      </c>
      <c r="I83" s="19"/>
      <c r="J83" s="19">
        <v>5</v>
      </c>
      <c r="K83" s="19">
        <v>19</v>
      </c>
      <c r="L83" s="19">
        <v>1</v>
      </c>
      <c r="M83" s="19">
        <v>8</v>
      </c>
      <c r="N83" s="19">
        <v>19</v>
      </c>
      <c r="O83" s="19">
        <v>10</v>
      </c>
      <c r="P83" s="19">
        <v>1</v>
      </c>
      <c r="Q83" s="19">
        <v>12</v>
      </c>
      <c r="R83" s="19">
        <v>0</v>
      </c>
      <c r="S83" s="18"/>
      <c r="U83" s="102">
        <v>4</v>
      </c>
      <c r="V83" s="102">
        <f>IF($H83="","",$H83)</f>
        <v>78.7</v>
      </c>
      <c r="W83" s="102">
        <f>IF(V83="","",V83/100)</f>
        <v>0.78700000000000003</v>
      </c>
      <c r="X83" s="102">
        <f>IF($G83="","",$G83)</f>
        <v>10.83</v>
      </c>
      <c r="Y83" s="102">
        <f>IF($K83="","",$K83)</f>
        <v>19</v>
      </c>
      <c r="Z83" s="102">
        <f>IF(J83="","",J83-1)</f>
        <v>4</v>
      </c>
      <c r="AA83" s="102">
        <f>IF($L83="","",$L83)</f>
        <v>1</v>
      </c>
      <c r="AB83" s="102">
        <f>IF($M83="","",$M83)</f>
        <v>8</v>
      </c>
      <c r="AC83" s="102">
        <f>IF($H84="","",$H84)</f>
        <v>71.3</v>
      </c>
      <c r="AD83" s="102">
        <f>IF(AC83="","",AC83/100)</f>
        <v>0.71299999999999997</v>
      </c>
      <c r="AE83" s="102">
        <f>IF($G84="","",$G84)</f>
        <v>9.5500000000000007</v>
      </c>
      <c r="AF83" s="102">
        <f>IF($K84="","",$K84)</f>
        <v>18</v>
      </c>
      <c r="AG83" s="102">
        <f>IF(J84="","",J84-1)</f>
        <v>7</v>
      </c>
      <c r="AH83" s="102">
        <f>IF($L84="","",$L84)</f>
        <v>2</v>
      </c>
      <c r="AI83" s="102">
        <f>IF($M84="","",$M84)</f>
        <v>11</v>
      </c>
      <c r="AJ83" s="102">
        <f>IF($H85="","",$H85)</f>
        <v>72.3</v>
      </c>
      <c r="AK83" s="102">
        <f>IF(AJ83="","",AJ83/100)</f>
        <v>0.72299999999999998</v>
      </c>
      <c r="AL83" s="102">
        <f>IF($G85="","",$G85)</f>
        <v>12.14</v>
      </c>
      <c r="AM83" s="102">
        <f>IF($K85="","",$K85)</f>
        <v>18</v>
      </c>
      <c r="AN83" s="102">
        <f>IF(J85="","",J85-1)</f>
        <v>6</v>
      </c>
      <c r="AO83" s="102">
        <f>IF($L85="","",$L85)</f>
        <v>2</v>
      </c>
      <c r="AP83" s="102">
        <f>IF($M85="","",$M85)</f>
        <v>25</v>
      </c>
      <c r="AQ83" s="102">
        <f>IF($H86="","",$H86)</f>
        <v>76.900000000000006</v>
      </c>
      <c r="AR83" s="102">
        <f>IF(AQ83="","",AQ83/100)</f>
        <v>0.76900000000000002</v>
      </c>
      <c r="AS83" s="102">
        <f>IF($G86="","",$G86)</f>
        <v>10.01</v>
      </c>
      <c r="AT83" s="102">
        <f>IF($K86="","",$K86)</f>
        <v>20</v>
      </c>
      <c r="AU83" s="102">
        <f>IF(J86="","",J86-1)</f>
        <v>1</v>
      </c>
      <c r="AV83" s="102">
        <f>IF($L86="","",$L86)</f>
        <v>2</v>
      </c>
      <c r="AW83" s="102">
        <f>IF($M86="","",$M86)</f>
        <v>14</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11.5</v>
      </c>
      <c r="BM83" s="102">
        <f>SUM(P83:P88)/U83</f>
        <v>1.5</v>
      </c>
      <c r="BN83" s="102">
        <f>SUM(Q83:Q88)/U83</f>
        <v>8</v>
      </c>
      <c r="BO83" s="102">
        <f>SUM(R83:R88)/U83</f>
        <v>0</v>
      </c>
    </row>
    <row r="84" spans="2:67" ht="15.75" x14ac:dyDescent="0.2">
      <c r="B84" s="147"/>
      <c r="C84" s="21" t="s">
        <v>103</v>
      </c>
      <c r="D84" s="19" t="s">
        <v>747</v>
      </c>
      <c r="E84" s="19">
        <v>206</v>
      </c>
      <c r="F84" s="20"/>
      <c r="G84" s="19">
        <v>9.5500000000000007</v>
      </c>
      <c r="H84" s="19">
        <v>71.3</v>
      </c>
      <c r="I84" s="19"/>
      <c r="J84" s="19">
        <v>8</v>
      </c>
      <c r="K84" s="19">
        <v>18</v>
      </c>
      <c r="L84" s="19">
        <v>2</v>
      </c>
      <c r="M84" s="19">
        <v>11</v>
      </c>
      <c r="N84" s="19">
        <v>15</v>
      </c>
      <c r="O84" s="19">
        <v>7</v>
      </c>
      <c r="P84" s="19">
        <v>2</v>
      </c>
      <c r="Q84" s="19">
        <v>2</v>
      </c>
      <c r="R84" s="19">
        <v>0</v>
      </c>
      <c r="S84" s="18"/>
    </row>
    <row r="85" spans="2:67" ht="15.75" x14ac:dyDescent="0.2">
      <c r="B85" s="147"/>
      <c r="C85" s="21" t="s">
        <v>102</v>
      </c>
      <c r="D85" s="19" t="str">
        <f t="shared" ref="D85:E88" si="14">D84</f>
        <v>COB</v>
      </c>
      <c r="E85" s="19">
        <f t="shared" si="14"/>
        <v>206</v>
      </c>
      <c r="F85" s="20"/>
      <c r="G85" s="19">
        <v>12.14</v>
      </c>
      <c r="H85" s="19">
        <v>72.3</v>
      </c>
      <c r="I85" s="19"/>
      <c r="J85" s="19">
        <v>7</v>
      </c>
      <c r="K85" s="19">
        <v>18</v>
      </c>
      <c r="L85" s="19">
        <v>2</v>
      </c>
      <c r="M85" s="19">
        <v>25</v>
      </c>
      <c r="N85" s="19">
        <v>21</v>
      </c>
      <c r="O85" s="19">
        <v>15</v>
      </c>
      <c r="P85" s="19">
        <v>2</v>
      </c>
      <c r="Q85" s="19">
        <v>13</v>
      </c>
      <c r="R85" s="19">
        <v>0</v>
      </c>
      <c r="S85" s="18"/>
    </row>
    <row r="86" spans="2:67" ht="15.75" x14ac:dyDescent="0.2">
      <c r="B86" s="147"/>
      <c r="C86" s="21" t="s">
        <v>101</v>
      </c>
      <c r="D86" s="19" t="str">
        <f t="shared" si="14"/>
        <v>COB</v>
      </c>
      <c r="E86" s="19">
        <f t="shared" si="14"/>
        <v>206</v>
      </c>
      <c r="F86" s="20"/>
      <c r="G86" s="19">
        <v>10.01</v>
      </c>
      <c r="H86" s="19">
        <v>76.900000000000006</v>
      </c>
      <c r="I86" s="19"/>
      <c r="J86" s="19">
        <v>2</v>
      </c>
      <c r="K86" s="19">
        <v>20</v>
      </c>
      <c r="L86" s="19">
        <v>2</v>
      </c>
      <c r="M86" s="19">
        <v>14</v>
      </c>
      <c r="N86" s="19">
        <v>9</v>
      </c>
      <c r="O86" s="19">
        <v>14</v>
      </c>
      <c r="P86" s="19">
        <v>1</v>
      </c>
      <c r="Q86" s="19">
        <v>5</v>
      </c>
      <c r="R86" s="19">
        <v>0</v>
      </c>
      <c r="S86" s="18"/>
    </row>
    <row r="87" spans="2:67" ht="15.75" x14ac:dyDescent="0.2">
      <c r="B87" s="147"/>
      <c r="C87" s="21" t="s">
        <v>100</v>
      </c>
      <c r="D87" s="19" t="str">
        <f t="shared" si="14"/>
        <v>COB</v>
      </c>
      <c r="E87" s="19">
        <f t="shared" si="14"/>
        <v>206</v>
      </c>
      <c r="F87" s="20"/>
      <c r="G87" s="19"/>
      <c r="H87" s="19"/>
      <c r="I87" s="19"/>
      <c r="J87" s="19"/>
      <c r="K87" s="19"/>
      <c r="L87" s="19"/>
      <c r="M87" s="19"/>
      <c r="N87" s="19"/>
      <c r="O87" s="19"/>
      <c r="P87" s="19"/>
      <c r="Q87" s="19"/>
      <c r="R87" s="19"/>
      <c r="S87" s="18"/>
    </row>
    <row r="88" spans="2:67" ht="15.75" x14ac:dyDescent="0.2">
      <c r="B88" s="147"/>
      <c r="C88" s="21" t="s">
        <v>99</v>
      </c>
      <c r="D88" s="19" t="str">
        <f t="shared" si="14"/>
        <v>COB</v>
      </c>
      <c r="E88" s="19">
        <f t="shared" si="14"/>
        <v>206</v>
      </c>
      <c r="F88" s="20"/>
      <c r="G88" s="19"/>
      <c r="H88" s="19"/>
      <c r="I88" s="19"/>
      <c r="J88" s="19"/>
      <c r="K88" s="19"/>
      <c r="L88" s="19"/>
      <c r="M88" s="19"/>
      <c r="N88" s="19"/>
      <c r="O88" s="19"/>
      <c r="P88" s="19"/>
      <c r="Q88" s="19"/>
      <c r="R88" s="19"/>
      <c r="S88" s="18" t="s">
        <v>783</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206</v>
      </c>
      <c r="F90" s="13">
        <f>F83</f>
        <v>1343.47</v>
      </c>
      <c r="G90" s="13">
        <f t="shared" ref="G90:R90" si="15">AVERAGE(G83:G88)</f>
        <v>10.6325</v>
      </c>
      <c r="H90" s="13">
        <f t="shared" si="15"/>
        <v>74.800000000000011</v>
      </c>
      <c r="I90" s="13" t="e">
        <f t="shared" si="15"/>
        <v>#DIV/0!</v>
      </c>
      <c r="J90" s="13">
        <f t="shared" si="15"/>
        <v>5.5</v>
      </c>
      <c r="K90" s="13">
        <f t="shared" si="15"/>
        <v>18.75</v>
      </c>
      <c r="L90" s="13">
        <f t="shared" si="15"/>
        <v>1.75</v>
      </c>
      <c r="M90" s="13">
        <f t="shared" si="15"/>
        <v>14.5</v>
      </c>
      <c r="N90" s="13">
        <f t="shared" si="15"/>
        <v>16</v>
      </c>
      <c r="O90" s="13">
        <f t="shared" si="15"/>
        <v>11.5</v>
      </c>
      <c r="P90" s="13">
        <f t="shared" si="15"/>
        <v>1.5</v>
      </c>
      <c r="Q90" s="13">
        <f t="shared" si="15"/>
        <v>8</v>
      </c>
      <c r="R90" s="13">
        <f t="shared" si="15"/>
        <v>0</v>
      </c>
      <c r="S90" s="12"/>
    </row>
    <row r="91" spans="2:67" ht="15.75" x14ac:dyDescent="0.2">
      <c r="B91" s="17"/>
      <c r="C91" s="16" t="s">
        <v>97</v>
      </c>
      <c r="D91" s="15"/>
      <c r="E91" s="14"/>
      <c r="F91" s="14"/>
      <c r="G91" s="13">
        <f t="shared" ref="G91:R91" si="16">STDEV(G83:G88)/SQRT(COUNT(G83:G88))</f>
        <v>0.56795503049684026</v>
      </c>
      <c r="H91" s="13">
        <f t="shared" si="16"/>
        <v>1.782320584705982</v>
      </c>
      <c r="I91" s="13" t="e">
        <f t="shared" si="16"/>
        <v>#DIV/0!</v>
      </c>
      <c r="J91" s="13">
        <f t="shared" si="16"/>
        <v>1.3228756555322954</v>
      </c>
      <c r="K91" s="13">
        <f t="shared" si="16"/>
        <v>0.47871355387816905</v>
      </c>
      <c r="L91" s="13">
        <f t="shared" si="16"/>
        <v>0.25</v>
      </c>
      <c r="M91" s="13">
        <f t="shared" si="16"/>
        <v>3.7080992435478315</v>
      </c>
      <c r="N91" s="13">
        <f t="shared" si="16"/>
        <v>2.6457513110645907</v>
      </c>
      <c r="O91" s="13">
        <f t="shared" si="16"/>
        <v>1.8484227510682361</v>
      </c>
      <c r="P91" s="13">
        <f t="shared" si="16"/>
        <v>0.28867513459481287</v>
      </c>
      <c r="Q91" s="13">
        <f t="shared" si="16"/>
        <v>2.6770630673681683</v>
      </c>
      <c r="R91" s="13">
        <f t="shared" si="16"/>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3827-104A-4CF8-8D6A-6CD7917164EA}">
  <dimension ref="A9:AP56"/>
  <sheetViews>
    <sheetView topLeftCell="Z1" workbookViewId="0">
      <selection activeCell="AE11" sqref="AE11:AF42"/>
    </sheetView>
  </sheetViews>
  <sheetFormatPr defaultRowHeight="12.75" x14ac:dyDescent="0.2"/>
  <cols>
    <col min="1" max="4" width="9.140625" style="7"/>
    <col min="5" max="5" width="10" style="7" customWidth="1"/>
    <col min="6" max="16384" width="9.140625" style="7"/>
  </cols>
  <sheetData>
    <row r="9" spans="1:42" ht="13.5" thickBot="1" x14ac:dyDescent="0.25"/>
    <row r="10" spans="1:42" ht="47.25" customHeight="1" thickTop="1" thickBot="1" x14ac:dyDescent="0.25">
      <c r="A10" s="49" t="s">
        <v>136</v>
      </c>
      <c r="B10" s="48" t="s">
        <v>117</v>
      </c>
      <c r="C10" s="48" t="s">
        <v>116</v>
      </c>
      <c r="D10" s="48" t="s">
        <v>134</v>
      </c>
      <c r="E10" s="48" t="s">
        <v>193</v>
      </c>
      <c r="F10" s="48" t="s">
        <v>192</v>
      </c>
      <c r="G10" s="48" t="s">
        <v>191</v>
      </c>
      <c r="H10" s="48" t="s">
        <v>190</v>
      </c>
      <c r="I10" s="48" t="s">
        <v>189</v>
      </c>
      <c r="J10" s="48" t="s">
        <v>188</v>
      </c>
      <c r="K10" s="47" t="s">
        <v>187</v>
      </c>
      <c r="L10" s="47" t="s">
        <v>186</v>
      </c>
      <c r="M10" s="46" t="s">
        <v>119</v>
      </c>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c r="C11" s="39"/>
      <c r="D11" s="39"/>
      <c r="E11" s="39">
        <v>23.48</v>
      </c>
      <c r="F11" s="39">
        <v>109.57</v>
      </c>
      <c r="G11" s="39">
        <v>7.2</v>
      </c>
      <c r="H11" s="39">
        <v>84.56</v>
      </c>
      <c r="I11" s="39"/>
      <c r="J11" s="39"/>
      <c r="K11" s="39">
        <v>134.06</v>
      </c>
      <c r="L11" s="39"/>
      <c r="M11" s="43"/>
      <c r="O11" s="36">
        <v>5.270833333333333</v>
      </c>
      <c r="P11" s="36">
        <f t="shared" ref="P11:P42" si="0">SUM(E11:K11)</f>
        <v>358.87</v>
      </c>
      <c r="Q11" s="36">
        <v>4</v>
      </c>
      <c r="R11" s="36">
        <f t="shared" ref="R11:R42" si="1">P11/Q11</f>
        <v>89.717500000000001</v>
      </c>
      <c r="S11" s="36">
        <f t="shared" ref="S11:S42" si="2">O11*R11/1.02</f>
        <v>463.61371527777771</v>
      </c>
      <c r="T11" s="35">
        <f t="shared" ref="T11:T42" si="3">S11*10000/1000</f>
        <v>4636.1371527777774</v>
      </c>
      <c r="U11" s="35">
        <f t="shared" ref="U11:U42" si="4">SUM(E11:F11)/Q11*O11/1.02*10000/1000</f>
        <v>1718.8342524509801</v>
      </c>
      <c r="V11" s="35">
        <f t="shared" ref="V11:V42" si="5">K11/Q11*O11/1.02*10000/1000</f>
        <v>1731.8821486928102</v>
      </c>
      <c r="W11" s="35">
        <f t="shared" ref="W11:W42" si="6">G11/Q11*O11/1.02*10000/1000</f>
        <v>93.014705882352942</v>
      </c>
      <c r="X11" s="35">
        <f t="shared" ref="X11:X42" si="7">H11/Q11*O11/1.02*10000/1000</f>
        <v>1092.4060457516339</v>
      </c>
      <c r="Y11" s="35">
        <f t="shared" ref="Y11:Y42" si="8">SUM(I11:J11)/Q11*O11/1.02*10000/1000</f>
        <v>0</v>
      </c>
      <c r="Z11" s="35">
        <f>(SUM(d202Data100!K13:K18)+Q11)/Q11</f>
        <v>20.5</v>
      </c>
      <c r="AA11" s="35">
        <f>(SUM(d202Data100!O13:O18))/$Q11*$O11/1.02</f>
        <v>107.22528594771241</v>
      </c>
      <c r="AB11" s="35">
        <f>(SUM(d202Data100!Q13:Q18))/$Q11*$O11/1.02</f>
        <v>111.10089869281045</v>
      </c>
      <c r="AC11" s="35">
        <f>(SUM(d202Data100!R13:R18))/$Q11*$O11/1.02</f>
        <v>0</v>
      </c>
      <c r="AD11" s="7">
        <f>d202Data100!F13</f>
        <v>3561.17</v>
      </c>
      <c r="AE11" s="34"/>
      <c r="AF11" s="34"/>
      <c r="AH11" s="102">
        <f t="shared" ref="AH11:AH42" si="9">SUM(E11:F11)/Q11</f>
        <v>33.262499999999996</v>
      </c>
      <c r="AI11" s="102">
        <f t="shared" ref="AI11:AI42" si="10">K11/Q11</f>
        <v>33.515000000000001</v>
      </c>
      <c r="AJ11" s="102">
        <f t="shared" ref="AJ11:AJ42" si="11">SUM(E11:I11,K11)/Q11</f>
        <v>89.717500000000001</v>
      </c>
      <c r="AK11" s="102">
        <f t="shared" ref="AK11:AK42" si="12">SUM(E11:F11)/Q11/1000*(O11/1.016)*10000</f>
        <v>1725.6013164370077</v>
      </c>
      <c r="AL11" s="102">
        <f t="shared" ref="AL11:AL42" si="13">SUM(K11)/Q11/1000*(O11/1.016)*10000</f>
        <v>1738.7005823490815</v>
      </c>
      <c r="AM11" s="102">
        <f t="shared" ref="AM11:AM42" si="14">SUM(I11)/Q11/1000*(O11/1.016)*10000</f>
        <v>0</v>
      </c>
      <c r="AN11" s="102">
        <f t="shared" ref="AN11:AN42" si="15">SUM(G11:I11)/Q11/1000*(O11/1.016)*10000</f>
        <v>1190.0877624671916</v>
      </c>
      <c r="AO11" s="102">
        <f t="shared" ref="AO11:AO42" si="16">SUM(AK11:AL11,AN11)</f>
        <v>4654.3896612532808</v>
      </c>
      <c r="AP11" s="102">
        <f t="shared" ref="AP11:AP42" si="17">(AD11*SUM(E11:F11)/E11/Q11)/(100*100)*(O11/1.016)</f>
        <v>2.6171889438057829</v>
      </c>
    </row>
    <row r="12" spans="1:42" ht="20.100000000000001" customHeight="1" x14ac:dyDescent="0.25">
      <c r="A12" s="45">
        <v>102</v>
      </c>
      <c r="B12" s="42"/>
      <c r="C12" s="42"/>
      <c r="D12" s="42"/>
      <c r="E12" s="42">
        <v>7.25</v>
      </c>
      <c r="F12" s="42">
        <v>34.03</v>
      </c>
      <c r="G12" s="42">
        <v>3.27</v>
      </c>
      <c r="H12" s="42">
        <v>12.26</v>
      </c>
      <c r="I12" s="42"/>
      <c r="J12" s="42"/>
      <c r="K12" s="42">
        <v>45.05</v>
      </c>
      <c r="L12" s="42"/>
      <c r="M12" s="41"/>
      <c r="O12" s="36">
        <v>9.6111111111111125</v>
      </c>
      <c r="P12" s="36">
        <f t="shared" si="0"/>
        <v>101.86</v>
      </c>
      <c r="Q12" s="36">
        <v>4</v>
      </c>
      <c r="R12" s="36">
        <f t="shared" si="1"/>
        <v>25.465</v>
      </c>
      <c r="S12" s="36">
        <f t="shared" si="2"/>
        <v>239.94798474945534</v>
      </c>
      <c r="T12" s="35">
        <f t="shared" si="3"/>
        <v>2399.4798474945533</v>
      </c>
      <c r="U12" s="35">
        <f t="shared" si="4"/>
        <v>972.41830065359488</v>
      </c>
      <c r="V12" s="35">
        <f t="shared" si="5"/>
        <v>1061.226851851852</v>
      </c>
      <c r="W12" s="35">
        <f t="shared" si="6"/>
        <v>77.030228758169955</v>
      </c>
      <c r="X12" s="35">
        <f t="shared" si="7"/>
        <v>288.8044662309369</v>
      </c>
      <c r="Y12" s="35">
        <f t="shared" si="8"/>
        <v>0</v>
      </c>
      <c r="Z12" s="35">
        <f>(SUM(d202Data100!K23:K28)+Q12)/Q12</f>
        <v>16.5</v>
      </c>
      <c r="AA12" s="35">
        <f>(SUM(d202Data100!O23:O28))/$Q12*$O12/1.02</f>
        <v>108.36056644880176</v>
      </c>
      <c r="AB12" s="35">
        <f>(SUM(d202Data100!Q23:Q28))/$Q12*$O12/1.02</f>
        <v>49.468954248366025</v>
      </c>
      <c r="AC12" s="35">
        <f>(SUM(d202Data100!R23:R28))/$Q12*$O12/1.02</f>
        <v>0</v>
      </c>
      <c r="AD12" s="7">
        <f>d202Data100!F23</f>
        <v>1478.93</v>
      </c>
      <c r="AE12" s="34"/>
      <c r="AF12" s="34"/>
      <c r="AH12" s="102">
        <f t="shared" si="9"/>
        <v>10.32</v>
      </c>
      <c r="AI12" s="102">
        <f t="shared" si="10"/>
        <v>11.262499999999999</v>
      </c>
      <c r="AJ12" s="102">
        <f t="shared" si="11"/>
        <v>25.465</v>
      </c>
      <c r="AK12" s="102">
        <f t="shared" si="12"/>
        <v>976.24671916010527</v>
      </c>
      <c r="AL12" s="102">
        <f t="shared" si="13"/>
        <v>1065.4049103237098</v>
      </c>
      <c r="AM12" s="102">
        <f t="shared" si="14"/>
        <v>0</v>
      </c>
      <c r="AN12" s="102">
        <f t="shared" si="15"/>
        <v>367.27498906386705</v>
      </c>
      <c r="AO12" s="102">
        <f t="shared" si="16"/>
        <v>2408.9266185476822</v>
      </c>
      <c r="AP12" s="102">
        <f t="shared" si="17"/>
        <v>1.9914490487826957</v>
      </c>
    </row>
    <row r="13" spans="1:42" ht="20.100000000000001" customHeight="1" x14ac:dyDescent="0.25">
      <c r="A13" s="45">
        <v>103</v>
      </c>
      <c r="B13" s="42"/>
      <c r="C13" s="42"/>
      <c r="D13" s="42"/>
      <c r="E13" s="42">
        <v>3.31</v>
      </c>
      <c r="F13" s="42">
        <v>40.409999999999997</v>
      </c>
      <c r="G13" s="42">
        <v>2.23</v>
      </c>
      <c r="H13" s="42">
        <v>15.52</v>
      </c>
      <c r="I13" s="42"/>
      <c r="J13" s="42"/>
      <c r="K13" s="42">
        <v>48.62</v>
      </c>
      <c r="L13" s="42"/>
      <c r="M13" s="41"/>
      <c r="O13" s="36">
        <v>22.916666666666668</v>
      </c>
      <c r="P13" s="36">
        <f t="shared" si="0"/>
        <v>110.09</v>
      </c>
      <c r="Q13" s="36">
        <v>4</v>
      </c>
      <c r="R13" s="36">
        <f t="shared" si="1"/>
        <v>27.522500000000001</v>
      </c>
      <c r="S13" s="36">
        <f t="shared" si="2"/>
        <v>618.3568218954249</v>
      </c>
      <c r="T13" s="35">
        <f t="shared" si="3"/>
        <v>6183.5682189542495</v>
      </c>
      <c r="U13" s="35">
        <f t="shared" si="4"/>
        <v>2455.6781045751632</v>
      </c>
      <c r="V13" s="35">
        <f t="shared" si="5"/>
        <v>2730.9027777777774</v>
      </c>
      <c r="W13" s="35">
        <f t="shared" si="6"/>
        <v>125.25531045751634</v>
      </c>
      <c r="X13" s="35">
        <f t="shared" si="7"/>
        <v>871.7320261437909</v>
      </c>
      <c r="Y13" s="35">
        <f t="shared" si="8"/>
        <v>0</v>
      </c>
      <c r="Z13" s="35">
        <f>(SUM(d202Data100!K33:K38)+Q13)/Q13</f>
        <v>18</v>
      </c>
      <c r="AA13" s="35">
        <f>(SUM(d202Data100!O33:O38))/$Q13*$O13/1.02</f>
        <v>190.97222222222223</v>
      </c>
      <c r="AB13" s="35">
        <f>(SUM(d202Data100!Q33:Q38))/$Q13*$O13/1.02</f>
        <v>78.635620915032689</v>
      </c>
      <c r="AC13" s="35">
        <f>(SUM(d202Data100!R33:R38))/$Q13*$O13/1.02</f>
        <v>0</v>
      </c>
      <c r="AD13" s="7">
        <f>d202Data100!F33</f>
        <v>732.35</v>
      </c>
      <c r="AE13" s="34"/>
      <c r="AF13" s="34"/>
      <c r="AH13" s="102">
        <f t="shared" si="9"/>
        <v>10.93</v>
      </c>
      <c r="AI13" s="102">
        <f t="shared" si="10"/>
        <v>12.154999999999999</v>
      </c>
      <c r="AJ13" s="102">
        <f t="shared" si="11"/>
        <v>27.522500000000001</v>
      </c>
      <c r="AK13" s="102">
        <f t="shared" si="12"/>
        <v>2465.3461286089241</v>
      </c>
      <c r="AL13" s="102">
        <f t="shared" si="13"/>
        <v>2741.6543635170606</v>
      </c>
      <c r="AM13" s="102">
        <f t="shared" si="14"/>
        <v>0</v>
      </c>
      <c r="AN13" s="102">
        <f t="shared" si="15"/>
        <v>1000.9124835958005</v>
      </c>
      <c r="AO13" s="102">
        <f t="shared" si="16"/>
        <v>6207.9129757217852</v>
      </c>
      <c r="AP13" s="102">
        <f t="shared" si="17"/>
        <v>5.4546714117424333</v>
      </c>
    </row>
    <row r="14" spans="1:42" ht="20.100000000000001" customHeight="1" x14ac:dyDescent="0.25">
      <c r="A14" s="45">
        <v>104</v>
      </c>
      <c r="B14" s="42"/>
      <c r="C14" s="42"/>
      <c r="D14" s="42"/>
      <c r="E14" s="42">
        <v>5.68</v>
      </c>
      <c r="F14" s="42">
        <v>69.760000000000005</v>
      </c>
      <c r="G14" s="42">
        <v>3.21</v>
      </c>
      <c r="H14" s="42">
        <v>32.83</v>
      </c>
      <c r="I14" s="42"/>
      <c r="J14" s="42"/>
      <c r="K14" s="42">
        <v>88.18</v>
      </c>
      <c r="L14" s="42"/>
      <c r="M14" s="41"/>
      <c r="O14" s="36">
        <v>12.314814814814815</v>
      </c>
      <c r="P14" s="36">
        <f t="shared" si="0"/>
        <v>199.66</v>
      </c>
      <c r="Q14" s="36">
        <v>4</v>
      </c>
      <c r="R14" s="36">
        <f t="shared" si="1"/>
        <v>49.914999999999999</v>
      </c>
      <c r="S14" s="36">
        <f t="shared" si="2"/>
        <v>602.6411583151779</v>
      </c>
      <c r="T14" s="35">
        <f t="shared" si="3"/>
        <v>6026.4115831517793</v>
      </c>
      <c r="U14" s="35">
        <f t="shared" si="4"/>
        <v>2277.0334059549746</v>
      </c>
      <c r="V14" s="35">
        <f t="shared" si="5"/>
        <v>2661.5695352214962</v>
      </c>
      <c r="W14" s="35">
        <f t="shared" si="6"/>
        <v>96.88861655773421</v>
      </c>
      <c r="X14" s="35">
        <f t="shared" si="7"/>
        <v>990.92002541757438</v>
      </c>
      <c r="Y14" s="35">
        <f t="shared" si="8"/>
        <v>0</v>
      </c>
      <c r="Z14" s="35">
        <f>(SUM(d202Data100!K43:K48)+Q14)/Q14</f>
        <v>20.25</v>
      </c>
      <c r="AA14" s="35">
        <f>(SUM(d202Data100!O43:O48))/$Q14*$O14/1.02</f>
        <v>138.84350036310821</v>
      </c>
      <c r="AB14" s="35">
        <f>(SUM(d202Data100!Q43:Q48))/$Q14*$O14/1.02</f>
        <v>96.586782861292662</v>
      </c>
      <c r="AC14" s="35">
        <f>(SUM(d202Data100!R43:R48))/$Q14*$O14/1.02</f>
        <v>0</v>
      </c>
      <c r="AD14" s="7">
        <f>d202Data100!F43</f>
        <v>1046.51</v>
      </c>
      <c r="AE14" s="34"/>
      <c r="AF14" s="34"/>
      <c r="AH14" s="102">
        <f t="shared" si="9"/>
        <v>18.86</v>
      </c>
      <c r="AI14" s="102">
        <f t="shared" si="10"/>
        <v>22.045000000000002</v>
      </c>
      <c r="AJ14" s="102">
        <f t="shared" si="11"/>
        <v>49.914999999999999</v>
      </c>
      <c r="AK14" s="102">
        <f t="shared" si="12"/>
        <v>2285.9981044036158</v>
      </c>
      <c r="AL14" s="102">
        <f t="shared" si="13"/>
        <v>2672.0481554389034</v>
      </c>
      <c r="AM14" s="102">
        <f t="shared" si="14"/>
        <v>0</v>
      </c>
      <c r="AN14" s="102">
        <f t="shared" si="15"/>
        <v>1092.0913531641879</v>
      </c>
      <c r="AO14" s="102">
        <f t="shared" si="16"/>
        <v>6050.1376130067074</v>
      </c>
      <c r="AP14" s="102">
        <f t="shared" si="17"/>
        <v>4.2118307680271636</v>
      </c>
    </row>
    <row r="15" spans="1:42" ht="20.100000000000001" customHeight="1" x14ac:dyDescent="0.25">
      <c r="A15" s="45">
        <v>105</v>
      </c>
      <c r="B15" s="42"/>
      <c r="C15" s="42"/>
      <c r="D15" s="42"/>
      <c r="E15" s="42">
        <v>4.8099999999999996</v>
      </c>
      <c r="F15" s="42">
        <v>40.200000000000003</v>
      </c>
      <c r="G15" s="42">
        <v>3.64</v>
      </c>
      <c r="H15" s="42">
        <v>5.65</v>
      </c>
      <c r="I15" s="42"/>
      <c r="J15" s="42"/>
      <c r="K15" s="42">
        <v>61</v>
      </c>
      <c r="L15" s="42"/>
      <c r="M15" s="41"/>
      <c r="O15" s="36">
        <v>23.87037037037037</v>
      </c>
      <c r="P15" s="36">
        <f t="shared" si="0"/>
        <v>115.30000000000001</v>
      </c>
      <c r="Q15" s="36">
        <v>4</v>
      </c>
      <c r="R15" s="36">
        <f t="shared" si="1"/>
        <v>28.825000000000003</v>
      </c>
      <c r="S15" s="36">
        <f t="shared" si="2"/>
        <v>674.57198620188819</v>
      </c>
      <c r="T15" s="35">
        <f t="shared" si="3"/>
        <v>6745.7198620188819</v>
      </c>
      <c r="U15" s="35">
        <f t="shared" si="4"/>
        <v>2633.3464960058104</v>
      </c>
      <c r="V15" s="35">
        <f t="shared" si="5"/>
        <v>3568.8543936092956</v>
      </c>
      <c r="W15" s="35">
        <f t="shared" si="6"/>
        <v>212.96114742193174</v>
      </c>
      <c r="X15" s="35">
        <f t="shared" si="7"/>
        <v>330.55782498184459</v>
      </c>
      <c r="Y15" s="35">
        <f t="shared" si="8"/>
        <v>0</v>
      </c>
      <c r="Z15" s="35">
        <f>(SUM(d202Data100!K53:K58)+Q15)/Q15</f>
        <v>19.75</v>
      </c>
      <c r="AA15" s="35">
        <f>(SUM(d202Data100!O53:O58))/$Q15*$O15/1.02</f>
        <v>234.02323892519971</v>
      </c>
      <c r="AB15" s="35">
        <f>(SUM(d202Data100!Q53:Q58))/$Q15*$O15/1.02</f>
        <v>23.40232389251997</v>
      </c>
      <c r="AC15" s="35">
        <f>(SUM(d202Data100!R53:R58))/$Q15*$O15/1.02</f>
        <v>0</v>
      </c>
      <c r="AD15" s="7">
        <f>d202Data100!F53</f>
        <v>922.14</v>
      </c>
      <c r="AE15" s="34"/>
      <c r="AF15" s="34"/>
      <c r="AH15" s="102">
        <f t="shared" si="9"/>
        <v>11.252500000000001</v>
      </c>
      <c r="AI15" s="102">
        <f t="shared" si="10"/>
        <v>15.25</v>
      </c>
      <c r="AJ15" s="102">
        <f t="shared" si="11"/>
        <v>28.825000000000003</v>
      </c>
      <c r="AK15" s="102">
        <f t="shared" si="12"/>
        <v>2643.714001895597</v>
      </c>
      <c r="AL15" s="102">
        <f t="shared" si="13"/>
        <v>3582.9050014581508</v>
      </c>
      <c r="AM15" s="102">
        <f t="shared" si="14"/>
        <v>0</v>
      </c>
      <c r="AN15" s="102">
        <f t="shared" si="15"/>
        <v>545.65881087780701</v>
      </c>
      <c r="AO15" s="102">
        <f t="shared" si="16"/>
        <v>6772.2778142315547</v>
      </c>
      <c r="AP15" s="102">
        <f t="shared" si="17"/>
        <v>5.0683460077089508</v>
      </c>
    </row>
    <row r="16" spans="1:42" ht="20.100000000000001" customHeight="1" x14ac:dyDescent="0.25">
      <c r="A16" s="45">
        <v>106</v>
      </c>
      <c r="B16" s="42"/>
      <c r="C16" s="42"/>
      <c r="D16" s="42"/>
      <c r="E16" s="42">
        <v>12.38</v>
      </c>
      <c r="F16" s="42">
        <v>88.18</v>
      </c>
      <c r="G16" s="42">
        <v>5.31</v>
      </c>
      <c r="H16" s="42">
        <v>53.17</v>
      </c>
      <c r="I16" s="42"/>
      <c r="J16" s="42"/>
      <c r="K16" s="42">
        <v>110.32</v>
      </c>
      <c r="L16" s="42"/>
      <c r="M16" s="41"/>
      <c r="O16" s="36">
        <v>12.416666666666666</v>
      </c>
      <c r="P16" s="36">
        <f t="shared" si="0"/>
        <v>269.36</v>
      </c>
      <c r="Q16" s="36">
        <v>4</v>
      </c>
      <c r="R16" s="36">
        <f t="shared" si="1"/>
        <v>67.34</v>
      </c>
      <c r="S16" s="36">
        <f t="shared" si="2"/>
        <v>819.74346405228755</v>
      </c>
      <c r="T16" s="35">
        <f t="shared" si="3"/>
        <v>8197.4346405228753</v>
      </c>
      <c r="U16" s="35">
        <f t="shared" si="4"/>
        <v>3060.3431372549016</v>
      </c>
      <c r="V16" s="35">
        <f t="shared" si="5"/>
        <v>3357.3692810457514</v>
      </c>
      <c r="W16" s="35">
        <f t="shared" si="6"/>
        <v>161.59926470588232</v>
      </c>
      <c r="X16" s="35">
        <f t="shared" si="7"/>
        <v>1618.12295751634</v>
      </c>
      <c r="Y16" s="35">
        <f t="shared" si="8"/>
        <v>0</v>
      </c>
      <c r="Z16" s="35">
        <f>(SUM(d202Data100!K63:K68)+Q16)/Q16</f>
        <v>20</v>
      </c>
      <c r="AA16" s="35">
        <f>(SUM(d202Data100!O63:O68))/$Q16*$O16/1.02</f>
        <v>209.9877450980392</v>
      </c>
      <c r="AB16" s="35">
        <f>(SUM(d202Data100!Q63:Q68))/$Q16*$O16/1.02</f>
        <v>143.03513071895424</v>
      </c>
      <c r="AC16" s="35">
        <f>(SUM(d202Data100!R63:R68))/$Q16*$O16/1.02</f>
        <v>0</v>
      </c>
      <c r="AD16" s="7">
        <f>d202Data100!F63</f>
        <v>2338.39</v>
      </c>
      <c r="AE16" s="34"/>
      <c r="AF16" s="34"/>
      <c r="AH16" s="102">
        <f t="shared" si="9"/>
        <v>25.14</v>
      </c>
      <c r="AI16" s="102">
        <f t="shared" si="10"/>
        <v>27.58</v>
      </c>
      <c r="AJ16" s="102">
        <f t="shared" si="11"/>
        <v>67.34</v>
      </c>
      <c r="AK16" s="102">
        <f t="shared" si="12"/>
        <v>3072.3917322834641</v>
      </c>
      <c r="AL16" s="102">
        <f t="shared" si="13"/>
        <v>3370.5872703412069</v>
      </c>
      <c r="AM16" s="102">
        <f t="shared" si="14"/>
        <v>0</v>
      </c>
      <c r="AN16" s="102">
        <f t="shared" si="15"/>
        <v>1786.7290026246721</v>
      </c>
      <c r="AO16" s="102">
        <f t="shared" si="16"/>
        <v>8229.7080052493438</v>
      </c>
      <c r="AP16" s="102">
        <f t="shared" si="17"/>
        <v>5.8032714885737722</v>
      </c>
    </row>
    <row r="17" spans="1:42" ht="20.100000000000001" customHeight="1" x14ac:dyDescent="0.25">
      <c r="A17" s="45">
        <v>107</v>
      </c>
      <c r="B17" s="42"/>
      <c r="C17" s="42"/>
      <c r="D17" s="42"/>
      <c r="E17" s="42">
        <v>6.61</v>
      </c>
      <c r="F17" s="42">
        <v>72.489999999999995</v>
      </c>
      <c r="G17" s="42">
        <v>4.3499999999999996</v>
      </c>
      <c r="H17" s="42">
        <v>26.58</v>
      </c>
      <c r="I17" s="42"/>
      <c r="J17" s="42"/>
      <c r="K17" s="42">
        <v>91.16</v>
      </c>
      <c r="L17" s="42"/>
      <c r="M17" s="41"/>
      <c r="O17" s="36">
        <v>11.657407407407407</v>
      </c>
      <c r="P17" s="36">
        <f t="shared" si="0"/>
        <v>201.19</v>
      </c>
      <c r="Q17" s="36">
        <v>3</v>
      </c>
      <c r="R17" s="36">
        <f t="shared" si="1"/>
        <v>67.063333333333333</v>
      </c>
      <c r="S17" s="36">
        <f t="shared" si="2"/>
        <v>766.45548898571769</v>
      </c>
      <c r="T17" s="35">
        <f t="shared" si="3"/>
        <v>7664.5548898571769</v>
      </c>
      <c r="U17" s="35">
        <f t="shared" si="4"/>
        <v>3013.4017187121758</v>
      </c>
      <c r="V17" s="35">
        <f t="shared" si="5"/>
        <v>3472.8407165335266</v>
      </c>
      <c r="W17" s="35">
        <f t="shared" si="6"/>
        <v>165.71804647785035</v>
      </c>
      <c r="X17" s="35">
        <f t="shared" si="7"/>
        <v>1012.5944081336238</v>
      </c>
      <c r="Y17" s="35">
        <f t="shared" si="8"/>
        <v>0</v>
      </c>
      <c r="Z17" s="35">
        <f>(SUM(d202Data100!K73:K78)+Q17)/Q17</f>
        <v>19</v>
      </c>
      <c r="AA17" s="35">
        <f>(SUM(d202Data100!O73:O78))/$Q17*$O17/1.02</f>
        <v>224.76700556765917</v>
      </c>
      <c r="AB17" s="35">
        <f>(SUM(d202Data100!Q73:Q78))/$Q17*$O17/1.02</f>
        <v>80.00181554103122</v>
      </c>
      <c r="AC17" s="35">
        <f>(SUM(d202Data100!R73:R78))/$Q17*$O17/1.02</f>
        <v>0</v>
      </c>
      <c r="AD17" s="7">
        <f>d202Data100!F73</f>
        <v>1166.78</v>
      </c>
      <c r="AE17" s="34"/>
      <c r="AF17" s="34"/>
      <c r="AH17" s="102">
        <f t="shared" si="9"/>
        <v>26.366666666666664</v>
      </c>
      <c r="AI17" s="102">
        <f t="shared" si="10"/>
        <v>30.386666666666667</v>
      </c>
      <c r="AJ17" s="102">
        <f t="shared" si="11"/>
        <v>67.063333333333333</v>
      </c>
      <c r="AK17" s="102">
        <f t="shared" si="12"/>
        <v>3025.2655050063181</v>
      </c>
      <c r="AL17" s="102">
        <f t="shared" si="13"/>
        <v>3486.513317779722</v>
      </c>
      <c r="AM17" s="102">
        <f t="shared" si="14"/>
        <v>0</v>
      </c>
      <c r="AN17" s="102">
        <f t="shared" si="15"/>
        <v>1182.9514800233303</v>
      </c>
      <c r="AO17" s="102">
        <f t="shared" si="16"/>
        <v>7694.7303028093702</v>
      </c>
      <c r="AP17" s="102">
        <f t="shared" si="17"/>
        <v>5.340119948458808</v>
      </c>
    </row>
    <row r="18" spans="1:42" ht="20.100000000000001" customHeight="1" thickBot="1" x14ac:dyDescent="0.3">
      <c r="A18" s="44">
        <v>108</v>
      </c>
      <c r="B18" s="38"/>
      <c r="C18" s="38"/>
      <c r="D18" s="38"/>
      <c r="E18" s="38">
        <v>13.46</v>
      </c>
      <c r="F18" s="38">
        <v>91.84</v>
      </c>
      <c r="G18" s="38">
        <v>7.11</v>
      </c>
      <c r="H18" s="38">
        <v>51.36</v>
      </c>
      <c r="I18" s="38"/>
      <c r="J18" s="38"/>
      <c r="K18" s="38">
        <v>116.15</v>
      </c>
      <c r="L18" s="38"/>
      <c r="M18" s="37"/>
      <c r="O18" s="36">
        <v>12.138888888888888</v>
      </c>
      <c r="P18" s="36">
        <f t="shared" si="0"/>
        <v>279.92</v>
      </c>
      <c r="Q18" s="36">
        <v>4</v>
      </c>
      <c r="R18" s="36">
        <f t="shared" si="1"/>
        <v>69.98</v>
      </c>
      <c r="S18" s="36">
        <f t="shared" si="2"/>
        <v>832.82298474945526</v>
      </c>
      <c r="T18" s="35">
        <f t="shared" si="3"/>
        <v>8328.2298474945528</v>
      </c>
      <c r="U18" s="35">
        <f t="shared" si="4"/>
        <v>3132.9044117647054</v>
      </c>
      <c r="V18" s="35">
        <f t="shared" si="5"/>
        <v>3455.7155501089319</v>
      </c>
      <c r="W18" s="35">
        <f t="shared" si="6"/>
        <v>211.5379901960784</v>
      </c>
      <c r="X18" s="35">
        <f t="shared" si="7"/>
        <v>1528.0718954248364</v>
      </c>
      <c r="Y18" s="35">
        <f t="shared" si="8"/>
        <v>0</v>
      </c>
      <c r="Z18" s="35">
        <f>(SUM(d202Data100!K83:K88)+Q18)/Q18</f>
        <v>21.5</v>
      </c>
      <c r="AA18" s="35">
        <f>(SUM(d202Data100!O83:O88))/$Q18*$O18/1.02</f>
        <v>208.26525054466228</v>
      </c>
      <c r="AB18" s="35">
        <f>(SUM(d202Data100!Q83:Q88))/$Q18*$O18/1.02</f>
        <v>187.43872549019605</v>
      </c>
      <c r="AC18" s="35">
        <f>(SUM(d202Data100!R83:R88))/$Q18*$O18/1.02</f>
        <v>0</v>
      </c>
      <c r="AD18" s="7">
        <f>d202Data100!F83</f>
        <v>2330.6</v>
      </c>
      <c r="AE18" s="34"/>
      <c r="AF18" s="34"/>
      <c r="AH18" s="102">
        <f t="shared" si="9"/>
        <v>26.325000000000003</v>
      </c>
      <c r="AI18" s="102">
        <f t="shared" si="10"/>
        <v>29.037500000000001</v>
      </c>
      <c r="AJ18" s="102">
        <f t="shared" si="11"/>
        <v>69.98</v>
      </c>
      <c r="AK18" s="102">
        <f t="shared" si="12"/>
        <v>3145.2386811023621</v>
      </c>
      <c r="AL18" s="102">
        <f t="shared" si="13"/>
        <v>3469.3207294400695</v>
      </c>
      <c r="AM18" s="102">
        <f t="shared" si="14"/>
        <v>0</v>
      </c>
      <c r="AN18" s="102">
        <f t="shared" si="15"/>
        <v>1746.45874343832</v>
      </c>
      <c r="AO18" s="102">
        <f t="shared" si="16"/>
        <v>8361.0181539807509</v>
      </c>
      <c r="AP18" s="102">
        <f t="shared" si="17"/>
        <v>5.4459831130588139</v>
      </c>
    </row>
    <row r="19" spans="1:42" ht="18.75" thickTop="1" x14ac:dyDescent="0.25">
      <c r="A19" s="40">
        <v>201</v>
      </c>
      <c r="B19" s="39"/>
      <c r="C19" s="39"/>
      <c r="D19" s="39"/>
      <c r="E19" s="39">
        <v>6.38</v>
      </c>
      <c r="F19" s="39">
        <v>29.44</v>
      </c>
      <c r="G19" s="39">
        <v>1.2</v>
      </c>
      <c r="H19" s="39">
        <v>23.41</v>
      </c>
      <c r="I19" s="39"/>
      <c r="J19" s="39"/>
      <c r="K19" s="39">
        <v>41.17</v>
      </c>
      <c r="L19" s="39"/>
      <c r="M19" s="43"/>
      <c r="O19" s="36">
        <v>22.370370370370367</v>
      </c>
      <c r="P19" s="36">
        <f t="shared" si="0"/>
        <v>101.60000000000001</v>
      </c>
      <c r="Q19" s="36">
        <v>4</v>
      </c>
      <c r="R19" s="36">
        <f t="shared" si="1"/>
        <v>25.400000000000002</v>
      </c>
      <c r="S19" s="36">
        <f t="shared" si="2"/>
        <v>557.06608569353659</v>
      </c>
      <c r="T19" s="35">
        <f t="shared" si="3"/>
        <v>5570.6608569353657</v>
      </c>
      <c r="U19" s="35">
        <f t="shared" si="4"/>
        <v>1963.9869281045749</v>
      </c>
      <c r="V19" s="35">
        <f t="shared" si="5"/>
        <v>2257.3238925199703</v>
      </c>
      <c r="W19" s="35">
        <f t="shared" si="6"/>
        <v>65.795206971677544</v>
      </c>
      <c r="X19" s="35">
        <f t="shared" si="7"/>
        <v>1283.554829339143</v>
      </c>
      <c r="Y19" s="35">
        <f t="shared" si="8"/>
        <v>0</v>
      </c>
      <c r="Z19" s="35">
        <f>(SUM(d202Data200!K13:K18)+Q19)/Q19</f>
        <v>18</v>
      </c>
      <c r="AA19" s="35">
        <f>(SUM(d202Data200!O13:O18))/$Q19*$O19/1.02</f>
        <v>82.24400871459693</v>
      </c>
      <c r="AB19" s="35">
        <f>(SUM(d202Data200!Q13:Q18))/$Q19*$O19/1.02</f>
        <v>109.65867828612924</v>
      </c>
      <c r="AC19" s="35">
        <f>(SUM(d202Data200!R13:R18))/$Q19*$O19/1.02</f>
        <v>0</v>
      </c>
      <c r="AD19" s="7">
        <f>d202Data200!F13</f>
        <v>1038.42</v>
      </c>
      <c r="AE19" s="34"/>
      <c r="AF19" s="34"/>
      <c r="AH19" s="102">
        <f t="shared" si="9"/>
        <v>8.9550000000000001</v>
      </c>
      <c r="AI19" s="102">
        <f t="shared" si="10"/>
        <v>10.2925</v>
      </c>
      <c r="AJ19" s="102">
        <f t="shared" si="11"/>
        <v>25.400000000000002</v>
      </c>
      <c r="AK19" s="102">
        <f t="shared" si="12"/>
        <v>1971.7191601049867</v>
      </c>
      <c r="AL19" s="102">
        <f t="shared" si="13"/>
        <v>2266.2109944590256</v>
      </c>
      <c r="AM19" s="102">
        <f t="shared" si="14"/>
        <v>0</v>
      </c>
      <c r="AN19" s="102">
        <f t="shared" si="15"/>
        <v>1354.6624380285796</v>
      </c>
      <c r="AO19" s="102">
        <f t="shared" si="16"/>
        <v>5592.5925925925912</v>
      </c>
      <c r="AP19" s="102">
        <f t="shared" si="17"/>
        <v>3.2092047182385901</v>
      </c>
    </row>
    <row r="20" spans="1:42" ht="18" x14ac:dyDescent="0.25">
      <c r="A20" s="40">
        <v>202</v>
      </c>
      <c r="B20" s="42"/>
      <c r="C20" s="42"/>
      <c r="D20" s="42"/>
      <c r="E20" s="42">
        <v>10.46</v>
      </c>
      <c r="F20" s="42">
        <v>102.62</v>
      </c>
      <c r="G20" s="42">
        <v>5.14</v>
      </c>
      <c r="H20" s="42">
        <v>55.51</v>
      </c>
      <c r="I20" s="42"/>
      <c r="J20" s="42"/>
      <c r="K20" s="42">
        <v>112.11</v>
      </c>
      <c r="L20" s="42"/>
      <c r="M20" s="41"/>
      <c r="O20" s="36">
        <v>12.731481481481481</v>
      </c>
      <c r="P20" s="36">
        <f t="shared" si="0"/>
        <v>285.84000000000003</v>
      </c>
      <c r="Q20" s="36">
        <v>4</v>
      </c>
      <c r="R20" s="36">
        <f t="shared" si="1"/>
        <v>71.460000000000008</v>
      </c>
      <c r="S20" s="36">
        <f t="shared" si="2"/>
        <v>891.95261437908505</v>
      </c>
      <c r="T20" s="35">
        <f t="shared" si="3"/>
        <v>8919.5261437908503</v>
      </c>
      <c r="U20" s="35">
        <f t="shared" si="4"/>
        <v>3528.6174655047203</v>
      </c>
      <c r="V20" s="35">
        <f t="shared" si="5"/>
        <v>3498.3489923747275</v>
      </c>
      <c r="W20" s="35">
        <f t="shared" si="6"/>
        <v>160.39170297748728</v>
      </c>
      <c r="X20" s="35">
        <f t="shared" si="7"/>
        <v>1732.1679829339141</v>
      </c>
      <c r="Y20" s="35">
        <f t="shared" si="8"/>
        <v>0</v>
      </c>
      <c r="Z20" s="35">
        <f>(SUM(d202Data200!K23:K28)+Q20)/Q20</f>
        <v>19.25</v>
      </c>
      <c r="AA20" s="35">
        <f>(SUM(d202Data200!O23:O28))/$Q20*$O20/1.02</f>
        <v>165.38444081336237</v>
      </c>
      <c r="AB20" s="35">
        <f>(SUM(d202Data200!Q23:Q28))/$Q20*$O20/1.02</f>
        <v>152.90259622367466</v>
      </c>
      <c r="AC20" s="35">
        <f>(SUM(d202Data200!R23:R28))/$Q20*$O20/1.02</f>
        <v>0</v>
      </c>
      <c r="AD20" s="7">
        <f>d202Data200!F23</f>
        <v>1969.81</v>
      </c>
      <c r="AE20" s="34"/>
      <c r="AF20" s="34"/>
      <c r="AH20" s="102">
        <f t="shared" si="9"/>
        <v>28.270000000000003</v>
      </c>
      <c r="AI20" s="102">
        <f t="shared" si="10"/>
        <v>28.0275</v>
      </c>
      <c r="AJ20" s="102">
        <f t="shared" si="11"/>
        <v>71.460000000000008</v>
      </c>
      <c r="AK20" s="102">
        <f t="shared" si="12"/>
        <v>3542.509660250802</v>
      </c>
      <c r="AL20" s="102">
        <f t="shared" si="13"/>
        <v>3512.1220199037616</v>
      </c>
      <c r="AM20" s="102">
        <f t="shared" si="14"/>
        <v>0</v>
      </c>
      <c r="AN20" s="102">
        <f t="shared" si="15"/>
        <v>1900.0107082968793</v>
      </c>
      <c r="AO20" s="102">
        <f t="shared" si="16"/>
        <v>8954.6423884514425</v>
      </c>
      <c r="AP20" s="102">
        <f t="shared" si="17"/>
        <v>6.6711959405914261</v>
      </c>
    </row>
    <row r="21" spans="1:42" ht="18" x14ac:dyDescent="0.25">
      <c r="A21" s="40">
        <v>203</v>
      </c>
      <c r="B21" s="42"/>
      <c r="C21" s="42"/>
      <c r="D21" s="42"/>
      <c r="E21" s="42">
        <v>33.04</v>
      </c>
      <c r="F21" s="42">
        <v>57.53</v>
      </c>
      <c r="G21" s="42">
        <v>8.1199999999999992</v>
      </c>
      <c r="H21" s="42">
        <v>48.5</v>
      </c>
      <c r="I21" s="42"/>
      <c r="J21" s="42"/>
      <c r="K21" s="42">
        <v>108.11</v>
      </c>
      <c r="L21" s="42"/>
      <c r="M21" s="41"/>
      <c r="O21" s="36">
        <v>11</v>
      </c>
      <c r="P21" s="36">
        <f t="shared" si="0"/>
        <v>255.3</v>
      </c>
      <c r="Q21" s="36">
        <v>4</v>
      </c>
      <c r="R21" s="36">
        <f t="shared" si="1"/>
        <v>63.825000000000003</v>
      </c>
      <c r="S21" s="36">
        <f t="shared" si="2"/>
        <v>688.30882352941182</v>
      </c>
      <c r="T21" s="35">
        <f t="shared" si="3"/>
        <v>6883.0882352941189</v>
      </c>
      <c r="U21" s="35">
        <f t="shared" si="4"/>
        <v>2441.8382352941176</v>
      </c>
      <c r="V21" s="35">
        <f t="shared" si="5"/>
        <v>2914.7303921568632</v>
      </c>
      <c r="W21" s="35">
        <f t="shared" si="6"/>
        <v>218.92156862745097</v>
      </c>
      <c r="X21" s="35">
        <f t="shared" si="7"/>
        <v>1307.5980392156862</v>
      </c>
      <c r="Y21" s="35">
        <f t="shared" si="8"/>
        <v>0</v>
      </c>
      <c r="Z21" s="35">
        <f>(SUM(d202Data200!K33:K38)+Q21)/Q21</f>
        <v>22.75</v>
      </c>
      <c r="AA21" s="35">
        <f>(SUM(d202Data200!O33:O38))/$Q21*$O21/1.02</f>
        <v>239.95098039215685</v>
      </c>
      <c r="AB21" s="35">
        <f>(SUM(d202Data200!Q33:Q38))/$Q21*$O21/1.02</f>
        <v>204.90196078431373</v>
      </c>
      <c r="AC21" s="35">
        <f>(SUM(d202Data200!R33:R38))/$Q21*$O21/1.02</f>
        <v>0</v>
      </c>
      <c r="AD21" s="7">
        <f>d202Data200!F33</f>
        <v>5538.23</v>
      </c>
      <c r="AE21" s="34"/>
      <c r="AF21" s="34"/>
      <c r="AH21" s="102">
        <f t="shared" si="9"/>
        <v>22.642499999999998</v>
      </c>
      <c r="AI21" s="102">
        <f t="shared" si="10"/>
        <v>27.0275</v>
      </c>
      <c r="AJ21" s="102">
        <f t="shared" si="11"/>
        <v>63.825000000000003</v>
      </c>
      <c r="AK21" s="102">
        <f t="shared" si="12"/>
        <v>2451.4517716535433</v>
      </c>
      <c r="AL21" s="102">
        <f t="shared" si="13"/>
        <v>2926.2057086614172</v>
      </c>
      <c r="AM21" s="102">
        <f t="shared" si="14"/>
        <v>0</v>
      </c>
      <c r="AN21" s="102">
        <f t="shared" si="15"/>
        <v>1532.5295275590549</v>
      </c>
      <c r="AO21" s="102">
        <f t="shared" si="16"/>
        <v>6910.1870078740158</v>
      </c>
      <c r="AP21" s="102">
        <f t="shared" si="17"/>
        <v>4.1091718357520586</v>
      </c>
    </row>
    <row r="22" spans="1:42" ht="18" x14ac:dyDescent="0.25">
      <c r="A22" s="40">
        <v>204</v>
      </c>
      <c r="B22" s="42"/>
      <c r="C22" s="42"/>
      <c r="D22" s="42"/>
      <c r="E22" s="42">
        <v>3.49</v>
      </c>
      <c r="F22" s="42">
        <v>28.73</v>
      </c>
      <c r="G22" s="42">
        <v>1.71</v>
      </c>
      <c r="H22" s="42">
        <v>6.99</v>
      </c>
      <c r="I22" s="42"/>
      <c r="J22" s="42"/>
      <c r="K22" s="42">
        <v>33.86</v>
      </c>
      <c r="L22" s="42"/>
      <c r="M22" s="41"/>
      <c r="O22" s="36">
        <v>24.564814814814813</v>
      </c>
      <c r="P22" s="36">
        <f t="shared" si="0"/>
        <v>74.78</v>
      </c>
      <c r="Q22" s="36">
        <v>3</v>
      </c>
      <c r="R22" s="36">
        <f t="shared" si="1"/>
        <v>24.926666666666666</v>
      </c>
      <c r="S22" s="36">
        <f t="shared" si="2"/>
        <v>600.31269668361165</v>
      </c>
      <c r="T22" s="35">
        <f t="shared" si="3"/>
        <v>6003.1269668361165</v>
      </c>
      <c r="U22" s="35">
        <f t="shared" si="4"/>
        <v>2586.5305010893248</v>
      </c>
      <c r="V22" s="35">
        <f t="shared" si="5"/>
        <v>2718.1850641491164</v>
      </c>
      <c r="W22" s="35">
        <f t="shared" si="6"/>
        <v>137.27396514161217</v>
      </c>
      <c r="X22" s="35">
        <f t="shared" si="7"/>
        <v>561.13743645606382</v>
      </c>
      <c r="Y22" s="35">
        <f t="shared" si="8"/>
        <v>0</v>
      </c>
      <c r="Z22" s="35">
        <f>(SUM(d202Data200!K43:K48)+Q22)/Q22</f>
        <v>17.666666666666668</v>
      </c>
      <c r="AA22" s="35">
        <f>(SUM(d202Data200!O43:O48))/$Q22*$O22/1.02</f>
        <v>200.69293149358509</v>
      </c>
      <c r="AB22" s="35">
        <f>(SUM(d202Data200!Q43:Q48))/$Q22*$O22/1.02</f>
        <v>72.249455337690634</v>
      </c>
      <c r="AC22" s="35">
        <f>(SUM(d202Data200!R43:R48))/$Q22*$O22/1.02</f>
        <v>0</v>
      </c>
      <c r="AD22" s="7">
        <f>d202Data200!F43</f>
        <v>708.15</v>
      </c>
      <c r="AE22" s="34"/>
      <c r="AF22" s="34"/>
      <c r="AH22" s="102">
        <f t="shared" si="9"/>
        <v>10.74</v>
      </c>
      <c r="AI22" s="102">
        <f t="shared" si="10"/>
        <v>11.286666666666667</v>
      </c>
      <c r="AJ22" s="102">
        <f t="shared" si="11"/>
        <v>24.926666666666666</v>
      </c>
      <c r="AK22" s="102">
        <f t="shared" si="12"/>
        <v>2596.7136920384946</v>
      </c>
      <c r="AL22" s="102">
        <f t="shared" si="13"/>
        <v>2728.8865801497031</v>
      </c>
      <c r="AM22" s="102">
        <f t="shared" si="14"/>
        <v>0</v>
      </c>
      <c r="AN22" s="102">
        <f t="shared" si="15"/>
        <v>701.16105278506836</v>
      </c>
      <c r="AO22" s="102">
        <f t="shared" si="16"/>
        <v>6026.7613249732658</v>
      </c>
      <c r="AP22" s="102">
        <f t="shared" si="17"/>
        <v>5.2689478539170764</v>
      </c>
    </row>
    <row r="23" spans="1:42" ht="18" x14ac:dyDescent="0.25">
      <c r="A23" s="40">
        <v>205</v>
      </c>
      <c r="B23" s="42"/>
      <c r="C23" s="42"/>
      <c r="D23" s="42"/>
      <c r="E23" s="42">
        <v>22.8</v>
      </c>
      <c r="F23" s="42">
        <v>111.37</v>
      </c>
      <c r="G23" s="42">
        <v>6.51</v>
      </c>
      <c r="H23" s="42">
        <v>63.51</v>
      </c>
      <c r="I23" s="42"/>
      <c r="J23" s="42"/>
      <c r="K23" s="42">
        <v>142.72999999999999</v>
      </c>
      <c r="L23" s="42"/>
      <c r="M23" s="41"/>
      <c r="O23" s="36">
        <v>5</v>
      </c>
      <c r="P23" s="36">
        <f t="shared" si="0"/>
        <v>346.91999999999996</v>
      </c>
      <c r="Q23" s="36">
        <v>4</v>
      </c>
      <c r="R23" s="36">
        <f t="shared" si="1"/>
        <v>86.72999999999999</v>
      </c>
      <c r="S23" s="36">
        <f t="shared" si="2"/>
        <v>425.14705882352939</v>
      </c>
      <c r="T23" s="35">
        <f t="shared" si="3"/>
        <v>4251.4705882352937</v>
      </c>
      <c r="U23" s="35">
        <f t="shared" si="4"/>
        <v>1644.2401960784318</v>
      </c>
      <c r="V23" s="35">
        <f t="shared" si="5"/>
        <v>1749.142156862745</v>
      </c>
      <c r="W23" s="35">
        <f t="shared" si="6"/>
        <v>79.77941176470587</v>
      </c>
      <c r="X23" s="35">
        <f t="shared" si="7"/>
        <v>778.30882352941171</v>
      </c>
      <c r="Y23" s="35">
        <f t="shared" si="8"/>
        <v>0</v>
      </c>
      <c r="Z23" s="35">
        <f>(SUM(d202Data200!K53:K58)+Q23)/Q23</f>
        <v>21.75</v>
      </c>
      <c r="AA23" s="35">
        <f>(SUM(d202Data200!O53:O58))/$Q23*$O23/1.02</f>
        <v>106.61764705882352</v>
      </c>
      <c r="AB23" s="35">
        <f>(SUM(d202Data200!Q53:Q58))/$Q23*$O23/1.02</f>
        <v>67.401960784313729</v>
      </c>
      <c r="AC23" s="35">
        <f>(SUM(d202Data200!R53:R58))/$Q23*$O23/1.02</f>
        <v>0</v>
      </c>
      <c r="AD23" s="7">
        <f>d202Data200!F53</f>
        <v>3809.78</v>
      </c>
      <c r="AE23" s="34"/>
      <c r="AF23" s="34"/>
      <c r="AH23" s="102">
        <f t="shared" si="9"/>
        <v>33.542500000000004</v>
      </c>
      <c r="AI23" s="102">
        <f t="shared" si="10"/>
        <v>35.682499999999997</v>
      </c>
      <c r="AJ23" s="102">
        <f t="shared" si="11"/>
        <v>86.72999999999999</v>
      </c>
      <c r="AK23" s="102">
        <f t="shared" si="12"/>
        <v>1650.7135826771655</v>
      </c>
      <c r="AL23" s="102">
        <f t="shared" si="13"/>
        <v>1756.0285433070865</v>
      </c>
      <c r="AM23" s="102">
        <f t="shared" si="14"/>
        <v>0</v>
      </c>
      <c r="AN23" s="102">
        <f t="shared" si="15"/>
        <v>861.46653543307082</v>
      </c>
      <c r="AO23" s="102">
        <f t="shared" si="16"/>
        <v>4268.2086614173231</v>
      </c>
      <c r="AP23" s="102">
        <f t="shared" si="17"/>
        <v>2.7582699969350051</v>
      </c>
    </row>
    <row r="24" spans="1:42" ht="18" x14ac:dyDescent="0.25">
      <c r="A24" s="40">
        <v>206</v>
      </c>
      <c r="B24" s="42"/>
      <c r="C24" s="42"/>
      <c r="D24" s="42"/>
      <c r="E24" s="42">
        <v>19.260000000000002</v>
      </c>
      <c r="F24" s="42">
        <v>155.75</v>
      </c>
      <c r="G24" s="42">
        <v>10.74</v>
      </c>
      <c r="H24" s="42">
        <v>111.5</v>
      </c>
      <c r="I24" s="42"/>
      <c r="J24" s="42"/>
      <c r="K24" s="42">
        <v>191.23</v>
      </c>
      <c r="L24" s="42"/>
      <c r="M24" s="41"/>
      <c r="O24" s="36">
        <v>5.229166666666667</v>
      </c>
      <c r="P24" s="36">
        <f t="shared" si="0"/>
        <v>488.48</v>
      </c>
      <c r="Q24" s="36">
        <v>4</v>
      </c>
      <c r="R24" s="36">
        <f t="shared" si="1"/>
        <v>122.12</v>
      </c>
      <c r="S24" s="36">
        <f t="shared" si="2"/>
        <v>626.06454248366026</v>
      </c>
      <c r="T24" s="35">
        <f t="shared" si="3"/>
        <v>6260.6454248366026</v>
      </c>
      <c r="U24" s="35">
        <f t="shared" si="4"/>
        <v>2243.0305351307193</v>
      </c>
      <c r="V24" s="35">
        <f t="shared" si="5"/>
        <v>2450.9155433006536</v>
      </c>
      <c r="W24" s="35">
        <f t="shared" si="6"/>
        <v>137.65012254901961</v>
      </c>
      <c r="X24" s="35">
        <f t="shared" si="7"/>
        <v>1429.0492238562092</v>
      </c>
      <c r="Y24" s="35">
        <f t="shared" si="8"/>
        <v>0</v>
      </c>
      <c r="Z24" s="35">
        <f>(SUM(d202Data200!K63:K68)+Q24)/Q24</f>
        <v>23.25</v>
      </c>
      <c r="AA24" s="35">
        <f>(SUM(d202Data200!O63:O68))/$Q24*$O24/1.02</f>
        <v>162.77062908496734</v>
      </c>
      <c r="AB24" s="35">
        <f>(SUM(d202Data200!Q63:Q68))/$Q24*$O24/1.02</f>
        <v>115.34926470588235</v>
      </c>
      <c r="AC24" s="35">
        <f>(SUM(d202Data200!R63:R68))/$Q24*$O24/1.02</f>
        <v>0</v>
      </c>
      <c r="AD24" s="7">
        <f>d202Data200!F63</f>
        <v>2962.62</v>
      </c>
      <c r="AE24" s="34"/>
      <c r="AF24" s="34"/>
      <c r="AH24" s="102">
        <f t="shared" si="9"/>
        <v>43.752499999999998</v>
      </c>
      <c r="AI24" s="102">
        <f t="shared" si="10"/>
        <v>47.807499999999997</v>
      </c>
      <c r="AJ24" s="102">
        <f t="shared" si="11"/>
        <v>122.12</v>
      </c>
      <c r="AK24" s="102">
        <f t="shared" si="12"/>
        <v>2251.8613640091862</v>
      </c>
      <c r="AL24" s="102">
        <f t="shared" si="13"/>
        <v>2460.5648170931759</v>
      </c>
      <c r="AM24" s="102">
        <f t="shared" si="14"/>
        <v>0</v>
      </c>
      <c r="AN24" s="102">
        <f t="shared" si="15"/>
        <v>1572.8674540682416</v>
      </c>
      <c r="AO24" s="102">
        <f t="shared" si="16"/>
        <v>6285.2936351706039</v>
      </c>
      <c r="AP24" s="102">
        <f t="shared" si="17"/>
        <v>3.4638678682455319</v>
      </c>
    </row>
    <row r="25" spans="1:42" ht="18" x14ac:dyDescent="0.25">
      <c r="A25" s="40">
        <v>207</v>
      </c>
      <c r="B25" s="42"/>
      <c r="C25" s="42"/>
      <c r="D25" s="42"/>
      <c r="E25" s="42">
        <v>13.73</v>
      </c>
      <c r="F25" s="42">
        <v>66.2</v>
      </c>
      <c r="G25" s="42">
        <v>6.6</v>
      </c>
      <c r="H25" s="42">
        <v>30.47</v>
      </c>
      <c r="I25" s="42"/>
      <c r="J25" s="42"/>
      <c r="K25" s="42">
        <v>105.22</v>
      </c>
      <c r="L25" s="42"/>
      <c r="M25" s="41"/>
      <c r="O25" s="36">
        <v>12</v>
      </c>
      <c r="P25" s="36">
        <f t="shared" si="0"/>
        <v>222.22</v>
      </c>
      <c r="Q25" s="36">
        <v>4</v>
      </c>
      <c r="R25" s="36">
        <f t="shared" si="1"/>
        <v>55.555</v>
      </c>
      <c r="S25" s="36">
        <f t="shared" si="2"/>
        <v>653.58823529411757</v>
      </c>
      <c r="T25" s="35">
        <f t="shared" si="3"/>
        <v>6535.8823529411757</v>
      </c>
      <c r="U25" s="35">
        <f t="shared" si="4"/>
        <v>2350.8823529411766</v>
      </c>
      <c r="V25" s="35">
        <f t="shared" si="5"/>
        <v>3094.7058823529405</v>
      </c>
      <c r="W25" s="35">
        <f t="shared" si="6"/>
        <v>194.11764705882354</v>
      </c>
      <c r="X25" s="35">
        <f t="shared" si="7"/>
        <v>896.17647058823513</v>
      </c>
      <c r="Y25" s="35">
        <f t="shared" si="8"/>
        <v>0</v>
      </c>
      <c r="Z25" s="35">
        <f>(SUM(d202Data200!K73:K78)+Q25)/Q25</f>
        <v>23.75</v>
      </c>
      <c r="AA25" s="35">
        <f>(SUM(d202Data200!O73:O78))/$Q25*$O25/1.02</f>
        <v>217.64705882352942</v>
      </c>
      <c r="AB25" s="35">
        <f>(SUM(d202Data200!Q73:Q78))/$Q25*$O25/1.02</f>
        <v>88.235294117647058</v>
      </c>
      <c r="AC25" s="35">
        <f>(SUM(d202Data200!R73:R78))/$Q25*$O25/1.02</f>
        <v>0</v>
      </c>
      <c r="AD25" s="7">
        <f>d202Data200!F73</f>
        <v>2511.54</v>
      </c>
      <c r="AE25" s="34"/>
      <c r="AF25" s="34"/>
      <c r="AH25" s="102">
        <f t="shared" si="9"/>
        <v>19.982500000000002</v>
      </c>
      <c r="AI25" s="102">
        <f t="shared" si="10"/>
        <v>26.305</v>
      </c>
      <c r="AJ25" s="102">
        <f t="shared" si="11"/>
        <v>55.555</v>
      </c>
      <c r="AK25" s="102">
        <f t="shared" si="12"/>
        <v>2360.1377952755906</v>
      </c>
      <c r="AL25" s="102">
        <f t="shared" si="13"/>
        <v>3106.8897637795271</v>
      </c>
      <c r="AM25" s="102">
        <f t="shared" si="14"/>
        <v>0</v>
      </c>
      <c r="AN25" s="102">
        <f t="shared" si="15"/>
        <v>1094.5866141732283</v>
      </c>
      <c r="AO25" s="102">
        <f t="shared" si="16"/>
        <v>6561.6141732283459</v>
      </c>
      <c r="AP25" s="102">
        <f t="shared" si="17"/>
        <v>4.3172472529835808</v>
      </c>
    </row>
    <row r="26" spans="1:42" ht="18.75" thickBot="1" x14ac:dyDescent="0.3">
      <c r="A26" s="40">
        <v>208</v>
      </c>
      <c r="B26" s="38"/>
      <c r="C26" s="38"/>
      <c r="D26" s="38"/>
      <c r="E26" s="38">
        <v>6.8</v>
      </c>
      <c r="F26" s="38">
        <v>105.17</v>
      </c>
      <c r="G26" s="38">
        <v>6.84</v>
      </c>
      <c r="H26" s="38">
        <v>77.790000000000006</v>
      </c>
      <c r="I26" s="38"/>
      <c r="J26" s="38"/>
      <c r="K26" s="38">
        <v>128.30000000000001</v>
      </c>
      <c r="L26" s="38"/>
      <c r="M26" s="37"/>
      <c r="O26" s="36">
        <v>5.020833333333333</v>
      </c>
      <c r="P26" s="36">
        <f t="shared" si="0"/>
        <v>324.90000000000003</v>
      </c>
      <c r="Q26" s="36">
        <v>4</v>
      </c>
      <c r="R26" s="36">
        <f t="shared" si="1"/>
        <v>81.225000000000009</v>
      </c>
      <c r="S26" s="36">
        <f t="shared" si="2"/>
        <v>399.82077205882359</v>
      </c>
      <c r="T26" s="35">
        <f t="shared" si="3"/>
        <v>3998.207720588236</v>
      </c>
      <c r="U26" s="35">
        <f t="shared" si="4"/>
        <v>1377.8987949346404</v>
      </c>
      <c r="V26" s="35">
        <f t="shared" si="5"/>
        <v>1578.8551879084964</v>
      </c>
      <c r="W26" s="35">
        <f t="shared" si="6"/>
        <v>84.172794117647044</v>
      </c>
      <c r="X26" s="35">
        <f t="shared" si="7"/>
        <v>957.28094362745094</v>
      </c>
      <c r="Y26" s="35">
        <f t="shared" si="8"/>
        <v>0</v>
      </c>
      <c r="Z26" s="35">
        <f>(SUM(d202Data200!K83:K88)+Q26)/Q26</f>
        <v>22.5</v>
      </c>
      <c r="AA26" s="35">
        <f>(SUM(d202Data200!O83:O88))/$Q26*$O26/1.02</f>
        <v>110.75367647058823</v>
      </c>
      <c r="AB26" s="35">
        <f>(SUM(d202Data200!Q83:Q88))/$Q26*$O26/1.02</f>
        <v>81.219362745098039</v>
      </c>
      <c r="AC26" s="35">
        <f>(SUM(d202Data200!R83:R88))/$Q26*$O26/1.02</f>
        <v>0</v>
      </c>
      <c r="AD26" s="7">
        <f>d202Data200!F83</f>
        <v>1292.55</v>
      </c>
      <c r="AE26" s="34"/>
      <c r="AF26" s="34"/>
      <c r="AH26" s="102">
        <f t="shared" si="9"/>
        <v>27.9925</v>
      </c>
      <c r="AI26" s="102">
        <f t="shared" si="10"/>
        <v>32.075000000000003</v>
      </c>
      <c r="AJ26" s="102">
        <f t="shared" si="11"/>
        <v>81.225000000000009</v>
      </c>
      <c r="AK26" s="102">
        <f t="shared" si="12"/>
        <v>1383.3235933398948</v>
      </c>
      <c r="AL26" s="102">
        <f t="shared" si="13"/>
        <v>1585.0711532152234</v>
      </c>
      <c r="AM26" s="102">
        <f t="shared" si="14"/>
        <v>0</v>
      </c>
      <c r="AN26" s="102">
        <f t="shared" si="15"/>
        <v>1045.5539493110236</v>
      </c>
      <c r="AO26" s="102">
        <f t="shared" si="16"/>
        <v>4013.9486958661419</v>
      </c>
      <c r="AP26" s="102">
        <f t="shared" si="17"/>
        <v>2.6294336920168844</v>
      </c>
    </row>
    <row r="27" spans="1:42" ht="18.75" thickTop="1" x14ac:dyDescent="0.25">
      <c r="A27" s="40">
        <v>301</v>
      </c>
      <c r="B27" s="39"/>
      <c r="C27" s="39"/>
      <c r="D27" s="39"/>
      <c r="E27" s="39">
        <v>8.7200000000000006</v>
      </c>
      <c r="F27" s="39">
        <v>54.99</v>
      </c>
      <c r="G27" s="39">
        <v>3.05</v>
      </c>
      <c r="H27" s="39">
        <v>35.950000000000003</v>
      </c>
      <c r="I27" s="39"/>
      <c r="J27" s="39"/>
      <c r="K27" s="39">
        <v>76.92</v>
      </c>
      <c r="L27" s="39"/>
      <c r="M27" s="43"/>
      <c r="O27" s="36">
        <v>11.157407407407407</v>
      </c>
      <c r="P27" s="36">
        <f t="shared" si="0"/>
        <v>179.63</v>
      </c>
      <c r="Q27" s="36">
        <v>4</v>
      </c>
      <c r="R27" s="36">
        <f t="shared" si="1"/>
        <v>44.907499999999999</v>
      </c>
      <c r="S27" s="36">
        <f t="shared" si="2"/>
        <v>491.22673838053731</v>
      </c>
      <c r="T27" s="35">
        <f t="shared" si="3"/>
        <v>4912.2673838053724</v>
      </c>
      <c r="U27" s="35">
        <f t="shared" si="4"/>
        <v>1742.2510439360929</v>
      </c>
      <c r="V27" s="35">
        <f t="shared" si="5"/>
        <v>2103.4994553376905</v>
      </c>
      <c r="W27" s="35">
        <f t="shared" si="6"/>
        <v>83.407089687726938</v>
      </c>
      <c r="X27" s="35">
        <f t="shared" si="7"/>
        <v>983.10979484386348</v>
      </c>
      <c r="Y27" s="35">
        <f t="shared" si="8"/>
        <v>0</v>
      </c>
      <c r="Z27" s="35">
        <f>(SUM(d202Data300!K13:K18)+Q27)/Q27</f>
        <v>16.25</v>
      </c>
      <c r="AA27" s="35">
        <f>(SUM(d202Data300!O13:O18))/$Q27*$O27/1.02</f>
        <v>114.85566448801742</v>
      </c>
      <c r="AB27" s="35">
        <f>(SUM(d202Data300!Q13:Q18))/$Q27*$O27/1.02</f>
        <v>106.65168845315903</v>
      </c>
      <c r="AC27" s="35">
        <f>(SUM(d202Data300!R13:R18))/$Q27*$O27/1.02</f>
        <v>0</v>
      </c>
      <c r="AD27" s="7">
        <f>d202Data300!F13</f>
        <v>1672.66</v>
      </c>
      <c r="AE27" s="34"/>
      <c r="AF27" s="34"/>
      <c r="AH27" s="102">
        <f t="shared" si="9"/>
        <v>15.9275</v>
      </c>
      <c r="AI27" s="102">
        <f t="shared" si="10"/>
        <v>19.23</v>
      </c>
      <c r="AJ27" s="102">
        <f t="shared" si="11"/>
        <v>44.907499999999999</v>
      </c>
      <c r="AK27" s="102">
        <f t="shared" si="12"/>
        <v>1749.1103000145815</v>
      </c>
      <c r="AL27" s="102">
        <f t="shared" si="13"/>
        <v>2111.7809492563429</v>
      </c>
      <c r="AM27" s="102">
        <f t="shared" si="14"/>
        <v>0</v>
      </c>
      <c r="AN27" s="102">
        <f t="shared" si="15"/>
        <v>1070.7157699037621</v>
      </c>
      <c r="AO27" s="102">
        <f t="shared" si="16"/>
        <v>4931.6070191746858</v>
      </c>
      <c r="AP27" s="102">
        <f t="shared" si="17"/>
        <v>3.3551225165394376</v>
      </c>
    </row>
    <row r="28" spans="1:42" ht="18" x14ac:dyDescent="0.25">
      <c r="A28" s="40">
        <v>302</v>
      </c>
      <c r="B28" s="42"/>
      <c r="C28" s="42"/>
      <c r="D28" s="42"/>
      <c r="E28" s="42">
        <v>9.33</v>
      </c>
      <c r="F28" s="42">
        <v>71.08</v>
      </c>
      <c r="G28" s="42">
        <v>4.51</v>
      </c>
      <c r="H28" s="42">
        <v>62.74</v>
      </c>
      <c r="I28" s="42"/>
      <c r="J28" s="42"/>
      <c r="K28" s="42">
        <v>95.23</v>
      </c>
      <c r="L28" s="42"/>
      <c r="M28" s="41"/>
      <c r="O28" s="36">
        <v>11.685185185185185</v>
      </c>
      <c r="P28" s="36">
        <f t="shared" si="0"/>
        <v>242.89</v>
      </c>
      <c r="Q28" s="36">
        <v>4</v>
      </c>
      <c r="R28" s="36">
        <f t="shared" si="1"/>
        <v>60.722499999999997</v>
      </c>
      <c r="S28" s="36">
        <f t="shared" si="2"/>
        <v>695.64084059549748</v>
      </c>
      <c r="T28" s="35">
        <f t="shared" si="3"/>
        <v>6956.408405954975</v>
      </c>
      <c r="U28" s="35">
        <f t="shared" si="4"/>
        <v>2302.9552469135797</v>
      </c>
      <c r="V28" s="35">
        <f t="shared" si="5"/>
        <v>2727.402414669572</v>
      </c>
      <c r="W28" s="35">
        <f t="shared" si="6"/>
        <v>129.16712055192446</v>
      </c>
      <c r="X28" s="35">
        <f t="shared" si="7"/>
        <v>1796.8836238198983</v>
      </c>
      <c r="Y28" s="35">
        <f t="shared" si="8"/>
        <v>0</v>
      </c>
      <c r="Z28" s="35">
        <f>(SUM(d202Data300!K23:K28)+Q28)/Q28</f>
        <v>20.5</v>
      </c>
      <c r="AA28" s="35">
        <f>(SUM(d202Data300!O23:O28))/$Q28*$O28/1.02</f>
        <v>214.80119825708061</v>
      </c>
      <c r="AB28" s="35">
        <f>(SUM(d202Data300!Q23:Q28))/$Q28*$O28/1.02</f>
        <v>140.33678286129265</v>
      </c>
      <c r="AC28" s="35">
        <f>(SUM(d202Data300!R23:R28))/$Q28*$O28/1.02</f>
        <v>0</v>
      </c>
      <c r="AD28" s="7">
        <f>d202Data300!F23</f>
        <v>1616.3</v>
      </c>
      <c r="AE28" s="34"/>
      <c r="AF28" s="34"/>
      <c r="AH28" s="102">
        <f t="shared" si="9"/>
        <v>20.102499999999999</v>
      </c>
      <c r="AI28" s="102">
        <f t="shared" si="10"/>
        <v>23.807500000000001</v>
      </c>
      <c r="AJ28" s="102">
        <f t="shared" si="11"/>
        <v>60.722499999999997</v>
      </c>
      <c r="AK28" s="102">
        <f t="shared" si="12"/>
        <v>2312.0219998541847</v>
      </c>
      <c r="AL28" s="102">
        <f t="shared" si="13"/>
        <v>2738.1402194517359</v>
      </c>
      <c r="AM28" s="102">
        <f t="shared" si="14"/>
        <v>0</v>
      </c>
      <c r="AN28" s="102">
        <f t="shared" si="15"/>
        <v>1933.6336213181687</v>
      </c>
      <c r="AO28" s="102">
        <f t="shared" si="16"/>
        <v>6983.7958406240896</v>
      </c>
      <c r="AP28" s="102">
        <f t="shared" si="17"/>
        <v>4.0052745534451439</v>
      </c>
    </row>
    <row r="29" spans="1:42" ht="18" x14ac:dyDescent="0.25">
      <c r="A29" s="40">
        <v>303</v>
      </c>
      <c r="B29" s="42"/>
      <c r="C29" s="42"/>
      <c r="D29" s="42"/>
      <c r="E29" s="42">
        <v>19.510000000000002</v>
      </c>
      <c r="F29" s="42">
        <v>89.29</v>
      </c>
      <c r="G29" s="42">
        <v>8.32</v>
      </c>
      <c r="H29" s="42">
        <v>15.99</v>
      </c>
      <c r="I29" s="42"/>
      <c r="J29" s="42"/>
      <c r="K29" s="42">
        <v>118.39</v>
      </c>
      <c r="L29" s="42"/>
      <c r="M29" s="41"/>
      <c r="O29" s="36">
        <v>5.375</v>
      </c>
      <c r="P29" s="36">
        <f t="shared" si="0"/>
        <v>251.5</v>
      </c>
      <c r="Q29" s="36">
        <v>4</v>
      </c>
      <c r="R29" s="36">
        <f t="shared" si="1"/>
        <v>62.875</v>
      </c>
      <c r="S29" s="36">
        <f t="shared" si="2"/>
        <v>331.32659313725492</v>
      </c>
      <c r="T29" s="35">
        <f t="shared" si="3"/>
        <v>3313.2659313725494</v>
      </c>
      <c r="U29" s="35">
        <f t="shared" si="4"/>
        <v>1433.3333333333335</v>
      </c>
      <c r="V29" s="35">
        <f t="shared" si="5"/>
        <v>1559.6721813725492</v>
      </c>
      <c r="W29" s="35">
        <f t="shared" si="6"/>
        <v>109.6078431372549</v>
      </c>
      <c r="X29" s="35">
        <f t="shared" si="7"/>
        <v>210.65257352941177</v>
      </c>
      <c r="Y29" s="35">
        <f t="shared" si="8"/>
        <v>0</v>
      </c>
      <c r="Z29" s="35">
        <f>(SUM(d202Data300!K33:K38)+Q29)/Q29</f>
        <v>15.75</v>
      </c>
      <c r="AA29" s="35">
        <f>(SUM(d202Data300!O33:O38))/$Q29*$O29/1.02</f>
        <v>171.26225490196077</v>
      </c>
      <c r="AB29" s="35">
        <f>(SUM(d202Data300!Q33:Q38))/$Q29*$O29/1.02</f>
        <v>35.569852941176471</v>
      </c>
      <c r="AC29" s="35">
        <f>(SUM(d202Data300!R33:R38))/$Q29*$O29/1.02</f>
        <v>0</v>
      </c>
      <c r="AD29" s="7">
        <f>d202Data300!F33</f>
        <v>3214.3</v>
      </c>
      <c r="AE29" s="34"/>
      <c r="AF29" s="34"/>
      <c r="AH29" s="102">
        <f t="shared" si="9"/>
        <v>27.200000000000003</v>
      </c>
      <c r="AI29" s="102">
        <f t="shared" si="10"/>
        <v>29.5975</v>
      </c>
      <c r="AJ29" s="102">
        <f t="shared" si="11"/>
        <v>62.875</v>
      </c>
      <c r="AK29" s="102">
        <f t="shared" si="12"/>
        <v>1438.9763779527559</v>
      </c>
      <c r="AL29" s="102">
        <f t="shared" si="13"/>
        <v>1565.8126230314958</v>
      </c>
      <c r="AM29" s="102">
        <f t="shared" si="14"/>
        <v>0</v>
      </c>
      <c r="AN29" s="102">
        <f t="shared" si="15"/>
        <v>321.5212844488189</v>
      </c>
      <c r="AO29" s="102">
        <f t="shared" si="16"/>
        <v>3326.3102854330705</v>
      </c>
      <c r="AP29" s="102">
        <f t="shared" si="17"/>
        <v>2.3707338655323134</v>
      </c>
    </row>
    <row r="30" spans="1:42" ht="18" x14ac:dyDescent="0.25">
      <c r="A30" s="40">
        <v>304</v>
      </c>
      <c r="B30" s="42"/>
      <c r="C30" s="42"/>
      <c r="D30" s="42"/>
      <c r="E30" s="42">
        <v>23.36</v>
      </c>
      <c r="F30" s="42">
        <v>112.61</v>
      </c>
      <c r="G30" s="42">
        <v>7.96</v>
      </c>
      <c r="H30" s="42">
        <v>84.42</v>
      </c>
      <c r="I30" s="42"/>
      <c r="J30" s="42"/>
      <c r="K30" s="42">
        <v>158.56</v>
      </c>
      <c r="L30" s="42"/>
      <c r="M30" s="41"/>
      <c r="O30" s="36">
        <v>5.166666666666667</v>
      </c>
      <c r="P30" s="36">
        <f t="shared" si="0"/>
        <v>386.91</v>
      </c>
      <c r="Q30" s="36">
        <v>4</v>
      </c>
      <c r="R30" s="36">
        <f t="shared" si="1"/>
        <v>96.727500000000006</v>
      </c>
      <c r="S30" s="36">
        <f t="shared" si="2"/>
        <v>489.95955882352951</v>
      </c>
      <c r="T30" s="35">
        <f t="shared" si="3"/>
        <v>4899.5955882352955</v>
      </c>
      <c r="U30" s="35">
        <f t="shared" si="4"/>
        <v>1721.8423202614376</v>
      </c>
      <c r="V30" s="35">
        <f t="shared" si="5"/>
        <v>2007.9084967320262</v>
      </c>
      <c r="W30" s="35">
        <f t="shared" si="6"/>
        <v>100.80065359477125</v>
      </c>
      <c r="X30" s="35">
        <f t="shared" si="7"/>
        <v>1069.0441176470588</v>
      </c>
      <c r="Y30" s="35">
        <f t="shared" si="8"/>
        <v>0</v>
      </c>
      <c r="Z30" s="35">
        <f>(SUM(d202Data300!K43:K48)+Q30)/Q30</f>
        <v>22.75</v>
      </c>
      <c r="AA30" s="35">
        <f>(SUM(d202Data300!O43:O48))/$Q30*$O30/1.02</f>
        <v>127.90032679738563</v>
      </c>
      <c r="AB30" s="35">
        <f>(SUM(d202Data300!Q43:Q48))/$Q30*$O30/1.02</f>
        <v>100.04084967320262</v>
      </c>
      <c r="AC30" s="35">
        <f>(SUM(d202Data300!R43:R48))/$Q30*$O30/1.02</f>
        <v>0</v>
      </c>
      <c r="AD30" s="7">
        <f>d202Data300!F43</f>
        <v>3972.15</v>
      </c>
      <c r="AE30" s="34"/>
      <c r="AF30" s="34"/>
      <c r="AH30" s="102">
        <f t="shared" si="9"/>
        <v>33.9925</v>
      </c>
      <c r="AI30" s="102">
        <f t="shared" si="10"/>
        <v>39.64</v>
      </c>
      <c r="AJ30" s="102">
        <f t="shared" si="11"/>
        <v>96.727500000000006</v>
      </c>
      <c r="AK30" s="102">
        <f t="shared" si="12"/>
        <v>1728.6212270341209</v>
      </c>
      <c r="AL30" s="102">
        <f t="shared" si="13"/>
        <v>2015.8136482939635</v>
      </c>
      <c r="AM30" s="102">
        <f t="shared" si="14"/>
        <v>0</v>
      </c>
      <c r="AN30" s="102">
        <f t="shared" si="15"/>
        <v>1174.4504593175852</v>
      </c>
      <c r="AO30" s="102">
        <f t="shared" si="16"/>
        <v>4918.8853346456699</v>
      </c>
      <c r="AP30" s="102">
        <f t="shared" si="17"/>
        <v>2.9393590783234513</v>
      </c>
    </row>
    <row r="31" spans="1:42" ht="18" x14ac:dyDescent="0.25">
      <c r="A31" s="40">
        <v>305</v>
      </c>
      <c r="B31" s="42"/>
      <c r="C31" s="42"/>
      <c r="D31" s="42"/>
      <c r="E31" s="42">
        <v>5.58</v>
      </c>
      <c r="F31" s="42">
        <v>43.7</v>
      </c>
      <c r="G31" s="42">
        <v>2.08</v>
      </c>
      <c r="H31" s="42">
        <v>29.18</v>
      </c>
      <c r="I31" s="42"/>
      <c r="J31" s="42"/>
      <c r="K31" s="42">
        <v>58.92</v>
      </c>
      <c r="L31" s="42"/>
      <c r="M31" s="41"/>
      <c r="O31" s="36">
        <v>25.277777777777782</v>
      </c>
      <c r="P31" s="36">
        <f t="shared" si="0"/>
        <v>139.45999999999998</v>
      </c>
      <c r="Q31" s="36">
        <v>4</v>
      </c>
      <c r="R31" s="36">
        <f t="shared" si="1"/>
        <v>34.864999999999995</v>
      </c>
      <c r="S31" s="36">
        <f t="shared" si="2"/>
        <v>864.02913943355122</v>
      </c>
      <c r="T31" s="35">
        <f t="shared" si="3"/>
        <v>8640.2913943355125</v>
      </c>
      <c r="U31" s="35">
        <f t="shared" si="4"/>
        <v>3053.1590413943363</v>
      </c>
      <c r="V31" s="35">
        <f t="shared" si="5"/>
        <v>3650.4084967320268</v>
      </c>
      <c r="W31" s="35">
        <f t="shared" si="6"/>
        <v>128.86710239651418</v>
      </c>
      <c r="X31" s="35">
        <f t="shared" si="7"/>
        <v>1807.8567538126365</v>
      </c>
      <c r="Y31" s="35">
        <f t="shared" si="8"/>
        <v>0</v>
      </c>
      <c r="Z31" s="35">
        <f>(SUM(d202Data300!K53:K58)+Q31)/Q31</f>
        <v>19.25</v>
      </c>
      <c r="AA31" s="35">
        <f>(SUM(d202Data300!O53:O58))/$Q31*$O31/1.02</f>
        <v>154.88834422657956</v>
      </c>
      <c r="AB31" s="35">
        <f>(SUM(d202Data300!Q53:Q58))/$Q31*$O31/1.02</f>
        <v>130.10620915032681</v>
      </c>
      <c r="AC31" s="35">
        <f>(SUM(d202Data300!R53:R58))/$Q31*$O31/1.02</f>
        <v>0</v>
      </c>
      <c r="AD31" s="7">
        <f>d202Data300!F53</f>
        <v>978.43</v>
      </c>
      <c r="AE31" s="34"/>
      <c r="AF31" s="34"/>
      <c r="AH31" s="102">
        <f t="shared" si="9"/>
        <v>12.32</v>
      </c>
      <c r="AI31" s="102">
        <f t="shared" si="10"/>
        <v>14.73</v>
      </c>
      <c r="AJ31" s="102">
        <f t="shared" si="11"/>
        <v>34.864999999999995</v>
      </c>
      <c r="AK31" s="102">
        <f t="shared" si="12"/>
        <v>3065.179352580928</v>
      </c>
      <c r="AL31" s="102">
        <f t="shared" si="13"/>
        <v>3664.7801837270345</v>
      </c>
      <c r="AM31" s="102">
        <f t="shared" si="14"/>
        <v>0</v>
      </c>
      <c r="AN31" s="102">
        <f t="shared" si="15"/>
        <v>1944.3487532808399</v>
      </c>
      <c r="AO31" s="102">
        <f t="shared" si="16"/>
        <v>8674.3082895888019</v>
      </c>
      <c r="AP31" s="102">
        <f t="shared" si="17"/>
        <v>5.3746656522325384</v>
      </c>
    </row>
    <row r="32" spans="1:42" ht="18" x14ac:dyDescent="0.25">
      <c r="A32" s="40">
        <v>306</v>
      </c>
      <c r="B32" s="42"/>
      <c r="C32" s="42"/>
      <c r="D32" s="42"/>
      <c r="E32" s="42">
        <v>11.86</v>
      </c>
      <c r="F32" s="42">
        <v>64.72</v>
      </c>
      <c r="G32" s="42">
        <v>3.74</v>
      </c>
      <c r="H32" s="42">
        <v>44.31</v>
      </c>
      <c r="I32" s="42"/>
      <c r="J32" s="42"/>
      <c r="K32" s="42">
        <v>86.64</v>
      </c>
      <c r="L32" s="42"/>
      <c r="M32" s="41"/>
      <c r="O32" s="36">
        <v>12.50925925925926</v>
      </c>
      <c r="P32" s="36">
        <f t="shared" si="0"/>
        <v>211.26999999999998</v>
      </c>
      <c r="Q32" s="36">
        <v>4</v>
      </c>
      <c r="R32" s="36">
        <f t="shared" si="1"/>
        <v>52.817499999999995</v>
      </c>
      <c r="S32" s="36">
        <f t="shared" si="2"/>
        <v>647.75274600580963</v>
      </c>
      <c r="T32" s="35">
        <f t="shared" si="3"/>
        <v>6477.527460058096</v>
      </c>
      <c r="U32" s="35">
        <f t="shared" si="4"/>
        <v>2347.9389070442994</v>
      </c>
      <c r="V32" s="35">
        <f t="shared" si="5"/>
        <v>2656.3779956427015</v>
      </c>
      <c r="W32" s="35">
        <f t="shared" si="6"/>
        <v>114.66820987654322</v>
      </c>
      <c r="X32" s="35">
        <f t="shared" si="7"/>
        <v>1358.5423474945535</v>
      </c>
      <c r="Y32" s="35">
        <f t="shared" si="8"/>
        <v>0</v>
      </c>
      <c r="Z32" s="35">
        <f>(SUM(d202Data300!K63:K68)+Q32)/Q32</f>
        <v>21.75</v>
      </c>
      <c r="AA32" s="35">
        <f>(SUM(d202Data300!O63:O68))/$Q32*$O32/1.02</f>
        <v>183.95969498910674</v>
      </c>
      <c r="AB32" s="35">
        <f>(SUM(d202Data300!Q63:Q68))/$Q32*$O32/1.02</f>
        <v>79.715867828612929</v>
      </c>
      <c r="AC32" s="35">
        <f>(SUM(d202Data300!R63:R68))/$Q32*$O32/1.02</f>
        <v>0</v>
      </c>
      <c r="AD32" s="7">
        <f>d202Data300!F63</f>
        <v>2118.04</v>
      </c>
      <c r="AE32" s="34"/>
      <c r="AF32" s="34"/>
      <c r="AH32" s="102">
        <f t="shared" si="9"/>
        <v>19.145</v>
      </c>
      <c r="AI32" s="102">
        <f t="shared" si="10"/>
        <v>21.66</v>
      </c>
      <c r="AJ32" s="102">
        <f t="shared" si="11"/>
        <v>52.817499999999995</v>
      </c>
      <c r="AK32" s="102">
        <f t="shared" si="12"/>
        <v>2357.1827610090404</v>
      </c>
      <c r="AL32" s="102">
        <f t="shared" si="13"/>
        <v>2666.8361767279084</v>
      </c>
      <c r="AM32" s="102">
        <f t="shared" si="14"/>
        <v>0</v>
      </c>
      <c r="AN32" s="102">
        <f t="shared" si="15"/>
        <v>1479.0105989355498</v>
      </c>
      <c r="AO32" s="102">
        <f t="shared" si="16"/>
        <v>6503.0295366724986</v>
      </c>
      <c r="AP32" s="102">
        <f t="shared" si="17"/>
        <v>4.209618360141306</v>
      </c>
    </row>
    <row r="33" spans="1:42" ht="18" x14ac:dyDescent="0.25">
      <c r="A33" s="40">
        <v>307</v>
      </c>
      <c r="B33" s="42"/>
      <c r="C33" s="42"/>
      <c r="D33" s="42"/>
      <c r="E33" s="42">
        <v>7.89</v>
      </c>
      <c r="F33" s="42">
        <v>79.27</v>
      </c>
      <c r="G33" s="42">
        <v>4.47</v>
      </c>
      <c r="H33" s="42">
        <v>34.450000000000003</v>
      </c>
      <c r="I33" s="42"/>
      <c r="J33" s="42"/>
      <c r="K33" s="42">
        <v>101.69</v>
      </c>
      <c r="L33" s="42"/>
      <c r="M33" s="41"/>
      <c r="O33" s="36">
        <v>11.787037037037038</v>
      </c>
      <c r="P33" s="36">
        <f t="shared" si="0"/>
        <v>227.76999999999998</v>
      </c>
      <c r="Q33" s="36">
        <v>4</v>
      </c>
      <c r="R33" s="36">
        <f t="shared" si="1"/>
        <v>56.942499999999995</v>
      </c>
      <c r="S33" s="36">
        <f t="shared" si="2"/>
        <v>658.02289851125636</v>
      </c>
      <c r="T33" s="35">
        <f t="shared" si="3"/>
        <v>6580.2289851125634</v>
      </c>
      <c r="U33" s="35">
        <f t="shared" si="4"/>
        <v>2518.0346768336967</v>
      </c>
      <c r="V33" s="35">
        <f t="shared" si="5"/>
        <v>2937.803422294844</v>
      </c>
      <c r="W33" s="35">
        <f t="shared" si="6"/>
        <v>129.13739106753812</v>
      </c>
      <c r="X33" s="35">
        <f t="shared" si="7"/>
        <v>995.25349491648524</v>
      </c>
      <c r="Y33" s="35">
        <f t="shared" si="8"/>
        <v>0</v>
      </c>
      <c r="Z33" s="35">
        <f>(SUM(d202Data300!K73:K78)+Q33)/Q33</f>
        <v>20.25</v>
      </c>
      <c r="AA33" s="35">
        <f>(SUM(d202Data300!O73:O78))/$Q33*$O33/1.02</f>
        <v>199.3395969498911</v>
      </c>
      <c r="AB33" s="35">
        <f>(SUM(d202Data300!Q73:Q78))/$Q33*$O33/1.02</f>
        <v>118.44816630355848</v>
      </c>
      <c r="AC33" s="35">
        <f>(SUM(d202Data300!R73:R78))/$Q33*$O33/1.02</f>
        <v>0</v>
      </c>
      <c r="AD33" s="7">
        <f>d202Data300!F73</f>
        <v>1370.97</v>
      </c>
      <c r="AE33" s="34"/>
      <c r="AF33" s="34"/>
      <c r="AH33" s="102">
        <f t="shared" si="9"/>
        <v>21.79</v>
      </c>
      <c r="AI33" s="102">
        <f t="shared" si="10"/>
        <v>25.422499999999999</v>
      </c>
      <c r="AJ33" s="102">
        <f t="shared" si="11"/>
        <v>56.942499999999995</v>
      </c>
      <c r="AK33" s="102">
        <f t="shared" si="12"/>
        <v>2527.9481991834359</v>
      </c>
      <c r="AL33" s="102">
        <f t="shared" si="13"/>
        <v>2949.3695775007295</v>
      </c>
      <c r="AM33" s="102">
        <f t="shared" si="14"/>
        <v>0</v>
      </c>
      <c r="AN33" s="102">
        <f t="shared" si="15"/>
        <v>1128.817621755614</v>
      </c>
      <c r="AO33" s="102">
        <f t="shared" si="16"/>
        <v>6606.1353984397792</v>
      </c>
      <c r="AP33" s="102">
        <f t="shared" si="17"/>
        <v>4.3925743252655449</v>
      </c>
    </row>
    <row r="34" spans="1:42" ht="18.75" thickBot="1" x14ac:dyDescent="0.3">
      <c r="A34" s="40">
        <v>308</v>
      </c>
      <c r="B34" s="38"/>
      <c r="C34" s="38"/>
      <c r="D34" s="38"/>
      <c r="E34" s="38">
        <v>10.25</v>
      </c>
      <c r="F34" s="38">
        <v>56.61</v>
      </c>
      <c r="G34" s="38">
        <v>4.2699999999999996</v>
      </c>
      <c r="H34" s="38">
        <v>20.36</v>
      </c>
      <c r="I34" s="38"/>
      <c r="J34" s="38"/>
      <c r="K34" s="38">
        <v>78.27</v>
      </c>
      <c r="L34" s="38"/>
      <c r="M34" s="37"/>
      <c r="O34" s="36">
        <v>23.111111111111111</v>
      </c>
      <c r="P34" s="36">
        <f t="shared" si="0"/>
        <v>169.76</v>
      </c>
      <c r="Q34" s="36">
        <v>4</v>
      </c>
      <c r="R34" s="36">
        <f t="shared" si="1"/>
        <v>42.44</v>
      </c>
      <c r="S34" s="36">
        <f t="shared" si="2"/>
        <v>961.60348583877987</v>
      </c>
      <c r="T34" s="35">
        <f t="shared" si="3"/>
        <v>9616.0348583877985</v>
      </c>
      <c r="U34" s="35">
        <f t="shared" si="4"/>
        <v>3787.2766884531588</v>
      </c>
      <c r="V34" s="35">
        <f t="shared" si="5"/>
        <v>4433.5947712418301</v>
      </c>
      <c r="W34" s="35">
        <f t="shared" si="6"/>
        <v>241.87363834422655</v>
      </c>
      <c r="X34" s="35">
        <f t="shared" si="7"/>
        <v>1153.2897603485837</v>
      </c>
      <c r="Y34" s="35">
        <f t="shared" si="8"/>
        <v>0</v>
      </c>
      <c r="Z34" s="35">
        <f>(SUM(d202Data300!K83:K88)+Q34)/Q34</f>
        <v>20.5</v>
      </c>
      <c r="AA34" s="35">
        <f>(SUM(d202Data300!O83:O88))/$Q34*$O34/1.02</f>
        <v>356.86274509803923</v>
      </c>
      <c r="AB34" s="35">
        <f>(SUM(d202Data300!Q83:Q88))/$Q34*$O34/1.02</f>
        <v>186.92810457516339</v>
      </c>
      <c r="AC34" s="35">
        <f>(SUM(d202Data300!R83:R88))/$Q34*$O34/1.02</f>
        <v>0</v>
      </c>
      <c r="AD34" s="7">
        <f>d202Data300!F83</f>
        <v>1601.39</v>
      </c>
      <c r="AE34" s="34"/>
      <c r="AF34" s="34"/>
      <c r="AH34" s="102">
        <f t="shared" si="9"/>
        <v>16.715</v>
      </c>
      <c r="AI34" s="102">
        <f t="shared" si="10"/>
        <v>19.567499999999999</v>
      </c>
      <c r="AJ34" s="102">
        <f t="shared" si="11"/>
        <v>42.44</v>
      </c>
      <c r="AK34" s="102">
        <f t="shared" si="12"/>
        <v>3802.1872265966754</v>
      </c>
      <c r="AL34" s="102">
        <f t="shared" si="13"/>
        <v>4451.049868766404</v>
      </c>
      <c r="AM34" s="102">
        <f t="shared" si="14"/>
        <v>0</v>
      </c>
      <c r="AN34" s="102">
        <f t="shared" si="15"/>
        <v>1400.6561679790025</v>
      </c>
      <c r="AO34" s="102">
        <f t="shared" si="16"/>
        <v>9653.8932633420827</v>
      </c>
      <c r="AP34" s="102">
        <f t="shared" si="17"/>
        <v>5.9402776612679524</v>
      </c>
    </row>
    <row r="35" spans="1:42" ht="18.75" thickTop="1" x14ac:dyDescent="0.25">
      <c r="A35" s="40">
        <v>401</v>
      </c>
      <c r="B35" s="39"/>
      <c r="C35" s="39"/>
      <c r="D35" s="39"/>
      <c r="E35" s="39">
        <v>12.87</v>
      </c>
      <c r="F35" s="39">
        <v>98.88</v>
      </c>
      <c r="G35" s="39">
        <v>6.85</v>
      </c>
      <c r="H35" s="39">
        <v>84.47</v>
      </c>
      <c r="I35" s="39"/>
      <c r="J35" s="39"/>
      <c r="K35" s="39">
        <v>108.99</v>
      </c>
      <c r="L35" s="39"/>
      <c r="M35" s="43"/>
      <c r="O35" s="36">
        <v>4.875</v>
      </c>
      <c r="P35" s="36">
        <f t="shared" si="0"/>
        <v>312.06</v>
      </c>
      <c r="Q35" s="36">
        <v>4</v>
      </c>
      <c r="R35" s="36">
        <f t="shared" si="1"/>
        <v>78.015000000000001</v>
      </c>
      <c r="S35" s="36">
        <f t="shared" si="2"/>
        <v>372.86580882352939</v>
      </c>
      <c r="T35" s="35">
        <f t="shared" si="3"/>
        <v>3728.6580882352941</v>
      </c>
      <c r="U35" s="35">
        <f t="shared" si="4"/>
        <v>1335.2481617647059</v>
      </c>
      <c r="V35" s="35">
        <f t="shared" si="5"/>
        <v>1302.2702205882351</v>
      </c>
      <c r="W35" s="35">
        <f t="shared" si="6"/>
        <v>81.847426470588218</v>
      </c>
      <c r="X35" s="35">
        <f t="shared" si="7"/>
        <v>1009.2922794117646</v>
      </c>
      <c r="Y35" s="35">
        <f t="shared" si="8"/>
        <v>0</v>
      </c>
      <c r="Z35" s="35">
        <f>(SUM(d202Data400!K13:K18)+Q35)/Q35</f>
        <v>20.25</v>
      </c>
      <c r="AA35" s="35">
        <f>(SUM(d202Data400!O13:O18))/$Q35*$O35/1.02</f>
        <v>78.860294117647058</v>
      </c>
      <c r="AB35" s="35">
        <f>(SUM(d202Data400!Q13:Q18))/$Q35*$O35/1.02</f>
        <v>82.444852941176464</v>
      </c>
      <c r="AC35" s="35">
        <f>(SUM(d202Data400!R13:R18))/$Q35*$O35/1.02</f>
        <v>0</v>
      </c>
      <c r="AD35" s="7">
        <f>d202Data400!F13</f>
        <v>1647.24</v>
      </c>
      <c r="AE35" s="34"/>
      <c r="AF35" s="34"/>
      <c r="AH35" s="102">
        <f t="shared" si="9"/>
        <v>27.9375</v>
      </c>
      <c r="AI35" s="102">
        <f t="shared" si="10"/>
        <v>27.247499999999999</v>
      </c>
      <c r="AJ35" s="102">
        <f t="shared" si="11"/>
        <v>78.015000000000001</v>
      </c>
      <c r="AK35" s="102">
        <f t="shared" si="12"/>
        <v>1340.5050442913384</v>
      </c>
      <c r="AL35" s="102">
        <f t="shared" si="13"/>
        <v>1307.3972687007872</v>
      </c>
      <c r="AM35" s="102">
        <f t="shared" si="14"/>
        <v>0</v>
      </c>
      <c r="AN35" s="102">
        <f t="shared" si="15"/>
        <v>1095.4355314960628</v>
      </c>
      <c r="AO35" s="102">
        <f t="shared" si="16"/>
        <v>3743.3378444881882</v>
      </c>
      <c r="AP35" s="102">
        <f t="shared" si="17"/>
        <v>1.7157214678775947</v>
      </c>
    </row>
    <row r="36" spans="1:42" ht="18" x14ac:dyDescent="0.25">
      <c r="A36" s="40">
        <v>402</v>
      </c>
      <c r="B36" s="42"/>
      <c r="C36" s="42"/>
      <c r="D36" s="42"/>
      <c r="E36" s="42">
        <v>12.83</v>
      </c>
      <c r="F36" s="42">
        <v>88.22</v>
      </c>
      <c r="G36" s="42">
        <v>3.55</v>
      </c>
      <c r="H36" s="42">
        <v>76.87</v>
      </c>
      <c r="I36" s="42"/>
      <c r="J36" s="42"/>
      <c r="K36" s="42">
        <v>91.43</v>
      </c>
      <c r="L36" s="42"/>
      <c r="M36" s="41"/>
      <c r="O36" s="36">
        <v>11.472222222222221</v>
      </c>
      <c r="P36" s="36">
        <f t="shared" si="0"/>
        <v>272.89999999999998</v>
      </c>
      <c r="Q36" s="36">
        <v>4</v>
      </c>
      <c r="R36" s="36">
        <f t="shared" si="1"/>
        <v>68.224999999999994</v>
      </c>
      <c r="S36" s="36">
        <f t="shared" si="2"/>
        <v>767.34545206971666</v>
      </c>
      <c r="T36" s="35">
        <f t="shared" si="3"/>
        <v>7673.4545206971661</v>
      </c>
      <c r="U36" s="35">
        <f t="shared" si="4"/>
        <v>2841.3432734204794</v>
      </c>
      <c r="V36" s="35">
        <f t="shared" si="5"/>
        <v>2570.8462690631809</v>
      </c>
      <c r="W36" s="35">
        <f t="shared" si="6"/>
        <v>99.819580610021774</v>
      </c>
      <c r="X36" s="35">
        <f t="shared" si="7"/>
        <v>2161.4453976034856</v>
      </c>
      <c r="Y36" s="35">
        <f t="shared" si="8"/>
        <v>0</v>
      </c>
      <c r="Z36" s="35">
        <f>(SUM(d202Data400!K23:K28)+Q36)/Q36</f>
        <v>20.25</v>
      </c>
      <c r="AA36" s="35">
        <f>(SUM(d202Data400!O23:O28))/$Q36*$O36/1.02</f>
        <v>95.601851851851848</v>
      </c>
      <c r="AB36" s="35">
        <f>(SUM(d202Data400!Q23:Q28))/$Q36*$O36/1.02</f>
        <v>171.52096949891066</v>
      </c>
      <c r="AC36" s="35">
        <f>(SUM(d202Data400!R23:R28))/$Q36*$O36/1.02</f>
        <v>0</v>
      </c>
      <c r="AD36" s="7">
        <f>d202Data400!F23</f>
        <v>1787.61</v>
      </c>
      <c r="AE36" s="34"/>
      <c r="AF36" s="34"/>
      <c r="AH36" s="102">
        <f t="shared" si="9"/>
        <v>25.262499999999999</v>
      </c>
      <c r="AI36" s="102">
        <f t="shared" si="10"/>
        <v>22.857500000000002</v>
      </c>
      <c r="AJ36" s="102">
        <f t="shared" si="11"/>
        <v>68.224999999999994</v>
      </c>
      <c r="AK36" s="102">
        <f t="shared" si="12"/>
        <v>2852.5296642607173</v>
      </c>
      <c r="AL36" s="102">
        <f t="shared" si="13"/>
        <v>2580.967711067367</v>
      </c>
      <c r="AM36" s="102">
        <f t="shared" si="14"/>
        <v>0</v>
      </c>
      <c r="AN36" s="102">
        <f t="shared" si="15"/>
        <v>2270.1675962379704</v>
      </c>
      <c r="AO36" s="102">
        <f t="shared" si="16"/>
        <v>7703.6649715660551</v>
      </c>
      <c r="AP36" s="102">
        <f t="shared" si="17"/>
        <v>3.9744431435144976</v>
      </c>
    </row>
    <row r="37" spans="1:42" ht="18" x14ac:dyDescent="0.25">
      <c r="A37" s="40">
        <v>403</v>
      </c>
      <c r="B37" s="42"/>
      <c r="C37" s="42"/>
      <c r="D37" s="42"/>
      <c r="E37" s="42">
        <v>8.93</v>
      </c>
      <c r="F37" s="42">
        <v>32.909999999999997</v>
      </c>
      <c r="G37" s="42">
        <v>2.5499999999999998</v>
      </c>
      <c r="H37" s="42">
        <v>14.99</v>
      </c>
      <c r="I37" s="42"/>
      <c r="J37" s="42"/>
      <c r="K37" s="42">
        <v>44.42</v>
      </c>
      <c r="L37" s="42"/>
      <c r="M37" s="41"/>
      <c r="O37" s="36">
        <v>22.351851851851851</v>
      </c>
      <c r="P37" s="36">
        <f t="shared" si="0"/>
        <v>103.8</v>
      </c>
      <c r="Q37" s="36">
        <v>4</v>
      </c>
      <c r="R37" s="36">
        <f t="shared" si="1"/>
        <v>25.95</v>
      </c>
      <c r="S37" s="36">
        <f t="shared" si="2"/>
        <v>568.65740740740739</v>
      </c>
      <c r="T37" s="35">
        <f t="shared" si="3"/>
        <v>5686.5740740740739</v>
      </c>
      <c r="U37" s="35">
        <f t="shared" si="4"/>
        <v>2292.1604938271598</v>
      </c>
      <c r="V37" s="35">
        <f t="shared" si="5"/>
        <v>2433.5030864197529</v>
      </c>
      <c r="W37" s="35">
        <f t="shared" si="6"/>
        <v>139.69907407407408</v>
      </c>
      <c r="X37" s="35">
        <f t="shared" si="7"/>
        <v>821.21141975308637</v>
      </c>
      <c r="Y37" s="35">
        <f t="shared" si="8"/>
        <v>0</v>
      </c>
      <c r="Z37" s="35">
        <f>(SUM(d202Data400!K33:K38)+Q37)/Q37</f>
        <v>17</v>
      </c>
      <c r="AA37" s="35">
        <f>(SUM(d202Data400!O33:O38))/$Q37*$O37/1.02</f>
        <v>164.35185185185185</v>
      </c>
      <c r="AB37" s="35">
        <f>(SUM(d202Data400!Q33:Q38))/$Q37*$O37/1.02</f>
        <v>71.21913580246914</v>
      </c>
      <c r="AC37" s="35">
        <f>(SUM(d202Data400!R33:R38))/$Q37*$O37/1.02</f>
        <v>0</v>
      </c>
      <c r="AD37" s="7">
        <f>d202Data400!F33</f>
        <v>1120.1500000000001</v>
      </c>
      <c r="AE37" s="34"/>
      <c r="AF37" s="34"/>
      <c r="AH37" s="102">
        <f t="shared" si="9"/>
        <v>10.459999999999999</v>
      </c>
      <c r="AI37" s="102">
        <f t="shared" si="10"/>
        <v>11.105</v>
      </c>
      <c r="AJ37" s="102">
        <f t="shared" si="11"/>
        <v>25.95</v>
      </c>
      <c r="AK37" s="102">
        <f t="shared" si="12"/>
        <v>2301.1847477398655</v>
      </c>
      <c r="AL37" s="102">
        <f t="shared" si="13"/>
        <v>2443.0838072324291</v>
      </c>
      <c r="AM37" s="102">
        <f t="shared" si="14"/>
        <v>0</v>
      </c>
      <c r="AN37" s="102">
        <f t="shared" si="15"/>
        <v>964.69360600758239</v>
      </c>
      <c r="AO37" s="102">
        <f t="shared" si="16"/>
        <v>5708.9621609798769</v>
      </c>
      <c r="AP37" s="102">
        <f t="shared" si="17"/>
        <v>2.8865309016582428</v>
      </c>
    </row>
    <row r="38" spans="1:42" ht="18" x14ac:dyDescent="0.25">
      <c r="A38" s="40">
        <v>404</v>
      </c>
      <c r="B38" s="42"/>
      <c r="C38" s="42"/>
      <c r="D38" s="42"/>
      <c r="E38" s="42">
        <v>12.24</v>
      </c>
      <c r="F38" s="42">
        <v>83.36</v>
      </c>
      <c r="G38" s="42">
        <v>6.21</v>
      </c>
      <c r="H38" s="42">
        <v>47.24</v>
      </c>
      <c r="I38" s="42"/>
      <c r="J38" s="42"/>
      <c r="K38" s="42">
        <v>99.61</v>
      </c>
      <c r="L38" s="42"/>
      <c r="M38" s="41"/>
      <c r="O38" s="36">
        <v>10.944444444444445</v>
      </c>
      <c r="P38" s="36">
        <f t="shared" si="0"/>
        <v>248.65999999999997</v>
      </c>
      <c r="Q38" s="36">
        <v>4</v>
      </c>
      <c r="R38" s="36">
        <f t="shared" si="1"/>
        <v>62.164999999999992</v>
      </c>
      <c r="S38" s="36">
        <f t="shared" si="2"/>
        <v>667.02096949891052</v>
      </c>
      <c r="T38" s="35">
        <f t="shared" si="3"/>
        <v>6670.2096949891047</v>
      </c>
      <c r="U38" s="35">
        <f t="shared" si="4"/>
        <v>2564.4335511982572</v>
      </c>
      <c r="V38" s="35">
        <f t="shared" si="5"/>
        <v>2672.0002723311545</v>
      </c>
      <c r="W38" s="35">
        <f t="shared" si="6"/>
        <v>166.58088235294122</v>
      </c>
      <c r="X38" s="35">
        <f t="shared" si="7"/>
        <v>1267.1949891067538</v>
      </c>
      <c r="Y38" s="35">
        <f t="shared" si="8"/>
        <v>0</v>
      </c>
      <c r="Z38" s="35">
        <f>(SUM(d202Data400!K43:K48)+Q38)/Q38</f>
        <v>20.25</v>
      </c>
      <c r="AA38" s="35">
        <f>(SUM(d202Data400!O43:O48))/$Q38*$O38/1.02</f>
        <v>174.36002178649238</v>
      </c>
      <c r="AB38" s="35">
        <f>(SUM(d202Data400!Q43:Q48))/$Q38*$O38/1.02</f>
        <v>126.07570806100219</v>
      </c>
      <c r="AC38" s="35">
        <f>(SUM(d202Data400!R43:R48))/$Q38*$O38/1.02</f>
        <v>0</v>
      </c>
      <c r="AD38" s="7">
        <f>d202Data400!F43</f>
        <v>2028.69</v>
      </c>
      <c r="AE38" s="34"/>
      <c r="AF38" s="34"/>
      <c r="AH38" s="102">
        <f t="shared" si="9"/>
        <v>23.9</v>
      </c>
      <c r="AI38" s="102">
        <f t="shared" si="10"/>
        <v>24.9025</v>
      </c>
      <c r="AJ38" s="102">
        <f t="shared" si="11"/>
        <v>62.164999999999992</v>
      </c>
      <c r="AK38" s="102">
        <f t="shared" si="12"/>
        <v>2574.5297462817148</v>
      </c>
      <c r="AL38" s="102">
        <f t="shared" si="13"/>
        <v>2682.519958442695</v>
      </c>
      <c r="AM38" s="102">
        <f t="shared" si="14"/>
        <v>0</v>
      </c>
      <c r="AN38" s="102">
        <f t="shared" si="15"/>
        <v>1439.4206583552057</v>
      </c>
      <c r="AO38" s="102">
        <f t="shared" si="16"/>
        <v>6696.4703630796157</v>
      </c>
      <c r="AP38" s="102">
        <f t="shared" si="17"/>
        <v>4.2670937508041273</v>
      </c>
    </row>
    <row r="39" spans="1:42" ht="18" x14ac:dyDescent="0.25">
      <c r="A39" s="40">
        <v>405</v>
      </c>
      <c r="B39" s="42"/>
      <c r="C39" s="42"/>
      <c r="D39" s="42"/>
      <c r="E39" s="42">
        <v>10.41</v>
      </c>
      <c r="F39" s="42">
        <v>46.94</v>
      </c>
      <c r="G39" s="42">
        <v>3.34</v>
      </c>
      <c r="H39" s="42">
        <v>31.39</v>
      </c>
      <c r="I39" s="42"/>
      <c r="J39" s="42"/>
      <c r="K39" s="42">
        <v>68.03</v>
      </c>
      <c r="L39" s="42"/>
      <c r="M39" s="41"/>
      <c r="O39" s="36">
        <v>23.953703703703706</v>
      </c>
      <c r="P39" s="36">
        <f t="shared" si="0"/>
        <v>160.11000000000001</v>
      </c>
      <c r="Q39" s="36">
        <v>4</v>
      </c>
      <c r="R39" s="36">
        <f t="shared" si="1"/>
        <v>40.027500000000003</v>
      </c>
      <c r="S39" s="36">
        <f t="shared" si="2"/>
        <v>940.00674019607868</v>
      </c>
      <c r="T39" s="35">
        <f t="shared" si="3"/>
        <v>9400.0674019607868</v>
      </c>
      <c r="U39" s="35">
        <f t="shared" si="4"/>
        <v>3367.0218318809011</v>
      </c>
      <c r="V39" s="35">
        <f t="shared" si="5"/>
        <v>3994.0452523602039</v>
      </c>
      <c r="W39" s="35">
        <f t="shared" si="6"/>
        <v>196.0915940450254</v>
      </c>
      <c r="X39" s="35">
        <f t="shared" si="7"/>
        <v>1842.9087236746554</v>
      </c>
      <c r="Y39" s="35">
        <f t="shared" si="8"/>
        <v>0</v>
      </c>
      <c r="Z39" s="35">
        <f>(SUM(d202Data400!K53:K58)+Q39)/Q39</f>
        <v>21.25</v>
      </c>
      <c r="AA39" s="35">
        <f>(SUM(d202Data400!O53:O58))/$Q39*$O39/1.02</f>
        <v>281.80827886710239</v>
      </c>
      <c r="AB39" s="35">
        <f>(SUM(d202Data400!Q53:Q58))/$Q39*$O39/1.02</f>
        <v>123.29112200435731</v>
      </c>
      <c r="AC39" s="35">
        <f>(SUM(d202Data400!R53:R58))/$Q39*$O39/1.02</f>
        <v>0</v>
      </c>
      <c r="AD39" s="7">
        <f>d202Data400!F53</f>
        <v>1511.99</v>
      </c>
      <c r="AE39" s="34"/>
      <c r="AF39" s="34"/>
      <c r="AH39" s="102">
        <f t="shared" si="9"/>
        <v>14.337499999999999</v>
      </c>
      <c r="AI39" s="102">
        <f t="shared" si="10"/>
        <v>17.0075</v>
      </c>
      <c r="AJ39" s="102">
        <f t="shared" si="11"/>
        <v>40.027500000000003</v>
      </c>
      <c r="AK39" s="102">
        <f t="shared" si="12"/>
        <v>3380.2778233449981</v>
      </c>
      <c r="AL39" s="102">
        <f t="shared" si="13"/>
        <v>4009.7698399679216</v>
      </c>
      <c r="AM39" s="102">
        <f t="shared" si="14"/>
        <v>0</v>
      </c>
      <c r="AN39" s="102">
        <f t="shared" si="15"/>
        <v>2047.0278780256638</v>
      </c>
      <c r="AO39" s="102">
        <f t="shared" si="16"/>
        <v>9437.0755413385832</v>
      </c>
      <c r="AP39" s="102">
        <f t="shared" si="17"/>
        <v>4.9096505918534143</v>
      </c>
    </row>
    <row r="40" spans="1:42" ht="18" x14ac:dyDescent="0.25">
      <c r="A40" s="40">
        <v>406</v>
      </c>
      <c r="B40" s="42"/>
      <c r="C40" s="42"/>
      <c r="D40" s="42"/>
      <c r="E40" s="42">
        <v>12.91</v>
      </c>
      <c r="F40" s="42">
        <v>77.069999999999993</v>
      </c>
      <c r="G40" s="42">
        <v>5.0999999999999996</v>
      </c>
      <c r="H40" s="42">
        <v>35.06</v>
      </c>
      <c r="I40" s="42"/>
      <c r="J40" s="42"/>
      <c r="K40" s="42">
        <v>104.33</v>
      </c>
      <c r="L40" s="42"/>
      <c r="M40" s="41"/>
      <c r="O40" s="36">
        <v>11.648148148148147</v>
      </c>
      <c r="P40" s="36">
        <f t="shared" si="0"/>
        <v>234.46999999999997</v>
      </c>
      <c r="Q40" s="36">
        <v>4</v>
      </c>
      <c r="R40" s="36">
        <f t="shared" si="1"/>
        <v>58.617499999999993</v>
      </c>
      <c r="S40" s="36">
        <f t="shared" si="2"/>
        <v>669.39737654320982</v>
      </c>
      <c r="T40" s="35">
        <f t="shared" si="3"/>
        <v>6693.9737654320979</v>
      </c>
      <c r="U40" s="35">
        <f t="shared" si="4"/>
        <v>2568.8734567901233</v>
      </c>
      <c r="V40" s="35">
        <f t="shared" si="5"/>
        <v>2978.5570987654319</v>
      </c>
      <c r="W40" s="35">
        <f t="shared" si="6"/>
        <v>145.60185185185182</v>
      </c>
      <c r="X40" s="35">
        <f t="shared" si="7"/>
        <v>1000.9413580246913</v>
      </c>
      <c r="Y40" s="35">
        <f t="shared" si="8"/>
        <v>0</v>
      </c>
      <c r="Z40" s="35">
        <f>(SUM(d202Data400!K63:K68)+Q40)/Q40</f>
        <v>19.25</v>
      </c>
      <c r="AA40" s="35">
        <f>(SUM(d202Data400!O63:O68))/$Q40*$O40/1.02</f>
        <v>254.08950617283946</v>
      </c>
      <c r="AB40" s="35">
        <f>(SUM(d202Data400!Q63:Q68))/$Q40*$O40/1.02</f>
        <v>119.90740740740739</v>
      </c>
      <c r="AC40" s="35">
        <f>(SUM(d202Data400!R63:R68))/$Q40*$O40/1.02</f>
        <v>0</v>
      </c>
      <c r="AD40" s="7">
        <f>d202Data400!F63</f>
        <v>2133.2600000000002</v>
      </c>
      <c r="AE40" s="34"/>
      <c r="AF40" s="34"/>
      <c r="AH40" s="102">
        <f t="shared" si="9"/>
        <v>22.494999999999997</v>
      </c>
      <c r="AI40" s="102">
        <f t="shared" si="10"/>
        <v>26.0825</v>
      </c>
      <c r="AJ40" s="102">
        <f t="shared" si="11"/>
        <v>58.617499999999993</v>
      </c>
      <c r="AK40" s="102">
        <f t="shared" si="12"/>
        <v>2578.9871318168557</v>
      </c>
      <c r="AL40" s="102">
        <f t="shared" si="13"/>
        <v>2990.2837015164764</v>
      </c>
      <c r="AM40" s="102">
        <f t="shared" si="14"/>
        <v>0</v>
      </c>
      <c r="AN40" s="102">
        <f t="shared" si="15"/>
        <v>1151.0571595217264</v>
      </c>
      <c r="AO40" s="102">
        <f t="shared" si="16"/>
        <v>6720.3279928550583</v>
      </c>
      <c r="AP40" s="102">
        <f t="shared" si="17"/>
        <v>4.2615415095426998</v>
      </c>
    </row>
    <row r="41" spans="1:42" ht="18" x14ac:dyDescent="0.25">
      <c r="A41" s="40">
        <v>407</v>
      </c>
      <c r="B41" s="42"/>
      <c r="C41" s="42"/>
      <c r="D41" s="42"/>
      <c r="E41" s="42">
        <v>11.01</v>
      </c>
      <c r="F41" s="42">
        <v>98.14</v>
      </c>
      <c r="G41" s="42">
        <v>5.77</v>
      </c>
      <c r="H41" s="42">
        <v>70.98</v>
      </c>
      <c r="I41" s="42"/>
      <c r="J41" s="42"/>
      <c r="K41" s="42">
        <v>104.37</v>
      </c>
      <c r="L41" s="42"/>
      <c r="M41" s="41"/>
      <c r="O41" s="36">
        <v>5.0625</v>
      </c>
      <c r="P41" s="36">
        <f t="shared" si="0"/>
        <v>290.27</v>
      </c>
      <c r="Q41" s="36">
        <v>4</v>
      </c>
      <c r="R41" s="36">
        <f t="shared" si="1"/>
        <v>72.567499999999995</v>
      </c>
      <c r="S41" s="36">
        <f t="shared" si="2"/>
        <v>360.16957720588232</v>
      </c>
      <c r="T41" s="35">
        <f t="shared" si="3"/>
        <v>3601.695772058823</v>
      </c>
      <c r="U41" s="35">
        <f t="shared" si="4"/>
        <v>1354.3428308823527</v>
      </c>
      <c r="V41" s="35">
        <f t="shared" si="5"/>
        <v>1295.0321691176473</v>
      </c>
      <c r="W41" s="35">
        <f t="shared" si="6"/>
        <v>71.594669117647044</v>
      </c>
      <c r="X41" s="35">
        <f t="shared" si="7"/>
        <v>880.72610294117646</v>
      </c>
      <c r="Y41" s="35">
        <f t="shared" si="8"/>
        <v>0</v>
      </c>
      <c r="Z41" s="35">
        <f>(SUM(d202Data400!K73:K78)+Q41)/Q41</f>
        <v>21.5</v>
      </c>
      <c r="AA41" s="35">
        <f>(SUM(d202Data400!O73:O78))/$Q41*$O41/1.02</f>
        <v>98.023897058823522</v>
      </c>
      <c r="AB41" s="35">
        <f>(SUM(d202Data400!Q73:Q78))/$Q41*$O41/1.02</f>
        <v>68.244485294117652</v>
      </c>
      <c r="AC41" s="35">
        <f>(SUM(d202Data400!R73:R78))/$Q41*$O41/1.02</f>
        <v>0</v>
      </c>
      <c r="AD41" s="7">
        <f>d202Data400!F73</f>
        <v>1680.66</v>
      </c>
      <c r="AE41" s="34"/>
      <c r="AF41" s="34"/>
      <c r="AH41" s="102">
        <f t="shared" si="9"/>
        <v>27.287500000000001</v>
      </c>
      <c r="AI41" s="102">
        <f t="shared" si="10"/>
        <v>26.092500000000001</v>
      </c>
      <c r="AJ41" s="102">
        <f t="shared" si="11"/>
        <v>72.567499999999995</v>
      </c>
      <c r="AK41" s="102">
        <f t="shared" si="12"/>
        <v>1359.6748892716537</v>
      </c>
      <c r="AL41" s="102">
        <f t="shared" si="13"/>
        <v>1300.1307209645672</v>
      </c>
      <c r="AM41" s="102">
        <f t="shared" si="14"/>
        <v>0</v>
      </c>
      <c r="AN41" s="102">
        <f t="shared" si="15"/>
        <v>956.07006643700799</v>
      </c>
      <c r="AO41" s="102">
        <f t="shared" si="16"/>
        <v>3615.8756766732286</v>
      </c>
      <c r="AP41" s="102">
        <f t="shared" si="17"/>
        <v>2.0755233418740215</v>
      </c>
    </row>
    <row r="42" spans="1:42" ht="18.75" thickBot="1" x14ac:dyDescent="0.3">
      <c r="A42" s="40">
        <v>408</v>
      </c>
      <c r="B42" s="38"/>
      <c r="C42" s="38"/>
      <c r="D42" s="38"/>
      <c r="E42" s="38">
        <v>8.36</v>
      </c>
      <c r="F42" s="38">
        <v>52.41</v>
      </c>
      <c r="G42" s="38">
        <v>3.43</v>
      </c>
      <c r="H42" s="38">
        <v>29.6</v>
      </c>
      <c r="I42" s="38"/>
      <c r="J42" s="38"/>
      <c r="K42" s="38">
        <v>68.81</v>
      </c>
      <c r="L42" s="38"/>
      <c r="M42" s="37"/>
      <c r="O42" s="36">
        <v>11.990740740740742</v>
      </c>
      <c r="P42" s="36">
        <f t="shared" si="0"/>
        <v>162.61000000000001</v>
      </c>
      <c r="Q42" s="36">
        <v>4</v>
      </c>
      <c r="R42" s="36">
        <f t="shared" si="1"/>
        <v>40.652500000000003</v>
      </c>
      <c r="S42" s="36">
        <f t="shared" si="2"/>
        <v>477.89567447349322</v>
      </c>
      <c r="T42" s="35">
        <f t="shared" si="3"/>
        <v>4778.9567447349318</v>
      </c>
      <c r="U42" s="35">
        <f t="shared" si="4"/>
        <v>1785.9738108206247</v>
      </c>
      <c r="V42" s="35">
        <f t="shared" si="5"/>
        <v>2022.2619371822807</v>
      </c>
      <c r="W42" s="35">
        <f t="shared" si="6"/>
        <v>100.80451161946263</v>
      </c>
      <c r="X42" s="35">
        <f t="shared" si="7"/>
        <v>869.91648511256369</v>
      </c>
      <c r="Y42" s="35">
        <f t="shared" si="8"/>
        <v>0</v>
      </c>
      <c r="Z42" s="35">
        <f>(SUM(d202Data400!K83:K88)+Q42)/Q42</f>
        <v>19.75</v>
      </c>
      <c r="AA42" s="35">
        <f>(SUM(d202Data400!O83:O88))/$Q42*$O42/1.02</f>
        <v>135.18972403776326</v>
      </c>
      <c r="AB42" s="35">
        <f>(SUM(d202Data400!Q83:Q88))/$Q42*$O42/1.02</f>
        <v>94.04502541757445</v>
      </c>
      <c r="AC42" s="35">
        <f>(SUM(d202Data400!R83:R88))/$Q42*$O42/1.02</f>
        <v>0</v>
      </c>
      <c r="AD42" s="7">
        <f>d202Data400!F83</f>
        <v>1343.47</v>
      </c>
      <c r="AE42" s="34"/>
      <c r="AF42" s="34"/>
      <c r="AH42" s="102">
        <f t="shared" si="9"/>
        <v>15.192499999999999</v>
      </c>
      <c r="AI42" s="102">
        <f t="shared" si="10"/>
        <v>17.202500000000001</v>
      </c>
      <c r="AJ42" s="102">
        <f t="shared" si="11"/>
        <v>40.652500000000003</v>
      </c>
      <c r="AK42" s="102">
        <f t="shared" si="12"/>
        <v>1793.0052037766113</v>
      </c>
      <c r="AL42" s="102">
        <f t="shared" si="13"/>
        <v>2030.2235983522892</v>
      </c>
      <c r="AM42" s="102">
        <f t="shared" si="14"/>
        <v>0</v>
      </c>
      <c r="AN42" s="102">
        <f t="shared" si="15"/>
        <v>974.54273293963274</v>
      </c>
      <c r="AO42" s="102">
        <f t="shared" si="16"/>
        <v>4797.771535068533</v>
      </c>
      <c r="AP42" s="102">
        <f t="shared" si="17"/>
        <v>2.8813979678442161</v>
      </c>
    </row>
    <row r="43" spans="1:42" ht="13.5" thickTop="1" x14ac:dyDescent="0.2"/>
    <row r="45" spans="1:42" x14ac:dyDescent="0.2">
      <c r="O45" s="7" t="s">
        <v>155</v>
      </c>
      <c r="P45" s="7" t="s">
        <v>154</v>
      </c>
      <c r="Q45" s="7" t="s">
        <v>153</v>
      </c>
      <c r="R45" s="7" t="s">
        <v>156</v>
      </c>
      <c r="S45" s="7" t="s">
        <v>158</v>
      </c>
      <c r="T45" s="7" t="s">
        <v>157</v>
      </c>
    </row>
    <row r="46" spans="1:42" x14ac:dyDescent="0.2">
      <c r="N46" s="7" t="s">
        <v>169</v>
      </c>
      <c r="O46" s="35">
        <f>AVERAGE(T13,T34)</f>
        <v>7899.801538671024</v>
      </c>
      <c r="P46" s="35">
        <f>AVERAGE(T37,T39)</f>
        <v>7543.3207380174299</v>
      </c>
      <c r="Q46" s="35">
        <f>AVERAGE(T18,T21,T38,T40)</f>
        <v>7143.8753858024684</v>
      </c>
      <c r="R46" s="35">
        <f>AVERAGE(T12,T25,T28,T32)</f>
        <v>5592.3245166121997</v>
      </c>
      <c r="S46" s="35">
        <f>AVERAGE(T11,T23)</f>
        <v>4443.8038705065355</v>
      </c>
      <c r="T46" s="35">
        <f>AVERAGE(T26,T30)</f>
        <v>4448.9016544117658</v>
      </c>
    </row>
    <row r="47" spans="1:42" x14ac:dyDescent="0.2">
      <c r="N47" s="7" t="s">
        <v>168</v>
      </c>
      <c r="O47" s="35">
        <f>AVERAGE(U13,U34)</f>
        <v>3121.4773965141612</v>
      </c>
      <c r="P47" s="35">
        <f>AVERAGE(U37,U39)</f>
        <v>2829.5911628540307</v>
      </c>
      <c r="Q47" s="35">
        <f>AVERAGE(U18,U21,U38,U40)</f>
        <v>2677.0124137618009</v>
      </c>
      <c r="R47" s="35">
        <f>AVERAGE(U12,U25,U28,U32)</f>
        <v>1993.5487018881627</v>
      </c>
      <c r="S47" s="35">
        <f>AVERAGE(U11,U23)</f>
        <v>1681.5372242647059</v>
      </c>
      <c r="T47" s="35">
        <f>AVERAGE(U26,U30)</f>
        <v>1549.8705575980389</v>
      </c>
    </row>
    <row r="48" spans="1:42" x14ac:dyDescent="0.2">
      <c r="N48" s="7" t="s">
        <v>167</v>
      </c>
      <c r="O48" s="35">
        <f>AVERAGE(V13,V34)</f>
        <v>3582.2487745098038</v>
      </c>
      <c r="P48" s="35">
        <f>AVERAGE(V37,V39)</f>
        <v>3213.7741693899784</v>
      </c>
      <c r="Q48" s="35">
        <f>AVERAGE(V18,V21,V38,V40)</f>
        <v>3005.250828340595</v>
      </c>
      <c r="R48" s="35">
        <f>AVERAGE(V12,V25,V28,V32)</f>
        <v>2384.9282861292668</v>
      </c>
      <c r="S48" s="35">
        <f>AVERAGE(V11,V23)</f>
        <v>1740.5121527777776</v>
      </c>
      <c r="T48" s="35">
        <f>AVERAGE(V26,V30)</f>
        <v>1793.3818423202613</v>
      </c>
    </row>
    <row r="49" spans="14:20" x14ac:dyDescent="0.2">
      <c r="N49" s="7" t="s">
        <v>166</v>
      </c>
      <c r="O49" s="35">
        <f>AVERAGE(W13,W34)</f>
        <v>183.56447440087146</v>
      </c>
      <c r="P49" s="35">
        <f>AVERAGE(W37,W39)</f>
        <v>167.89533405954973</v>
      </c>
      <c r="Q49" s="35">
        <f>AVERAGE(W18,W21,W38,W40)</f>
        <v>185.66057325708061</v>
      </c>
      <c r="R49" s="35">
        <f>AVERAGE(W12,W25,W28,W32)</f>
        <v>128.74580156136528</v>
      </c>
      <c r="S49" s="35">
        <f>AVERAGE(W11,W23)</f>
        <v>86.397058823529406</v>
      </c>
      <c r="T49" s="35">
        <f>AVERAGE(W26,W30)</f>
        <v>92.486723856209153</v>
      </c>
    </row>
    <row r="50" spans="14:20" x14ac:dyDescent="0.2">
      <c r="N50" s="7" t="s">
        <v>165</v>
      </c>
      <c r="O50" s="35">
        <f>AVERAGE(X13,X34)</f>
        <v>1012.5108932461874</v>
      </c>
      <c r="P50" s="35">
        <f>AVERAGE(X37,X39)</f>
        <v>1332.0600717138709</v>
      </c>
      <c r="Q50" s="35">
        <f>AVERAGE(X18,X21,X38,X40)</f>
        <v>1275.9515704429919</v>
      </c>
      <c r="R50" s="35">
        <f>AVERAGE(X12,X25,X28,X32)</f>
        <v>1085.101727033406</v>
      </c>
      <c r="S50" s="35">
        <f>AVERAGE(X11,X23)</f>
        <v>935.3574346405228</v>
      </c>
      <c r="T50" s="35">
        <f>AVERAGE(X26,X30)</f>
        <v>1013.1625306372548</v>
      </c>
    </row>
    <row r="51" spans="14:20" x14ac:dyDescent="0.2">
      <c r="N51" s="7" t="s">
        <v>164</v>
      </c>
      <c r="O51" s="35">
        <f>AVERAGE(Y13,Y34)</f>
        <v>0</v>
      </c>
      <c r="P51" s="35">
        <f>AVERAGE(Y37,Y39)</f>
        <v>0</v>
      </c>
      <c r="Q51" s="35">
        <f>AVERAGE(Y18,Y21,Y38,Y40)</f>
        <v>0</v>
      </c>
      <c r="R51" s="35">
        <f>AVERAGE(Y12,Y25,Y28,Y32)</f>
        <v>0</v>
      </c>
      <c r="S51" s="35">
        <f>AVERAGE(Y11,Y23)</f>
        <v>0</v>
      </c>
      <c r="T51" s="35">
        <f>AVERAGE(Y26,Y30)</f>
        <v>0</v>
      </c>
    </row>
    <row r="52" spans="14:20" x14ac:dyDescent="0.2">
      <c r="N52" s="7" t="s">
        <v>163</v>
      </c>
      <c r="O52" s="35">
        <f>AVERAGE(Z13,Z34)</f>
        <v>19.25</v>
      </c>
      <c r="P52" s="35">
        <f>AVERAGE(Z37,Z39)</f>
        <v>19.125</v>
      </c>
      <c r="Q52" s="35">
        <f>AVERAGE(Z18,Z21,Z38,Z40)</f>
        <v>20.9375</v>
      </c>
      <c r="R52" s="35">
        <f>AVERAGE(Z12,Z25,Z28,Z32)</f>
        <v>20.625</v>
      </c>
      <c r="S52" s="35">
        <f>AVERAGE(Z11,Z23)</f>
        <v>21.125</v>
      </c>
      <c r="T52" s="35">
        <f>AVERAGE(Z26,Z30)</f>
        <v>22.625</v>
      </c>
    </row>
    <row r="53" spans="14:20" x14ac:dyDescent="0.2">
      <c r="N53" s="7" t="s">
        <v>162</v>
      </c>
      <c r="O53" s="35">
        <f>AVERAGE(AA13,AA34)</f>
        <v>273.91748366013076</v>
      </c>
      <c r="P53" s="35">
        <f>AVERAGE(AA37,AA39)</f>
        <v>223.08006535947712</v>
      </c>
      <c r="Q53" s="35">
        <f>AVERAGE(AA18,AA21,AA38,AA40)</f>
        <v>219.16643972403773</v>
      </c>
      <c r="R53" s="35">
        <f>AVERAGE(AA12,AA25,AA28,AA32)</f>
        <v>181.19212962962965</v>
      </c>
      <c r="S53" s="35">
        <f>AVERAGE(AA11,AA23)</f>
        <v>106.92146650326796</v>
      </c>
      <c r="T53" s="35">
        <f>AVERAGE(AA26,AA30)</f>
        <v>119.32700163398692</v>
      </c>
    </row>
    <row r="54" spans="14:20" x14ac:dyDescent="0.2">
      <c r="N54" s="7" t="s">
        <v>161</v>
      </c>
      <c r="O54" s="35">
        <f>AVERAGE(AB13,AB34)</f>
        <v>132.78186274509804</v>
      </c>
      <c r="P54" s="35">
        <f>AVERAGE(AB37,AB39)</f>
        <v>97.255128903413222</v>
      </c>
      <c r="Q54" s="35">
        <f>AVERAGE(AB18,AB21,AB38,AB40)</f>
        <v>159.58095043572985</v>
      </c>
      <c r="R54" s="35">
        <f>AVERAGE(AB12,AB25,AB28,AB32)</f>
        <v>89.439224763979666</v>
      </c>
      <c r="S54" s="35">
        <f>AVERAGE(AB11,AB23)</f>
        <v>89.251429738562081</v>
      </c>
      <c r="T54" s="35">
        <f>AVERAGE(AB26,AB30)</f>
        <v>90.630106209150327</v>
      </c>
    </row>
    <row r="55" spans="14:20" x14ac:dyDescent="0.2">
      <c r="N55" s="7" t="s">
        <v>160</v>
      </c>
      <c r="O55" s="35">
        <f>AVERAGE(AC13,AC34)</f>
        <v>0</v>
      </c>
      <c r="P55" s="35">
        <f>AVERAGE(AC37,AC39)</f>
        <v>0</v>
      </c>
      <c r="Q55" s="35">
        <f>AVERAGE(AC18,AC21,AC38,AC40)</f>
        <v>0</v>
      </c>
      <c r="R55" s="35">
        <f>AVERAGE(AC12,AC25,AC28,AC32)</f>
        <v>0</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headerFooter alignWithMargins="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45E6-7532-4922-96BF-C600B54C5885}">
  <sheetPr>
    <pageSetUpPr fitToPage="1"/>
  </sheetPr>
  <dimension ref="A1:BO92"/>
  <sheetViews>
    <sheetView defaultGridColor="0" colorId="8" zoomScale="85" workbookViewId="0">
      <selection activeCell="U13" sqref="U13:BP85"/>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7" s="32" customFormat="1" ht="19.5" customHeight="1" x14ac:dyDescent="0.3">
      <c r="A1" s="33" t="s">
        <v>150</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2" spans="1:67" ht="12.75" customHeight="1" x14ac:dyDescent="0.2">
      <c r="A2" s="29"/>
      <c r="B2" s="29"/>
      <c r="C2" s="29"/>
      <c r="D2" s="29"/>
      <c r="E2" s="29"/>
      <c r="F2" s="29"/>
      <c r="G2" s="29"/>
      <c r="H2" s="29"/>
      <c r="I2" s="29"/>
      <c r="J2" s="29"/>
      <c r="K2" s="29"/>
      <c r="L2" s="29"/>
      <c r="M2" s="29"/>
      <c r="N2" s="29"/>
      <c r="O2" s="29"/>
    </row>
    <row r="3" spans="1:67" ht="12.75" customHeight="1" thickBot="1" x14ac:dyDescent="0.25">
      <c r="A3" s="149" t="s">
        <v>148</v>
      </c>
      <c r="B3" s="149"/>
      <c r="C3" s="149"/>
      <c r="D3" s="150">
        <v>37830</v>
      </c>
      <c r="E3" s="150"/>
      <c r="F3" s="29"/>
      <c r="G3" s="29"/>
      <c r="H3" s="30" t="s">
        <v>147</v>
      </c>
      <c r="I3" s="148" t="s">
        <v>822</v>
      </c>
      <c r="J3" s="148"/>
      <c r="K3" s="29"/>
      <c r="L3" s="29"/>
      <c r="M3" s="30" t="s">
        <v>145</v>
      </c>
      <c r="N3" s="31" t="s">
        <v>107</v>
      </c>
      <c r="O3" s="31"/>
    </row>
    <row r="4" spans="1:67" ht="12.75" customHeight="1" x14ac:dyDescent="0.2">
      <c r="A4" s="29"/>
      <c r="B4" s="29"/>
      <c r="C4" s="29"/>
      <c r="D4" s="29"/>
      <c r="E4" s="29"/>
      <c r="F4" s="29"/>
      <c r="G4" s="29"/>
      <c r="H4" s="29"/>
      <c r="I4" s="29"/>
      <c r="J4" s="29"/>
      <c r="K4" s="29"/>
      <c r="L4" s="29"/>
      <c r="M4" s="29"/>
      <c r="N4" s="29"/>
      <c r="O4" s="29"/>
    </row>
    <row r="5" spans="1:67" ht="12.75" customHeight="1" thickBot="1" x14ac:dyDescent="0.25">
      <c r="A5" s="149" t="s">
        <v>143</v>
      </c>
      <c r="B5" s="149"/>
      <c r="C5" s="149"/>
      <c r="D5" s="152">
        <v>209</v>
      </c>
      <c r="E5" s="152"/>
      <c r="F5" s="29"/>
      <c r="G5" s="29"/>
      <c r="H5" s="30" t="s">
        <v>142</v>
      </c>
      <c r="I5" s="148" t="s">
        <v>838</v>
      </c>
      <c r="J5" s="148"/>
      <c r="K5" s="29"/>
      <c r="L5" s="29"/>
      <c r="M5" s="30" t="s">
        <v>140</v>
      </c>
      <c r="N5" s="31" t="s">
        <v>745</v>
      </c>
      <c r="O5" s="31"/>
    </row>
    <row r="6" spans="1:67" ht="12.75" customHeight="1" x14ac:dyDescent="0.2">
      <c r="A6" s="29"/>
      <c r="B6" s="29"/>
      <c r="C6" s="29"/>
      <c r="D6" s="29"/>
      <c r="E6" s="29"/>
      <c r="F6" s="29"/>
      <c r="G6" s="29"/>
      <c r="H6" s="29"/>
      <c r="I6" s="29"/>
      <c r="J6" s="29"/>
      <c r="K6" s="29"/>
      <c r="L6" s="29"/>
      <c r="M6" s="29"/>
      <c r="N6" s="29"/>
      <c r="O6" s="29"/>
    </row>
    <row r="7" spans="1:67" ht="12.75" customHeight="1" thickBot="1" x14ac:dyDescent="0.25">
      <c r="A7" s="149" t="s">
        <v>138</v>
      </c>
      <c r="B7" s="149"/>
      <c r="C7" s="149"/>
      <c r="D7" s="148" t="s">
        <v>837</v>
      </c>
      <c r="E7" s="148"/>
      <c r="F7" s="148"/>
      <c r="G7" s="148"/>
      <c r="H7" s="148"/>
      <c r="I7" s="148"/>
      <c r="J7" s="148"/>
      <c r="K7" s="148"/>
      <c r="L7" s="148"/>
      <c r="M7" s="148"/>
      <c r="N7" s="148"/>
      <c r="O7" s="148"/>
    </row>
    <row r="8" spans="1:67" ht="12.75" customHeight="1" thickBot="1" x14ac:dyDescent="0.25">
      <c r="A8" s="29"/>
      <c r="B8" s="29"/>
      <c r="C8" s="29"/>
      <c r="D8" s="151"/>
      <c r="E8" s="151"/>
      <c r="F8" s="151"/>
      <c r="G8" s="151"/>
      <c r="H8" s="151"/>
      <c r="I8" s="151"/>
      <c r="J8" s="151"/>
      <c r="K8" s="151"/>
      <c r="L8" s="151"/>
      <c r="M8" s="151"/>
      <c r="N8" s="151"/>
      <c r="O8" s="151"/>
    </row>
    <row r="9" spans="1:67" ht="12.75" customHeight="1" x14ac:dyDescent="0.2"/>
    <row r="10" spans="1:67" ht="13.5" thickBot="1" x14ac:dyDescent="0.25">
      <c r="B10" s="28"/>
      <c r="C10" s="28"/>
      <c r="D10" s="28"/>
      <c r="E10" s="28"/>
      <c r="F10" s="28"/>
      <c r="G10" s="28"/>
      <c r="H10" s="28"/>
      <c r="I10" s="28"/>
      <c r="J10" s="28"/>
      <c r="K10" s="28"/>
      <c r="L10" s="28"/>
      <c r="M10" s="28"/>
      <c r="N10" s="28"/>
      <c r="O10" s="28"/>
      <c r="P10" s="28"/>
      <c r="Q10" s="28"/>
      <c r="R10" s="28"/>
      <c r="S10" s="28"/>
    </row>
    <row r="11" spans="1: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7" ht="3.75" customHeight="1" x14ac:dyDescent="0.2">
      <c r="B12" s="11"/>
      <c r="C12" s="9"/>
      <c r="D12" s="9"/>
      <c r="E12" s="9"/>
      <c r="F12" s="10"/>
      <c r="G12" s="9"/>
      <c r="H12" s="9"/>
      <c r="I12" s="9"/>
      <c r="J12" s="9"/>
      <c r="K12" s="10"/>
      <c r="L12" s="10"/>
      <c r="M12" s="10"/>
      <c r="N12" s="10"/>
      <c r="O12" s="10"/>
      <c r="P12" s="10"/>
      <c r="Q12" s="9"/>
      <c r="R12" s="9"/>
      <c r="S12" s="8"/>
    </row>
    <row r="13" spans="1:67" ht="15.75" x14ac:dyDescent="0.2">
      <c r="B13" s="147">
        <v>101</v>
      </c>
      <c r="C13" s="21" t="s">
        <v>104</v>
      </c>
      <c r="D13" s="19" t="s">
        <v>107</v>
      </c>
      <c r="E13" s="19">
        <v>209</v>
      </c>
      <c r="F13" s="19">
        <v>1752.53</v>
      </c>
      <c r="G13" s="19">
        <v>12.39</v>
      </c>
      <c r="H13" s="19">
        <v>82.1</v>
      </c>
      <c r="I13" s="19"/>
      <c r="J13" s="19">
        <v>5</v>
      </c>
      <c r="K13" s="19">
        <v>20</v>
      </c>
      <c r="L13" s="19">
        <v>1</v>
      </c>
      <c r="M13" s="19">
        <v>15</v>
      </c>
      <c r="N13" s="19">
        <v>23</v>
      </c>
      <c r="O13" s="19">
        <v>6</v>
      </c>
      <c r="P13" s="19">
        <v>1</v>
      </c>
      <c r="Q13" s="19">
        <v>19</v>
      </c>
      <c r="R13" s="19"/>
      <c r="S13" s="18" t="s">
        <v>741</v>
      </c>
      <c r="U13" s="102">
        <v>4</v>
      </c>
      <c r="V13" s="102">
        <f>IF($H13="","",$H13)</f>
        <v>82.1</v>
      </c>
      <c r="W13" s="102">
        <f>IF(V13="","",V13/100)</f>
        <v>0.82099999999999995</v>
      </c>
      <c r="X13" s="102">
        <f>IF($G13="","",$G13)</f>
        <v>12.39</v>
      </c>
      <c r="Y13" s="102">
        <f>IF($K13="","",$K13)</f>
        <v>20</v>
      </c>
      <c r="Z13" s="102">
        <f>IF(J13="","",J13-1)</f>
        <v>4</v>
      </c>
      <c r="AA13" s="102">
        <f>IF($L13="","",$L13)</f>
        <v>1</v>
      </c>
      <c r="AB13" s="102">
        <f>IF($M13="","",$M13)</f>
        <v>15</v>
      </c>
      <c r="AC13" s="102">
        <f>IF($H14="","",$H14)</f>
        <v>92.4</v>
      </c>
      <c r="AD13" s="102">
        <f>IF(AC13="","",AC13/100)</f>
        <v>0.92400000000000004</v>
      </c>
      <c r="AE13" s="102">
        <f>IF($G14="","",$G14)</f>
        <v>16.329999999999998</v>
      </c>
      <c r="AF13" s="102">
        <f>IF($K14="","",$K14)</f>
        <v>28</v>
      </c>
      <c r="AG13" s="102">
        <f>IF(J14="","",J14-1)</f>
        <v>8</v>
      </c>
      <c r="AH13" s="102">
        <f>IF($L14="","",$L14)</f>
        <v>3</v>
      </c>
      <c r="AI13" s="102">
        <f>IF($M14="","",$M14)</f>
        <v>33</v>
      </c>
      <c r="AJ13" s="102">
        <f>IF($H15="","",$H15)</f>
        <v>79.099999999999994</v>
      </c>
      <c r="AK13" s="102">
        <f>IF(AJ13="","",AJ13/100)</f>
        <v>0.79099999999999993</v>
      </c>
      <c r="AL13" s="102">
        <f>IF($G15="","",$G15)</f>
        <v>14.59</v>
      </c>
      <c r="AM13" s="102">
        <f>IF($K15="","",$K15)</f>
        <v>23</v>
      </c>
      <c r="AN13" s="102">
        <f>IF(J15="","",J15-1)</f>
        <v>5</v>
      </c>
      <c r="AO13" s="102">
        <f>IF($L15="","",$L15)</f>
        <v>3</v>
      </c>
      <c r="AP13" s="102">
        <f>IF($M15="","",$M15)</f>
        <v>39</v>
      </c>
      <c r="AQ13" s="102">
        <f>IF($H16="","",$H16)</f>
        <v>67.3</v>
      </c>
      <c r="AR13" s="102">
        <f>IF(AQ13="","",AQ13/100)</f>
        <v>0.67299999999999993</v>
      </c>
      <c r="AS13" s="102">
        <f>IF($G16="","",$G16)</f>
        <v>14.43</v>
      </c>
      <c r="AT13" s="102">
        <f>IF($K16="","",$K16)</f>
        <v>22</v>
      </c>
      <c r="AU13" s="102">
        <f>IF(J16="","",J16-1)</f>
        <v>6</v>
      </c>
      <c r="AV13" s="102">
        <f>IF($L16="","",$L16)</f>
        <v>2</v>
      </c>
      <c r="AW13" s="102">
        <f>IF($M16="","",$M16)</f>
        <v>36</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16</v>
      </c>
      <c r="BM13" s="102">
        <f>SUM(P13:P18)/U13</f>
        <v>0.75</v>
      </c>
      <c r="BN13" s="102">
        <f>SUM(Q13:Q18)/U13</f>
        <v>23.25</v>
      </c>
      <c r="BO13" s="102">
        <f>SUM(R13:R18)/U13</f>
        <v>0</v>
      </c>
    </row>
    <row r="14" spans="1:67" ht="15.75" x14ac:dyDescent="0.2">
      <c r="B14" s="147"/>
      <c r="C14" s="21" t="s">
        <v>103</v>
      </c>
      <c r="D14" s="19" t="s">
        <v>747</v>
      </c>
      <c r="E14" s="19">
        <v>210</v>
      </c>
      <c r="F14" s="20"/>
      <c r="G14" s="19">
        <v>16.329999999999998</v>
      </c>
      <c r="H14" s="19">
        <v>92.4</v>
      </c>
      <c r="I14" s="19"/>
      <c r="J14" s="19">
        <v>9</v>
      </c>
      <c r="K14" s="19">
        <v>28</v>
      </c>
      <c r="L14" s="19">
        <v>3</v>
      </c>
      <c r="M14" s="19">
        <v>33</v>
      </c>
      <c r="N14" s="19">
        <v>41</v>
      </c>
      <c r="O14" s="19">
        <v>26</v>
      </c>
      <c r="P14" s="19">
        <v>1</v>
      </c>
      <c r="Q14" s="19">
        <v>22</v>
      </c>
      <c r="R14" s="19"/>
      <c r="S14" s="18" t="s">
        <v>738</v>
      </c>
    </row>
    <row r="15" spans="1:67" ht="15.75" x14ac:dyDescent="0.2">
      <c r="B15" s="147"/>
      <c r="C15" s="21" t="s">
        <v>102</v>
      </c>
      <c r="D15" s="19" t="str">
        <f>D14</f>
        <v>COB</v>
      </c>
      <c r="E15" s="19">
        <f>E14</f>
        <v>210</v>
      </c>
      <c r="F15" s="20"/>
      <c r="G15" s="19">
        <v>14.59</v>
      </c>
      <c r="H15" s="19">
        <v>79.099999999999994</v>
      </c>
      <c r="I15" s="19"/>
      <c r="J15" s="19">
        <v>6</v>
      </c>
      <c r="K15" s="19">
        <v>23</v>
      </c>
      <c r="L15" s="19">
        <v>3</v>
      </c>
      <c r="M15" s="19">
        <v>39</v>
      </c>
      <c r="N15" s="19">
        <v>44</v>
      </c>
      <c r="O15" s="19">
        <v>6</v>
      </c>
      <c r="P15" s="19">
        <v>0</v>
      </c>
      <c r="Q15" s="19">
        <v>26</v>
      </c>
      <c r="R15" s="19"/>
      <c r="S15" s="18" t="s">
        <v>738</v>
      </c>
    </row>
    <row r="16" spans="1:67" ht="15.75" x14ac:dyDescent="0.2">
      <c r="B16" s="147"/>
      <c r="C16" s="21" t="s">
        <v>101</v>
      </c>
      <c r="D16" s="19" t="str">
        <f>D15</f>
        <v>COB</v>
      </c>
      <c r="E16" s="19">
        <f>E15</f>
        <v>210</v>
      </c>
      <c r="F16" s="20"/>
      <c r="G16" s="19">
        <v>14.43</v>
      </c>
      <c r="H16" s="19">
        <v>67.3</v>
      </c>
      <c r="I16" s="19"/>
      <c r="J16" s="19">
        <v>7</v>
      </c>
      <c r="K16" s="19">
        <v>22</v>
      </c>
      <c r="L16" s="19">
        <v>2</v>
      </c>
      <c r="M16" s="19">
        <v>36</v>
      </c>
      <c r="N16" s="19">
        <v>20</v>
      </c>
      <c r="O16" s="19">
        <v>26</v>
      </c>
      <c r="P16" s="19">
        <v>1</v>
      </c>
      <c r="Q16" s="19">
        <v>26</v>
      </c>
      <c r="R16" s="19"/>
      <c r="S16" s="18" t="s">
        <v>741</v>
      </c>
    </row>
    <row r="17" spans="2:67" ht="15.75" x14ac:dyDescent="0.2">
      <c r="B17" s="147"/>
      <c r="C17" s="21" t="s">
        <v>100</v>
      </c>
      <c r="D17" s="19"/>
      <c r="E17" s="19"/>
      <c r="F17" s="20"/>
      <c r="G17" s="19"/>
      <c r="H17" s="19"/>
      <c r="I17" s="19"/>
      <c r="J17" s="19"/>
      <c r="K17" s="19"/>
      <c r="L17" s="19"/>
      <c r="M17" s="19"/>
      <c r="N17" s="19"/>
      <c r="O17" s="19"/>
      <c r="P17" s="19"/>
      <c r="Q17" s="19"/>
      <c r="R17" s="19"/>
      <c r="S17" s="18" t="s">
        <v>808</v>
      </c>
    </row>
    <row r="18" spans="2:67" ht="15.75" x14ac:dyDescent="0.2">
      <c r="B18" s="147"/>
      <c r="C18" s="21" t="s">
        <v>99</v>
      </c>
      <c r="D18" s="19"/>
      <c r="E18" s="19"/>
      <c r="F18" s="20"/>
      <c r="G18" s="19"/>
      <c r="H18" s="19"/>
      <c r="I18" s="19"/>
      <c r="J18" s="19"/>
      <c r="K18" s="19"/>
      <c r="L18" s="19"/>
      <c r="M18" s="19"/>
      <c r="N18" s="19"/>
      <c r="O18" s="19"/>
      <c r="P18" s="19"/>
      <c r="Q18" s="19"/>
      <c r="R18" s="19"/>
      <c r="S18" s="18" t="s">
        <v>811</v>
      </c>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210</v>
      </c>
      <c r="F20" s="13">
        <f>F13</f>
        <v>1752.53</v>
      </c>
      <c r="G20" s="13">
        <f t="shared" ref="G20:R20" si="0">AVERAGE(G13:G18)</f>
        <v>14.435</v>
      </c>
      <c r="H20" s="13">
        <f t="shared" si="0"/>
        <v>80.224999999999994</v>
      </c>
      <c r="I20" s="13" t="e">
        <f t="shared" si="0"/>
        <v>#DIV/0!</v>
      </c>
      <c r="J20" s="13">
        <f t="shared" si="0"/>
        <v>6.75</v>
      </c>
      <c r="K20" s="13">
        <f t="shared" si="0"/>
        <v>23.25</v>
      </c>
      <c r="L20" s="13">
        <f t="shared" si="0"/>
        <v>2.25</v>
      </c>
      <c r="M20" s="13">
        <f t="shared" si="0"/>
        <v>30.75</v>
      </c>
      <c r="N20" s="13">
        <f t="shared" si="0"/>
        <v>32</v>
      </c>
      <c r="O20" s="13">
        <f t="shared" si="0"/>
        <v>16</v>
      </c>
      <c r="P20" s="13">
        <f t="shared" si="0"/>
        <v>0.75</v>
      </c>
      <c r="Q20" s="13">
        <f t="shared" si="0"/>
        <v>23.25</v>
      </c>
      <c r="R20" s="13" t="e">
        <f t="shared" si="0"/>
        <v>#DIV/0!</v>
      </c>
      <c r="S20" s="12"/>
    </row>
    <row r="21" spans="2:67" ht="15.75" x14ac:dyDescent="0.2">
      <c r="B21" s="17"/>
      <c r="C21" s="16" t="s">
        <v>97</v>
      </c>
      <c r="D21" s="15"/>
      <c r="E21" s="14"/>
      <c r="F21" s="14"/>
      <c r="G21" s="13">
        <f t="shared" ref="G21:R21" si="1">STDEV(G13:G18)/SQRT(COUNT(G13:G18))</f>
        <v>0.80607588559225152</v>
      </c>
      <c r="H21" s="13">
        <f t="shared" si="1"/>
        <v>5.1645224045081601</v>
      </c>
      <c r="I21" s="13" t="e">
        <f t="shared" si="1"/>
        <v>#DIV/0!</v>
      </c>
      <c r="J21" s="13">
        <f t="shared" si="1"/>
        <v>0.8539125638299665</v>
      </c>
      <c r="K21" s="13">
        <f t="shared" si="1"/>
        <v>1.7017148213885114</v>
      </c>
      <c r="L21" s="13">
        <f t="shared" si="1"/>
        <v>0.47871355387816905</v>
      </c>
      <c r="M21" s="13">
        <f t="shared" si="1"/>
        <v>5.3909646632119559</v>
      </c>
      <c r="N21" s="13">
        <f t="shared" si="1"/>
        <v>6.1237243569579451</v>
      </c>
      <c r="O21" s="13">
        <f t="shared" si="1"/>
        <v>5.7735026918962582</v>
      </c>
      <c r="P21" s="13">
        <f t="shared" si="1"/>
        <v>0.25</v>
      </c>
      <c r="Q21" s="13">
        <f t="shared" si="1"/>
        <v>1.7017148213885114</v>
      </c>
      <c r="R21" s="13" t="e">
        <f t="shared" si="1"/>
        <v>#DIV/0!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747</v>
      </c>
      <c r="E23" s="19">
        <v>209</v>
      </c>
      <c r="F23" s="19">
        <v>1952.76</v>
      </c>
      <c r="G23" s="19">
        <v>8.52</v>
      </c>
      <c r="H23" s="19">
        <v>65.2</v>
      </c>
      <c r="I23" s="19"/>
      <c r="J23" s="19">
        <v>5</v>
      </c>
      <c r="K23" s="19">
        <v>12</v>
      </c>
      <c r="L23" s="19">
        <v>2</v>
      </c>
      <c r="M23" s="19">
        <v>7</v>
      </c>
      <c r="N23" s="19">
        <v>6</v>
      </c>
      <c r="O23" s="19">
        <v>0</v>
      </c>
      <c r="P23" s="19">
        <v>0</v>
      </c>
      <c r="Q23" s="19">
        <v>5</v>
      </c>
      <c r="R23" s="19"/>
      <c r="S23" s="18" t="s">
        <v>741</v>
      </c>
      <c r="U23" s="102">
        <v>4</v>
      </c>
      <c r="V23" s="102">
        <f>IF($H23="","",$H23)</f>
        <v>65.2</v>
      </c>
      <c r="W23" s="102">
        <f>IF(V23="","",V23/100)</f>
        <v>0.65200000000000002</v>
      </c>
      <c r="X23" s="102">
        <f>IF($G23="","",$G23)</f>
        <v>8.52</v>
      </c>
      <c r="Y23" s="102">
        <f>IF($K23="","",$K23)</f>
        <v>12</v>
      </c>
      <c r="Z23" s="102">
        <f>IF(J23="","",J23-1)</f>
        <v>4</v>
      </c>
      <c r="AA23" s="102">
        <f>IF($L23="","",$L23)</f>
        <v>2</v>
      </c>
      <c r="AB23" s="102">
        <f>IF($M23="","",$M23)</f>
        <v>7</v>
      </c>
      <c r="AC23" s="102">
        <f>IF($H24="","",$H24)</f>
        <v>68.2</v>
      </c>
      <c r="AD23" s="102">
        <f>IF(AC23="","",AC23/100)</f>
        <v>0.68200000000000005</v>
      </c>
      <c r="AE23" s="102">
        <f>IF($G24="","",$G24)</f>
        <v>15.03</v>
      </c>
      <c r="AF23" s="102">
        <f>IF($K24="","",$K24)</f>
        <v>23</v>
      </c>
      <c r="AG23" s="102">
        <f>IF(J24="","",J24-1)</f>
        <v>6</v>
      </c>
      <c r="AH23" s="102">
        <f>IF($L24="","",$L24)</f>
        <v>5</v>
      </c>
      <c r="AI23" s="102">
        <f>IF($M24="","",$M24)</f>
        <v>60</v>
      </c>
      <c r="AJ23" s="102">
        <f>IF($H25="","",$H25)</f>
        <v>71.8</v>
      </c>
      <c r="AK23" s="102">
        <f>IF(AJ23="","",AJ23/100)</f>
        <v>0.71799999999999997</v>
      </c>
      <c r="AL23" s="102">
        <f>IF($G25="","",$G25)</f>
        <v>11.78</v>
      </c>
      <c r="AM23" s="102">
        <f>IF($K25="","",$K25)</f>
        <v>26</v>
      </c>
      <c r="AN23" s="102">
        <f>IF(J25="","",J25-1)</f>
        <v>4</v>
      </c>
      <c r="AO23" s="102">
        <f>IF($L25="","",$L25)</f>
        <v>1</v>
      </c>
      <c r="AP23" s="102">
        <f>IF($M25="","",$M25)</f>
        <v>3</v>
      </c>
      <c r="AQ23" s="102">
        <f>IF($H26="","",$H26)</f>
        <v>70.5</v>
      </c>
      <c r="AR23" s="102">
        <f>IF(AQ23="","",AQ23/100)</f>
        <v>0.70499999999999996</v>
      </c>
      <c r="AS23" s="102">
        <f>IF($G26="","",$G26)</f>
        <v>14.19</v>
      </c>
      <c r="AT23" s="102">
        <f>IF($K26="","",$K26)</f>
        <v>22</v>
      </c>
      <c r="AU23" s="102">
        <f>IF(J26="","",J26-1)</f>
        <v>4</v>
      </c>
      <c r="AV23" s="102">
        <f>IF($L26="","",$L26)</f>
        <v>2</v>
      </c>
      <c r="AW23" s="102">
        <f>IF($M26="","",$M26)</f>
        <v>21</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14.25</v>
      </c>
      <c r="BM23" s="102">
        <f>SUM(P23:P28)/U23</f>
        <v>2.5</v>
      </c>
      <c r="BN23" s="102">
        <f>SUM(Q23:Q28)/U23</f>
        <v>17.25</v>
      </c>
      <c r="BO23" s="102">
        <f>SUM(R23:R28)/U23</f>
        <v>0</v>
      </c>
    </row>
    <row r="24" spans="2:67" ht="15.75" x14ac:dyDescent="0.2">
      <c r="B24" s="147"/>
      <c r="C24" s="21" t="s">
        <v>103</v>
      </c>
      <c r="D24" s="19" t="s">
        <v>747</v>
      </c>
      <c r="E24" s="19">
        <v>210</v>
      </c>
      <c r="F24" s="20"/>
      <c r="G24" s="19">
        <v>15.03</v>
      </c>
      <c r="H24" s="19">
        <v>68.2</v>
      </c>
      <c r="I24" s="19"/>
      <c r="J24" s="19">
        <v>7</v>
      </c>
      <c r="K24" s="19">
        <v>23</v>
      </c>
      <c r="L24" s="19">
        <v>5</v>
      </c>
      <c r="M24" s="19">
        <v>60</v>
      </c>
      <c r="N24" s="19">
        <v>41</v>
      </c>
      <c r="O24" s="19">
        <v>37</v>
      </c>
      <c r="P24" s="19">
        <v>4</v>
      </c>
      <c r="Q24" s="19">
        <v>24</v>
      </c>
      <c r="R24" s="19"/>
      <c r="S24" s="18" t="s">
        <v>738</v>
      </c>
    </row>
    <row r="25" spans="2:67" ht="15.75" x14ac:dyDescent="0.2">
      <c r="B25" s="147"/>
      <c r="C25" s="21" t="s">
        <v>102</v>
      </c>
      <c r="D25" s="19" t="str">
        <f>D24</f>
        <v>COB</v>
      </c>
      <c r="E25" s="19">
        <f>E24</f>
        <v>210</v>
      </c>
      <c r="F25" s="20"/>
      <c r="G25" s="19">
        <v>11.78</v>
      </c>
      <c r="H25" s="19">
        <v>71.8</v>
      </c>
      <c r="I25" s="19"/>
      <c r="J25" s="19">
        <v>5</v>
      </c>
      <c r="K25" s="19">
        <v>26</v>
      </c>
      <c r="L25" s="19">
        <v>1</v>
      </c>
      <c r="M25" s="19">
        <v>3</v>
      </c>
      <c r="N25" s="19">
        <v>11</v>
      </c>
      <c r="O25" s="19">
        <v>11</v>
      </c>
      <c r="P25" s="19">
        <v>1</v>
      </c>
      <c r="Q25" s="19">
        <v>17</v>
      </c>
      <c r="R25" s="19"/>
      <c r="S25" s="18" t="s">
        <v>752</v>
      </c>
    </row>
    <row r="26" spans="2:67" ht="15.75" x14ac:dyDescent="0.2">
      <c r="B26" s="147"/>
      <c r="C26" s="21" t="s">
        <v>101</v>
      </c>
      <c r="D26" s="19" t="str">
        <f>D25</f>
        <v>COB</v>
      </c>
      <c r="E26" s="19">
        <f>E25</f>
        <v>210</v>
      </c>
      <c r="F26" s="20"/>
      <c r="G26" s="19">
        <v>14.19</v>
      </c>
      <c r="H26" s="19">
        <v>70.5</v>
      </c>
      <c r="I26" s="19"/>
      <c r="J26" s="19">
        <v>5</v>
      </c>
      <c r="K26" s="19">
        <v>22</v>
      </c>
      <c r="L26" s="19">
        <v>2</v>
      </c>
      <c r="M26" s="19">
        <v>21</v>
      </c>
      <c r="N26" s="19">
        <v>29</v>
      </c>
      <c r="O26" s="19">
        <v>9</v>
      </c>
      <c r="P26" s="19">
        <v>5</v>
      </c>
      <c r="Q26" s="19">
        <v>23</v>
      </c>
      <c r="R26" s="19"/>
      <c r="S26" s="18" t="s">
        <v>741</v>
      </c>
    </row>
    <row r="27" spans="2:67" ht="15.75" x14ac:dyDescent="0.2">
      <c r="B27" s="147"/>
      <c r="C27" s="21" t="s">
        <v>100</v>
      </c>
      <c r="D27" s="19"/>
      <c r="E27" s="19"/>
      <c r="F27" s="20"/>
      <c r="G27" s="19"/>
      <c r="H27" s="19"/>
      <c r="I27" s="19"/>
      <c r="J27" s="19"/>
      <c r="K27" s="19"/>
      <c r="L27" s="19"/>
      <c r="M27" s="19"/>
      <c r="N27" s="19"/>
      <c r="O27" s="19"/>
      <c r="P27" s="19"/>
      <c r="Q27" s="19"/>
      <c r="R27" s="19"/>
      <c r="S27" s="18" t="s">
        <v>836</v>
      </c>
    </row>
    <row r="28" spans="2:67" ht="15.75" x14ac:dyDescent="0.2">
      <c r="B28" s="147"/>
      <c r="C28" s="21" t="s">
        <v>99</v>
      </c>
      <c r="D28" s="19"/>
      <c r="E28" s="19"/>
      <c r="F28" s="20"/>
      <c r="G28" s="19"/>
      <c r="H28" s="19"/>
      <c r="I28" s="19"/>
      <c r="J28" s="19"/>
      <c r="K28" s="19"/>
      <c r="L28" s="19"/>
      <c r="M28" s="19"/>
      <c r="N28" s="19"/>
      <c r="O28" s="19"/>
      <c r="P28" s="19"/>
      <c r="Q28" s="19"/>
      <c r="R28" s="19"/>
      <c r="S28" s="18" t="s">
        <v>809</v>
      </c>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210</v>
      </c>
      <c r="F30" s="13">
        <f>F23</f>
        <v>1952.76</v>
      </c>
      <c r="G30" s="13">
        <f t="shared" ref="G30:R30" si="2">AVERAGE(G23:G28)</f>
        <v>12.379999999999999</v>
      </c>
      <c r="H30" s="13">
        <f t="shared" si="2"/>
        <v>68.924999999999997</v>
      </c>
      <c r="I30" s="13" t="e">
        <f t="shared" si="2"/>
        <v>#DIV/0!</v>
      </c>
      <c r="J30" s="13">
        <f t="shared" si="2"/>
        <v>5.5</v>
      </c>
      <c r="K30" s="13">
        <f t="shared" si="2"/>
        <v>20.75</v>
      </c>
      <c r="L30" s="13">
        <f t="shared" si="2"/>
        <v>2.5</v>
      </c>
      <c r="M30" s="13">
        <f t="shared" si="2"/>
        <v>22.75</v>
      </c>
      <c r="N30" s="13">
        <f t="shared" si="2"/>
        <v>21.75</v>
      </c>
      <c r="O30" s="13">
        <f t="shared" si="2"/>
        <v>14.25</v>
      </c>
      <c r="P30" s="13">
        <f t="shared" si="2"/>
        <v>2.5</v>
      </c>
      <c r="Q30" s="13">
        <f t="shared" si="2"/>
        <v>17.25</v>
      </c>
      <c r="R30" s="13" t="e">
        <f t="shared" si="2"/>
        <v>#DIV/0!</v>
      </c>
      <c r="S30" s="12"/>
    </row>
    <row r="31" spans="2:67" ht="15.75" x14ac:dyDescent="0.2">
      <c r="B31" s="17"/>
      <c r="C31" s="16" t="s">
        <v>97</v>
      </c>
      <c r="D31" s="15"/>
      <c r="E31" s="14"/>
      <c r="F31" s="14"/>
      <c r="G31" s="13">
        <f t="shared" ref="G31:R31" si="3">STDEV(G23:G28)/SQRT(COUNT(G23:G28))</f>
        <v>1.4594005618746364</v>
      </c>
      <c r="H31" s="13">
        <f t="shared" si="3"/>
        <v>1.4476273691803414</v>
      </c>
      <c r="I31" s="13" t="e">
        <f t="shared" si="3"/>
        <v>#DIV/0!</v>
      </c>
      <c r="J31" s="13">
        <f t="shared" si="3"/>
        <v>0.5</v>
      </c>
      <c r="K31" s="13">
        <f t="shared" si="3"/>
        <v>3.0379543555930306</v>
      </c>
      <c r="L31" s="13">
        <f t="shared" si="3"/>
        <v>0.8660254037844386</v>
      </c>
      <c r="M31" s="13">
        <f t="shared" si="3"/>
        <v>13.002403623945844</v>
      </c>
      <c r="N31" s="13">
        <f t="shared" si="3"/>
        <v>8.0970673703508229</v>
      </c>
      <c r="O31" s="13">
        <f t="shared" si="3"/>
        <v>7.9516769719768332</v>
      </c>
      <c r="P31" s="13">
        <f t="shared" si="3"/>
        <v>1.1902380714238083</v>
      </c>
      <c r="Q31" s="13">
        <f t="shared" si="3"/>
        <v>4.3660622991432447</v>
      </c>
      <c r="R31" s="13" t="e">
        <f t="shared" si="3"/>
        <v>#DIV/0!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107</v>
      </c>
      <c r="E33" s="19">
        <v>209</v>
      </c>
      <c r="F33" s="19">
        <v>1526.21</v>
      </c>
      <c r="G33" s="19">
        <v>11.91</v>
      </c>
      <c r="H33" s="19">
        <v>75.400000000000006</v>
      </c>
      <c r="I33" s="19"/>
      <c r="J33" s="19">
        <v>6</v>
      </c>
      <c r="K33" s="19">
        <v>19</v>
      </c>
      <c r="L33" s="19">
        <v>2</v>
      </c>
      <c r="M33" s="19">
        <v>13</v>
      </c>
      <c r="N33" s="19">
        <v>21</v>
      </c>
      <c r="O33" s="19">
        <v>4</v>
      </c>
      <c r="P33" s="19">
        <v>1</v>
      </c>
      <c r="Q33" s="19">
        <v>12</v>
      </c>
      <c r="R33" s="19"/>
      <c r="S33" s="18" t="s">
        <v>738</v>
      </c>
      <c r="U33" s="102">
        <v>4</v>
      </c>
      <c r="V33" s="102">
        <f>IF($H33="","",$H33)</f>
        <v>75.400000000000006</v>
      </c>
      <c r="W33" s="102">
        <f>IF(V33="","",V33/100)</f>
        <v>0.754</v>
      </c>
      <c r="X33" s="102">
        <f>IF($G33="","",$G33)</f>
        <v>11.91</v>
      </c>
      <c r="Y33" s="102">
        <f>IF($K33="","",$K33)</f>
        <v>19</v>
      </c>
      <c r="Z33" s="102">
        <f>IF(J33="","",J33-1)</f>
        <v>5</v>
      </c>
      <c r="AA33" s="102">
        <f>IF($L33="","",$L33)</f>
        <v>2</v>
      </c>
      <c r="AB33" s="102">
        <f>IF($M33="","",$M33)</f>
        <v>13</v>
      </c>
      <c r="AC33" s="102">
        <f>IF($H34="","",$H34)</f>
        <v>83.2</v>
      </c>
      <c r="AD33" s="102">
        <f>IF(AC33="","",AC33/100)</f>
        <v>0.83200000000000007</v>
      </c>
      <c r="AE33" s="102">
        <f>IF($G34="","",$G34)</f>
        <v>11.56</v>
      </c>
      <c r="AF33" s="102">
        <f>IF($K34="","",$K34)</f>
        <v>24</v>
      </c>
      <c r="AG33" s="102">
        <f>IF(J34="","",J34-1)</f>
        <v>6</v>
      </c>
      <c r="AH33" s="102">
        <f>IF($L34="","",$L34)</f>
        <v>0</v>
      </c>
      <c r="AI33" s="102">
        <f>IF($M34="","",$M34)</f>
        <v>0</v>
      </c>
      <c r="AJ33" s="102">
        <f>IF($H35="","",$H35)</f>
        <v>79.400000000000006</v>
      </c>
      <c r="AK33" s="102">
        <f>IF(AJ33="","",AJ33/100)</f>
        <v>0.79400000000000004</v>
      </c>
      <c r="AL33" s="102">
        <f>IF($G35="","",$G35)</f>
        <v>11.7</v>
      </c>
      <c r="AM33" s="102">
        <f>IF($K35="","",$K35)</f>
        <v>19</v>
      </c>
      <c r="AN33" s="102">
        <f>IF(J35="","",J35-1)</f>
        <v>4</v>
      </c>
      <c r="AO33" s="102">
        <f>IF($L35="","",$L35)</f>
        <v>2</v>
      </c>
      <c r="AP33" s="102">
        <f>IF($M35="","",$M35)</f>
        <v>11</v>
      </c>
      <c r="AQ33" s="102">
        <f>IF($H36="","",$H36)</f>
        <v>87.7</v>
      </c>
      <c r="AR33" s="102">
        <f>IF(AQ33="","",AQ33/100)</f>
        <v>0.877</v>
      </c>
      <c r="AS33" s="102">
        <f>IF($G36="","",$G36)</f>
        <v>11.89</v>
      </c>
      <c r="AT33" s="102">
        <f>IF($K36="","",$K36)</f>
        <v>27</v>
      </c>
      <c r="AU33" s="102">
        <f>IF(J36="","",J36-1)</f>
        <v>5</v>
      </c>
      <c r="AV33" s="102">
        <f>IF($L36="","",$L36)</f>
        <v>2</v>
      </c>
      <c r="AW33" s="102">
        <f>IF($M36="","",$M36)</f>
        <v>1</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11</v>
      </c>
      <c r="BM33" s="102">
        <f>SUM(P33:P38)/U33</f>
        <v>1</v>
      </c>
      <c r="BN33" s="102">
        <f>SUM(Q33:Q38)/U33</f>
        <v>10.75</v>
      </c>
      <c r="BO33" s="102">
        <f>SUM(R33:R38)/U33</f>
        <v>0</v>
      </c>
    </row>
    <row r="34" spans="2:67" ht="15.75" x14ac:dyDescent="0.2">
      <c r="B34" s="147"/>
      <c r="C34" s="21" t="s">
        <v>103</v>
      </c>
      <c r="D34" s="19" t="s">
        <v>745</v>
      </c>
      <c r="E34" s="19">
        <v>210</v>
      </c>
      <c r="F34" s="20"/>
      <c r="G34" s="19">
        <v>11.56</v>
      </c>
      <c r="H34" s="19">
        <v>83.2</v>
      </c>
      <c r="I34" s="19"/>
      <c r="J34" s="19">
        <v>7</v>
      </c>
      <c r="K34" s="19">
        <v>24</v>
      </c>
      <c r="L34" s="19">
        <v>0</v>
      </c>
      <c r="M34" s="19">
        <v>0</v>
      </c>
      <c r="N34" s="19">
        <v>11</v>
      </c>
      <c r="O34" s="19">
        <v>13</v>
      </c>
      <c r="P34" s="19">
        <v>3</v>
      </c>
      <c r="Q34" s="19">
        <v>5</v>
      </c>
      <c r="R34" s="19"/>
      <c r="S34" s="18" t="s">
        <v>752</v>
      </c>
    </row>
    <row r="35" spans="2:67" ht="15.75" x14ac:dyDescent="0.2">
      <c r="B35" s="147"/>
      <c r="C35" s="21" t="s">
        <v>102</v>
      </c>
      <c r="D35" s="19" t="s">
        <v>835</v>
      </c>
      <c r="E35" s="19">
        <f>E34</f>
        <v>210</v>
      </c>
      <c r="F35" s="20"/>
      <c r="G35" s="19">
        <v>11.7</v>
      </c>
      <c r="H35" s="19">
        <v>79.400000000000006</v>
      </c>
      <c r="I35" s="19"/>
      <c r="J35" s="19">
        <v>5</v>
      </c>
      <c r="K35" s="19">
        <v>19</v>
      </c>
      <c r="L35" s="19">
        <v>2</v>
      </c>
      <c r="M35" s="19">
        <v>11</v>
      </c>
      <c r="N35" s="19">
        <v>18</v>
      </c>
      <c r="O35" s="19">
        <v>5</v>
      </c>
      <c r="P35" s="19">
        <v>0</v>
      </c>
      <c r="Q35" s="19">
        <v>10</v>
      </c>
      <c r="R35" s="19"/>
      <c r="S35" s="18" t="s">
        <v>741</v>
      </c>
    </row>
    <row r="36" spans="2:67" ht="15.75" x14ac:dyDescent="0.2">
      <c r="B36" s="147"/>
      <c r="C36" s="21" t="s">
        <v>101</v>
      </c>
      <c r="D36" s="19" t="str">
        <f>D35</f>
        <v>smm</v>
      </c>
      <c r="E36" s="19">
        <f>E35</f>
        <v>210</v>
      </c>
      <c r="F36" s="20"/>
      <c r="G36" s="19">
        <v>11.89</v>
      </c>
      <c r="H36" s="19">
        <v>87.7</v>
      </c>
      <c r="I36" s="19"/>
      <c r="J36" s="19">
        <v>6</v>
      </c>
      <c r="K36" s="19">
        <v>27</v>
      </c>
      <c r="L36" s="19">
        <v>2</v>
      </c>
      <c r="M36" s="19">
        <v>1</v>
      </c>
      <c r="N36" s="19">
        <v>17</v>
      </c>
      <c r="O36" s="19">
        <v>22</v>
      </c>
      <c r="P36" s="19">
        <v>0</v>
      </c>
      <c r="Q36" s="19">
        <v>16</v>
      </c>
      <c r="R36" s="19"/>
      <c r="S36" s="18" t="s">
        <v>752</v>
      </c>
    </row>
    <row r="37" spans="2:67" ht="15.75" x14ac:dyDescent="0.2">
      <c r="B37" s="147"/>
      <c r="C37" s="21" t="s">
        <v>100</v>
      </c>
      <c r="D37" s="19"/>
      <c r="E37" s="19"/>
      <c r="F37" s="20"/>
      <c r="G37" s="19"/>
      <c r="H37" s="19"/>
      <c r="I37" s="19"/>
      <c r="J37" s="19"/>
      <c r="K37" s="19"/>
      <c r="L37" s="19"/>
      <c r="M37" s="19"/>
      <c r="N37" s="19"/>
      <c r="O37" s="19"/>
      <c r="P37" s="19"/>
      <c r="Q37" s="19"/>
      <c r="R37" s="19"/>
      <c r="S37" s="18" t="s">
        <v>832</v>
      </c>
    </row>
    <row r="38" spans="2:67" ht="15.75" x14ac:dyDescent="0.2">
      <c r="B38" s="147"/>
      <c r="C38" s="21" t="s">
        <v>99</v>
      </c>
      <c r="D38" s="19"/>
      <c r="E38" s="19"/>
      <c r="F38" s="20"/>
      <c r="G38" s="19"/>
      <c r="H38" s="19"/>
      <c r="I38" s="19"/>
      <c r="J38" s="19"/>
      <c r="K38" s="19"/>
      <c r="L38" s="19"/>
      <c r="M38" s="19"/>
      <c r="N38" s="19"/>
      <c r="O38" s="19"/>
      <c r="P38" s="19"/>
      <c r="Q38" s="19"/>
      <c r="R38" s="19"/>
      <c r="S38" s="18" t="s">
        <v>812</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210</v>
      </c>
      <c r="F40" s="13">
        <f>F33</f>
        <v>1526.21</v>
      </c>
      <c r="G40" s="13">
        <f t="shared" ref="G40:R40" si="4">AVERAGE(G33:G38)</f>
        <v>11.765000000000001</v>
      </c>
      <c r="H40" s="13">
        <f t="shared" si="4"/>
        <v>81.425000000000011</v>
      </c>
      <c r="I40" s="13" t="e">
        <f t="shared" si="4"/>
        <v>#DIV/0!</v>
      </c>
      <c r="J40" s="13">
        <f t="shared" si="4"/>
        <v>6</v>
      </c>
      <c r="K40" s="13">
        <f t="shared" si="4"/>
        <v>22.25</v>
      </c>
      <c r="L40" s="13">
        <f t="shared" si="4"/>
        <v>1.5</v>
      </c>
      <c r="M40" s="13">
        <f t="shared" si="4"/>
        <v>6.25</v>
      </c>
      <c r="N40" s="13">
        <f t="shared" si="4"/>
        <v>16.75</v>
      </c>
      <c r="O40" s="13">
        <f t="shared" si="4"/>
        <v>11</v>
      </c>
      <c r="P40" s="13">
        <f t="shared" si="4"/>
        <v>1</v>
      </c>
      <c r="Q40" s="13">
        <f t="shared" si="4"/>
        <v>10.75</v>
      </c>
      <c r="R40" s="13" t="e">
        <f t="shared" si="4"/>
        <v>#DIV/0!</v>
      </c>
      <c r="S40" s="12"/>
    </row>
    <row r="41" spans="2:67" ht="15.75" x14ac:dyDescent="0.2">
      <c r="B41" s="17"/>
      <c r="C41" s="16" t="s">
        <v>97</v>
      </c>
      <c r="D41" s="15"/>
      <c r="E41" s="14"/>
      <c r="F41" s="14"/>
      <c r="G41" s="13">
        <f t="shared" ref="G41:R41" si="5">STDEV(G33:G38)/SQRT(COUNT(G33:G38))</f>
        <v>8.3116384265277926E-2</v>
      </c>
      <c r="H41" s="13">
        <f t="shared" si="5"/>
        <v>2.628806763533599</v>
      </c>
      <c r="I41" s="13" t="e">
        <f t="shared" si="5"/>
        <v>#DIV/0!</v>
      </c>
      <c r="J41" s="13">
        <f t="shared" si="5"/>
        <v>0.40824829046386302</v>
      </c>
      <c r="K41" s="13">
        <f t="shared" si="5"/>
        <v>1.973786547054502</v>
      </c>
      <c r="L41" s="13">
        <f t="shared" si="5"/>
        <v>0.5</v>
      </c>
      <c r="M41" s="13">
        <f t="shared" si="5"/>
        <v>3.3509948771471834</v>
      </c>
      <c r="N41" s="13">
        <f t="shared" si="5"/>
        <v>2.0966242709015206</v>
      </c>
      <c r="O41" s="13">
        <f t="shared" si="5"/>
        <v>4.1833001326703778</v>
      </c>
      <c r="P41" s="13">
        <f t="shared" si="5"/>
        <v>0.70710678118654757</v>
      </c>
      <c r="Q41" s="13">
        <f t="shared" si="5"/>
        <v>2.2867371223353739</v>
      </c>
      <c r="R41" s="13" t="e">
        <f t="shared" si="5"/>
        <v>#DIV/0!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107</v>
      </c>
      <c r="E43" s="19">
        <v>209</v>
      </c>
      <c r="F43" s="19">
        <v>1549</v>
      </c>
      <c r="G43" s="19">
        <v>12.77</v>
      </c>
      <c r="H43" s="19">
        <v>87.9</v>
      </c>
      <c r="I43" s="19"/>
      <c r="J43" s="19">
        <v>11</v>
      </c>
      <c r="K43" s="19">
        <v>22</v>
      </c>
      <c r="L43" s="19">
        <v>4</v>
      </c>
      <c r="M43" s="19">
        <v>30</v>
      </c>
      <c r="N43" s="19">
        <v>18</v>
      </c>
      <c r="O43" s="19">
        <v>14</v>
      </c>
      <c r="P43" s="19">
        <v>2</v>
      </c>
      <c r="Q43" s="19">
        <v>18</v>
      </c>
      <c r="R43" s="19"/>
      <c r="S43" s="18"/>
      <c r="U43" s="102">
        <v>4</v>
      </c>
      <c r="V43" s="102">
        <f>IF($H43="","",$H43)</f>
        <v>87.9</v>
      </c>
      <c r="W43" s="102">
        <f>IF(V43="","",V43/100)</f>
        <v>0.879</v>
      </c>
      <c r="X43" s="102">
        <f>IF($G43="","",$G43)</f>
        <v>12.77</v>
      </c>
      <c r="Y43" s="102">
        <f>IF($K43="","",$K43)</f>
        <v>22</v>
      </c>
      <c r="Z43" s="102">
        <f>IF(J43="","",J43-1)</f>
        <v>10</v>
      </c>
      <c r="AA43" s="102">
        <f>IF($L43="","",$L43)</f>
        <v>4</v>
      </c>
      <c r="AB43" s="102">
        <f>IF($M43="","",$M43)</f>
        <v>30</v>
      </c>
      <c r="AC43" s="102">
        <f>IF($H44="","",$H44)</f>
        <v>63.6</v>
      </c>
      <c r="AD43" s="102">
        <f>IF(AC43="","",AC43/100)</f>
        <v>0.63600000000000001</v>
      </c>
      <c r="AE43" s="102">
        <f>IF($G44="","",$G44)</f>
        <v>8.6300000000000008</v>
      </c>
      <c r="AF43" s="102">
        <f>IF($K44="","",$K44)</f>
        <v>15</v>
      </c>
      <c r="AG43" s="102">
        <f>IF(J44="","",J44-1)</f>
        <v>4</v>
      </c>
      <c r="AH43" s="102">
        <f>IF($L44="","",$L44)</f>
        <v>1</v>
      </c>
      <c r="AI43" s="102">
        <f>IF($M44="","",$M44)</f>
        <v>4</v>
      </c>
      <c r="AJ43" s="102">
        <f>IF($H45="","",$H45)</f>
        <v>98.7</v>
      </c>
      <c r="AK43" s="102">
        <f>IF(AJ43="","",AJ43/100)</f>
        <v>0.98699999999999999</v>
      </c>
      <c r="AL43" s="102">
        <f>IF($G45="","",$G45)</f>
        <v>14.19</v>
      </c>
      <c r="AM43" s="102">
        <f>IF($K45="","",$K45)</f>
        <v>25</v>
      </c>
      <c r="AN43" s="102">
        <f>IF(J45="","",J45-1)</f>
        <v>5</v>
      </c>
      <c r="AO43" s="102">
        <f>IF($L45="","",$L45)</f>
        <v>2</v>
      </c>
      <c r="AP43" s="102">
        <f>IF($M45="","",$M45)</f>
        <v>17</v>
      </c>
      <c r="AQ43" s="102">
        <f>IF($H46="","",$H46)</f>
        <v>80.599999999999994</v>
      </c>
      <c r="AR43" s="102">
        <f>IF(AQ43="","",AQ43/100)</f>
        <v>0.80599999999999994</v>
      </c>
      <c r="AS43" s="102">
        <f>IF($G46="","",$G46)</f>
        <v>10.45</v>
      </c>
      <c r="AT43" s="102">
        <f>IF($K46="","",$K46)</f>
        <v>20</v>
      </c>
      <c r="AU43" s="102">
        <f>IF(J46="","",J46-1)</f>
        <v>5</v>
      </c>
      <c r="AV43" s="102">
        <f>IF($L46="","",$L46)</f>
        <v>0</v>
      </c>
      <c r="AW43" s="102">
        <f>IF($M46="","",$M46)</f>
        <v>0</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6.75</v>
      </c>
      <c r="BM43" s="102">
        <f>SUM(P43:P48)/U43</f>
        <v>0.75</v>
      </c>
      <c r="BN43" s="102">
        <f>SUM(Q43:Q48)/U43</f>
        <v>9.25</v>
      </c>
      <c r="BO43" s="102">
        <f>SUM(R43:R48)/U43</f>
        <v>0</v>
      </c>
    </row>
    <row r="44" spans="2:67" ht="15.75" x14ac:dyDescent="0.2">
      <c r="B44" s="147"/>
      <c r="C44" s="21" t="s">
        <v>103</v>
      </c>
      <c r="D44" s="19" t="s">
        <v>747</v>
      </c>
      <c r="E44" s="19">
        <v>209</v>
      </c>
      <c r="F44" s="20"/>
      <c r="G44" s="19">
        <v>8.6300000000000008</v>
      </c>
      <c r="H44" s="19">
        <v>63.6</v>
      </c>
      <c r="I44" s="19"/>
      <c r="J44" s="19">
        <v>5</v>
      </c>
      <c r="K44" s="19">
        <v>15</v>
      </c>
      <c r="L44" s="19">
        <v>1</v>
      </c>
      <c r="M44" s="19">
        <v>4</v>
      </c>
      <c r="N44" s="19">
        <v>9</v>
      </c>
      <c r="O44" s="19">
        <v>2</v>
      </c>
      <c r="P44" s="19">
        <v>0</v>
      </c>
      <c r="Q44" s="19">
        <v>4</v>
      </c>
      <c r="R44" s="19"/>
      <c r="S44" s="18" t="s">
        <v>741</v>
      </c>
    </row>
    <row r="45" spans="2:67" ht="15.75" x14ac:dyDescent="0.2">
      <c r="B45" s="147"/>
      <c r="C45" s="21" t="s">
        <v>102</v>
      </c>
      <c r="D45" s="19" t="str">
        <f>D44</f>
        <v>COB</v>
      </c>
      <c r="E45" s="19">
        <f>E44</f>
        <v>209</v>
      </c>
      <c r="F45" s="20"/>
      <c r="G45" s="19">
        <v>14.19</v>
      </c>
      <c r="H45" s="19">
        <v>98.7</v>
      </c>
      <c r="I45" s="19"/>
      <c r="J45" s="19">
        <v>6</v>
      </c>
      <c r="K45" s="19">
        <v>25</v>
      </c>
      <c r="L45" s="19">
        <v>2</v>
      </c>
      <c r="M45" s="19">
        <v>17</v>
      </c>
      <c r="N45" s="19">
        <v>26</v>
      </c>
      <c r="O45" s="19">
        <v>10</v>
      </c>
      <c r="P45" s="19">
        <v>1</v>
      </c>
      <c r="Q45" s="19">
        <v>9</v>
      </c>
      <c r="R45" s="19"/>
      <c r="S45" s="18"/>
    </row>
    <row r="46" spans="2:67" ht="15.75" x14ac:dyDescent="0.2">
      <c r="B46" s="147"/>
      <c r="C46" s="21" t="s">
        <v>101</v>
      </c>
      <c r="D46" s="19" t="str">
        <f>D45</f>
        <v>COB</v>
      </c>
      <c r="E46" s="19">
        <f>E45</f>
        <v>209</v>
      </c>
      <c r="F46" s="20"/>
      <c r="G46" s="19">
        <v>10.45</v>
      </c>
      <c r="H46" s="19">
        <v>80.599999999999994</v>
      </c>
      <c r="I46" s="19"/>
      <c r="J46" s="19">
        <v>6</v>
      </c>
      <c r="K46" s="19">
        <v>20</v>
      </c>
      <c r="L46" s="19">
        <v>0</v>
      </c>
      <c r="M46" s="19">
        <v>0</v>
      </c>
      <c r="N46" s="19">
        <v>7</v>
      </c>
      <c r="O46" s="19">
        <v>1</v>
      </c>
      <c r="P46" s="19">
        <v>0</v>
      </c>
      <c r="Q46" s="19">
        <v>6</v>
      </c>
      <c r="R46" s="19"/>
      <c r="S46" s="18"/>
    </row>
    <row r="47" spans="2:67" ht="15.75" x14ac:dyDescent="0.2">
      <c r="B47" s="147"/>
      <c r="C47" s="21" t="s">
        <v>100</v>
      </c>
      <c r="D47" s="19"/>
      <c r="E47" s="19"/>
      <c r="F47" s="20"/>
      <c r="G47" s="19"/>
      <c r="H47" s="19"/>
      <c r="I47" s="19"/>
      <c r="J47" s="19"/>
      <c r="K47" s="19"/>
      <c r="L47" s="19"/>
      <c r="M47" s="19"/>
      <c r="N47" s="19"/>
      <c r="O47" s="19"/>
      <c r="P47" s="19"/>
      <c r="Q47" s="19"/>
      <c r="R47" s="19"/>
      <c r="S47" s="18" t="s">
        <v>828</v>
      </c>
    </row>
    <row r="48" spans="2:67" ht="15.75" x14ac:dyDescent="0.2">
      <c r="B48" s="147"/>
      <c r="C48" s="21" t="s">
        <v>99</v>
      </c>
      <c r="D48" s="19"/>
      <c r="E48" s="19"/>
      <c r="F48" s="20"/>
      <c r="G48" s="19"/>
      <c r="H48" s="19"/>
      <c r="I48" s="19"/>
      <c r="J48" s="19"/>
      <c r="K48" s="19"/>
      <c r="L48" s="19"/>
      <c r="M48" s="19"/>
      <c r="N48" s="19"/>
      <c r="O48" s="19"/>
      <c r="P48" s="19"/>
      <c r="Q48" s="19"/>
      <c r="R48" s="19"/>
      <c r="S48" s="18" t="s">
        <v>816</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209</v>
      </c>
      <c r="F50" s="13">
        <f>F43</f>
        <v>1549</v>
      </c>
      <c r="G50" s="13">
        <f t="shared" ref="G50:R50" si="6">AVERAGE(G43:G48)</f>
        <v>11.509999999999998</v>
      </c>
      <c r="H50" s="13">
        <f t="shared" si="6"/>
        <v>82.699999999999989</v>
      </c>
      <c r="I50" s="13" t="e">
        <f t="shared" si="6"/>
        <v>#DIV/0!</v>
      </c>
      <c r="J50" s="13">
        <f t="shared" si="6"/>
        <v>7</v>
      </c>
      <c r="K50" s="13">
        <f t="shared" si="6"/>
        <v>20.5</v>
      </c>
      <c r="L50" s="13">
        <f t="shared" si="6"/>
        <v>1.75</v>
      </c>
      <c r="M50" s="13">
        <f t="shared" si="6"/>
        <v>12.75</v>
      </c>
      <c r="N50" s="13">
        <f t="shared" si="6"/>
        <v>15</v>
      </c>
      <c r="O50" s="13">
        <f t="shared" si="6"/>
        <v>6.75</v>
      </c>
      <c r="P50" s="13">
        <f t="shared" si="6"/>
        <v>0.75</v>
      </c>
      <c r="Q50" s="13">
        <f t="shared" si="6"/>
        <v>9.25</v>
      </c>
      <c r="R50" s="13" t="e">
        <f t="shared" si="6"/>
        <v>#DIV/0!</v>
      </c>
      <c r="S50" s="12"/>
    </row>
    <row r="51" spans="2:67" ht="15.75" x14ac:dyDescent="0.2">
      <c r="B51" s="17"/>
      <c r="C51" s="16" t="s">
        <v>97</v>
      </c>
      <c r="D51" s="15"/>
      <c r="E51" s="14"/>
      <c r="F51" s="14"/>
      <c r="G51" s="13">
        <f t="shared" ref="G51:R51" si="7">STDEV(G43:G48)/SQRT(COUNT(G43:G48))</f>
        <v>1.2311241475442982</v>
      </c>
      <c r="H51" s="13">
        <f t="shared" si="7"/>
        <v>7.3725843501448303</v>
      </c>
      <c r="I51" s="13" t="e">
        <f t="shared" si="7"/>
        <v>#DIV/0!</v>
      </c>
      <c r="J51" s="13">
        <f t="shared" si="7"/>
        <v>1.35400640077266</v>
      </c>
      <c r="K51" s="13">
        <f t="shared" si="7"/>
        <v>2.1015867021530821</v>
      </c>
      <c r="L51" s="13">
        <f t="shared" si="7"/>
        <v>0.8539125638299665</v>
      </c>
      <c r="M51" s="13">
        <f t="shared" si="7"/>
        <v>6.7992033847110847</v>
      </c>
      <c r="N51" s="13">
        <f t="shared" si="7"/>
        <v>4.377975178854566</v>
      </c>
      <c r="O51" s="13">
        <f t="shared" si="7"/>
        <v>3.1457643480294792</v>
      </c>
      <c r="P51" s="13">
        <f t="shared" si="7"/>
        <v>0.47871355387816905</v>
      </c>
      <c r="Q51" s="13">
        <f t="shared" si="7"/>
        <v>3.0923292192132452</v>
      </c>
      <c r="R51" s="13" t="e">
        <f t="shared" si="7"/>
        <v>#DIV/0!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747</v>
      </c>
      <c r="E53" s="19">
        <v>209</v>
      </c>
      <c r="F53" s="19">
        <v>1828.92</v>
      </c>
      <c r="G53" s="19">
        <v>9.4</v>
      </c>
      <c r="H53" s="19">
        <v>83.2</v>
      </c>
      <c r="I53" s="19"/>
      <c r="J53" s="19">
        <v>11</v>
      </c>
      <c r="K53" s="19">
        <v>19</v>
      </c>
      <c r="L53" s="19">
        <v>4</v>
      </c>
      <c r="M53" s="19">
        <v>8</v>
      </c>
      <c r="N53" s="19">
        <v>9</v>
      </c>
      <c r="O53" s="19">
        <v>7</v>
      </c>
      <c r="P53" s="19">
        <v>0</v>
      </c>
      <c r="Q53" s="19">
        <v>3</v>
      </c>
      <c r="R53" s="19"/>
      <c r="S53" s="18" t="s">
        <v>752</v>
      </c>
      <c r="U53" s="102">
        <v>4</v>
      </c>
      <c r="V53" s="102">
        <f>IF($H53="","",$H53)</f>
        <v>83.2</v>
      </c>
      <c r="W53" s="102">
        <f>IF(V53="","",V53/100)</f>
        <v>0.83200000000000007</v>
      </c>
      <c r="X53" s="102">
        <f>IF($G53="","",$G53)</f>
        <v>9.4</v>
      </c>
      <c r="Y53" s="102">
        <f>IF($K53="","",$K53)</f>
        <v>19</v>
      </c>
      <c r="Z53" s="102">
        <f>IF(J53="","",J53-1)</f>
        <v>10</v>
      </c>
      <c r="AA53" s="102">
        <f>IF($L53="","",$L53)</f>
        <v>4</v>
      </c>
      <c r="AB53" s="102">
        <f>IF($M53="","",$M53)</f>
        <v>8</v>
      </c>
      <c r="AC53" s="102">
        <f>IF($H54="","",$H54)</f>
        <v>84.9</v>
      </c>
      <c r="AD53" s="102">
        <f>IF(AC53="","",AC53/100)</f>
        <v>0.84900000000000009</v>
      </c>
      <c r="AE53" s="102">
        <f>IF($G54="","",$G54)</f>
        <v>9.9</v>
      </c>
      <c r="AF53" s="102">
        <f>IF($K54="","",$K54)</f>
        <v>20</v>
      </c>
      <c r="AG53" s="102">
        <f>IF(J54="","",J54-1)</f>
        <v>5</v>
      </c>
      <c r="AH53" s="102">
        <f>IF($L54="","",$L54)</f>
        <v>1</v>
      </c>
      <c r="AI53" s="102">
        <f>IF($M54="","",$M54)</f>
        <v>2</v>
      </c>
      <c r="AJ53" s="102">
        <f>IF($H55="","",$H55)</f>
        <v>88.6</v>
      </c>
      <c r="AK53" s="102">
        <f>IF(AJ53="","",AJ53/100)</f>
        <v>0.8859999999999999</v>
      </c>
      <c r="AL53" s="102">
        <f>IF($G55="","",$G55)</f>
        <v>12</v>
      </c>
      <c r="AM53" s="102">
        <f>IF($K55="","",$K55)</f>
        <v>19</v>
      </c>
      <c r="AN53" s="102">
        <f>IF(J55="","",J55-1)</f>
        <v>5</v>
      </c>
      <c r="AO53" s="102">
        <f>IF($L55="","",$L55)</f>
        <v>2</v>
      </c>
      <c r="AP53" s="102">
        <f>IF($M55="","",$M55)</f>
        <v>13</v>
      </c>
      <c r="AQ53" s="102">
        <f>IF($H56="","",$H56)</f>
        <v>84</v>
      </c>
      <c r="AR53" s="102">
        <f>IF(AQ53="","",AQ53/100)</f>
        <v>0.84</v>
      </c>
      <c r="AS53" s="102">
        <f>IF($G56="","",$G56)</f>
        <v>12.4</v>
      </c>
      <c r="AT53" s="102">
        <f>IF($K56="","",$K56)</f>
        <v>19</v>
      </c>
      <c r="AU53" s="102">
        <f>IF(J56="","",J56-1)</f>
        <v>5</v>
      </c>
      <c r="AV53" s="102">
        <f>IF($L56="","",$L56)</f>
        <v>2</v>
      </c>
      <c r="AW53" s="102">
        <f>IF($M56="","",$M56)</f>
        <v>7</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7.25</v>
      </c>
      <c r="BM53" s="102">
        <f>SUM(P53:P58)/U53</f>
        <v>0.25</v>
      </c>
      <c r="BN53" s="102">
        <f>SUM(Q53:Q58)/U53</f>
        <v>7.5</v>
      </c>
      <c r="BO53" s="102">
        <f>SUM(R53:R58)/U53</f>
        <v>0</v>
      </c>
    </row>
    <row r="54" spans="2:67" ht="15.75" x14ac:dyDescent="0.2">
      <c r="B54" s="147"/>
      <c r="C54" s="21" t="s">
        <v>103</v>
      </c>
      <c r="D54" s="19" t="s">
        <v>107</v>
      </c>
      <c r="E54" s="19">
        <v>210</v>
      </c>
      <c r="F54" s="20"/>
      <c r="G54" s="19">
        <v>9.9</v>
      </c>
      <c r="H54" s="19">
        <v>84.9</v>
      </c>
      <c r="I54" s="19"/>
      <c r="J54" s="19">
        <v>6</v>
      </c>
      <c r="K54" s="19">
        <v>20</v>
      </c>
      <c r="L54" s="19">
        <v>1</v>
      </c>
      <c r="M54" s="19">
        <v>2</v>
      </c>
      <c r="N54" s="19">
        <v>11</v>
      </c>
      <c r="O54" s="19">
        <v>5</v>
      </c>
      <c r="P54" s="19">
        <v>0</v>
      </c>
      <c r="Q54" s="19">
        <v>7</v>
      </c>
      <c r="R54" s="19"/>
      <c r="S54" s="18" t="s">
        <v>752</v>
      </c>
    </row>
    <row r="55" spans="2:67" ht="15.75" x14ac:dyDescent="0.2">
      <c r="B55" s="147"/>
      <c r="C55" s="21" t="s">
        <v>102</v>
      </c>
      <c r="D55" s="19" t="str">
        <f>D54</f>
        <v>sr</v>
      </c>
      <c r="E55" s="19">
        <f>E54</f>
        <v>210</v>
      </c>
      <c r="F55" s="20"/>
      <c r="G55" s="19">
        <v>12</v>
      </c>
      <c r="H55" s="19">
        <v>88.6</v>
      </c>
      <c r="I55" s="19"/>
      <c r="J55" s="19">
        <v>6</v>
      </c>
      <c r="K55" s="19">
        <v>19</v>
      </c>
      <c r="L55" s="19">
        <v>2</v>
      </c>
      <c r="M55" s="19">
        <v>13</v>
      </c>
      <c r="N55" s="19">
        <v>27</v>
      </c>
      <c r="O55" s="19">
        <v>8</v>
      </c>
      <c r="P55" s="19">
        <v>1</v>
      </c>
      <c r="Q55" s="19">
        <v>11</v>
      </c>
      <c r="R55" s="19"/>
      <c r="S55" s="18" t="s">
        <v>741</v>
      </c>
    </row>
    <row r="56" spans="2:67" ht="15.75" x14ac:dyDescent="0.2">
      <c r="B56" s="147"/>
      <c r="C56" s="21" t="s">
        <v>101</v>
      </c>
      <c r="D56" s="19" t="str">
        <f>D55</f>
        <v>sr</v>
      </c>
      <c r="E56" s="19">
        <f>E55</f>
        <v>210</v>
      </c>
      <c r="F56" s="20"/>
      <c r="G56" s="19">
        <v>12.4</v>
      </c>
      <c r="H56" s="19">
        <v>84</v>
      </c>
      <c r="I56" s="19"/>
      <c r="J56" s="19">
        <v>6</v>
      </c>
      <c r="K56" s="19">
        <v>19</v>
      </c>
      <c r="L56" s="19">
        <v>2</v>
      </c>
      <c r="M56" s="19">
        <v>7</v>
      </c>
      <c r="N56" s="19">
        <v>13</v>
      </c>
      <c r="O56" s="19">
        <v>9</v>
      </c>
      <c r="P56" s="19">
        <v>0</v>
      </c>
      <c r="Q56" s="19">
        <v>9</v>
      </c>
      <c r="R56" s="19"/>
      <c r="S56" s="18" t="s">
        <v>738</v>
      </c>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210</v>
      </c>
      <c r="F60" s="13">
        <f>F53</f>
        <v>1828.92</v>
      </c>
      <c r="G60" s="13">
        <f t="shared" ref="G60:R60" si="8">AVERAGE(G53:G58)</f>
        <v>10.925000000000001</v>
      </c>
      <c r="H60" s="13">
        <f t="shared" si="8"/>
        <v>85.175000000000011</v>
      </c>
      <c r="I60" s="13" t="e">
        <f t="shared" si="8"/>
        <v>#DIV/0!</v>
      </c>
      <c r="J60" s="13">
        <f t="shared" si="8"/>
        <v>7.25</v>
      </c>
      <c r="K60" s="13">
        <f t="shared" si="8"/>
        <v>19.25</v>
      </c>
      <c r="L60" s="13">
        <f t="shared" si="8"/>
        <v>2.25</v>
      </c>
      <c r="M60" s="13">
        <f t="shared" si="8"/>
        <v>7.5</v>
      </c>
      <c r="N60" s="13">
        <f t="shared" si="8"/>
        <v>15</v>
      </c>
      <c r="O60" s="13">
        <f t="shared" si="8"/>
        <v>7.25</v>
      </c>
      <c r="P60" s="13">
        <f t="shared" si="8"/>
        <v>0.25</v>
      </c>
      <c r="Q60" s="13">
        <f t="shared" si="8"/>
        <v>7.5</v>
      </c>
      <c r="R60" s="13" t="e">
        <f t="shared" si="8"/>
        <v>#DIV/0!</v>
      </c>
      <c r="S60" s="12"/>
    </row>
    <row r="61" spans="2:67" ht="15.75" x14ac:dyDescent="0.2">
      <c r="B61" s="17"/>
      <c r="C61" s="16" t="s">
        <v>97</v>
      </c>
      <c r="D61" s="15"/>
      <c r="E61" s="14"/>
      <c r="F61" s="14"/>
      <c r="G61" s="13">
        <f t="shared" ref="G61:R61" si="9">STDEV(G53:G58)/SQRT(COUNT(G53:G58))</f>
        <v>0.74763516057855861</v>
      </c>
      <c r="H61" s="13">
        <f t="shared" si="9"/>
        <v>1.193297252713392</v>
      </c>
      <c r="I61" s="13" t="e">
        <f t="shared" si="9"/>
        <v>#DIV/0!</v>
      </c>
      <c r="J61" s="13">
        <f t="shared" si="9"/>
        <v>1.25</v>
      </c>
      <c r="K61" s="13">
        <f t="shared" si="9"/>
        <v>0.25</v>
      </c>
      <c r="L61" s="13">
        <f t="shared" si="9"/>
        <v>0.62915286960589578</v>
      </c>
      <c r="M61" s="13">
        <f t="shared" si="9"/>
        <v>2.2546248764114472</v>
      </c>
      <c r="N61" s="13">
        <f t="shared" si="9"/>
        <v>4.0824829046386304</v>
      </c>
      <c r="O61" s="13">
        <f t="shared" si="9"/>
        <v>0.8539125638299665</v>
      </c>
      <c r="P61" s="13">
        <f t="shared" si="9"/>
        <v>0.25</v>
      </c>
      <c r="Q61" s="13">
        <f t="shared" si="9"/>
        <v>1.707825127659933</v>
      </c>
      <c r="R61" s="13" t="e">
        <f t="shared" si="9"/>
        <v>#DIV/0!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107</v>
      </c>
      <c r="E63" s="19">
        <v>209</v>
      </c>
      <c r="F63" s="19">
        <v>1505.55</v>
      </c>
      <c r="G63" s="19">
        <v>10.3</v>
      </c>
      <c r="H63" s="19">
        <v>76.900000000000006</v>
      </c>
      <c r="I63" s="19"/>
      <c r="J63" s="19">
        <v>5</v>
      </c>
      <c r="K63" s="19">
        <v>16</v>
      </c>
      <c r="L63" s="19">
        <v>1</v>
      </c>
      <c r="M63" s="19">
        <v>9</v>
      </c>
      <c r="N63" s="19">
        <v>18</v>
      </c>
      <c r="O63" s="19">
        <v>2</v>
      </c>
      <c r="P63" s="19">
        <v>0</v>
      </c>
      <c r="Q63" s="19">
        <v>7</v>
      </c>
      <c r="R63" s="19"/>
      <c r="S63" s="18" t="s">
        <v>741</v>
      </c>
      <c r="U63" s="102">
        <v>4</v>
      </c>
      <c r="V63" s="102">
        <f>IF($H63="","",$H63)</f>
        <v>76.900000000000006</v>
      </c>
      <c r="W63" s="102">
        <f>IF(V63="","",V63/100)</f>
        <v>0.76900000000000002</v>
      </c>
      <c r="X63" s="102">
        <f>IF($G63="","",$G63)</f>
        <v>10.3</v>
      </c>
      <c r="Y63" s="102">
        <f>IF($K63="","",$K63)</f>
        <v>16</v>
      </c>
      <c r="Z63" s="102">
        <f>IF(J63="","",J63-1)</f>
        <v>4</v>
      </c>
      <c r="AA63" s="102">
        <f>IF($L63="","",$L63)</f>
        <v>1</v>
      </c>
      <c r="AB63" s="102">
        <f>IF($M63="","",$M63)</f>
        <v>9</v>
      </c>
      <c r="AC63" s="102">
        <f>IF($H64="","",$H64)</f>
        <v>95.2</v>
      </c>
      <c r="AD63" s="102">
        <f>IF(AC63="","",AC63/100)</f>
        <v>0.95200000000000007</v>
      </c>
      <c r="AE63" s="102">
        <f>IF($G64="","",$G64)</f>
        <v>14.5</v>
      </c>
      <c r="AF63" s="102">
        <f>IF($K64="","",$K64)</f>
        <v>20</v>
      </c>
      <c r="AG63" s="102">
        <f>IF(J64="","",J64-1)</f>
        <v>8</v>
      </c>
      <c r="AH63" s="102">
        <f>IF($L64="","",$L64)</f>
        <v>3</v>
      </c>
      <c r="AI63" s="102">
        <f>IF($M64="","",$M64)</f>
        <v>25</v>
      </c>
      <c r="AJ63" s="102">
        <f>IF($H65="","",$H65)</f>
        <v>101.6</v>
      </c>
      <c r="AK63" s="102">
        <f>IF(AJ63="","",AJ63/100)</f>
        <v>1.016</v>
      </c>
      <c r="AL63" s="102">
        <f>IF($G65="","",$G65)</f>
        <v>13.3</v>
      </c>
      <c r="AM63" s="102">
        <f>IF($K65="","",$K65)</f>
        <v>26</v>
      </c>
      <c r="AN63" s="102">
        <f>IF(J65="","",J65-1)</f>
        <v>9</v>
      </c>
      <c r="AO63" s="102">
        <f>IF($L65="","",$L65)</f>
        <v>1</v>
      </c>
      <c r="AP63" s="102">
        <f>IF($M65="","",$M65)</f>
        <v>10</v>
      </c>
      <c r="AQ63" s="102">
        <f>IF($H66="","",$H66)</f>
        <v>82.1</v>
      </c>
      <c r="AR63" s="102">
        <f>IF(AQ63="","",AQ63/100)</f>
        <v>0.82099999999999995</v>
      </c>
      <c r="AS63" s="102">
        <f>IF($G66="","",$G66)</f>
        <v>12.6</v>
      </c>
      <c r="AT63" s="102">
        <f>IF($K66="","",$K66)</f>
        <v>21</v>
      </c>
      <c r="AU63" s="102">
        <f>IF(J66="","",J66-1)</f>
        <v>5</v>
      </c>
      <c r="AV63" s="102">
        <f>IF($L66="","",$L66)</f>
        <v>1</v>
      </c>
      <c r="AW63" s="102">
        <f>IF($M66="","",$M66)</f>
        <v>12</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6.5</v>
      </c>
      <c r="BM63" s="102">
        <f>SUM(P63:P68)/U63</f>
        <v>1</v>
      </c>
      <c r="BN63" s="102">
        <f>SUM(Q63:Q68)/U63</f>
        <v>12.75</v>
      </c>
      <c r="BO63" s="102">
        <f>SUM(R63:R68)/U63</f>
        <v>0</v>
      </c>
    </row>
    <row r="64" spans="2:67" ht="15.75" x14ac:dyDescent="0.2">
      <c r="B64" s="147"/>
      <c r="C64" s="21" t="s">
        <v>103</v>
      </c>
      <c r="D64" s="19" t="s">
        <v>107</v>
      </c>
      <c r="E64" s="19">
        <v>210</v>
      </c>
      <c r="F64" s="20"/>
      <c r="G64" s="19">
        <v>14.5</v>
      </c>
      <c r="H64" s="19">
        <v>95.2</v>
      </c>
      <c r="I64" s="19"/>
      <c r="J64" s="19">
        <v>9</v>
      </c>
      <c r="K64" s="19">
        <v>20</v>
      </c>
      <c r="L64" s="19">
        <v>3</v>
      </c>
      <c r="M64" s="19">
        <v>25</v>
      </c>
      <c r="N64" s="19">
        <v>16</v>
      </c>
      <c r="O64" s="19">
        <v>16</v>
      </c>
      <c r="P64" s="19">
        <v>2</v>
      </c>
      <c r="Q64" s="19">
        <v>12</v>
      </c>
      <c r="R64" s="19"/>
      <c r="S64" s="18" t="s">
        <v>741</v>
      </c>
    </row>
    <row r="65" spans="2:67" ht="15.75" x14ac:dyDescent="0.2">
      <c r="B65" s="147"/>
      <c r="C65" s="21" t="s">
        <v>102</v>
      </c>
      <c r="D65" s="19" t="str">
        <f>D64</f>
        <v>sr</v>
      </c>
      <c r="E65" s="19">
        <f>E64</f>
        <v>210</v>
      </c>
      <c r="F65" s="20"/>
      <c r="G65" s="19">
        <v>13.3</v>
      </c>
      <c r="H65" s="19">
        <v>101.6</v>
      </c>
      <c r="I65" s="19"/>
      <c r="J65" s="19">
        <v>10</v>
      </c>
      <c r="K65" s="19">
        <v>26</v>
      </c>
      <c r="L65" s="19">
        <v>1</v>
      </c>
      <c r="M65" s="19">
        <v>10</v>
      </c>
      <c r="N65" s="19">
        <v>21</v>
      </c>
      <c r="O65" s="19">
        <v>5</v>
      </c>
      <c r="P65" s="19">
        <v>1</v>
      </c>
      <c r="Q65" s="19">
        <v>19</v>
      </c>
      <c r="R65" s="19"/>
      <c r="S65" s="18" t="s">
        <v>752</v>
      </c>
    </row>
    <row r="66" spans="2:67" ht="15.75" x14ac:dyDescent="0.2">
      <c r="B66" s="147"/>
      <c r="C66" s="21" t="s">
        <v>101</v>
      </c>
      <c r="D66" s="19" t="str">
        <f>D65</f>
        <v>sr</v>
      </c>
      <c r="E66" s="19">
        <f>E65</f>
        <v>210</v>
      </c>
      <c r="F66" s="20"/>
      <c r="G66" s="19">
        <v>12.6</v>
      </c>
      <c r="H66" s="19">
        <v>82.1</v>
      </c>
      <c r="I66" s="19"/>
      <c r="J66" s="19">
        <v>6</v>
      </c>
      <c r="K66" s="19">
        <v>21</v>
      </c>
      <c r="L66" s="19">
        <v>1</v>
      </c>
      <c r="M66" s="19">
        <v>12</v>
      </c>
      <c r="N66" s="19">
        <v>24</v>
      </c>
      <c r="O66" s="19">
        <v>3</v>
      </c>
      <c r="P66" s="19">
        <v>1</v>
      </c>
      <c r="Q66" s="19">
        <v>13</v>
      </c>
      <c r="R66" s="19"/>
      <c r="S66" s="18" t="s">
        <v>741</v>
      </c>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210</v>
      </c>
      <c r="F70" s="13">
        <f>F63</f>
        <v>1505.55</v>
      </c>
      <c r="G70" s="13">
        <f t="shared" ref="G70:R70" si="10">AVERAGE(G63:G68)</f>
        <v>12.675000000000001</v>
      </c>
      <c r="H70" s="13">
        <f t="shared" si="10"/>
        <v>88.950000000000017</v>
      </c>
      <c r="I70" s="13" t="e">
        <f t="shared" si="10"/>
        <v>#DIV/0!</v>
      </c>
      <c r="J70" s="13">
        <f t="shared" si="10"/>
        <v>7.5</v>
      </c>
      <c r="K70" s="13">
        <f t="shared" si="10"/>
        <v>20.75</v>
      </c>
      <c r="L70" s="13">
        <f t="shared" si="10"/>
        <v>1.5</v>
      </c>
      <c r="M70" s="13">
        <f t="shared" si="10"/>
        <v>14</v>
      </c>
      <c r="N70" s="13">
        <f t="shared" si="10"/>
        <v>19.75</v>
      </c>
      <c r="O70" s="13">
        <f t="shared" si="10"/>
        <v>6.5</v>
      </c>
      <c r="P70" s="13">
        <f t="shared" si="10"/>
        <v>1</v>
      </c>
      <c r="Q70" s="13">
        <f t="shared" si="10"/>
        <v>12.75</v>
      </c>
      <c r="R70" s="13" t="e">
        <f t="shared" si="10"/>
        <v>#DIV/0!</v>
      </c>
      <c r="S70" s="12"/>
    </row>
    <row r="71" spans="2:67" ht="15.75" x14ac:dyDescent="0.2">
      <c r="B71" s="17"/>
      <c r="C71" s="16" t="s">
        <v>97</v>
      </c>
      <c r="D71" s="15"/>
      <c r="E71" s="14"/>
      <c r="F71" s="14"/>
      <c r="G71" s="13">
        <f t="shared" ref="G71:R71" si="11">STDEV(G63:G68)/SQRT(COUNT(G63:G68))</f>
        <v>0.88352985235361226</v>
      </c>
      <c r="H71" s="13">
        <f t="shared" si="11"/>
        <v>5.7097139449654</v>
      </c>
      <c r="I71" s="13" t="e">
        <f t="shared" si="11"/>
        <v>#DIV/0!</v>
      </c>
      <c r="J71" s="13">
        <f t="shared" si="11"/>
        <v>1.1902380714238083</v>
      </c>
      <c r="K71" s="13">
        <f t="shared" si="11"/>
        <v>2.056493779875511</v>
      </c>
      <c r="L71" s="13">
        <f t="shared" si="11"/>
        <v>0.5</v>
      </c>
      <c r="M71" s="13">
        <f t="shared" si="11"/>
        <v>3.7193189340702331</v>
      </c>
      <c r="N71" s="13">
        <f t="shared" si="11"/>
        <v>1.75</v>
      </c>
      <c r="O71" s="13">
        <f t="shared" si="11"/>
        <v>3.2274861218395139</v>
      </c>
      <c r="P71" s="13">
        <f t="shared" si="11"/>
        <v>0.40824829046386302</v>
      </c>
      <c r="Q71" s="13">
        <f t="shared" si="11"/>
        <v>2.462214450449026</v>
      </c>
      <c r="R71" s="13" t="e">
        <f t="shared" si="11"/>
        <v>#DIV/0!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107</v>
      </c>
      <c r="E73" s="19">
        <v>209</v>
      </c>
      <c r="F73" s="19">
        <v>1316.86</v>
      </c>
      <c r="G73" s="19">
        <v>11.7</v>
      </c>
      <c r="H73" s="19">
        <v>74.3</v>
      </c>
      <c r="I73" s="19"/>
      <c r="J73" s="19">
        <v>7</v>
      </c>
      <c r="K73" s="19">
        <v>21</v>
      </c>
      <c r="L73" s="19">
        <v>2</v>
      </c>
      <c r="M73" s="19">
        <v>3</v>
      </c>
      <c r="N73" s="19">
        <v>14</v>
      </c>
      <c r="O73" s="19">
        <v>5</v>
      </c>
      <c r="P73" s="19">
        <v>0</v>
      </c>
      <c r="Q73" s="19">
        <v>11</v>
      </c>
      <c r="R73" s="19">
        <v>0</v>
      </c>
      <c r="S73" s="18" t="s">
        <v>765</v>
      </c>
      <c r="U73" s="102">
        <v>4</v>
      </c>
      <c r="V73" s="102">
        <f>IF($H73="","",$H73)</f>
        <v>74.3</v>
      </c>
      <c r="W73" s="102">
        <f>IF(V73="","",V73/100)</f>
        <v>0.74299999999999999</v>
      </c>
      <c r="X73" s="102">
        <f>IF($G73="","",$G73)</f>
        <v>11.7</v>
      </c>
      <c r="Y73" s="102">
        <f>IF($K73="","",$K73)</f>
        <v>21</v>
      </c>
      <c r="Z73" s="102">
        <f>IF(J73="","",J73-1)</f>
        <v>6</v>
      </c>
      <c r="AA73" s="102">
        <f>IF($L73="","",$L73)</f>
        <v>2</v>
      </c>
      <c r="AB73" s="102">
        <f>IF($M73="","",$M73)</f>
        <v>3</v>
      </c>
      <c r="AC73" s="102">
        <f>IF($H74="","",$H74)</f>
        <v>93.2</v>
      </c>
      <c r="AD73" s="102">
        <f>IF(AC73="","",AC73/100)</f>
        <v>0.93200000000000005</v>
      </c>
      <c r="AE73" s="102">
        <f>IF($G74="","",$G74)</f>
        <v>12.9</v>
      </c>
      <c r="AF73" s="102">
        <f>IF($K74="","",$K74)</f>
        <v>20</v>
      </c>
      <c r="AG73" s="102">
        <f>IF(J74="","",J74-1)</f>
        <v>4</v>
      </c>
      <c r="AH73" s="102">
        <f>IF($L74="","",$L74)</f>
        <v>1</v>
      </c>
      <c r="AI73" s="102">
        <f>IF($M74="","",$M74)</f>
        <v>1</v>
      </c>
      <c r="AJ73" s="102">
        <f>IF($H75="","",$H75)</f>
        <v>88.4</v>
      </c>
      <c r="AK73" s="102">
        <f>IF(AJ73="","",AJ73/100)</f>
        <v>0.88400000000000001</v>
      </c>
      <c r="AL73" s="102">
        <f>IF($G75="","",$G75)</f>
        <v>11.4</v>
      </c>
      <c r="AM73" s="102">
        <f>IF($K75="","",$K75)</f>
        <v>20</v>
      </c>
      <c r="AN73" s="102">
        <f>IF(J75="","",J75-1)</f>
        <v>7</v>
      </c>
      <c r="AO73" s="102">
        <f>IF($L75="","",$L75)</f>
        <v>2</v>
      </c>
      <c r="AP73" s="102">
        <f>IF($M75="","",$M75)</f>
        <v>2</v>
      </c>
      <c r="AQ73" s="102">
        <f>IF($H76="","",$H76)</f>
        <v>66.400000000000006</v>
      </c>
      <c r="AR73" s="102">
        <f>IF(AQ73="","",AQ73/100)</f>
        <v>0.66400000000000003</v>
      </c>
      <c r="AS73" s="102">
        <f>IF($G76="","",$G76)</f>
        <v>12.3</v>
      </c>
      <c r="AT73" s="102">
        <f>IF($K76="","",$K76)</f>
        <v>18</v>
      </c>
      <c r="AU73" s="102">
        <f>IF(J76="","",J76-1)</f>
        <v>4</v>
      </c>
      <c r="AV73" s="102">
        <f>IF($L76="","",$L76)</f>
        <v>2</v>
      </c>
      <c r="AW73" s="102">
        <f>IF($M76="","",$M76)</f>
        <v>12</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6</v>
      </c>
      <c r="BM73" s="102">
        <f>SUM(P73:P78)/U73</f>
        <v>0</v>
      </c>
      <c r="BN73" s="102">
        <f>SUM(Q73:Q78)/U73</f>
        <v>8.75</v>
      </c>
      <c r="BO73" s="102">
        <f>SUM(R73:R78)/U73</f>
        <v>0</v>
      </c>
    </row>
    <row r="74" spans="2:67" ht="15.75" x14ac:dyDescent="0.2">
      <c r="B74" s="147"/>
      <c r="C74" s="21" t="s">
        <v>103</v>
      </c>
      <c r="D74" s="19" t="s">
        <v>107</v>
      </c>
      <c r="E74" s="19">
        <v>210</v>
      </c>
      <c r="F74" s="20"/>
      <c r="G74" s="19">
        <v>12.9</v>
      </c>
      <c r="H74" s="19">
        <v>93.2</v>
      </c>
      <c r="I74" s="19"/>
      <c r="J74" s="19">
        <v>5</v>
      </c>
      <c r="K74" s="19">
        <v>20</v>
      </c>
      <c r="L74" s="19">
        <v>1</v>
      </c>
      <c r="M74" s="19">
        <v>1</v>
      </c>
      <c r="N74" s="19">
        <v>16</v>
      </c>
      <c r="O74" s="19">
        <v>9</v>
      </c>
      <c r="P74" s="19">
        <v>0</v>
      </c>
      <c r="Q74" s="19">
        <v>5</v>
      </c>
      <c r="R74" s="19">
        <v>0</v>
      </c>
      <c r="S74" s="18" t="s">
        <v>765</v>
      </c>
    </row>
    <row r="75" spans="2:67" ht="15.75" x14ac:dyDescent="0.2">
      <c r="B75" s="147"/>
      <c r="C75" s="21" t="s">
        <v>102</v>
      </c>
      <c r="D75" s="19" t="str">
        <f>D74</f>
        <v>sr</v>
      </c>
      <c r="E75" s="19">
        <f>E74</f>
        <v>210</v>
      </c>
      <c r="F75" s="20"/>
      <c r="G75" s="19">
        <v>11.4</v>
      </c>
      <c r="H75" s="19">
        <v>88.4</v>
      </c>
      <c r="I75" s="19"/>
      <c r="J75" s="19">
        <v>8</v>
      </c>
      <c r="K75" s="19">
        <v>20</v>
      </c>
      <c r="L75" s="19">
        <v>2</v>
      </c>
      <c r="M75" s="19">
        <v>2</v>
      </c>
      <c r="N75" s="19">
        <v>10</v>
      </c>
      <c r="O75" s="19">
        <v>5</v>
      </c>
      <c r="P75" s="19">
        <v>0</v>
      </c>
      <c r="Q75" s="19">
        <v>7</v>
      </c>
      <c r="R75" s="19">
        <v>0</v>
      </c>
      <c r="S75" s="18" t="s">
        <v>765</v>
      </c>
    </row>
    <row r="76" spans="2:67" ht="15.75" x14ac:dyDescent="0.2">
      <c r="B76" s="147"/>
      <c r="C76" s="21" t="s">
        <v>101</v>
      </c>
      <c r="D76" s="19" t="str">
        <f>D75</f>
        <v>sr</v>
      </c>
      <c r="E76" s="19">
        <f>E75</f>
        <v>210</v>
      </c>
      <c r="F76" s="20"/>
      <c r="G76" s="19">
        <v>12.3</v>
      </c>
      <c r="H76" s="19">
        <v>66.400000000000006</v>
      </c>
      <c r="I76" s="19"/>
      <c r="J76" s="19">
        <v>5</v>
      </c>
      <c r="K76" s="19">
        <v>18</v>
      </c>
      <c r="L76" s="19">
        <v>2</v>
      </c>
      <c r="M76" s="19">
        <v>12</v>
      </c>
      <c r="N76" s="19">
        <v>19</v>
      </c>
      <c r="O76" s="19">
        <v>5</v>
      </c>
      <c r="P76" s="19">
        <v>0</v>
      </c>
      <c r="Q76" s="19">
        <v>12</v>
      </c>
      <c r="R76" s="19">
        <v>0</v>
      </c>
      <c r="S76" s="18" t="s">
        <v>741</v>
      </c>
    </row>
    <row r="77" spans="2:67" ht="15.75" x14ac:dyDescent="0.2">
      <c r="B77" s="147"/>
      <c r="C77" s="21" t="s">
        <v>100</v>
      </c>
      <c r="D77" s="19"/>
      <c r="E77" s="19"/>
      <c r="F77" s="20"/>
      <c r="G77" s="19"/>
      <c r="H77" s="19"/>
      <c r="I77" s="19"/>
      <c r="J77" s="19"/>
      <c r="K77" s="19"/>
      <c r="L77" s="19"/>
      <c r="M77" s="19"/>
      <c r="N77" s="19"/>
      <c r="O77" s="19"/>
      <c r="P77" s="19"/>
      <c r="Q77" s="19"/>
      <c r="R77" s="19"/>
      <c r="S77" s="18" t="s">
        <v>809</v>
      </c>
    </row>
    <row r="78" spans="2:67" ht="15.75" x14ac:dyDescent="0.2">
      <c r="B78" s="147"/>
      <c r="C78" s="21" t="s">
        <v>99</v>
      </c>
      <c r="D78" s="19"/>
      <c r="E78" s="19"/>
      <c r="F78" s="20"/>
      <c r="G78" s="19"/>
      <c r="H78" s="19"/>
      <c r="I78" s="19"/>
      <c r="J78" s="19"/>
      <c r="K78" s="19"/>
      <c r="L78" s="19"/>
      <c r="M78" s="19"/>
      <c r="N78" s="19"/>
      <c r="O78" s="19"/>
      <c r="P78" s="19"/>
      <c r="Q78" s="19"/>
      <c r="R78" s="19"/>
      <c r="S78" s="18" t="s">
        <v>808</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210</v>
      </c>
      <c r="F80" s="13">
        <f>F73</f>
        <v>1316.86</v>
      </c>
      <c r="G80" s="13">
        <f t="shared" ref="G80:R80" si="12">AVERAGE(G73:G78)</f>
        <v>12.074999999999999</v>
      </c>
      <c r="H80" s="13">
        <f t="shared" si="12"/>
        <v>80.575000000000003</v>
      </c>
      <c r="I80" s="13" t="e">
        <f t="shared" si="12"/>
        <v>#DIV/0!</v>
      </c>
      <c r="J80" s="13">
        <f t="shared" si="12"/>
        <v>6.25</v>
      </c>
      <c r="K80" s="13">
        <f t="shared" si="12"/>
        <v>19.75</v>
      </c>
      <c r="L80" s="13">
        <f t="shared" si="12"/>
        <v>1.75</v>
      </c>
      <c r="M80" s="13">
        <f t="shared" si="12"/>
        <v>4.5</v>
      </c>
      <c r="N80" s="13">
        <f t="shared" si="12"/>
        <v>14.75</v>
      </c>
      <c r="O80" s="13">
        <f t="shared" si="12"/>
        <v>6</v>
      </c>
      <c r="P80" s="13">
        <f t="shared" si="12"/>
        <v>0</v>
      </c>
      <c r="Q80" s="13">
        <f t="shared" si="12"/>
        <v>8.75</v>
      </c>
      <c r="R80" s="13">
        <f t="shared" si="12"/>
        <v>0</v>
      </c>
      <c r="S80" s="12"/>
    </row>
    <row r="81" spans="2:67" ht="15.75" x14ac:dyDescent="0.2">
      <c r="B81" s="17"/>
      <c r="C81" s="16" t="s">
        <v>97</v>
      </c>
      <c r="D81" s="15"/>
      <c r="E81" s="14"/>
      <c r="F81" s="14"/>
      <c r="G81" s="13">
        <f t="shared" ref="G81:R81" si="13">STDEV(G73:G78)/SQRT(COUNT(G73:G78))</f>
        <v>0.3326033673912519</v>
      </c>
      <c r="H81" s="13">
        <f t="shared" si="13"/>
        <v>6.1976305956389357</v>
      </c>
      <c r="I81" s="13" t="e">
        <f t="shared" si="13"/>
        <v>#DIV/0!</v>
      </c>
      <c r="J81" s="13">
        <f t="shared" si="13"/>
        <v>0.75</v>
      </c>
      <c r="K81" s="13">
        <f t="shared" si="13"/>
        <v>0.62915286960589578</v>
      </c>
      <c r="L81" s="13">
        <f t="shared" si="13"/>
        <v>0.25</v>
      </c>
      <c r="M81" s="13">
        <f t="shared" si="13"/>
        <v>2.5331140255951108</v>
      </c>
      <c r="N81" s="13">
        <f t="shared" si="13"/>
        <v>1.8874586088176875</v>
      </c>
      <c r="O81" s="13">
        <f t="shared" si="13"/>
        <v>1</v>
      </c>
      <c r="P81" s="13">
        <f t="shared" si="13"/>
        <v>0</v>
      </c>
      <c r="Q81" s="13">
        <f t="shared" si="13"/>
        <v>1.6520189667999174</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755</v>
      </c>
      <c r="E83" s="19">
        <v>209</v>
      </c>
      <c r="F83" s="19">
        <v>1167.57</v>
      </c>
      <c r="G83" s="19">
        <v>11.3</v>
      </c>
      <c r="H83" s="19">
        <v>79.599999999999994</v>
      </c>
      <c r="I83" s="19"/>
      <c r="J83" s="19">
        <v>7</v>
      </c>
      <c r="K83" s="19">
        <v>17</v>
      </c>
      <c r="L83" s="19">
        <v>1</v>
      </c>
      <c r="M83" s="19">
        <v>7</v>
      </c>
      <c r="N83" s="19">
        <v>15</v>
      </c>
      <c r="O83" s="19">
        <v>9</v>
      </c>
      <c r="P83" s="19">
        <v>2</v>
      </c>
      <c r="Q83" s="19">
        <v>2</v>
      </c>
      <c r="R83" s="19">
        <v>0</v>
      </c>
      <c r="S83" s="18" t="s">
        <v>741</v>
      </c>
      <c r="U83" s="102">
        <v>4</v>
      </c>
      <c r="V83" s="102">
        <f>IF($H83="","",$H83)</f>
        <v>79.599999999999994</v>
      </c>
      <c r="W83" s="102">
        <f>IF(V83="","",V83/100)</f>
        <v>0.79599999999999993</v>
      </c>
      <c r="X83" s="102">
        <f>IF($G83="","",$G83)</f>
        <v>11.3</v>
      </c>
      <c r="Y83" s="102">
        <f>IF($K83="","",$K83)</f>
        <v>17</v>
      </c>
      <c r="Z83" s="102">
        <f>IF(J83="","",J83-1)</f>
        <v>6</v>
      </c>
      <c r="AA83" s="102">
        <f>IF($L83="","",$L83)</f>
        <v>1</v>
      </c>
      <c r="AB83" s="102">
        <f>IF($M83="","",$M83)</f>
        <v>7</v>
      </c>
      <c r="AC83" s="102">
        <f>IF($H84="","",$H84)</f>
        <v>80.2</v>
      </c>
      <c r="AD83" s="102">
        <f>IF(AC83="","",AC83/100)</f>
        <v>0.80200000000000005</v>
      </c>
      <c r="AE83" s="102">
        <f>IF($G84="","",$G84)</f>
        <v>11.5</v>
      </c>
      <c r="AF83" s="102">
        <f>IF($K84="","",$K84)</f>
        <v>19</v>
      </c>
      <c r="AG83" s="102">
        <f>IF(J84="","",J84-1)</f>
        <v>4</v>
      </c>
      <c r="AH83" s="102">
        <f>IF($L84="","",$L84)</f>
        <v>2</v>
      </c>
      <c r="AI83" s="102">
        <f>IF($M84="","",$M84)</f>
        <v>14</v>
      </c>
      <c r="AJ83" s="102">
        <f>IF($H85="","",$H85)</f>
        <v>92.6</v>
      </c>
      <c r="AK83" s="102">
        <f>IF(AJ83="","",AJ83/100)</f>
        <v>0.92599999999999993</v>
      </c>
      <c r="AL83" s="102">
        <f>IF($G85="","",$G85)</f>
        <v>11.8</v>
      </c>
      <c r="AM83" s="102">
        <f>IF($K85="","",$K85)</f>
        <v>21</v>
      </c>
      <c r="AN83" s="102">
        <f>IF(J85="","",J85-1)</f>
        <v>5</v>
      </c>
      <c r="AO83" s="102">
        <f>IF($L85="","",$L85)</f>
        <v>1</v>
      </c>
      <c r="AP83" s="102">
        <f>IF($M85="","",$M85)</f>
        <v>2</v>
      </c>
      <c r="AQ83" s="102">
        <f>IF($H86="","",$H86)</f>
        <v>89.3</v>
      </c>
      <c r="AR83" s="102">
        <f>IF(AQ83="","",AQ83/100)</f>
        <v>0.89300000000000002</v>
      </c>
      <c r="AS83" s="102">
        <f>IF($G86="","",$G86)</f>
        <v>12.3</v>
      </c>
      <c r="AT83" s="102">
        <f>IF($K86="","",$K86)</f>
        <v>17</v>
      </c>
      <c r="AU83" s="102">
        <f>IF(J86="","",J86-1)</f>
        <v>7</v>
      </c>
      <c r="AV83" s="102">
        <f>IF($L86="","",$L86)</f>
        <v>2</v>
      </c>
      <c r="AW83" s="102">
        <f>IF($M86="","",$M86)</f>
        <v>11</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8.75</v>
      </c>
      <c r="BM83" s="102">
        <f>SUM(P83:P88)/U83</f>
        <v>1</v>
      </c>
      <c r="BN83" s="102">
        <f>SUM(Q83:Q88)/U83</f>
        <v>7.75</v>
      </c>
      <c r="BO83" s="102">
        <f>SUM(R83:R88)/U83</f>
        <v>0</v>
      </c>
    </row>
    <row r="84" spans="2:67" ht="15.75" x14ac:dyDescent="0.2">
      <c r="B84" s="147"/>
      <c r="C84" s="21" t="s">
        <v>103</v>
      </c>
      <c r="D84" s="19" t="s">
        <v>107</v>
      </c>
      <c r="E84" s="19">
        <v>210</v>
      </c>
      <c r="F84" s="20"/>
      <c r="G84" s="19">
        <v>11.5</v>
      </c>
      <c r="H84" s="19">
        <v>80.2</v>
      </c>
      <c r="I84" s="19"/>
      <c r="J84" s="19">
        <v>5</v>
      </c>
      <c r="K84" s="19">
        <v>19</v>
      </c>
      <c r="L84" s="19">
        <v>2</v>
      </c>
      <c r="M84" s="19">
        <v>14</v>
      </c>
      <c r="N84" s="19">
        <v>18</v>
      </c>
      <c r="O84" s="19">
        <v>5</v>
      </c>
      <c r="P84" s="19">
        <v>0</v>
      </c>
      <c r="Q84" s="19">
        <v>13</v>
      </c>
      <c r="R84" s="19">
        <v>0</v>
      </c>
      <c r="S84" s="18" t="s">
        <v>738</v>
      </c>
    </row>
    <row r="85" spans="2:67" ht="15.75" x14ac:dyDescent="0.2">
      <c r="B85" s="147"/>
      <c r="C85" s="21" t="s">
        <v>102</v>
      </c>
      <c r="D85" s="19" t="str">
        <f>D84</f>
        <v>sr</v>
      </c>
      <c r="E85" s="19">
        <f>E84</f>
        <v>210</v>
      </c>
      <c r="F85" s="20"/>
      <c r="G85" s="19">
        <v>11.8</v>
      </c>
      <c r="H85" s="19">
        <v>92.6</v>
      </c>
      <c r="I85" s="19"/>
      <c r="J85" s="19">
        <v>6</v>
      </c>
      <c r="K85" s="19">
        <v>21</v>
      </c>
      <c r="L85" s="19">
        <v>1</v>
      </c>
      <c r="M85" s="19">
        <v>2</v>
      </c>
      <c r="N85" s="19">
        <v>21</v>
      </c>
      <c r="O85" s="19">
        <v>8</v>
      </c>
      <c r="P85" s="19">
        <v>0</v>
      </c>
      <c r="Q85" s="19">
        <v>11</v>
      </c>
      <c r="R85" s="19">
        <v>0</v>
      </c>
      <c r="S85" s="18" t="s">
        <v>765</v>
      </c>
    </row>
    <row r="86" spans="2:67" ht="15.75" x14ac:dyDescent="0.2">
      <c r="B86" s="147"/>
      <c r="C86" s="21" t="s">
        <v>101</v>
      </c>
      <c r="D86" s="19" t="str">
        <f>D85</f>
        <v>sr</v>
      </c>
      <c r="E86" s="19">
        <f>E85</f>
        <v>210</v>
      </c>
      <c r="F86" s="20"/>
      <c r="G86" s="19">
        <v>12.3</v>
      </c>
      <c r="H86" s="19">
        <v>89.3</v>
      </c>
      <c r="I86" s="19"/>
      <c r="J86" s="19">
        <v>8</v>
      </c>
      <c r="K86" s="19">
        <v>17</v>
      </c>
      <c r="L86" s="19">
        <v>2</v>
      </c>
      <c r="M86" s="19">
        <v>11</v>
      </c>
      <c r="N86" s="19">
        <v>16</v>
      </c>
      <c r="O86" s="19">
        <v>13</v>
      </c>
      <c r="P86" s="19">
        <v>2</v>
      </c>
      <c r="Q86" s="19">
        <v>5</v>
      </c>
      <c r="R86" s="19">
        <v>0</v>
      </c>
      <c r="S86" s="18" t="s">
        <v>741</v>
      </c>
    </row>
    <row r="87" spans="2:67" ht="15.75" x14ac:dyDescent="0.2">
      <c r="B87" s="147"/>
      <c r="C87" s="21" t="s">
        <v>100</v>
      </c>
      <c r="D87" s="19"/>
      <c r="E87" s="19"/>
      <c r="F87" s="20"/>
      <c r="G87" s="19"/>
      <c r="H87" s="19"/>
      <c r="I87" s="19"/>
      <c r="J87" s="19"/>
      <c r="K87" s="19"/>
      <c r="L87" s="19"/>
      <c r="M87" s="19"/>
      <c r="N87" s="19"/>
      <c r="O87" s="19"/>
      <c r="P87" s="19"/>
      <c r="Q87" s="19"/>
      <c r="R87" s="19"/>
      <c r="S87" s="18" t="s">
        <v>828</v>
      </c>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210</v>
      </c>
      <c r="F90" s="13">
        <f>F83</f>
        <v>1167.57</v>
      </c>
      <c r="G90" s="13">
        <f t="shared" ref="G90:R90" si="14">AVERAGE(G83:G88)</f>
        <v>11.725000000000001</v>
      </c>
      <c r="H90" s="13">
        <f t="shared" si="14"/>
        <v>85.424999999999997</v>
      </c>
      <c r="I90" s="13" t="e">
        <f t="shared" si="14"/>
        <v>#DIV/0!</v>
      </c>
      <c r="J90" s="13">
        <f t="shared" si="14"/>
        <v>6.5</v>
      </c>
      <c r="K90" s="13">
        <f t="shared" si="14"/>
        <v>18.5</v>
      </c>
      <c r="L90" s="13">
        <f t="shared" si="14"/>
        <v>1.5</v>
      </c>
      <c r="M90" s="13">
        <f t="shared" si="14"/>
        <v>8.5</v>
      </c>
      <c r="N90" s="13">
        <f t="shared" si="14"/>
        <v>17.5</v>
      </c>
      <c r="O90" s="13">
        <f t="shared" si="14"/>
        <v>8.75</v>
      </c>
      <c r="P90" s="13">
        <f t="shared" si="14"/>
        <v>1</v>
      </c>
      <c r="Q90" s="13">
        <f t="shared" si="14"/>
        <v>7.75</v>
      </c>
      <c r="R90" s="13">
        <f t="shared" si="14"/>
        <v>0</v>
      </c>
      <c r="S90" s="12"/>
    </row>
    <row r="91" spans="2:67" ht="15.75" x14ac:dyDescent="0.2">
      <c r="B91" s="17"/>
      <c r="C91" s="16" t="s">
        <v>97</v>
      </c>
      <c r="D91" s="15"/>
      <c r="E91" s="14"/>
      <c r="F91" s="14"/>
      <c r="G91" s="13">
        <f t="shared" ref="G91:R91" si="15">STDEV(G83:G88)/SQRT(COUNT(G83:G88))</f>
        <v>0.21746647251166487</v>
      </c>
      <c r="H91" s="13">
        <f t="shared" si="15"/>
        <v>3.2625079821102858</v>
      </c>
      <c r="I91" s="13" t="e">
        <f t="shared" si="15"/>
        <v>#DIV/0!</v>
      </c>
      <c r="J91" s="13">
        <f t="shared" si="15"/>
        <v>0.6454972243679028</v>
      </c>
      <c r="K91" s="13">
        <f t="shared" si="15"/>
        <v>0.9574271077563381</v>
      </c>
      <c r="L91" s="13">
        <f t="shared" si="15"/>
        <v>0.28867513459481287</v>
      </c>
      <c r="M91" s="13">
        <f t="shared" si="15"/>
        <v>2.598076211353316</v>
      </c>
      <c r="N91" s="13">
        <f t="shared" si="15"/>
        <v>1.3228756555322954</v>
      </c>
      <c r="O91" s="13">
        <f t="shared" si="15"/>
        <v>1.6520189667999174</v>
      </c>
      <c r="P91" s="13">
        <f t="shared" si="15"/>
        <v>0.57735026918962573</v>
      </c>
      <c r="Q91" s="13">
        <f t="shared" si="15"/>
        <v>2.5617376914898995</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 ref="B33:B38"/>
  </mergeCells>
  <pageMargins left="0.75" right="0.75" top="0.52" bottom="0.16" header="0.5" footer="0.5"/>
  <pageSetup scale="78" orientation="landscape" r:id="rId1"/>
  <headerFooter alignWithMargins="0"/>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0B1B8-072C-417D-95A7-F5FD6538260D}">
  <sheetPr>
    <pageSetUpPr fitToPage="1"/>
  </sheetPr>
  <dimension ref="B1:BO92"/>
  <sheetViews>
    <sheetView defaultGridColor="0" colorId="8" zoomScale="85" workbookViewId="0">
      <selection activeCell="U13" sqref="U13:BP85"/>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755</v>
      </c>
      <c r="E13" s="19">
        <v>209</v>
      </c>
      <c r="F13" s="19">
        <v>1200.3399999999999</v>
      </c>
      <c r="G13" s="19">
        <v>10.9</v>
      </c>
      <c r="H13" s="19">
        <v>76.5</v>
      </c>
      <c r="I13" s="19"/>
      <c r="J13" s="19">
        <v>6</v>
      </c>
      <c r="K13" s="19">
        <v>15</v>
      </c>
      <c r="L13" s="19">
        <v>5</v>
      </c>
      <c r="M13" s="19">
        <v>16</v>
      </c>
      <c r="N13" s="19">
        <v>8</v>
      </c>
      <c r="O13" s="19">
        <v>2</v>
      </c>
      <c r="P13" s="19">
        <v>1</v>
      </c>
      <c r="Q13" s="19">
        <v>9</v>
      </c>
      <c r="R13" s="19">
        <v>0</v>
      </c>
      <c r="S13" s="18" t="s">
        <v>741</v>
      </c>
      <c r="U13" s="102">
        <v>4</v>
      </c>
      <c r="V13" s="102">
        <f>IF($H13="","",$H13)</f>
        <v>76.5</v>
      </c>
      <c r="W13" s="102">
        <f>IF(V13="","",V13/100)</f>
        <v>0.76500000000000001</v>
      </c>
      <c r="X13" s="102">
        <f>IF($G13="","",$G13)</f>
        <v>10.9</v>
      </c>
      <c r="Y13" s="102">
        <f>IF($K13="","",$K13)</f>
        <v>15</v>
      </c>
      <c r="Z13" s="102">
        <f>IF(J13="","",J13-1)</f>
        <v>5</v>
      </c>
      <c r="AA13" s="102">
        <f>IF($L13="","",$L13)</f>
        <v>5</v>
      </c>
      <c r="AB13" s="102">
        <f>IF($M13="","",$M13)</f>
        <v>16</v>
      </c>
      <c r="AC13" s="102">
        <f>IF($H14="","",$H14)</f>
        <v>87.3</v>
      </c>
      <c r="AD13" s="102">
        <f>IF(AC13="","",AC13/100)</f>
        <v>0.873</v>
      </c>
      <c r="AE13" s="102">
        <f>IF($G14="","",$G14)</f>
        <v>12.4</v>
      </c>
      <c r="AF13" s="102">
        <f>IF($K14="","",$K14)</f>
        <v>20</v>
      </c>
      <c r="AG13" s="102">
        <f>IF(J14="","",J14-1)</f>
        <v>9</v>
      </c>
      <c r="AH13" s="102">
        <f>IF($L14="","",$L14)</f>
        <v>2</v>
      </c>
      <c r="AI13" s="102">
        <f>IF($M14="","",$M14)</f>
        <v>13</v>
      </c>
      <c r="AJ13" s="102">
        <f>IF($H15="","",$H15)</f>
        <v>79.2</v>
      </c>
      <c r="AK13" s="102">
        <f>IF(AJ13="","",AJ13/100)</f>
        <v>0.79200000000000004</v>
      </c>
      <c r="AL13" s="102">
        <f>IF($G15="","",$G15)</f>
        <v>9.8000000000000007</v>
      </c>
      <c r="AM13" s="102">
        <f>IF($K15="","",$K15)</f>
        <v>16</v>
      </c>
      <c r="AN13" s="102">
        <f>IF(J15="","",J15-1)</f>
        <v>4</v>
      </c>
      <c r="AO13" s="102">
        <f>IF($L15="","",$L15)</f>
        <v>3</v>
      </c>
      <c r="AP13" s="102">
        <f>IF($M15="","",$M15)</f>
        <v>1</v>
      </c>
      <c r="AQ13" s="102">
        <f>IF($H16="","",$H16)</f>
        <v>74</v>
      </c>
      <c r="AR13" s="102">
        <f>IF(AQ13="","",AQ13/100)</f>
        <v>0.74</v>
      </c>
      <c r="AS13" s="102">
        <f>IF($G16="","",$G16)</f>
        <v>8.1999999999999993</v>
      </c>
      <c r="AT13" s="102">
        <f>IF($K16="","",$K16)</f>
        <v>14</v>
      </c>
      <c r="AU13" s="102">
        <f>IF(J16="","",J16-1)</f>
        <v>5</v>
      </c>
      <c r="AV13" s="102">
        <f>IF($L16="","",$L16)</f>
        <v>2</v>
      </c>
      <c r="AW13" s="102">
        <f>IF($M16="","",$M16)</f>
        <v>5</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5</v>
      </c>
      <c r="BM13" s="102">
        <f>SUM(P13:P18)/U13</f>
        <v>0.75</v>
      </c>
      <c r="BN13" s="102">
        <f>SUM(Q13:Q18)/U13</f>
        <v>9.25</v>
      </c>
      <c r="BO13" s="102">
        <f>SUM(R13:R18)/U13</f>
        <v>0</v>
      </c>
    </row>
    <row r="14" spans="2:67" ht="15.75" x14ac:dyDescent="0.2">
      <c r="B14" s="147"/>
      <c r="C14" s="21" t="s">
        <v>103</v>
      </c>
      <c r="D14" s="19" t="s">
        <v>107</v>
      </c>
      <c r="E14" s="19">
        <v>210</v>
      </c>
      <c r="F14" s="20"/>
      <c r="G14" s="19">
        <v>12.4</v>
      </c>
      <c r="H14" s="19">
        <v>87.3</v>
      </c>
      <c r="I14" s="19"/>
      <c r="J14" s="19">
        <v>10</v>
      </c>
      <c r="K14" s="19">
        <v>20</v>
      </c>
      <c r="L14" s="19">
        <v>2</v>
      </c>
      <c r="M14" s="19">
        <v>13</v>
      </c>
      <c r="N14" s="19">
        <v>22</v>
      </c>
      <c r="O14" s="19">
        <v>13</v>
      </c>
      <c r="P14" s="19">
        <v>2</v>
      </c>
      <c r="Q14" s="19">
        <v>11</v>
      </c>
      <c r="R14" s="19">
        <v>0</v>
      </c>
      <c r="S14" s="18" t="s">
        <v>738</v>
      </c>
    </row>
    <row r="15" spans="2:67" ht="15.75" x14ac:dyDescent="0.2">
      <c r="B15" s="147"/>
      <c r="C15" s="21" t="s">
        <v>102</v>
      </c>
      <c r="D15" s="19" t="str">
        <f>D14</f>
        <v>sr</v>
      </c>
      <c r="E15" s="19">
        <f>E14</f>
        <v>210</v>
      </c>
      <c r="F15" s="20"/>
      <c r="G15" s="19">
        <v>9.8000000000000007</v>
      </c>
      <c r="H15" s="19">
        <v>79.2</v>
      </c>
      <c r="I15" s="19"/>
      <c r="J15" s="19">
        <v>5</v>
      </c>
      <c r="K15" s="19">
        <v>16</v>
      </c>
      <c r="L15" s="19">
        <v>3</v>
      </c>
      <c r="M15" s="19">
        <v>1</v>
      </c>
      <c r="N15" s="19">
        <v>10</v>
      </c>
      <c r="O15" s="19">
        <v>3</v>
      </c>
      <c r="P15" s="19">
        <v>0</v>
      </c>
      <c r="Q15" s="19">
        <v>11</v>
      </c>
      <c r="R15" s="19">
        <v>0</v>
      </c>
      <c r="S15" s="18" t="s">
        <v>741</v>
      </c>
    </row>
    <row r="16" spans="2:67" ht="15.75" x14ac:dyDescent="0.2">
      <c r="B16" s="147"/>
      <c r="C16" s="21" t="s">
        <v>101</v>
      </c>
      <c r="D16" s="19" t="str">
        <f>D15</f>
        <v>sr</v>
      </c>
      <c r="E16" s="19">
        <f>E15</f>
        <v>210</v>
      </c>
      <c r="F16" s="20"/>
      <c r="G16" s="19">
        <v>8.1999999999999993</v>
      </c>
      <c r="H16" s="19">
        <v>74</v>
      </c>
      <c r="I16" s="19"/>
      <c r="J16" s="19">
        <v>6</v>
      </c>
      <c r="K16" s="19">
        <v>14</v>
      </c>
      <c r="L16" s="19">
        <v>2</v>
      </c>
      <c r="M16" s="19">
        <v>5</v>
      </c>
      <c r="N16" s="19">
        <v>8</v>
      </c>
      <c r="O16" s="19">
        <v>2</v>
      </c>
      <c r="P16" s="19">
        <v>0</v>
      </c>
      <c r="Q16" s="19">
        <v>6</v>
      </c>
      <c r="R16" s="19">
        <v>0</v>
      </c>
      <c r="S16" s="18" t="s">
        <v>741</v>
      </c>
    </row>
    <row r="17" spans="2:67" ht="15.75" x14ac:dyDescent="0.2">
      <c r="B17" s="147"/>
      <c r="C17" s="21" t="s">
        <v>100</v>
      </c>
      <c r="D17" s="19"/>
      <c r="E17" s="19"/>
      <c r="F17" s="20"/>
      <c r="G17" s="19"/>
      <c r="H17" s="19"/>
      <c r="I17" s="19"/>
      <c r="J17" s="19"/>
      <c r="K17" s="19"/>
      <c r="L17" s="19"/>
      <c r="M17" s="19"/>
      <c r="N17" s="19"/>
      <c r="O17" s="19"/>
      <c r="P17" s="19"/>
      <c r="Q17" s="19"/>
      <c r="R17" s="19"/>
      <c r="S17" s="18" t="s">
        <v>809</v>
      </c>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210</v>
      </c>
      <c r="F20" s="13">
        <f>F13</f>
        <v>1200.3399999999999</v>
      </c>
      <c r="G20" s="13">
        <f t="shared" ref="G20:R20" si="0">AVERAGE(G13:G18)</f>
        <v>10.324999999999999</v>
      </c>
      <c r="H20" s="13">
        <f t="shared" si="0"/>
        <v>79.25</v>
      </c>
      <c r="I20" s="13" t="e">
        <f t="shared" si="0"/>
        <v>#DIV/0!</v>
      </c>
      <c r="J20" s="13">
        <f t="shared" si="0"/>
        <v>6.75</v>
      </c>
      <c r="K20" s="13">
        <f t="shared" si="0"/>
        <v>16.25</v>
      </c>
      <c r="L20" s="13">
        <f t="shared" si="0"/>
        <v>3</v>
      </c>
      <c r="M20" s="13">
        <f t="shared" si="0"/>
        <v>8.75</v>
      </c>
      <c r="N20" s="13">
        <f t="shared" si="0"/>
        <v>12</v>
      </c>
      <c r="O20" s="13">
        <f t="shared" si="0"/>
        <v>5</v>
      </c>
      <c r="P20" s="13">
        <f t="shared" si="0"/>
        <v>0.75</v>
      </c>
      <c r="Q20" s="13">
        <f t="shared" si="0"/>
        <v>9.25</v>
      </c>
      <c r="R20" s="13">
        <f t="shared" si="0"/>
        <v>0</v>
      </c>
      <c r="S20" s="12"/>
    </row>
    <row r="21" spans="2:67" ht="15.75" x14ac:dyDescent="0.2">
      <c r="B21" s="17"/>
      <c r="C21" s="16" t="s">
        <v>97</v>
      </c>
      <c r="D21" s="15"/>
      <c r="E21" s="14"/>
      <c r="F21" s="14"/>
      <c r="G21" s="13">
        <f t="shared" ref="G21:R21" si="1">STDEV(G13:G18)/SQRT(COUNT(G13:G18))</f>
        <v>0.88635489506179754</v>
      </c>
      <c r="H21" s="13">
        <f t="shared" si="1"/>
        <v>2.8857408061016145</v>
      </c>
      <c r="I21" s="13" t="e">
        <f t="shared" si="1"/>
        <v>#DIV/0!</v>
      </c>
      <c r="J21" s="13">
        <f t="shared" si="1"/>
        <v>1.1086778913041726</v>
      </c>
      <c r="K21" s="13">
        <f t="shared" si="1"/>
        <v>1.3149778198382918</v>
      </c>
      <c r="L21" s="13">
        <f t="shared" si="1"/>
        <v>0.70710678118654757</v>
      </c>
      <c r="M21" s="13">
        <f t="shared" si="1"/>
        <v>3.473110997362451</v>
      </c>
      <c r="N21" s="13">
        <f t="shared" si="1"/>
        <v>3.3665016461206929</v>
      </c>
      <c r="O21" s="13">
        <f t="shared" si="1"/>
        <v>2.6770630673681683</v>
      </c>
      <c r="P21" s="13">
        <f t="shared" si="1"/>
        <v>0.47871355387816905</v>
      </c>
      <c r="Q21" s="13">
        <f t="shared" si="1"/>
        <v>1.181453906563152</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107</v>
      </c>
      <c r="E23" s="19">
        <v>209</v>
      </c>
      <c r="F23" s="19">
        <v>1849.1</v>
      </c>
      <c r="G23" s="19">
        <v>16.3</v>
      </c>
      <c r="H23" s="19">
        <v>82.9</v>
      </c>
      <c r="I23" s="19"/>
      <c r="J23" s="19">
        <v>5</v>
      </c>
      <c r="K23" s="19">
        <v>19</v>
      </c>
      <c r="L23" s="19">
        <v>3</v>
      </c>
      <c r="M23" s="19">
        <v>25</v>
      </c>
      <c r="N23" s="19">
        <v>22</v>
      </c>
      <c r="O23" s="19">
        <v>23</v>
      </c>
      <c r="P23" s="19">
        <v>3</v>
      </c>
      <c r="Q23" s="19">
        <v>22</v>
      </c>
      <c r="R23" s="19">
        <v>0</v>
      </c>
      <c r="S23" s="18" t="s">
        <v>739</v>
      </c>
      <c r="U23" s="102">
        <v>4</v>
      </c>
      <c r="V23" s="102">
        <f>IF($H23="","",$H23)</f>
        <v>82.9</v>
      </c>
      <c r="W23" s="102">
        <f>IF(V23="","",V23/100)</f>
        <v>0.82900000000000007</v>
      </c>
      <c r="X23" s="102">
        <f>IF($G23="","",$G23)</f>
        <v>16.3</v>
      </c>
      <c r="Y23" s="102">
        <f>IF($K23="","",$K23)</f>
        <v>19</v>
      </c>
      <c r="Z23" s="102">
        <f>IF(J23="","",J23-1)</f>
        <v>4</v>
      </c>
      <c r="AA23" s="102">
        <f>IF($L23="","",$L23)</f>
        <v>3</v>
      </c>
      <c r="AB23" s="102">
        <f>IF($M23="","",$M23)</f>
        <v>25</v>
      </c>
      <c r="AC23" s="102">
        <f>IF($H24="","",$H24)</f>
        <v>67.8</v>
      </c>
      <c r="AD23" s="102">
        <f>IF(AC23="","",AC23/100)</f>
        <v>0.67799999999999994</v>
      </c>
      <c r="AE23" s="102">
        <f>IF($G24="","",$G24)</f>
        <v>13.4</v>
      </c>
      <c r="AF23" s="102">
        <f>IF($K24="","",$K24)</f>
        <v>16</v>
      </c>
      <c r="AG23" s="102">
        <f>IF(J24="","",J24-1)</f>
        <v>6</v>
      </c>
      <c r="AH23" s="102">
        <f>IF($L24="","",$L24)</f>
        <v>4</v>
      </c>
      <c r="AI23" s="102">
        <f>IF($M24="","",$M24)</f>
        <v>25</v>
      </c>
      <c r="AJ23" s="102">
        <f>IF($H25="","",$H25)</f>
        <v>61.1</v>
      </c>
      <c r="AK23" s="102">
        <f>IF(AJ23="","",AJ23/100)</f>
        <v>0.61099999999999999</v>
      </c>
      <c r="AL23" s="102">
        <f>IF($G25="","",$G25)</f>
        <v>9.8000000000000007</v>
      </c>
      <c r="AM23" s="102">
        <f>IF($K25="","",$K25)</f>
        <v>13</v>
      </c>
      <c r="AN23" s="102">
        <f>IF(J25="","",J25-1)</f>
        <v>4</v>
      </c>
      <c r="AO23" s="102">
        <f>IF($L25="","",$L25)</f>
        <v>1</v>
      </c>
      <c r="AP23" s="102">
        <f>IF($M25="","",$M25)</f>
        <v>7</v>
      </c>
      <c r="AQ23" s="102">
        <f>IF($H26="","",$H26)</f>
        <v>59.9</v>
      </c>
      <c r="AR23" s="102">
        <f>IF(AQ23="","",AQ23/100)</f>
        <v>0.59899999999999998</v>
      </c>
      <c r="AS23" s="102">
        <f>IF($G26="","",$G26)</f>
        <v>10.9</v>
      </c>
      <c r="AT23" s="102">
        <f>IF($K26="","",$K26)</f>
        <v>14</v>
      </c>
      <c r="AU23" s="102">
        <f>IF(J26="","",J26-1)</f>
        <v>3</v>
      </c>
      <c r="AV23" s="102">
        <f>IF($L26="","",$L26)</f>
        <v>3</v>
      </c>
      <c r="AW23" s="102">
        <f>IF($M26="","",$M26)</f>
        <v>10</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14</v>
      </c>
      <c r="BM23" s="102">
        <f>SUM(P23:P28)/U23</f>
        <v>1.25</v>
      </c>
      <c r="BN23" s="102">
        <f>SUM(Q23:Q28)/U23</f>
        <v>11</v>
      </c>
      <c r="BO23" s="102">
        <f>SUM(R23:R28)/U23</f>
        <v>0</v>
      </c>
    </row>
    <row r="24" spans="2:67" ht="15.75" x14ac:dyDescent="0.2">
      <c r="B24" s="147"/>
      <c r="C24" s="21" t="s">
        <v>103</v>
      </c>
      <c r="D24" s="19" t="s">
        <v>107</v>
      </c>
      <c r="E24" s="19">
        <v>210</v>
      </c>
      <c r="F24" s="20"/>
      <c r="G24" s="19">
        <v>13.4</v>
      </c>
      <c r="H24" s="19">
        <v>67.8</v>
      </c>
      <c r="I24" s="19"/>
      <c r="J24" s="19">
        <v>7</v>
      </c>
      <c r="K24" s="19">
        <v>16</v>
      </c>
      <c r="L24" s="19">
        <v>4</v>
      </c>
      <c r="M24" s="19">
        <v>25</v>
      </c>
      <c r="N24" s="19">
        <v>12</v>
      </c>
      <c r="O24" s="19">
        <v>25</v>
      </c>
      <c r="P24" s="19">
        <v>1</v>
      </c>
      <c r="Q24" s="19">
        <v>9</v>
      </c>
      <c r="R24" s="19">
        <v>0</v>
      </c>
      <c r="S24" s="18" t="s">
        <v>742</v>
      </c>
    </row>
    <row r="25" spans="2:67" ht="15.75" x14ac:dyDescent="0.2">
      <c r="B25" s="147"/>
      <c r="C25" s="21" t="s">
        <v>102</v>
      </c>
      <c r="D25" s="19" t="str">
        <f>D24</f>
        <v>sr</v>
      </c>
      <c r="E25" s="19">
        <f>E24</f>
        <v>210</v>
      </c>
      <c r="F25" s="20"/>
      <c r="G25" s="19">
        <v>9.8000000000000007</v>
      </c>
      <c r="H25" s="19">
        <v>61.1</v>
      </c>
      <c r="I25" s="19"/>
      <c r="J25" s="19">
        <v>5</v>
      </c>
      <c r="K25" s="19">
        <v>13</v>
      </c>
      <c r="L25" s="19">
        <v>1</v>
      </c>
      <c r="M25" s="19">
        <v>7</v>
      </c>
      <c r="N25" s="19">
        <v>15</v>
      </c>
      <c r="O25" s="19">
        <v>5</v>
      </c>
      <c r="P25" s="19">
        <v>1</v>
      </c>
      <c r="Q25" s="19">
        <v>5</v>
      </c>
      <c r="R25" s="19">
        <v>0</v>
      </c>
      <c r="S25" s="18" t="s">
        <v>741</v>
      </c>
    </row>
    <row r="26" spans="2:67" ht="15.75" x14ac:dyDescent="0.2">
      <c r="B26" s="147"/>
      <c r="C26" s="21" t="s">
        <v>101</v>
      </c>
      <c r="D26" s="19" t="str">
        <f>D25</f>
        <v>sr</v>
      </c>
      <c r="E26" s="19">
        <f>E25</f>
        <v>210</v>
      </c>
      <c r="F26" s="20"/>
      <c r="G26" s="19">
        <v>10.9</v>
      </c>
      <c r="H26" s="19">
        <v>59.9</v>
      </c>
      <c r="I26" s="19"/>
      <c r="J26" s="19">
        <v>4</v>
      </c>
      <c r="K26" s="19">
        <v>14</v>
      </c>
      <c r="L26" s="19">
        <v>3</v>
      </c>
      <c r="M26" s="19">
        <v>10</v>
      </c>
      <c r="N26" s="19">
        <v>13</v>
      </c>
      <c r="O26" s="19">
        <v>3</v>
      </c>
      <c r="P26" s="19">
        <v>0</v>
      </c>
      <c r="Q26" s="19">
        <v>8</v>
      </c>
      <c r="R26" s="19">
        <v>0</v>
      </c>
      <c r="S26" s="18" t="s">
        <v>739</v>
      </c>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210</v>
      </c>
      <c r="F30" s="13">
        <f>F23</f>
        <v>1849.1</v>
      </c>
      <c r="G30" s="13">
        <f t="shared" ref="G30:R30" si="2">AVERAGE(G23:G28)</f>
        <v>12.6</v>
      </c>
      <c r="H30" s="13">
        <f t="shared" si="2"/>
        <v>67.924999999999997</v>
      </c>
      <c r="I30" s="13" t="e">
        <f t="shared" si="2"/>
        <v>#DIV/0!</v>
      </c>
      <c r="J30" s="13">
        <f t="shared" si="2"/>
        <v>5.25</v>
      </c>
      <c r="K30" s="13">
        <f t="shared" si="2"/>
        <v>15.5</v>
      </c>
      <c r="L30" s="13">
        <f t="shared" si="2"/>
        <v>2.75</v>
      </c>
      <c r="M30" s="13">
        <f t="shared" si="2"/>
        <v>16.75</v>
      </c>
      <c r="N30" s="13">
        <f t="shared" si="2"/>
        <v>15.5</v>
      </c>
      <c r="O30" s="13">
        <f t="shared" si="2"/>
        <v>14</v>
      </c>
      <c r="P30" s="13">
        <f t="shared" si="2"/>
        <v>1.25</v>
      </c>
      <c r="Q30" s="13">
        <f t="shared" si="2"/>
        <v>11</v>
      </c>
      <c r="R30" s="13">
        <f t="shared" si="2"/>
        <v>0</v>
      </c>
      <c r="S30" s="12"/>
    </row>
    <row r="31" spans="2:67" ht="15.75" x14ac:dyDescent="0.2">
      <c r="B31" s="17"/>
      <c r="C31" s="16" t="s">
        <v>97</v>
      </c>
      <c r="D31" s="15"/>
      <c r="E31" s="14"/>
      <c r="F31" s="14"/>
      <c r="G31" s="13">
        <f t="shared" ref="G31:R31" si="3">STDEV(G23:G28)/SQRT(COUNT(G23:G28))</f>
        <v>1.4451066857963564</v>
      </c>
      <c r="H31" s="13">
        <f t="shared" si="3"/>
        <v>5.2855739202726575</v>
      </c>
      <c r="I31" s="13" t="e">
        <f t="shared" si="3"/>
        <v>#DIV/0!</v>
      </c>
      <c r="J31" s="13">
        <f t="shared" si="3"/>
        <v>0.62915286960589578</v>
      </c>
      <c r="K31" s="13">
        <f t="shared" si="3"/>
        <v>1.3228756555322954</v>
      </c>
      <c r="L31" s="13">
        <f t="shared" si="3"/>
        <v>0.62915286960589578</v>
      </c>
      <c r="M31" s="13">
        <f t="shared" si="3"/>
        <v>4.8023431780746364</v>
      </c>
      <c r="N31" s="13">
        <f t="shared" si="3"/>
        <v>2.2546248764114472</v>
      </c>
      <c r="O31" s="13">
        <f t="shared" si="3"/>
        <v>5.8022983951764031</v>
      </c>
      <c r="P31" s="13">
        <f t="shared" si="3"/>
        <v>0.62915286960589578</v>
      </c>
      <c r="Q31" s="13">
        <f t="shared" si="3"/>
        <v>3.7638632635454048</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755</v>
      </c>
      <c r="E33" s="19">
        <v>209</v>
      </c>
      <c r="F33" s="19">
        <v>1584.78</v>
      </c>
      <c r="G33" s="19">
        <v>11.7</v>
      </c>
      <c r="H33" s="19">
        <v>85.6</v>
      </c>
      <c r="I33" s="19"/>
      <c r="J33" s="19">
        <v>4</v>
      </c>
      <c r="K33" s="19">
        <v>18</v>
      </c>
      <c r="L33" s="19">
        <v>1</v>
      </c>
      <c r="M33" s="19">
        <v>12</v>
      </c>
      <c r="N33" s="19">
        <v>18</v>
      </c>
      <c r="O33" s="19">
        <v>5</v>
      </c>
      <c r="P33" s="19">
        <v>0</v>
      </c>
      <c r="Q33" s="19">
        <v>22</v>
      </c>
      <c r="R33" s="19">
        <v>0</v>
      </c>
      <c r="S33" s="18" t="s">
        <v>741</v>
      </c>
      <c r="U33" s="102">
        <v>4</v>
      </c>
      <c r="V33" s="102">
        <f>IF($H33="","",$H33)</f>
        <v>85.6</v>
      </c>
      <c r="W33" s="102">
        <f>IF(V33="","",V33/100)</f>
        <v>0.85599999999999998</v>
      </c>
      <c r="X33" s="102">
        <f>IF($G33="","",$G33)</f>
        <v>11.7</v>
      </c>
      <c r="Y33" s="102">
        <f>IF($K33="","",$K33)</f>
        <v>18</v>
      </c>
      <c r="Z33" s="102">
        <f>IF(J33="","",J33-1)</f>
        <v>3</v>
      </c>
      <c r="AA33" s="102">
        <f>IF($L33="","",$L33)</f>
        <v>1</v>
      </c>
      <c r="AB33" s="102">
        <f>IF($M33="","",$M33)</f>
        <v>12</v>
      </c>
      <c r="AC33" s="102">
        <f>IF($H34="","",$H34)</f>
        <v>83.2</v>
      </c>
      <c r="AD33" s="102">
        <f>IF(AC33="","",AC33/100)</f>
        <v>0.83200000000000007</v>
      </c>
      <c r="AE33" s="102">
        <f>IF($G34="","",$G34)</f>
        <v>16.2</v>
      </c>
      <c r="AF33" s="102">
        <f>IF($K34="","",$K34)</f>
        <v>17</v>
      </c>
      <c r="AG33" s="102">
        <f>IF(J34="","",J34-1)</f>
        <v>8</v>
      </c>
      <c r="AH33" s="102">
        <f>IF($L34="","",$L34)</f>
        <v>6</v>
      </c>
      <c r="AI33" s="102">
        <f>IF($M34="","",$M34)</f>
        <v>25</v>
      </c>
      <c r="AJ33" s="102">
        <f>IF($H35="","",$H35)</f>
        <v>94.1</v>
      </c>
      <c r="AK33" s="102">
        <f>IF(AJ33="","",AJ33/100)</f>
        <v>0.94099999999999995</v>
      </c>
      <c r="AL33" s="102">
        <f>IF($G35="","",$G35)</f>
        <v>13</v>
      </c>
      <c r="AM33" s="102">
        <f>IF($K35="","",$K35)</f>
        <v>18</v>
      </c>
      <c r="AN33" s="102">
        <f>IF(J35="","",J35-1)</f>
        <v>6</v>
      </c>
      <c r="AO33" s="102">
        <f>IF($L35="","",$L35)</f>
        <v>3</v>
      </c>
      <c r="AP33" s="102">
        <f>IF($M35="","",$M35)</f>
        <v>11</v>
      </c>
      <c r="AQ33" s="102">
        <f>IF($H36="","",$H36)</f>
        <v>97.6</v>
      </c>
      <c r="AR33" s="102">
        <f>IF(AQ33="","",AQ33/100)</f>
        <v>0.97599999999999998</v>
      </c>
      <c r="AS33" s="102">
        <f>IF($G36="","",$G36)</f>
        <v>11.7</v>
      </c>
      <c r="AT33" s="102">
        <f>IF($K36="","",$K36)</f>
        <v>23</v>
      </c>
      <c r="AU33" s="102">
        <f>IF(J36="","",J36-1)</f>
        <v>5</v>
      </c>
      <c r="AV33" s="102">
        <f>IF($L36="","",$L36)</f>
        <v>2</v>
      </c>
      <c r="AW33" s="102">
        <f>IF($M36="","",$M36)</f>
        <v>9</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15</v>
      </c>
      <c r="BM33" s="102">
        <f>SUM(P33:P38)/U33</f>
        <v>2.25</v>
      </c>
      <c r="BN33" s="102">
        <f>SUM(Q33:Q38)/U33</f>
        <v>15.25</v>
      </c>
      <c r="BO33" s="102">
        <f>SUM(R33:R38)/U33</f>
        <v>0</v>
      </c>
    </row>
    <row r="34" spans="2:67" ht="15.75" x14ac:dyDescent="0.2">
      <c r="B34" s="147"/>
      <c r="C34" s="21" t="s">
        <v>103</v>
      </c>
      <c r="D34" s="19" t="s">
        <v>107</v>
      </c>
      <c r="E34" s="19">
        <v>210</v>
      </c>
      <c r="F34" s="20"/>
      <c r="G34" s="19">
        <v>16.2</v>
      </c>
      <c r="H34" s="19">
        <v>83.2</v>
      </c>
      <c r="I34" s="19"/>
      <c r="J34" s="19">
        <v>9</v>
      </c>
      <c r="K34" s="19">
        <v>17</v>
      </c>
      <c r="L34" s="19">
        <v>6</v>
      </c>
      <c r="M34" s="19">
        <v>25</v>
      </c>
      <c r="N34" s="19">
        <v>18</v>
      </c>
      <c r="O34" s="19">
        <v>31</v>
      </c>
      <c r="P34" s="19">
        <v>7</v>
      </c>
      <c r="Q34" s="19">
        <v>18</v>
      </c>
      <c r="R34" s="19">
        <v>0</v>
      </c>
      <c r="S34" s="18" t="s">
        <v>741</v>
      </c>
    </row>
    <row r="35" spans="2:67" ht="15.75" x14ac:dyDescent="0.2">
      <c r="B35" s="147"/>
      <c r="C35" s="21" t="s">
        <v>102</v>
      </c>
      <c r="D35" s="19" t="str">
        <f>D34</f>
        <v>sr</v>
      </c>
      <c r="E35" s="19">
        <f>E34</f>
        <v>210</v>
      </c>
      <c r="F35" s="20"/>
      <c r="G35" s="19">
        <v>13</v>
      </c>
      <c r="H35" s="19">
        <v>94.1</v>
      </c>
      <c r="I35" s="19"/>
      <c r="J35" s="19">
        <v>7</v>
      </c>
      <c r="K35" s="19">
        <v>18</v>
      </c>
      <c r="L35" s="19">
        <v>3</v>
      </c>
      <c r="M35" s="19">
        <v>11</v>
      </c>
      <c r="N35" s="19">
        <v>17</v>
      </c>
      <c r="O35" s="19">
        <v>11</v>
      </c>
      <c r="P35" s="19">
        <v>2</v>
      </c>
      <c r="Q35" s="19">
        <v>9</v>
      </c>
      <c r="R35" s="19">
        <v>0</v>
      </c>
      <c r="S35" s="18" t="s">
        <v>741</v>
      </c>
    </row>
    <row r="36" spans="2:67" ht="15.75" x14ac:dyDescent="0.2">
      <c r="B36" s="147"/>
      <c r="C36" s="21" t="s">
        <v>101</v>
      </c>
      <c r="D36" s="19" t="str">
        <f>D35</f>
        <v>sr</v>
      </c>
      <c r="E36" s="19">
        <f>E35</f>
        <v>210</v>
      </c>
      <c r="F36" s="20"/>
      <c r="G36" s="19">
        <v>11.7</v>
      </c>
      <c r="H36" s="19">
        <v>97.6</v>
      </c>
      <c r="I36" s="19"/>
      <c r="J36" s="19">
        <v>6</v>
      </c>
      <c r="K36" s="19">
        <v>23</v>
      </c>
      <c r="L36" s="19">
        <v>2</v>
      </c>
      <c r="M36" s="19">
        <v>9</v>
      </c>
      <c r="N36" s="19">
        <v>23</v>
      </c>
      <c r="O36" s="19">
        <v>13</v>
      </c>
      <c r="P36" s="19">
        <v>0</v>
      </c>
      <c r="Q36" s="19">
        <v>12</v>
      </c>
      <c r="R36" s="19">
        <v>0</v>
      </c>
      <c r="S36" s="18" t="s">
        <v>741</v>
      </c>
    </row>
    <row r="37" spans="2:67" ht="15.75" x14ac:dyDescent="0.2">
      <c r="B37" s="147"/>
      <c r="C37" s="21" t="s">
        <v>100</v>
      </c>
      <c r="D37" s="19"/>
      <c r="E37" s="19"/>
      <c r="F37" s="20"/>
      <c r="G37" s="19"/>
      <c r="H37" s="19"/>
      <c r="I37" s="19"/>
      <c r="J37" s="19"/>
      <c r="K37" s="19"/>
      <c r="L37" s="19"/>
      <c r="M37" s="19"/>
      <c r="N37" s="19"/>
      <c r="O37" s="19"/>
      <c r="P37" s="19"/>
      <c r="Q37" s="19"/>
      <c r="R37" s="19"/>
      <c r="S37" s="18" t="s">
        <v>812</v>
      </c>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210</v>
      </c>
      <c r="F40" s="13">
        <f>F33</f>
        <v>1584.78</v>
      </c>
      <c r="G40" s="13">
        <f t="shared" ref="G40:R40" si="4">AVERAGE(G33:G38)</f>
        <v>13.149999999999999</v>
      </c>
      <c r="H40" s="13">
        <f t="shared" si="4"/>
        <v>90.125</v>
      </c>
      <c r="I40" s="13" t="e">
        <f t="shared" si="4"/>
        <v>#DIV/0!</v>
      </c>
      <c r="J40" s="13">
        <f t="shared" si="4"/>
        <v>6.5</v>
      </c>
      <c r="K40" s="13">
        <f t="shared" si="4"/>
        <v>19</v>
      </c>
      <c r="L40" s="13">
        <f t="shared" si="4"/>
        <v>3</v>
      </c>
      <c r="M40" s="13">
        <f t="shared" si="4"/>
        <v>14.25</v>
      </c>
      <c r="N40" s="13">
        <f t="shared" si="4"/>
        <v>19</v>
      </c>
      <c r="O40" s="13">
        <f t="shared" si="4"/>
        <v>15</v>
      </c>
      <c r="P40" s="13">
        <f t="shared" si="4"/>
        <v>2.25</v>
      </c>
      <c r="Q40" s="13">
        <f t="shared" si="4"/>
        <v>15.25</v>
      </c>
      <c r="R40" s="13">
        <f t="shared" si="4"/>
        <v>0</v>
      </c>
      <c r="S40" s="12"/>
    </row>
    <row r="41" spans="2:67" ht="15.75" x14ac:dyDescent="0.2">
      <c r="B41" s="17"/>
      <c r="C41" s="16" t="s">
        <v>97</v>
      </c>
      <c r="D41" s="15"/>
      <c r="E41" s="14"/>
      <c r="F41" s="14"/>
      <c r="G41" s="13">
        <f t="shared" ref="G41:R41" si="5">STDEV(G33:G38)/SQRT(COUNT(G33:G38))</f>
        <v>1.0618380290797684</v>
      </c>
      <c r="H41" s="13">
        <f t="shared" si="5"/>
        <v>3.416961369404107</v>
      </c>
      <c r="I41" s="13" t="e">
        <f t="shared" si="5"/>
        <v>#DIV/0!</v>
      </c>
      <c r="J41" s="13">
        <f t="shared" si="5"/>
        <v>1.0408329997330663</v>
      </c>
      <c r="K41" s="13">
        <f t="shared" si="5"/>
        <v>1.35400640077266</v>
      </c>
      <c r="L41" s="13">
        <f t="shared" si="5"/>
        <v>1.0801234497346435</v>
      </c>
      <c r="M41" s="13">
        <f t="shared" si="5"/>
        <v>3.6371921404658658</v>
      </c>
      <c r="N41" s="13">
        <f t="shared" si="5"/>
        <v>1.35400640077266</v>
      </c>
      <c r="O41" s="13">
        <f t="shared" si="5"/>
        <v>5.5976185412488881</v>
      </c>
      <c r="P41" s="13">
        <f t="shared" si="5"/>
        <v>1.6520189667999174</v>
      </c>
      <c r="Q41" s="13">
        <f t="shared" si="5"/>
        <v>2.9261749776799064</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755</v>
      </c>
      <c r="E43" s="19">
        <v>209</v>
      </c>
      <c r="F43" s="19">
        <v>1285.93</v>
      </c>
      <c r="G43" s="19">
        <v>13.6</v>
      </c>
      <c r="H43" s="19">
        <v>107.5</v>
      </c>
      <c r="I43" s="19"/>
      <c r="J43" s="19">
        <v>12</v>
      </c>
      <c r="K43" s="19">
        <v>25</v>
      </c>
      <c r="L43" s="19">
        <v>3</v>
      </c>
      <c r="M43" s="19">
        <v>3</v>
      </c>
      <c r="N43" s="19">
        <v>16</v>
      </c>
      <c r="O43" s="19">
        <v>18</v>
      </c>
      <c r="P43" s="19">
        <v>3</v>
      </c>
      <c r="Q43" s="19">
        <v>7</v>
      </c>
      <c r="R43" s="19">
        <v>0</v>
      </c>
      <c r="S43" s="18" t="s">
        <v>765</v>
      </c>
      <c r="U43" s="102">
        <v>4</v>
      </c>
      <c r="V43" s="102">
        <f>IF($H43="","",$H43)</f>
        <v>107.5</v>
      </c>
      <c r="W43" s="102">
        <f>IF(V43="","",V43/100)</f>
        <v>1.075</v>
      </c>
      <c r="X43" s="102">
        <f>IF($G43="","",$G43)</f>
        <v>13.6</v>
      </c>
      <c r="Y43" s="102">
        <f>IF($K43="","",$K43)</f>
        <v>25</v>
      </c>
      <c r="Z43" s="102">
        <f>IF(J43="","",J43-1)</f>
        <v>11</v>
      </c>
      <c r="AA43" s="102">
        <f>IF($L43="","",$L43)</f>
        <v>3</v>
      </c>
      <c r="AB43" s="102">
        <f>IF($M43="","",$M43)</f>
        <v>3</v>
      </c>
      <c r="AC43" s="102">
        <f>IF($H44="","",$H44)</f>
        <v>108.2</v>
      </c>
      <c r="AD43" s="102">
        <f>IF(AC43="","",AC43/100)</f>
        <v>1.0820000000000001</v>
      </c>
      <c r="AE43" s="102">
        <f>IF($G44="","",$G44)</f>
        <v>13.2</v>
      </c>
      <c r="AF43" s="102">
        <f>IF($K44="","",$K44)</f>
        <v>21</v>
      </c>
      <c r="AG43" s="102">
        <f>IF(J44="","",J44-1)</f>
        <v>6</v>
      </c>
      <c r="AH43" s="102">
        <f>IF($L44="","",$L44)</f>
        <v>3</v>
      </c>
      <c r="AI43" s="102">
        <f>IF($M44="","",$M44)</f>
        <v>4</v>
      </c>
      <c r="AJ43" s="102">
        <f>IF($H45="","",$H45)</f>
        <v>93</v>
      </c>
      <c r="AK43" s="102">
        <f>IF(AJ43="","",AJ43/100)</f>
        <v>0.93</v>
      </c>
      <c r="AL43" s="102">
        <f>IF($G45="","",$G45)</f>
        <v>16</v>
      </c>
      <c r="AM43" s="102">
        <f>IF($K45="","",$K45)</f>
        <v>19</v>
      </c>
      <c r="AN43" s="102">
        <f>IF(J45="","",J45-1)</f>
        <v>3</v>
      </c>
      <c r="AO43" s="102">
        <f>IF($L45="","",$L45)</f>
        <v>1</v>
      </c>
      <c r="AP43" s="102">
        <f>IF($M45="","",$M45)</f>
        <v>12</v>
      </c>
      <c r="AQ43" s="102">
        <f>IF($H46="","",$H46)</f>
        <v>87.5</v>
      </c>
      <c r="AR43" s="102">
        <f>IF(AQ43="","",AQ43/100)</f>
        <v>0.875</v>
      </c>
      <c r="AS43" s="102">
        <f>IF($G46="","",$G46)</f>
        <v>15.2</v>
      </c>
      <c r="AT43" s="102">
        <f>IF($K46="","",$K46)</f>
        <v>23</v>
      </c>
      <c r="AU43" s="102">
        <f>IF(J46="","",J46-1)</f>
        <v>8</v>
      </c>
      <c r="AV43" s="102">
        <f>IF($L46="","",$L46)</f>
        <v>4</v>
      </c>
      <c r="AW43" s="102">
        <f>IF($M46="","",$M46)</f>
        <v>14</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16.5</v>
      </c>
      <c r="BM43" s="102">
        <f>SUM(P43:P48)/U43</f>
        <v>2.5</v>
      </c>
      <c r="BN43" s="102">
        <f>SUM(Q43:Q48)/U43</f>
        <v>11.5</v>
      </c>
      <c r="BO43" s="102">
        <f>SUM(R43:R48)/U43</f>
        <v>0</v>
      </c>
    </row>
    <row r="44" spans="2:67" ht="15.75" x14ac:dyDescent="0.2">
      <c r="B44" s="147"/>
      <c r="C44" s="21" t="s">
        <v>103</v>
      </c>
      <c r="D44" s="19" t="s">
        <v>107</v>
      </c>
      <c r="E44" s="19">
        <v>211</v>
      </c>
      <c r="F44" s="20"/>
      <c r="G44" s="19">
        <v>13.2</v>
      </c>
      <c r="H44" s="19">
        <v>108.2</v>
      </c>
      <c r="I44" s="19"/>
      <c r="J44" s="19">
        <v>7</v>
      </c>
      <c r="K44" s="19">
        <v>21</v>
      </c>
      <c r="L44" s="19">
        <v>3</v>
      </c>
      <c r="M44" s="19">
        <v>4</v>
      </c>
      <c r="N44" s="19">
        <v>16</v>
      </c>
      <c r="O44" s="19">
        <v>20</v>
      </c>
      <c r="P44" s="19">
        <v>1</v>
      </c>
      <c r="Q44" s="19">
        <v>7</v>
      </c>
      <c r="R44" s="19">
        <v>0</v>
      </c>
      <c r="S44" s="18" t="s">
        <v>765</v>
      </c>
    </row>
    <row r="45" spans="2:67" ht="15.75" x14ac:dyDescent="0.2">
      <c r="B45" s="147"/>
      <c r="C45" s="21" t="s">
        <v>102</v>
      </c>
      <c r="D45" s="19" t="str">
        <f>D44</f>
        <v>sr</v>
      </c>
      <c r="E45" s="19">
        <f>E44</f>
        <v>211</v>
      </c>
      <c r="F45" s="20"/>
      <c r="G45" s="19">
        <v>16</v>
      </c>
      <c r="H45" s="19">
        <v>93</v>
      </c>
      <c r="I45" s="19"/>
      <c r="J45" s="19">
        <v>4</v>
      </c>
      <c r="K45" s="19">
        <v>19</v>
      </c>
      <c r="L45" s="19">
        <v>1</v>
      </c>
      <c r="M45" s="19">
        <v>12</v>
      </c>
      <c r="N45" s="19">
        <v>18</v>
      </c>
      <c r="O45" s="19">
        <v>14</v>
      </c>
      <c r="P45" s="19">
        <v>3</v>
      </c>
      <c r="Q45" s="19">
        <v>12</v>
      </c>
      <c r="R45" s="19">
        <v>0</v>
      </c>
      <c r="S45" s="18" t="s">
        <v>741</v>
      </c>
    </row>
    <row r="46" spans="2:67" ht="15.75" x14ac:dyDescent="0.2">
      <c r="B46" s="147"/>
      <c r="C46" s="21" t="s">
        <v>101</v>
      </c>
      <c r="D46" s="19" t="str">
        <f>D45</f>
        <v>sr</v>
      </c>
      <c r="E46" s="19">
        <f>E45</f>
        <v>211</v>
      </c>
      <c r="F46" s="20"/>
      <c r="G46" s="19">
        <v>15.2</v>
      </c>
      <c r="H46" s="19">
        <v>87.5</v>
      </c>
      <c r="I46" s="19"/>
      <c r="J46" s="19">
        <v>9</v>
      </c>
      <c r="K46" s="19">
        <v>23</v>
      </c>
      <c r="L46" s="19">
        <v>4</v>
      </c>
      <c r="M46" s="19">
        <v>14</v>
      </c>
      <c r="N46" s="19">
        <v>11</v>
      </c>
      <c r="O46" s="19">
        <v>14</v>
      </c>
      <c r="P46" s="19">
        <v>3</v>
      </c>
      <c r="Q46" s="19">
        <v>20</v>
      </c>
      <c r="R46" s="19">
        <v>0</v>
      </c>
      <c r="S46" s="18" t="s">
        <v>765</v>
      </c>
    </row>
    <row r="47" spans="2:67" ht="15.75" x14ac:dyDescent="0.2">
      <c r="B47" s="147"/>
      <c r="C47" s="21" t="s">
        <v>100</v>
      </c>
      <c r="D47" s="19"/>
      <c r="E47" s="19"/>
      <c r="F47" s="20"/>
      <c r="G47" s="19"/>
      <c r="H47" s="19"/>
      <c r="I47" s="19"/>
      <c r="J47" s="19"/>
      <c r="K47" s="19"/>
      <c r="L47" s="19"/>
      <c r="M47" s="19"/>
      <c r="N47" s="19"/>
      <c r="O47" s="19"/>
      <c r="P47" s="19"/>
      <c r="Q47" s="19"/>
      <c r="R47" s="19"/>
      <c r="S47" s="18" t="s">
        <v>839</v>
      </c>
    </row>
    <row r="48" spans="2:67" ht="15.75" x14ac:dyDescent="0.2">
      <c r="B48" s="147"/>
      <c r="C48" s="21" t="s">
        <v>99</v>
      </c>
      <c r="D48" s="19"/>
      <c r="E48" s="19"/>
      <c r="F48" s="20"/>
      <c r="G48" s="19"/>
      <c r="H48" s="19"/>
      <c r="I48" s="19"/>
      <c r="J48" s="19"/>
      <c r="K48" s="19"/>
      <c r="L48" s="19"/>
      <c r="M48" s="19"/>
      <c r="N48" s="19"/>
      <c r="O48" s="19"/>
      <c r="P48" s="19"/>
      <c r="Q48" s="19"/>
      <c r="R48" s="19"/>
      <c r="S48" s="18" t="s">
        <v>812</v>
      </c>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211</v>
      </c>
      <c r="F50" s="13">
        <f>F43</f>
        <v>1285.93</v>
      </c>
      <c r="G50" s="13">
        <f t="shared" ref="G50:R50" si="6">AVERAGE(G43:G48)</f>
        <v>14.5</v>
      </c>
      <c r="H50" s="13">
        <f t="shared" si="6"/>
        <v>99.05</v>
      </c>
      <c r="I50" s="13" t="e">
        <f t="shared" si="6"/>
        <v>#DIV/0!</v>
      </c>
      <c r="J50" s="13">
        <f t="shared" si="6"/>
        <v>8</v>
      </c>
      <c r="K50" s="13">
        <f t="shared" si="6"/>
        <v>22</v>
      </c>
      <c r="L50" s="13">
        <f t="shared" si="6"/>
        <v>2.75</v>
      </c>
      <c r="M50" s="13">
        <f t="shared" si="6"/>
        <v>8.25</v>
      </c>
      <c r="N50" s="13">
        <f t="shared" si="6"/>
        <v>15.25</v>
      </c>
      <c r="O50" s="13">
        <f t="shared" si="6"/>
        <v>16.5</v>
      </c>
      <c r="P50" s="13">
        <f t="shared" si="6"/>
        <v>2.5</v>
      </c>
      <c r="Q50" s="13">
        <f t="shared" si="6"/>
        <v>11.5</v>
      </c>
      <c r="R50" s="13">
        <f t="shared" si="6"/>
        <v>0</v>
      </c>
      <c r="S50" s="12"/>
    </row>
    <row r="51" spans="2:67" ht="15.75" x14ac:dyDescent="0.2">
      <c r="B51" s="17"/>
      <c r="C51" s="16" t="s">
        <v>97</v>
      </c>
      <c r="D51" s="15"/>
      <c r="E51" s="14"/>
      <c r="F51" s="14"/>
      <c r="G51" s="13">
        <f t="shared" ref="G51:R51" si="7">STDEV(G43:G48)/SQRT(COUNT(G43:G48))</f>
        <v>0.66080758671996709</v>
      </c>
      <c r="H51" s="13">
        <f t="shared" si="7"/>
        <v>5.2052057276025776</v>
      </c>
      <c r="I51" s="13" t="e">
        <f t="shared" si="7"/>
        <v>#DIV/0!</v>
      </c>
      <c r="J51" s="13">
        <f t="shared" si="7"/>
        <v>1.6832508230603465</v>
      </c>
      <c r="K51" s="13">
        <f t="shared" si="7"/>
        <v>1.2909944487358056</v>
      </c>
      <c r="L51" s="13">
        <f t="shared" si="7"/>
        <v>0.62915286960589578</v>
      </c>
      <c r="M51" s="13">
        <f t="shared" si="7"/>
        <v>2.7801378862687129</v>
      </c>
      <c r="N51" s="13">
        <f t="shared" si="7"/>
        <v>1.4930394055974097</v>
      </c>
      <c r="O51" s="13">
        <f t="shared" si="7"/>
        <v>1.5</v>
      </c>
      <c r="P51" s="13">
        <f t="shared" si="7"/>
        <v>0.5</v>
      </c>
      <c r="Q51" s="13">
        <f t="shared" si="7"/>
        <v>3.0686587732536612</v>
      </c>
      <c r="R51" s="13">
        <f t="shared" si="7"/>
        <v>0</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107</v>
      </c>
      <c r="E53" s="19">
        <v>209</v>
      </c>
      <c r="F53" s="19">
        <v>1769.87</v>
      </c>
      <c r="G53" s="19">
        <v>16.2</v>
      </c>
      <c r="H53" s="19">
        <v>91.3</v>
      </c>
      <c r="I53" s="19"/>
      <c r="J53" s="19">
        <v>9</v>
      </c>
      <c r="K53" s="19">
        <v>25</v>
      </c>
      <c r="L53" s="19">
        <v>4</v>
      </c>
      <c r="M53" s="19">
        <v>25</v>
      </c>
      <c r="N53" s="19">
        <v>25</v>
      </c>
      <c r="O53" s="19">
        <v>36</v>
      </c>
      <c r="P53" s="19">
        <v>2</v>
      </c>
      <c r="Q53" s="19">
        <v>24</v>
      </c>
      <c r="R53" s="19">
        <v>0</v>
      </c>
      <c r="S53" s="18" t="s">
        <v>741</v>
      </c>
      <c r="U53" s="102">
        <v>4</v>
      </c>
      <c r="V53" s="102">
        <f>IF($H53="","",$H53)</f>
        <v>91.3</v>
      </c>
      <c r="W53" s="102">
        <f>IF(V53="","",V53/100)</f>
        <v>0.91299999999999992</v>
      </c>
      <c r="X53" s="102">
        <f>IF($G53="","",$G53)</f>
        <v>16.2</v>
      </c>
      <c r="Y53" s="102">
        <f>IF($K53="","",$K53)</f>
        <v>25</v>
      </c>
      <c r="Z53" s="102">
        <f>IF(J53="","",J53-1)</f>
        <v>8</v>
      </c>
      <c r="AA53" s="102">
        <f>IF($L53="","",$L53)</f>
        <v>4</v>
      </c>
      <c r="AB53" s="102">
        <f>IF($M53="","",$M53)</f>
        <v>25</v>
      </c>
      <c r="AC53" s="102">
        <f>IF($H54="","",$H54)</f>
        <v>86.2</v>
      </c>
      <c r="AD53" s="102">
        <f>IF(AC53="","",AC53/100)</f>
        <v>0.86199999999999999</v>
      </c>
      <c r="AE53" s="102">
        <f>IF($G54="","",$G54)</f>
        <v>14.4</v>
      </c>
      <c r="AF53" s="102">
        <f>IF($K54="","",$K54)</f>
        <v>26</v>
      </c>
      <c r="AG53" s="102">
        <f>IF(J54="","",J54-1)</f>
        <v>7</v>
      </c>
      <c r="AH53" s="102">
        <f>IF($L54="","",$L54)</f>
        <v>2</v>
      </c>
      <c r="AI53" s="102">
        <f>IF($M54="","",$M54)</f>
        <v>15</v>
      </c>
      <c r="AJ53" s="102">
        <f>IF($H55="","",$H55)</f>
        <v>89.5</v>
      </c>
      <c r="AK53" s="102">
        <f>IF(AJ53="","",AJ53/100)</f>
        <v>0.89500000000000002</v>
      </c>
      <c r="AL53" s="102">
        <f>IF($G55="","",$G55)</f>
        <v>17.5</v>
      </c>
      <c r="AM53" s="102">
        <f>IF($K55="","",$K55)</f>
        <v>22</v>
      </c>
      <c r="AN53" s="102">
        <f>IF(J55="","",J55-1)</f>
        <v>4</v>
      </c>
      <c r="AO53" s="102">
        <f>IF($L55="","",$L55)</f>
        <v>2</v>
      </c>
      <c r="AP53" s="102">
        <f>IF($M55="","",$M55)</f>
        <v>18</v>
      </c>
      <c r="AQ53" s="102">
        <f>IF($H56="","",$H56)</f>
        <v>81.099999999999994</v>
      </c>
      <c r="AR53" s="102">
        <f>IF(AQ53="","",AQ53/100)</f>
        <v>0.81099999999999994</v>
      </c>
      <c r="AS53" s="102">
        <f>IF($G56="","",$G56)</f>
        <v>16.2</v>
      </c>
      <c r="AT53" s="102">
        <f>IF($K56="","",$K56)</f>
        <v>19</v>
      </c>
      <c r="AU53" s="102">
        <f>IF(J56="","",J56-1)</f>
        <v>1</v>
      </c>
      <c r="AV53" s="102">
        <f>IF($L56="","",$L56)</f>
        <v>1</v>
      </c>
      <c r="AW53" s="102">
        <f>IF($M56="","",$M56)</f>
        <v>14</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18.5</v>
      </c>
      <c r="BM53" s="102">
        <f>SUM(P53:P58)/U53</f>
        <v>0.75</v>
      </c>
      <c r="BN53" s="102">
        <f>SUM(Q53:Q58)/U53</f>
        <v>19.5</v>
      </c>
      <c r="BO53" s="102">
        <f>SUM(R53:R58)/U53</f>
        <v>0</v>
      </c>
    </row>
    <row r="54" spans="2:67" ht="15.75" x14ac:dyDescent="0.2">
      <c r="B54" s="147"/>
      <c r="C54" s="21" t="s">
        <v>103</v>
      </c>
      <c r="D54" s="19" t="s">
        <v>107</v>
      </c>
      <c r="E54" s="19">
        <v>211</v>
      </c>
      <c r="F54" s="20"/>
      <c r="G54" s="19">
        <v>14.4</v>
      </c>
      <c r="H54" s="19">
        <v>86.2</v>
      </c>
      <c r="I54" s="19"/>
      <c r="J54" s="19">
        <v>8</v>
      </c>
      <c r="K54" s="19">
        <v>26</v>
      </c>
      <c r="L54" s="19">
        <v>2</v>
      </c>
      <c r="M54" s="19">
        <v>15</v>
      </c>
      <c r="N54" s="19">
        <v>17</v>
      </c>
      <c r="O54" s="19">
        <v>13</v>
      </c>
      <c r="P54" s="19">
        <v>0</v>
      </c>
      <c r="Q54" s="19">
        <v>9</v>
      </c>
      <c r="R54" s="19">
        <v>0</v>
      </c>
      <c r="S54" s="18" t="s">
        <v>765</v>
      </c>
    </row>
    <row r="55" spans="2:67" ht="15.75" x14ac:dyDescent="0.2">
      <c r="B55" s="147"/>
      <c r="C55" s="21" t="s">
        <v>102</v>
      </c>
      <c r="D55" s="19" t="str">
        <f>D54</f>
        <v>sr</v>
      </c>
      <c r="E55" s="19">
        <f>E54</f>
        <v>211</v>
      </c>
      <c r="F55" s="20"/>
      <c r="G55" s="19">
        <v>17.5</v>
      </c>
      <c r="H55" s="19">
        <v>89.5</v>
      </c>
      <c r="I55" s="19"/>
      <c r="J55" s="19">
        <v>5</v>
      </c>
      <c r="K55" s="19">
        <v>22</v>
      </c>
      <c r="L55" s="19">
        <v>2</v>
      </c>
      <c r="M55" s="19">
        <v>18</v>
      </c>
      <c r="N55" s="19">
        <v>24</v>
      </c>
      <c r="O55" s="19">
        <v>18</v>
      </c>
      <c r="P55" s="19">
        <v>1</v>
      </c>
      <c r="Q55" s="19">
        <v>23</v>
      </c>
      <c r="R55" s="19">
        <v>0</v>
      </c>
      <c r="S55" s="18" t="s">
        <v>741</v>
      </c>
    </row>
    <row r="56" spans="2:67" ht="15.75" x14ac:dyDescent="0.2">
      <c r="B56" s="147"/>
      <c r="C56" s="21" t="s">
        <v>101</v>
      </c>
      <c r="D56" s="19" t="str">
        <f>D55</f>
        <v>sr</v>
      </c>
      <c r="E56" s="19">
        <f>E55</f>
        <v>211</v>
      </c>
      <c r="F56" s="20"/>
      <c r="G56" s="19">
        <v>16.2</v>
      </c>
      <c r="H56" s="19">
        <v>81.099999999999994</v>
      </c>
      <c r="I56" s="19"/>
      <c r="J56" s="19">
        <v>2</v>
      </c>
      <c r="K56" s="19">
        <v>19</v>
      </c>
      <c r="L56" s="19">
        <v>1</v>
      </c>
      <c r="M56" s="19">
        <v>14</v>
      </c>
      <c r="N56" s="19">
        <v>22</v>
      </c>
      <c r="O56" s="19">
        <v>7</v>
      </c>
      <c r="P56" s="19">
        <v>0</v>
      </c>
      <c r="Q56" s="19">
        <v>22</v>
      </c>
      <c r="R56" s="19">
        <v>0</v>
      </c>
      <c r="S56" s="18" t="s">
        <v>741</v>
      </c>
    </row>
    <row r="57" spans="2:67" ht="15.75" x14ac:dyDescent="0.2">
      <c r="B57" s="147"/>
      <c r="C57" s="21" t="s">
        <v>100</v>
      </c>
      <c r="D57" s="19"/>
      <c r="E57" s="19"/>
      <c r="F57" s="20"/>
      <c r="G57" s="19"/>
      <c r="H57" s="19"/>
      <c r="I57" s="19"/>
      <c r="J57" s="19"/>
      <c r="K57" s="19"/>
      <c r="L57" s="19"/>
      <c r="M57" s="19"/>
      <c r="N57" s="19"/>
      <c r="O57" s="19"/>
      <c r="P57" s="19"/>
      <c r="Q57" s="19"/>
      <c r="R57" s="19"/>
      <c r="S57" s="18" t="s">
        <v>808</v>
      </c>
    </row>
    <row r="58" spans="2:67" ht="15.75" x14ac:dyDescent="0.2">
      <c r="B58" s="147"/>
      <c r="C58" s="21" t="s">
        <v>99</v>
      </c>
      <c r="D58" s="19"/>
      <c r="E58" s="19"/>
      <c r="F58" s="20"/>
      <c r="G58" s="19"/>
      <c r="H58" s="19"/>
      <c r="I58" s="19"/>
      <c r="J58" s="19"/>
      <c r="K58" s="19"/>
      <c r="L58" s="19"/>
      <c r="M58" s="19"/>
      <c r="N58" s="19"/>
      <c r="O58" s="19"/>
      <c r="P58" s="19"/>
      <c r="Q58" s="19"/>
      <c r="R58" s="19"/>
      <c r="S58" s="18" t="s">
        <v>806</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211</v>
      </c>
      <c r="F60" s="13">
        <f>F53</f>
        <v>1769.87</v>
      </c>
      <c r="G60" s="13">
        <f>AVERAGE(G53:G58)</f>
        <v>16.074999999999999</v>
      </c>
      <c r="H60" s="13">
        <f>AVERAGE(H53:H58)</f>
        <v>87.025000000000006</v>
      </c>
      <c r="I60" s="13" t="e">
        <f>AVERAGE(I53:I58)</f>
        <v>#DIV/0!</v>
      </c>
      <c r="J60" s="13">
        <f>AVERAGE(J53:J58)</f>
        <v>6</v>
      </c>
      <c r="K60" s="13">
        <f>AVERAGE(K54:K58)</f>
        <v>22.333333333333332</v>
      </c>
      <c r="L60" s="13">
        <f t="shared" ref="L60:R60" si="8">AVERAGE(L53:L58)</f>
        <v>2.25</v>
      </c>
      <c r="M60" s="13">
        <f t="shared" si="8"/>
        <v>18</v>
      </c>
      <c r="N60" s="13">
        <f t="shared" si="8"/>
        <v>22</v>
      </c>
      <c r="O60" s="13">
        <f t="shared" si="8"/>
        <v>18.5</v>
      </c>
      <c r="P60" s="13">
        <f t="shared" si="8"/>
        <v>0.75</v>
      </c>
      <c r="Q60" s="13">
        <f t="shared" si="8"/>
        <v>19.5</v>
      </c>
      <c r="R60" s="13">
        <f t="shared" si="8"/>
        <v>0</v>
      </c>
      <c r="S60" s="12"/>
    </row>
    <row r="61" spans="2:67" ht="15.75" x14ac:dyDescent="0.2">
      <c r="B61" s="17"/>
      <c r="C61" s="16" t="s">
        <v>97</v>
      </c>
      <c r="D61" s="15"/>
      <c r="E61" s="14"/>
      <c r="F61" s="14"/>
      <c r="G61" s="13">
        <f>STDEV(G53:G58)/SQRT(COUNT(G53:G58))</f>
        <v>0.63688696014284973</v>
      </c>
      <c r="H61" s="13">
        <f>STDEV(H53:H58)/SQRT(COUNT(H53:H58))</f>
        <v>2.2395591083961151</v>
      </c>
      <c r="I61" s="13" t="e">
        <f>STDEV(I53:I58)/SQRT(COUNT(I53:I58))</f>
        <v>#DIV/0!</v>
      </c>
      <c r="J61" s="13">
        <f>STDEV(J53:J58)/SQRT(COUNT(J53:J58))</f>
        <v>1.5811388300841898</v>
      </c>
      <c r="K61" s="13">
        <f>STDEV(K54:K58)/SQRT(COUNT(K54:K58))</f>
        <v>2.0275875100994099</v>
      </c>
      <c r="L61" s="13">
        <f t="shared" ref="L61:R61" si="9">STDEV(L53:L58)/SQRT(COUNT(L53:L58))</f>
        <v>0.62915286960589578</v>
      </c>
      <c r="M61" s="13">
        <f t="shared" si="9"/>
        <v>2.4832774042918899</v>
      </c>
      <c r="N61" s="13">
        <f t="shared" si="9"/>
        <v>1.7795130420052185</v>
      </c>
      <c r="O61" s="13">
        <f t="shared" si="9"/>
        <v>6.2516664445036838</v>
      </c>
      <c r="P61" s="13">
        <f t="shared" si="9"/>
        <v>0.47871355387816905</v>
      </c>
      <c r="Q61" s="13">
        <f t="shared" si="9"/>
        <v>3.5237290853109955</v>
      </c>
      <c r="R61" s="13">
        <f t="shared" si="9"/>
        <v>0</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107</v>
      </c>
      <c r="E63" s="19">
        <v>209</v>
      </c>
      <c r="F63" s="19">
        <v>2091.9299999999998</v>
      </c>
      <c r="G63" s="19">
        <v>18.7</v>
      </c>
      <c r="H63" s="19">
        <v>93.5</v>
      </c>
      <c r="I63" s="19"/>
      <c r="J63" s="19">
        <v>5</v>
      </c>
      <c r="K63" s="19">
        <v>25</v>
      </c>
      <c r="L63" s="19">
        <v>3</v>
      </c>
      <c r="M63" s="19">
        <v>24</v>
      </c>
      <c r="N63" s="19">
        <v>12</v>
      </c>
      <c r="O63" s="19">
        <v>27</v>
      </c>
      <c r="P63" s="19">
        <v>1</v>
      </c>
      <c r="Q63" s="19">
        <v>13</v>
      </c>
      <c r="R63" s="19">
        <v>0</v>
      </c>
      <c r="S63" s="18" t="s">
        <v>765</v>
      </c>
      <c r="U63" s="102">
        <v>4</v>
      </c>
      <c r="V63" s="102">
        <f>IF($H63="","",$H63)</f>
        <v>93.5</v>
      </c>
      <c r="W63" s="102">
        <f>IF(V63="","",V63/100)</f>
        <v>0.93500000000000005</v>
      </c>
      <c r="X63" s="102">
        <f>IF($G63="","",$G63)</f>
        <v>18.7</v>
      </c>
      <c r="Y63" s="102">
        <f>IF($K63="","",$K63)</f>
        <v>25</v>
      </c>
      <c r="Z63" s="102">
        <f>IF(J63="","",J63-1)</f>
        <v>4</v>
      </c>
      <c r="AA63" s="102">
        <f>IF($L63="","",$L63)</f>
        <v>3</v>
      </c>
      <c r="AB63" s="102">
        <f>IF($M63="","",$M63)</f>
        <v>24</v>
      </c>
      <c r="AC63" s="102">
        <f>IF($H64="","",$H64)</f>
        <v>85.1</v>
      </c>
      <c r="AD63" s="102">
        <f>IF(AC63="","",AC63/100)</f>
        <v>0.85099999999999998</v>
      </c>
      <c r="AE63" s="102">
        <f>IF($G64="","",$G64)</f>
        <v>14</v>
      </c>
      <c r="AF63" s="102">
        <f>IF($K64="","",$K64)</f>
        <v>24</v>
      </c>
      <c r="AG63" s="102">
        <f>IF(J64="","",J64-1)</f>
        <v>7</v>
      </c>
      <c r="AH63" s="102">
        <f>IF($L64="","",$L64)</f>
        <v>1</v>
      </c>
      <c r="AI63" s="102">
        <f>IF($M64="","",$M64)</f>
        <v>3</v>
      </c>
      <c r="AJ63" s="102">
        <f>IF($H65="","",$H65)</f>
        <v>91.7</v>
      </c>
      <c r="AK63" s="102">
        <f>IF(AJ63="","",AJ63/100)</f>
        <v>0.91700000000000004</v>
      </c>
      <c r="AL63" s="102">
        <f>IF($G65="","",$G65)</f>
        <v>16.7</v>
      </c>
      <c r="AM63" s="102">
        <f>IF($K65="","",$K65)</f>
        <v>25</v>
      </c>
      <c r="AN63" s="102">
        <f>IF(J65="","",J65-1)</f>
        <v>4</v>
      </c>
      <c r="AO63" s="102">
        <f>IF($L65="","",$L65)</f>
        <v>2</v>
      </c>
      <c r="AP63" s="102">
        <f>IF($M65="","",$M65)</f>
        <v>27</v>
      </c>
      <c r="AQ63" s="102">
        <f>IF($H66="","",$H66)</f>
        <v>77.599999999999994</v>
      </c>
      <c r="AR63" s="102">
        <f>IF(AQ63="","",AQ63/100)</f>
        <v>0.77599999999999991</v>
      </c>
      <c r="AS63" s="102">
        <f>IF($G66="","",$G66)</f>
        <v>10.9</v>
      </c>
      <c r="AT63" s="102">
        <f>IF($K66="","",$K66)</f>
        <v>19</v>
      </c>
      <c r="AU63" s="102">
        <f>IF(J66="","",J66-1)</f>
        <v>5</v>
      </c>
      <c r="AV63" s="102">
        <f>IF($L66="","",$L66)</f>
        <v>0</v>
      </c>
      <c r="AW63" s="102">
        <f>IF($M66="","",$M66)</f>
        <v>0</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18</v>
      </c>
      <c r="BM63" s="102">
        <f>SUM(P63:P68)/U63</f>
        <v>1.75</v>
      </c>
      <c r="BN63" s="102">
        <f>SUM(Q63:Q68)/U63</f>
        <v>15</v>
      </c>
      <c r="BO63" s="102">
        <f>SUM(R63:R68)/U63</f>
        <v>0</v>
      </c>
    </row>
    <row r="64" spans="2:67" ht="15.75" x14ac:dyDescent="0.2">
      <c r="B64" s="147"/>
      <c r="C64" s="21" t="s">
        <v>103</v>
      </c>
      <c r="D64" s="19" t="s">
        <v>107</v>
      </c>
      <c r="E64" s="19">
        <v>211</v>
      </c>
      <c r="F64" s="20"/>
      <c r="G64" s="19">
        <v>14</v>
      </c>
      <c r="H64" s="19">
        <v>85.1</v>
      </c>
      <c r="I64" s="19"/>
      <c r="J64" s="19">
        <v>8</v>
      </c>
      <c r="K64" s="19">
        <v>24</v>
      </c>
      <c r="L64" s="19">
        <v>1</v>
      </c>
      <c r="M64" s="19">
        <v>3</v>
      </c>
      <c r="N64" s="19">
        <v>16</v>
      </c>
      <c r="O64" s="19">
        <v>8</v>
      </c>
      <c r="P64" s="19">
        <v>1</v>
      </c>
      <c r="Q64" s="19">
        <v>14</v>
      </c>
      <c r="R64" s="19">
        <v>0</v>
      </c>
      <c r="S64" s="18" t="s">
        <v>765</v>
      </c>
    </row>
    <row r="65" spans="2:67" ht="15.75" x14ac:dyDescent="0.2">
      <c r="B65" s="147"/>
      <c r="C65" s="21" t="s">
        <v>102</v>
      </c>
      <c r="D65" s="19" t="str">
        <f>D64</f>
        <v>sr</v>
      </c>
      <c r="E65" s="19">
        <f>E64</f>
        <v>211</v>
      </c>
      <c r="F65" s="20"/>
      <c r="G65" s="19">
        <v>16.7</v>
      </c>
      <c r="H65" s="19">
        <v>91.7</v>
      </c>
      <c r="I65" s="19"/>
      <c r="J65" s="19">
        <v>5</v>
      </c>
      <c r="K65" s="19">
        <v>25</v>
      </c>
      <c r="L65" s="19">
        <v>2</v>
      </c>
      <c r="M65" s="19">
        <v>27</v>
      </c>
      <c r="N65" s="19">
        <v>33</v>
      </c>
      <c r="O65" s="19">
        <v>23</v>
      </c>
      <c r="P65" s="19">
        <v>3</v>
      </c>
      <c r="Q65" s="19">
        <v>26</v>
      </c>
      <c r="R65" s="19">
        <v>0</v>
      </c>
      <c r="S65" s="18" t="s">
        <v>738</v>
      </c>
    </row>
    <row r="66" spans="2:67" ht="15.75" x14ac:dyDescent="0.2">
      <c r="B66" s="147"/>
      <c r="C66" s="21" t="s">
        <v>101</v>
      </c>
      <c r="D66" s="19" t="str">
        <f>D65</f>
        <v>sr</v>
      </c>
      <c r="E66" s="19">
        <f>E65</f>
        <v>211</v>
      </c>
      <c r="F66" s="20"/>
      <c r="G66" s="19">
        <v>10.9</v>
      </c>
      <c r="H66" s="19">
        <v>77.599999999999994</v>
      </c>
      <c r="I66" s="19"/>
      <c r="J66" s="19">
        <v>6</v>
      </c>
      <c r="K66" s="19">
        <v>19</v>
      </c>
      <c r="L66" s="19">
        <v>0</v>
      </c>
      <c r="M66" s="19">
        <v>0</v>
      </c>
      <c r="N66" s="19">
        <v>9</v>
      </c>
      <c r="O66" s="19">
        <v>14</v>
      </c>
      <c r="P66" s="19">
        <v>2</v>
      </c>
      <c r="Q66" s="19">
        <v>7</v>
      </c>
      <c r="R66" s="19">
        <v>0</v>
      </c>
      <c r="S66" s="18" t="s">
        <v>765</v>
      </c>
    </row>
    <row r="67" spans="2:67" ht="15.75" x14ac:dyDescent="0.2">
      <c r="B67" s="147"/>
      <c r="C67" s="21" t="s">
        <v>100</v>
      </c>
      <c r="D67" s="19"/>
      <c r="E67" s="19"/>
      <c r="F67" s="20"/>
      <c r="G67" s="19"/>
      <c r="H67" s="19"/>
      <c r="I67" s="19"/>
      <c r="J67" s="19"/>
      <c r="K67" s="19"/>
      <c r="L67" s="19"/>
      <c r="M67" s="19"/>
      <c r="N67" s="19"/>
      <c r="O67" s="19"/>
      <c r="P67" s="19"/>
      <c r="Q67" s="19"/>
      <c r="R67" s="19"/>
      <c r="S67" s="18" t="s">
        <v>812</v>
      </c>
    </row>
    <row r="68" spans="2:67" ht="15.75" x14ac:dyDescent="0.2">
      <c r="B68" s="147"/>
      <c r="C68" s="21" t="s">
        <v>99</v>
      </c>
      <c r="D68" s="19"/>
      <c r="E68" s="19"/>
      <c r="F68" s="20"/>
      <c r="G68" s="19"/>
      <c r="H68" s="19"/>
      <c r="I68" s="19"/>
      <c r="J68" s="19"/>
      <c r="K68" s="19"/>
      <c r="L68" s="19"/>
      <c r="M68" s="19"/>
      <c r="N68" s="19"/>
      <c r="O68" s="19"/>
      <c r="P68" s="19"/>
      <c r="Q68" s="19"/>
      <c r="R68" s="19"/>
      <c r="S68" s="18" t="s">
        <v>816</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211</v>
      </c>
      <c r="F70" s="13">
        <f>F63</f>
        <v>2091.9299999999998</v>
      </c>
      <c r="G70" s="13">
        <f>AVERAGE(G63:G68)</f>
        <v>15.075000000000001</v>
      </c>
      <c r="H70" s="13">
        <f>AVERAGE(H63:H68)</f>
        <v>86.974999999999994</v>
      </c>
      <c r="I70" s="13" t="e">
        <f>AVERAGE(I63:I68)</f>
        <v>#DIV/0!</v>
      </c>
      <c r="J70" s="13">
        <f>AVERAGE(J63:J68)</f>
        <v>6</v>
      </c>
      <c r="K70" s="13">
        <f>AVERAGE(K64:K68)</f>
        <v>22.666666666666668</v>
      </c>
      <c r="L70" s="13">
        <f t="shared" ref="L70:R70" si="10">AVERAGE(L63:L68)</f>
        <v>1.5</v>
      </c>
      <c r="M70" s="13">
        <f t="shared" si="10"/>
        <v>13.5</v>
      </c>
      <c r="N70" s="13">
        <f t="shared" si="10"/>
        <v>17.5</v>
      </c>
      <c r="O70" s="13">
        <f t="shared" si="10"/>
        <v>18</v>
      </c>
      <c r="P70" s="13">
        <f t="shared" si="10"/>
        <v>1.75</v>
      </c>
      <c r="Q70" s="13">
        <f t="shared" si="10"/>
        <v>15</v>
      </c>
      <c r="R70" s="13">
        <f t="shared" si="10"/>
        <v>0</v>
      </c>
      <c r="S70" s="12"/>
    </row>
    <row r="71" spans="2:67" ht="15.75" x14ac:dyDescent="0.2">
      <c r="B71" s="17"/>
      <c r="C71" s="16" t="s">
        <v>97</v>
      </c>
      <c r="D71" s="15"/>
      <c r="E71" s="14"/>
      <c r="F71" s="14"/>
      <c r="G71" s="13">
        <f>STDEV(G63:G68)/SQRT(COUNT(G63:G68))</f>
        <v>1.692323353657134</v>
      </c>
      <c r="H71" s="13">
        <f>STDEV(H63:H68)/SQRT(COUNT(H63:H68))</f>
        <v>3.6091030741723089</v>
      </c>
      <c r="I71" s="13" t="e">
        <f>STDEV(I63:I68)/SQRT(COUNT(I63:I68))</f>
        <v>#DIV/0!</v>
      </c>
      <c r="J71" s="13">
        <f>STDEV(J63:J68)/SQRT(COUNT(J63:J68))</f>
        <v>0.70710678118654757</v>
      </c>
      <c r="K71" s="13">
        <f>STDEV(K64:K68)/SQRT(COUNT(K64:K68))</f>
        <v>1.8559214542766775</v>
      </c>
      <c r="L71" s="13">
        <f t="shared" ref="L71:R71" si="11">STDEV(L63:L68)/SQRT(COUNT(L63:L68))</f>
        <v>0.6454972243679028</v>
      </c>
      <c r="M71" s="13">
        <f t="shared" si="11"/>
        <v>6.9821200218844703</v>
      </c>
      <c r="N71" s="13">
        <f t="shared" si="11"/>
        <v>5.3619026473818039</v>
      </c>
      <c r="O71" s="13">
        <f t="shared" si="11"/>
        <v>4.3011626335213133</v>
      </c>
      <c r="P71" s="13">
        <f t="shared" si="11"/>
        <v>0.47871355387816905</v>
      </c>
      <c r="Q71" s="13">
        <f t="shared" si="11"/>
        <v>3.9791121287711073</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107</v>
      </c>
      <c r="E73" s="19">
        <v>209</v>
      </c>
      <c r="F73" s="19">
        <v>1700.51</v>
      </c>
      <c r="G73" s="19">
        <v>11.1</v>
      </c>
      <c r="H73" s="19">
        <v>70.8</v>
      </c>
      <c r="I73" s="19"/>
      <c r="J73" s="19">
        <v>7</v>
      </c>
      <c r="K73" s="19">
        <v>21</v>
      </c>
      <c r="L73" s="19">
        <v>1</v>
      </c>
      <c r="M73" s="19">
        <v>0</v>
      </c>
      <c r="N73" s="19">
        <v>12</v>
      </c>
      <c r="O73" s="19">
        <v>12</v>
      </c>
      <c r="P73" s="19">
        <v>1</v>
      </c>
      <c r="Q73" s="19">
        <v>8</v>
      </c>
      <c r="R73" s="19">
        <v>0</v>
      </c>
      <c r="S73" s="18" t="s">
        <v>765</v>
      </c>
      <c r="U73" s="102">
        <v>4</v>
      </c>
      <c r="V73" s="102">
        <f>IF($H73="","",$H73)</f>
        <v>70.8</v>
      </c>
      <c r="W73" s="102">
        <f>IF(V73="","",V73/100)</f>
        <v>0.70799999999999996</v>
      </c>
      <c r="X73" s="102">
        <f>IF($G73="","",$G73)</f>
        <v>11.1</v>
      </c>
      <c r="Y73" s="102">
        <f>IF($K73="","",$K73)</f>
        <v>21</v>
      </c>
      <c r="Z73" s="102">
        <f>IF(J73="","",J73-1)</f>
        <v>6</v>
      </c>
      <c r="AA73" s="102">
        <f>IF($L73="","",$L73)</f>
        <v>1</v>
      </c>
      <c r="AB73" s="102">
        <f>IF($M73="","",$M73)</f>
        <v>0</v>
      </c>
      <c r="AC73" s="102">
        <f>IF($H74="","",$H74)</f>
        <v>87.2</v>
      </c>
      <c r="AD73" s="102">
        <f>IF(AC73="","",AC73/100)</f>
        <v>0.872</v>
      </c>
      <c r="AE73" s="102">
        <f>IF($G74="","",$G74)</f>
        <v>12.5</v>
      </c>
      <c r="AF73" s="102">
        <f>IF($K74="","",$K74)</f>
        <v>20</v>
      </c>
      <c r="AG73" s="102">
        <f>IF(J74="","",J74-1)</f>
        <v>5</v>
      </c>
      <c r="AH73" s="102">
        <f>IF($L74="","",$L74)</f>
        <v>3</v>
      </c>
      <c r="AI73" s="102">
        <f>IF($M74="","",$M74)</f>
        <v>7</v>
      </c>
      <c r="AJ73" s="102">
        <f>IF($H75="","",$H75)</f>
        <v>68.5</v>
      </c>
      <c r="AK73" s="102">
        <f>IF(AJ73="","",AJ73/100)</f>
        <v>0.68500000000000005</v>
      </c>
      <c r="AL73" s="102">
        <f>IF($G75="","",$G75)</f>
        <v>11.8</v>
      </c>
      <c r="AM73" s="102">
        <f>IF($K75="","",$K75)</f>
        <v>18</v>
      </c>
      <c r="AN73" s="102">
        <f>IF(J75="","",J75-1)</f>
        <v>8</v>
      </c>
      <c r="AO73" s="102">
        <f>IF($L75="","",$L75)</f>
        <v>4</v>
      </c>
      <c r="AP73" s="102">
        <f>IF($M75="","",$M75)</f>
        <v>11</v>
      </c>
      <c r="AQ73" s="102">
        <f>IF($H76="","",$H76)</f>
        <v>77.599999999999994</v>
      </c>
      <c r="AR73" s="102">
        <f>IF(AQ73="","",AQ73/100)</f>
        <v>0.77599999999999991</v>
      </c>
      <c r="AS73" s="102">
        <f>IF($G76="","",$G76)</f>
        <v>10.9</v>
      </c>
      <c r="AT73" s="102">
        <f>IF($K76="","",$K76)</f>
        <v>19</v>
      </c>
      <c r="AU73" s="102">
        <f>IF(J76="","",J76-1)</f>
        <v>7</v>
      </c>
      <c r="AV73" s="102">
        <f>IF($L76="","",$L76)</f>
        <v>3</v>
      </c>
      <c r="AW73" s="102">
        <f>IF($M76="","",$M76)</f>
        <v>3</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6.75</v>
      </c>
      <c r="BM73" s="102">
        <f>SUM(P73:P78)/U73</f>
        <v>1</v>
      </c>
      <c r="BN73" s="102">
        <f>SUM(Q73:Q78)/U73</f>
        <v>10.5</v>
      </c>
      <c r="BO73" s="102">
        <f>SUM(R73:R78)/U73</f>
        <v>0</v>
      </c>
    </row>
    <row r="74" spans="2:67" ht="15.75" x14ac:dyDescent="0.2">
      <c r="B74" s="147"/>
      <c r="C74" s="21" t="s">
        <v>103</v>
      </c>
      <c r="D74" s="19" t="s">
        <v>107</v>
      </c>
      <c r="E74" s="19">
        <v>210</v>
      </c>
      <c r="F74" s="20"/>
      <c r="G74" s="19">
        <v>12.5</v>
      </c>
      <c r="H74" s="19">
        <v>87.2</v>
      </c>
      <c r="I74" s="19"/>
      <c r="J74" s="19">
        <v>6</v>
      </c>
      <c r="K74" s="19">
        <v>20</v>
      </c>
      <c r="L74" s="19">
        <v>3</v>
      </c>
      <c r="M74" s="19">
        <v>7</v>
      </c>
      <c r="N74" s="19">
        <v>10</v>
      </c>
      <c r="O74" s="19">
        <v>8</v>
      </c>
      <c r="P74" s="19">
        <v>3</v>
      </c>
      <c r="Q74" s="19">
        <v>15</v>
      </c>
      <c r="R74" s="19">
        <v>0</v>
      </c>
      <c r="S74" s="18" t="s">
        <v>741</v>
      </c>
    </row>
    <row r="75" spans="2:67" ht="15.75" x14ac:dyDescent="0.2">
      <c r="B75" s="147"/>
      <c r="C75" s="21" t="s">
        <v>102</v>
      </c>
      <c r="D75" s="19" t="str">
        <f>D74</f>
        <v>sr</v>
      </c>
      <c r="E75" s="19">
        <f>E74</f>
        <v>210</v>
      </c>
      <c r="F75" s="20"/>
      <c r="G75" s="19">
        <v>11.8</v>
      </c>
      <c r="H75" s="19">
        <v>68.5</v>
      </c>
      <c r="I75" s="19"/>
      <c r="J75" s="19">
        <v>9</v>
      </c>
      <c r="K75" s="19">
        <v>18</v>
      </c>
      <c r="L75" s="19">
        <v>4</v>
      </c>
      <c r="M75" s="19">
        <v>11</v>
      </c>
      <c r="N75" s="19">
        <v>13</v>
      </c>
      <c r="O75" s="19">
        <v>5</v>
      </c>
      <c r="P75" s="19">
        <v>0</v>
      </c>
      <c r="Q75" s="19">
        <v>10</v>
      </c>
      <c r="R75" s="19">
        <v>0</v>
      </c>
      <c r="S75" s="18" t="s">
        <v>741</v>
      </c>
    </row>
    <row r="76" spans="2:67" ht="15.75" x14ac:dyDescent="0.2">
      <c r="B76" s="147"/>
      <c r="C76" s="21" t="s">
        <v>101</v>
      </c>
      <c r="D76" s="19" t="str">
        <f>D75</f>
        <v>sr</v>
      </c>
      <c r="E76" s="19">
        <f>E75</f>
        <v>210</v>
      </c>
      <c r="F76" s="20"/>
      <c r="G76" s="19">
        <v>10.9</v>
      </c>
      <c r="H76" s="19">
        <v>77.599999999999994</v>
      </c>
      <c r="I76" s="19"/>
      <c r="J76" s="19">
        <v>8</v>
      </c>
      <c r="K76" s="19">
        <v>19</v>
      </c>
      <c r="L76" s="19">
        <v>3</v>
      </c>
      <c r="M76" s="19">
        <v>3</v>
      </c>
      <c r="N76" s="19">
        <v>11</v>
      </c>
      <c r="O76" s="19">
        <v>2</v>
      </c>
      <c r="P76" s="19">
        <v>0</v>
      </c>
      <c r="Q76" s="19">
        <v>9</v>
      </c>
      <c r="R76" s="19">
        <v>0</v>
      </c>
      <c r="S76" s="18" t="s">
        <v>765</v>
      </c>
    </row>
    <row r="77" spans="2:67" ht="15.75" x14ac:dyDescent="0.2">
      <c r="B77" s="147"/>
      <c r="C77" s="21" t="s">
        <v>100</v>
      </c>
      <c r="D77" s="19"/>
      <c r="E77" s="19"/>
      <c r="F77" s="20"/>
      <c r="G77" s="19"/>
      <c r="H77" s="19"/>
      <c r="I77" s="19"/>
      <c r="J77" s="19"/>
      <c r="K77" s="19"/>
      <c r="L77" s="19"/>
      <c r="M77" s="19"/>
      <c r="N77" s="19"/>
      <c r="O77" s="19"/>
      <c r="P77" s="19"/>
      <c r="Q77" s="19"/>
      <c r="R77" s="19"/>
      <c r="S77" s="18" t="s">
        <v>812</v>
      </c>
    </row>
    <row r="78" spans="2:67" ht="15.75" x14ac:dyDescent="0.2">
      <c r="B78" s="147"/>
      <c r="C78" s="21" t="s">
        <v>99</v>
      </c>
      <c r="D78" s="19"/>
      <c r="E78" s="19"/>
      <c r="F78" s="20"/>
      <c r="G78" s="19"/>
      <c r="H78" s="19"/>
      <c r="I78" s="19"/>
      <c r="J78" s="19"/>
      <c r="K78" s="19"/>
      <c r="L78" s="19"/>
      <c r="M78" s="19"/>
      <c r="N78" s="19"/>
      <c r="O78" s="19"/>
      <c r="P78" s="19"/>
      <c r="Q78" s="19"/>
      <c r="R78" s="19"/>
      <c r="S78" s="18" t="s">
        <v>816</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210</v>
      </c>
      <c r="F80" s="13">
        <f>F73</f>
        <v>1700.51</v>
      </c>
      <c r="G80" s="13">
        <f t="shared" ref="G80:R80" si="12">AVERAGE(G73:G78)</f>
        <v>11.575000000000001</v>
      </c>
      <c r="H80" s="13">
        <f t="shared" si="12"/>
        <v>76.025000000000006</v>
      </c>
      <c r="I80" s="13" t="e">
        <f t="shared" si="12"/>
        <v>#DIV/0!</v>
      </c>
      <c r="J80" s="13">
        <f t="shared" si="12"/>
        <v>7.5</v>
      </c>
      <c r="K80" s="13">
        <f t="shared" si="12"/>
        <v>19.5</v>
      </c>
      <c r="L80" s="13">
        <f t="shared" si="12"/>
        <v>2.75</v>
      </c>
      <c r="M80" s="13">
        <f t="shared" si="12"/>
        <v>5.25</v>
      </c>
      <c r="N80" s="13">
        <f t="shared" si="12"/>
        <v>11.5</v>
      </c>
      <c r="O80" s="13">
        <f t="shared" si="12"/>
        <v>6.75</v>
      </c>
      <c r="P80" s="13">
        <f t="shared" si="12"/>
        <v>1</v>
      </c>
      <c r="Q80" s="13">
        <f t="shared" si="12"/>
        <v>10.5</v>
      </c>
      <c r="R80" s="13">
        <f t="shared" si="12"/>
        <v>0</v>
      </c>
      <c r="S80" s="12"/>
    </row>
    <row r="81" spans="2:67" ht="15.75" x14ac:dyDescent="0.2">
      <c r="B81" s="17"/>
      <c r="C81" s="16" t="s">
        <v>97</v>
      </c>
      <c r="D81" s="15"/>
      <c r="E81" s="14"/>
      <c r="F81" s="14"/>
      <c r="G81" s="13">
        <f t="shared" ref="G81:R81" si="13">STDEV(G73:G78)/SQRT(COUNT(G73:G78))</f>
        <v>0.36371921404658664</v>
      </c>
      <c r="H81" s="13">
        <f t="shared" si="13"/>
        <v>4.1961043441109362</v>
      </c>
      <c r="I81" s="13" t="e">
        <f t="shared" si="13"/>
        <v>#DIV/0!</v>
      </c>
      <c r="J81" s="13">
        <f t="shared" si="13"/>
        <v>0.6454972243679028</v>
      </c>
      <c r="K81" s="13">
        <f t="shared" si="13"/>
        <v>0.6454972243679028</v>
      </c>
      <c r="L81" s="13">
        <f t="shared" si="13"/>
        <v>0.62915286960589578</v>
      </c>
      <c r="M81" s="13">
        <f t="shared" si="13"/>
        <v>2.3935677693908453</v>
      </c>
      <c r="N81" s="13">
        <f t="shared" si="13"/>
        <v>0.6454972243679028</v>
      </c>
      <c r="O81" s="13">
        <f t="shared" si="13"/>
        <v>2.1360009363293826</v>
      </c>
      <c r="P81" s="13">
        <f t="shared" si="13"/>
        <v>0.70710678118654757</v>
      </c>
      <c r="Q81" s="13">
        <f t="shared" si="13"/>
        <v>1.5545631755148024</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107</v>
      </c>
      <c r="E83" s="19">
        <v>209</v>
      </c>
      <c r="F83" s="19">
        <v>3501.43</v>
      </c>
      <c r="G83" s="19">
        <v>17.3</v>
      </c>
      <c r="H83" s="19">
        <v>84.4</v>
      </c>
      <c r="I83" s="19"/>
      <c r="J83" s="19">
        <v>3</v>
      </c>
      <c r="K83" s="19">
        <v>20</v>
      </c>
      <c r="L83" s="19">
        <v>5</v>
      </c>
      <c r="M83" s="19">
        <v>19</v>
      </c>
      <c r="N83" s="19">
        <v>17</v>
      </c>
      <c r="O83" s="19">
        <v>12</v>
      </c>
      <c r="P83" s="19">
        <v>1</v>
      </c>
      <c r="Q83" s="19">
        <v>29</v>
      </c>
      <c r="R83" s="19">
        <v>0</v>
      </c>
      <c r="S83" s="18" t="s">
        <v>741</v>
      </c>
      <c r="U83" s="102">
        <v>4</v>
      </c>
      <c r="V83" s="102">
        <f>IF($H83="","",$H83)</f>
        <v>84.4</v>
      </c>
      <c r="W83" s="102">
        <f>IF(V83="","",V83/100)</f>
        <v>0.84400000000000008</v>
      </c>
      <c r="X83" s="102">
        <f>IF($G83="","",$G83)</f>
        <v>17.3</v>
      </c>
      <c r="Y83" s="102">
        <f>IF($K83="","",$K83)</f>
        <v>20</v>
      </c>
      <c r="Z83" s="102">
        <f>IF(J83="","",J83-1)</f>
        <v>2</v>
      </c>
      <c r="AA83" s="102">
        <f>IF($L83="","",$L83)</f>
        <v>5</v>
      </c>
      <c r="AB83" s="102">
        <f>IF($M83="","",$M83)</f>
        <v>19</v>
      </c>
      <c r="AC83" s="102">
        <f>IF($H84="","",$H84)</f>
        <v>85.5</v>
      </c>
      <c r="AD83" s="102">
        <f>IF(AC83="","",AC83/100)</f>
        <v>0.85499999999999998</v>
      </c>
      <c r="AE83" s="102">
        <f>IF($G84="","",$G84)</f>
        <v>17.600000000000001</v>
      </c>
      <c r="AF83" s="102">
        <f>IF($K84="","",$K84)</f>
        <v>20</v>
      </c>
      <c r="AG83" s="102">
        <f>IF(J84="","",J84-1)</f>
        <v>7</v>
      </c>
      <c r="AH83" s="102">
        <f>IF($L84="","",$L84)</f>
        <v>3</v>
      </c>
      <c r="AI83" s="102">
        <f>IF($M84="","",$M84)</f>
        <v>12</v>
      </c>
      <c r="AJ83" s="102">
        <f>IF($H85="","",$H85)</f>
        <v>87.8</v>
      </c>
      <c r="AK83" s="102">
        <f>IF(AJ83="","",AJ83/100)</f>
        <v>0.878</v>
      </c>
      <c r="AL83" s="102">
        <f>IF($G85="","",$G85)</f>
        <v>15.33</v>
      </c>
      <c r="AM83" s="102">
        <f>IF($K85="","",$K85)</f>
        <v>27</v>
      </c>
      <c r="AN83" s="102">
        <f>IF(J85="","",J85-1)</f>
        <v>5</v>
      </c>
      <c r="AO83" s="102">
        <f>IF($L85="","",$L85)</f>
        <v>2</v>
      </c>
      <c r="AP83" s="102">
        <f>IF($M85="","",$M85)</f>
        <v>20</v>
      </c>
      <c r="AQ83" s="102">
        <f>IF($H86="","",$H86)</f>
        <v>90.4</v>
      </c>
      <c r="AR83" s="102">
        <f>IF(AQ83="","",AQ83/100)</f>
        <v>0.90400000000000003</v>
      </c>
      <c r="AS83" s="102">
        <f>IF($G86="","",$G86)</f>
        <v>17.59</v>
      </c>
      <c r="AT83" s="102">
        <f>IF($K86="","",$K86)</f>
        <v>20</v>
      </c>
      <c r="AU83" s="102">
        <f>IF(J86="","",J86-1)</f>
        <v>5</v>
      </c>
      <c r="AV83" s="102">
        <f>IF($L86="","",$L86)</f>
        <v>5</v>
      </c>
      <c r="AW83" s="102">
        <f>IF($M86="","",$M86)</f>
        <v>56</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23.25</v>
      </c>
      <c r="BM83" s="102">
        <f>SUM(P83:P88)/U83</f>
        <v>3</v>
      </c>
      <c r="BN83" s="102">
        <f>SUM(Q83:Q88)/U83</f>
        <v>36.25</v>
      </c>
      <c r="BO83" s="102">
        <f>SUM(R83:R88)/U83</f>
        <v>0</v>
      </c>
    </row>
    <row r="84" spans="2:67" ht="15.75" x14ac:dyDescent="0.2">
      <c r="B84" s="147"/>
      <c r="C84" s="21" t="s">
        <v>103</v>
      </c>
      <c r="D84" s="19" t="s">
        <v>107</v>
      </c>
      <c r="E84" s="19">
        <v>210</v>
      </c>
      <c r="F84" s="20"/>
      <c r="G84" s="19">
        <v>17.600000000000001</v>
      </c>
      <c r="H84" s="19">
        <v>85.5</v>
      </c>
      <c r="I84" s="19"/>
      <c r="J84" s="19">
        <v>8</v>
      </c>
      <c r="K84" s="19">
        <v>20</v>
      </c>
      <c r="L84" s="19">
        <v>3</v>
      </c>
      <c r="M84" s="19">
        <v>12</v>
      </c>
      <c r="N84" s="19">
        <v>14</v>
      </c>
      <c r="O84" s="19">
        <v>32</v>
      </c>
      <c r="P84" s="19">
        <v>6</v>
      </c>
      <c r="Q84" s="19">
        <v>33</v>
      </c>
      <c r="R84" s="19">
        <v>0</v>
      </c>
      <c r="S84" s="18" t="s">
        <v>741</v>
      </c>
    </row>
    <row r="85" spans="2:67" ht="15.75" x14ac:dyDescent="0.2">
      <c r="B85" s="147"/>
      <c r="C85" s="21" t="s">
        <v>102</v>
      </c>
      <c r="D85" s="19" t="s">
        <v>745</v>
      </c>
      <c r="E85" s="19">
        <v>212</v>
      </c>
      <c r="F85" s="20"/>
      <c r="G85" s="19">
        <v>15.33</v>
      </c>
      <c r="H85" s="19">
        <v>87.8</v>
      </c>
      <c r="I85" s="19"/>
      <c r="J85" s="19">
        <v>6</v>
      </c>
      <c r="K85" s="19">
        <v>27</v>
      </c>
      <c r="L85" s="19">
        <v>2</v>
      </c>
      <c r="M85" s="19">
        <v>20</v>
      </c>
      <c r="N85" s="19">
        <v>23</v>
      </c>
      <c r="O85" s="19">
        <v>12</v>
      </c>
      <c r="P85" s="19">
        <v>1</v>
      </c>
      <c r="Q85" s="19">
        <v>42</v>
      </c>
      <c r="R85" s="19">
        <v>0</v>
      </c>
      <c r="S85" s="18" t="s">
        <v>738</v>
      </c>
    </row>
    <row r="86" spans="2:67" ht="15.75" x14ac:dyDescent="0.2">
      <c r="B86" s="147"/>
      <c r="C86" s="21" t="s">
        <v>101</v>
      </c>
      <c r="D86" s="19" t="str">
        <f>D85</f>
        <v>CO'B</v>
      </c>
      <c r="E86" s="19">
        <f>E85</f>
        <v>212</v>
      </c>
      <c r="F86" s="20"/>
      <c r="G86" s="19">
        <v>17.59</v>
      </c>
      <c r="H86" s="19">
        <v>90.4</v>
      </c>
      <c r="I86" s="19"/>
      <c r="J86" s="19">
        <v>6</v>
      </c>
      <c r="K86" s="19">
        <v>20</v>
      </c>
      <c r="L86" s="19">
        <v>5</v>
      </c>
      <c r="M86" s="19">
        <v>56</v>
      </c>
      <c r="N86" s="19">
        <v>45</v>
      </c>
      <c r="O86" s="19">
        <v>37</v>
      </c>
      <c r="P86" s="19">
        <v>4</v>
      </c>
      <c r="Q86" s="19">
        <v>41</v>
      </c>
      <c r="R86" s="19">
        <v>0</v>
      </c>
      <c r="S86" s="18"/>
    </row>
    <row r="87" spans="2:67" ht="15.75" x14ac:dyDescent="0.2">
      <c r="B87" s="147"/>
      <c r="C87" s="21" t="s">
        <v>100</v>
      </c>
      <c r="D87" s="19"/>
      <c r="E87" s="19"/>
      <c r="F87" s="20"/>
      <c r="G87" s="19"/>
      <c r="H87" s="19"/>
      <c r="I87" s="19"/>
      <c r="J87" s="19"/>
      <c r="K87" s="19"/>
      <c r="L87" s="19"/>
      <c r="M87" s="19"/>
      <c r="N87" s="19"/>
      <c r="O87" s="19"/>
      <c r="P87" s="19"/>
      <c r="Q87" s="19"/>
      <c r="R87" s="19"/>
      <c r="S87" s="18" t="s">
        <v>840</v>
      </c>
    </row>
    <row r="88" spans="2:67" ht="15.75" x14ac:dyDescent="0.2">
      <c r="B88" s="147"/>
      <c r="C88" s="21" t="s">
        <v>99</v>
      </c>
      <c r="D88" s="19"/>
      <c r="E88" s="19"/>
      <c r="F88" s="20"/>
      <c r="G88" s="19"/>
      <c r="H88" s="19"/>
      <c r="I88" s="19"/>
      <c r="J88" s="19"/>
      <c r="K88" s="19"/>
      <c r="L88" s="19"/>
      <c r="M88" s="19"/>
      <c r="N88" s="19"/>
      <c r="O88" s="19"/>
      <c r="P88" s="19"/>
      <c r="Q88" s="19"/>
      <c r="R88" s="19"/>
      <c r="S88" s="18" t="s">
        <v>839</v>
      </c>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211.33333333333334</v>
      </c>
      <c r="F90" s="13">
        <f>F83</f>
        <v>3501.43</v>
      </c>
      <c r="G90" s="13">
        <f t="shared" ref="G90:R90" si="14">AVERAGE(G83:G88)</f>
        <v>16.955000000000002</v>
      </c>
      <c r="H90" s="13">
        <f t="shared" si="14"/>
        <v>87.025000000000006</v>
      </c>
      <c r="I90" s="13" t="e">
        <f t="shared" si="14"/>
        <v>#DIV/0!</v>
      </c>
      <c r="J90" s="13">
        <f t="shared" si="14"/>
        <v>5.75</v>
      </c>
      <c r="K90" s="13">
        <f t="shared" si="14"/>
        <v>21.75</v>
      </c>
      <c r="L90" s="13">
        <f t="shared" si="14"/>
        <v>3.75</v>
      </c>
      <c r="M90" s="13">
        <f t="shared" si="14"/>
        <v>26.75</v>
      </c>
      <c r="N90" s="13">
        <f t="shared" si="14"/>
        <v>24.75</v>
      </c>
      <c r="O90" s="13">
        <f t="shared" si="14"/>
        <v>23.25</v>
      </c>
      <c r="P90" s="13">
        <f t="shared" si="14"/>
        <v>3</v>
      </c>
      <c r="Q90" s="13">
        <f t="shared" si="14"/>
        <v>36.25</v>
      </c>
      <c r="R90" s="13">
        <f t="shared" si="14"/>
        <v>0</v>
      </c>
      <c r="S90" s="12"/>
    </row>
    <row r="91" spans="2:67" ht="15.75" x14ac:dyDescent="0.2">
      <c r="B91" s="17"/>
      <c r="C91" s="16" t="s">
        <v>97</v>
      </c>
      <c r="D91" s="15"/>
      <c r="E91" s="14"/>
      <c r="F91" s="14"/>
      <c r="G91" s="13">
        <f t="shared" ref="G91:R91" si="15">STDEV(G83:G88)/SQRT(COUNT(G83:G88))</f>
        <v>0.54611506724010717</v>
      </c>
      <c r="H91" s="13">
        <f t="shared" si="15"/>
        <v>1.3293952259078814</v>
      </c>
      <c r="I91" s="13" t="e">
        <f t="shared" si="15"/>
        <v>#DIV/0!</v>
      </c>
      <c r="J91" s="13">
        <f t="shared" si="15"/>
        <v>1.0307764064044151</v>
      </c>
      <c r="K91" s="13">
        <f t="shared" si="15"/>
        <v>1.75</v>
      </c>
      <c r="L91" s="13">
        <f t="shared" si="15"/>
        <v>0.75</v>
      </c>
      <c r="M91" s="13">
        <f t="shared" si="15"/>
        <v>9.9110628424335339</v>
      </c>
      <c r="N91" s="13">
        <f t="shared" si="15"/>
        <v>7.00446286306095</v>
      </c>
      <c r="O91" s="13">
        <f t="shared" si="15"/>
        <v>6.5748890991914584</v>
      </c>
      <c r="P91" s="13">
        <f t="shared" si="15"/>
        <v>1.2247448713915889</v>
      </c>
      <c r="Q91" s="13">
        <f t="shared" si="15"/>
        <v>3.1457643480294792</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6" orientation="landscape" r:id="rId1"/>
  <headerFooter alignWithMargins="0"/>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83658-C44B-4B6E-93E3-D0377CFF11F8}">
  <sheetPr>
    <pageSetUpPr fitToPage="1"/>
  </sheetPr>
  <dimension ref="B1:BO92"/>
  <sheetViews>
    <sheetView defaultGridColor="0" colorId="8" zoomScale="85" workbookViewId="0">
      <selection activeCell="U13" sqref="U13:BP85"/>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755</v>
      </c>
      <c r="E13" s="19">
        <v>209</v>
      </c>
      <c r="F13" s="19">
        <v>2127.9899999999998</v>
      </c>
      <c r="G13" s="19">
        <v>13.18</v>
      </c>
      <c r="H13" s="19">
        <v>85.6</v>
      </c>
      <c r="I13" s="19"/>
      <c r="J13" s="19">
        <v>5</v>
      </c>
      <c r="K13" s="19">
        <v>21</v>
      </c>
      <c r="L13" s="19">
        <v>1</v>
      </c>
      <c r="M13" s="19">
        <v>14</v>
      </c>
      <c r="N13" s="19">
        <v>20</v>
      </c>
      <c r="O13" s="19">
        <v>4</v>
      </c>
      <c r="P13" s="19">
        <v>1</v>
      </c>
      <c r="Q13" s="19">
        <v>18</v>
      </c>
      <c r="R13" s="19">
        <v>0</v>
      </c>
      <c r="S13" s="18" t="s">
        <v>741</v>
      </c>
      <c r="U13" s="102">
        <v>4</v>
      </c>
      <c r="V13" s="102">
        <f>IF($H13="","",$H13)</f>
        <v>85.6</v>
      </c>
      <c r="W13" s="102">
        <f>IF(V13="","",V13/100)</f>
        <v>0.85599999999999998</v>
      </c>
      <c r="X13" s="102">
        <f>IF($G13="","",$G13)</f>
        <v>13.18</v>
      </c>
      <c r="Y13" s="102">
        <f>IF($K13="","",$K13)</f>
        <v>21</v>
      </c>
      <c r="Z13" s="102">
        <f>IF(J13="","",J13-1)</f>
        <v>4</v>
      </c>
      <c r="AA13" s="102">
        <f>IF($L13="","",$L13)</f>
        <v>1</v>
      </c>
      <c r="AB13" s="102">
        <f>IF($M13="","",$M13)</f>
        <v>14</v>
      </c>
      <c r="AC13" s="102">
        <f>IF($H14="","",$H14)</f>
        <v>74.8</v>
      </c>
      <c r="AD13" s="102">
        <f>IF(AC13="","",AC13/100)</f>
        <v>0.748</v>
      </c>
      <c r="AE13" s="102">
        <f>IF($G14="","",$G14)</f>
        <v>10.77</v>
      </c>
      <c r="AF13" s="102">
        <f>IF($K14="","",$K14)</f>
        <v>19</v>
      </c>
      <c r="AG13" s="102">
        <f>IF(J14="","",J14-1)</f>
        <v>5</v>
      </c>
      <c r="AH13" s="102">
        <f>IF($L14="","",$L14)</f>
        <v>1</v>
      </c>
      <c r="AI13" s="102">
        <f>IF($M14="","",$M14)</f>
        <v>5</v>
      </c>
      <c r="AJ13" s="102">
        <f>IF($H15="","",$H15)</f>
        <v>91.4</v>
      </c>
      <c r="AK13" s="102">
        <f>IF(AJ13="","",AJ13/100)</f>
        <v>0.91400000000000003</v>
      </c>
      <c r="AL13" s="102">
        <f>IF($G15="","",$G15)</f>
        <v>13.33</v>
      </c>
      <c r="AM13" s="102">
        <f>IF($K15="","",$K15)</f>
        <v>25</v>
      </c>
      <c r="AN13" s="102">
        <f>IF(J15="","",J15-1)</f>
        <v>8</v>
      </c>
      <c r="AO13" s="102">
        <f>IF($L15="","",$L15)</f>
        <v>2</v>
      </c>
      <c r="AP13" s="102">
        <f>IF($M15="","",$M15)</f>
        <v>28</v>
      </c>
      <c r="AQ13" s="102">
        <f>IF($H16="","",$H16)</f>
        <v>79</v>
      </c>
      <c r="AR13" s="102">
        <f>IF(AQ13="","",AQ13/100)</f>
        <v>0.79</v>
      </c>
      <c r="AS13" s="102">
        <f>IF($G16="","",$G16)</f>
        <v>12.09</v>
      </c>
      <c r="AT13" s="102">
        <f>IF($K16="","",$K16)</f>
        <v>17</v>
      </c>
      <c r="AU13" s="102">
        <f>IF(J16="","",J16-1)</f>
        <v>3</v>
      </c>
      <c r="AV13" s="102">
        <f>IF($L16="","",$L16)</f>
        <v>1</v>
      </c>
      <c r="AW13" s="102">
        <f>IF($M16="","",$M16)</f>
        <v>17</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5.5</v>
      </c>
      <c r="BM13" s="102">
        <f>SUM(P13:P18)/U13</f>
        <v>1</v>
      </c>
      <c r="BN13" s="102">
        <f>SUM(Q13:Q18)/U13</f>
        <v>17.25</v>
      </c>
      <c r="BO13" s="102">
        <f>SUM(R13:R18)/U13</f>
        <v>0</v>
      </c>
    </row>
    <row r="14" spans="2:67" ht="15.75" x14ac:dyDescent="0.2">
      <c r="B14" s="147"/>
      <c r="C14" s="21" t="s">
        <v>103</v>
      </c>
      <c r="D14" s="19" t="s">
        <v>755</v>
      </c>
      <c r="E14" s="19">
        <v>211</v>
      </c>
      <c r="F14" s="20"/>
      <c r="G14" s="19">
        <v>10.77</v>
      </c>
      <c r="H14" s="19">
        <v>74.8</v>
      </c>
      <c r="I14" s="19"/>
      <c r="J14" s="19">
        <v>6</v>
      </c>
      <c r="K14" s="19">
        <v>19</v>
      </c>
      <c r="L14" s="19">
        <v>1</v>
      </c>
      <c r="M14" s="19">
        <v>5</v>
      </c>
      <c r="N14" s="19">
        <v>15</v>
      </c>
      <c r="O14" s="19">
        <v>2</v>
      </c>
      <c r="P14" s="19">
        <v>0</v>
      </c>
      <c r="Q14" s="19">
        <v>6</v>
      </c>
      <c r="R14" s="19">
        <v>0</v>
      </c>
      <c r="S14" s="18" t="s">
        <v>741</v>
      </c>
    </row>
    <row r="15" spans="2:67" ht="15.75" x14ac:dyDescent="0.2">
      <c r="B15" s="147"/>
      <c r="C15" s="21" t="s">
        <v>102</v>
      </c>
      <c r="D15" s="19" t="str">
        <f>D14</f>
        <v>cob</v>
      </c>
      <c r="E15" s="19">
        <f>E14</f>
        <v>211</v>
      </c>
      <c r="F15" s="20"/>
      <c r="G15" s="19">
        <v>13.33</v>
      </c>
      <c r="H15" s="19">
        <v>91.4</v>
      </c>
      <c r="I15" s="19"/>
      <c r="J15" s="19">
        <v>9</v>
      </c>
      <c r="K15" s="19">
        <v>25</v>
      </c>
      <c r="L15" s="19">
        <v>2</v>
      </c>
      <c r="M15" s="19">
        <v>28</v>
      </c>
      <c r="N15" s="19">
        <v>35</v>
      </c>
      <c r="O15" s="19">
        <v>14</v>
      </c>
      <c r="P15" s="19">
        <v>2</v>
      </c>
      <c r="Q15" s="19">
        <v>31</v>
      </c>
      <c r="R15" s="19">
        <v>0</v>
      </c>
      <c r="S15" s="18" t="s">
        <v>738</v>
      </c>
    </row>
    <row r="16" spans="2:67" ht="15.75" x14ac:dyDescent="0.2">
      <c r="B16" s="147"/>
      <c r="C16" s="21" t="s">
        <v>101</v>
      </c>
      <c r="D16" s="19" t="str">
        <f>D15</f>
        <v>cob</v>
      </c>
      <c r="E16" s="19">
        <f>E15</f>
        <v>211</v>
      </c>
      <c r="F16" s="20"/>
      <c r="G16" s="19">
        <v>12.09</v>
      </c>
      <c r="H16" s="19">
        <v>79</v>
      </c>
      <c r="I16" s="19"/>
      <c r="J16" s="19">
        <v>4</v>
      </c>
      <c r="K16" s="19">
        <v>17</v>
      </c>
      <c r="L16" s="19">
        <v>1</v>
      </c>
      <c r="M16" s="19">
        <v>17</v>
      </c>
      <c r="N16" s="19">
        <v>18</v>
      </c>
      <c r="O16" s="19">
        <v>2</v>
      </c>
      <c r="P16" s="19">
        <v>1</v>
      </c>
      <c r="Q16" s="19">
        <v>14</v>
      </c>
      <c r="R16" s="19">
        <v>0</v>
      </c>
      <c r="S16" s="18" t="s">
        <v>741</v>
      </c>
    </row>
    <row r="17" spans="2:67" ht="15.75" x14ac:dyDescent="0.2">
      <c r="B17" s="147"/>
      <c r="C17" s="21" t="s">
        <v>100</v>
      </c>
      <c r="D17" s="19"/>
      <c r="E17" s="19"/>
      <c r="F17" s="20"/>
      <c r="G17" s="19"/>
      <c r="H17" s="19"/>
      <c r="I17" s="19"/>
      <c r="J17" s="19"/>
      <c r="K17" s="19"/>
      <c r="L17" s="19"/>
      <c r="M17" s="19"/>
      <c r="N17" s="19"/>
      <c r="O17" s="19"/>
      <c r="P17" s="19"/>
      <c r="Q17" s="19"/>
      <c r="R17" s="19"/>
      <c r="S17" s="18" t="s">
        <v>842</v>
      </c>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211</v>
      </c>
      <c r="F20" s="13">
        <f>F13</f>
        <v>2127.9899999999998</v>
      </c>
      <c r="G20" s="13">
        <f t="shared" ref="G20:R20" si="0">AVERAGE(G13:G18)</f>
        <v>12.342500000000001</v>
      </c>
      <c r="H20" s="13">
        <f t="shared" si="0"/>
        <v>82.699999999999989</v>
      </c>
      <c r="I20" s="13" t="e">
        <f t="shared" si="0"/>
        <v>#DIV/0!</v>
      </c>
      <c r="J20" s="13">
        <f t="shared" si="0"/>
        <v>6</v>
      </c>
      <c r="K20" s="13">
        <f t="shared" si="0"/>
        <v>20.5</v>
      </c>
      <c r="L20" s="13">
        <f t="shared" si="0"/>
        <v>1.25</v>
      </c>
      <c r="M20" s="13">
        <f t="shared" si="0"/>
        <v>16</v>
      </c>
      <c r="N20" s="13">
        <f t="shared" si="0"/>
        <v>22</v>
      </c>
      <c r="O20" s="13">
        <f t="shared" si="0"/>
        <v>5.5</v>
      </c>
      <c r="P20" s="13">
        <f t="shared" si="0"/>
        <v>1</v>
      </c>
      <c r="Q20" s="13">
        <f t="shared" si="0"/>
        <v>17.25</v>
      </c>
      <c r="R20" s="13">
        <f t="shared" si="0"/>
        <v>0</v>
      </c>
      <c r="S20" s="12"/>
    </row>
    <row r="21" spans="2:67" ht="15.75" x14ac:dyDescent="0.2">
      <c r="B21" s="17"/>
      <c r="C21" s="16" t="s">
        <v>97</v>
      </c>
      <c r="D21" s="15"/>
      <c r="E21" s="14"/>
      <c r="F21" s="14"/>
      <c r="G21" s="13">
        <f t="shared" ref="G21:R21" si="1">STDEV(G13:G18)/SQRT(COUNT(G13:G18))</f>
        <v>0.59252812872751737</v>
      </c>
      <c r="H21" s="13">
        <f t="shared" si="1"/>
        <v>3.6537651812890233</v>
      </c>
      <c r="I21" s="13" t="e">
        <f t="shared" si="1"/>
        <v>#DIV/0!</v>
      </c>
      <c r="J21" s="13">
        <f t="shared" si="1"/>
        <v>1.0801234497346435</v>
      </c>
      <c r="K21" s="13">
        <f t="shared" si="1"/>
        <v>1.707825127659933</v>
      </c>
      <c r="L21" s="13">
        <f t="shared" si="1"/>
        <v>0.25</v>
      </c>
      <c r="M21" s="13">
        <f t="shared" si="1"/>
        <v>4.7434164902525691</v>
      </c>
      <c r="N21" s="13">
        <f t="shared" si="1"/>
        <v>4.4534630719624619</v>
      </c>
      <c r="O21" s="13">
        <f t="shared" si="1"/>
        <v>2.8722813232690143</v>
      </c>
      <c r="P21" s="13">
        <f t="shared" si="1"/>
        <v>0.40824829046386302</v>
      </c>
      <c r="Q21" s="13">
        <f t="shared" si="1"/>
        <v>5.2181574014844232</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755</v>
      </c>
      <c r="E23" s="19">
        <v>209</v>
      </c>
      <c r="F23" s="19">
        <v>1782.99</v>
      </c>
      <c r="G23" s="19">
        <v>12.1</v>
      </c>
      <c r="H23" s="19">
        <v>71.5</v>
      </c>
      <c r="I23" s="19"/>
      <c r="J23" s="19">
        <v>8</v>
      </c>
      <c r="K23" s="19">
        <v>18</v>
      </c>
      <c r="L23" s="19">
        <v>4</v>
      </c>
      <c r="M23" s="19">
        <v>21</v>
      </c>
      <c r="N23" s="19">
        <v>21</v>
      </c>
      <c r="O23" s="19">
        <v>9</v>
      </c>
      <c r="P23" s="19">
        <v>4</v>
      </c>
      <c r="Q23" s="19">
        <v>13</v>
      </c>
      <c r="R23" s="19">
        <v>0</v>
      </c>
      <c r="S23" s="18"/>
      <c r="U23" s="102">
        <v>4</v>
      </c>
      <c r="V23" s="102">
        <f>IF($H23="","",$H23)</f>
        <v>71.5</v>
      </c>
      <c r="W23" s="102">
        <f>IF(V23="","",V23/100)</f>
        <v>0.71499999999999997</v>
      </c>
      <c r="X23" s="102">
        <f>IF($G23="","",$G23)</f>
        <v>12.1</v>
      </c>
      <c r="Y23" s="102">
        <f>IF($K23="","",$K23)</f>
        <v>18</v>
      </c>
      <c r="Z23" s="102">
        <f>IF(J23="","",J23-1)</f>
        <v>7</v>
      </c>
      <c r="AA23" s="102">
        <f>IF($L23="","",$L23)</f>
        <v>4</v>
      </c>
      <c r="AB23" s="102">
        <f>IF($M23="","",$M23)</f>
        <v>21</v>
      </c>
      <c r="AC23" s="102">
        <f>IF($H24="","",$H24)</f>
        <v>90.3</v>
      </c>
      <c r="AD23" s="102">
        <f>IF(AC23="","",AC23/100)</f>
        <v>0.90300000000000002</v>
      </c>
      <c r="AE23" s="102">
        <f>IF($G24="","",$G24)</f>
        <v>13.71</v>
      </c>
      <c r="AF23" s="102">
        <f>IF($K24="","",$K24)</f>
        <v>22</v>
      </c>
      <c r="AG23" s="102">
        <f>IF(J24="","",J24-1)</f>
        <v>5</v>
      </c>
      <c r="AH23" s="102">
        <f>IF($L24="","",$L24)</f>
        <v>1</v>
      </c>
      <c r="AI23" s="102">
        <f>IF($M24="","",$M24)</f>
        <v>16</v>
      </c>
      <c r="AJ23" s="102">
        <f>IF($H25="","",$H25)</f>
        <v>66.599999999999994</v>
      </c>
      <c r="AK23" s="102">
        <f>IF(AJ23="","",AJ23/100)</f>
        <v>0.66599999999999993</v>
      </c>
      <c r="AL23" s="102">
        <f>IF($G25="","",$G25)</f>
        <v>6.38</v>
      </c>
      <c r="AM23" s="102">
        <f>IF($K25="","",$K25)</f>
        <v>16</v>
      </c>
      <c r="AN23" s="102">
        <f>IF(J25="","",J25-1)</f>
        <v>9</v>
      </c>
      <c r="AO23" s="102">
        <f>IF($L25="","",$L25)</f>
        <v>0</v>
      </c>
      <c r="AP23" s="102">
        <f>IF($M25="","",$M25)</f>
        <v>0</v>
      </c>
      <c r="AQ23" s="102">
        <f>IF($H26="","",$H26)</f>
        <v>72.2</v>
      </c>
      <c r="AR23" s="102">
        <f>IF(AQ23="","",AQ23/100)</f>
        <v>0.72199999999999998</v>
      </c>
      <c r="AS23" s="102">
        <f>IF($G26="","",$G26)</f>
        <v>10.16</v>
      </c>
      <c r="AT23" s="102">
        <f>IF($K26="","",$K26)</f>
        <v>21</v>
      </c>
      <c r="AU23" s="102">
        <f>IF(J26="","",J26-1)</f>
        <v>7</v>
      </c>
      <c r="AV23" s="102">
        <f>IF($L26="","",$L26)</f>
        <v>1</v>
      </c>
      <c r="AW23" s="102">
        <f>IF($M26="","",$M26)</f>
        <v>10</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5.75</v>
      </c>
      <c r="BM23" s="102">
        <f>SUM(P23:P28)/U23</f>
        <v>1</v>
      </c>
      <c r="BN23" s="102">
        <f>SUM(Q23:Q28)/U23</f>
        <v>11</v>
      </c>
      <c r="BO23" s="102">
        <f>SUM(R23:R28)/U23</f>
        <v>0</v>
      </c>
    </row>
    <row r="24" spans="2:67" ht="15.75" x14ac:dyDescent="0.2">
      <c r="B24" s="147"/>
      <c r="C24" s="21" t="s">
        <v>103</v>
      </c>
      <c r="D24" s="19" t="s">
        <v>755</v>
      </c>
      <c r="E24" s="19">
        <v>211</v>
      </c>
      <c r="F24" s="20"/>
      <c r="G24" s="19">
        <v>13.71</v>
      </c>
      <c r="H24" s="19">
        <v>90.3</v>
      </c>
      <c r="I24" s="19"/>
      <c r="J24" s="19">
        <v>6</v>
      </c>
      <c r="K24" s="19">
        <v>22</v>
      </c>
      <c r="L24" s="19">
        <v>1</v>
      </c>
      <c r="M24" s="19">
        <v>16</v>
      </c>
      <c r="N24" s="19">
        <v>28</v>
      </c>
      <c r="O24" s="19">
        <v>12</v>
      </c>
      <c r="P24" s="19">
        <v>0</v>
      </c>
      <c r="Q24" s="19">
        <v>24</v>
      </c>
      <c r="R24" s="19">
        <v>0</v>
      </c>
      <c r="S24" s="18" t="s">
        <v>741</v>
      </c>
    </row>
    <row r="25" spans="2:67" ht="15.75" x14ac:dyDescent="0.2">
      <c r="B25" s="147"/>
      <c r="C25" s="21" t="s">
        <v>102</v>
      </c>
      <c r="D25" s="19" t="str">
        <f>D24</f>
        <v>cob</v>
      </c>
      <c r="E25" s="19">
        <f>E24</f>
        <v>211</v>
      </c>
      <c r="F25" s="20"/>
      <c r="G25" s="19">
        <v>6.38</v>
      </c>
      <c r="H25" s="19">
        <v>66.599999999999994</v>
      </c>
      <c r="I25" s="19"/>
      <c r="J25" s="19">
        <v>10</v>
      </c>
      <c r="K25" s="19">
        <v>16</v>
      </c>
      <c r="L25" s="19">
        <v>0</v>
      </c>
      <c r="M25" s="19">
        <v>0</v>
      </c>
      <c r="N25" s="19">
        <v>1</v>
      </c>
      <c r="O25" s="19">
        <v>2</v>
      </c>
      <c r="P25" s="19">
        <v>0</v>
      </c>
      <c r="Q25" s="19">
        <v>0</v>
      </c>
      <c r="R25" s="19">
        <v>0</v>
      </c>
      <c r="S25" s="18" t="s">
        <v>765</v>
      </c>
    </row>
    <row r="26" spans="2:67" ht="15.75" x14ac:dyDescent="0.2">
      <c r="B26" s="147"/>
      <c r="C26" s="21" t="s">
        <v>101</v>
      </c>
      <c r="D26" s="19" t="str">
        <f>D25</f>
        <v>cob</v>
      </c>
      <c r="E26" s="19">
        <f>E25</f>
        <v>211</v>
      </c>
      <c r="F26" s="20"/>
      <c r="G26" s="19">
        <v>10.16</v>
      </c>
      <c r="H26" s="19">
        <v>72.2</v>
      </c>
      <c r="I26" s="19"/>
      <c r="J26" s="19">
        <v>8</v>
      </c>
      <c r="K26" s="19">
        <v>21</v>
      </c>
      <c r="L26" s="19">
        <v>1</v>
      </c>
      <c r="M26" s="19">
        <v>10</v>
      </c>
      <c r="N26" s="19">
        <v>24</v>
      </c>
      <c r="O26" s="19">
        <v>0</v>
      </c>
      <c r="P26" s="19">
        <v>0</v>
      </c>
      <c r="Q26" s="19">
        <v>7</v>
      </c>
      <c r="R26" s="19">
        <v>0</v>
      </c>
      <c r="S26" s="18" t="s">
        <v>741</v>
      </c>
    </row>
    <row r="27" spans="2:67" ht="15.75" x14ac:dyDescent="0.2">
      <c r="B27" s="147"/>
      <c r="C27" s="21" t="s">
        <v>100</v>
      </c>
      <c r="D27" s="19"/>
      <c r="E27" s="19"/>
      <c r="F27" s="20"/>
      <c r="G27" s="19"/>
      <c r="H27" s="19"/>
      <c r="I27" s="19"/>
      <c r="J27" s="19"/>
      <c r="K27" s="19"/>
      <c r="L27" s="19"/>
      <c r="M27" s="19"/>
      <c r="N27" s="19"/>
      <c r="O27" s="19"/>
      <c r="P27" s="19"/>
      <c r="Q27" s="19"/>
      <c r="R27" s="19"/>
      <c r="S27" s="18" t="s">
        <v>809</v>
      </c>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211</v>
      </c>
      <c r="F30" s="13">
        <f>G23</f>
        <v>12.1</v>
      </c>
      <c r="G30" s="13" t="s">
        <v>841</v>
      </c>
      <c r="H30" s="13">
        <f t="shared" ref="H30:R30" si="2">AVERAGE(H23:H28)</f>
        <v>75.150000000000006</v>
      </c>
      <c r="I30" s="13" t="e">
        <f t="shared" si="2"/>
        <v>#DIV/0!</v>
      </c>
      <c r="J30" s="13">
        <f t="shared" si="2"/>
        <v>8</v>
      </c>
      <c r="K30" s="13">
        <f t="shared" si="2"/>
        <v>19.25</v>
      </c>
      <c r="L30" s="13">
        <f t="shared" si="2"/>
        <v>1.5</v>
      </c>
      <c r="M30" s="13">
        <f t="shared" si="2"/>
        <v>11.75</v>
      </c>
      <c r="N30" s="13">
        <f t="shared" si="2"/>
        <v>18.5</v>
      </c>
      <c r="O30" s="13">
        <f t="shared" si="2"/>
        <v>5.75</v>
      </c>
      <c r="P30" s="13">
        <f t="shared" si="2"/>
        <v>1</v>
      </c>
      <c r="Q30" s="13">
        <f t="shared" si="2"/>
        <v>11</v>
      </c>
      <c r="R30" s="13">
        <f t="shared" si="2"/>
        <v>0</v>
      </c>
      <c r="S30" s="12"/>
    </row>
    <row r="31" spans="2:67" ht="15.75" x14ac:dyDescent="0.2">
      <c r="B31" s="17"/>
      <c r="C31" s="16" t="s">
        <v>97</v>
      </c>
      <c r="D31" s="15"/>
      <c r="E31" s="14"/>
      <c r="F31" s="14"/>
      <c r="G31" s="13">
        <f t="shared" ref="G31:R31" si="3">STDEV(G23:G28)/SQRT(COUNT(G23:G28))</f>
        <v>1.5791209316156416</v>
      </c>
      <c r="H31" s="13">
        <f t="shared" si="3"/>
        <v>5.2013620011172543</v>
      </c>
      <c r="I31" s="13" t="e">
        <f t="shared" si="3"/>
        <v>#DIV/0!</v>
      </c>
      <c r="J31" s="13">
        <f t="shared" si="3"/>
        <v>0.81649658092772603</v>
      </c>
      <c r="K31" s="13">
        <f t="shared" si="3"/>
        <v>1.3768926368215255</v>
      </c>
      <c r="L31" s="13">
        <f t="shared" si="3"/>
        <v>0.8660254037844386</v>
      </c>
      <c r="M31" s="13">
        <f t="shared" si="3"/>
        <v>4.5161746349464096</v>
      </c>
      <c r="N31" s="13">
        <f t="shared" si="3"/>
        <v>6.0069404303133664</v>
      </c>
      <c r="O31" s="13">
        <f t="shared" si="3"/>
        <v>2.8394541729001368</v>
      </c>
      <c r="P31" s="13">
        <f t="shared" si="3"/>
        <v>1</v>
      </c>
      <c r="Q31" s="13">
        <f t="shared" si="3"/>
        <v>5.0826502273256349</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755</v>
      </c>
      <c r="E33" s="19">
        <v>209</v>
      </c>
      <c r="F33" s="19">
        <v>1522.88</v>
      </c>
      <c r="G33" s="19">
        <v>12.53</v>
      </c>
      <c r="H33" s="19">
        <v>64.400000000000006</v>
      </c>
      <c r="I33" s="19"/>
      <c r="J33" s="19">
        <v>4</v>
      </c>
      <c r="K33" s="19">
        <v>19</v>
      </c>
      <c r="L33" s="19">
        <v>2</v>
      </c>
      <c r="M33" s="19">
        <v>24</v>
      </c>
      <c r="N33" s="19">
        <v>28</v>
      </c>
      <c r="O33" s="19">
        <v>0</v>
      </c>
      <c r="P33" s="19">
        <v>0</v>
      </c>
      <c r="Q33" s="19">
        <v>20</v>
      </c>
      <c r="R33" s="19">
        <v>0</v>
      </c>
      <c r="S33" s="18" t="s">
        <v>738</v>
      </c>
      <c r="U33" s="102">
        <v>4</v>
      </c>
      <c r="V33" s="102">
        <f>IF($H33="","",$H33)</f>
        <v>64.400000000000006</v>
      </c>
      <c r="W33" s="102">
        <f>IF(V33="","",V33/100)</f>
        <v>0.64400000000000002</v>
      </c>
      <c r="X33" s="102">
        <f>IF($G33="","",$G33)</f>
        <v>12.53</v>
      </c>
      <c r="Y33" s="102">
        <f>IF($K33="","",$K33)</f>
        <v>19</v>
      </c>
      <c r="Z33" s="102">
        <f>IF(J33="","",J33-1)</f>
        <v>3</v>
      </c>
      <c r="AA33" s="102">
        <f>IF($L33="","",$L33)</f>
        <v>2</v>
      </c>
      <c r="AB33" s="102">
        <f>IF($M33="","",$M33)</f>
        <v>24</v>
      </c>
      <c r="AC33" s="102">
        <f>IF($H34="","",$H34)</f>
        <v>82.9</v>
      </c>
      <c r="AD33" s="102">
        <f>IF(AC33="","",AC33/100)</f>
        <v>0.82900000000000007</v>
      </c>
      <c r="AE33" s="102">
        <f>IF($G34="","",$G34)</f>
        <v>15.79</v>
      </c>
      <c r="AF33" s="102">
        <f>IF($K34="","",$K34)</f>
        <v>24</v>
      </c>
      <c r="AG33" s="102">
        <f>IF(J34="","",J34-1)</f>
        <v>5</v>
      </c>
      <c r="AH33" s="102">
        <f>IF($L34="","",$L34)</f>
        <v>2</v>
      </c>
      <c r="AI33" s="102">
        <f>IF($M34="","",$M34)</f>
        <v>19</v>
      </c>
      <c r="AJ33" s="102">
        <f>IF($H35="","",$H35)</f>
        <v>66.8</v>
      </c>
      <c r="AK33" s="102">
        <f>IF(AJ33="","",AJ33/100)</f>
        <v>0.66799999999999993</v>
      </c>
      <c r="AL33" s="102">
        <f>IF($G35="","",$G35)</f>
        <v>12.39</v>
      </c>
      <c r="AM33" s="102">
        <f>IF($K35="","",$K35)</f>
        <v>18</v>
      </c>
      <c r="AN33" s="102">
        <f>IF(J35="","",J35-1)</f>
        <v>4</v>
      </c>
      <c r="AO33" s="102">
        <f>IF($L35="","",$L35)</f>
        <v>2</v>
      </c>
      <c r="AP33" s="102">
        <f>IF($M35="","",$M35)</f>
        <v>12</v>
      </c>
      <c r="AQ33" s="102">
        <f>IF($H36="","",$H36)</f>
        <v>88.7</v>
      </c>
      <c r="AR33" s="102">
        <f>IF(AQ33="","",AQ33/100)</f>
        <v>0.88700000000000001</v>
      </c>
      <c r="AS33" s="102">
        <f>IF($G36="","",$G36)</f>
        <v>12.07</v>
      </c>
      <c r="AT33" s="102">
        <f>IF($K36="","",$K36)</f>
        <v>24</v>
      </c>
      <c r="AU33" s="102">
        <f>IF(J36="","",J36-1)</f>
        <v>6</v>
      </c>
      <c r="AV33" s="102">
        <f>IF($L36="","",$L36)</f>
        <v>2</v>
      </c>
      <c r="AW33" s="102">
        <f>IF($M36="","",$M36)</f>
        <v>17</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8.5</v>
      </c>
      <c r="BM33" s="102">
        <f>SUM(P33:P38)/U33</f>
        <v>1.25</v>
      </c>
      <c r="BN33" s="102">
        <f>SUM(Q33:Q38)/U33</f>
        <v>21</v>
      </c>
      <c r="BO33" s="102">
        <f>SUM(R33:R38)/U33</f>
        <v>0</v>
      </c>
    </row>
    <row r="34" spans="2:67" ht="15.75" x14ac:dyDescent="0.2">
      <c r="B34" s="147"/>
      <c r="C34" s="21" t="s">
        <v>103</v>
      </c>
      <c r="D34" s="19" t="s">
        <v>755</v>
      </c>
      <c r="E34" s="19">
        <v>211</v>
      </c>
      <c r="F34" s="20"/>
      <c r="G34" s="19">
        <v>15.79</v>
      </c>
      <c r="H34" s="19">
        <v>82.9</v>
      </c>
      <c r="I34" s="19"/>
      <c r="J34" s="19">
        <v>6</v>
      </c>
      <c r="K34" s="19">
        <v>24</v>
      </c>
      <c r="L34" s="19">
        <v>2</v>
      </c>
      <c r="M34" s="19">
        <v>19</v>
      </c>
      <c r="N34" s="19">
        <v>20</v>
      </c>
      <c r="O34" s="19">
        <v>20</v>
      </c>
      <c r="P34" s="19">
        <v>4</v>
      </c>
      <c r="Q34" s="19">
        <v>35</v>
      </c>
      <c r="R34" s="19">
        <v>0</v>
      </c>
      <c r="S34" s="18" t="s">
        <v>738</v>
      </c>
    </row>
    <row r="35" spans="2:67" ht="15.75" x14ac:dyDescent="0.2">
      <c r="B35" s="147"/>
      <c r="C35" s="21" t="s">
        <v>102</v>
      </c>
      <c r="D35" s="19" t="str">
        <f>D34</f>
        <v>cob</v>
      </c>
      <c r="E35" s="19">
        <f>E34</f>
        <v>211</v>
      </c>
      <c r="F35" s="20"/>
      <c r="G35" s="19">
        <v>12.39</v>
      </c>
      <c r="H35" s="19">
        <v>66.8</v>
      </c>
      <c r="I35" s="19"/>
      <c r="J35" s="19">
        <v>5</v>
      </c>
      <c r="K35" s="19">
        <v>18</v>
      </c>
      <c r="L35" s="19">
        <v>2</v>
      </c>
      <c r="M35" s="19">
        <v>12</v>
      </c>
      <c r="N35" s="19">
        <v>20</v>
      </c>
      <c r="O35" s="19">
        <v>1</v>
      </c>
      <c r="P35" s="19">
        <v>0</v>
      </c>
      <c r="Q35" s="19">
        <v>11</v>
      </c>
      <c r="R35" s="19">
        <v>0</v>
      </c>
      <c r="S35" s="18" t="s">
        <v>738</v>
      </c>
    </row>
    <row r="36" spans="2:67" ht="15.75" x14ac:dyDescent="0.2">
      <c r="B36" s="147"/>
      <c r="C36" s="21" t="s">
        <v>101</v>
      </c>
      <c r="D36" s="19" t="str">
        <f>D35</f>
        <v>cob</v>
      </c>
      <c r="E36" s="19">
        <f>E35</f>
        <v>211</v>
      </c>
      <c r="F36" s="20"/>
      <c r="G36" s="19">
        <v>12.07</v>
      </c>
      <c r="H36" s="19">
        <v>88.7</v>
      </c>
      <c r="I36" s="19"/>
      <c r="J36" s="19">
        <v>7</v>
      </c>
      <c r="K36" s="19">
        <v>24</v>
      </c>
      <c r="L36" s="19">
        <v>2</v>
      </c>
      <c r="M36" s="19">
        <v>17</v>
      </c>
      <c r="N36" s="19">
        <v>16</v>
      </c>
      <c r="O36" s="19">
        <v>13</v>
      </c>
      <c r="P36" s="19">
        <v>1</v>
      </c>
      <c r="Q36" s="19">
        <v>18</v>
      </c>
      <c r="R36" s="19">
        <v>0</v>
      </c>
      <c r="S36" s="18" t="s">
        <v>741</v>
      </c>
    </row>
    <row r="37" spans="2:67" ht="15.75" x14ac:dyDescent="0.2">
      <c r="B37" s="147"/>
      <c r="C37" s="21" t="s">
        <v>100</v>
      </c>
      <c r="D37" s="19"/>
      <c r="E37" s="19"/>
      <c r="F37" s="20"/>
      <c r="G37" s="19"/>
      <c r="H37" s="19"/>
      <c r="I37" s="19"/>
      <c r="J37" s="19"/>
      <c r="K37" s="19"/>
      <c r="L37" s="19"/>
      <c r="M37" s="19"/>
      <c r="N37" s="19"/>
      <c r="O37" s="19"/>
      <c r="P37" s="19"/>
      <c r="Q37" s="19"/>
      <c r="R37" s="19"/>
      <c r="S37" s="18" t="s">
        <v>816</v>
      </c>
    </row>
    <row r="38" spans="2:67" ht="15.75" x14ac:dyDescent="0.2">
      <c r="B38" s="147"/>
      <c r="C38" s="21" t="s">
        <v>99</v>
      </c>
      <c r="D38" s="19"/>
      <c r="E38" s="19"/>
      <c r="F38" s="20"/>
      <c r="G38" s="19"/>
      <c r="H38" s="19"/>
      <c r="I38" s="19"/>
      <c r="J38" s="19"/>
      <c r="K38" s="19"/>
      <c r="L38" s="19"/>
      <c r="M38" s="19"/>
      <c r="N38" s="19"/>
      <c r="O38" s="19"/>
      <c r="P38" s="19"/>
      <c r="Q38" s="19"/>
      <c r="R38" s="19"/>
      <c r="S38" s="18" t="s">
        <v>811</v>
      </c>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211</v>
      </c>
      <c r="F40" s="13">
        <f>F33</f>
        <v>1522.88</v>
      </c>
      <c r="G40" s="13">
        <f t="shared" ref="G40:R40" si="4">AVERAGE(G33:G38)</f>
        <v>13.195</v>
      </c>
      <c r="H40" s="13">
        <f t="shared" si="4"/>
        <v>75.7</v>
      </c>
      <c r="I40" s="13" t="e">
        <f t="shared" si="4"/>
        <v>#DIV/0!</v>
      </c>
      <c r="J40" s="13">
        <f t="shared" si="4"/>
        <v>5.5</v>
      </c>
      <c r="K40" s="13">
        <f t="shared" si="4"/>
        <v>21.25</v>
      </c>
      <c r="L40" s="13">
        <f t="shared" si="4"/>
        <v>2</v>
      </c>
      <c r="M40" s="13">
        <f t="shared" si="4"/>
        <v>18</v>
      </c>
      <c r="N40" s="13">
        <f t="shared" si="4"/>
        <v>21</v>
      </c>
      <c r="O40" s="13">
        <f t="shared" si="4"/>
        <v>8.5</v>
      </c>
      <c r="P40" s="13">
        <f t="shared" si="4"/>
        <v>1.25</v>
      </c>
      <c r="Q40" s="13">
        <f t="shared" si="4"/>
        <v>21</v>
      </c>
      <c r="R40" s="13">
        <f t="shared" si="4"/>
        <v>0</v>
      </c>
      <c r="S40" s="12"/>
    </row>
    <row r="41" spans="2:67" ht="15.75" x14ac:dyDescent="0.2">
      <c r="B41" s="17"/>
      <c r="C41" s="16" t="s">
        <v>97</v>
      </c>
      <c r="D41" s="15"/>
      <c r="E41" s="14"/>
      <c r="F41" s="14"/>
      <c r="G41" s="13">
        <f t="shared" ref="G41:R41" si="5">STDEV(G33:G38)/SQRT(COUNT(G33:G38))</f>
        <v>0.87033997188837764</v>
      </c>
      <c r="H41" s="13">
        <f t="shared" si="5"/>
        <v>5.9703433737097429</v>
      </c>
      <c r="I41" s="13" t="e">
        <f t="shared" si="5"/>
        <v>#DIV/0!</v>
      </c>
      <c r="J41" s="13">
        <f t="shared" si="5"/>
        <v>0.6454972243679028</v>
      </c>
      <c r="K41" s="13">
        <f t="shared" si="5"/>
        <v>1.6007810593582121</v>
      </c>
      <c r="L41" s="13">
        <f t="shared" si="5"/>
        <v>0</v>
      </c>
      <c r="M41" s="13">
        <f t="shared" si="5"/>
        <v>2.4832774042918899</v>
      </c>
      <c r="N41" s="13">
        <f t="shared" si="5"/>
        <v>2.5166114784235831</v>
      </c>
      <c r="O41" s="13">
        <f t="shared" si="5"/>
        <v>4.8390770469859916</v>
      </c>
      <c r="P41" s="13">
        <f t="shared" si="5"/>
        <v>0.9464847243000456</v>
      </c>
      <c r="Q41" s="13">
        <f t="shared" si="5"/>
        <v>5.0497524691810387</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107</v>
      </c>
      <c r="E43" s="19">
        <v>209</v>
      </c>
      <c r="F43" s="19">
        <v>2123.85</v>
      </c>
      <c r="G43" s="19">
        <v>15.96</v>
      </c>
      <c r="H43" s="19">
        <v>80</v>
      </c>
      <c r="I43" s="19"/>
      <c r="J43" s="19">
        <v>3</v>
      </c>
      <c r="K43" s="19">
        <v>21</v>
      </c>
      <c r="L43" s="19">
        <v>3</v>
      </c>
      <c r="M43" s="19">
        <v>26</v>
      </c>
      <c r="N43" s="19">
        <v>19</v>
      </c>
      <c r="O43" s="19">
        <v>11</v>
      </c>
      <c r="P43" s="19">
        <v>3</v>
      </c>
      <c r="Q43" s="19">
        <v>32</v>
      </c>
      <c r="R43" s="19">
        <v>0</v>
      </c>
      <c r="S43" s="18" t="s">
        <v>741</v>
      </c>
      <c r="U43" s="102">
        <v>4</v>
      </c>
      <c r="V43" s="102">
        <f>IF($H43="","",$H43)</f>
        <v>80</v>
      </c>
      <c r="W43" s="102">
        <f>IF(V43="","",V43/100)</f>
        <v>0.8</v>
      </c>
      <c r="X43" s="102">
        <f>IF($G43="","",$G43)</f>
        <v>15.96</v>
      </c>
      <c r="Y43" s="102">
        <f>IF($K43="","",$K43)</f>
        <v>21</v>
      </c>
      <c r="Z43" s="102">
        <f>IF(J43="","",J43-1)</f>
        <v>2</v>
      </c>
      <c r="AA43" s="102">
        <f>IF($L43="","",$L43)</f>
        <v>3</v>
      </c>
      <c r="AB43" s="102">
        <f>IF($M43="","",$M43)</f>
        <v>26</v>
      </c>
      <c r="AC43" s="102">
        <f>IF($H44="","",$H44)</f>
        <v>89.6</v>
      </c>
      <c r="AD43" s="102">
        <f>IF(AC43="","",AC43/100)</f>
        <v>0.89599999999999991</v>
      </c>
      <c r="AE43" s="102">
        <f>IF($G44="","",$G44)</f>
        <v>15.4</v>
      </c>
      <c r="AF43" s="102">
        <f>IF($K44="","",$K44)</f>
        <v>26</v>
      </c>
      <c r="AG43" s="102">
        <f>IF(J44="","",J44-1)</f>
        <v>6</v>
      </c>
      <c r="AH43" s="102">
        <f>IF($L44="","",$L44)</f>
        <v>2</v>
      </c>
      <c r="AI43" s="102">
        <f>IF($M44="","",$M44)</f>
        <v>19</v>
      </c>
      <c r="AJ43" s="102">
        <f>IF($H45="","",$H45)</f>
        <v>89.2</v>
      </c>
      <c r="AK43" s="102">
        <f>IF(AJ43="","",AJ43/100)</f>
        <v>0.89200000000000002</v>
      </c>
      <c r="AL43" s="102">
        <f>IF($G45="","",$G45)</f>
        <v>16.420000000000002</v>
      </c>
      <c r="AM43" s="102">
        <f>IF($K45="","",$K45)</f>
        <v>20</v>
      </c>
      <c r="AN43" s="102">
        <f>IF(J45="","",J45-1)</f>
        <v>4</v>
      </c>
      <c r="AO43" s="102">
        <f>IF($L45="","",$L45)</f>
        <v>2</v>
      </c>
      <c r="AP43" s="102">
        <f>IF($M45="","",$M45)</f>
        <v>28</v>
      </c>
      <c r="AQ43" s="102">
        <f>IF($H46="","",$H46)</f>
        <v>90.8</v>
      </c>
      <c r="AR43" s="102">
        <f>IF(AQ43="","",AQ43/100)</f>
        <v>0.90799999999999992</v>
      </c>
      <c r="AS43" s="102">
        <f>IF($G46="","",$G46)</f>
        <v>15.11</v>
      </c>
      <c r="AT43" s="102">
        <f>IF($K46="","",$K46)</f>
        <v>26</v>
      </c>
      <c r="AU43" s="102">
        <f>IF(J46="","",J46-1)</f>
        <v>6</v>
      </c>
      <c r="AV43" s="102">
        <f>IF($L46="","",$L46)</f>
        <v>1</v>
      </c>
      <c r="AW43" s="102">
        <f>IF($M46="","",$M46)</f>
        <v>12</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17.5</v>
      </c>
      <c r="BM43" s="102">
        <f>SUM(P43:P48)/U43</f>
        <v>1.75</v>
      </c>
      <c r="BN43" s="102">
        <f>SUM(Q43:Q48)/U43</f>
        <v>33.75</v>
      </c>
      <c r="BO43" s="102">
        <f>SUM(R43:R48)/U43</f>
        <v>0</v>
      </c>
    </row>
    <row r="44" spans="2:67" ht="15.75" x14ac:dyDescent="0.2">
      <c r="B44" s="147"/>
      <c r="C44" s="21" t="s">
        <v>103</v>
      </c>
      <c r="D44" s="19" t="s">
        <v>755</v>
      </c>
      <c r="E44" s="19">
        <v>211</v>
      </c>
      <c r="F44" s="20"/>
      <c r="G44" s="19">
        <v>15.4</v>
      </c>
      <c r="H44" s="19">
        <v>89.6</v>
      </c>
      <c r="I44" s="19"/>
      <c r="J44" s="19">
        <v>7</v>
      </c>
      <c r="K44" s="19">
        <v>26</v>
      </c>
      <c r="L44" s="19">
        <v>2</v>
      </c>
      <c r="M44" s="19">
        <v>19</v>
      </c>
      <c r="N44" s="19">
        <v>29</v>
      </c>
      <c r="O44" s="19">
        <v>24</v>
      </c>
      <c r="P44" s="19">
        <v>2</v>
      </c>
      <c r="Q44" s="19">
        <v>25</v>
      </c>
      <c r="R44" s="19">
        <v>0</v>
      </c>
      <c r="S44" s="18"/>
    </row>
    <row r="45" spans="2:67" ht="15.75" x14ac:dyDescent="0.2">
      <c r="B45" s="147"/>
      <c r="C45" s="21" t="s">
        <v>102</v>
      </c>
      <c r="D45" s="19" t="str">
        <f t="shared" ref="D45:E48" si="6">D44</f>
        <v>cob</v>
      </c>
      <c r="E45" s="19">
        <f t="shared" si="6"/>
        <v>211</v>
      </c>
      <c r="F45" s="20"/>
      <c r="G45" s="19">
        <v>16.420000000000002</v>
      </c>
      <c r="H45" s="19">
        <v>89.2</v>
      </c>
      <c r="I45" s="19"/>
      <c r="J45" s="19">
        <v>5</v>
      </c>
      <c r="K45" s="19">
        <v>20</v>
      </c>
      <c r="L45" s="19">
        <v>2</v>
      </c>
      <c r="M45" s="19">
        <v>28</v>
      </c>
      <c r="N45" s="19">
        <v>33</v>
      </c>
      <c r="O45" s="19">
        <v>24</v>
      </c>
      <c r="P45" s="19">
        <v>2</v>
      </c>
      <c r="Q45" s="19">
        <v>47</v>
      </c>
      <c r="R45" s="19">
        <v>0</v>
      </c>
      <c r="S45" s="18" t="s">
        <v>738</v>
      </c>
    </row>
    <row r="46" spans="2:67" ht="15.75" x14ac:dyDescent="0.2">
      <c r="B46" s="147"/>
      <c r="C46" s="21" t="s">
        <v>101</v>
      </c>
      <c r="D46" s="19" t="str">
        <f t="shared" si="6"/>
        <v>cob</v>
      </c>
      <c r="E46" s="19">
        <f t="shared" si="6"/>
        <v>211</v>
      </c>
      <c r="F46" s="20"/>
      <c r="G46" s="19">
        <v>15.11</v>
      </c>
      <c r="H46" s="19">
        <v>90.8</v>
      </c>
      <c r="I46" s="19"/>
      <c r="J46" s="19">
        <v>7</v>
      </c>
      <c r="K46" s="19">
        <v>26</v>
      </c>
      <c r="L46" s="19">
        <v>1</v>
      </c>
      <c r="M46" s="19">
        <v>12</v>
      </c>
      <c r="N46" s="19">
        <v>29</v>
      </c>
      <c r="O46" s="19">
        <v>11</v>
      </c>
      <c r="P46" s="19">
        <v>0</v>
      </c>
      <c r="Q46" s="19">
        <v>31</v>
      </c>
      <c r="R46" s="19">
        <v>0</v>
      </c>
      <c r="S46" s="18"/>
    </row>
    <row r="47" spans="2:67" ht="15.75" x14ac:dyDescent="0.2">
      <c r="B47" s="147"/>
      <c r="C47" s="21" t="s">
        <v>100</v>
      </c>
      <c r="D47" s="19" t="str">
        <f t="shared" si="6"/>
        <v>cob</v>
      </c>
      <c r="E47" s="19">
        <f t="shared" si="6"/>
        <v>211</v>
      </c>
      <c r="F47" s="20"/>
      <c r="G47" s="19"/>
      <c r="H47" s="19"/>
      <c r="I47" s="19"/>
      <c r="J47" s="19"/>
      <c r="K47" s="19"/>
      <c r="L47" s="19"/>
      <c r="M47" s="19"/>
      <c r="N47" s="19"/>
      <c r="O47" s="19"/>
      <c r="P47" s="19"/>
      <c r="Q47" s="19"/>
      <c r="R47" s="19"/>
      <c r="S47" s="18" t="s">
        <v>832</v>
      </c>
    </row>
    <row r="48" spans="2:67" ht="15.75" x14ac:dyDescent="0.2">
      <c r="B48" s="147"/>
      <c r="C48" s="21" t="s">
        <v>99</v>
      </c>
      <c r="D48" s="19" t="str">
        <f t="shared" si="6"/>
        <v>cob</v>
      </c>
      <c r="E48" s="19">
        <f t="shared" si="6"/>
        <v>211</v>
      </c>
      <c r="F48" s="20"/>
      <c r="G48" s="19"/>
      <c r="H48" s="19"/>
      <c r="I48" s="19"/>
      <c r="J48" s="19"/>
      <c r="K48" s="19"/>
      <c r="L48" s="19"/>
      <c r="M48" s="19"/>
      <c r="N48" s="19"/>
      <c r="O48" s="19"/>
      <c r="P48" s="19"/>
      <c r="Q48" s="19"/>
      <c r="R48" s="19"/>
      <c r="S48" s="18" t="s">
        <v>826</v>
      </c>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211</v>
      </c>
      <c r="F50" s="13">
        <f>F43</f>
        <v>2123.85</v>
      </c>
      <c r="G50" s="13">
        <f t="shared" ref="G50:R50" si="7">AVERAGE(G43:G48)</f>
        <v>15.7225</v>
      </c>
      <c r="H50" s="13">
        <f t="shared" si="7"/>
        <v>87.4</v>
      </c>
      <c r="I50" s="13" t="e">
        <f t="shared" si="7"/>
        <v>#DIV/0!</v>
      </c>
      <c r="J50" s="13">
        <f t="shared" si="7"/>
        <v>5.5</v>
      </c>
      <c r="K50" s="13">
        <f t="shared" si="7"/>
        <v>23.25</v>
      </c>
      <c r="L50" s="13">
        <f t="shared" si="7"/>
        <v>2</v>
      </c>
      <c r="M50" s="13">
        <f t="shared" si="7"/>
        <v>21.25</v>
      </c>
      <c r="N50" s="13">
        <f t="shared" si="7"/>
        <v>27.5</v>
      </c>
      <c r="O50" s="13">
        <f t="shared" si="7"/>
        <v>17.5</v>
      </c>
      <c r="P50" s="13">
        <f t="shared" si="7"/>
        <v>1.75</v>
      </c>
      <c r="Q50" s="13">
        <f t="shared" si="7"/>
        <v>33.75</v>
      </c>
      <c r="R50" s="13">
        <f t="shared" si="7"/>
        <v>0</v>
      </c>
      <c r="S50" s="12"/>
    </row>
    <row r="51" spans="2:67" ht="15.75" x14ac:dyDescent="0.2">
      <c r="B51" s="17"/>
      <c r="C51" s="16" t="s">
        <v>97</v>
      </c>
      <c r="D51" s="15"/>
      <c r="E51" s="14"/>
      <c r="F51" s="14"/>
      <c r="G51" s="13">
        <f t="shared" ref="G51:R51" si="8">STDEV(G43:G48)/SQRT(COUNT(G43:G48))</f>
        <v>0.29184399371353686</v>
      </c>
      <c r="H51" s="13">
        <f t="shared" si="8"/>
        <v>2.4899799195977459</v>
      </c>
      <c r="I51" s="13" t="e">
        <f t="shared" si="8"/>
        <v>#DIV/0!</v>
      </c>
      <c r="J51" s="13">
        <f t="shared" si="8"/>
        <v>0.9574271077563381</v>
      </c>
      <c r="K51" s="13">
        <f t="shared" si="8"/>
        <v>1.6007810593582121</v>
      </c>
      <c r="L51" s="13">
        <f t="shared" si="8"/>
        <v>0.40824829046386302</v>
      </c>
      <c r="M51" s="13">
        <f t="shared" si="8"/>
        <v>3.6371921404658658</v>
      </c>
      <c r="N51" s="13">
        <f t="shared" si="8"/>
        <v>2.9860788111948193</v>
      </c>
      <c r="O51" s="13">
        <f t="shared" si="8"/>
        <v>3.7527767497325675</v>
      </c>
      <c r="P51" s="13">
        <f t="shared" si="8"/>
        <v>0.62915286960589578</v>
      </c>
      <c r="Q51" s="13">
        <f t="shared" si="8"/>
        <v>4.679298380455486</v>
      </c>
      <c r="R51" s="13">
        <f t="shared" si="8"/>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107</v>
      </c>
      <c r="E53" s="19">
        <v>209</v>
      </c>
      <c r="F53" s="19">
        <v>1543.56</v>
      </c>
      <c r="G53" s="19">
        <v>12</v>
      </c>
      <c r="H53" s="19">
        <v>94.3</v>
      </c>
      <c r="I53" s="19"/>
      <c r="J53" s="19">
        <v>8</v>
      </c>
      <c r="K53" s="19">
        <v>19</v>
      </c>
      <c r="L53" s="19">
        <v>3</v>
      </c>
      <c r="M53" s="19">
        <v>7</v>
      </c>
      <c r="N53" s="19">
        <v>7</v>
      </c>
      <c r="O53" s="19">
        <v>27</v>
      </c>
      <c r="P53" s="19">
        <v>1</v>
      </c>
      <c r="Q53" s="19">
        <v>7</v>
      </c>
      <c r="R53" s="19">
        <v>0</v>
      </c>
      <c r="S53" s="18" t="s">
        <v>741</v>
      </c>
      <c r="U53" s="102">
        <v>4</v>
      </c>
      <c r="V53" s="102">
        <f>IF($H53="","",$H53)</f>
        <v>94.3</v>
      </c>
      <c r="W53" s="102">
        <f>IF(V53="","",V53/100)</f>
        <v>0.94299999999999995</v>
      </c>
      <c r="X53" s="102">
        <f>IF($G53="","",$G53)</f>
        <v>12</v>
      </c>
      <c r="Y53" s="102">
        <f>IF($K53="","",$K53)</f>
        <v>19</v>
      </c>
      <c r="Z53" s="102">
        <f>IF(J53="","",J53-1)</f>
        <v>7</v>
      </c>
      <c r="AA53" s="102">
        <f>IF($L53="","",$L53)</f>
        <v>3</v>
      </c>
      <c r="AB53" s="102">
        <f>IF($M53="","",$M53)</f>
        <v>7</v>
      </c>
      <c r="AC53" s="102">
        <f>IF($H54="","",$H54)</f>
        <v>96.4</v>
      </c>
      <c r="AD53" s="102">
        <f>IF(AC53="","",AC53/100)</f>
        <v>0.96400000000000008</v>
      </c>
      <c r="AE53" s="102">
        <f>IF($G54="","",$G54)</f>
        <v>8.9</v>
      </c>
      <c r="AF53" s="102">
        <f>IF($K54="","",$K54)</f>
        <v>18</v>
      </c>
      <c r="AG53" s="102">
        <f>IF(J54="","",J54-1)</f>
        <v>7</v>
      </c>
      <c r="AH53" s="102">
        <f>IF($L54="","",$L54)</f>
        <v>2</v>
      </c>
      <c r="AI53" s="102">
        <f>IF($M54="","",$M54)</f>
        <v>0</v>
      </c>
      <c r="AJ53" s="102">
        <f>IF($H55="","",$H55)</f>
        <v>76</v>
      </c>
      <c r="AK53" s="102">
        <f>IF(AJ53="","",AJ53/100)</f>
        <v>0.76</v>
      </c>
      <c r="AL53" s="102">
        <f>IF($G55="","",$G55)</f>
        <v>8.1</v>
      </c>
      <c r="AM53" s="102">
        <f>IF($K55="","",$K55)</f>
        <v>20</v>
      </c>
      <c r="AN53" s="102">
        <f>IF(J55="","",J55-1)</f>
        <v>7</v>
      </c>
      <c r="AO53" s="102">
        <f>IF($L55="","",$L55)</f>
        <v>0</v>
      </c>
      <c r="AP53" s="102">
        <f>IF($M55="","",$M55)</f>
        <v>0</v>
      </c>
      <c r="AQ53" s="102">
        <f>IF($H56="","",$H56)</f>
        <v>93.6</v>
      </c>
      <c r="AR53" s="102">
        <f>IF(AQ53="","",AQ53/100)</f>
        <v>0.93599999999999994</v>
      </c>
      <c r="AS53" s="102">
        <f>IF($G56="","",$G56)</f>
        <v>10.7</v>
      </c>
      <c r="AT53" s="102">
        <f>IF($K56="","",$K56)</f>
        <v>25</v>
      </c>
      <c r="AU53" s="102">
        <f>IF(J56="","",J56-1)</f>
        <v>6</v>
      </c>
      <c r="AV53" s="102">
        <f>IF($L56="","",$L56)</f>
        <v>1</v>
      </c>
      <c r="AW53" s="102">
        <f>IF($M56="","",$M56)</f>
        <v>0</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10</v>
      </c>
      <c r="BM53" s="102">
        <f>SUM(P53:P58)/U53</f>
        <v>0.25</v>
      </c>
      <c r="BN53" s="102">
        <f>SUM(Q53:Q58)/U53</f>
        <v>7.25</v>
      </c>
      <c r="BO53" s="102">
        <f>SUM(R53:R58)/U53</f>
        <v>0</v>
      </c>
    </row>
    <row r="54" spans="2:67" ht="15.75" x14ac:dyDescent="0.2">
      <c r="B54" s="147"/>
      <c r="C54" s="21" t="s">
        <v>103</v>
      </c>
      <c r="D54" s="19" t="s">
        <v>835</v>
      </c>
      <c r="E54" s="19">
        <v>212</v>
      </c>
      <c r="F54" s="20"/>
      <c r="G54" s="19">
        <v>8.9</v>
      </c>
      <c r="H54" s="19">
        <v>96.4</v>
      </c>
      <c r="I54" s="19"/>
      <c r="J54" s="19">
        <v>8</v>
      </c>
      <c r="K54" s="19">
        <v>18</v>
      </c>
      <c r="L54" s="19">
        <v>2</v>
      </c>
      <c r="M54" s="19">
        <v>0</v>
      </c>
      <c r="N54" s="19">
        <v>11</v>
      </c>
      <c r="O54" s="19">
        <v>2</v>
      </c>
      <c r="P54" s="19">
        <v>0</v>
      </c>
      <c r="Q54" s="19">
        <v>6</v>
      </c>
      <c r="R54" s="19">
        <v>0</v>
      </c>
      <c r="S54" s="18" t="s">
        <v>765</v>
      </c>
    </row>
    <row r="55" spans="2:67" ht="15.75" x14ac:dyDescent="0.2">
      <c r="B55" s="147"/>
      <c r="C55" s="21" t="s">
        <v>102</v>
      </c>
      <c r="D55" s="19" t="str">
        <f>D54</f>
        <v>smm</v>
      </c>
      <c r="E55" s="19">
        <f>E54</f>
        <v>212</v>
      </c>
      <c r="F55" s="20"/>
      <c r="G55" s="19">
        <v>8.1</v>
      </c>
      <c r="H55" s="19">
        <v>76</v>
      </c>
      <c r="I55" s="19"/>
      <c r="J55" s="19">
        <v>8</v>
      </c>
      <c r="K55" s="19">
        <v>20</v>
      </c>
      <c r="L55" s="19">
        <v>0</v>
      </c>
      <c r="M55" s="19">
        <v>0</v>
      </c>
      <c r="N55" s="19">
        <v>14</v>
      </c>
      <c r="O55" s="19">
        <v>2</v>
      </c>
      <c r="P55" s="19">
        <v>0</v>
      </c>
      <c r="Q55" s="19">
        <v>5</v>
      </c>
      <c r="R55" s="19">
        <v>0</v>
      </c>
      <c r="S55" s="18" t="s">
        <v>765</v>
      </c>
    </row>
    <row r="56" spans="2:67" ht="15.75" x14ac:dyDescent="0.2">
      <c r="B56" s="147"/>
      <c r="C56" s="21" t="s">
        <v>101</v>
      </c>
      <c r="D56" s="19" t="str">
        <f>D55</f>
        <v>smm</v>
      </c>
      <c r="E56" s="19">
        <f>E55</f>
        <v>212</v>
      </c>
      <c r="F56" s="20"/>
      <c r="G56" s="19">
        <v>10.7</v>
      </c>
      <c r="H56" s="19">
        <v>93.6</v>
      </c>
      <c r="I56" s="19"/>
      <c r="J56" s="19">
        <v>7</v>
      </c>
      <c r="K56" s="19">
        <v>25</v>
      </c>
      <c r="L56" s="19">
        <v>1</v>
      </c>
      <c r="M56" s="19">
        <v>0</v>
      </c>
      <c r="N56" s="19">
        <v>19</v>
      </c>
      <c r="O56" s="19">
        <v>9</v>
      </c>
      <c r="P56" s="19">
        <v>0</v>
      </c>
      <c r="Q56" s="19">
        <v>11</v>
      </c>
      <c r="R56" s="19">
        <v>0</v>
      </c>
      <c r="S56" s="18" t="s">
        <v>765</v>
      </c>
    </row>
    <row r="57" spans="2:67" ht="15.75" x14ac:dyDescent="0.2">
      <c r="B57" s="147"/>
      <c r="C57" s="21" t="s">
        <v>100</v>
      </c>
      <c r="D57" s="19"/>
      <c r="E57" s="19"/>
      <c r="F57" s="20"/>
      <c r="G57" s="19"/>
      <c r="H57" s="19"/>
      <c r="I57" s="19"/>
      <c r="J57" s="19"/>
      <c r="K57" s="19"/>
      <c r="L57" s="19"/>
      <c r="M57" s="19"/>
      <c r="N57" s="19"/>
      <c r="O57" s="19"/>
      <c r="P57" s="19"/>
      <c r="Q57" s="19"/>
      <c r="R57" s="19"/>
      <c r="S57" s="18" t="s">
        <v>816</v>
      </c>
    </row>
    <row r="58" spans="2:67" ht="15.75" x14ac:dyDescent="0.2">
      <c r="B58" s="147"/>
      <c r="C58" s="21" t="s">
        <v>99</v>
      </c>
      <c r="D58" s="19"/>
      <c r="E58" s="19"/>
      <c r="F58" s="20"/>
      <c r="G58" s="19"/>
      <c r="H58" s="19"/>
      <c r="I58" s="19"/>
      <c r="J58" s="19"/>
      <c r="K58" s="19"/>
      <c r="L58" s="19"/>
      <c r="M58" s="19"/>
      <c r="N58" s="19"/>
      <c r="O58" s="19"/>
      <c r="P58" s="19"/>
      <c r="Q58" s="19"/>
      <c r="R58" s="19"/>
      <c r="S58" s="18" t="s">
        <v>809</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212</v>
      </c>
      <c r="F60" s="13">
        <f>F53</f>
        <v>1543.56</v>
      </c>
      <c r="G60" s="13">
        <f t="shared" ref="G60:R60" si="9">AVERAGE(G53:G58)</f>
        <v>9.9250000000000007</v>
      </c>
      <c r="H60" s="13">
        <f t="shared" si="9"/>
        <v>90.074999999999989</v>
      </c>
      <c r="I60" s="13" t="e">
        <f t="shared" si="9"/>
        <v>#DIV/0!</v>
      </c>
      <c r="J60" s="13">
        <f t="shared" si="9"/>
        <v>7.75</v>
      </c>
      <c r="K60" s="13">
        <f t="shared" si="9"/>
        <v>20.5</v>
      </c>
      <c r="L60" s="13">
        <f t="shared" si="9"/>
        <v>1.5</v>
      </c>
      <c r="M60" s="13">
        <f t="shared" si="9"/>
        <v>1.75</v>
      </c>
      <c r="N60" s="13">
        <f t="shared" si="9"/>
        <v>12.75</v>
      </c>
      <c r="O60" s="13">
        <f t="shared" si="9"/>
        <v>10</v>
      </c>
      <c r="P60" s="13">
        <f t="shared" si="9"/>
        <v>0.25</v>
      </c>
      <c r="Q60" s="13">
        <f t="shared" si="9"/>
        <v>7.25</v>
      </c>
      <c r="R60" s="13">
        <f t="shared" si="9"/>
        <v>0</v>
      </c>
      <c r="S60" s="12"/>
    </row>
    <row r="61" spans="2:67" ht="15.75" x14ac:dyDescent="0.2">
      <c r="B61" s="17"/>
      <c r="C61" s="16" t="s">
        <v>97</v>
      </c>
      <c r="D61" s="15"/>
      <c r="E61" s="14"/>
      <c r="F61" s="14"/>
      <c r="G61" s="13">
        <f t="shared" ref="G61:R61" si="10">STDEV(G53:G58)/SQRT(COUNT(G53:G58))</f>
        <v>0.87974901723919297</v>
      </c>
      <c r="H61" s="13">
        <f t="shared" si="10"/>
        <v>4.7292309099894876</v>
      </c>
      <c r="I61" s="13" t="e">
        <f t="shared" si="10"/>
        <v>#DIV/0!</v>
      </c>
      <c r="J61" s="13">
        <f t="shared" si="10"/>
        <v>0.25</v>
      </c>
      <c r="K61" s="13">
        <f t="shared" si="10"/>
        <v>1.5545631755148024</v>
      </c>
      <c r="L61" s="13">
        <f t="shared" si="10"/>
        <v>0.6454972243679028</v>
      </c>
      <c r="M61" s="13">
        <f t="shared" si="10"/>
        <v>1.75</v>
      </c>
      <c r="N61" s="13">
        <f t="shared" si="10"/>
        <v>2.5289984842489197</v>
      </c>
      <c r="O61" s="13">
        <f t="shared" si="10"/>
        <v>5.9019770698752581</v>
      </c>
      <c r="P61" s="13">
        <f t="shared" si="10"/>
        <v>0.25</v>
      </c>
      <c r="Q61" s="13">
        <f t="shared" si="10"/>
        <v>1.3149778198382918</v>
      </c>
      <c r="R61" s="13">
        <f t="shared" si="10"/>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107</v>
      </c>
      <c r="E63" s="19">
        <v>209</v>
      </c>
      <c r="F63" s="19">
        <v>1443.41</v>
      </c>
      <c r="G63" s="19">
        <v>11.7</v>
      </c>
      <c r="H63" s="19">
        <v>89.4</v>
      </c>
      <c r="I63" s="19"/>
      <c r="J63" s="19">
        <v>6</v>
      </c>
      <c r="K63" s="19">
        <v>22</v>
      </c>
      <c r="L63" s="19">
        <v>2</v>
      </c>
      <c r="M63" s="19">
        <v>5</v>
      </c>
      <c r="N63" s="19">
        <v>17</v>
      </c>
      <c r="O63" s="19">
        <v>20</v>
      </c>
      <c r="P63" s="19">
        <v>0</v>
      </c>
      <c r="Q63" s="19">
        <v>16</v>
      </c>
      <c r="R63" s="19">
        <v>0</v>
      </c>
      <c r="S63" s="18" t="s">
        <v>765</v>
      </c>
      <c r="U63" s="102">
        <v>4</v>
      </c>
      <c r="V63" s="102">
        <f>IF($H63="","",$H63)</f>
        <v>89.4</v>
      </c>
      <c r="W63" s="102">
        <f>IF(V63="","",V63/100)</f>
        <v>0.89400000000000002</v>
      </c>
      <c r="X63" s="102">
        <f>IF($G63="","",$G63)</f>
        <v>11.7</v>
      </c>
      <c r="Y63" s="102">
        <f>IF($K63="","",$K63)</f>
        <v>22</v>
      </c>
      <c r="Z63" s="102">
        <f>IF(J63="","",J63-1)</f>
        <v>5</v>
      </c>
      <c r="AA63" s="102">
        <f>IF($L63="","",$L63)</f>
        <v>2</v>
      </c>
      <c r="AB63" s="102">
        <f>IF($M63="","",$M63)</f>
        <v>5</v>
      </c>
      <c r="AC63" s="102">
        <f>IF($H64="","",$H64)</f>
        <v>96.8</v>
      </c>
      <c r="AD63" s="102">
        <f>IF(AC63="","",AC63/100)</f>
        <v>0.96799999999999997</v>
      </c>
      <c r="AE63" s="102">
        <f>IF($G64="","",$G64)</f>
        <v>13.2</v>
      </c>
      <c r="AF63" s="102">
        <f>IF($K64="","",$K64)</f>
        <v>25</v>
      </c>
      <c r="AG63" s="102">
        <f>IF(J64="","",J64-1)</f>
        <v>7</v>
      </c>
      <c r="AH63" s="102">
        <f>IF($L64="","",$L64)</f>
        <v>1</v>
      </c>
      <c r="AI63" s="102">
        <f>IF($M64="","",$M64)</f>
        <v>16</v>
      </c>
      <c r="AJ63" s="102">
        <f>IF($H65="","",$H65)</f>
        <v>101.3</v>
      </c>
      <c r="AK63" s="102">
        <f>IF(AJ63="","",AJ63/100)</f>
        <v>1.0129999999999999</v>
      </c>
      <c r="AL63" s="102">
        <f>IF($G65="","",$G65)</f>
        <v>14.2</v>
      </c>
      <c r="AM63" s="102">
        <f>IF($K65="","",$K65)</f>
        <v>26</v>
      </c>
      <c r="AN63" s="102">
        <f>IF(J65="","",J65-1)</f>
        <v>6</v>
      </c>
      <c r="AO63" s="102">
        <f>IF($L65="","",$L65)</f>
        <v>1</v>
      </c>
      <c r="AP63" s="102">
        <f>IF($M65="","",$M65)</f>
        <v>0</v>
      </c>
      <c r="AQ63" s="102">
        <f>IF($H66="","",$H66)</f>
        <v>92.3</v>
      </c>
      <c r="AR63" s="102">
        <f>IF(AQ63="","",AQ63/100)</f>
        <v>0.92299999999999993</v>
      </c>
      <c r="AS63" s="102">
        <f>IF($G66="","",$G66)</f>
        <v>15.5</v>
      </c>
      <c r="AT63" s="102">
        <f>IF($K66="","",$K66)</f>
        <v>22</v>
      </c>
      <c r="AU63" s="102">
        <f>IF(J66="","",J66-1)</f>
        <v>6</v>
      </c>
      <c r="AV63" s="102">
        <f>IF($L66="","",$L66)</f>
        <v>1</v>
      </c>
      <c r="AW63" s="102">
        <f>IF($M66="","",$M66)</f>
        <v>12</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15.5</v>
      </c>
      <c r="BM63" s="102">
        <f>SUM(P63:P68)/U63</f>
        <v>0.75</v>
      </c>
      <c r="BN63" s="102">
        <f>SUM(Q63:Q68)/U63</f>
        <v>15.75</v>
      </c>
      <c r="BO63" s="102">
        <f>SUM(R63:R68)/U63</f>
        <v>0</v>
      </c>
    </row>
    <row r="64" spans="2:67" ht="15.75" x14ac:dyDescent="0.2">
      <c r="B64" s="147"/>
      <c r="C64" s="21" t="s">
        <v>103</v>
      </c>
      <c r="D64" s="19" t="s">
        <v>835</v>
      </c>
      <c r="E64" s="19">
        <v>212</v>
      </c>
      <c r="F64" s="20"/>
      <c r="G64" s="19">
        <v>13.2</v>
      </c>
      <c r="H64" s="19">
        <v>96.8</v>
      </c>
      <c r="I64" s="19"/>
      <c r="J64" s="19">
        <v>8</v>
      </c>
      <c r="K64" s="19">
        <v>25</v>
      </c>
      <c r="L64" s="19">
        <v>1</v>
      </c>
      <c r="M64" s="19">
        <v>16</v>
      </c>
      <c r="N64" s="19">
        <v>25</v>
      </c>
      <c r="O64" s="19">
        <v>17</v>
      </c>
      <c r="P64" s="19">
        <v>2</v>
      </c>
      <c r="Q64" s="19">
        <v>17</v>
      </c>
      <c r="R64" s="19">
        <v>0</v>
      </c>
      <c r="S64" s="18" t="s">
        <v>741</v>
      </c>
    </row>
    <row r="65" spans="2:67" ht="15.75" x14ac:dyDescent="0.2">
      <c r="B65" s="147"/>
      <c r="C65" s="21" t="s">
        <v>102</v>
      </c>
      <c r="D65" s="19" t="str">
        <f>D64</f>
        <v>smm</v>
      </c>
      <c r="E65" s="19">
        <f>E64</f>
        <v>212</v>
      </c>
      <c r="F65" s="20"/>
      <c r="G65" s="19">
        <v>14.2</v>
      </c>
      <c r="H65" s="19">
        <v>101.3</v>
      </c>
      <c r="I65" s="19"/>
      <c r="J65" s="19">
        <v>7</v>
      </c>
      <c r="K65" s="19">
        <v>26</v>
      </c>
      <c r="L65" s="19">
        <v>1</v>
      </c>
      <c r="M65" s="19">
        <v>0</v>
      </c>
      <c r="N65" s="19">
        <v>25</v>
      </c>
      <c r="O65" s="19">
        <v>18</v>
      </c>
      <c r="P65" s="19">
        <v>0</v>
      </c>
      <c r="Q65" s="19">
        <v>10</v>
      </c>
      <c r="R65" s="19">
        <v>0</v>
      </c>
      <c r="S65" s="18" t="s">
        <v>765</v>
      </c>
    </row>
    <row r="66" spans="2:67" ht="15.75" x14ac:dyDescent="0.2">
      <c r="B66" s="147"/>
      <c r="C66" s="21" t="s">
        <v>101</v>
      </c>
      <c r="D66" s="19" t="str">
        <f>D65</f>
        <v>smm</v>
      </c>
      <c r="E66" s="19">
        <f>E65</f>
        <v>212</v>
      </c>
      <c r="F66" s="20"/>
      <c r="G66" s="19">
        <v>15.5</v>
      </c>
      <c r="H66" s="19">
        <v>92.3</v>
      </c>
      <c r="I66" s="19"/>
      <c r="J66" s="19">
        <v>7</v>
      </c>
      <c r="K66" s="19">
        <v>22</v>
      </c>
      <c r="L66" s="19">
        <v>1</v>
      </c>
      <c r="M66" s="19">
        <v>12</v>
      </c>
      <c r="N66" s="19">
        <v>22</v>
      </c>
      <c r="O66" s="19">
        <v>7</v>
      </c>
      <c r="P66" s="19">
        <v>1</v>
      </c>
      <c r="Q66" s="19">
        <v>20</v>
      </c>
      <c r="R66" s="19">
        <v>0</v>
      </c>
      <c r="S66" s="18" t="s">
        <v>741</v>
      </c>
    </row>
    <row r="67" spans="2:67" ht="15.75" x14ac:dyDescent="0.2">
      <c r="B67" s="147"/>
      <c r="C67" s="21" t="s">
        <v>100</v>
      </c>
      <c r="D67" s="19"/>
      <c r="E67" s="19"/>
      <c r="F67" s="20"/>
      <c r="G67" s="19"/>
      <c r="H67" s="19"/>
      <c r="I67" s="19"/>
      <c r="J67" s="19"/>
      <c r="K67" s="19"/>
      <c r="L67" s="19"/>
      <c r="M67" s="19"/>
      <c r="N67" s="19"/>
      <c r="O67" s="19"/>
      <c r="P67" s="19"/>
      <c r="Q67" s="19"/>
      <c r="R67" s="19"/>
      <c r="S67" s="18" t="s">
        <v>816</v>
      </c>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212</v>
      </c>
      <c r="F70" s="13">
        <f>F63</f>
        <v>1443.41</v>
      </c>
      <c r="G70" s="13">
        <f t="shared" ref="G70:R70" si="11">AVERAGE(G63:G68)</f>
        <v>13.649999999999999</v>
      </c>
      <c r="H70" s="13">
        <f t="shared" si="11"/>
        <v>94.95</v>
      </c>
      <c r="I70" s="13" t="e">
        <f t="shared" si="11"/>
        <v>#DIV/0!</v>
      </c>
      <c r="J70" s="13">
        <f t="shared" si="11"/>
        <v>7</v>
      </c>
      <c r="K70" s="13">
        <f t="shared" si="11"/>
        <v>23.75</v>
      </c>
      <c r="L70" s="13">
        <f t="shared" si="11"/>
        <v>1.25</v>
      </c>
      <c r="M70" s="13">
        <f t="shared" si="11"/>
        <v>8.25</v>
      </c>
      <c r="N70" s="13">
        <f t="shared" si="11"/>
        <v>22.25</v>
      </c>
      <c r="O70" s="13">
        <f t="shared" si="11"/>
        <v>15.5</v>
      </c>
      <c r="P70" s="13">
        <f t="shared" si="11"/>
        <v>0.75</v>
      </c>
      <c r="Q70" s="13">
        <f t="shared" si="11"/>
        <v>15.75</v>
      </c>
      <c r="R70" s="13">
        <f t="shared" si="11"/>
        <v>0</v>
      </c>
      <c r="S70" s="12"/>
    </row>
    <row r="71" spans="2:67" ht="15.75" x14ac:dyDescent="0.2">
      <c r="B71" s="17"/>
      <c r="C71" s="16" t="s">
        <v>97</v>
      </c>
      <c r="D71" s="15"/>
      <c r="E71" s="14"/>
      <c r="F71" s="14"/>
      <c r="G71" s="13">
        <f t="shared" ref="G71:R71" si="12">STDEV(G63:G68)/SQRT(COUNT(G63:G68))</f>
        <v>0.80259994185564054</v>
      </c>
      <c r="H71" s="13">
        <f t="shared" si="12"/>
        <v>2.6072015648967368</v>
      </c>
      <c r="I71" s="13" t="e">
        <f t="shared" si="12"/>
        <v>#DIV/0!</v>
      </c>
      <c r="J71" s="13">
        <f t="shared" si="12"/>
        <v>0.40824829046386302</v>
      </c>
      <c r="K71" s="13">
        <f t="shared" si="12"/>
        <v>1.0307764064044151</v>
      </c>
      <c r="L71" s="13">
        <f t="shared" si="12"/>
        <v>0.25</v>
      </c>
      <c r="M71" s="13">
        <f t="shared" si="12"/>
        <v>3.5677957714346076</v>
      </c>
      <c r="N71" s="13">
        <f t="shared" si="12"/>
        <v>1.8874586088176875</v>
      </c>
      <c r="O71" s="13">
        <f t="shared" si="12"/>
        <v>2.9011491975882016</v>
      </c>
      <c r="P71" s="13">
        <f t="shared" si="12"/>
        <v>0.47871355387816905</v>
      </c>
      <c r="Q71" s="13">
        <f t="shared" si="12"/>
        <v>2.0966242709015206</v>
      </c>
      <c r="R71" s="13">
        <f t="shared" si="12"/>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107</v>
      </c>
      <c r="E73" s="19">
        <v>209</v>
      </c>
      <c r="F73" s="19">
        <v>1562.44</v>
      </c>
      <c r="G73" s="19">
        <v>11.6</v>
      </c>
      <c r="H73" s="19">
        <v>94.8</v>
      </c>
      <c r="I73" s="19"/>
      <c r="J73" s="19">
        <v>10</v>
      </c>
      <c r="K73" s="19">
        <v>19</v>
      </c>
      <c r="L73" s="19">
        <v>2</v>
      </c>
      <c r="M73" s="19">
        <v>9</v>
      </c>
      <c r="N73" s="19">
        <v>10</v>
      </c>
      <c r="O73" s="19">
        <v>11</v>
      </c>
      <c r="P73" s="19">
        <v>1</v>
      </c>
      <c r="Q73" s="19">
        <v>7</v>
      </c>
      <c r="R73" s="19">
        <v>0</v>
      </c>
      <c r="S73" s="18" t="s">
        <v>741</v>
      </c>
      <c r="U73" s="102">
        <v>4</v>
      </c>
      <c r="V73" s="102">
        <f>IF($H73="","",$H73)</f>
        <v>94.8</v>
      </c>
      <c r="W73" s="102">
        <f>IF(V73="","",V73/100)</f>
        <v>0.94799999999999995</v>
      </c>
      <c r="X73" s="102">
        <f>IF($G73="","",$G73)</f>
        <v>11.6</v>
      </c>
      <c r="Y73" s="102">
        <f>IF($K73="","",$K73)</f>
        <v>19</v>
      </c>
      <c r="Z73" s="102">
        <f>IF(J73="","",J73-1)</f>
        <v>9</v>
      </c>
      <c r="AA73" s="102">
        <f>IF($L73="","",$L73)</f>
        <v>2</v>
      </c>
      <c r="AB73" s="102">
        <f>IF($M73="","",$M73)</f>
        <v>9</v>
      </c>
      <c r="AC73" s="102">
        <f>IF($H74="","",$H74)</f>
        <v>67.400000000000006</v>
      </c>
      <c r="AD73" s="102">
        <f>IF(AC73="","",AC73/100)</f>
        <v>0.67400000000000004</v>
      </c>
      <c r="AE73" s="102">
        <f>IF($G74="","",$G74)</f>
        <v>7.1</v>
      </c>
      <c r="AF73" s="102">
        <f>IF($K74="","",$K74)</f>
        <v>14</v>
      </c>
      <c r="AG73" s="102">
        <f>IF(J74="","",J74-1)</f>
        <v>6</v>
      </c>
      <c r="AH73" s="102">
        <f>IF($L74="","",$L74)</f>
        <v>0</v>
      </c>
      <c r="AI73" s="102">
        <f>IF($M74="","",$M74)</f>
        <v>0</v>
      </c>
      <c r="AJ73" s="102">
        <f>IF($H75="","",$H75)</f>
        <v>66.099999999999994</v>
      </c>
      <c r="AK73" s="102">
        <f>IF(AJ73="","",AJ73/100)</f>
        <v>0.66099999999999992</v>
      </c>
      <c r="AL73" s="102">
        <f>IF($G75="","",$G75)</f>
        <v>7.3</v>
      </c>
      <c r="AM73" s="102">
        <f>IF($K75="","",$K75)</f>
        <v>15</v>
      </c>
      <c r="AN73" s="102">
        <f>IF(J75="","",J75-1)</f>
        <v>7</v>
      </c>
      <c r="AO73" s="102">
        <f>IF($L75="","",$L75)</f>
        <v>1</v>
      </c>
      <c r="AP73" s="102">
        <f>IF($M75="","",$M75)</f>
        <v>2</v>
      </c>
      <c r="AQ73" s="102">
        <f>IF($H76="","",$H76)</f>
        <v>97</v>
      </c>
      <c r="AR73" s="102">
        <f>IF(AQ73="","",AQ73/100)</f>
        <v>0.97</v>
      </c>
      <c r="AS73" s="102">
        <f>IF($G76="","",$G76)</f>
        <v>11.7</v>
      </c>
      <c r="AT73" s="102">
        <f>IF($K76="","",$K76)</f>
        <v>22</v>
      </c>
      <c r="AU73" s="102">
        <f>IF(J76="","",J76-1)</f>
        <v>5</v>
      </c>
      <c r="AV73" s="102">
        <f>IF($L76="","",$L76)</f>
        <v>3</v>
      </c>
      <c r="AW73" s="102">
        <f>IF($M76="","",$M76)</f>
        <v>11</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8.25</v>
      </c>
      <c r="BM73" s="102">
        <f>SUM(P73:P78)/U73</f>
        <v>0.5</v>
      </c>
      <c r="BN73" s="102">
        <f>SUM(Q73:Q78)/U73</f>
        <v>4.5</v>
      </c>
      <c r="BO73" s="102">
        <f>SUM(R73:R78)/U73</f>
        <v>0</v>
      </c>
    </row>
    <row r="74" spans="2:67" ht="15.75" x14ac:dyDescent="0.2">
      <c r="B74" s="147"/>
      <c r="C74" s="21" t="s">
        <v>103</v>
      </c>
      <c r="D74" s="19" t="s">
        <v>835</v>
      </c>
      <c r="E74" s="19">
        <v>212</v>
      </c>
      <c r="F74" s="20"/>
      <c r="G74" s="19">
        <v>7.1</v>
      </c>
      <c r="H74" s="19">
        <v>67.400000000000006</v>
      </c>
      <c r="I74" s="19"/>
      <c r="J74" s="19">
        <v>7</v>
      </c>
      <c r="K74" s="19">
        <v>14</v>
      </c>
      <c r="L74" s="19">
        <v>0</v>
      </c>
      <c r="M74" s="19">
        <v>0</v>
      </c>
      <c r="N74" s="19">
        <v>6</v>
      </c>
      <c r="O74" s="19">
        <v>0</v>
      </c>
      <c r="P74" s="19">
        <v>0</v>
      </c>
      <c r="Q74" s="19">
        <v>2</v>
      </c>
      <c r="R74" s="19">
        <v>0</v>
      </c>
      <c r="S74" s="18" t="s">
        <v>765</v>
      </c>
    </row>
    <row r="75" spans="2:67" ht="15.75" x14ac:dyDescent="0.2">
      <c r="B75" s="147"/>
      <c r="C75" s="21" t="s">
        <v>102</v>
      </c>
      <c r="D75" s="19" t="str">
        <f>D74</f>
        <v>smm</v>
      </c>
      <c r="E75" s="19">
        <f>E74</f>
        <v>212</v>
      </c>
      <c r="F75" s="20"/>
      <c r="G75" s="19">
        <v>7.3</v>
      </c>
      <c r="H75" s="19">
        <v>66.099999999999994</v>
      </c>
      <c r="I75" s="19"/>
      <c r="J75" s="19">
        <v>8</v>
      </c>
      <c r="K75" s="19">
        <v>15</v>
      </c>
      <c r="L75" s="19">
        <v>1</v>
      </c>
      <c r="M75" s="19">
        <v>2</v>
      </c>
      <c r="N75" s="19">
        <v>5</v>
      </c>
      <c r="O75" s="19">
        <v>1</v>
      </c>
      <c r="P75" s="19">
        <v>0</v>
      </c>
      <c r="Q75" s="19">
        <v>2</v>
      </c>
      <c r="R75" s="19">
        <v>0</v>
      </c>
      <c r="S75" s="18" t="s">
        <v>741</v>
      </c>
    </row>
    <row r="76" spans="2:67" ht="15.75" x14ac:dyDescent="0.2">
      <c r="B76" s="147"/>
      <c r="C76" s="21" t="s">
        <v>101</v>
      </c>
      <c r="D76" s="19" t="str">
        <f>D75</f>
        <v>smm</v>
      </c>
      <c r="E76" s="19">
        <f>E75</f>
        <v>212</v>
      </c>
      <c r="F76" s="20"/>
      <c r="G76" s="19">
        <v>11.7</v>
      </c>
      <c r="H76" s="19">
        <v>97</v>
      </c>
      <c r="I76" s="19"/>
      <c r="J76" s="19">
        <v>6</v>
      </c>
      <c r="K76" s="19">
        <v>22</v>
      </c>
      <c r="L76" s="19">
        <v>3</v>
      </c>
      <c r="M76" s="19">
        <v>11</v>
      </c>
      <c r="N76" s="19">
        <v>22</v>
      </c>
      <c r="O76" s="19">
        <v>21</v>
      </c>
      <c r="P76" s="19">
        <v>1</v>
      </c>
      <c r="Q76" s="19">
        <v>7</v>
      </c>
      <c r="R76" s="19">
        <v>0</v>
      </c>
      <c r="S76" s="18" t="s">
        <v>741</v>
      </c>
    </row>
    <row r="77" spans="2:67" ht="15.75" x14ac:dyDescent="0.2">
      <c r="B77" s="147"/>
      <c r="C77" s="21" t="s">
        <v>100</v>
      </c>
      <c r="D77" s="19"/>
      <c r="E77" s="19"/>
      <c r="F77" s="20"/>
      <c r="G77" s="19"/>
      <c r="H77" s="19"/>
      <c r="I77" s="19"/>
      <c r="J77" s="19"/>
      <c r="K77" s="19"/>
      <c r="L77" s="19"/>
      <c r="M77" s="19"/>
      <c r="N77" s="19"/>
      <c r="O77" s="19"/>
      <c r="P77" s="19"/>
      <c r="Q77" s="19"/>
      <c r="R77" s="19"/>
      <c r="S77" s="18" t="s">
        <v>809</v>
      </c>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212</v>
      </c>
      <c r="F80" s="13">
        <f>F73</f>
        <v>1562.44</v>
      </c>
      <c r="G80" s="13">
        <f t="shared" ref="G80:R80" si="13">AVERAGE(G73:G78)</f>
        <v>9.4250000000000007</v>
      </c>
      <c r="H80" s="13">
        <f t="shared" si="13"/>
        <v>81.324999999999989</v>
      </c>
      <c r="I80" s="13" t="e">
        <f t="shared" si="13"/>
        <v>#DIV/0!</v>
      </c>
      <c r="J80" s="13">
        <f t="shared" si="13"/>
        <v>7.75</v>
      </c>
      <c r="K80" s="13">
        <f t="shared" si="13"/>
        <v>17.5</v>
      </c>
      <c r="L80" s="13">
        <f t="shared" si="13"/>
        <v>1.5</v>
      </c>
      <c r="M80" s="13">
        <f t="shared" si="13"/>
        <v>5.5</v>
      </c>
      <c r="N80" s="13">
        <f t="shared" si="13"/>
        <v>10.75</v>
      </c>
      <c r="O80" s="13">
        <f t="shared" si="13"/>
        <v>8.25</v>
      </c>
      <c r="P80" s="13">
        <f t="shared" si="13"/>
        <v>0.5</v>
      </c>
      <c r="Q80" s="13">
        <f t="shared" si="13"/>
        <v>4.5</v>
      </c>
      <c r="R80" s="13">
        <f t="shared" si="13"/>
        <v>0</v>
      </c>
      <c r="S80" s="12"/>
    </row>
    <row r="81" spans="2:67" ht="15.75" x14ac:dyDescent="0.2">
      <c r="B81" s="17"/>
      <c r="C81" s="16" t="s">
        <v>97</v>
      </c>
      <c r="D81" s="15"/>
      <c r="E81" s="14"/>
      <c r="F81" s="14"/>
      <c r="G81" s="13">
        <f t="shared" ref="G81:R81" si="14">STDEV(G73:G78)/SQRT(COUNT(G73:G78))</f>
        <v>1.2854149783889484</v>
      </c>
      <c r="H81" s="13">
        <f t="shared" si="14"/>
        <v>8.4310314710993239</v>
      </c>
      <c r="I81" s="13" t="e">
        <f t="shared" si="14"/>
        <v>#DIV/0!</v>
      </c>
      <c r="J81" s="13">
        <f t="shared" si="14"/>
        <v>0.8539125638299665</v>
      </c>
      <c r="K81" s="13">
        <f t="shared" si="14"/>
        <v>1.8484227510682361</v>
      </c>
      <c r="L81" s="13">
        <f t="shared" si="14"/>
        <v>0.6454972243679028</v>
      </c>
      <c r="M81" s="13">
        <f t="shared" si="14"/>
        <v>2.6614532371118851</v>
      </c>
      <c r="N81" s="13">
        <f t="shared" si="14"/>
        <v>3.9024564913226985</v>
      </c>
      <c r="O81" s="13">
        <f t="shared" si="14"/>
        <v>4.9223131418741195</v>
      </c>
      <c r="P81" s="13">
        <f t="shared" si="14"/>
        <v>0.28867513459481287</v>
      </c>
      <c r="Q81" s="13">
        <f t="shared" si="14"/>
        <v>1.4433756729740645</v>
      </c>
      <c r="R81" s="13">
        <f t="shared" si="14"/>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762</v>
      </c>
      <c r="E83" s="19">
        <v>209</v>
      </c>
      <c r="F83" s="19">
        <v>1529.73</v>
      </c>
      <c r="G83" s="19">
        <v>10.24</v>
      </c>
      <c r="H83" s="19">
        <v>74.8</v>
      </c>
      <c r="I83" s="19"/>
      <c r="J83" s="19">
        <v>9</v>
      </c>
      <c r="K83" s="19">
        <v>23</v>
      </c>
      <c r="L83" s="19">
        <v>1</v>
      </c>
      <c r="M83" s="19">
        <v>6</v>
      </c>
      <c r="N83" s="19">
        <v>17</v>
      </c>
      <c r="O83" s="19">
        <v>3</v>
      </c>
      <c r="P83" s="19">
        <v>1</v>
      </c>
      <c r="Q83" s="19">
        <v>7</v>
      </c>
      <c r="R83" s="19">
        <v>0</v>
      </c>
      <c r="S83" s="18" t="s">
        <v>765</v>
      </c>
      <c r="U83" s="102">
        <v>4</v>
      </c>
      <c r="V83" s="102">
        <f>IF($H83="","",$H83)</f>
        <v>74.8</v>
      </c>
      <c r="W83" s="102">
        <f>IF(V83="","",V83/100)</f>
        <v>0.748</v>
      </c>
      <c r="X83" s="102">
        <f>IF($G83="","",$G83)</f>
        <v>10.24</v>
      </c>
      <c r="Y83" s="102">
        <f>IF($K83="","",$K83)</f>
        <v>23</v>
      </c>
      <c r="Z83" s="102">
        <f>IF(J83="","",J83-1)</f>
        <v>8</v>
      </c>
      <c r="AA83" s="102">
        <f>IF($L83="","",$L83)</f>
        <v>1</v>
      </c>
      <c r="AB83" s="102">
        <f>IF($M83="","",$M83)</f>
        <v>6</v>
      </c>
      <c r="AC83" s="102">
        <f>IF($H84="","",$H84)</f>
        <v>65.5</v>
      </c>
      <c r="AD83" s="102">
        <f>IF(AC83="","",AC83/100)</f>
        <v>0.65500000000000003</v>
      </c>
      <c r="AE83" s="102">
        <f>IF($G84="","",$G84)</f>
        <v>8.83</v>
      </c>
      <c r="AF83" s="102">
        <f>IF($K84="","",$K84)</f>
        <v>16</v>
      </c>
      <c r="AG83" s="102">
        <f>IF(J84="","",J84-1)</f>
        <v>6</v>
      </c>
      <c r="AH83" s="102">
        <f>IF($L84="","",$L84)</f>
        <v>2</v>
      </c>
      <c r="AI83" s="102">
        <f>IF($M84="","",$M84)</f>
        <v>13</v>
      </c>
      <c r="AJ83" s="102">
        <f>IF($H85="","",$H85)</f>
        <v>80.599999999999994</v>
      </c>
      <c r="AK83" s="102">
        <f>IF(AJ83="","",AJ83/100)</f>
        <v>0.80599999999999994</v>
      </c>
      <c r="AL83" s="102">
        <f>IF($G85="","",$G85)</f>
        <v>8.85</v>
      </c>
      <c r="AM83" s="102">
        <f>IF($K85="","",$K85)</f>
        <v>17</v>
      </c>
      <c r="AN83" s="102">
        <f>IF(J85="","",J85-1)</f>
        <v>7</v>
      </c>
      <c r="AO83" s="102">
        <f>IF($L85="","",$L85)</f>
        <v>3</v>
      </c>
      <c r="AP83" s="102">
        <f>IF($M85="","",$M85)</f>
        <v>8</v>
      </c>
      <c r="AQ83" s="102">
        <f>IF($H86="","",$H86)</f>
        <v>95.4</v>
      </c>
      <c r="AR83" s="102">
        <f>IF(AQ83="","",AQ83/100)</f>
        <v>0.95400000000000007</v>
      </c>
      <c r="AS83" s="102">
        <f>IF($G86="","",$G86)</f>
        <v>12.33</v>
      </c>
      <c r="AT83" s="102">
        <f>IF($K86="","",$K86)</f>
        <v>24</v>
      </c>
      <c r="AU83" s="102">
        <f>IF(J86="","",J86-1)</f>
        <v>5</v>
      </c>
      <c r="AV83" s="102">
        <f>IF($L86="","",$L86)</f>
        <v>0</v>
      </c>
      <c r="AW83" s="102">
        <f>IF($M86="","",$M86)</f>
        <v>0</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7.25</v>
      </c>
      <c r="BM83" s="102">
        <f>SUM(P83:P88)/U83</f>
        <v>0.75</v>
      </c>
      <c r="BN83" s="102">
        <f>SUM(Q83:Q88)/U83</f>
        <v>5.25</v>
      </c>
      <c r="BO83" s="102">
        <f>SUM(R83:R88)/U83</f>
        <v>0</v>
      </c>
    </row>
    <row r="84" spans="2:67" ht="15.75" x14ac:dyDescent="0.2">
      <c r="B84" s="147"/>
      <c r="C84" s="21" t="s">
        <v>103</v>
      </c>
      <c r="D84" s="19" t="s">
        <v>755</v>
      </c>
      <c r="E84" s="19">
        <v>213</v>
      </c>
      <c r="F84" s="20"/>
      <c r="G84" s="19">
        <v>8.83</v>
      </c>
      <c r="H84" s="19">
        <v>65.5</v>
      </c>
      <c r="I84" s="19"/>
      <c r="J84" s="19">
        <v>7</v>
      </c>
      <c r="K84" s="19">
        <v>16</v>
      </c>
      <c r="L84" s="19">
        <v>2</v>
      </c>
      <c r="M84" s="19">
        <v>13</v>
      </c>
      <c r="N84" s="19">
        <v>10</v>
      </c>
      <c r="O84" s="19">
        <v>4</v>
      </c>
      <c r="P84" s="19">
        <v>0</v>
      </c>
      <c r="Q84" s="19">
        <v>5</v>
      </c>
      <c r="R84" s="19">
        <v>0</v>
      </c>
      <c r="S84" s="18" t="s">
        <v>738</v>
      </c>
    </row>
    <row r="85" spans="2:67" ht="15.75" x14ac:dyDescent="0.2">
      <c r="B85" s="147"/>
      <c r="C85" s="21" t="s">
        <v>102</v>
      </c>
      <c r="D85" s="19" t="str">
        <f>D84</f>
        <v>cob</v>
      </c>
      <c r="E85" s="19">
        <f>E84</f>
        <v>213</v>
      </c>
      <c r="F85" s="20"/>
      <c r="G85" s="19">
        <v>8.85</v>
      </c>
      <c r="H85" s="19">
        <v>80.599999999999994</v>
      </c>
      <c r="I85" s="19"/>
      <c r="J85" s="19">
        <v>8</v>
      </c>
      <c r="K85" s="19">
        <v>17</v>
      </c>
      <c r="L85" s="19">
        <v>3</v>
      </c>
      <c r="M85" s="19">
        <v>8</v>
      </c>
      <c r="N85" s="19">
        <v>6</v>
      </c>
      <c r="O85" s="19">
        <v>5</v>
      </c>
      <c r="P85" s="19">
        <v>0</v>
      </c>
      <c r="Q85" s="19">
        <v>4</v>
      </c>
      <c r="R85" s="19">
        <v>0</v>
      </c>
      <c r="S85" s="18"/>
    </row>
    <row r="86" spans="2:67" ht="15.75" x14ac:dyDescent="0.2">
      <c r="B86" s="147"/>
      <c r="C86" s="21" t="s">
        <v>101</v>
      </c>
      <c r="D86" s="19" t="str">
        <f>D85</f>
        <v>cob</v>
      </c>
      <c r="E86" s="19">
        <f>E85</f>
        <v>213</v>
      </c>
      <c r="F86" s="20"/>
      <c r="G86" s="19">
        <v>12.33</v>
      </c>
      <c r="H86" s="19">
        <v>95.4</v>
      </c>
      <c r="I86" s="19"/>
      <c r="J86" s="19">
        <v>6</v>
      </c>
      <c r="K86" s="19">
        <v>24</v>
      </c>
      <c r="L86" s="19">
        <v>0</v>
      </c>
      <c r="M86" s="19">
        <v>0</v>
      </c>
      <c r="N86" s="19">
        <v>15</v>
      </c>
      <c r="O86" s="19">
        <v>17</v>
      </c>
      <c r="P86" s="19">
        <v>2</v>
      </c>
      <c r="Q86" s="19">
        <v>5</v>
      </c>
      <c r="R86" s="19">
        <v>0</v>
      </c>
      <c r="S86" s="18" t="s">
        <v>765</v>
      </c>
    </row>
    <row r="87" spans="2:67" ht="15.75" x14ac:dyDescent="0.2">
      <c r="B87" s="147"/>
      <c r="C87" s="21" t="s">
        <v>100</v>
      </c>
      <c r="D87" s="19"/>
      <c r="E87" s="19"/>
      <c r="F87" s="20"/>
      <c r="G87" s="19"/>
      <c r="H87" s="19"/>
      <c r="I87" s="19"/>
      <c r="J87" s="19"/>
      <c r="K87" s="19"/>
      <c r="L87" s="19"/>
      <c r="M87" s="19"/>
      <c r="N87" s="19"/>
      <c r="O87" s="19"/>
      <c r="P87" s="19"/>
      <c r="Q87" s="19"/>
      <c r="R87" s="19"/>
      <c r="S87" s="18" t="s">
        <v>809</v>
      </c>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213</v>
      </c>
      <c r="F90" s="13">
        <f>F83</f>
        <v>1529.73</v>
      </c>
      <c r="G90" s="13">
        <f t="shared" ref="G90:R90" si="15">AVERAGE(G83:G88)</f>
        <v>10.0625</v>
      </c>
      <c r="H90" s="13">
        <f t="shared" si="15"/>
        <v>79.075000000000003</v>
      </c>
      <c r="I90" s="13" t="e">
        <f t="shared" si="15"/>
        <v>#DIV/0!</v>
      </c>
      <c r="J90" s="13">
        <f t="shared" si="15"/>
        <v>7.5</v>
      </c>
      <c r="K90" s="13">
        <f t="shared" si="15"/>
        <v>20</v>
      </c>
      <c r="L90" s="13">
        <f t="shared" si="15"/>
        <v>1.5</v>
      </c>
      <c r="M90" s="13">
        <f t="shared" si="15"/>
        <v>6.75</v>
      </c>
      <c r="N90" s="13">
        <f t="shared" si="15"/>
        <v>12</v>
      </c>
      <c r="O90" s="13">
        <f t="shared" si="15"/>
        <v>7.25</v>
      </c>
      <c r="P90" s="13">
        <f t="shared" si="15"/>
        <v>0.75</v>
      </c>
      <c r="Q90" s="13">
        <f t="shared" si="15"/>
        <v>5.25</v>
      </c>
      <c r="R90" s="13">
        <f t="shared" si="15"/>
        <v>0</v>
      </c>
      <c r="S90" s="12"/>
    </row>
    <row r="91" spans="2:67" ht="15.75" x14ac:dyDescent="0.2">
      <c r="B91" s="17"/>
      <c r="C91" s="16" t="s">
        <v>97</v>
      </c>
      <c r="D91" s="15"/>
      <c r="E91" s="14"/>
      <c r="F91" s="14"/>
      <c r="G91" s="13">
        <f t="shared" ref="G91:R91" si="16">STDEV(G83:G88)/SQRT(COUNT(G83:G88))</f>
        <v>0.82473606889315521</v>
      </c>
      <c r="H91" s="13">
        <f t="shared" si="16"/>
        <v>6.2675586687853775</v>
      </c>
      <c r="I91" s="13" t="e">
        <f t="shared" si="16"/>
        <v>#DIV/0!</v>
      </c>
      <c r="J91" s="13">
        <f t="shared" si="16"/>
        <v>0.6454972243679028</v>
      </c>
      <c r="K91" s="13">
        <f t="shared" si="16"/>
        <v>2.0412414523193152</v>
      </c>
      <c r="L91" s="13">
        <f t="shared" si="16"/>
        <v>0.6454972243679028</v>
      </c>
      <c r="M91" s="13">
        <f t="shared" si="16"/>
        <v>2.6887109674836132</v>
      </c>
      <c r="N91" s="13">
        <f t="shared" si="16"/>
        <v>2.4832774042918899</v>
      </c>
      <c r="O91" s="13">
        <f t="shared" si="16"/>
        <v>3.2755406678389241</v>
      </c>
      <c r="P91" s="13">
        <f t="shared" si="16"/>
        <v>0.47871355387816905</v>
      </c>
      <c r="Q91" s="13">
        <f t="shared" si="16"/>
        <v>0.62915286960589578</v>
      </c>
      <c r="R91" s="13">
        <f t="shared" si="16"/>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A883F-A74F-4257-9405-BFBD3B3BA50E}">
  <sheetPr>
    <pageSetUpPr fitToPage="1"/>
  </sheetPr>
  <dimension ref="B1:BO92"/>
  <sheetViews>
    <sheetView defaultGridColor="0" colorId="8" zoomScale="85" workbookViewId="0">
      <selection activeCell="U1" sqref="U1:BQ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762</v>
      </c>
      <c r="E13" s="19">
        <v>209</v>
      </c>
      <c r="F13" s="19">
        <v>1566.83</v>
      </c>
      <c r="G13" s="19">
        <v>16.7</v>
      </c>
      <c r="H13" s="19">
        <v>68.5</v>
      </c>
      <c r="I13" s="19"/>
      <c r="J13" s="19">
        <v>6</v>
      </c>
      <c r="K13" s="19">
        <v>19</v>
      </c>
      <c r="L13" s="19">
        <v>5</v>
      </c>
      <c r="M13" s="19">
        <v>26</v>
      </c>
      <c r="N13" s="19">
        <v>25</v>
      </c>
      <c r="O13" s="19">
        <v>15</v>
      </c>
      <c r="P13" s="19">
        <v>7</v>
      </c>
      <c r="Q13" s="19">
        <v>26</v>
      </c>
      <c r="R13" s="19">
        <v>0</v>
      </c>
      <c r="S13" s="18" t="s">
        <v>738</v>
      </c>
      <c r="U13" s="102">
        <v>4</v>
      </c>
      <c r="V13" s="102">
        <f>IF($H13="","",$H13)</f>
        <v>68.5</v>
      </c>
      <c r="W13" s="102">
        <f>IF(V13="","",V13/100)</f>
        <v>0.68500000000000005</v>
      </c>
      <c r="X13" s="102">
        <f>IF($G13="","",$G13)</f>
        <v>16.7</v>
      </c>
      <c r="Y13" s="102">
        <f>IF($K13="","",$K13)</f>
        <v>19</v>
      </c>
      <c r="Z13" s="102">
        <f>IF(J13="","",J13-1)</f>
        <v>5</v>
      </c>
      <c r="AA13" s="102">
        <f>IF($L13="","",$L13)</f>
        <v>5</v>
      </c>
      <c r="AB13" s="102">
        <f>IF($M13="","",$M13)</f>
        <v>26</v>
      </c>
      <c r="AC13" s="102">
        <f>IF($H14="","",$H14)</f>
        <v>61.1</v>
      </c>
      <c r="AD13" s="102">
        <f>IF(AC13="","",AC13/100)</f>
        <v>0.61099999999999999</v>
      </c>
      <c r="AE13" s="102">
        <f>IF($G14="","",$G14)</f>
        <v>13.2</v>
      </c>
      <c r="AF13" s="102">
        <f>IF($K14="","",$K14)</f>
        <v>15</v>
      </c>
      <c r="AG13" s="102">
        <f>IF(J14="","",J14-1)</f>
        <v>4</v>
      </c>
      <c r="AH13" s="102">
        <f>IF($L14="","",$L14)</f>
        <v>1</v>
      </c>
      <c r="AI13" s="102">
        <f>IF($M14="","",$M14)</f>
        <v>7</v>
      </c>
      <c r="AJ13" s="102">
        <f>IF($H15="","",$H15)</f>
        <v>57.5</v>
      </c>
      <c r="AK13" s="102">
        <f>IF(AJ13="","",AJ13/100)</f>
        <v>0.57499999999999996</v>
      </c>
      <c r="AL13" s="102">
        <f>IF($G15="","",$G15)</f>
        <v>10.9</v>
      </c>
      <c r="AM13" s="102">
        <f>IF($K15="","",$K15)</f>
        <v>16</v>
      </c>
      <c r="AN13" s="102">
        <f>IF(J15="","",J15-1)</f>
        <v>4</v>
      </c>
      <c r="AO13" s="102">
        <f>IF($L15="","",$L15)</f>
        <v>1</v>
      </c>
      <c r="AP13" s="102">
        <f>IF($M15="","",$M15)</f>
        <v>1</v>
      </c>
      <c r="AQ13" s="102">
        <f>IF($H16="","",$H16)</f>
        <v>64.5</v>
      </c>
      <c r="AR13" s="102">
        <f>IF(AQ13="","",AQ13/100)</f>
        <v>0.64500000000000002</v>
      </c>
      <c r="AS13" s="102">
        <f>IF($G16="","",$G16)</f>
        <v>13</v>
      </c>
      <c r="AT13" s="102">
        <f>IF($K16="","",$K16)</f>
        <v>19</v>
      </c>
      <c r="AU13" s="102">
        <f>IF(J16="","",J16-1)</f>
        <v>3</v>
      </c>
      <c r="AV13" s="102">
        <f>IF($L16="","",$L16)</f>
        <v>2</v>
      </c>
      <c r="AW13" s="102">
        <f>IF($M16="","",$M16)</f>
        <v>5</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8</v>
      </c>
      <c r="BM13" s="102">
        <f>SUM(P13:P18)/U13</f>
        <v>3.25</v>
      </c>
      <c r="BN13" s="102">
        <f>SUM(Q13:Q18)/U13</f>
        <v>10.25</v>
      </c>
      <c r="BO13" s="102">
        <f>SUM(R13:R18)/U13</f>
        <v>0</v>
      </c>
    </row>
    <row r="14" spans="2:67" ht="15.75" x14ac:dyDescent="0.2">
      <c r="B14" s="147"/>
      <c r="C14" s="21" t="s">
        <v>103</v>
      </c>
      <c r="D14" s="19" t="s">
        <v>107</v>
      </c>
      <c r="E14" s="19">
        <v>212</v>
      </c>
      <c r="F14" s="20"/>
      <c r="G14" s="19">
        <v>13.2</v>
      </c>
      <c r="H14" s="19">
        <v>61.1</v>
      </c>
      <c r="I14" s="19"/>
      <c r="J14" s="19">
        <v>5</v>
      </c>
      <c r="K14" s="19">
        <v>15</v>
      </c>
      <c r="L14" s="19">
        <v>1</v>
      </c>
      <c r="M14" s="19">
        <v>7</v>
      </c>
      <c r="N14" s="19">
        <v>10</v>
      </c>
      <c r="O14" s="19">
        <v>12</v>
      </c>
      <c r="P14" s="19">
        <v>3</v>
      </c>
      <c r="Q14" s="19">
        <v>3</v>
      </c>
      <c r="R14" s="19">
        <v>0</v>
      </c>
      <c r="S14" s="18" t="s">
        <v>741</v>
      </c>
    </row>
    <row r="15" spans="2:67" ht="15.75" x14ac:dyDescent="0.2">
      <c r="B15" s="147"/>
      <c r="C15" s="21" t="s">
        <v>102</v>
      </c>
      <c r="D15" s="19" t="str">
        <f>D14</f>
        <v>sr</v>
      </c>
      <c r="E15" s="19">
        <f>E14</f>
        <v>212</v>
      </c>
      <c r="F15" s="20"/>
      <c r="G15" s="19">
        <v>10.9</v>
      </c>
      <c r="H15" s="19">
        <v>57.5</v>
      </c>
      <c r="I15" s="19"/>
      <c r="J15" s="19">
        <v>5</v>
      </c>
      <c r="K15" s="19">
        <v>16</v>
      </c>
      <c r="L15" s="19">
        <v>1</v>
      </c>
      <c r="M15" s="19">
        <v>1</v>
      </c>
      <c r="N15" s="19">
        <v>8</v>
      </c>
      <c r="O15" s="19">
        <v>5</v>
      </c>
      <c r="P15" s="19">
        <v>3</v>
      </c>
      <c r="Q15" s="19">
        <v>3</v>
      </c>
      <c r="R15" s="19">
        <v>0</v>
      </c>
      <c r="S15" s="18" t="s">
        <v>765</v>
      </c>
    </row>
    <row r="16" spans="2:67" ht="15.75" x14ac:dyDescent="0.2">
      <c r="B16" s="147"/>
      <c r="C16" s="21" t="s">
        <v>101</v>
      </c>
      <c r="D16" s="19" t="str">
        <f>D15</f>
        <v>sr</v>
      </c>
      <c r="E16" s="19">
        <f>E15</f>
        <v>212</v>
      </c>
      <c r="F16" s="20"/>
      <c r="G16" s="19">
        <v>13</v>
      </c>
      <c r="H16" s="19">
        <v>64.5</v>
      </c>
      <c r="I16" s="19"/>
      <c r="J16" s="19">
        <v>4</v>
      </c>
      <c r="K16" s="19">
        <v>19</v>
      </c>
      <c r="L16" s="19">
        <v>2</v>
      </c>
      <c r="M16" s="19">
        <v>5</v>
      </c>
      <c r="N16" s="19">
        <v>6</v>
      </c>
      <c r="O16" s="19">
        <v>0</v>
      </c>
      <c r="P16" s="19">
        <v>0</v>
      </c>
      <c r="Q16" s="19">
        <v>9</v>
      </c>
      <c r="R16" s="19">
        <v>0</v>
      </c>
      <c r="S16" s="18" t="s">
        <v>765</v>
      </c>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212</v>
      </c>
      <c r="F20" s="13">
        <f>F13</f>
        <v>1566.83</v>
      </c>
      <c r="G20" s="13">
        <f t="shared" ref="G20:R20" si="0">AVERAGE(G13:G18)</f>
        <v>13.45</v>
      </c>
      <c r="H20" s="13">
        <f t="shared" si="0"/>
        <v>62.9</v>
      </c>
      <c r="I20" s="13" t="e">
        <f t="shared" si="0"/>
        <v>#DIV/0!</v>
      </c>
      <c r="J20" s="13">
        <f t="shared" si="0"/>
        <v>5</v>
      </c>
      <c r="K20" s="13">
        <f t="shared" si="0"/>
        <v>17.25</v>
      </c>
      <c r="L20" s="13">
        <f t="shared" si="0"/>
        <v>2.25</v>
      </c>
      <c r="M20" s="13">
        <f t="shared" si="0"/>
        <v>9.75</v>
      </c>
      <c r="N20" s="13">
        <f t="shared" si="0"/>
        <v>12.25</v>
      </c>
      <c r="O20" s="13">
        <f t="shared" si="0"/>
        <v>8</v>
      </c>
      <c r="P20" s="13">
        <f t="shared" si="0"/>
        <v>3.25</v>
      </c>
      <c r="Q20" s="13">
        <f t="shared" si="0"/>
        <v>10.25</v>
      </c>
      <c r="R20" s="13">
        <f t="shared" si="0"/>
        <v>0</v>
      </c>
      <c r="S20" s="12"/>
    </row>
    <row r="21" spans="2:67" ht="15.75" x14ac:dyDescent="0.2">
      <c r="B21" s="17"/>
      <c r="C21" s="16" t="s">
        <v>97</v>
      </c>
      <c r="D21" s="15"/>
      <c r="E21" s="14"/>
      <c r="F21" s="14"/>
      <c r="G21" s="13">
        <f t="shared" ref="G21:R21" si="1">STDEV(G13:G18)/SQRT(COUNT(G13:G18))</f>
        <v>1.2017348570573625</v>
      </c>
      <c r="H21" s="13">
        <f t="shared" si="1"/>
        <v>2.350886357667394</v>
      </c>
      <c r="I21" s="13" t="e">
        <f t="shared" si="1"/>
        <v>#DIV/0!</v>
      </c>
      <c r="J21" s="13">
        <f t="shared" si="1"/>
        <v>0.40824829046386302</v>
      </c>
      <c r="K21" s="13">
        <f t="shared" si="1"/>
        <v>1.0307764064044151</v>
      </c>
      <c r="L21" s="13">
        <f t="shared" si="1"/>
        <v>0.9464847243000456</v>
      </c>
      <c r="M21" s="13">
        <f t="shared" si="1"/>
        <v>5.5584020485507644</v>
      </c>
      <c r="N21" s="13">
        <f t="shared" si="1"/>
        <v>4.3277207241995947</v>
      </c>
      <c r="O21" s="13">
        <f t="shared" si="1"/>
        <v>3.3911649915626341</v>
      </c>
      <c r="P21" s="13">
        <f t="shared" si="1"/>
        <v>1.4361406616345072</v>
      </c>
      <c r="Q21" s="13">
        <f t="shared" si="1"/>
        <v>5.4371407927328868</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762</v>
      </c>
      <c r="E23" s="19">
        <v>209</v>
      </c>
      <c r="F23" s="19">
        <v>1680.67</v>
      </c>
      <c r="G23" s="19">
        <v>14.2</v>
      </c>
      <c r="H23" s="19">
        <v>92.3</v>
      </c>
      <c r="I23" s="19"/>
      <c r="J23" s="19">
        <v>7</v>
      </c>
      <c r="K23" s="19">
        <v>20</v>
      </c>
      <c r="L23" s="19">
        <v>3</v>
      </c>
      <c r="M23" s="19">
        <v>18</v>
      </c>
      <c r="N23" s="19">
        <v>21</v>
      </c>
      <c r="O23" s="19">
        <v>13</v>
      </c>
      <c r="P23" s="19">
        <v>2</v>
      </c>
      <c r="Q23" s="19">
        <v>24</v>
      </c>
      <c r="R23" s="19">
        <v>0</v>
      </c>
      <c r="S23" s="18" t="s">
        <v>738</v>
      </c>
      <c r="U23" s="102">
        <v>4</v>
      </c>
      <c r="V23" s="102">
        <f>IF($H23="","",$H23)</f>
        <v>92.3</v>
      </c>
      <c r="W23" s="102">
        <f>IF(V23="","",V23/100)</f>
        <v>0.92299999999999993</v>
      </c>
      <c r="X23" s="102">
        <f>IF($G23="","",$G23)</f>
        <v>14.2</v>
      </c>
      <c r="Y23" s="102">
        <f>IF($K23="","",$K23)</f>
        <v>20</v>
      </c>
      <c r="Z23" s="102">
        <f>IF(J23="","",J23-1)</f>
        <v>6</v>
      </c>
      <c r="AA23" s="102">
        <f>IF($L23="","",$L23)</f>
        <v>3</v>
      </c>
      <c r="AB23" s="102">
        <f>IF($M23="","",$M23)</f>
        <v>18</v>
      </c>
      <c r="AC23" s="102">
        <f>IF($H24="","",$H24)</f>
        <v>70.3</v>
      </c>
      <c r="AD23" s="102">
        <f>IF(AC23="","",AC23/100)</f>
        <v>0.70299999999999996</v>
      </c>
      <c r="AE23" s="102">
        <f>IF($G24="","",$G24)</f>
        <v>8.4</v>
      </c>
      <c r="AF23" s="102">
        <f>IF($K24="","",$K24)</f>
        <v>12</v>
      </c>
      <c r="AG23" s="102">
        <f>IF(J24="","",J24-1)</f>
        <v>6</v>
      </c>
      <c r="AH23" s="102">
        <f>IF($L24="","",$L24)</f>
        <v>1</v>
      </c>
      <c r="AI23" s="102">
        <f>IF($M24="","",$M24)</f>
        <v>2</v>
      </c>
      <c r="AJ23" s="102">
        <f>IF($H25="","",$H25)</f>
        <v>64</v>
      </c>
      <c r="AK23" s="102">
        <f>IF(AJ23="","",AJ23/100)</f>
        <v>0.64</v>
      </c>
      <c r="AL23" s="102">
        <f>IF($G25="","",$G25)</f>
        <v>12.2</v>
      </c>
      <c r="AM23" s="102">
        <f>IF($K25="","",$K25)</f>
        <v>15</v>
      </c>
      <c r="AN23" s="102">
        <f>IF(J25="","",J25-1)</f>
        <v>6</v>
      </c>
      <c r="AO23" s="102">
        <f>IF($L25="","",$L25)</f>
        <v>1</v>
      </c>
      <c r="AP23" s="102">
        <f>IF($M25="","",$M25)</f>
        <v>5</v>
      </c>
      <c r="AQ23" s="102">
        <f>IF($H26="","",$H26)</f>
        <v>71.5</v>
      </c>
      <c r="AR23" s="102">
        <f>IF(AQ23="","",AQ23/100)</f>
        <v>0.71499999999999997</v>
      </c>
      <c r="AS23" s="102">
        <f>IF($G26="","",$G26)</f>
        <v>9.9</v>
      </c>
      <c r="AT23" s="102">
        <f>IF($K26="","",$K26)</f>
        <v>20</v>
      </c>
      <c r="AU23" s="102">
        <f>IF(J26="","",J26-1)</f>
        <v>7</v>
      </c>
      <c r="AV23" s="102">
        <f>IF($L26="","",$L26)</f>
        <v>2</v>
      </c>
      <c r="AW23" s="102">
        <f>IF($M26="","",$M26)</f>
        <v>2</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3.75</v>
      </c>
      <c r="BM23" s="102">
        <f>SUM(P23:P28)/U23</f>
        <v>0.5</v>
      </c>
      <c r="BN23" s="102">
        <f>SUM(Q23:Q28)/U23</f>
        <v>9.75</v>
      </c>
      <c r="BO23" s="102">
        <f>SUM(R23:R28)/U23</f>
        <v>0</v>
      </c>
    </row>
    <row r="24" spans="2:67" ht="15.75" x14ac:dyDescent="0.2">
      <c r="B24" s="147"/>
      <c r="C24" s="21" t="s">
        <v>103</v>
      </c>
      <c r="D24" s="19" t="s">
        <v>107</v>
      </c>
      <c r="E24" s="19">
        <v>212</v>
      </c>
      <c r="F24" s="20"/>
      <c r="G24" s="19">
        <v>8.4</v>
      </c>
      <c r="H24" s="19">
        <v>70.3</v>
      </c>
      <c r="I24" s="19"/>
      <c r="J24" s="19">
        <v>7</v>
      </c>
      <c r="K24" s="19">
        <v>12</v>
      </c>
      <c r="L24" s="19">
        <v>1</v>
      </c>
      <c r="M24" s="19">
        <v>2</v>
      </c>
      <c r="N24" s="19">
        <v>6</v>
      </c>
      <c r="O24" s="19">
        <v>1</v>
      </c>
      <c r="P24" s="19">
        <v>0</v>
      </c>
      <c r="Q24" s="19">
        <v>2</v>
      </c>
      <c r="R24" s="19">
        <v>0</v>
      </c>
      <c r="S24" s="18" t="s">
        <v>741</v>
      </c>
    </row>
    <row r="25" spans="2:67" ht="15.75" x14ac:dyDescent="0.2">
      <c r="B25" s="147"/>
      <c r="C25" s="21" t="s">
        <v>102</v>
      </c>
      <c r="D25" s="19" t="str">
        <f>D24</f>
        <v>sr</v>
      </c>
      <c r="E25" s="19">
        <f>E24</f>
        <v>212</v>
      </c>
      <c r="F25" s="20"/>
      <c r="G25" s="19">
        <v>12.2</v>
      </c>
      <c r="H25" s="19">
        <v>64</v>
      </c>
      <c r="I25" s="19"/>
      <c r="J25" s="19">
        <v>7</v>
      </c>
      <c r="K25" s="19">
        <v>15</v>
      </c>
      <c r="L25" s="19">
        <v>1</v>
      </c>
      <c r="M25" s="19">
        <v>5</v>
      </c>
      <c r="N25" s="19">
        <v>14</v>
      </c>
      <c r="O25" s="19">
        <v>0</v>
      </c>
      <c r="P25" s="19">
        <v>0</v>
      </c>
      <c r="Q25" s="19">
        <v>8</v>
      </c>
      <c r="R25" s="19">
        <v>0</v>
      </c>
      <c r="S25" s="18" t="s">
        <v>741</v>
      </c>
    </row>
    <row r="26" spans="2:67" ht="15.75" x14ac:dyDescent="0.2">
      <c r="B26" s="147"/>
      <c r="C26" s="21" t="s">
        <v>101</v>
      </c>
      <c r="D26" s="19" t="str">
        <f>D25</f>
        <v>sr</v>
      </c>
      <c r="E26" s="19">
        <f>E25</f>
        <v>212</v>
      </c>
      <c r="F26" s="20"/>
      <c r="G26" s="19">
        <v>9.9</v>
      </c>
      <c r="H26" s="19">
        <v>71.5</v>
      </c>
      <c r="I26" s="19"/>
      <c r="J26" s="19">
        <v>8</v>
      </c>
      <c r="K26" s="19">
        <v>20</v>
      </c>
      <c r="L26" s="19">
        <v>2</v>
      </c>
      <c r="M26" s="19">
        <v>2</v>
      </c>
      <c r="N26" s="19">
        <v>12</v>
      </c>
      <c r="O26" s="19">
        <v>1</v>
      </c>
      <c r="P26" s="19">
        <v>0</v>
      </c>
      <c r="Q26" s="19">
        <v>5</v>
      </c>
      <c r="R26" s="19">
        <v>0</v>
      </c>
      <c r="S26" s="18" t="s">
        <v>765</v>
      </c>
    </row>
    <row r="27" spans="2:67" ht="15.75" x14ac:dyDescent="0.2">
      <c r="B27" s="147"/>
      <c r="C27" s="21" t="s">
        <v>100</v>
      </c>
      <c r="D27" s="19"/>
      <c r="E27" s="19"/>
      <c r="F27" s="20"/>
      <c r="G27" s="19"/>
      <c r="H27" s="19"/>
      <c r="I27" s="19"/>
      <c r="J27" s="19"/>
      <c r="K27" s="19"/>
      <c r="L27" s="19"/>
      <c r="M27" s="19"/>
      <c r="N27" s="19"/>
      <c r="O27" s="19"/>
      <c r="P27" s="19"/>
      <c r="Q27" s="19"/>
      <c r="R27" s="19"/>
      <c r="S27" s="18" t="s">
        <v>811</v>
      </c>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212</v>
      </c>
      <c r="F30" s="13">
        <f>F23</f>
        <v>1680.67</v>
      </c>
      <c r="G30" s="13">
        <f t="shared" ref="G30:R30" si="2">AVERAGE(G23:G28)</f>
        <v>11.174999999999999</v>
      </c>
      <c r="H30" s="13">
        <f t="shared" si="2"/>
        <v>74.525000000000006</v>
      </c>
      <c r="I30" s="13" t="e">
        <f t="shared" si="2"/>
        <v>#DIV/0!</v>
      </c>
      <c r="J30" s="13">
        <f t="shared" si="2"/>
        <v>7.25</v>
      </c>
      <c r="K30" s="13">
        <f t="shared" si="2"/>
        <v>16.75</v>
      </c>
      <c r="L30" s="13">
        <f t="shared" si="2"/>
        <v>1.75</v>
      </c>
      <c r="M30" s="13">
        <f t="shared" si="2"/>
        <v>6.75</v>
      </c>
      <c r="N30" s="13">
        <f t="shared" si="2"/>
        <v>13.25</v>
      </c>
      <c r="O30" s="13">
        <f t="shared" si="2"/>
        <v>3.75</v>
      </c>
      <c r="P30" s="13">
        <f t="shared" si="2"/>
        <v>0.5</v>
      </c>
      <c r="Q30" s="13">
        <f t="shared" si="2"/>
        <v>9.75</v>
      </c>
      <c r="R30" s="13">
        <f t="shared" si="2"/>
        <v>0</v>
      </c>
      <c r="S30" s="12"/>
    </row>
    <row r="31" spans="2:67" ht="15.75" x14ac:dyDescent="0.2">
      <c r="B31" s="17"/>
      <c r="C31" s="16" t="s">
        <v>97</v>
      </c>
      <c r="D31" s="15"/>
      <c r="E31" s="14"/>
      <c r="F31" s="14"/>
      <c r="G31" s="13">
        <f t="shared" ref="G31:R31" si="3">STDEV(G23:G28)/SQRT(COUNT(G23:G28))</f>
        <v>1.2756534273330939</v>
      </c>
      <c r="H31" s="13">
        <f t="shared" si="3"/>
        <v>6.1490344770540579</v>
      </c>
      <c r="I31" s="13" t="e">
        <f t="shared" si="3"/>
        <v>#DIV/0!</v>
      </c>
      <c r="J31" s="13">
        <f t="shared" si="3"/>
        <v>0.25</v>
      </c>
      <c r="K31" s="13">
        <f t="shared" si="3"/>
        <v>1.973786547054502</v>
      </c>
      <c r="L31" s="13">
        <f t="shared" si="3"/>
        <v>0.47871355387816905</v>
      </c>
      <c r="M31" s="13">
        <f t="shared" si="3"/>
        <v>3.8160843806184368</v>
      </c>
      <c r="N31" s="13">
        <f t="shared" si="3"/>
        <v>3.0923292192132452</v>
      </c>
      <c r="O31" s="13">
        <f t="shared" si="3"/>
        <v>3.0923292192132452</v>
      </c>
      <c r="P31" s="13">
        <f t="shared" si="3"/>
        <v>0.5</v>
      </c>
      <c r="Q31" s="13">
        <f t="shared" si="3"/>
        <v>4.9053542175871456</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762</v>
      </c>
      <c r="E33" s="19">
        <v>209</v>
      </c>
      <c r="F33" s="19">
        <v>1355.82</v>
      </c>
      <c r="G33" s="19">
        <v>10.8</v>
      </c>
      <c r="H33" s="19">
        <v>72.3</v>
      </c>
      <c r="I33" s="19"/>
      <c r="J33" s="19">
        <v>6</v>
      </c>
      <c r="K33" s="19">
        <v>22</v>
      </c>
      <c r="L33" s="19">
        <v>1</v>
      </c>
      <c r="M33" s="19">
        <v>0</v>
      </c>
      <c r="N33" s="19">
        <v>14</v>
      </c>
      <c r="O33" s="19">
        <v>0</v>
      </c>
      <c r="P33" s="19">
        <v>0</v>
      </c>
      <c r="Q33" s="19">
        <v>11</v>
      </c>
      <c r="R33" s="19">
        <v>0</v>
      </c>
      <c r="S33" s="18" t="s">
        <v>765</v>
      </c>
      <c r="U33" s="102">
        <v>4</v>
      </c>
      <c r="V33" s="102">
        <f>IF($H33="","",$H33)</f>
        <v>72.3</v>
      </c>
      <c r="W33" s="102">
        <f>IF(V33="","",V33/100)</f>
        <v>0.72299999999999998</v>
      </c>
      <c r="X33" s="102">
        <f>IF($G33="","",$G33)</f>
        <v>10.8</v>
      </c>
      <c r="Y33" s="102">
        <f>IF($K33="","",$K33)</f>
        <v>22</v>
      </c>
      <c r="Z33" s="102">
        <f>IF(J33="","",J33-1)</f>
        <v>5</v>
      </c>
      <c r="AA33" s="102">
        <f>IF($L33="","",$L33)</f>
        <v>1</v>
      </c>
      <c r="AB33" s="102">
        <f>IF($M33="","",$M33)</f>
        <v>0</v>
      </c>
      <c r="AC33" s="102">
        <f>IF($H34="","",$H34)</f>
        <v>68.2</v>
      </c>
      <c r="AD33" s="102">
        <f>IF(AC33="","",AC33/100)</f>
        <v>0.68200000000000005</v>
      </c>
      <c r="AE33" s="102">
        <f>IF($G34="","",$G34)</f>
        <v>9.6999999999999993</v>
      </c>
      <c r="AF33" s="102">
        <f>IF($K34="","",$K34)</f>
        <v>18</v>
      </c>
      <c r="AG33" s="102">
        <f>IF(J34="","",J34-1)</f>
        <v>5</v>
      </c>
      <c r="AH33" s="102">
        <f>IF($L34="","",$L34)</f>
        <v>2</v>
      </c>
      <c r="AI33" s="102">
        <f>IF($M34="","",$M34)</f>
        <v>4</v>
      </c>
      <c r="AJ33" s="102">
        <f>IF($H35="","",$H35)</f>
        <v>77.099999999999994</v>
      </c>
      <c r="AK33" s="102">
        <f>IF(AJ33="","",AJ33/100)</f>
        <v>0.77099999999999991</v>
      </c>
      <c r="AL33" s="102">
        <f>IF($G35="","",$G35)</f>
        <v>12.9</v>
      </c>
      <c r="AM33" s="102">
        <f>IF($K35="","",$K35)</f>
        <v>18</v>
      </c>
      <c r="AN33" s="102">
        <f>IF(J35="","",J35-1)</f>
        <v>5</v>
      </c>
      <c r="AO33" s="102">
        <f>IF($L35="","",$L35)</f>
        <v>3</v>
      </c>
      <c r="AP33" s="102">
        <f>IF($M35="","",$M35)</f>
        <v>6</v>
      </c>
      <c r="AQ33" s="102">
        <f>IF($H36="","",$H36)</f>
        <v>72</v>
      </c>
      <c r="AR33" s="102">
        <f>IF(AQ33="","",AQ33/100)</f>
        <v>0.72</v>
      </c>
      <c r="AS33" s="102">
        <f>IF($G36="","",$G36)</f>
        <v>9.9</v>
      </c>
      <c r="AT33" s="102">
        <f>IF($K36="","",$K36)</f>
        <v>19</v>
      </c>
      <c r="AU33" s="102">
        <f>IF(J36="","",J36-1)</f>
        <v>9</v>
      </c>
      <c r="AV33" s="102">
        <f>IF($L36="","",$L36)</f>
        <v>3</v>
      </c>
      <c r="AW33" s="102">
        <f>IF($M36="","",$M36)</f>
        <v>3</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5.25</v>
      </c>
      <c r="BM33" s="102">
        <f>SUM(P33:P38)/U33</f>
        <v>0.75</v>
      </c>
      <c r="BN33" s="102">
        <f>SUM(Q33:Q38)/U33</f>
        <v>9</v>
      </c>
      <c r="BO33" s="102">
        <f>SUM(R33:R38)/U33</f>
        <v>0</v>
      </c>
    </row>
    <row r="34" spans="2:67" ht="15.75" x14ac:dyDescent="0.2">
      <c r="B34" s="147"/>
      <c r="C34" s="21" t="s">
        <v>103</v>
      </c>
      <c r="D34" s="19" t="s">
        <v>107</v>
      </c>
      <c r="E34" s="19">
        <v>212</v>
      </c>
      <c r="F34" s="20"/>
      <c r="G34" s="19">
        <v>9.6999999999999993</v>
      </c>
      <c r="H34" s="19">
        <v>68.2</v>
      </c>
      <c r="I34" s="19"/>
      <c r="J34" s="19">
        <v>6</v>
      </c>
      <c r="K34" s="19">
        <v>18</v>
      </c>
      <c r="L34" s="19">
        <v>2</v>
      </c>
      <c r="M34" s="19">
        <v>4</v>
      </c>
      <c r="N34" s="19">
        <v>3</v>
      </c>
      <c r="O34" s="19">
        <v>3</v>
      </c>
      <c r="P34" s="19">
        <v>2</v>
      </c>
      <c r="Q34" s="19">
        <v>9</v>
      </c>
      <c r="R34" s="19">
        <v>0</v>
      </c>
      <c r="S34" s="18" t="s">
        <v>765</v>
      </c>
    </row>
    <row r="35" spans="2:67" ht="15.75" x14ac:dyDescent="0.2">
      <c r="B35" s="147"/>
      <c r="C35" s="21" t="s">
        <v>102</v>
      </c>
      <c r="D35" s="19" t="s">
        <v>107</v>
      </c>
      <c r="E35" s="19">
        <f>E34</f>
        <v>212</v>
      </c>
      <c r="F35" s="20"/>
      <c r="G35" s="19">
        <v>12.9</v>
      </c>
      <c r="H35" s="19">
        <v>77.099999999999994</v>
      </c>
      <c r="I35" s="19"/>
      <c r="J35" s="19">
        <v>6</v>
      </c>
      <c r="K35" s="19">
        <v>18</v>
      </c>
      <c r="L35" s="19">
        <v>3</v>
      </c>
      <c r="M35" s="19">
        <v>6</v>
      </c>
      <c r="N35" s="19">
        <v>17</v>
      </c>
      <c r="O35" s="19">
        <v>12</v>
      </c>
      <c r="P35" s="19">
        <v>0</v>
      </c>
      <c r="Q35" s="19">
        <v>10</v>
      </c>
      <c r="R35" s="19">
        <v>0</v>
      </c>
      <c r="S35" s="18" t="s">
        <v>738</v>
      </c>
    </row>
    <row r="36" spans="2:67" ht="15.75" x14ac:dyDescent="0.2">
      <c r="B36" s="147"/>
      <c r="C36" s="21" t="s">
        <v>101</v>
      </c>
      <c r="D36" s="19" t="str">
        <f>D35</f>
        <v>sr</v>
      </c>
      <c r="E36" s="19">
        <f>E35</f>
        <v>212</v>
      </c>
      <c r="F36" s="20"/>
      <c r="G36" s="19">
        <v>9.9</v>
      </c>
      <c r="H36" s="19">
        <v>72</v>
      </c>
      <c r="I36" s="19"/>
      <c r="J36" s="19">
        <v>10</v>
      </c>
      <c r="K36" s="19">
        <v>19</v>
      </c>
      <c r="L36" s="19">
        <v>3</v>
      </c>
      <c r="M36" s="19">
        <v>3</v>
      </c>
      <c r="N36" s="19">
        <v>12</v>
      </c>
      <c r="O36" s="19">
        <v>6</v>
      </c>
      <c r="P36" s="19">
        <v>1</v>
      </c>
      <c r="Q36" s="19">
        <v>6</v>
      </c>
      <c r="R36" s="19">
        <v>0</v>
      </c>
      <c r="S36" s="18" t="s">
        <v>765</v>
      </c>
    </row>
    <row r="37" spans="2:67" ht="15.75" x14ac:dyDescent="0.2">
      <c r="B37" s="147"/>
      <c r="C37" s="21" t="s">
        <v>100</v>
      </c>
      <c r="D37" s="19"/>
      <c r="E37" s="19"/>
      <c r="F37" s="20"/>
      <c r="G37" s="19"/>
      <c r="H37" s="19"/>
      <c r="I37" s="19"/>
      <c r="J37" s="19"/>
      <c r="K37" s="19"/>
      <c r="L37" s="19"/>
      <c r="M37" s="19"/>
      <c r="N37" s="19"/>
      <c r="O37" s="19"/>
      <c r="P37" s="19"/>
      <c r="Q37" s="19"/>
      <c r="R37" s="19"/>
      <c r="S37" s="18" t="s">
        <v>808</v>
      </c>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212</v>
      </c>
      <c r="F40" s="13">
        <f>F33</f>
        <v>1355.82</v>
      </c>
      <c r="G40" s="13">
        <f t="shared" ref="G40:R40" si="4">AVERAGE(G33:G38)</f>
        <v>10.824999999999999</v>
      </c>
      <c r="H40" s="13">
        <f t="shared" si="4"/>
        <v>72.400000000000006</v>
      </c>
      <c r="I40" s="13" t="e">
        <f t="shared" si="4"/>
        <v>#DIV/0!</v>
      </c>
      <c r="J40" s="13">
        <f t="shared" si="4"/>
        <v>7</v>
      </c>
      <c r="K40" s="13">
        <f t="shared" si="4"/>
        <v>19.25</v>
      </c>
      <c r="L40" s="13">
        <f t="shared" si="4"/>
        <v>2.25</v>
      </c>
      <c r="M40" s="13">
        <f t="shared" si="4"/>
        <v>3.25</v>
      </c>
      <c r="N40" s="13">
        <f t="shared" si="4"/>
        <v>11.5</v>
      </c>
      <c r="O40" s="13">
        <f t="shared" si="4"/>
        <v>5.25</v>
      </c>
      <c r="P40" s="13">
        <f t="shared" si="4"/>
        <v>0.75</v>
      </c>
      <c r="Q40" s="13">
        <f t="shared" si="4"/>
        <v>9</v>
      </c>
      <c r="R40" s="13">
        <f t="shared" si="4"/>
        <v>0</v>
      </c>
      <c r="S40" s="12"/>
    </row>
    <row r="41" spans="2:67" ht="15.75" x14ac:dyDescent="0.2">
      <c r="B41" s="17"/>
      <c r="C41" s="16" t="s">
        <v>97</v>
      </c>
      <c r="D41" s="15"/>
      <c r="E41" s="14"/>
      <c r="F41" s="14"/>
      <c r="G41" s="13">
        <f t="shared" ref="G41:R41" si="5">STDEV(G33:G38)/SQRT(COUNT(G33:G38))</f>
        <v>0.73186405841522606</v>
      </c>
      <c r="H41" s="13">
        <f t="shared" si="5"/>
        <v>1.8234582528810452</v>
      </c>
      <c r="I41" s="13" t="e">
        <f t="shared" si="5"/>
        <v>#DIV/0!</v>
      </c>
      <c r="J41" s="13">
        <f t="shared" si="5"/>
        <v>1</v>
      </c>
      <c r="K41" s="13">
        <f t="shared" si="5"/>
        <v>0.9464847243000456</v>
      </c>
      <c r="L41" s="13">
        <f t="shared" si="5"/>
        <v>0.47871355387816905</v>
      </c>
      <c r="M41" s="13">
        <f t="shared" si="5"/>
        <v>1.25</v>
      </c>
      <c r="N41" s="13">
        <f t="shared" si="5"/>
        <v>3.0138568866708542</v>
      </c>
      <c r="O41" s="13">
        <f t="shared" si="5"/>
        <v>2.5617376914898995</v>
      </c>
      <c r="P41" s="13">
        <f t="shared" si="5"/>
        <v>0.47871355387816905</v>
      </c>
      <c r="Q41" s="13">
        <f t="shared" si="5"/>
        <v>1.0801234497346435</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762</v>
      </c>
      <c r="E43" s="19">
        <v>209</v>
      </c>
      <c r="F43" s="19">
        <v>1695.62</v>
      </c>
      <c r="G43" s="19">
        <v>16.989999999999998</v>
      </c>
      <c r="H43" s="19">
        <v>88</v>
      </c>
      <c r="I43" s="19"/>
      <c r="J43" s="19">
        <v>8</v>
      </c>
      <c r="K43" s="19">
        <v>24</v>
      </c>
      <c r="L43" s="19">
        <v>3</v>
      </c>
      <c r="M43" s="19">
        <v>32</v>
      </c>
      <c r="N43" s="19">
        <v>35</v>
      </c>
      <c r="O43" s="19">
        <v>27</v>
      </c>
      <c r="P43" s="19">
        <v>1</v>
      </c>
      <c r="Q43" s="19">
        <v>30</v>
      </c>
      <c r="R43" s="19">
        <v>0</v>
      </c>
      <c r="S43" s="18" t="s">
        <v>739</v>
      </c>
      <c r="U43" s="102">
        <v>4</v>
      </c>
      <c r="V43" s="102">
        <f>IF($H43="","",$H43)</f>
        <v>88</v>
      </c>
      <c r="W43" s="102">
        <f>IF(V43="","",V43/100)</f>
        <v>0.88</v>
      </c>
      <c r="X43" s="102">
        <f>IF($G43="","",$G43)</f>
        <v>16.989999999999998</v>
      </c>
      <c r="Y43" s="102">
        <f>IF($K43="","",$K43)</f>
        <v>24</v>
      </c>
      <c r="Z43" s="102">
        <f>IF(J43="","",J43-1)</f>
        <v>7</v>
      </c>
      <c r="AA43" s="102">
        <f>IF($L43="","",$L43)</f>
        <v>3</v>
      </c>
      <c r="AB43" s="102">
        <f>IF($M43="","",$M43)</f>
        <v>32</v>
      </c>
      <c r="AC43" s="102">
        <f>IF($H44="","",$H44)</f>
        <v>90.9</v>
      </c>
      <c r="AD43" s="102">
        <f>IF(AC43="","",AC43/100)</f>
        <v>0.90900000000000003</v>
      </c>
      <c r="AE43" s="102">
        <f>IF($G44="","",$G44)</f>
        <v>13.26</v>
      </c>
      <c r="AF43" s="102">
        <f>IF($K44="","",$K44)</f>
        <v>22</v>
      </c>
      <c r="AG43" s="102">
        <f>IF(J44="","",J44-1)</f>
        <v>4</v>
      </c>
      <c r="AH43" s="102">
        <f>IF($L44="","",$L44)</f>
        <v>1</v>
      </c>
      <c r="AI43" s="102">
        <f>IF($M44="","",$M44)</f>
        <v>11</v>
      </c>
      <c r="AJ43" s="102">
        <f>IF($H45="","",$H45)</f>
        <v>76.2</v>
      </c>
      <c r="AK43" s="102">
        <f>IF(AJ43="","",AJ43/100)</f>
        <v>0.76200000000000001</v>
      </c>
      <c r="AL43" s="102">
        <f>IF($G45="","",$G45)</f>
        <v>11.56</v>
      </c>
      <c r="AM43" s="102">
        <f>IF($K45="","",$K45)</f>
        <v>19</v>
      </c>
      <c r="AN43" s="102">
        <f>IF(J45="","",J45-1)</f>
        <v>5</v>
      </c>
      <c r="AO43" s="102">
        <f>IF($L45="","",$L45)</f>
        <v>2</v>
      </c>
      <c r="AP43" s="102">
        <f>IF($M45="","",$M45)</f>
        <v>23</v>
      </c>
      <c r="AQ43" s="102">
        <f>IF($H46="","",$H46)</f>
        <v>78.2</v>
      </c>
      <c r="AR43" s="102">
        <f>IF(AQ43="","",AQ43/100)</f>
        <v>0.78200000000000003</v>
      </c>
      <c r="AS43" s="102">
        <f>IF($G46="","",$G46)</f>
        <v>9.9700000000000006</v>
      </c>
      <c r="AT43" s="102">
        <f>IF($K46="","",$K46)</f>
        <v>21</v>
      </c>
      <c r="AU43" s="102">
        <f>IF(J46="","",J46-1)</f>
        <v>7</v>
      </c>
      <c r="AV43" s="102">
        <f>IF($L46="","",$L46)</f>
        <v>0</v>
      </c>
      <c r="AW43" s="102">
        <f>IF($M46="","",$M46)</f>
        <v>0</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14</v>
      </c>
      <c r="BM43" s="102">
        <f>SUM(P43:P48)/U43</f>
        <v>1</v>
      </c>
      <c r="BN43" s="102">
        <f>SUM(Q43:Q48)/U43</f>
        <v>14.5</v>
      </c>
      <c r="BO43" s="102">
        <f>SUM(R43:R48)/U43</f>
        <v>0</v>
      </c>
    </row>
    <row r="44" spans="2:67" ht="15.75" x14ac:dyDescent="0.2">
      <c r="B44" s="147"/>
      <c r="C44" s="21" t="s">
        <v>103</v>
      </c>
      <c r="D44" s="19" t="s">
        <v>755</v>
      </c>
      <c r="E44" s="19">
        <v>213</v>
      </c>
      <c r="F44" s="20"/>
      <c r="G44" s="19">
        <v>13.26</v>
      </c>
      <c r="H44" s="19">
        <v>90.9</v>
      </c>
      <c r="I44" s="19"/>
      <c r="J44" s="19">
        <v>5</v>
      </c>
      <c r="K44" s="19">
        <v>22</v>
      </c>
      <c r="L44" s="19">
        <v>1</v>
      </c>
      <c r="M44" s="19">
        <v>11</v>
      </c>
      <c r="N44" s="19">
        <v>23</v>
      </c>
      <c r="O44" s="19">
        <v>16</v>
      </c>
      <c r="P44" s="19">
        <v>1</v>
      </c>
      <c r="Q44" s="19">
        <v>5</v>
      </c>
      <c r="R44" s="19">
        <v>0</v>
      </c>
      <c r="S44" s="18" t="s">
        <v>741</v>
      </c>
    </row>
    <row r="45" spans="2:67" ht="15.75" x14ac:dyDescent="0.2">
      <c r="B45" s="147"/>
      <c r="C45" s="21" t="s">
        <v>102</v>
      </c>
      <c r="D45" s="19" t="str">
        <f>D44</f>
        <v>cob</v>
      </c>
      <c r="E45" s="19">
        <f>E44</f>
        <v>213</v>
      </c>
      <c r="F45" s="20"/>
      <c r="G45" s="19">
        <v>11.56</v>
      </c>
      <c r="H45" s="19">
        <v>76.2</v>
      </c>
      <c r="I45" s="19"/>
      <c r="J45" s="19">
        <v>6</v>
      </c>
      <c r="K45" s="19">
        <v>19</v>
      </c>
      <c r="L45" s="19">
        <v>2</v>
      </c>
      <c r="M45" s="19">
        <v>23</v>
      </c>
      <c r="N45" s="19">
        <v>25</v>
      </c>
      <c r="O45" s="19">
        <v>6</v>
      </c>
      <c r="P45" s="19">
        <v>1</v>
      </c>
      <c r="Q45" s="19">
        <v>16</v>
      </c>
      <c r="R45" s="19">
        <v>0</v>
      </c>
      <c r="S45" s="18" t="s">
        <v>738</v>
      </c>
    </row>
    <row r="46" spans="2:67" ht="15.75" x14ac:dyDescent="0.2">
      <c r="B46" s="147"/>
      <c r="C46" s="21" t="s">
        <v>101</v>
      </c>
      <c r="D46" s="19" t="str">
        <f>D45</f>
        <v>cob</v>
      </c>
      <c r="E46" s="19">
        <f>E45</f>
        <v>213</v>
      </c>
      <c r="F46" s="20"/>
      <c r="G46" s="19">
        <v>9.9700000000000006</v>
      </c>
      <c r="H46" s="19">
        <v>78.2</v>
      </c>
      <c r="I46" s="19"/>
      <c r="J46" s="19">
        <v>8</v>
      </c>
      <c r="K46" s="19">
        <v>21</v>
      </c>
      <c r="L46" s="19">
        <v>0</v>
      </c>
      <c r="M46" s="19">
        <v>0</v>
      </c>
      <c r="N46" s="19">
        <v>3</v>
      </c>
      <c r="O46" s="19">
        <v>7</v>
      </c>
      <c r="P46" s="19">
        <v>1</v>
      </c>
      <c r="Q46" s="19">
        <v>7</v>
      </c>
      <c r="R46" s="19">
        <v>0</v>
      </c>
      <c r="S46" s="18" t="s">
        <v>765</v>
      </c>
    </row>
    <row r="47" spans="2:67" ht="15.75" x14ac:dyDescent="0.2">
      <c r="B47" s="147"/>
      <c r="C47" s="21" t="s">
        <v>100</v>
      </c>
      <c r="D47" s="19"/>
      <c r="E47" s="19"/>
      <c r="F47" s="20"/>
      <c r="G47" s="19"/>
      <c r="H47" s="19"/>
      <c r="I47" s="19"/>
      <c r="J47" s="19"/>
      <c r="K47" s="19"/>
      <c r="L47" s="19"/>
      <c r="M47" s="19"/>
      <c r="N47" s="19"/>
      <c r="O47" s="19"/>
      <c r="P47" s="19"/>
      <c r="Q47" s="19"/>
      <c r="R47" s="19"/>
      <c r="S47" s="18" t="s">
        <v>806</v>
      </c>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213</v>
      </c>
      <c r="F50" s="13">
        <f>F43</f>
        <v>1695.62</v>
      </c>
      <c r="G50" s="13">
        <f t="shared" ref="G50:R50" si="6">AVERAGE(G43:G48)</f>
        <v>12.945</v>
      </c>
      <c r="H50" s="13">
        <f t="shared" si="6"/>
        <v>83.325000000000003</v>
      </c>
      <c r="I50" s="13" t="e">
        <f t="shared" si="6"/>
        <v>#DIV/0!</v>
      </c>
      <c r="J50" s="13">
        <f t="shared" si="6"/>
        <v>6.75</v>
      </c>
      <c r="K50" s="13">
        <f t="shared" si="6"/>
        <v>21.5</v>
      </c>
      <c r="L50" s="13">
        <f t="shared" si="6"/>
        <v>1.5</v>
      </c>
      <c r="M50" s="13">
        <f t="shared" si="6"/>
        <v>16.5</v>
      </c>
      <c r="N50" s="13">
        <f t="shared" si="6"/>
        <v>21.5</v>
      </c>
      <c r="O50" s="13">
        <f t="shared" si="6"/>
        <v>14</v>
      </c>
      <c r="P50" s="13">
        <f t="shared" si="6"/>
        <v>1</v>
      </c>
      <c r="Q50" s="13">
        <f t="shared" si="6"/>
        <v>14.5</v>
      </c>
      <c r="R50" s="13">
        <f t="shared" si="6"/>
        <v>0</v>
      </c>
      <c r="S50" s="12"/>
    </row>
    <row r="51" spans="2:67" ht="15.75" x14ac:dyDescent="0.2">
      <c r="B51" s="17"/>
      <c r="C51" s="16" t="s">
        <v>97</v>
      </c>
      <c r="D51" s="15"/>
      <c r="E51" s="14"/>
      <c r="F51" s="14"/>
      <c r="G51" s="13">
        <f t="shared" ref="G51:R51" si="7">STDEV(G43:G48)/SQRT(COUNT(G43:G48))</f>
        <v>1.5063781065854582</v>
      </c>
      <c r="H51" s="13">
        <f t="shared" si="7"/>
        <v>3.6086412493716615</v>
      </c>
      <c r="I51" s="13" t="e">
        <f t="shared" si="7"/>
        <v>#DIV/0!</v>
      </c>
      <c r="J51" s="13">
        <f t="shared" si="7"/>
        <v>0.75</v>
      </c>
      <c r="K51" s="13">
        <f t="shared" si="7"/>
        <v>1.0408329997330663</v>
      </c>
      <c r="L51" s="13">
        <f t="shared" si="7"/>
        <v>0.6454972243679028</v>
      </c>
      <c r="M51" s="13">
        <f t="shared" si="7"/>
        <v>6.9821200218844703</v>
      </c>
      <c r="N51" s="13">
        <f t="shared" si="7"/>
        <v>6.7019897542943667</v>
      </c>
      <c r="O51" s="13">
        <f t="shared" si="7"/>
        <v>4.8819395052922694</v>
      </c>
      <c r="P51" s="13">
        <f t="shared" si="7"/>
        <v>0</v>
      </c>
      <c r="Q51" s="13">
        <f t="shared" si="7"/>
        <v>5.6935636175129076</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762</v>
      </c>
      <c r="E53" s="19">
        <v>209</v>
      </c>
      <c r="F53" s="19">
        <v>1127.8</v>
      </c>
      <c r="G53" s="19">
        <v>9.7799999999999994</v>
      </c>
      <c r="H53" s="19">
        <v>75.2</v>
      </c>
      <c r="I53" s="19"/>
      <c r="J53" s="19">
        <v>5</v>
      </c>
      <c r="K53" s="19">
        <v>17</v>
      </c>
      <c r="L53" s="19">
        <v>0</v>
      </c>
      <c r="M53" s="19">
        <v>0</v>
      </c>
      <c r="N53" s="19">
        <v>5</v>
      </c>
      <c r="O53" s="19">
        <v>9</v>
      </c>
      <c r="P53" s="19">
        <v>0</v>
      </c>
      <c r="Q53" s="19">
        <v>4</v>
      </c>
      <c r="R53" s="19">
        <v>0</v>
      </c>
      <c r="S53" s="18" t="s">
        <v>765</v>
      </c>
      <c r="U53" s="102">
        <v>4</v>
      </c>
      <c r="V53" s="102">
        <f>IF($H53="","",$H53)</f>
        <v>75.2</v>
      </c>
      <c r="W53" s="102">
        <f>IF(V53="","",V53/100)</f>
        <v>0.752</v>
      </c>
      <c r="X53" s="102">
        <f>IF($G53="","",$G53)</f>
        <v>9.7799999999999994</v>
      </c>
      <c r="Y53" s="102">
        <f>IF($K53="","",$K53)</f>
        <v>17</v>
      </c>
      <c r="Z53" s="102">
        <f>IF(J53="","",J53-1)</f>
        <v>4</v>
      </c>
      <c r="AA53" s="102">
        <f>IF($L53="","",$L53)</f>
        <v>0</v>
      </c>
      <c r="AB53" s="102">
        <f>IF($M53="","",$M53)</f>
        <v>0</v>
      </c>
      <c r="AC53" s="102">
        <f>IF($H54="","",$H54)</f>
        <v>77.400000000000006</v>
      </c>
      <c r="AD53" s="102">
        <f>IF(AC53="","",AC53/100)</f>
        <v>0.77400000000000002</v>
      </c>
      <c r="AE53" s="102">
        <f>IF($G54="","",$G54)</f>
        <v>9.89</v>
      </c>
      <c r="AF53" s="102">
        <f>IF($K54="","",$K54)</f>
        <v>19</v>
      </c>
      <c r="AG53" s="102">
        <f>IF(J54="","",J54-1)</f>
        <v>6</v>
      </c>
      <c r="AH53" s="102">
        <f>IF($L54="","",$L54)</f>
        <v>1</v>
      </c>
      <c r="AI53" s="102">
        <f>IF($M54="","",$M54)</f>
        <v>4</v>
      </c>
      <c r="AJ53" s="102">
        <f>IF($H55="","",$H55)</f>
        <v>71.8</v>
      </c>
      <c r="AK53" s="102">
        <f>IF(AJ53="","",AJ53/100)</f>
        <v>0.71799999999999997</v>
      </c>
      <c r="AL53" s="102">
        <f>IF($G55="","",$G55)</f>
        <v>9.43</v>
      </c>
      <c r="AM53" s="102">
        <f>IF($K55="","",$K55)</f>
        <v>16</v>
      </c>
      <c r="AN53" s="102">
        <f>IF(J55="","",J55-1)</f>
        <v>3</v>
      </c>
      <c r="AO53" s="102">
        <f>IF($L55="","",$L55)</f>
        <v>1</v>
      </c>
      <c r="AP53" s="102">
        <f>IF($M55="","",$M55)</f>
        <v>5</v>
      </c>
      <c r="AQ53" s="102">
        <f>IF($H56="","",$H56)</f>
        <v>64.3</v>
      </c>
      <c r="AR53" s="102">
        <f>IF(AQ53="","",AQ53/100)</f>
        <v>0.64300000000000002</v>
      </c>
      <c r="AS53" s="102">
        <f>IF($G56="","",$G56)</f>
        <v>10.220000000000001</v>
      </c>
      <c r="AT53" s="102">
        <f>IF($K56="","",$K56)</f>
        <v>19</v>
      </c>
      <c r="AU53" s="102">
        <f>IF(J56="","",J56-1)</f>
        <v>5</v>
      </c>
      <c r="AV53" s="102">
        <f>IF($L56="","",$L56)</f>
        <v>2</v>
      </c>
      <c r="AW53" s="102">
        <f>IF($M56="","",$M56)</f>
        <v>12</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6.75</v>
      </c>
      <c r="BM53" s="102">
        <f>SUM(P53:P58)/U53</f>
        <v>0</v>
      </c>
      <c r="BN53" s="102">
        <f>SUM(Q53:Q58)/U53</f>
        <v>6.75</v>
      </c>
      <c r="BO53" s="102">
        <f>SUM(R53:R58)/U53</f>
        <v>0</v>
      </c>
    </row>
    <row r="54" spans="2:67" ht="15.75" x14ac:dyDescent="0.2">
      <c r="B54" s="147"/>
      <c r="C54" s="21" t="s">
        <v>103</v>
      </c>
      <c r="D54" s="19" t="s">
        <v>755</v>
      </c>
      <c r="E54" s="19">
        <v>213</v>
      </c>
      <c r="F54" s="20"/>
      <c r="G54" s="19">
        <v>9.89</v>
      </c>
      <c r="H54" s="19">
        <v>77.400000000000006</v>
      </c>
      <c r="I54" s="19"/>
      <c r="J54" s="19">
        <v>7</v>
      </c>
      <c r="K54" s="19">
        <v>19</v>
      </c>
      <c r="L54" s="19">
        <v>1</v>
      </c>
      <c r="M54" s="19">
        <v>4</v>
      </c>
      <c r="N54" s="19">
        <v>15</v>
      </c>
      <c r="O54" s="19">
        <v>9</v>
      </c>
      <c r="P54" s="19">
        <v>0</v>
      </c>
      <c r="Q54" s="19">
        <v>8</v>
      </c>
      <c r="R54" s="19">
        <v>0</v>
      </c>
      <c r="S54" s="18" t="s">
        <v>765</v>
      </c>
    </row>
    <row r="55" spans="2:67" ht="15.75" x14ac:dyDescent="0.2">
      <c r="B55" s="147"/>
      <c r="C55" s="21" t="s">
        <v>102</v>
      </c>
      <c r="D55" s="19" t="str">
        <f>D54</f>
        <v>cob</v>
      </c>
      <c r="E55" s="19">
        <f>E54</f>
        <v>213</v>
      </c>
      <c r="F55" s="20"/>
      <c r="G55" s="19">
        <v>9.43</v>
      </c>
      <c r="H55" s="19">
        <v>71.8</v>
      </c>
      <c r="I55" s="19"/>
      <c r="J55" s="19">
        <v>4</v>
      </c>
      <c r="K55" s="19">
        <v>16</v>
      </c>
      <c r="L55" s="19">
        <v>1</v>
      </c>
      <c r="M55" s="19">
        <v>5</v>
      </c>
      <c r="N55" s="19">
        <v>12</v>
      </c>
      <c r="O55" s="19">
        <v>3</v>
      </c>
      <c r="P55" s="19">
        <v>0</v>
      </c>
      <c r="Q55" s="19">
        <v>5</v>
      </c>
      <c r="R55" s="19">
        <v>0</v>
      </c>
      <c r="S55" s="18" t="s">
        <v>741</v>
      </c>
    </row>
    <row r="56" spans="2:67" ht="15.75" x14ac:dyDescent="0.2">
      <c r="B56" s="147"/>
      <c r="C56" s="21" t="s">
        <v>101</v>
      </c>
      <c r="D56" s="19" t="str">
        <f>D55</f>
        <v>cob</v>
      </c>
      <c r="E56" s="19">
        <f>E55</f>
        <v>213</v>
      </c>
      <c r="F56" s="20"/>
      <c r="G56" s="19">
        <v>10.220000000000001</v>
      </c>
      <c r="H56" s="19">
        <v>64.3</v>
      </c>
      <c r="I56" s="19"/>
      <c r="J56" s="19">
        <v>6</v>
      </c>
      <c r="K56" s="19">
        <v>19</v>
      </c>
      <c r="L56" s="19">
        <v>2</v>
      </c>
      <c r="M56" s="19">
        <v>12</v>
      </c>
      <c r="N56" s="19">
        <v>15</v>
      </c>
      <c r="O56" s="19">
        <v>6</v>
      </c>
      <c r="P56" s="19">
        <v>0</v>
      </c>
      <c r="Q56" s="19">
        <v>10</v>
      </c>
      <c r="R56" s="19">
        <v>0</v>
      </c>
      <c r="S56" s="18" t="s">
        <v>738</v>
      </c>
    </row>
    <row r="57" spans="2:67" ht="15.75" x14ac:dyDescent="0.2">
      <c r="B57" s="147"/>
      <c r="C57" s="21" t="s">
        <v>100</v>
      </c>
      <c r="D57" s="19"/>
      <c r="E57" s="19"/>
      <c r="F57" s="20"/>
      <c r="G57" s="19"/>
      <c r="H57" s="19"/>
      <c r="I57" s="19"/>
      <c r="J57" s="19"/>
      <c r="K57" s="19"/>
      <c r="L57" s="19"/>
      <c r="M57" s="19"/>
      <c r="N57" s="19"/>
      <c r="O57" s="19"/>
      <c r="P57" s="19"/>
      <c r="Q57" s="19"/>
      <c r="R57" s="19"/>
      <c r="S57" s="18" t="s">
        <v>832</v>
      </c>
    </row>
    <row r="58" spans="2:67" ht="15.75" x14ac:dyDescent="0.2">
      <c r="B58" s="147"/>
      <c r="C58" s="21" t="s">
        <v>99</v>
      </c>
      <c r="D58" s="19"/>
      <c r="E58" s="19"/>
      <c r="F58" s="20"/>
      <c r="G58" s="19"/>
      <c r="H58" s="19"/>
      <c r="I58" s="19"/>
      <c r="J58" s="19"/>
      <c r="K58" s="19"/>
      <c r="L58" s="19"/>
      <c r="M58" s="19"/>
      <c r="N58" s="19"/>
      <c r="O58" s="19"/>
      <c r="P58" s="19"/>
      <c r="Q58" s="19"/>
      <c r="R58" s="19"/>
      <c r="S58" s="18" t="s">
        <v>809</v>
      </c>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213</v>
      </c>
      <c r="F60" s="13">
        <f>F53</f>
        <v>1127.8</v>
      </c>
      <c r="G60" s="13">
        <f t="shared" ref="G60:R60" si="8">AVERAGE(G53:G58)</f>
        <v>9.83</v>
      </c>
      <c r="H60" s="13">
        <f t="shared" si="8"/>
        <v>72.175000000000011</v>
      </c>
      <c r="I60" s="13" t="e">
        <f t="shared" si="8"/>
        <v>#DIV/0!</v>
      </c>
      <c r="J60" s="13">
        <f t="shared" si="8"/>
        <v>5.5</v>
      </c>
      <c r="K60" s="13">
        <f t="shared" si="8"/>
        <v>17.75</v>
      </c>
      <c r="L60" s="13">
        <f t="shared" si="8"/>
        <v>1</v>
      </c>
      <c r="M60" s="13">
        <f t="shared" si="8"/>
        <v>5.25</v>
      </c>
      <c r="N60" s="13">
        <f t="shared" si="8"/>
        <v>11.75</v>
      </c>
      <c r="O60" s="13">
        <f t="shared" si="8"/>
        <v>6.75</v>
      </c>
      <c r="P60" s="13">
        <f t="shared" si="8"/>
        <v>0</v>
      </c>
      <c r="Q60" s="13">
        <f t="shared" si="8"/>
        <v>6.75</v>
      </c>
      <c r="R60" s="13">
        <f t="shared" si="8"/>
        <v>0</v>
      </c>
      <c r="S60" s="12"/>
    </row>
    <row r="61" spans="2:67" ht="15.75" x14ac:dyDescent="0.2">
      <c r="B61" s="17"/>
      <c r="C61" s="16" t="s">
        <v>97</v>
      </c>
      <c r="D61" s="15"/>
      <c r="E61" s="14"/>
      <c r="F61" s="14"/>
      <c r="G61" s="13">
        <f t="shared" ref="G61:R61" si="9">STDEV(G53:G58)/SQRT(COUNT(G53:G58))</f>
        <v>0.16283938917432336</v>
      </c>
      <c r="H61" s="13">
        <f t="shared" si="9"/>
        <v>2.8665818785910644</v>
      </c>
      <c r="I61" s="13" t="e">
        <f t="shared" si="9"/>
        <v>#DIV/0!</v>
      </c>
      <c r="J61" s="13">
        <f t="shared" si="9"/>
        <v>0.6454972243679028</v>
      </c>
      <c r="K61" s="13">
        <f t="shared" si="9"/>
        <v>0.75</v>
      </c>
      <c r="L61" s="13">
        <f t="shared" si="9"/>
        <v>0.40824829046386302</v>
      </c>
      <c r="M61" s="13">
        <f t="shared" si="9"/>
        <v>2.4958298553119898</v>
      </c>
      <c r="N61" s="13">
        <f t="shared" si="9"/>
        <v>2.3584952830141508</v>
      </c>
      <c r="O61" s="13">
        <f t="shared" si="9"/>
        <v>1.4361406616345072</v>
      </c>
      <c r="P61" s="13">
        <f t="shared" si="9"/>
        <v>0</v>
      </c>
      <c r="Q61" s="13">
        <f t="shared" si="9"/>
        <v>1.3768926368215255</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762</v>
      </c>
      <c r="E63" s="19">
        <v>209</v>
      </c>
      <c r="F63" s="19">
        <v>1553.36</v>
      </c>
      <c r="G63" s="19">
        <v>14.16</v>
      </c>
      <c r="H63" s="19">
        <v>88</v>
      </c>
      <c r="I63" s="19"/>
      <c r="J63" s="19">
        <v>6</v>
      </c>
      <c r="K63" s="19">
        <v>19</v>
      </c>
      <c r="L63" s="19">
        <v>2</v>
      </c>
      <c r="M63" s="19">
        <v>34</v>
      </c>
      <c r="N63" s="19">
        <v>18</v>
      </c>
      <c r="O63" s="19">
        <v>34</v>
      </c>
      <c r="P63" s="19">
        <v>2</v>
      </c>
      <c r="Q63" s="19">
        <v>14</v>
      </c>
      <c r="R63" s="19">
        <v>0</v>
      </c>
      <c r="S63" s="18" t="s">
        <v>738</v>
      </c>
      <c r="U63" s="102">
        <v>4</v>
      </c>
      <c r="V63" s="102">
        <f>IF($H63="","",$H63)</f>
        <v>88</v>
      </c>
      <c r="W63" s="102">
        <f>IF(V63="","",V63/100)</f>
        <v>0.88</v>
      </c>
      <c r="X63" s="102">
        <f>IF($G63="","",$G63)</f>
        <v>14.16</v>
      </c>
      <c r="Y63" s="102">
        <f>IF($K63="","",$K63)</f>
        <v>19</v>
      </c>
      <c r="Z63" s="102">
        <f>IF(J63="","",J63-1)</f>
        <v>5</v>
      </c>
      <c r="AA63" s="102">
        <f>IF($L63="","",$L63)</f>
        <v>2</v>
      </c>
      <c r="AB63" s="102">
        <f>IF($M63="","",$M63)</f>
        <v>34</v>
      </c>
      <c r="AC63" s="102">
        <f>IF($H64="","",$H64)</f>
        <v>77.8</v>
      </c>
      <c r="AD63" s="102">
        <f>IF(AC63="","",AC63/100)</f>
        <v>0.77800000000000002</v>
      </c>
      <c r="AE63" s="102">
        <f>IF($G64="","",$G64)</f>
        <v>9.2899999999999991</v>
      </c>
      <c r="AF63" s="102">
        <f>IF($K64="","",$K64)</f>
        <v>13</v>
      </c>
      <c r="AG63" s="102">
        <f>IF(J64="","",J64-1)</f>
        <v>5</v>
      </c>
      <c r="AH63" s="102">
        <f>IF($L64="","",$L64)</f>
        <v>3</v>
      </c>
      <c r="AI63" s="102">
        <f>IF($M64="","",$M64)</f>
        <v>9</v>
      </c>
      <c r="AJ63" s="102">
        <f>IF($H65="","",$H65)</f>
        <v>94.1</v>
      </c>
      <c r="AK63" s="102">
        <f>IF(AJ63="","",AJ63/100)</f>
        <v>0.94099999999999995</v>
      </c>
      <c r="AL63" s="102">
        <f>IF($G65="","",$G65)</f>
        <v>12.98</v>
      </c>
      <c r="AM63" s="102">
        <f>IF($K65="","",$K65)</f>
        <v>25</v>
      </c>
      <c r="AN63" s="102">
        <f>IF(J65="","",J65-1)</f>
        <v>8</v>
      </c>
      <c r="AO63" s="102">
        <f>IF($L65="","",$L65)</f>
        <v>0</v>
      </c>
      <c r="AP63" s="102">
        <f>IF($M65="","",$M65)</f>
        <v>0</v>
      </c>
      <c r="AQ63" s="102">
        <f>IF($H66="","",$H66)</f>
        <v>82.5</v>
      </c>
      <c r="AR63" s="102">
        <f>IF(AQ63="","",AQ63/100)</f>
        <v>0.82499999999999996</v>
      </c>
      <c r="AS63" s="102">
        <f>IF($G66="","",$G66)</f>
        <v>11.94</v>
      </c>
      <c r="AT63" s="102">
        <f>IF($K66="","",$K66)</f>
        <v>21</v>
      </c>
      <c r="AU63" s="102">
        <f>IF(J66="","",J66-1)</f>
        <v>6</v>
      </c>
      <c r="AV63" s="102">
        <f>IF($L66="","",$L66)</f>
        <v>1</v>
      </c>
      <c r="AW63" s="102">
        <f>IF($M66="","",$M66)</f>
        <v>9</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13</v>
      </c>
      <c r="BM63" s="102">
        <f>SUM(P63:P68)/U63</f>
        <v>0.75</v>
      </c>
      <c r="BN63" s="102">
        <f>SUM(Q63:Q68)/U63</f>
        <v>12.25</v>
      </c>
      <c r="BO63" s="102">
        <f>SUM(R63:R68)/U63</f>
        <v>0</v>
      </c>
    </row>
    <row r="64" spans="2:67" ht="15.75" x14ac:dyDescent="0.2">
      <c r="B64" s="147"/>
      <c r="C64" s="21" t="s">
        <v>103</v>
      </c>
      <c r="D64" s="19" t="s">
        <v>755</v>
      </c>
      <c r="E64" s="19">
        <v>213</v>
      </c>
      <c r="F64" s="20"/>
      <c r="G64" s="19">
        <v>9.2899999999999991</v>
      </c>
      <c r="H64" s="19">
        <v>77.8</v>
      </c>
      <c r="I64" s="19"/>
      <c r="J64" s="19">
        <v>6</v>
      </c>
      <c r="K64" s="19">
        <v>13</v>
      </c>
      <c r="L64" s="19">
        <v>3</v>
      </c>
      <c r="M64" s="19">
        <v>9</v>
      </c>
      <c r="N64" s="19">
        <v>13</v>
      </c>
      <c r="O64" s="19">
        <v>3</v>
      </c>
      <c r="P64" s="19">
        <v>0</v>
      </c>
      <c r="Q64" s="19">
        <v>4</v>
      </c>
      <c r="R64" s="19">
        <v>0</v>
      </c>
      <c r="S64" s="18" t="s">
        <v>741</v>
      </c>
    </row>
    <row r="65" spans="2:67" ht="15.75" x14ac:dyDescent="0.2">
      <c r="B65" s="147"/>
      <c r="C65" s="21" t="s">
        <v>102</v>
      </c>
      <c r="D65" s="19" t="str">
        <f>D64</f>
        <v>cob</v>
      </c>
      <c r="E65" s="19">
        <f>E64</f>
        <v>213</v>
      </c>
      <c r="F65" s="20"/>
      <c r="G65" s="19">
        <v>12.98</v>
      </c>
      <c r="H65" s="19">
        <v>94.1</v>
      </c>
      <c r="I65" s="19"/>
      <c r="J65" s="19">
        <v>9</v>
      </c>
      <c r="K65" s="19">
        <v>25</v>
      </c>
      <c r="L65" s="19">
        <v>0</v>
      </c>
      <c r="M65" s="19">
        <v>0</v>
      </c>
      <c r="N65" s="19">
        <v>15</v>
      </c>
      <c r="O65" s="19">
        <v>10</v>
      </c>
      <c r="P65" s="19">
        <v>1</v>
      </c>
      <c r="Q65" s="19">
        <v>17</v>
      </c>
      <c r="R65" s="19">
        <v>0</v>
      </c>
      <c r="S65" s="18" t="s">
        <v>765</v>
      </c>
    </row>
    <row r="66" spans="2:67" ht="15.75" x14ac:dyDescent="0.2">
      <c r="B66" s="147"/>
      <c r="C66" s="21" t="s">
        <v>101</v>
      </c>
      <c r="D66" s="19" t="str">
        <f>D65</f>
        <v>cob</v>
      </c>
      <c r="E66" s="19">
        <f>E65</f>
        <v>213</v>
      </c>
      <c r="F66" s="20"/>
      <c r="G66" s="19">
        <v>11.94</v>
      </c>
      <c r="H66" s="19">
        <v>82.5</v>
      </c>
      <c r="I66" s="19"/>
      <c r="J66" s="19">
        <v>7</v>
      </c>
      <c r="K66" s="19">
        <v>21</v>
      </c>
      <c r="L66" s="19">
        <v>1</v>
      </c>
      <c r="M66" s="19">
        <v>9</v>
      </c>
      <c r="N66" s="19">
        <v>22</v>
      </c>
      <c r="O66" s="19">
        <v>5</v>
      </c>
      <c r="P66" s="19">
        <v>0</v>
      </c>
      <c r="Q66" s="19">
        <v>14</v>
      </c>
      <c r="R66" s="19">
        <v>0</v>
      </c>
      <c r="S66" s="18" t="s">
        <v>765</v>
      </c>
    </row>
    <row r="67" spans="2:67" ht="15.75" x14ac:dyDescent="0.2">
      <c r="B67" s="147"/>
      <c r="C67" s="21" t="s">
        <v>100</v>
      </c>
      <c r="D67" s="19"/>
      <c r="E67" s="19"/>
      <c r="F67" s="20"/>
      <c r="G67" s="19"/>
      <c r="H67" s="19"/>
      <c r="I67" s="19"/>
      <c r="J67" s="19"/>
      <c r="K67" s="19"/>
      <c r="L67" s="19"/>
      <c r="M67" s="19"/>
      <c r="N67" s="19"/>
      <c r="O67" s="19"/>
      <c r="P67" s="19"/>
      <c r="Q67" s="19"/>
      <c r="R67" s="19"/>
      <c r="S67" s="18" t="s">
        <v>808</v>
      </c>
    </row>
    <row r="68" spans="2:67" ht="15.75" x14ac:dyDescent="0.2">
      <c r="B68" s="147"/>
      <c r="C68" s="21" t="s">
        <v>99</v>
      </c>
      <c r="D68" s="19"/>
      <c r="E68" s="19"/>
      <c r="F68" s="20"/>
      <c r="G68" s="19"/>
      <c r="H68" s="19"/>
      <c r="I68" s="19"/>
      <c r="J68" s="19"/>
      <c r="K68" s="19"/>
      <c r="L68" s="19"/>
      <c r="M68" s="19"/>
      <c r="N68" s="19"/>
      <c r="O68" s="19"/>
      <c r="P68" s="19"/>
      <c r="Q68" s="19"/>
      <c r="R68" s="19"/>
      <c r="S68" s="18" t="s">
        <v>811</v>
      </c>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213</v>
      </c>
      <c r="F70" s="13">
        <f>F63</f>
        <v>1553.36</v>
      </c>
      <c r="G70" s="13">
        <f t="shared" ref="G70:R70" si="10">AVERAGE(G64:G68)</f>
        <v>11.403333333333334</v>
      </c>
      <c r="H70" s="13">
        <f t="shared" si="10"/>
        <v>84.8</v>
      </c>
      <c r="I70" s="13" t="e">
        <f t="shared" si="10"/>
        <v>#DIV/0!</v>
      </c>
      <c r="J70" s="13">
        <f t="shared" si="10"/>
        <v>7.333333333333333</v>
      </c>
      <c r="K70" s="13">
        <f t="shared" si="10"/>
        <v>19.666666666666668</v>
      </c>
      <c r="L70" s="13">
        <f t="shared" si="10"/>
        <v>1.3333333333333333</v>
      </c>
      <c r="M70" s="13">
        <f t="shared" si="10"/>
        <v>6</v>
      </c>
      <c r="N70" s="13">
        <f t="shared" si="10"/>
        <v>16.666666666666668</v>
      </c>
      <c r="O70" s="13">
        <f t="shared" si="10"/>
        <v>6</v>
      </c>
      <c r="P70" s="13">
        <f t="shared" si="10"/>
        <v>0.33333333333333331</v>
      </c>
      <c r="Q70" s="13">
        <f t="shared" si="10"/>
        <v>11.666666666666666</v>
      </c>
      <c r="R70" s="13">
        <f t="shared" si="10"/>
        <v>0</v>
      </c>
      <c r="S70" s="12"/>
    </row>
    <row r="71" spans="2:67" ht="15.75" x14ac:dyDescent="0.2">
      <c r="B71" s="17"/>
      <c r="C71" s="16" t="s">
        <v>97</v>
      </c>
      <c r="D71" s="15"/>
      <c r="E71" s="14"/>
      <c r="F71" s="14"/>
      <c r="G71" s="13">
        <f t="shared" ref="G71:R71" si="11">STDEV(G64:G68)/SQRT(COUNT(G64:G68))</f>
        <v>1.0984888610166972</v>
      </c>
      <c r="H71" s="13">
        <f t="shared" si="11"/>
        <v>4.8438965031607903</v>
      </c>
      <c r="I71" s="13" t="e">
        <f t="shared" si="11"/>
        <v>#DIV/0!</v>
      </c>
      <c r="J71" s="13">
        <f t="shared" si="11"/>
        <v>0.88191710368819609</v>
      </c>
      <c r="K71" s="13">
        <f t="shared" si="11"/>
        <v>3.5276684147527892</v>
      </c>
      <c r="L71" s="13">
        <f t="shared" si="11"/>
        <v>0.88191710368819698</v>
      </c>
      <c r="M71" s="13">
        <f t="shared" si="11"/>
        <v>3.0000000000000004</v>
      </c>
      <c r="N71" s="13">
        <f t="shared" si="11"/>
        <v>2.7284509239574821</v>
      </c>
      <c r="O71" s="13">
        <f t="shared" si="11"/>
        <v>2.0816659994661326</v>
      </c>
      <c r="P71" s="13">
        <f t="shared" si="11"/>
        <v>0.33333333333333337</v>
      </c>
      <c r="Q71" s="13">
        <f t="shared" si="11"/>
        <v>3.9299420408505328</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762</v>
      </c>
      <c r="E73" s="19">
        <v>209</v>
      </c>
      <c r="F73" s="19">
        <v>2280.75</v>
      </c>
      <c r="G73" s="19">
        <v>16.010000000000002</v>
      </c>
      <c r="H73" s="19">
        <v>70.5</v>
      </c>
      <c r="I73" s="19"/>
      <c r="J73" s="19">
        <v>9</v>
      </c>
      <c r="K73" s="19">
        <v>20</v>
      </c>
      <c r="L73" s="19">
        <v>5</v>
      </c>
      <c r="M73" s="19">
        <v>61</v>
      </c>
      <c r="N73" s="19">
        <v>58</v>
      </c>
      <c r="O73" s="19">
        <v>38</v>
      </c>
      <c r="P73" s="19">
        <v>1</v>
      </c>
      <c r="Q73" s="19">
        <v>38</v>
      </c>
      <c r="R73" s="19">
        <v>0</v>
      </c>
      <c r="S73" s="18" t="s">
        <v>738</v>
      </c>
      <c r="U73" s="102">
        <v>4</v>
      </c>
      <c r="V73" s="102">
        <f>IF($H73="","",$H73)</f>
        <v>70.5</v>
      </c>
      <c r="W73" s="102">
        <f>IF(V73="","",V73/100)</f>
        <v>0.70499999999999996</v>
      </c>
      <c r="X73" s="102">
        <f>IF($G73="","",$G73)</f>
        <v>16.010000000000002</v>
      </c>
      <c r="Y73" s="102">
        <f>IF($K73="","",$K73)</f>
        <v>20</v>
      </c>
      <c r="Z73" s="102">
        <f>IF(J73="","",J73-1)</f>
        <v>8</v>
      </c>
      <c r="AA73" s="102">
        <f>IF($L73="","",$L73)</f>
        <v>5</v>
      </c>
      <c r="AB73" s="102">
        <f>IF($M73="","",$M73)</f>
        <v>61</v>
      </c>
      <c r="AC73" s="102">
        <f>IF($H74="","",$H74)</f>
        <v>70.099999999999994</v>
      </c>
      <c r="AD73" s="102">
        <f>IF(AC73="","",AC73/100)</f>
        <v>0.70099999999999996</v>
      </c>
      <c r="AE73" s="102">
        <f>IF($G74="","",$G74)</f>
        <v>13.47</v>
      </c>
      <c r="AF73" s="102">
        <f>IF($K74="","",$K74)</f>
        <v>22</v>
      </c>
      <c r="AG73" s="102">
        <f>IF(J74="","",J74-1)</f>
        <v>4</v>
      </c>
      <c r="AH73" s="102">
        <f>IF($L74="","",$L74)</f>
        <v>1</v>
      </c>
      <c r="AI73" s="102">
        <f>IF($M74="","",$M74)</f>
        <v>8</v>
      </c>
      <c r="AJ73" s="102">
        <f>IF($H75="","",$H75)</f>
        <v>69.7</v>
      </c>
      <c r="AK73" s="102">
        <f>IF(AJ73="","",AJ73/100)</f>
        <v>0.69700000000000006</v>
      </c>
      <c r="AL73" s="102">
        <f>IF($G75="","",$G75)</f>
        <v>13.16</v>
      </c>
      <c r="AM73" s="102">
        <f>IF($K75="","",$K75)</f>
        <v>22</v>
      </c>
      <c r="AN73" s="102">
        <f>IF(J75="","",J75-1)</f>
        <v>5</v>
      </c>
      <c r="AO73" s="102">
        <f>IF($L75="","",$L75)</f>
        <v>4</v>
      </c>
      <c r="AP73" s="102">
        <f>IF($M75="","",$M75)</f>
        <v>27</v>
      </c>
      <c r="AQ73" s="102">
        <f>IF($H76="","",$H76)</f>
        <v>72.599999999999994</v>
      </c>
      <c r="AR73" s="102">
        <f>IF(AQ73="","",AQ73/100)</f>
        <v>0.72599999999999998</v>
      </c>
      <c r="AS73" s="102">
        <f>IF($G76="","",$G76)</f>
        <v>13.05</v>
      </c>
      <c r="AT73" s="102">
        <f>IF($K76="","",$K76)</f>
        <v>23</v>
      </c>
      <c r="AU73" s="102">
        <f>IF(J76="","",J76-1)</f>
        <v>4</v>
      </c>
      <c r="AV73" s="102">
        <f>IF($L76="","",$L76)</f>
        <v>4</v>
      </c>
      <c r="AW73" s="102">
        <f>IF($M76="","",$M76)</f>
        <v>26</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20.5</v>
      </c>
      <c r="BM73" s="102">
        <f>SUM(P73:P78)/U73</f>
        <v>0.75</v>
      </c>
      <c r="BN73" s="102">
        <f>SUM(Q73:Q78)/U73</f>
        <v>21</v>
      </c>
      <c r="BO73" s="102">
        <f>SUM(R73:R78)/U73</f>
        <v>0</v>
      </c>
    </row>
    <row r="74" spans="2:67" ht="15.75" x14ac:dyDescent="0.2">
      <c r="B74" s="147"/>
      <c r="C74" s="21" t="s">
        <v>103</v>
      </c>
      <c r="D74" s="19" t="s">
        <v>755</v>
      </c>
      <c r="E74" s="19">
        <v>213</v>
      </c>
      <c r="F74" s="20"/>
      <c r="G74" s="19">
        <v>13.47</v>
      </c>
      <c r="H74" s="19">
        <v>70.099999999999994</v>
      </c>
      <c r="I74" s="19"/>
      <c r="J74" s="19">
        <v>5</v>
      </c>
      <c r="K74" s="19">
        <v>22</v>
      </c>
      <c r="L74" s="19">
        <v>1</v>
      </c>
      <c r="M74" s="19">
        <v>8</v>
      </c>
      <c r="N74" s="19">
        <v>22</v>
      </c>
      <c r="O74" s="19">
        <v>10</v>
      </c>
      <c r="P74" s="19">
        <v>0</v>
      </c>
      <c r="Q74" s="19">
        <v>13</v>
      </c>
      <c r="R74" s="19">
        <v>0</v>
      </c>
      <c r="S74" s="18" t="s">
        <v>765</v>
      </c>
    </row>
    <row r="75" spans="2:67" ht="15.75" x14ac:dyDescent="0.2">
      <c r="B75" s="147"/>
      <c r="C75" s="21" t="s">
        <v>102</v>
      </c>
      <c r="D75" s="19" t="str">
        <f>D74</f>
        <v>cob</v>
      </c>
      <c r="E75" s="19">
        <f>E74</f>
        <v>213</v>
      </c>
      <c r="F75" s="20"/>
      <c r="G75" s="19">
        <v>13.16</v>
      </c>
      <c r="H75" s="19">
        <v>69.7</v>
      </c>
      <c r="I75" s="19"/>
      <c r="J75" s="19">
        <v>6</v>
      </c>
      <c r="K75" s="19">
        <v>22</v>
      </c>
      <c r="L75" s="19">
        <v>4</v>
      </c>
      <c r="M75" s="19">
        <v>27</v>
      </c>
      <c r="N75" s="19">
        <v>23</v>
      </c>
      <c r="O75" s="19">
        <v>17</v>
      </c>
      <c r="P75" s="19">
        <v>2</v>
      </c>
      <c r="Q75" s="19">
        <v>15</v>
      </c>
      <c r="R75" s="19">
        <v>0</v>
      </c>
      <c r="S75" s="18" t="s">
        <v>739</v>
      </c>
    </row>
    <row r="76" spans="2:67" ht="15.75" x14ac:dyDescent="0.2">
      <c r="B76" s="147"/>
      <c r="C76" s="21" t="s">
        <v>101</v>
      </c>
      <c r="D76" s="19" t="str">
        <f>D75</f>
        <v>cob</v>
      </c>
      <c r="E76" s="19">
        <f>E75</f>
        <v>213</v>
      </c>
      <c r="F76" s="20"/>
      <c r="G76" s="19">
        <v>13.05</v>
      </c>
      <c r="H76" s="19">
        <v>72.599999999999994</v>
      </c>
      <c r="I76" s="19"/>
      <c r="J76" s="19">
        <v>5</v>
      </c>
      <c r="K76" s="19">
        <v>23</v>
      </c>
      <c r="L76" s="19">
        <v>4</v>
      </c>
      <c r="M76" s="19">
        <v>26</v>
      </c>
      <c r="N76" s="19">
        <v>27</v>
      </c>
      <c r="O76" s="19">
        <v>17</v>
      </c>
      <c r="P76" s="19">
        <v>0</v>
      </c>
      <c r="Q76" s="19">
        <v>18</v>
      </c>
      <c r="R76" s="19">
        <v>0</v>
      </c>
      <c r="S76" s="18" t="s">
        <v>741</v>
      </c>
    </row>
    <row r="77" spans="2:67" ht="15.75" x14ac:dyDescent="0.2">
      <c r="B77" s="147"/>
      <c r="C77" s="21" t="s">
        <v>100</v>
      </c>
      <c r="D77" s="19"/>
      <c r="E77" s="19"/>
      <c r="F77" s="20"/>
      <c r="G77" s="19"/>
      <c r="H77" s="19"/>
      <c r="I77" s="19"/>
      <c r="J77" s="19"/>
      <c r="K77" s="19"/>
      <c r="L77" s="19"/>
      <c r="M77" s="19"/>
      <c r="N77" s="19"/>
      <c r="O77" s="19"/>
      <c r="P77" s="19"/>
      <c r="Q77" s="19"/>
      <c r="R77" s="19"/>
      <c r="S77" s="18" t="s">
        <v>832</v>
      </c>
    </row>
    <row r="78" spans="2:67" ht="15.75" x14ac:dyDescent="0.2">
      <c r="B78" s="147"/>
      <c r="C78" s="21" t="s">
        <v>99</v>
      </c>
      <c r="D78" s="19"/>
      <c r="E78" s="19"/>
      <c r="F78" s="20"/>
      <c r="G78" s="19"/>
      <c r="H78" s="19"/>
      <c r="I78" s="19"/>
      <c r="J78" s="19"/>
      <c r="K78" s="19"/>
      <c r="L78" s="19"/>
      <c r="M78" s="19"/>
      <c r="N78" s="19"/>
      <c r="O78" s="19"/>
      <c r="P78" s="19"/>
      <c r="Q78" s="19"/>
      <c r="R78" s="19"/>
      <c r="S78" s="18" t="s">
        <v>828</v>
      </c>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213</v>
      </c>
      <c r="F80" s="13">
        <f>F73</f>
        <v>2280.75</v>
      </c>
      <c r="G80" s="13">
        <f t="shared" ref="G80:R80" si="12">AVERAGE(G73:G78)</f>
        <v>13.922499999999999</v>
      </c>
      <c r="H80" s="13">
        <f t="shared" si="12"/>
        <v>70.724999999999994</v>
      </c>
      <c r="I80" s="13" t="e">
        <f t="shared" si="12"/>
        <v>#DIV/0!</v>
      </c>
      <c r="J80" s="13">
        <f t="shared" si="12"/>
        <v>6.25</v>
      </c>
      <c r="K80" s="13">
        <f t="shared" si="12"/>
        <v>21.75</v>
      </c>
      <c r="L80" s="13">
        <f t="shared" si="12"/>
        <v>3.5</v>
      </c>
      <c r="M80" s="13">
        <f t="shared" si="12"/>
        <v>30.5</v>
      </c>
      <c r="N80" s="13">
        <f t="shared" si="12"/>
        <v>32.5</v>
      </c>
      <c r="O80" s="13">
        <f t="shared" si="12"/>
        <v>20.5</v>
      </c>
      <c r="P80" s="13">
        <f t="shared" si="12"/>
        <v>0.75</v>
      </c>
      <c r="Q80" s="13">
        <f t="shared" si="12"/>
        <v>21</v>
      </c>
      <c r="R80" s="13">
        <f t="shared" si="12"/>
        <v>0</v>
      </c>
      <c r="S80" s="12"/>
    </row>
    <row r="81" spans="2:67" ht="15.75" x14ac:dyDescent="0.2">
      <c r="B81" s="17"/>
      <c r="C81" s="16" t="s">
        <v>97</v>
      </c>
      <c r="D81" s="15"/>
      <c r="E81" s="14"/>
      <c r="F81" s="14"/>
      <c r="G81" s="13">
        <f t="shared" ref="G81:R81" si="13">STDEV(G73:G78)/SQRT(COUNT(G73:G78))</f>
        <v>0.70149097166915386</v>
      </c>
      <c r="H81" s="13">
        <f t="shared" si="13"/>
        <v>0.6459811658761152</v>
      </c>
      <c r="I81" s="13" t="e">
        <f t="shared" si="13"/>
        <v>#DIV/0!</v>
      </c>
      <c r="J81" s="13">
        <f t="shared" si="13"/>
        <v>0.9464847243000456</v>
      </c>
      <c r="K81" s="13">
        <f t="shared" si="13"/>
        <v>0.62915286960589578</v>
      </c>
      <c r="L81" s="13">
        <f t="shared" si="13"/>
        <v>0.8660254037844386</v>
      </c>
      <c r="M81" s="13">
        <f t="shared" si="13"/>
        <v>11.0642065538685</v>
      </c>
      <c r="N81" s="13">
        <f t="shared" si="13"/>
        <v>8.5683526226846354</v>
      </c>
      <c r="O81" s="13">
        <f t="shared" si="13"/>
        <v>6.0621778264910704</v>
      </c>
      <c r="P81" s="13">
        <f t="shared" si="13"/>
        <v>0.47871355387816905</v>
      </c>
      <c r="Q81" s="13">
        <f t="shared" si="13"/>
        <v>5.7590508477236648</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762</v>
      </c>
      <c r="E83" s="19">
        <v>209</v>
      </c>
      <c r="F83" s="19">
        <v>1812.04</v>
      </c>
      <c r="G83" s="19">
        <v>12.98</v>
      </c>
      <c r="H83" s="19">
        <v>77</v>
      </c>
      <c r="I83" s="19"/>
      <c r="J83" s="19">
        <v>4</v>
      </c>
      <c r="K83" s="19">
        <v>22</v>
      </c>
      <c r="L83" s="19">
        <v>1</v>
      </c>
      <c r="M83" s="19">
        <v>9</v>
      </c>
      <c r="N83" s="19">
        <v>12</v>
      </c>
      <c r="O83" s="19">
        <v>5</v>
      </c>
      <c r="P83" s="19">
        <v>1</v>
      </c>
      <c r="Q83" s="19">
        <v>22</v>
      </c>
      <c r="R83" s="19">
        <v>0</v>
      </c>
      <c r="S83" s="18" t="s">
        <v>765</v>
      </c>
      <c r="U83" s="102">
        <v>4</v>
      </c>
      <c r="V83" s="102">
        <f>IF($H83="","",$H83)</f>
        <v>77</v>
      </c>
      <c r="W83" s="102">
        <f>IF(V83="","",V83/100)</f>
        <v>0.77</v>
      </c>
      <c r="X83" s="102">
        <f>IF($G83="","",$G83)</f>
        <v>12.98</v>
      </c>
      <c r="Y83" s="102">
        <f>IF($K83="","",$K83)</f>
        <v>22</v>
      </c>
      <c r="Z83" s="102">
        <f>IF(J83="","",J83-1)</f>
        <v>3</v>
      </c>
      <c r="AA83" s="102">
        <f>IF($L83="","",$L83)</f>
        <v>1</v>
      </c>
      <c r="AB83" s="102">
        <f>IF($M83="","",$M83)</f>
        <v>9</v>
      </c>
      <c r="AC83" s="102">
        <f>IF($H84="","",$H84)</f>
        <v>84.6</v>
      </c>
      <c r="AD83" s="102">
        <f>IF(AC83="","",AC83/100)</f>
        <v>0.84599999999999997</v>
      </c>
      <c r="AE83" s="102">
        <f>IF($G84="","",$G84)</f>
        <v>12.11</v>
      </c>
      <c r="AF83" s="102">
        <f>IF($K84="","",$K84)</f>
        <v>22</v>
      </c>
      <c r="AG83" s="102">
        <f>IF(J84="","",J84-1)</f>
        <v>9</v>
      </c>
      <c r="AH83" s="102">
        <f>IF($L84="","",$L84)</f>
        <v>1</v>
      </c>
      <c r="AI83" s="102">
        <f>IF($M84="","",$M84)</f>
        <v>13</v>
      </c>
      <c r="AJ83" s="102">
        <f>IF($H85="","",$H85)</f>
        <v>86.7</v>
      </c>
      <c r="AK83" s="102">
        <f>IF(AJ83="","",AJ83/100)</f>
        <v>0.86699999999999999</v>
      </c>
      <c r="AL83" s="102">
        <f>IF($G85="","",$G85)</f>
        <v>10.67</v>
      </c>
      <c r="AM83" s="102">
        <f>IF($K85="","",$K85)</f>
        <v>23</v>
      </c>
      <c r="AN83" s="102">
        <f>IF(J85="","",J85-1)</f>
        <v>7</v>
      </c>
      <c r="AO83" s="102">
        <f>IF($L85="","",$L85)</f>
        <v>0</v>
      </c>
      <c r="AP83" s="102">
        <f>IF($M85="","",$M85)</f>
        <v>0</v>
      </c>
      <c r="AQ83" s="102">
        <f>IF($H86="","",$H86)</f>
        <v>76.599999999999994</v>
      </c>
      <c r="AR83" s="102">
        <f>IF(AQ83="","",AQ83/100)</f>
        <v>0.7659999999999999</v>
      </c>
      <c r="AS83" s="102">
        <f>IF($G86="","",$G86)</f>
        <v>11.42</v>
      </c>
      <c r="AT83" s="102">
        <f>IF($K86="","",$K86)</f>
        <v>20</v>
      </c>
      <c r="AU83" s="102">
        <f>IF(J86="","",J86-1)</f>
        <v>4</v>
      </c>
      <c r="AV83" s="102">
        <f>IF($L86="","",$L86)</f>
        <v>1</v>
      </c>
      <c r="AW83" s="102">
        <f>IF($M86="","",$M86)</f>
        <v>14</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5.25</v>
      </c>
      <c r="BM83" s="102">
        <f>SUM(P83:P88)/U83</f>
        <v>0.5</v>
      </c>
      <c r="BN83" s="102">
        <f>SUM(Q83:Q88)/U83</f>
        <v>13.75</v>
      </c>
      <c r="BO83" s="102">
        <f>SUM(R83:R88)/U83</f>
        <v>0</v>
      </c>
    </row>
    <row r="84" spans="2:67" ht="15.75" x14ac:dyDescent="0.2">
      <c r="B84" s="147"/>
      <c r="C84" s="21" t="s">
        <v>103</v>
      </c>
      <c r="D84" s="19" t="s">
        <v>755</v>
      </c>
      <c r="E84" s="19">
        <v>213</v>
      </c>
      <c r="F84" s="20">
        <v>16.7</v>
      </c>
      <c r="G84" s="19">
        <v>12.11</v>
      </c>
      <c r="H84" s="19">
        <v>84.6</v>
      </c>
      <c r="I84" s="19"/>
      <c r="J84" s="19">
        <v>10</v>
      </c>
      <c r="K84" s="19">
        <v>22</v>
      </c>
      <c r="L84" s="19">
        <v>1</v>
      </c>
      <c r="M84" s="19">
        <v>13</v>
      </c>
      <c r="N84" s="19">
        <v>21</v>
      </c>
      <c r="O84" s="19">
        <v>11</v>
      </c>
      <c r="P84" s="19">
        <v>0</v>
      </c>
      <c r="Q84" s="19">
        <v>11</v>
      </c>
      <c r="R84" s="19">
        <v>0</v>
      </c>
      <c r="S84" s="18"/>
    </row>
    <row r="85" spans="2:67" ht="15.75" x14ac:dyDescent="0.2">
      <c r="B85" s="147"/>
      <c r="C85" s="21" t="s">
        <v>102</v>
      </c>
      <c r="D85" s="19" t="str">
        <f>D84</f>
        <v>cob</v>
      </c>
      <c r="E85" s="19">
        <f>E84</f>
        <v>213</v>
      </c>
      <c r="F85" s="20"/>
      <c r="G85" s="19">
        <v>10.67</v>
      </c>
      <c r="H85" s="19">
        <v>86.7</v>
      </c>
      <c r="I85" s="19"/>
      <c r="J85" s="19">
        <v>8</v>
      </c>
      <c r="K85" s="19">
        <v>23</v>
      </c>
      <c r="L85" s="19">
        <v>0</v>
      </c>
      <c r="M85" s="19">
        <v>0</v>
      </c>
      <c r="N85" s="19">
        <v>13</v>
      </c>
      <c r="O85" s="19">
        <v>4</v>
      </c>
      <c r="P85" s="19">
        <v>0</v>
      </c>
      <c r="Q85" s="19">
        <v>9</v>
      </c>
      <c r="R85" s="19">
        <v>0</v>
      </c>
      <c r="S85" s="18" t="s">
        <v>765</v>
      </c>
    </row>
    <row r="86" spans="2:67" ht="15.75" x14ac:dyDescent="0.2">
      <c r="B86" s="147"/>
      <c r="C86" s="21" t="s">
        <v>101</v>
      </c>
      <c r="D86" s="19" t="str">
        <f>D85</f>
        <v>cob</v>
      </c>
      <c r="E86" s="19">
        <f>E85</f>
        <v>213</v>
      </c>
      <c r="F86" s="20"/>
      <c r="G86" s="19">
        <v>11.42</v>
      </c>
      <c r="H86" s="19">
        <v>76.599999999999994</v>
      </c>
      <c r="I86" s="19"/>
      <c r="J86" s="19">
        <v>5</v>
      </c>
      <c r="K86" s="19">
        <v>20</v>
      </c>
      <c r="L86" s="19">
        <v>1</v>
      </c>
      <c r="M86" s="19">
        <v>14</v>
      </c>
      <c r="N86" s="19">
        <v>23</v>
      </c>
      <c r="O86" s="19">
        <v>1</v>
      </c>
      <c r="P86" s="19">
        <v>1</v>
      </c>
      <c r="Q86" s="19">
        <v>13</v>
      </c>
      <c r="R86" s="19">
        <v>0</v>
      </c>
      <c r="S86" s="18" t="s">
        <v>741</v>
      </c>
    </row>
    <row r="87" spans="2:67" ht="15.75" x14ac:dyDescent="0.2">
      <c r="B87" s="147"/>
      <c r="C87" s="21" t="s">
        <v>100</v>
      </c>
      <c r="D87" s="19"/>
      <c r="E87" s="19"/>
      <c r="F87" s="20"/>
      <c r="G87" s="19"/>
      <c r="H87" s="19"/>
      <c r="I87" s="19"/>
      <c r="J87" s="19"/>
      <c r="K87" s="19"/>
      <c r="L87" s="19"/>
      <c r="M87" s="19"/>
      <c r="N87" s="19"/>
      <c r="O87" s="19"/>
      <c r="P87" s="19"/>
      <c r="Q87" s="19"/>
      <c r="R87" s="19"/>
      <c r="S87" s="18" t="s">
        <v>828</v>
      </c>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213</v>
      </c>
      <c r="F90" s="13">
        <f>F83</f>
        <v>1812.04</v>
      </c>
      <c r="G90" s="13">
        <f t="shared" ref="G90:R90" si="14">AVERAGE(G83:G88)</f>
        <v>11.795</v>
      </c>
      <c r="H90" s="13">
        <f t="shared" si="14"/>
        <v>81.224999999999994</v>
      </c>
      <c r="I90" s="13" t="e">
        <f t="shared" si="14"/>
        <v>#DIV/0!</v>
      </c>
      <c r="J90" s="13">
        <f t="shared" si="14"/>
        <v>6.75</v>
      </c>
      <c r="K90" s="13">
        <f t="shared" si="14"/>
        <v>21.75</v>
      </c>
      <c r="L90" s="13">
        <f t="shared" si="14"/>
        <v>0.75</v>
      </c>
      <c r="M90" s="13">
        <f t="shared" si="14"/>
        <v>9</v>
      </c>
      <c r="N90" s="13">
        <f t="shared" si="14"/>
        <v>17.25</v>
      </c>
      <c r="O90" s="13">
        <f t="shared" si="14"/>
        <v>5.25</v>
      </c>
      <c r="P90" s="13">
        <f t="shared" si="14"/>
        <v>0.5</v>
      </c>
      <c r="Q90" s="13">
        <f t="shared" si="14"/>
        <v>13.75</v>
      </c>
      <c r="R90" s="13">
        <f t="shared" si="14"/>
        <v>0</v>
      </c>
      <c r="S90" s="12"/>
    </row>
    <row r="91" spans="2:67" ht="15.75" x14ac:dyDescent="0.2">
      <c r="B91" s="17"/>
      <c r="C91" s="16" t="s">
        <v>97</v>
      </c>
      <c r="D91" s="15"/>
      <c r="E91" s="14"/>
      <c r="F91" s="14"/>
      <c r="G91" s="13">
        <f t="shared" ref="G91:R91" si="15">STDEV(G83:G88)/SQRT(COUNT(G83:G88))</f>
        <v>0.49241750578142535</v>
      </c>
      <c r="H91" s="13">
        <f t="shared" si="15"/>
        <v>2.5917738455865842</v>
      </c>
      <c r="I91" s="13" t="e">
        <f t="shared" si="15"/>
        <v>#DIV/0!</v>
      </c>
      <c r="J91" s="13">
        <f t="shared" si="15"/>
        <v>1.3768926368215255</v>
      </c>
      <c r="K91" s="13">
        <f t="shared" si="15"/>
        <v>0.62915286960589578</v>
      </c>
      <c r="L91" s="13">
        <f t="shared" si="15"/>
        <v>0.25</v>
      </c>
      <c r="M91" s="13">
        <f t="shared" si="15"/>
        <v>3.1885210782848317</v>
      </c>
      <c r="N91" s="13">
        <f t="shared" si="15"/>
        <v>2.7801378862687129</v>
      </c>
      <c r="O91" s="13">
        <f t="shared" si="15"/>
        <v>2.0966242709015206</v>
      </c>
      <c r="P91" s="13">
        <f t="shared" si="15"/>
        <v>0.28867513459481287</v>
      </c>
      <c r="Q91" s="13">
        <f t="shared" si="15"/>
        <v>2.8686524130097508</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5E8E3-F7B6-4FC2-BDD0-3ADB80501AB0}">
  <dimension ref="A9:AP56"/>
  <sheetViews>
    <sheetView topLeftCell="A10" workbookViewId="0">
      <pane xSplit="1" ySplit="1" topLeftCell="AA11" activePane="bottomRight" state="frozen"/>
      <selection activeCell="U13" sqref="U13:BP85"/>
      <selection pane="topRight" activeCell="U13" sqref="U13:BP85"/>
      <selection pane="bottomLeft" activeCell="U13" sqref="U13:BP85"/>
      <selection pane="bottomRight" activeCell="AE11" sqref="AE11:AF42"/>
    </sheetView>
  </sheetViews>
  <sheetFormatPr defaultRowHeight="12.75" x14ac:dyDescent="0.2"/>
  <cols>
    <col min="1" max="4" width="9.140625" style="7"/>
    <col min="5" max="5" width="10" style="7" customWidth="1"/>
    <col min="6" max="30" width="9.140625" style="7"/>
    <col min="31" max="31" width="9.5703125" style="7" bestFit="1" customWidth="1"/>
    <col min="32" max="16384" width="9.140625" style="7"/>
  </cols>
  <sheetData>
    <row r="9" spans="1:42" ht="13.5" thickBot="1" x14ac:dyDescent="0.25"/>
    <row r="10" spans="1:42" ht="47.25" customHeight="1" thickTop="1" thickBot="1" x14ac:dyDescent="0.25">
      <c r="A10" s="49" t="s">
        <v>136</v>
      </c>
      <c r="B10" s="48" t="s">
        <v>117</v>
      </c>
      <c r="C10" s="48" t="s">
        <v>116</v>
      </c>
      <c r="D10" s="48" t="s">
        <v>134</v>
      </c>
      <c r="E10" s="48" t="s">
        <v>193</v>
      </c>
      <c r="F10" s="48" t="s">
        <v>192</v>
      </c>
      <c r="G10" s="48" t="s">
        <v>191</v>
      </c>
      <c r="H10" s="48" t="s">
        <v>190</v>
      </c>
      <c r="I10" s="48"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18" customHeight="1" thickTop="1" x14ac:dyDescent="0.25">
      <c r="A11" s="40">
        <v>101</v>
      </c>
      <c r="B11" s="39">
        <v>163</v>
      </c>
      <c r="C11" s="39">
        <v>60</v>
      </c>
      <c r="D11" s="39" t="s">
        <v>745</v>
      </c>
      <c r="E11" s="39">
        <v>12.47</v>
      </c>
      <c r="F11" s="39">
        <v>136.04</v>
      </c>
      <c r="G11" s="39">
        <v>5.48</v>
      </c>
      <c r="H11" s="39">
        <v>128.29</v>
      </c>
      <c r="I11" s="39">
        <v>0</v>
      </c>
      <c r="J11" s="39">
        <v>0</v>
      </c>
      <c r="K11" s="39">
        <v>158.19999999999999</v>
      </c>
      <c r="L11" s="39">
        <v>0</v>
      </c>
      <c r="M11" s="124"/>
      <c r="N11" s="106"/>
      <c r="O11" s="36">
        <v>5.270833333333333</v>
      </c>
      <c r="P11" s="36">
        <f t="shared" ref="P11:P42" si="0">SUM(E11:K11)</f>
        <v>440.47999999999996</v>
      </c>
      <c r="Q11" s="36">
        <v>4</v>
      </c>
      <c r="R11" s="36">
        <f t="shared" ref="R11:R42" si="1">P11/Q11</f>
        <v>110.11999999999999</v>
      </c>
      <c r="S11" s="36">
        <f t="shared" ref="S11:S42" si="2">O11*R11/1.02</f>
        <v>569.04330065359466</v>
      </c>
      <c r="T11" s="35">
        <f t="shared" ref="T11:T42" si="3">S11*10000/1000</f>
        <v>5690.4330065359463</v>
      </c>
      <c r="U11" s="35">
        <f t="shared" ref="U11:U42" si="4">SUM(E11:F11)/Q11*O11/1.02*10000/1000</f>
        <v>1918.5574959150324</v>
      </c>
      <c r="V11" s="35">
        <f t="shared" ref="V11:V42" si="5">K11/Q11*O11/1.02*10000/1000</f>
        <v>2043.7397875816989</v>
      </c>
      <c r="W11" s="35">
        <f t="shared" ref="W11:W42" si="6">G11/Q11*O11/1.02*10000/1000</f>
        <v>70.794526143790847</v>
      </c>
      <c r="X11" s="35">
        <f t="shared" ref="X11:X42" si="7">H11/Q11*O11/1.02*10000/1000</f>
        <v>1657.3411968954242</v>
      </c>
      <c r="Y11" s="35">
        <f t="shared" ref="Y11:Y42" si="8">SUM(I11:J11)/Q11*O11/1.02*10000/1000</f>
        <v>0</v>
      </c>
      <c r="Z11" s="35">
        <f>(SUM(d209Data100!K13:K18)+Q11)/Q11</f>
        <v>24.25</v>
      </c>
      <c r="AA11" s="35">
        <f>(SUM(d209Data100!O13:O18))/$Q11*$O11/1.02</f>
        <v>82.679738562091501</v>
      </c>
      <c r="AB11" s="35">
        <f>(SUM(d209Data100!Q13:Q18))/$Q11*$O11/1.02</f>
        <v>120.14399509803921</v>
      </c>
      <c r="AC11" s="35">
        <f>(SUM(d209Data100!R13:R18))/$Q11*$O11/1.02</f>
        <v>0</v>
      </c>
      <c r="AD11" s="7">
        <f>d209Data100!F13</f>
        <v>1752.53</v>
      </c>
      <c r="AE11" s="34"/>
      <c r="AF11" s="34"/>
      <c r="AH11" s="102">
        <f t="shared" ref="AH11:AH42" si="9">SUM(E11:F11)/Q11</f>
        <v>37.127499999999998</v>
      </c>
      <c r="AI11" s="102">
        <f t="shared" ref="AI11:AI42" si="10">K11/Q11</f>
        <v>39.549999999999997</v>
      </c>
      <c r="AJ11" s="102">
        <f t="shared" ref="AJ11:AJ42" si="11">SUM(E11:I11,K11)/Q11</f>
        <v>110.11999999999999</v>
      </c>
      <c r="AK11" s="102">
        <f t="shared" ref="AK11:AK42" si="12">SUM(E11:F11)/Q11/1000*(O11/1.016)*10000</f>
        <v>1926.110871883202</v>
      </c>
      <c r="AL11" s="102">
        <f t="shared" ref="AL11:AL42" si="13">SUM(K11)/Q11/1000*(O11/1.016)*10000</f>
        <v>2051.7860072178478</v>
      </c>
      <c r="AM11" s="102">
        <f t="shared" ref="AM11:AM42" si="14">SUM(I11)/Q11/1000*(O11/1.016)*10000</f>
        <v>0</v>
      </c>
      <c r="AN11" s="102">
        <f t="shared" ref="AN11:AN42" si="15">SUM(G11:I11)/Q11/1000*(O11/1.016)*10000</f>
        <v>1734.9394069881885</v>
      </c>
      <c r="AO11" s="102">
        <f t="shared" ref="AO11:AO42" si="16">SUM(AK11:AL11,AN11)</f>
        <v>5712.8362860892385</v>
      </c>
      <c r="AP11" s="102">
        <f t="shared" ref="AP11:AP42" si="17">(AD11*SUM(E11:F11)/E11/Q11)/(100*100)*(O11/1.016)</f>
        <v>2.7069503498808882</v>
      </c>
    </row>
    <row r="12" spans="1:42" ht="15.75" customHeight="1" x14ac:dyDescent="0.25">
      <c r="A12" s="45">
        <v>102</v>
      </c>
      <c r="B12" s="39">
        <v>163</v>
      </c>
      <c r="C12" s="39">
        <v>60</v>
      </c>
      <c r="D12" s="39" t="s">
        <v>745</v>
      </c>
      <c r="E12" s="42">
        <v>7.73</v>
      </c>
      <c r="F12" s="42">
        <v>93.98</v>
      </c>
      <c r="G12" s="42">
        <v>5.52</v>
      </c>
      <c r="H12" s="39">
        <v>93.94</v>
      </c>
      <c r="I12" s="39">
        <v>0</v>
      </c>
      <c r="J12" s="39">
        <v>0</v>
      </c>
      <c r="K12" s="42">
        <v>115</v>
      </c>
      <c r="L12" s="39">
        <v>0</v>
      </c>
      <c r="M12" s="113"/>
      <c r="O12" s="36">
        <v>9.6111111111111125</v>
      </c>
      <c r="P12" s="36">
        <f t="shared" si="0"/>
        <v>316.17</v>
      </c>
      <c r="Q12" s="36">
        <v>4</v>
      </c>
      <c r="R12" s="36">
        <f t="shared" si="1"/>
        <v>79.042500000000004</v>
      </c>
      <c r="S12" s="36">
        <f t="shared" si="2"/>
        <v>744.79044117647072</v>
      </c>
      <c r="T12" s="35">
        <f t="shared" si="3"/>
        <v>7447.9044117647072</v>
      </c>
      <c r="U12" s="35">
        <f t="shared" si="4"/>
        <v>2395.9463507625278</v>
      </c>
      <c r="V12" s="35">
        <f t="shared" si="5"/>
        <v>2709.0141612200441</v>
      </c>
      <c r="W12" s="35">
        <f t="shared" si="6"/>
        <v>130.03267973856208</v>
      </c>
      <c r="X12" s="35">
        <f t="shared" si="7"/>
        <v>2212.9112200435729</v>
      </c>
      <c r="Y12" s="35">
        <f t="shared" si="8"/>
        <v>0</v>
      </c>
      <c r="Z12" s="35">
        <f>(SUM(d209Data100!K23:K28)+Q12)/Q12</f>
        <v>21.75</v>
      </c>
      <c r="AA12" s="35">
        <f>(SUM(d209Data100!O23:O28))/$Q12*$O12/1.02</f>
        <v>134.27287581699346</v>
      </c>
      <c r="AB12" s="35">
        <f>(SUM(d209Data100!Q23:Q28))/$Q12*$O12/1.02</f>
        <v>162.54084967320264</v>
      </c>
      <c r="AC12" s="35">
        <f>(SUM(d209Data100!R23:R28))/$Q12*$O12/1.02</f>
        <v>0</v>
      </c>
      <c r="AD12" s="7">
        <f>d209Data100!F23</f>
        <v>1952.76</v>
      </c>
      <c r="AE12" s="34"/>
      <c r="AF12" s="34"/>
      <c r="AH12" s="102">
        <f t="shared" si="9"/>
        <v>25.427500000000002</v>
      </c>
      <c r="AI12" s="102">
        <f t="shared" si="10"/>
        <v>28.75</v>
      </c>
      <c r="AJ12" s="102">
        <f t="shared" si="11"/>
        <v>79.042500000000004</v>
      </c>
      <c r="AK12" s="102">
        <f t="shared" si="12"/>
        <v>2405.3792104111994</v>
      </c>
      <c r="AL12" s="102">
        <f t="shared" si="13"/>
        <v>2719.6795713035876</v>
      </c>
      <c r="AM12" s="102">
        <f t="shared" si="14"/>
        <v>0</v>
      </c>
      <c r="AN12" s="102">
        <f t="shared" si="15"/>
        <v>2352.1680883639547</v>
      </c>
      <c r="AO12" s="102">
        <f t="shared" si="16"/>
        <v>7477.2268700787417</v>
      </c>
      <c r="AP12" s="102">
        <f t="shared" si="17"/>
        <v>6.0764919882568869</v>
      </c>
    </row>
    <row r="13" spans="1:42" ht="20.100000000000001" customHeight="1" x14ac:dyDescent="0.25">
      <c r="A13" s="45">
        <v>103</v>
      </c>
      <c r="B13" s="39">
        <v>163</v>
      </c>
      <c r="C13" s="39">
        <v>60</v>
      </c>
      <c r="D13" s="39" t="s">
        <v>745</v>
      </c>
      <c r="E13" s="42">
        <v>9.23</v>
      </c>
      <c r="F13" s="42">
        <v>74.239999999999995</v>
      </c>
      <c r="G13" s="42">
        <v>3.5</v>
      </c>
      <c r="H13" s="39">
        <v>52</v>
      </c>
      <c r="I13" s="39">
        <v>0</v>
      </c>
      <c r="J13" s="39">
        <v>0</v>
      </c>
      <c r="K13" s="42">
        <v>96.91</v>
      </c>
      <c r="L13" s="39">
        <v>0</v>
      </c>
      <c r="M13" s="113"/>
      <c r="N13" s="106"/>
      <c r="O13" s="36">
        <v>22.916666666666668</v>
      </c>
      <c r="P13" s="36">
        <f t="shared" si="0"/>
        <v>235.88</v>
      </c>
      <c r="Q13" s="36">
        <v>4</v>
      </c>
      <c r="R13" s="36">
        <f t="shared" si="1"/>
        <v>58.97</v>
      </c>
      <c r="S13" s="36">
        <f t="shared" si="2"/>
        <v>1324.8978758169935</v>
      </c>
      <c r="T13" s="35">
        <f t="shared" si="3"/>
        <v>13248.978758169937</v>
      </c>
      <c r="U13" s="35">
        <f t="shared" si="4"/>
        <v>4688.3680555555547</v>
      </c>
      <c r="V13" s="35">
        <f t="shared" si="5"/>
        <v>5443.2700163398695</v>
      </c>
      <c r="W13" s="35">
        <f t="shared" si="6"/>
        <v>196.58905228758172</v>
      </c>
      <c r="X13" s="35">
        <f t="shared" si="7"/>
        <v>2920.7516339869285</v>
      </c>
      <c r="Y13" s="35">
        <f t="shared" si="8"/>
        <v>0</v>
      </c>
      <c r="Z13" s="35">
        <f>(SUM(d209Data100!K33:K38)+Q13)/Q13</f>
        <v>23.25</v>
      </c>
      <c r="AA13" s="35">
        <f>(SUM(d209Data100!O33:O38))/$Q13*$O13/1.02</f>
        <v>247.140522875817</v>
      </c>
      <c r="AB13" s="35">
        <f>(SUM(d209Data100!Q33:Q38))/$Q13*$O13/1.02</f>
        <v>241.52369281045753</v>
      </c>
      <c r="AC13" s="35">
        <f>(SUM(d209Data100!R33:R38))/$Q13*$O13/1.02</f>
        <v>0</v>
      </c>
      <c r="AD13" s="7">
        <f>d209Data100!F33</f>
        <v>1526.21</v>
      </c>
      <c r="AE13" s="34"/>
      <c r="AF13" s="34"/>
      <c r="AH13" s="102">
        <f t="shared" si="9"/>
        <v>20.8675</v>
      </c>
      <c r="AI13" s="102">
        <f t="shared" si="10"/>
        <v>24.227499999999999</v>
      </c>
      <c r="AJ13" s="102">
        <f t="shared" si="11"/>
        <v>58.97</v>
      </c>
      <c r="AK13" s="102">
        <f t="shared" si="12"/>
        <v>4706.8261975065625</v>
      </c>
      <c r="AL13" s="102">
        <f t="shared" si="13"/>
        <v>5464.7002132545931</v>
      </c>
      <c r="AM13" s="102">
        <f t="shared" si="14"/>
        <v>0</v>
      </c>
      <c r="AN13" s="102">
        <f t="shared" si="15"/>
        <v>3129.6136811023621</v>
      </c>
      <c r="AO13" s="102">
        <f t="shared" si="16"/>
        <v>13301.140091863517</v>
      </c>
      <c r="AP13" s="102">
        <f t="shared" si="17"/>
        <v>7.7828875524338992</v>
      </c>
    </row>
    <row r="14" spans="1:42" ht="20.100000000000001" customHeight="1" x14ac:dyDescent="0.25">
      <c r="A14" s="45">
        <v>104</v>
      </c>
      <c r="B14" s="39">
        <v>163</v>
      </c>
      <c r="C14" s="39">
        <v>60</v>
      </c>
      <c r="D14" s="39" t="s">
        <v>745</v>
      </c>
      <c r="E14" s="42">
        <v>10.220000000000001</v>
      </c>
      <c r="F14" s="42">
        <v>77.75</v>
      </c>
      <c r="G14" s="42">
        <v>2.36</v>
      </c>
      <c r="H14" s="39">
        <v>55.25</v>
      </c>
      <c r="I14" s="39">
        <v>0</v>
      </c>
      <c r="J14" s="39">
        <v>0</v>
      </c>
      <c r="K14" s="42">
        <v>107.11</v>
      </c>
      <c r="L14" s="39">
        <v>0</v>
      </c>
      <c r="M14" s="113"/>
      <c r="N14" s="106"/>
      <c r="O14" s="36">
        <v>12.314814814814815</v>
      </c>
      <c r="P14" s="36">
        <f t="shared" si="0"/>
        <v>252.69</v>
      </c>
      <c r="Q14" s="36">
        <v>4</v>
      </c>
      <c r="R14" s="36">
        <f t="shared" si="1"/>
        <v>63.172499999999999</v>
      </c>
      <c r="S14" s="36">
        <f t="shared" si="2"/>
        <v>762.70356753812644</v>
      </c>
      <c r="T14" s="35">
        <f t="shared" si="3"/>
        <v>7627.0356753812648</v>
      </c>
      <c r="U14" s="35">
        <f t="shared" si="4"/>
        <v>2655.2310275962236</v>
      </c>
      <c r="V14" s="35">
        <f t="shared" si="5"/>
        <v>3232.9407225853306</v>
      </c>
      <c r="W14" s="35">
        <f t="shared" si="6"/>
        <v>71.232752360203349</v>
      </c>
      <c r="X14" s="35">
        <f t="shared" si="7"/>
        <v>1667.631172839506</v>
      </c>
      <c r="Y14" s="35">
        <f t="shared" si="8"/>
        <v>0</v>
      </c>
      <c r="Z14" s="35">
        <f>(SUM(d209Data100!K43:K48)+Q14)/Q14</f>
        <v>21.5</v>
      </c>
      <c r="AA14" s="35">
        <f>(SUM(d209Data100!O43:O48))/$Q14*$O14/1.02</f>
        <v>81.495098039215691</v>
      </c>
      <c r="AB14" s="35">
        <f>(SUM(d209Data100!Q43:Q48))/$Q14*$O14/1.02</f>
        <v>111.67846768336965</v>
      </c>
      <c r="AC14" s="35">
        <f>(SUM(d209Data100!R43:R48))/$Q14*$O14/1.02</f>
        <v>0</v>
      </c>
      <c r="AD14" s="7">
        <f>d209Data100!F43</f>
        <v>1549</v>
      </c>
      <c r="AE14" s="34"/>
      <c r="AF14" s="34"/>
      <c r="AH14" s="102">
        <f t="shared" si="9"/>
        <v>21.9925</v>
      </c>
      <c r="AI14" s="102">
        <f t="shared" si="10"/>
        <v>26.7775</v>
      </c>
      <c r="AJ14" s="102">
        <f t="shared" si="11"/>
        <v>63.172499999999999</v>
      </c>
      <c r="AK14" s="102">
        <f t="shared" si="12"/>
        <v>2665.684693059201</v>
      </c>
      <c r="AL14" s="102">
        <f t="shared" si="13"/>
        <v>3245.6688356663749</v>
      </c>
      <c r="AM14" s="102">
        <f t="shared" si="14"/>
        <v>0</v>
      </c>
      <c r="AN14" s="102">
        <f t="shared" si="15"/>
        <v>1745.7098461650628</v>
      </c>
      <c r="AO14" s="102">
        <f t="shared" si="16"/>
        <v>7657.0633748906394</v>
      </c>
      <c r="AP14" s="102">
        <f t="shared" si="17"/>
        <v>4.0402598723568515</v>
      </c>
    </row>
    <row r="15" spans="1:42" ht="20.100000000000001" customHeight="1" x14ac:dyDescent="0.25">
      <c r="A15" s="45">
        <v>105</v>
      </c>
      <c r="B15" s="39">
        <v>163</v>
      </c>
      <c r="C15" s="39">
        <v>60</v>
      </c>
      <c r="D15" s="39" t="s">
        <v>745</v>
      </c>
      <c r="E15" s="42">
        <v>8.7899999999999991</v>
      </c>
      <c r="F15" s="42">
        <v>44.81</v>
      </c>
      <c r="G15" s="42">
        <v>2.5299999999999998</v>
      </c>
      <c r="H15" s="39">
        <v>23.36</v>
      </c>
      <c r="I15" s="39">
        <v>0</v>
      </c>
      <c r="J15" s="39">
        <v>0</v>
      </c>
      <c r="K15" s="42">
        <v>76.81</v>
      </c>
      <c r="L15" s="39">
        <v>0</v>
      </c>
      <c r="M15" s="113"/>
      <c r="N15" s="106"/>
      <c r="O15" s="36">
        <v>23.87037037037037</v>
      </c>
      <c r="P15" s="36">
        <f t="shared" si="0"/>
        <v>156.30000000000001</v>
      </c>
      <c r="Q15" s="36">
        <v>4</v>
      </c>
      <c r="R15" s="36">
        <f t="shared" si="1"/>
        <v>39.075000000000003</v>
      </c>
      <c r="S15" s="36">
        <f t="shared" si="2"/>
        <v>914.44580610021796</v>
      </c>
      <c r="T15" s="35">
        <f t="shared" si="3"/>
        <v>9144.4580610021803</v>
      </c>
      <c r="U15" s="35">
        <f t="shared" si="4"/>
        <v>3135.9114015976766</v>
      </c>
      <c r="V15" s="35">
        <f t="shared" si="5"/>
        <v>4493.8312454611478</v>
      </c>
      <c r="W15" s="35">
        <f t="shared" si="6"/>
        <v>148.01969862018882</v>
      </c>
      <c r="X15" s="35">
        <f t="shared" si="7"/>
        <v>1366.6957153231665</v>
      </c>
      <c r="Y15" s="35">
        <f t="shared" si="8"/>
        <v>0</v>
      </c>
      <c r="Z15" s="35">
        <f>(SUM(d209Data100!K53:K58)+Q15)/Q15</f>
        <v>20.25</v>
      </c>
      <c r="AA15" s="35">
        <f>(SUM(d209Data100!O53:O58))/$Q15*$O15/1.02</f>
        <v>169.66684822076979</v>
      </c>
      <c r="AB15" s="35">
        <f>(SUM(d209Data100!Q53:Q58))/$Q15*$O15/1.02</f>
        <v>175.51742919389977</v>
      </c>
      <c r="AC15" s="35">
        <f>(SUM(d209Data100!R53:R58))/$Q15*$O15/1.02</f>
        <v>0</v>
      </c>
      <c r="AD15" s="7">
        <f>d209Data100!F53</f>
        <v>1828.92</v>
      </c>
      <c r="AE15" s="34"/>
      <c r="AF15" s="34"/>
      <c r="AH15" s="102">
        <f t="shared" si="9"/>
        <v>13.4</v>
      </c>
      <c r="AI15" s="102">
        <f t="shared" si="10"/>
        <v>19.202500000000001</v>
      </c>
      <c r="AJ15" s="102">
        <f t="shared" si="11"/>
        <v>39.075000000000003</v>
      </c>
      <c r="AK15" s="102">
        <f t="shared" si="12"/>
        <v>3148.2575094779818</v>
      </c>
      <c r="AL15" s="102">
        <f t="shared" si="13"/>
        <v>4511.5234944590256</v>
      </c>
      <c r="AM15" s="102">
        <f t="shared" si="14"/>
        <v>0</v>
      </c>
      <c r="AN15" s="102">
        <f t="shared" si="15"/>
        <v>1520.6788604549431</v>
      </c>
      <c r="AO15" s="102">
        <f t="shared" si="16"/>
        <v>9180.4598643919508</v>
      </c>
      <c r="AP15" s="102">
        <f t="shared" si="17"/>
        <v>6.5505246009493421</v>
      </c>
    </row>
    <row r="16" spans="1:42" ht="20.100000000000001" customHeight="1" x14ac:dyDescent="0.25">
      <c r="A16" s="45">
        <v>106</v>
      </c>
      <c r="B16" s="39">
        <v>163</v>
      </c>
      <c r="C16" s="39">
        <v>60</v>
      </c>
      <c r="D16" s="39" t="s">
        <v>745</v>
      </c>
      <c r="E16" s="42">
        <v>7.05</v>
      </c>
      <c r="F16" s="42">
        <v>90.09</v>
      </c>
      <c r="G16" s="42">
        <v>2.56</v>
      </c>
      <c r="H16" s="39">
        <v>76.209999999999994</v>
      </c>
      <c r="I16" s="39">
        <v>0</v>
      </c>
      <c r="J16" s="39">
        <v>0</v>
      </c>
      <c r="K16" s="42">
        <v>115.95</v>
      </c>
      <c r="L16" s="39">
        <v>0</v>
      </c>
      <c r="M16" s="113"/>
      <c r="N16" s="106"/>
      <c r="O16" s="36">
        <v>12.416666666666666</v>
      </c>
      <c r="P16" s="36">
        <f t="shared" si="0"/>
        <v>291.86</v>
      </c>
      <c r="Q16" s="36">
        <v>4</v>
      </c>
      <c r="R16" s="36">
        <f t="shared" si="1"/>
        <v>72.965000000000003</v>
      </c>
      <c r="S16" s="36">
        <f t="shared" si="2"/>
        <v>888.21772875816987</v>
      </c>
      <c r="T16" s="35">
        <f t="shared" si="3"/>
        <v>8882.1772875816987</v>
      </c>
      <c r="U16" s="35">
        <f t="shared" si="4"/>
        <v>2956.2622549019611</v>
      </c>
      <c r="V16" s="35">
        <f t="shared" si="5"/>
        <v>3528.7071078431368</v>
      </c>
      <c r="W16" s="35">
        <f t="shared" si="6"/>
        <v>77.908496732026151</v>
      </c>
      <c r="X16" s="35">
        <f t="shared" si="7"/>
        <v>2319.2994281045753</v>
      </c>
      <c r="Y16" s="35">
        <f t="shared" si="8"/>
        <v>0</v>
      </c>
      <c r="Z16" s="35">
        <f>(SUM(d209Data100!K63:K68)+Q16)/Q16</f>
        <v>21.75</v>
      </c>
      <c r="AA16" s="35">
        <f>(SUM(d209Data100!O63:O68))/$Q16*$O16/1.02</f>
        <v>79.125816993464042</v>
      </c>
      <c r="AB16" s="35">
        <f>(SUM(d209Data100!Q63:Q68))/$Q16*$O16/1.02</f>
        <v>155.20833333333334</v>
      </c>
      <c r="AC16" s="35">
        <f>(SUM(d209Data100!R63:R68))/$Q16*$O16/1.02</f>
        <v>0</v>
      </c>
      <c r="AD16" s="7">
        <f>d209Data100!F63</f>
        <v>1505.55</v>
      </c>
      <c r="AE16" s="34"/>
      <c r="AF16" s="34"/>
      <c r="AH16" s="102">
        <f t="shared" si="9"/>
        <v>24.285</v>
      </c>
      <c r="AI16" s="102">
        <f t="shared" si="10"/>
        <v>28.987500000000001</v>
      </c>
      <c r="AJ16" s="102">
        <f t="shared" si="11"/>
        <v>72.965000000000003</v>
      </c>
      <c r="AK16" s="102">
        <f t="shared" si="12"/>
        <v>2967.901082677165</v>
      </c>
      <c r="AL16" s="102">
        <f t="shared" si="13"/>
        <v>3542.5996555118104</v>
      </c>
      <c r="AM16" s="102">
        <f t="shared" si="14"/>
        <v>0</v>
      </c>
      <c r="AN16" s="102">
        <f t="shared" si="15"/>
        <v>2406.6457513123355</v>
      </c>
      <c r="AO16" s="102">
        <f t="shared" si="16"/>
        <v>8917.1464895013105</v>
      </c>
      <c r="AP16" s="102">
        <f t="shared" si="17"/>
        <v>6.3380474823044057</v>
      </c>
    </row>
    <row r="17" spans="1:42" ht="20.100000000000001" customHeight="1" x14ac:dyDescent="0.25">
      <c r="A17" s="45">
        <v>107</v>
      </c>
      <c r="B17" s="39">
        <v>163</v>
      </c>
      <c r="C17" s="39">
        <v>60</v>
      </c>
      <c r="D17" s="39" t="s">
        <v>745</v>
      </c>
      <c r="E17" s="42">
        <v>9.5</v>
      </c>
      <c r="F17" s="42">
        <v>54.17</v>
      </c>
      <c r="G17" s="42">
        <v>2.83</v>
      </c>
      <c r="H17" s="39">
        <v>50.68</v>
      </c>
      <c r="I17" s="39">
        <v>0</v>
      </c>
      <c r="J17" s="39">
        <v>0</v>
      </c>
      <c r="K17" s="42">
        <v>77.67</v>
      </c>
      <c r="L17" s="39">
        <v>0</v>
      </c>
      <c r="M17" s="113"/>
      <c r="N17" s="106"/>
      <c r="O17" s="36">
        <v>11.657407407407407</v>
      </c>
      <c r="P17" s="36">
        <f t="shared" si="0"/>
        <v>194.85000000000002</v>
      </c>
      <c r="Q17" s="36">
        <v>4</v>
      </c>
      <c r="R17" s="36">
        <f t="shared" si="1"/>
        <v>48.712500000000006</v>
      </c>
      <c r="S17" s="36">
        <f t="shared" si="2"/>
        <v>556.72691993464048</v>
      </c>
      <c r="T17" s="35">
        <f t="shared" si="3"/>
        <v>5567.2691993464041</v>
      </c>
      <c r="U17" s="35">
        <f t="shared" si="4"/>
        <v>1819.1841412490924</v>
      </c>
      <c r="V17" s="35">
        <f t="shared" si="5"/>
        <v>2219.1932189542486</v>
      </c>
      <c r="W17" s="35">
        <f t="shared" si="6"/>
        <v>80.858977850399398</v>
      </c>
      <c r="X17" s="35">
        <f t="shared" si="7"/>
        <v>1448.0328612926653</v>
      </c>
      <c r="Y17" s="35">
        <f t="shared" si="8"/>
        <v>0</v>
      </c>
      <c r="Z17" s="35">
        <f>(SUM(d209Data100!K73:K78)+Q17)/Q17</f>
        <v>20.75</v>
      </c>
      <c r="AA17" s="35">
        <f>(SUM(d209Data100!O73:O78))/$Q17*$O17/1.02</f>
        <v>68.57298474945533</v>
      </c>
      <c r="AB17" s="35">
        <f>(SUM(d209Data100!Q73:Q78))/$Q17*$O17/1.02</f>
        <v>100.00226942628903</v>
      </c>
      <c r="AC17" s="35">
        <f>(SUM(d209Data100!R73:R78))/$Q17*$O17/1.02</f>
        <v>0</v>
      </c>
      <c r="AD17" s="7">
        <f>d209Data100!F73</f>
        <v>1316.86</v>
      </c>
      <c r="AE17" s="34"/>
      <c r="AF17" s="34"/>
      <c r="AH17" s="102">
        <f t="shared" si="9"/>
        <v>15.9175</v>
      </c>
      <c r="AI17" s="102">
        <f t="shared" si="10"/>
        <v>19.4175</v>
      </c>
      <c r="AJ17" s="102">
        <f t="shared" si="11"/>
        <v>48.712500000000006</v>
      </c>
      <c r="AK17" s="102">
        <f t="shared" si="12"/>
        <v>1826.3462835374744</v>
      </c>
      <c r="AL17" s="102">
        <f t="shared" si="13"/>
        <v>2227.9302001312335</v>
      </c>
      <c r="AM17" s="102">
        <f t="shared" si="14"/>
        <v>0</v>
      </c>
      <c r="AN17" s="102">
        <f t="shared" si="15"/>
        <v>1534.9110983522889</v>
      </c>
      <c r="AO17" s="102">
        <f t="shared" si="16"/>
        <v>5589.1875820209971</v>
      </c>
      <c r="AP17" s="102">
        <f t="shared" si="17"/>
        <v>2.5316235441464827</v>
      </c>
    </row>
    <row r="18" spans="1:42" ht="20.100000000000001" customHeight="1" thickBot="1" x14ac:dyDescent="0.3">
      <c r="A18" s="123">
        <v>108</v>
      </c>
      <c r="B18" s="104">
        <v>163</v>
      </c>
      <c r="C18" s="104">
        <v>60</v>
      </c>
      <c r="D18" s="104" t="s">
        <v>745</v>
      </c>
      <c r="E18" s="118">
        <v>6.53</v>
      </c>
      <c r="F18" s="118">
        <v>73.16</v>
      </c>
      <c r="G18" s="118">
        <v>3.27</v>
      </c>
      <c r="H18" s="119">
        <v>51.18</v>
      </c>
      <c r="I18" s="119">
        <v>0</v>
      </c>
      <c r="J18" s="119">
        <v>0</v>
      </c>
      <c r="K18" s="118">
        <v>87.41</v>
      </c>
      <c r="L18" s="104">
        <v>0</v>
      </c>
      <c r="M18" s="117"/>
      <c r="N18" s="106"/>
      <c r="O18" s="36">
        <v>12.138888888888888</v>
      </c>
      <c r="P18" s="36">
        <f t="shared" si="0"/>
        <v>221.54999999999998</v>
      </c>
      <c r="Q18" s="36">
        <v>4</v>
      </c>
      <c r="R18" s="36">
        <f t="shared" si="1"/>
        <v>55.387499999999996</v>
      </c>
      <c r="S18" s="36">
        <f t="shared" si="2"/>
        <v>659.15951797385605</v>
      </c>
      <c r="T18" s="35">
        <f t="shared" si="3"/>
        <v>6591.5951797385605</v>
      </c>
      <c r="U18" s="35">
        <f t="shared" si="4"/>
        <v>2370.9511165577342</v>
      </c>
      <c r="V18" s="35">
        <f t="shared" si="5"/>
        <v>2600.6379357298474</v>
      </c>
      <c r="W18" s="35">
        <f t="shared" si="6"/>
        <v>97.289624183006524</v>
      </c>
      <c r="X18" s="35">
        <f t="shared" si="7"/>
        <v>1522.7165032679736</v>
      </c>
      <c r="Y18" s="35">
        <f t="shared" si="8"/>
        <v>0</v>
      </c>
      <c r="Z18" s="35">
        <f>(SUM(d209Data100!K83:K88)+Q18)/Q18</f>
        <v>19.5</v>
      </c>
      <c r="AA18" s="35">
        <f>(SUM(d209Data100!O83:O88))/$Q18*$O18/1.02</f>
        <v>104.13262527233114</v>
      </c>
      <c r="AB18" s="35">
        <f>(SUM(d209Data100!Q83:Q88))/$Q18*$O18/1.02</f>
        <v>92.231753812636143</v>
      </c>
      <c r="AC18" s="35">
        <f>(SUM(d209Data100!R83:R88))/$Q18*$O18/1.02</f>
        <v>0</v>
      </c>
      <c r="AD18" s="7">
        <f>d209Data100!F83</f>
        <v>1167.57</v>
      </c>
      <c r="AE18" s="34"/>
      <c r="AF18" s="34"/>
      <c r="AH18" s="102">
        <f t="shared" si="9"/>
        <v>19.922499999999999</v>
      </c>
      <c r="AI18" s="102">
        <f t="shared" si="10"/>
        <v>21.852499999999999</v>
      </c>
      <c r="AJ18" s="102">
        <f t="shared" si="11"/>
        <v>55.387499999999996</v>
      </c>
      <c r="AK18" s="102">
        <f t="shared" si="12"/>
        <v>2380.2855697725277</v>
      </c>
      <c r="AL18" s="102">
        <f t="shared" si="13"/>
        <v>2610.8766677602798</v>
      </c>
      <c r="AM18" s="102">
        <f t="shared" si="14"/>
        <v>0</v>
      </c>
      <c r="AN18" s="102">
        <f t="shared" si="15"/>
        <v>1626.3841043307084</v>
      </c>
      <c r="AO18" s="102">
        <f t="shared" si="16"/>
        <v>6617.5463418635163</v>
      </c>
      <c r="AP18" s="102">
        <f t="shared" si="17"/>
        <v>4.2559724696773511</v>
      </c>
    </row>
    <row r="19" spans="1:42" ht="20.100000000000001" customHeight="1" thickTop="1" x14ac:dyDescent="0.25">
      <c r="A19" s="122">
        <v>201</v>
      </c>
      <c r="B19" s="115">
        <v>163</v>
      </c>
      <c r="C19" s="115">
        <v>60</v>
      </c>
      <c r="D19" s="115" t="s">
        <v>745</v>
      </c>
      <c r="E19" s="115">
        <v>5.88</v>
      </c>
      <c r="F19" s="115">
        <v>45.9</v>
      </c>
      <c r="G19" s="115">
        <v>2.23</v>
      </c>
      <c r="H19" s="115">
        <v>30.92</v>
      </c>
      <c r="I19" s="115">
        <v>0</v>
      </c>
      <c r="J19" s="115">
        <v>0</v>
      </c>
      <c r="K19" s="115">
        <v>66.91</v>
      </c>
      <c r="L19" s="115">
        <v>0</v>
      </c>
      <c r="M19" s="114"/>
      <c r="N19" s="106"/>
      <c r="O19" s="36">
        <v>22.370370370370367</v>
      </c>
      <c r="P19" s="36">
        <f t="shared" si="0"/>
        <v>151.84</v>
      </c>
      <c r="Q19" s="36">
        <v>4</v>
      </c>
      <c r="R19" s="36">
        <f t="shared" si="1"/>
        <v>37.96</v>
      </c>
      <c r="S19" s="36">
        <f t="shared" si="2"/>
        <v>832.5286855482932</v>
      </c>
      <c r="T19" s="35">
        <f t="shared" si="3"/>
        <v>8325.2868554829329</v>
      </c>
      <c r="U19" s="35">
        <f t="shared" si="4"/>
        <v>2839.0631808278863</v>
      </c>
      <c r="V19" s="35">
        <f t="shared" si="5"/>
        <v>3668.631082062454</v>
      </c>
      <c r="W19" s="35">
        <f t="shared" si="6"/>
        <v>122.2694262890341</v>
      </c>
      <c r="X19" s="35">
        <f t="shared" si="7"/>
        <v>1695.3231663035581</v>
      </c>
      <c r="Y19" s="35">
        <f t="shared" si="8"/>
        <v>0</v>
      </c>
      <c r="Z19" s="35">
        <f>(SUM(d209Data200!K13:K18)+Q19)/Q19</f>
        <v>17.25</v>
      </c>
      <c r="AA19" s="35">
        <f>(SUM(d209Data200!O13:O18))/$Q19*$O19/1.02</f>
        <v>109.65867828612924</v>
      </c>
      <c r="AB19" s="35">
        <f>(SUM(d209Data200!Q13:Q18))/$Q19*$O19/1.02</f>
        <v>202.8685548293391</v>
      </c>
      <c r="AC19" s="35">
        <f>(SUM(d209Data200!R13:R18))/$Q19*$O19/1.02</f>
        <v>0</v>
      </c>
      <c r="AD19" s="7">
        <f>d209Data200!F13</f>
        <v>1200.3399999999999</v>
      </c>
      <c r="AE19" s="34"/>
      <c r="AF19" s="34"/>
      <c r="AH19" s="102">
        <f t="shared" si="9"/>
        <v>12.945</v>
      </c>
      <c r="AI19" s="102">
        <f t="shared" si="10"/>
        <v>16.727499999999999</v>
      </c>
      <c r="AJ19" s="102">
        <f t="shared" si="11"/>
        <v>37.96</v>
      </c>
      <c r="AK19" s="102">
        <f t="shared" si="12"/>
        <v>2850.2405949256336</v>
      </c>
      <c r="AL19" s="102">
        <f t="shared" si="13"/>
        <v>3683.0745115193931</v>
      </c>
      <c r="AM19" s="102">
        <f t="shared" si="14"/>
        <v>0</v>
      </c>
      <c r="AN19" s="102">
        <f t="shared" si="15"/>
        <v>1824.748468941382</v>
      </c>
      <c r="AO19" s="102">
        <f t="shared" si="16"/>
        <v>8358.063575386408</v>
      </c>
      <c r="AP19" s="102">
        <f t="shared" si="17"/>
        <v>5.8184656389677469</v>
      </c>
    </row>
    <row r="20" spans="1:42" ht="18" x14ac:dyDescent="0.25">
      <c r="A20" s="40">
        <v>202</v>
      </c>
      <c r="B20" s="39">
        <v>163</v>
      </c>
      <c r="C20" s="39">
        <v>60</v>
      </c>
      <c r="D20" s="39" t="s">
        <v>745</v>
      </c>
      <c r="E20" s="39">
        <v>10.55</v>
      </c>
      <c r="F20" s="39">
        <v>87.74</v>
      </c>
      <c r="G20" s="39">
        <v>4.87</v>
      </c>
      <c r="H20" s="39">
        <v>55.67</v>
      </c>
      <c r="I20" s="39">
        <v>0</v>
      </c>
      <c r="J20" s="39">
        <v>0</v>
      </c>
      <c r="K20" s="39">
        <v>98.04</v>
      </c>
      <c r="L20" s="39">
        <v>0</v>
      </c>
      <c r="M20" s="124"/>
      <c r="N20" s="106"/>
      <c r="O20" s="36">
        <v>12.731481481481481</v>
      </c>
      <c r="P20" s="36">
        <f t="shared" si="0"/>
        <v>256.87</v>
      </c>
      <c r="Q20" s="36">
        <v>4</v>
      </c>
      <c r="R20" s="36">
        <f t="shared" si="1"/>
        <v>64.217500000000001</v>
      </c>
      <c r="S20" s="36">
        <f t="shared" si="2"/>
        <v>801.55285493827159</v>
      </c>
      <c r="T20" s="35">
        <f t="shared" si="3"/>
        <v>8015.5285493827159</v>
      </c>
      <c r="U20" s="35">
        <f t="shared" si="4"/>
        <v>3067.1012618010159</v>
      </c>
      <c r="V20" s="35">
        <f t="shared" si="5"/>
        <v>3059.3001089324621</v>
      </c>
      <c r="W20" s="35">
        <f t="shared" si="6"/>
        <v>151.96645787944809</v>
      </c>
      <c r="X20" s="35">
        <f t="shared" si="7"/>
        <v>1737.1607207697891</v>
      </c>
      <c r="Y20" s="35">
        <f t="shared" si="8"/>
        <v>0</v>
      </c>
      <c r="Z20" s="35">
        <f>(SUM(d209Data200!K23:K28)+Q20)/Q20</f>
        <v>16.5</v>
      </c>
      <c r="AA20" s="35">
        <f>(SUM(d209Data200!O23:O28))/$Q20*$O20/1.02</f>
        <v>174.74582425562818</v>
      </c>
      <c r="AB20" s="35">
        <f>(SUM(d209Data200!Q23:Q28))/$Q20*$O20/1.02</f>
        <v>137.30029048656499</v>
      </c>
      <c r="AC20" s="35">
        <f>(SUM(d209Data200!R23:R28))/$Q20*$O20/1.02</f>
        <v>0</v>
      </c>
      <c r="AD20" s="7">
        <f>d209Data200!F23</f>
        <v>1849.1</v>
      </c>
      <c r="AE20" s="34"/>
      <c r="AF20" s="34"/>
      <c r="AH20" s="102">
        <f t="shared" si="9"/>
        <v>24.572499999999998</v>
      </c>
      <c r="AI20" s="102">
        <f t="shared" si="10"/>
        <v>24.51</v>
      </c>
      <c r="AJ20" s="102">
        <f t="shared" si="11"/>
        <v>64.217500000000001</v>
      </c>
      <c r="AK20" s="102">
        <f t="shared" si="12"/>
        <v>3079.1764636191306</v>
      </c>
      <c r="AL20" s="102">
        <f t="shared" si="13"/>
        <v>3071.3445975503064</v>
      </c>
      <c r="AM20" s="102">
        <f t="shared" si="14"/>
        <v>0</v>
      </c>
      <c r="AN20" s="102">
        <f t="shared" si="15"/>
        <v>1896.5646872265966</v>
      </c>
      <c r="AO20" s="102">
        <f t="shared" si="16"/>
        <v>8047.0857483960335</v>
      </c>
      <c r="AP20" s="102">
        <f t="shared" si="17"/>
        <v>5.3968769657612636</v>
      </c>
    </row>
    <row r="21" spans="1:42" ht="18" x14ac:dyDescent="0.25">
      <c r="A21" s="40">
        <v>203</v>
      </c>
      <c r="B21" s="39">
        <v>163</v>
      </c>
      <c r="C21" s="39">
        <v>60</v>
      </c>
      <c r="D21" s="39" t="s">
        <v>745</v>
      </c>
      <c r="E21" s="42">
        <v>9.3000000000000007</v>
      </c>
      <c r="F21" s="42">
        <v>111.87</v>
      </c>
      <c r="G21" s="42">
        <v>4.32</v>
      </c>
      <c r="H21" s="39">
        <v>74.47</v>
      </c>
      <c r="I21" s="39">
        <v>0</v>
      </c>
      <c r="J21" s="39">
        <v>0</v>
      </c>
      <c r="K21" s="42">
        <v>141.56</v>
      </c>
      <c r="L21" s="39">
        <v>0</v>
      </c>
      <c r="M21" s="113"/>
      <c r="N21" s="106"/>
      <c r="O21" s="36">
        <v>11</v>
      </c>
      <c r="P21" s="36">
        <f t="shared" si="0"/>
        <v>341.52</v>
      </c>
      <c r="Q21" s="36">
        <v>4</v>
      </c>
      <c r="R21" s="36">
        <f t="shared" si="1"/>
        <v>85.38</v>
      </c>
      <c r="S21" s="36">
        <f t="shared" si="2"/>
        <v>920.76470588235293</v>
      </c>
      <c r="T21" s="35">
        <f t="shared" si="3"/>
        <v>9207.6470588235297</v>
      </c>
      <c r="U21" s="35">
        <f t="shared" si="4"/>
        <v>3266.8382352941176</v>
      </c>
      <c r="V21" s="35">
        <f t="shared" si="5"/>
        <v>3816.5686274509808</v>
      </c>
      <c r="W21" s="35">
        <f t="shared" si="6"/>
        <v>116.47058823529413</v>
      </c>
      <c r="X21" s="35">
        <f t="shared" si="7"/>
        <v>2007.769607843137</v>
      </c>
      <c r="Y21" s="35">
        <f t="shared" si="8"/>
        <v>0</v>
      </c>
      <c r="Z21" s="35">
        <f>(SUM(d209Data200!K33:K38)+Q21)/Q21</f>
        <v>20</v>
      </c>
      <c r="AA21" s="35">
        <f>(SUM(d209Data200!O33:O38))/$Q21*$O21/1.02</f>
        <v>161.76470588235293</v>
      </c>
      <c r="AB21" s="35">
        <f>(SUM(d209Data200!Q33:Q38))/$Q21*$O21/1.02</f>
        <v>164.4607843137255</v>
      </c>
      <c r="AC21" s="35">
        <f>(SUM(d209Data200!R33:R38))/$Q21*$O21/1.02</f>
        <v>0</v>
      </c>
      <c r="AD21" s="7">
        <f>d209Data200!F33</f>
        <v>1584.78</v>
      </c>
      <c r="AE21" s="34"/>
      <c r="AF21" s="34"/>
      <c r="AH21" s="102">
        <f t="shared" si="9"/>
        <v>30.2925</v>
      </c>
      <c r="AI21" s="102">
        <f t="shared" si="10"/>
        <v>35.39</v>
      </c>
      <c r="AJ21" s="102">
        <f t="shared" si="11"/>
        <v>85.38</v>
      </c>
      <c r="AK21" s="102">
        <f t="shared" si="12"/>
        <v>3279.6998031496069</v>
      </c>
      <c r="AL21" s="102">
        <f t="shared" si="13"/>
        <v>3831.5944881889764</v>
      </c>
      <c r="AM21" s="102">
        <f t="shared" si="14"/>
        <v>0</v>
      </c>
      <c r="AN21" s="102">
        <f t="shared" si="15"/>
        <v>2132.6033464566931</v>
      </c>
      <c r="AO21" s="102">
        <f t="shared" si="16"/>
        <v>9243.8976377952768</v>
      </c>
      <c r="AP21" s="102">
        <f t="shared" si="17"/>
        <v>5.5888200581026162</v>
      </c>
    </row>
    <row r="22" spans="1:42" ht="18" x14ac:dyDescent="0.25">
      <c r="A22" s="40">
        <v>204</v>
      </c>
      <c r="B22" s="39">
        <v>163</v>
      </c>
      <c r="C22" s="39">
        <v>60</v>
      </c>
      <c r="D22" s="39" t="s">
        <v>745</v>
      </c>
      <c r="E22" s="42">
        <v>8.24</v>
      </c>
      <c r="F22" s="42">
        <v>96.64</v>
      </c>
      <c r="G22" s="42">
        <v>6.68</v>
      </c>
      <c r="H22" s="39">
        <v>72.09</v>
      </c>
      <c r="I22" s="39">
        <v>0</v>
      </c>
      <c r="J22" s="39">
        <v>0</v>
      </c>
      <c r="K22" s="42">
        <v>136.47999999999999</v>
      </c>
      <c r="L22" s="39">
        <v>0</v>
      </c>
      <c r="M22" s="113"/>
      <c r="N22" s="106"/>
      <c r="O22" s="36">
        <v>24.564814814814813</v>
      </c>
      <c r="P22" s="36">
        <f t="shared" si="0"/>
        <v>320.13</v>
      </c>
      <c r="Q22" s="36">
        <v>4</v>
      </c>
      <c r="R22" s="36">
        <f t="shared" si="1"/>
        <v>80.032499999999999</v>
      </c>
      <c r="S22" s="36">
        <f t="shared" si="2"/>
        <v>1927.4348447712416</v>
      </c>
      <c r="T22" s="35">
        <f t="shared" si="3"/>
        <v>19274.348447712418</v>
      </c>
      <c r="U22" s="35">
        <f t="shared" si="4"/>
        <v>6314.6023965141603</v>
      </c>
      <c r="V22" s="35">
        <f t="shared" si="5"/>
        <v>8217.1713870733474</v>
      </c>
      <c r="W22" s="35">
        <f t="shared" si="6"/>
        <v>402.18863471314449</v>
      </c>
      <c r="X22" s="35">
        <f t="shared" si="7"/>
        <v>4340.3860294117649</v>
      </c>
      <c r="Y22" s="35">
        <f t="shared" si="8"/>
        <v>0</v>
      </c>
      <c r="Z22" s="35">
        <f>(SUM(d209Data200!K43:K48)+Q22)/Q22</f>
        <v>23</v>
      </c>
      <c r="AA22" s="35">
        <f>(SUM(d209Data200!O43:O48))/$Q22*$O22/1.02</f>
        <v>397.37200435729841</v>
      </c>
      <c r="AB22" s="35">
        <f>(SUM(d209Data200!Q43:Q48))/$Q22*$O22/1.02</f>
        <v>276.95624546114738</v>
      </c>
      <c r="AC22" s="35">
        <f>(SUM(d209Data200!R43:R48))/$Q22*$O22/1.02</f>
        <v>0</v>
      </c>
      <c r="AD22" s="7">
        <f>d209Data200!F43</f>
        <v>1285.93</v>
      </c>
      <c r="AE22" s="34"/>
      <c r="AF22" s="34"/>
      <c r="AH22" s="102">
        <f t="shared" si="9"/>
        <v>26.22</v>
      </c>
      <c r="AI22" s="102">
        <f t="shared" si="10"/>
        <v>34.119999999999997</v>
      </c>
      <c r="AJ22" s="102">
        <f t="shared" si="11"/>
        <v>80.032499999999999</v>
      </c>
      <c r="AK22" s="102">
        <f t="shared" si="12"/>
        <v>6339.4630358705153</v>
      </c>
      <c r="AL22" s="102">
        <f t="shared" si="13"/>
        <v>8249.5224555263903</v>
      </c>
      <c r="AM22" s="102">
        <f t="shared" si="14"/>
        <v>0</v>
      </c>
      <c r="AN22" s="102">
        <f t="shared" si="15"/>
        <v>4761.2462179206759</v>
      </c>
      <c r="AO22" s="102">
        <f t="shared" si="16"/>
        <v>19350.231709317581</v>
      </c>
      <c r="AP22" s="102">
        <f t="shared" si="17"/>
        <v>9.8933321622778791</v>
      </c>
    </row>
    <row r="23" spans="1:42" ht="18" x14ac:dyDescent="0.25">
      <c r="A23" s="40">
        <v>205</v>
      </c>
      <c r="B23" s="39">
        <v>163</v>
      </c>
      <c r="C23" s="39">
        <v>60</v>
      </c>
      <c r="D23" s="39" t="s">
        <v>745</v>
      </c>
      <c r="E23" s="42">
        <v>11.55</v>
      </c>
      <c r="F23" s="42">
        <v>151.01</v>
      </c>
      <c r="G23" s="42">
        <v>6.09</v>
      </c>
      <c r="H23" s="39">
        <v>127.39</v>
      </c>
      <c r="I23" s="39">
        <v>0</v>
      </c>
      <c r="J23" s="39">
        <v>0</v>
      </c>
      <c r="K23" s="42">
        <v>167.38</v>
      </c>
      <c r="L23" s="39">
        <v>0</v>
      </c>
      <c r="M23" s="113"/>
      <c r="N23" s="106"/>
      <c r="O23" s="36">
        <v>5</v>
      </c>
      <c r="P23" s="36">
        <f t="shared" si="0"/>
        <v>463.42</v>
      </c>
      <c r="Q23" s="36">
        <v>4</v>
      </c>
      <c r="R23" s="36">
        <f t="shared" si="1"/>
        <v>115.855</v>
      </c>
      <c r="S23" s="36">
        <f t="shared" si="2"/>
        <v>567.91666666666663</v>
      </c>
      <c r="T23" s="35">
        <f t="shared" si="3"/>
        <v>5679.1666666666661</v>
      </c>
      <c r="U23" s="35">
        <f t="shared" si="4"/>
        <v>1992.1568627450979</v>
      </c>
      <c r="V23" s="35">
        <f t="shared" si="5"/>
        <v>2051.2254901960787</v>
      </c>
      <c r="W23" s="35">
        <f t="shared" si="6"/>
        <v>74.632352941176464</v>
      </c>
      <c r="X23" s="35">
        <f t="shared" si="7"/>
        <v>1561.1519607843138</v>
      </c>
      <c r="Y23" s="35">
        <f t="shared" si="8"/>
        <v>0</v>
      </c>
      <c r="Z23" s="35">
        <f>(SUM(d209Data200!K53:K58)+Q23)/Q23</f>
        <v>24</v>
      </c>
      <c r="AA23" s="35">
        <f>(SUM(d209Data200!O53:O58))/$Q23*$O23/1.02</f>
        <v>90.686274509803923</v>
      </c>
      <c r="AB23" s="35">
        <f>(SUM(d209Data200!Q53:Q58))/$Q23*$O23/1.02</f>
        <v>95.588235294117652</v>
      </c>
      <c r="AC23" s="35">
        <f>(SUM(d209Data200!R53:R58))/$Q23*$O23/1.02</f>
        <v>0</v>
      </c>
      <c r="AD23" s="7">
        <f>d209Data200!F53</f>
        <v>1769.87</v>
      </c>
      <c r="AE23" s="34"/>
      <c r="AF23" s="34"/>
      <c r="AH23" s="102">
        <f t="shared" si="9"/>
        <v>40.64</v>
      </c>
      <c r="AI23" s="102">
        <f t="shared" si="10"/>
        <v>41.844999999999999</v>
      </c>
      <c r="AJ23" s="102">
        <f t="shared" si="11"/>
        <v>115.855</v>
      </c>
      <c r="AK23" s="102">
        <f t="shared" si="12"/>
        <v>2000</v>
      </c>
      <c r="AL23" s="102">
        <f t="shared" si="13"/>
        <v>2059.3011811023625</v>
      </c>
      <c r="AM23" s="102">
        <f t="shared" si="14"/>
        <v>0</v>
      </c>
      <c r="AN23" s="102">
        <f t="shared" si="15"/>
        <v>1642.224409448819</v>
      </c>
      <c r="AO23" s="102">
        <f t="shared" si="16"/>
        <v>5701.5255905511813</v>
      </c>
      <c r="AP23" s="102">
        <f t="shared" si="17"/>
        <v>3.0647099567099563</v>
      </c>
    </row>
    <row r="24" spans="1:42" ht="18" x14ac:dyDescent="0.25">
      <c r="A24" s="40">
        <v>206</v>
      </c>
      <c r="B24" s="39">
        <v>163</v>
      </c>
      <c r="C24" s="39">
        <v>60</v>
      </c>
      <c r="D24" s="39" t="s">
        <v>745</v>
      </c>
      <c r="E24" s="42">
        <v>13.79</v>
      </c>
      <c r="F24" s="42">
        <v>165.94</v>
      </c>
      <c r="G24" s="42">
        <v>5.76</v>
      </c>
      <c r="H24" s="39">
        <v>179.89</v>
      </c>
      <c r="I24" s="39">
        <v>0</v>
      </c>
      <c r="J24" s="39">
        <v>0</v>
      </c>
      <c r="K24" s="42">
        <v>202.41</v>
      </c>
      <c r="L24" s="39">
        <v>0</v>
      </c>
      <c r="M24" s="113"/>
      <c r="N24" s="106"/>
      <c r="O24" s="36">
        <v>5.229166666666667</v>
      </c>
      <c r="P24" s="36">
        <f t="shared" si="0"/>
        <v>567.79</v>
      </c>
      <c r="Q24" s="36">
        <v>4</v>
      </c>
      <c r="R24" s="36">
        <f t="shared" si="1"/>
        <v>141.94749999999999</v>
      </c>
      <c r="S24" s="36">
        <f t="shared" si="2"/>
        <v>727.71287785947709</v>
      </c>
      <c r="T24" s="35">
        <f t="shared" si="3"/>
        <v>7277.1287785947707</v>
      </c>
      <c r="U24" s="35">
        <f t="shared" si="4"/>
        <v>2303.5248161764703</v>
      </c>
      <c r="V24" s="35">
        <f t="shared" si="5"/>
        <v>2594.2049632352946</v>
      </c>
      <c r="W24" s="35">
        <f t="shared" si="6"/>
        <v>73.82352941176471</v>
      </c>
      <c r="X24" s="35">
        <f t="shared" si="7"/>
        <v>2305.5754697712418</v>
      </c>
      <c r="Y24" s="35">
        <f t="shared" si="8"/>
        <v>0</v>
      </c>
      <c r="Z24" s="35">
        <f>(SUM(d209Data200!K63:K68)+Q24)/Q24</f>
        <v>24.25</v>
      </c>
      <c r="AA24" s="35">
        <f>(SUM(d209Data200!O63:O68))/$Q24*$O24/1.02</f>
        <v>92.279411764705884</v>
      </c>
      <c r="AB24" s="35">
        <f>(SUM(d209Data200!Q63:Q68))/$Q24*$O24/1.02</f>
        <v>76.899509803921561</v>
      </c>
      <c r="AC24" s="35">
        <f>(SUM(d209Data200!R63:R68))/$Q24*$O24/1.02</f>
        <v>0</v>
      </c>
      <c r="AD24" s="7">
        <f>d209Data200!F63</f>
        <v>2091.9299999999998</v>
      </c>
      <c r="AE24" s="34"/>
      <c r="AF24" s="34"/>
      <c r="AH24" s="102">
        <f t="shared" si="9"/>
        <v>44.932499999999997</v>
      </c>
      <c r="AI24" s="102">
        <f t="shared" si="10"/>
        <v>50.602499999999999</v>
      </c>
      <c r="AJ24" s="102">
        <f t="shared" si="11"/>
        <v>141.94749999999999</v>
      </c>
      <c r="AK24" s="102">
        <f t="shared" si="12"/>
        <v>2312.5938115157483</v>
      </c>
      <c r="AL24" s="102">
        <f t="shared" si="13"/>
        <v>2604.4183686023625</v>
      </c>
      <c r="AM24" s="102">
        <f t="shared" si="14"/>
        <v>0</v>
      </c>
      <c r="AN24" s="102">
        <f t="shared" si="15"/>
        <v>2388.7667117782153</v>
      </c>
      <c r="AO24" s="102">
        <f t="shared" si="16"/>
        <v>7305.7788918963251</v>
      </c>
      <c r="AP24" s="102">
        <f t="shared" si="17"/>
        <v>3.5081830109674681</v>
      </c>
    </row>
    <row r="25" spans="1:42" ht="18" x14ac:dyDescent="0.25">
      <c r="A25" s="40">
        <v>207</v>
      </c>
      <c r="B25" s="39">
        <v>163</v>
      </c>
      <c r="C25" s="39">
        <v>60</v>
      </c>
      <c r="D25" s="39" t="s">
        <v>745</v>
      </c>
      <c r="E25" s="42">
        <v>10.5</v>
      </c>
      <c r="F25" s="42">
        <v>49.29</v>
      </c>
      <c r="G25" s="42">
        <v>2.64</v>
      </c>
      <c r="H25" s="39">
        <v>55.93</v>
      </c>
      <c r="I25" s="39">
        <v>0</v>
      </c>
      <c r="J25" s="39">
        <v>0</v>
      </c>
      <c r="K25" s="42">
        <v>75.88</v>
      </c>
      <c r="L25" s="39">
        <v>0</v>
      </c>
      <c r="M25" s="113"/>
      <c r="N25" s="106"/>
      <c r="O25" s="36">
        <v>12</v>
      </c>
      <c r="P25" s="36">
        <f t="shared" si="0"/>
        <v>194.24</v>
      </c>
      <c r="Q25" s="36">
        <v>4</v>
      </c>
      <c r="R25" s="36">
        <f t="shared" si="1"/>
        <v>48.56</v>
      </c>
      <c r="S25" s="36">
        <f t="shared" si="2"/>
        <v>571.2941176470589</v>
      </c>
      <c r="T25" s="35">
        <f t="shared" si="3"/>
        <v>5712.9411764705892</v>
      </c>
      <c r="U25" s="35">
        <f t="shared" si="4"/>
        <v>1758.5294117647059</v>
      </c>
      <c r="V25" s="35">
        <f t="shared" si="5"/>
        <v>2231.7647058823527</v>
      </c>
      <c r="W25" s="35">
        <f t="shared" si="6"/>
        <v>77.647058823529406</v>
      </c>
      <c r="X25" s="35">
        <f t="shared" si="7"/>
        <v>1645</v>
      </c>
      <c r="Y25" s="35">
        <f t="shared" si="8"/>
        <v>0</v>
      </c>
      <c r="Z25" s="35">
        <f>(SUM(d209Data200!K73:K78)+Q25)/Q25</f>
        <v>20.5</v>
      </c>
      <c r="AA25" s="35">
        <f>(SUM(d209Data200!O73:O78))/$Q25*$O25/1.02</f>
        <v>79.411764705882348</v>
      </c>
      <c r="AB25" s="35">
        <f>(SUM(d209Data200!Q73:Q78))/$Q25*$O25/1.02</f>
        <v>123.52941176470588</v>
      </c>
      <c r="AC25" s="35">
        <f>(SUM(d209Data200!R73:R78))/$Q25*$O25/1.02</f>
        <v>0</v>
      </c>
      <c r="AD25" s="7">
        <f>d209Data200!F73</f>
        <v>1700.51</v>
      </c>
      <c r="AE25" s="34"/>
      <c r="AF25" s="34"/>
      <c r="AH25" s="102">
        <f t="shared" si="9"/>
        <v>14.9475</v>
      </c>
      <c r="AI25" s="102">
        <f t="shared" si="10"/>
        <v>18.97</v>
      </c>
      <c r="AJ25" s="102">
        <f t="shared" si="11"/>
        <v>48.56</v>
      </c>
      <c r="AK25" s="102">
        <f t="shared" si="12"/>
        <v>1765.4527559055116</v>
      </c>
      <c r="AL25" s="102">
        <f t="shared" si="13"/>
        <v>2240.5511811023621</v>
      </c>
      <c r="AM25" s="102">
        <f t="shared" si="14"/>
        <v>0</v>
      </c>
      <c r="AN25" s="102">
        <f t="shared" si="15"/>
        <v>1729.4291338582677</v>
      </c>
      <c r="AO25" s="102">
        <f t="shared" si="16"/>
        <v>5735.4330708661419</v>
      </c>
      <c r="AP25" s="102">
        <f t="shared" si="17"/>
        <v>2.8592095866141736</v>
      </c>
    </row>
    <row r="26" spans="1:42" ht="18.75" thickBot="1" x14ac:dyDescent="0.3">
      <c r="A26" s="120">
        <v>208</v>
      </c>
      <c r="B26" s="104">
        <v>163</v>
      </c>
      <c r="C26" s="104">
        <v>60</v>
      </c>
      <c r="D26" s="104" t="s">
        <v>745</v>
      </c>
      <c r="E26" s="118">
        <v>11.55</v>
      </c>
      <c r="F26" s="118">
        <v>165.93</v>
      </c>
      <c r="G26" s="118">
        <v>8.77</v>
      </c>
      <c r="H26" s="119">
        <v>179.09</v>
      </c>
      <c r="I26" s="119">
        <v>0</v>
      </c>
      <c r="J26" s="119">
        <v>0</v>
      </c>
      <c r="K26" s="118">
        <v>231.97</v>
      </c>
      <c r="L26" s="104">
        <v>0</v>
      </c>
      <c r="M26" s="117"/>
      <c r="N26" s="106"/>
      <c r="O26" s="36">
        <v>5.020833333333333</v>
      </c>
      <c r="P26" s="36">
        <f t="shared" si="0"/>
        <v>597.31000000000006</v>
      </c>
      <c r="Q26" s="36">
        <v>4</v>
      </c>
      <c r="R26" s="36">
        <f t="shared" si="1"/>
        <v>149.32750000000001</v>
      </c>
      <c r="S26" s="36">
        <f t="shared" si="2"/>
        <v>735.04753880718954</v>
      </c>
      <c r="T26" s="35">
        <f t="shared" si="3"/>
        <v>7350.4753880718954</v>
      </c>
      <c r="U26" s="35">
        <f t="shared" si="4"/>
        <v>2184.0625000000005</v>
      </c>
      <c r="V26" s="35">
        <f t="shared" si="5"/>
        <v>2854.6144812091502</v>
      </c>
      <c r="W26" s="35">
        <f t="shared" si="6"/>
        <v>107.92330473856209</v>
      </c>
      <c r="X26" s="35">
        <f t="shared" si="7"/>
        <v>2203.8751021241828</v>
      </c>
      <c r="Y26" s="35">
        <f t="shared" si="8"/>
        <v>0</v>
      </c>
      <c r="Z26" s="35">
        <f>(SUM(d209Data200!K83:K88)+Q26)/Q26</f>
        <v>22.75</v>
      </c>
      <c r="AA26" s="35">
        <f>(SUM(d209Data200!O83:O88))/$Q26*$O26/1.02</f>
        <v>114.4454656862745</v>
      </c>
      <c r="AB26" s="35">
        <f>(SUM(d209Data200!Q83:Q88))/$Q26*$O26/1.02</f>
        <v>178.43647875816993</v>
      </c>
      <c r="AC26" s="35">
        <f>(SUM(d209Data200!R83:R88))/$Q26*$O26/1.02</f>
        <v>0</v>
      </c>
      <c r="AD26" s="7">
        <f>d209Data200!F83</f>
        <v>3501.43</v>
      </c>
      <c r="AE26" s="34"/>
      <c r="AF26" s="34"/>
      <c r="AH26" s="102">
        <f t="shared" si="9"/>
        <v>44.370000000000005</v>
      </c>
      <c r="AI26" s="102">
        <f t="shared" si="10"/>
        <v>57.9925</v>
      </c>
      <c r="AJ26" s="102">
        <f t="shared" si="11"/>
        <v>149.32750000000001</v>
      </c>
      <c r="AK26" s="102">
        <f t="shared" si="12"/>
        <v>2192.6611712598428</v>
      </c>
      <c r="AL26" s="102">
        <f t="shared" si="13"/>
        <v>2865.8531208989502</v>
      </c>
      <c r="AM26" s="102">
        <f t="shared" si="14"/>
        <v>0</v>
      </c>
      <c r="AN26" s="102">
        <f t="shared" si="15"/>
        <v>2320.899975393701</v>
      </c>
      <c r="AO26" s="102">
        <f t="shared" si="16"/>
        <v>7379.4142675524945</v>
      </c>
      <c r="AP26" s="102">
        <f t="shared" si="17"/>
        <v>6.6471425150513852</v>
      </c>
    </row>
    <row r="27" spans="1:42" ht="18.75" thickTop="1" x14ac:dyDescent="0.25">
      <c r="A27" s="116">
        <v>301</v>
      </c>
      <c r="B27" s="115">
        <v>164</v>
      </c>
      <c r="C27" s="115">
        <v>60</v>
      </c>
      <c r="D27" s="115" t="s">
        <v>745</v>
      </c>
      <c r="E27" s="115">
        <v>11.52</v>
      </c>
      <c r="F27" s="115">
        <v>74.900000000000006</v>
      </c>
      <c r="G27" s="115">
        <v>2.2000000000000002</v>
      </c>
      <c r="H27" s="115">
        <v>107.68</v>
      </c>
      <c r="I27" s="115">
        <v>0</v>
      </c>
      <c r="J27" s="115">
        <v>0</v>
      </c>
      <c r="K27" s="115">
        <v>109.46</v>
      </c>
      <c r="L27" s="115">
        <v>0</v>
      </c>
      <c r="M27" s="114"/>
      <c r="N27" s="106"/>
      <c r="O27" s="36">
        <v>11.157407407407407</v>
      </c>
      <c r="P27" s="36">
        <f t="shared" si="0"/>
        <v>305.76</v>
      </c>
      <c r="Q27" s="36">
        <v>4</v>
      </c>
      <c r="R27" s="36">
        <f t="shared" si="1"/>
        <v>76.44</v>
      </c>
      <c r="S27" s="36">
        <f t="shared" si="2"/>
        <v>836.1492374727668</v>
      </c>
      <c r="T27" s="35">
        <f t="shared" si="3"/>
        <v>8361.492374727668</v>
      </c>
      <c r="U27" s="35">
        <f t="shared" si="4"/>
        <v>2363.2920297748728</v>
      </c>
      <c r="V27" s="35">
        <f t="shared" si="5"/>
        <v>2993.3573892519967</v>
      </c>
      <c r="W27" s="35">
        <f t="shared" si="6"/>
        <v>60.16249092229485</v>
      </c>
      <c r="X27" s="35">
        <f t="shared" si="7"/>
        <v>2944.6804647785034</v>
      </c>
      <c r="Y27" s="35">
        <f t="shared" si="8"/>
        <v>0</v>
      </c>
      <c r="Z27" s="35">
        <f>(SUM(d209Data300!K13:K18)+Q27)/Q27</f>
        <v>21.5</v>
      </c>
      <c r="AA27" s="35">
        <f>(SUM(d209Data300!O13:O18))/$Q27*$O27/1.02</f>
        <v>60.162490922294836</v>
      </c>
      <c r="AB27" s="35">
        <f>(SUM(d209Data300!Q13:Q18))/$Q27*$O27/1.02</f>
        <v>188.69144880174292</v>
      </c>
      <c r="AC27" s="35">
        <f>(SUM(d209Data300!R13:R18))/$Q27*$O27/1.02</f>
        <v>0</v>
      </c>
      <c r="AD27" s="7">
        <f>d209Data300!F13</f>
        <v>2127.9899999999998</v>
      </c>
      <c r="AE27" s="34"/>
      <c r="AF27" s="34"/>
      <c r="AH27" s="102">
        <f t="shared" si="9"/>
        <v>21.605</v>
      </c>
      <c r="AI27" s="102">
        <f t="shared" si="10"/>
        <v>27.364999999999998</v>
      </c>
      <c r="AJ27" s="102">
        <f t="shared" si="11"/>
        <v>76.44</v>
      </c>
      <c r="AK27" s="102">
        <f t="shared" si="12"/>
        <v>2372.5963291046951</v>
      </c>
      <c r="AL27" s="102">
        <f t="shared" si="13"/>
        <v>3005.1422608632251</v>
      </c>
      <c r="AM27" s="102">
        <f t="shared" si="14"/>
        <v>0</v>
      </c>
      <c r="AN27" s="102">
        <f t="shared" si="15"/>
        <v>3016.6730460775739</v>
      </c>
      <c r="AO27" s="102">
        <f t="shared" si="16"/>
        <v>8394.4116360454937</v>
      </c>
      <c r="AP27" s="102">
        <f t="shared" si="17"/>
        <v>4.3826920680308161</v>
      </c>
    </row>
    <row r="28" spans="1:42" ht="18" x14ac:dyDescent="0.25">
      <c r="A28" s="40">
        <v>302</v>
      </c>
      <c r="B28" s="39">
        <v>164</v>
      </c>
      <c r="C28" s="39">
        <v>60</v>
      </c>
      <c r="D28" s="39" t="s">
        <v>745</v>
      </c>
      <c r="E28" s="39">
        <v>8.81</v>
      </c>
      <c r="F28" s="39">
        <v>54.85</v>
      </c>
      <c r="G28" s="39">
        <v>1.94</v>
      </c>
      <c r="H28" s="39">
        <v>69.430000000000007</v>
      </c>
      <c r="I28" s="39">
        <v>0</v>
      </c>
      <c r="J28" s="39">
        <v>0</v>
      </c>
      <c r="K28" s="39">
        <v>77.62</v>
      </c>
      <c r="L28" s="39">
        <v>0</v>
      </c>
      <c r="M28" s="113"/>
      <c r="N28" s="106"/>
      <c r="O28" s="36">
        <v>11.685185185185185</v>
      </c>
      <c r="P28" s="36">
        <f t="shared" si="0"/>
        <v>212.65000000000003</v>
      </c>
      <c r="Q28" s="36">
        <v>4</v>
      </c>
      <c r="R28" s="36">
        <f t="shared" si="1"/>
        <v>53.162500000000009</v>
      </c>
      <c r="S28" s="36">
        <f t="shared" si="2"/>
        <v>609.03299745824256</v>
      </c>
      <c r="T28" s="35">
        <f t="shared" si="3"/>
        <v>6090.3299745824252</v>
      </c>
      <c r="U28" s="35">
        <f t="shared" si="4"/>
        <v>1823.2325708061003</v>
      </c>
      <c r="V28" s="35">
        <f t="shared" si="5"/>
        <v>2223.0492011619463</v>
      </c>
      <c r="W28" s="35">
        <f t="shared" si="6"/>
        <v>55.56190994916485</v>
      </c>
      <c r="X28" s="35">
        <f t="shared" si="7"/>
        <v>1988.4862926652145</v>
      </c>
      <c r="Y28" s="35">
        <f t="shared" si="8"/>
        <v>0</v>
      </c>
      <c r="Z28" s="35">
        <f>(SUM(d209Data300!K23:K28)+Q28)/Q28</f>
        <v>20.25</v>
      </c>
      <c r="AA28" s="35">
        <f>(SUM(d209Data300!O23:O28))/$Q28*$O28/1.02</f>
        <v>65.872367465504709</v>
      </c>
      <c r="AB28" s="35">
        <f>(SUM(d209Data300!Q23:Q28))/$Q28*$O28/1.02</f>
        <v>126.01670297748728</v>
      </c>
      <c r="AC28" s="35">
        <f>(SUM(d209Data300!R23:R28))/$Q28*$O28/1.02</f>
        <v>0</v>
      </c>
      <c r="AD28" s="7">
        <f>d209Data300!F23</f>
        <v>1782.99</v>
      </c>
      <c r="AE28" s="34"/>
      <c r="AF28" s="34"/>
      <c r="AH28" s="102">
        <f t="shared" si="9"/>
        <v>15.915000000000001</v>
      </c>
      <c r="AI28" s="102">
        <f t="shared" si="10"/>
        <v>19.405000000000001</v>
      </c>
      <c r="AJ28" s="102">
        <f t="shared" si="11"/>
        <v>53.162500000000009</v>
      </c>
      <c r="AK28" s="102">
        <f t="shared" si="12"/>
        <v>1830.4106517935261</v>
      </c>
      <c r="AL28" s="102">
        <f t="shared" si="13"/>
        <v>2231.8013633712453</v>
      </c>
      <c r="AM28" s="102">
        <f t="shared" si="14"/>
        <v>0</v>
      </c>
      <c r="AN28" s="102">
        <f t="shared" si="15"/>
        <v>2052.0956364829399</v>
      </c>
      <c r="AO28" s="102">
        <f t="shared" si="16"/>
        <v>6114.3076516477113</v>
      </c>
      <c r="AP28" s="102">
        <f t="shared" si="17"/>
        <v>3.7044312009549816</v>
      </c>
    </row>
    <row r="29" spans="1:42" ht="18" x14ac:dyDescent="0.25">
      <c r="A29" s="40">
        <v>303</v>
      </c>
      <c r="B29" s="39">
        <v>164</v>
      </c>
      <c r="C29" s="39">
        <v>60</v>
      </c>
      <c r="D29" s="39" t="s">
        <v>745</v>
      </c>
      <c r="E29" s="42">
        <v>9.0500000000000007</v>
      </c>
      <c r="F29" s="42">
        <v>114.4</v>
      </c>
      <c r="G29" s="42">
        <v>2.48</v>
      </c>
      <c r="H29" s="39">
        <v>169.99</v>
      </c>
      <c r="I29" s="39">
        <v>0</v>
      </c>
      <c r="J29" s="39">
        <v>0</v>
      </c>
      <c r="K29" s="42">
        <v>123.71</v>
      </c>
      <c r="L29" s="39">
        <v>0</v>
      </c>
      <c r="M29" s="113"/>
      <c r="N29" s="106"/>
      <c r="O29" s="36">
        <v>5.375</v>
      </c>
      <c r="P29" s="36">
        <f t="shared" si="0"/>
        <v>419.63</v>
      </c>
      <c r="Q29" s="36">
        <v>4</v>
      </c>
      <c r="R29" s="36">
        <f t="shared" si="1"/>
        <v>104.9075</v>
      </c>
      <c r="S29" s="36">
        <f t="shared" si="2"/>
        <v>552.82138480392155</v>
      </c>
      <c r="T29" s="35">
        <f t="shared" si="3"/>
        <v>5528.213848039215</v>
      </c>
      <c r="U29" s="35">
        <f t="shared" si="4"/>
        <v>1626.3327205882354</v>
      </c>
      <c r="V29" s="35">
        <f t="shared" si="5"/>
        <v>1629.7579656862742</v>
      </c>
      <c r="W29" s="35">
        <f t="shared" si="6"/>
        <v>32.671568627450981</v>
      </c>
      <c r="X29" s="35">
        <f t="shared" si="7"/>
        <v>2239.4515931372548</v>
      </c>
      <c r="Y29" s="35">
        <f t="shared" si="8"/>
        <v>0</v>
      </c>
      <c r="Z29" s="35">
        <f>(SUM(d209Data300!K33:K38)+Q29)/Q29</f>
        <v>22.25</v>
      </c>
      <c r="AA29" s="35">
        <f>(SUM(d209Data300!O33:O38))/$Q29*$O29/1.02</f>
        <v>44.791666666666664</v>
      </c>
      <c r="AB29" s="35">
        <f>(SUM(d209Data300!Q33:Q38))/$Q29*$O29/1.02</f>
        <v>110.66176470588235</v>
      </c>
      <c r="AC29" s="35">
        <f>(SUM(d209Data300!R33:R38))/$Q29*$O29/1.02</f>
        <v>0</v>
      </c>
      <c r="AD29" s="7">
        <f>d209Data300!F33</f>
        <v>1522.88</v>
      </c>
      <c r="AE29" s="34"/>
      <c r="AF29" s="34"/>
      <c r="AH29" s="102">
        <f t="shared" si="9"/>
        <v>30.862500000000001</v>
      </c>
      <c r="AI29" s="102">
        <f t="shared" si="10"/>
        <v>30.927499999999998</v>
      </c>
      <c r="AJ29" s="102">
        <f t="shared" si="11"/>
        <v>104.9075</v>
      </c>
      <c r="AK29" s="102">
        <f t="shared" si="12"/>
        <v>1632.7356053149606</v>
      </c>
      <c r="AL29" s="102">
        <f t="shared" si="13"/>
        <v>1636.174335629921</v>
      </c>
      <c r="AM29" s="102">
        <f t="shared" si="14"/>
        <v>0</v>
      </c>
      <c r="AN29" s="102">
        <f t="shared" si="15"/>
        <v>2281.0685285433074</v>
      </c>
      <c r="AO29" s="102">
        <f t="shared" si="16"/>
        <v>5549.9784694881891</v>
      </c>
      <c r="AP29" s="102">
        <f t="shared" si="17"/>
        <v>2.747470053726019</v>
      </c>
    </row>
    <row r="30" spans="1:42" ht="18" x14ac:dyDescent="0.25">
      <c r="A30" s="40">
        <v>304</v>
      </c>
      <c r="B30" s="39">
        <v>164</v>
      </c>
      <c r="C30" s="39">
        <v>60</v>
      </c>
      <c r="D30" s="39" t="s">
        <v>745</v>
      </c>
      <c r="E30" s="42">
        <v>12.13</v>
      </c>
      <c r="F30" s="42">
        <v>170.73</v>
      </c>
      <c r="G30" s="42">
        <v>6.64</v>
      </c>
      <c r="H30" s="39">
        <v>225.7</v>
      </c>
      <c r="I30" s="39">
        <v>0</v>
      </c>
      <c r="J30" s="39">
        <v>0</v>
      </c>
      <c r="K30" s="42">
        <v>216.57</v>
      </c>
      <c r="L30" s="39">
        <v>0</v>
      </c>
      <c r="M30" s="113"/>
      <c r="N30" s="106"/>
      <c r="O30" s="36">
        <v>5.166666666666667</v>
      </c>
      <c r="P30" s="36">
        <f t="shared" si="0"/>
        <v>631.77</v>
      </c>
      <c r="Q30" s="36">
        <v>4</v>
      </c>
      <c r="R30" s="36">
        <f t="shared" si="1"/>
        <v>157.9425</v>
      </c>
      <c r="S30" s="36">
        <f t="shared" si="2"/>
        <v>800.0355392156863</v>
      </c>
      <c r="T30" s="35">
        <f t="shared" si="3"/>
        <v>8000.3553921568628</v>
      </c>
      <c r="U30" s="35">
        <f t="shared" si="4"/>
        <v>2315.6290849673201</v>
      </c>
      <c r="V30" s="35">
        <f t="shared" si="5"/>
        <v>2742.5122549019611</v>
      </c>
      <c r="W30" s="35">
        <f t="shared" si="6"/>
        <v>84.084967320261427</v>
      </c>
      <c r="X30" s="35">
        <f t="shared" si="7"/>
        <v>2858.129084967321</v>
      </c>
      <c r="Y30" s="35">
        <f t="shared" si="8"/>
        <v>0</v>
      </c>
      <c r="Z30" s="35">
        <f>(SUM(d209Data300!K43:K48)+Q30)/Q30</f>
        <v>24.25</v>
      </c>
      <c r="AA30" s="35">
        <f>(SUM(d209Data300!O43:O48))/$Q30*$O30/1.02</f>
        <v>88.643790849673209</v>
      </c>
      <c r="AB30" s="35">
        <f>(SUM(d209Data300!Q43:Q48))/$Q30*$O30/1.02</f>
        <v>170.95588235294116</v>
      </c>
      <c r="AC30" s="35">
        <f>(SUM(d209Data300!R43:R48))/$Q30*$O30/1.02</f>
        <v>0</v>
      </c>
      <c r="AD30" s="7">
        <f>d209Data300!F43</f>
        <v>2123.85</v>
      </c>
      <c r="AE30" s="34"/>
      <c r="AF30" s="34"/>
      <c r="AH30" s="102">
        <f t="shared" si="9"/>
        <v>45.714999999999996</v>
      </c>
      <c r="AI30" s="102">
        <f t="shared" si="10"/>
        <v>54.142499999999998</v>
      </c>
      <c r="AJ30" s="102">
        <f t="shared" si="11"/>
        <v>157.9425</v>
      </c>
      <c r="AK30" s="102">
        <f t="shared" si="12"/>
        <v>2324.7457349081365</v>
      </c>
      <c r="AL30" s="102">
        <f t="shared" si="13"/>
        <v>2753.3095472440946</v>
      </c>
      <c r="AM30" s="102">
        <f t="shared" si="14"/>
        <v>0</v>
      </c>
      <c r="AN30" s="102">
        <f t="shared" si="15"/>
        <v>2953.7975721784769</v>
      </c>
      <c r="AO30" s="102">
        <f t="shared" si="16"/>
        <v>8031.8528543307075</v>
      </c>
      <c r="AP30" s="102">
        <f t="shared" si="17"/>
        <v>4.0704132144143816</v>
      </c>
    </row>
    <row r="31" spans="1:42" ht="18" x14ac:dyDescent="0.25">
      <c r="A31" s="40">
        <v>305</v>
      </c>
      <c r="B31" s="39">
        <v>164</v>
      </c>
      <c r="C31" s="39">
        <v>60</v>
      </c>
      <c r="D31" s="39" t="s">
        <v>745</v>
      </c>
      <c r="E31" s="42">
        <v>8.1300000000000008</v>
      </c>
      <c r="F31" s="42">
        <v>48.22</v>
      </c>
      <c r="G31" s="42">
        <v>2.78</v>
      </c>
      <c r="H31" s="39">
        <v>43.46</v>
      </c>
      <c r="I31" s="39">
        <v>0</v>
      </c>
      <c r="J31" s="39">
        <v>0</v>
      </c>
      <c r="K31" s="42">
        <v>70.05</v>
      </c>
      <c r="L31" s="39">
        <v>0</v>
      </c>
      <c r="M31" s="113"/>
      <c r="N31" s="106"/>
      <c r="O31" s="36">
        <v>25.277777777777782</v>
      </c>
      <c r="P31" s="36">
        <f t="shared" si="0"/>
        <v>172.64</v>
      </c>
      <c r="Q31" s="36">
        <v>4</v>
      </c>
      <c r="R31" s="36">
        <f t="shared" si="1"/>
        <v>43.16</v>
      </c>
      <c r="S31" s="36">
        <f t="shared" si="2"/>
        <v>1069.5969498910677</v>
      </c>
      <c r="T31" s="35">
        <f t="shared" si="3"/>
        <v>10695.969498910677</v>
      </c>
      <c r="U31" s="35">
        <f t="shared" si="4"/>
        <v>3491.1832788671027</v>
      </c>
      <c r="V31" s="35">
        <f t="shared" si="5"/>
        <v>4339.9714052287582</v>
      </c>
      <c r="W31" s="35">
        <f t="shared" si="6"/>
        <v>172.23583877995645</v>
      </c>
      <c r="X31" s="35">
        <f t="shared" si="7"/>
        <v>2692.5789760348594</v>
      </c>
      <c r="Y31" s="35">
        <f t="shared" si="8"/>
        <v>0</v>
      </c>
      <c r="Z31" s="35">
        <f>(SUM(d209Data300!K53:K58)+Q31)/Q31</f>
        <v>21.5</v>
      </c>
      <c r="AA31" s="35">
        <f>(SUM(d209Data300!O53:O58))/$Q31*$O31/1.02</f>
        <v>247.82135076252729</v>
      </c>
      <c r="AB31" s="35">
        <f>(SUM(d209Data300!Q53:Q58))/$Q31*$O31/1.02</f>
        <v>179.67047930283226</v>
      </c>
      <c r="AC31" s="35">
        <f>(SUM(d209Data300!R53:R58))/$Q31*$O31/1.02</f>
        <v>0</v>
      </c>
      <c r="AD31" s="7">
        <f>d209Data300!F53</f>
        <v>1543.56</v>
      </c>
      <c r="AE31" s="34"/>
      <c r="AF31" s="34"/>
      <c r="AH31" s="102">
        <f t="shared" si="9"/>
        <v>14.0875</v>
      </c>
      <c r="AI31" s="102">
        <f t="shared" si="10"/>
        <v>17.512499999999999</v>
      </c>
      <c r="AJ31" s="102">
        <f t="shared" si="11"/>
        <v>43.16</v>
      </c>
      <c r="AK31" s="102">
        <f t="shared" si="12"/>
        <v>3504.9280949256349</v>
      </c>
      <c r="AL31" s="102">
        <f t="shared" si="13"/>
        <v>4357.0579068241477</v>
      </c>
      <c r="AM31" s="102">
        <f t="shared" si="14"/>
        <v>0</v>
      </c>
      <c r="AN31" s="102">
        <f t="shared" si="15"/>
        <v>2876.0936132983384</v>
      </c>
      <c r="AO31" s="102">
        <f t="shared" si="16"/>
        <v>10738.079615048122</v>
      </c>
      <c r="AP31" s="102">
        <f t="shared" si="17"/>
        <v>6.654448721037407</v>
      </c>
    </row>
    <row r="32" spans="1:42" ht="18" x14ac:dyDescent="0.25">
      <c r="A32" s="40">
        <v>306</v>
      </c>
      <c r="B32" s="39">
        <v>164</v>
      </c>
      <c r="C32" s="39">
        <v>60</v>
      </c>
      <c r="D32" s="39" t="s">
        <v>745</v>
      </c>
      <c r="E32" s="42">
        <v>9.33</v>
      </c>
      <c r="F32" s="42">
        <v>86.91</v>
      </c>
      <c r="G32" s="42">
        <v>4.91</v>
      </c>
      <c r="H32" s="39">
        <v>84.49</v>
      </c>
      <c r="I32" s="39">
        <v>0</v>
      </c>
      <c r="J32" s="39">
        <v>0</v>
      </c>
      <c r="K32" s="42">
        <v>130.44</v>
      </c>
      <c r="L32" s="39">
        <v>0</v>
      </c>
      <c r="M32" s="113"/>
      <c r="N32" s="106"/>
      <c r="O32" s="36">
        <v>12.50925925925926</v>
      </c>
      <c r="P32" s="36">
        <f t="shared" si="0"/>
        <v>316.08</v>
      </c>
      <c r="Q32" s="36">
        <v>4</v>
      </c>
      <c r="R32" s="36">
        <f t="shared" si="1"/>
        <v>79.02</v>
      </c>
      <c r="S32" s="36">
        <f t="shared" si="2"/>
        <v>969.09967320261433</v>
      </c>
      <c r="T32" s="35">
        <f t="shared" si="3"/>
        <v>9690.9967320261421</v>
      </c>
      <c r="U32" s="35">
        <f t="shared" si="4"/>
        <v>2950.7135076252725</v>
      </c>
      <c r="V32" s="35">
        <f t="shared" si="5"/>
        <v>3999.2837690631809</v>
      </c>
      <c r="W32" s="35">
        <f t="shared" si="6"/>
        <v>150.54035039941903</v>
      </c>
      <c r="X32" s="35">
        <f t="shared" si="7"/>
        <v>2590.4591049382716</v>
      </c>
      <c r="Y32" s="35">
        <f t="shared" si="8"/>
        <v>0</v>
      </c>
      <c r="Z32" s="35">
        <f>(SUM(d209Data300!K63:K68)+Q32)/Q32</f>
        <v>24.75</v>
      </c>
      <c r="AA32" s="35">
        <f>(SUM(d209Data300!O63:O68))/$Q32*$O32/1.02</f>
        <v>190.09168482207699</v>
      </c>
      <c r="AB32" s="35">
        <f>(SUM(d209Data300!Q63:Q68))/$Q32*$O32/1.02</f>
        <v>193.15767973856211</v>
      </c>
      <c r="AC32" s="35">
        <f>(SUM(d209Data300!R63:R68))/$Q32*$O32/1.02</f>
        <v>0</v>
      </c>
      <c r="AD32" s="7">
        <f>d209Data300!F63</f>
        <v>1443.41</v>
      </c>
      <c r="AE32" s="34"/>
      <c r="AF32" s="34"/>
      <c r="AH32" s="102">
        <f t="shared" si="9"/>
        <v>24.06</v>
      </c>
      <c r="AI32" s="102">
        <f t="shared" si="10"/>
        <v>32.61</v>
      </c>
      <c r="AJ32" s="102">
        <f t="shared" si="11"/>
        <v>79.02</v>
      </c>
      <c r="AK32" s="102">
        <f t="shared" si="12"/>
        <v>2962.3304899387572</v>
      </c>
      <c r="AL32" s="102">
        <f t="shared" si="13"/>
        <v>4015.0289807524059</v>
      </c>
      <c r="AM32" s="102">
        <f t="shared" si="14"/>
        <v>0</v>
      </c>
      <c r="AN32" s="102">
        <f t="shared" si="15"/>
        <v>2751.7907917760276</v>
      </c>
      <c r="AO32" s="102">
        <f t="shared" si="16"/>
        <v>9729.1502624671903</v>
      </c>
      <c r="AP32" s="102">
        <f t="shared" si="17"/>
        <v>4.5829125964442685</v>
      </c>
    </row>
    <row r="33" spans="1:42" ht="18" x14ac:dyDescent="0.25">
      <c r="A33" s="40">
        <v>307</v>
      </c>
      <c r="B33" s="39">
        <v>164</v>
      </c>
      <c r="C33" s="39">
        <v>60</v>
      </c>
      <c r="D33" s="39" t="s">
        <v>745</v>
      </c>
      <c r="E33" s="42">
        <v>8.14</v>
      </c>
      <c r="F33" s="42">
        <v>39.479999999999997</v>
      </c>
      <c r="G33" s="42">
        <v>2.0299999999999998</v>
      </c>
      <c r="H33" s="39">
        <v>15.8</v>
      </c>
      <c r="I33" s="39">
        <v>0</v>
      </c>
      <c r="J33" s="39">
        <v>0</v>
      </c>
      <c r="K33" s="42">
        <v>55.11</v>
      </c>
      <c r="L33" s="39">
        <v>0</v>
      </c>
      <c r="M33" s="113"/>
      <c r="N33" s="106"/>
      <c r="O33" s="36">
        <v>11.787037037037038</v>
      </c>
      <c r="P33" s="36">
        <f t="shared" si="0"/>
        <v>120.56</v>
      </c>
      <c r="Q33" s="36">
        <v>4</v>
      </c>
      <c r="R33" s="36">
        <f t="shared" si="1"/>
        <v>30.14</v>
      </c>
      <c r="S33" s="36">
        <f t="shared" si="2"/>
        <v>348.29538852578071</v>
      </c>
      <c r="T33" s="35">
        <f t="shared" si="3"/>
        <v>3482.9538852578071</v>
      </c>
      <c r="U33" s="35">
        <f t="shared" si="4"/>
        <v>1375.7321169208424</v>
      </c>
      <c r="V33" s="35">
        <f t="shared" si="5"/>
        <v>1592.1166938997824</v>
      </c>
      <c r="W33" s="35">
        <f t="shared" si="6"/>
        <v>58.646287218591148</v>
      </c>
      <c r="X33" s="35">
        <f t="shared" si="7"/>
        <v>456.45878721859123</v>
      </c>
      <c r="Y33" s="35">
        <f t="shared" si="8"/>
        <v>0</v>
      </c>
      <c r="Z33" s="35">
        <f>(SUM(d209Data300!K73:K78)+Q33)/Q33</f>
        <v>18.5</v>
      </c>
      <c r="AA33" s="35">
        <f>(SUM(d209Data300!O73:O78))/$Q33*$O33/1.02</f>
        <v>95.336328976034878</v>
      </c>
      <c r="AB33" s="35">
        <f>(SUM(d209Data300!Q73:Q78))/$Q33*$O33/1.02</f>
        <v>52.001633986928105</v>
      </c>
      <c r="AC33" s="35">
        <f>(SUM(d209Data300!R73:R78))/$Q33*$O33/1.02</f>
        <v>0</v>
      </c>
      <c r="AD33" s="7">
        <f>d209Data300!F73</f>
        <v>1562.44</v>
      </c>
      <c r="AE33" s="34"/>
      <c r="AF33" s="34"/>
      <c r="AH33" s="102">
        <f t="shared" si="9"/>
        <v>11.904999999999999</v>
      </c>
      <c r="AI33" s="102">
        <f t="shared" si="10"/>
        <v>13.7775</v>
      </c>
      <c r="AJ33" s="102">
        <f t="shared" si="11"/>
        <v>30.14</v>
      </c>
      <c r="AK33" s="102">
        <f t="shared" si="12"/>
        <v>1381.1483850976961</v>
      </c>
      <c r="AL33" s="102">
        <f t="shared" si="13"/>
        <v>1598.3848698600175</v>
      </c>
      <c r="AM33" s="102">
        <f t="shared" si="14"/>
        <v>0</v>
      </c>
      <c r="AN33" s="102">
        <f t="shared" si="15"/>
        <v>517.13304717118706</v>
      </c>
      <c r="AO33" s="102">
        <f t="shared" si="16"/>
        <v>3496.6663021289005</v>
      </c>
      <c r="AP33" s="102">
        <f t="shared" si="17"/>
        <v>2.6510583326929296</v>
      </c>
    </row>
    <row r="34" spans="1:42" ht="18.75" thickBot="1" x14ac:dyDescent="0.3">
      <c r="A34" s="120">
        <v>308</v>
      </c>
      <c r="B34" s="104">
        <v>164</v>
      </c>
      <c r="C34" s="104">
        <v>60</v>
      </c>
      <c r="D34" s="104" t="s">
        <v>745</v>
      </c>
      <c r="E34" s="118">
        <v>9.43</v>
      </c>
      <c r="F34" s="118">
        <v>44.32</v>
      </c>
      <c r="G34" s="118">
        <v>2.2000000000000002</v>
      </c>
      <c r="H34" s="119">
        <v>29.08</v>
      </c>
      <c r="I34" s="119">
        <v>0</v>
      </c>
      <c r="J34" s="119">
        <v>0</v>
      </c>
      <c r="K34" s="118">
        <v>59.71</v>
      </c>
      <c r="L34" s="104">
        <v>0</v>
      </c>
      <c r="M34" s="117"/>
      <c r="N34" s="106"/>
      <c r="O34" s="36">
        <v>23.111111111111111</v>
      </c>
      <c r="P34" s="36">
        <f t="shared" si="0"/>
        <v>144.74</v>
      </c>
      <c r="Q34" s="36">
        <v>4</v>
      </c>
      <c r="R34" s="36">
        <f t="shared" si="1"/>
        <v>36.185000000000002</v>
      </c>
      <c r="S34" s="36">
        <f t="shared" si="2"/>
        <v>819.87799564270153</v>
      </c>
      <c r="T34" s="35">
        <f t="shared" si="3"/>
        <v>8198.7799564270153</v>
      </c>
      <c r="U34" s="35">
        <f t="shared" si="4"/>
        <v>3044.6623093681919</v>
      </c>
      <c r="V34" s="35">
        <f t="shared" si="5"/>
        <v>3382.2657952069721</v>
      </c>
      <c r="W34" s="35">
        <f t="shared" si="6"/>
        <v>124.61873638344227</v>
      </c>
      <c r="X34" s="35">
        <f t="shared" si="7"/>
        <v>1647.2331154684093</v>
      </c>
      <c r="Y34" s="35">
        <f t="shared" si="8"/>
        <v>0</v>
      </c>
      <c r="Z34" s="35">
        <f>(SUM(d209Data300!K83:K88)+Q34)/Q34</f>
        <v>21</v>
      </c>
      <c r="AA34" s="35">
        <f>(SUM(d209Data300!O83:O88))/$Q34*$O34/1.02</f>
        <v>164.27015250544662</v>
      </c>
      <c r="AB34" s="35">
        <f>(SUM(d209Data300!Q83:Q88))/$Q34*$O34/1.02</f>
        <v>118.95424836601306</v>
      </c>
      <c r="AC34" s="35">
        <f>(SUM(d209Data300!R83:R88))/$Q34*$O34/1.02</f>
        <v>0</v>
      </c>
      <c r="AD34" s="7">
        <f>d209Data300!F83</f>
        <v>1529.73</v>
      </c>
      <c r="AE34" s="34"/>
      <c r="AF34" s="34"/>
      <c r="AH34" s="102">
        <f t="shared" si="9"/>
        <v>13.4375</v>
      </c>
      <c r="AI34" s="102">
        <f t="shared" si="10"/>
        <v>14.9275</v>
      </c>
      <c r="AJ34" s="102">
        <f t="shared" si="11"/>
        <v>36.185000000000002</v>
      </c>
      <c r="AK34" s="102">
        <f t="shared" si="12"/>
        <v>3056.6491688538931</v>
      </c>
      <c r="AL34" s="102">
        <f t="shared" si="13"/>
        <v>3395.5818022747158</v>
      </c>
      <c r="AM34" s="102">
        <f t="shared" si="14"/>
        <v>0</v>
      </c>
      <c r="AN34" s="102">
        <f t="shared" si="15"/>
        <v>1778.8276465441818</v>
      </c>
      <c r="AO34" s="102">
        <f t="shared" si="16"/>
        <v>8231.0586176727902</v>
      </c>
      <c r="AP34" s="102">
        <f t="shared" si="17"/>
        <v>4.9584813712310352</v>
      </c>
    </row>
    <row r="35" spans="1:42" ht="18.75" thickTop="1" x14ac:dyDescent="0.25">
      <c r="A35" s="116">
        <v>401</v>
      </c>
      <c r="B35" s="115">
        <v>164</v>
      </c>
      <c r="C35" s="115">
        <v>60</v>
      </c>
      <c r="D35" s="115" t="s">
        <v>745</v>
      </c>
      <c r="E35" s="115">
        <v>11.14</v>
      </c>
      <c r="F35" s="115">
        <v>91.61</v>
      </c>
      <c r="G35" s="115">
        <v>1.82</v>
      </c>
      <c r="H35" s="115">
        <v>88.81</v>
      </c>
      <c r="I35" s="115">
        <v>0</v>
      </c>
      <c r="J35" s="115">
        <v>0</v>
      </c>
      <c r="K35" s="115">
        <v>87.65</v>
      </c>
      <c r="L35" s="115">
        <v>0</v>
      </c>
      <c r="M35" s="114"/>
      <c r="N35" s="106"/>
      <c r="O35" s="36">
        <v>4.875</v>
      </c>
      <c r="P35" s="36">
        <f t="shared" si="0"/>
        <v>281.02999999999997</v>
      </c>
      <c r="Q35" s="36">
        <v>4</v>
      </c>
      <c r="R35" s="36">
        <f t="shared" si="1"/>
        <v>70.257499999999993</v>
      </c>
      <c r="S35" s="36">
        <f t="shared" si="2"/>
        <v>335.78952205882348</v>
      </c>
      <c r="T35" s="35">
        <f t="shared" si="3"/>
        <v>3357.8952205882347</v>
      </c>
      <c r="U35" s="35">
        <f t="shared" si="4"/>
        <v>1227.7113970588234</v>
      </c>
      <c r="V35" s="35">
        <f t="shared" si="5"/>
        <v>1047.2886029411766</v>
      </c>
      <c r="W35" s="35">
        <f t="shared" si="6"/>
        <v>21.746323529411764</v>
      </c>
      <c r="X35" s="35">
        <f t="shared" si="7"/>
        <v>1061.1488970588236</v>
      </c>
      <c r="Y35" s="35">
        <f t="shared" si="8"/>
        <v>0</v>
      </c>
      <c r="Z35" s="35">
        <f>(SUM(d209Data400!K13:K18)+Q35)/Q35</f>
        <v>18.25</v>
      </c>
      <c r="AA35" s="35">
        <f>(SUM(d209Data400!O13:O18))/$Q35*$O35/1.02</f>
        <v>38.235294117647058</v>
      </c>
      <c r="AB35" s="35">
        <f>(SUM(d209Data400!Q13:Q18))/$Q35*$O35/1.02</f>
        <v>48.98897058823529</v>
      </c>
      <c r="AC35" s="35">
        <f>(SUM(d209Data400!R13:R18))/$Q35*$O35/1.02</f>
        <v>0</v>
      </c>
      <c r="AD35" s="7">
        <f>d209Data400!F13</f>
        <v>1566.83</v>
      </c>
      <c r="AE35" s="34"/>
      <c r="AF35" s="34"/>
      <c r="AH35" s="102">
        <f t="shared" si="9"/>
        <v>25.6875</v>
      </c>
      <c r="AI35" s="102">
        <f t="shared" si="10"/>
        <v>21.912500000000001</v>
      </c>
      <c r="AJ35" s="102">
        <f t="shared" si="11"/>
        <v>70.257499999999993</v>
      </c>
      <c r="AK35" s="102">
        <f t="shared" si="12"/>
        <v>1232.5449064960628</v>
      </c>
      <c r="AL35" s="102">
        <f t="shared" si="13"/>
        <v>1051.4117864173229</v>
      </c>
      <c r="AM35" s="102">
        <f t="shared" si="14"/>
        <v>0</v>
      </c>
      <c r="AN35" s="102">
        <f t="shared" si="15"/>
        <v>1087.1585875984251</v>
      </c>
      <c r="AO35" s="102">
        <f t="shared" si="16"/>
        <v>3371.1152805118109</v>
      </c>
      <c r="AP35" s="102">
        <f t="shared" si="17"/>
        <v>1.7335622404355708</v>
      </c>
    </row>
    <row r="36" spans="1:42" ht="18" x14ac:dyDescent="0.25">
      <c r="A36" s="40">
        <v>402</v>
      </c>
      <c r="B36" s="39">
        <v>164</v>
      </c>
      <c r="C36" s="39">
        <v>60</v>
      </c>
      <c r="D36" s="39" t="s">
        <v>745</v>
      </c>
      <c r="E36" s="42">
        <v>10.29</v>
      </c>
      <c r="F36" s="42">
        <v>63.44</v>
      </c>
      <c r="G36" s="39">
        <v>1.9</v>
      </c>
      <c r="H36" s="39">
        <v>67.03</v>
      </c>
      <c r="I36" s="39">
        <v>0</v>
      </c>
      <c r="J36" s="39">
        <v>0</v>
      </c>
      <c r="K36" s="39">
        <v>77.84</v>
      </c>
      <c r="L36" s="39">
        <v>0</v>
      </c>
      <c r="M36" s="113"/>
      <c r="N36" s="106"/>
      <c r="O36" s="36">
        <v>11.472222222222221</v>
      </c>
      <c r="P36" s="36">
        <f t="shared" si="0"/>
        <v>220.5</v>
      </c>
      <c r="Q36" s="36">
        <v>4</v>
      </c>
      <c r="R36" s="36">
        <f t="shared" si="1"/>
        <v>55.125</v>
      </c>
      <c r="S36" s="36">
        <f t="shared" si="2"/>
        <v>620.00612745098033</v>
      </c>
      <c r="T36" s="35">
        <f t="shared" si="3"/>
        <v>6200.0612745098033</v>
      </c>
      <c r="U36" s="35">
        <f t="shared" si="4"/>
        <v>2073.1542755991281</v>
      </c>
      <c r="V36" s="35">
        <f t="shared" si="5"/>
        <v>2188.7200435729847</v>
      </c>
      <c r="W36" s="35">
        <f t="shared" si="6"/>
        <v>53.424564270152501</v>
      </c>
      <c r="X36" s="35">
        <f t="shared" si="7"/>
        <v>1884.7623910675381</v>
      </c>
      <c r="Y36" s="35">
        <f t="shared" si="8"/>
        <v>0</v>
      </c>
      <c r="Z36" s="35">
        <f>(SUM(d209Data400!K23:K28)+Q36)/Q36</f>
        <v>17.75</v>
      </c>
      <c r="AA36" s="35">
        <f>(SUM(d209Data400!O23:O28))/$Q36*$O36/1.02</f>
        <v>42.177287581699339</v>
      </c>
      <c r="AB36" s="35">
        <f>(SUM(d209Data400!Q23:Q28))/$Q36*$O36/1.02</f>
        <v>109.66094771241829</v>
      </c>
      <c r="AC36" s="35">
        <f>(SUM(d209Data400!R23:R28))/$Q36*$O36/1.02</f>
        <v>0</v>
      </c>
      <c r="AD36" s="7">
        <f>d209Data400!F23</f>
        <v>1680.67</v>
      </c>
      <c r="AE36" s="34"/>
      <c r="AF36" s="34"/>
      <c r="AH36" s="102">
        <f t="shared" si="9"/>
        <v>18.432499999999997</v>
      </c>
      <c r="AI36" s="102">
        <f t="shared" si="10"/>
        <v>19.46</v>
      </c>
      <c r="AJ36" s="102">
        <f t="shared" si="11"/>
        <v>55.125</v>
      </c>
      <c r="AK36" s="102">
        <f t="shared" si="12"/>
        <v>2081.3163003062114</v>
      </c>
      <c r="AL36" s="102">
        <f t="shared" si="13"/>
        <v>2197.3370516185478</v>
      </c>
      <c r="AM36" s="102">
        <f t="shared" si="14"/>
        <v>0</v>
      </c>
      <c r="AN36" s="102">
        <f t="shared" si="15"/>
        <v>1945.8176126421697</v>
      </c>
      <c r="AO36" s="102">
        <f t="shared" si="16"/>
        <v>6224.4709645669282</v>
      </c>
      <c r="AP36" s="102">
        <f t="shared" si="17"/>
        <v>3.3994226107246264</v>
      </c>
    </row>
    <row r="37" spans="1:42" ht="18" x14ac:dyDescent="0.25">
      <c r="A37" s="40">
        <v>403</v>
      </c>
      <c r="B37" s="39">
        <v>164</v>
      </c>
      <c r="C37" s="39">
        <v>60</v>
      </c>
      <c r="D37" s="39" t="s">
        <v>745</v>
      </c>
      <c r="E37" s="42">
        <v>9.2899999999999991</v>
      </c>
      <c r="F37" s="42">
        <v>45.53</v>
      </c>
      <c r="G37" s="42">
        <v>1.89</v>
      </c>
      <c r="H37" s="39">
        <v>56.74</v>
      </c>
      <c r="I37" s="39">
        <v>0</v>
      </c>
      <c r="J37" s="39">
        <v>0</v>
      </c>
      <c r="K37" s="42">
        <v>63.84</v>
      </c>
      <c r="L37" s="39">
        <v>0</v>
      </c>
      <c r="M37" s="113"/>
      <c r="N37" s="106"/>
      <c r="O37" s="36">
        <v>22.351851851851851</v>
      </c>
      <c r="P37" s="36">
        <f t="shared" si="0"/>
        <v>177.29000000000002</v>
      </c>
      <c r="Q37" s="36">
        <v>4</v>
      </c>
      <c r="R37" s="36">
        <f t="shared" si="1"/>
        <v>44.322500000000005</v>
      </c>
      <c r="S37" s="36">
        <f t="shared" si="2"/>
        <v>971.26466049382714</v>
      </c>
      <c r="T37" s="35">
        <f t="shared" si="3"/>
        <v>9712.6466049382707</v>
      </c>
      <c r="U37" s="35">
        <f t="shared" si="4"/>
        <v>3003.2561728395058</v>
      </c>
      <c r="V37" s="35">
        <f t="shared" si="5"/>
        <v>3497.4074074074074</v>
      </c>
      <c r="W37" s="35">
        <f t="shared" si="6"/>
        <v>103.54166666666666</v>
      </c>
      <c r="X37" s="35">
        <f t="shared" si="7"/>
        <v>3108.4413580246915</v>
      </c>
      <c r="Y37" s="35">
        <f t="shared" si="8"/>
        <v>0</v>
      </c>
      <c r="Z37" s="35">
        <f>(SUM(d209Data400!K33:K38)+Q37)/Q37</f>
        <v>20.25</v>
      </c>
      <c r="AA37" s="35">
        <f>(SUM(d209Data400!O33:O38))/$Q37*$O37/1.02</f>
        <v>115.04629629629629</v>
      </c>
      <c r="AB37" s="35">
        <f>(SUM(d209Data400!Q33:Q38))/$Q37*$O37/1.02</f>
        <v>197.2222222222222</v>
      </c>
      <c r="AC37" s="35">
        <f>(SUM(d209Data400!R33:R38))/$Q37*$O37/1.02</f>
        <v>0</v>
      </c>
      <c r="AD37" s="7">
        <f>d209Data400!F33</f>
        <v>1355.82</v>
      </c>
      <c r="AE37" s="34"/>
      <c r="AF37" s="34"/>
      <c r="AH37" s="102">
        <f t="shared" si="9"/>
        <v>13.705</v>
      </c>
      <c r="AI37" s="102">
        <f t="shared" si="10"/>
        <v>15.96</v>
      </c>
      <c r="AJ37" s="102">
        <f t="shared" si="11"/>
        <v>44.322500000000005</v>
      </c>
      <c r="AK37" s="102">
        <f t="shared" si="12"/>
        <v>3015.0800160396616</v>
      </c>
      <c r="AL37" s="102">
        <f t="shared" si="13"/>
        <v>3511.1767279090118</v>
      </c>
      <c r="AM37" s="102">
        <f t="shared" si="14"/>
        <v>0</v>
      </c>
      <c r="AN37" s="102">
        <f t="shared" si="15"/>
        <v>3224.6286271507729</v>
      </c>
      <c r="AO37" s="102">
        <f t="shared" si="16"/>
        <v>9750.8853710994463</v>
      </c>
      <c r="AP37" s="102">
        <f t="shared" si="17"/>
        <v>4.4003291575316412</v>
      </c>
    </row>
    <row r="38" spans="1:42" ht="18" x14ac:dyDescent="0.25">
      <c r="A38" s="40">
        <v>404</v>
      </c>
      <c r="B38" s="39">
        <v>164</v>
      </c>
      <c r="C38" s="39">
        <v>60</v>
      </c>
      <c r="D38" s="39" t="s">
        <v>745</v>
      </c>
      <c r="E38" s="42">
        <v>8.4700000000000006</v>
      </c>
      <c r="F38" s="42">
        <v>96.43</v>
      </c>
      <c r="G38" s="42">
        <v>4.0199999999999996</v>
      </c>
      <c r="H38" s="39">
        <v>64.7</v>
      </c>
      <c r="I38" s="39">
        <v>0</v>
      </c>
      <c r="J38" s="39">
        <v>0</v>
      </c>
      <c r="K38" s="42">
        <v>125.18</v>
      </c>
      <c r="L38" s="39">
        <v>0</v>
      </c>
      <c r="M38" s="113"/>
      <c r="N38" s="106"/>
      <c r="O38" s="36">
        <v>10.944444444444445</v>
      </c>
      <c r="P38" s="36">
        <f t="shared" si="0"/>
        <v>298.8</v>
      </c>
      <c r="Q38" s="36">
        <v>4</v>
      </c>
      <c r="R38" s="36">
        <f t="shared" si="1"/>
        <v>74.7</v>
      </c>
      <c r="S38" s="36">
        <f t="shared" si="2"/>
        <v>801.51960784313735</v>
      </c>
      <c r="T38" s="35">
        <f t="shared" si="3"/>
        <v>8015.1960784313733</v>
      </c>
      <c r="U38" s="35">
        <f t="shared" si="4"/>
        <v>2813.9025054466229</v>
      </c>
      <c r="V38" s="35">
        <f t="shared" si="5"/>
        <v>3357.9057734204798</v>
      </c>
      <c r="W38" s="35">
        <f t="shared" si="6"/>
        <v>107.83496732026143</v>
      </c>
      <c r="X38" s="35">
        <f t="shared" si="7"/>
        <v>1735.5528322440089</v>
      </c>
      <c r="Y38" s="35">
        <f t="shared" si="8"/>
        <v>0</v>
      </c>
      <c r="Z38" s="35">
        <f>(SUM(d209Data400!K43:K48)+Q38)/Q38</f>
        <v>22.5</v>
      </c>
      <c r="AA38" s="35">
        <f>(SUM(d209Data400!O43:O48))/$Q38*$O38/1.02</f>
        <v>150.21786492374727</v>
      </c>
      <c r="AB38" s="35">
        <f>(SUM(d209Data400!Q43:Q48))/$Q38*$O38/1.02</f>
        <v>155.58278867102396</v>
      </c>
      <c r="AC38" s="35">
        <f>(SUM(d209Data400!R43:R48))/$Q38*$O38/1.02</f>
        <v>0</v>
      </c>
      <c r="AD38" s="7">
        <f>d209Data400!F43</f>
        <v>1695.62</v>
      </c>
      <c r="AE38" s="34"/>
      <c r="AF38" s="34"/>
      <c r="AH38" s="102">
        <f t="shared" si="9"/>
        <v>26.225000000000001</v>
      </c>
      <c r="AI38" s="102">
        <f t="shared" si="10"/>
        <v>31.295000000000002</v>
      </c>
      <c r="AJ38" s="102">
        <f t="shared" si="11"/>
        <v>74.7</v>
      </c>
      <c r="AK38" s="102">
        <f t="shared" si="12"/>
        <v>2824.9808617672793</v>
      </c>
      <c r="AL38" s="102">
        <f t="shared" si="13"/>
        <v>3371.1258748906394</v>
      </c>
      <c r="AM38" s="102">
        <f t="shared" si="14"/>
        <v>0</v>
      </c>
      <c r="AN38" s="102">
        <f t="shared" si="15"/>
        <v>1850.6452318460192</v>
      </c>
      <c r="AO38" s="102">
        <f t="shared" si="16"/>
        <v>8046.7519685039388</v>
      </c>
      <c r="AP38" s="102">
        <f t="shared" si="17"/>
        <v>5.6553648746515162</v>
      </c>
    </row>
    <row r="39" spans="1:42" ht="18" x14ac:dyDescent="0.25">
      <c r="A39" s="40">
        <v>405</v>
      </c>
      <c r="B39" s="39">
        <v>164</v>
      </c>
      <c r="C39" s="39">
        <v>60</v>
      </c>
      <c r="D39" s="39" t="s">
        <v>745</v>
      </c>
      <c r="E39" s="42">
        <v>6.44</v>
      </c>
      <c r="F39" s="42">
        <v>65.11</v>
      </c>
      <c r="G39" s="42">
        <v>4.99</v>
      </c>
      <c r="H39" s="39">
        <v>26.64</v>
      </c>
      <c r="I39" s="39">
        <v>0</v>
      </c>
      <c r="J39" s="39">
        <v>0</v>
      </c>
      <c r="K39" s="42">
        <v>93.01</v>
      </c>
      <c r="L39" s="39">
        <v>0</v>
      </c>
      <c r="M39" s="113"/>
      <c r="N39" s="106"/>
      <c r="O39" s="36">
        <v>23.953703703703706</v>
      </c>
      <c r="P39" s="36">
        <f t="shared" si="0"/>
        <v>196.19</v>
      </c>
      <c r="Q39" s="36">
        <v>4</v>
      </c>
      <c r="R39" s="36">
        <f t="shared" si="1"/>
        <v>49.047499999999999</v>
      </c>
      <c r="S39" s="36">
        <f t="shared" si="2"/>
        <v>1151.8326298111838</v>
      </c>
      <c r="T39" s="35">
        <f t="shared" si="3"/>
        <v>11518.326298111837</v>
      </c>
      <c r="U39" s="35">
        <f t="shared" si="4"/>
        <v>4200.7046568627447</v>
      </c>
      <c r="V39" s="35">
        <f t="shared" si="5"/>
        <v>5460.6225036310825</v>
      </c>
      <c r="W39" s="35">
        <f t="shared" si="6"/>
        <v>292.96318990559189</v>
      </c>
      <c r="X39" s="35">
        <f t="shared" si="7"/>
        <v>1564.0359477124184</v>
      </c>
      <c r="Y39" s="35">
        <f t="shared" si="8"/>
        <v>0</v>
      </c>
      <c r="Z39" s="35">
        <f>(SUM(d209Data400!K53:K58)+Q39)/Q39</f>
        <v>18.75</v>
      </c>
      <c r="AA39" s="35">
        <f>(SUM(d209Data400!O53:O58))/$Q39*$O39/1.02</f>
        <v>158.51715686274511</v>
      </c>
      <c r="AB39" s="35">
        <f>(SUM(d209Data400!Q53:Q58))/$Q39*$O39/1.02</f>
        <v>158.51715686274511</v>
      </c>
      <c r="AC39" s="35">
        <f>(SUM(d209Data400!R53:R58))/$Q39*$O39/1.02</f>
        <v>0</v>
      </c>
      <c r="AD39" s="7">
        <f>d209Data400!F53</f>
        <v>1127.8</v>
      </c>
      <c r="AE39" s="34"/>
      <c r="AF39" s="34"/>
      <c r="AH39" s="102">
        <f t="shared" si="9"/>
        <v>17.887499999999999</v>
      </c>
      <c r="AI39" s="102">
        <f t="shared" si="10"/>
        <v>23.252500000000001</v>
      </c>
      <c r="AJ39" s="102">
        <f t="shared" si="11"/>
        <v>49.047499999999999</v>
      </c>
      <c r="AK39" s="102">
        <f t="shared" si="12"/>
        <v>4217.2428641732295</v>
      </c>
      <c r="AL39" s="102">
        <f t="shared" si="13"/>
        <v>5482.1210174249054</v>
      </c>
      <c r="AM39" s="102">
        <f t="shared" si="14"/>
        <v>0</v>
      </c>
      <c r="AN39" s="102">
        <f t="shared" si="15"/>
        <v>1864.3101578448532</v>
      </c>
      <c r="AO39" s="102">
        <f t="shared" si="16"/>
        <v>11563.674039442989</v>
      </c>
      <c r="AP39" s="102">
        <f t="shared" si="17"/>
        <v>7.3854138233145452</v>
      </c>
    </row>
    <row r="40" spans="1:42" ht="18" x14ac:dyDescent="0.25">
      <c r="A40" s="40">
        <v>406</v>
      </c>
      <c r="B40" s="39">
        <v>164</v>
      </c>
      <c r="C40" s="39">
        <v>60</v>
      </c>
      <c r="D40" s="39" t="s">
        <v>745</v>
      </c>
      <c r="E40" s="42">
        <v>6.42</v>
      </c>
      <c r="F40" s="42">
        <v>57.27</v>
      </c>
      <c r="G40" s="42">
        <v>2.06</v>
      </c>
      <c r="H40" s="39">
        <v>45.12</v>
      </c>
      <c r="I40" s="39">
        <v>0</v>
      </c>
      <c r="J40" s="39">
        <v>0</v>
      </c>
      <c r="K40" s="42">
        <v>69.790000000000006</v>
      </c>
      <c r="L40" s="39">
        <v>0</v>
      </c>
      <c r="M40" s="113"/>
      <c r="N40" s="106"/>
      <c r="O40" s="36">
        <v>11.648148148148147</v>
      </c>
      <c r="P40" s="36">
        <f t="shared" si="0"/>
        <v>180.66000000000003</v>
      </c>
      <c r="Q40" s="36">
        <v>4</v>
      </c>
      <c r="R40" s="36">
        <f t="shared" si="1"/>
        <v>45.165000000000006</v>
      </c>
      <c r="S40" s="36">
        <f t="shared" si="2"/>
        <v>515.77314814814815</v>
      </c>
      <c r="T40" s="35">
        <f t="shared" si="3"/>
        <v>5157.7314814814818</v>
      </c>
      <c r="U40" s="35">
        <f t="shared" si="4"/>
        <v>1818.310185185185</v>
      </c>
      <c r="V40" s="35">
        <f t="shared" si="5"/>
        <v>1992.4614197530864</v>
      </c>
      <c r="W40" s="35">
        <f t="shared" si="6"/>
        <v>58.811728395061714</v>
      </c>
      <c r="X40" s="35">
        <f t="shared" si="7"/>
        <v>1288.1481481481478</v>
      </c>
      <c r="Y40" s="35">
        <f t="shared" si="8"/>
        <v>0</v>
      </c>
      <c r="Z40" s="35">
        <f>(SUM(d209Data400!K63:K68)+Q40)/Q40</f>
        <v>20.5</v>
      </c>
      <c r="AA40" s="35">
        <f>(SUM(d209Data400!O63:O68))/$Q40*$O40/1.02</f>
        <v>148.45679012345678</v>
      </c>
      <c r="AB40" s="35">
        <f>(SUM(d209Data400!Q63:Q68))/$Q40*$O40/1.02</f>
        <v>139.89197530864197</v>
      </c>
      <c r="AC40" s="35">
        <f>(SUM(d209Data400!R63:R68))/$Q40*$O40/1.02</f>
        <v>0</v>
      </c>
      <c r="AD40" s="7">
        <f>d209Data400!F63</f>
        <v>1553.36</v>
      </c>
      <c r="AE40" s="34"/>
      <c r="AF40" s="34"/>
      <c r="AH40" s="102">
        <f t="shared" si="9"/>
        <v>15.922500000000001</v>
      </c>
      <c r="AI40" s="102">
        <f t="shared" si="10"/>
        <v>17.447500000000002</v>
      </c>
      <c r="AJ40" s="102">
        <f t="shared" si="11"/>
        <v>45.165000000000006</v>
      </c>
      <c r="AK40" s="102">
        <f t="shared" si="12"/>
        <v>1825.4688867016625</v>
      </c>
      <c r="AL40" s="102">
        <f t="shared" si="13"/>
        <v>2000.3057560513269</v>
      </c>
      <c r="AM40" s="102">
        <f t="shared" si="14"/>
        <v>0</v>
      </c>
      <c r="AN40" s="102">
        <f t="shared" si="15"/>
        <v>1352.2628681831436</v>
      </c>
      <c r="AO40" s="102">
        <f t="shared" si="16"/>
        <v>5178.037510936133</v>
      </c>
      <c r="AP40" s="102">
        <f t="shared" si="17"/>
        <v>4.4168385511633854</v>
      </c>
    </row>
    <row r="41" spans="1:42" ht="18" x14ac:dyDescent="0.25">
      <c r="A41" s="40">
        <v>407</v>
      </c>
      <c r="B41" s="39">
        <v>164</v>
      </c>
      <c r="C41" s="39">
        <v>60</v>
      </c>
      <c r="D41" s="39" t="s">
        <v>745</v>
      </c>
      <c r="E41" s="42">
        <v>15.18</v>
      </c>
      <c r="F41" s="42">
        <v>124.86</v>
      </c>
      <c r="G41" s="42">
        <v>5.87</v>
      </c>
      <c r="H41" s="39">
        <v>123.46</v>
      </c>
      <c r="I41" s="39">
        <v>0</v>
      </c>
      <c r="J41" s="39">
        <v>0</v>
      </c>
      <c r="K41" s="42">
        <v>132.97</v>
      </c>
      <c r="L41" s="39">
        <v>0</v>
      </c>
      <c r="M41" s="113"/>
      <c r="N41" s="106"/>
      <c r="O41" s="36">
        <v>5.0625</v>
      </c>
      <c r="P41" s="36">
        <f t="shared" si="0"/>
        <v>402.34000000000003</v>
      </c>
      <c r="Q41" s="36">
        <v>4</v>
      </c>
      <c r="R41" s="36">
        <f t="shared" si="1"/>
        <v>100.58500000000001</v>
      </c>
      <c r="S41" s="36">
        <f t="shared" si="2"/>
        <v>499.22702205882354</v>
      </c>
      <c r="T41" s="35">
        <f t="shared" si="3"/>
        <v>4992.2702205882351</v>
      </c>
      <c r="U41" s="35">
        <f t="shared" si="4"/>
        <v>1737.6286764705883</v>
      </c>
      <c r="V41" s="35">
        <f t="shared" si="5"/>
        <v>1649.9034926470588</v>
      </c>
      <c r="W41" s="35">
        <f t="shared" si="6"/>
        <v>72.835477941176478</v>
      </c>
      <c r="X41" s="35">
        <f t="shared" si="7"/>
        <v>1531.9025735294117</v>
      </c>
      <c r="Y41" s="35">
        <f t="shared" si="8"/>
        <v>0</v>
      </c>
      <c r="Z41" s="35">
        <f>(SUM(d209Data400!K73:K78)+Q41)/Q41</f>
        <v>22.75</v>
      </c>
      <c r="AA41" s="35">
        <f>(SUM(d209Data400!O73:O78))/$Q41*$O41/1.02</f>
        <v>101.74632352941177</v>
      </c>
      <c r="AB41" s="35">
        <f>(SUM(d209Data400!Q73:Q78))/$Q41*$O41/1.02</f>
        <v>104.22794117647058</v>
      </c>
      <c r="AC41" s="35">
        <f>(SUM(d209Data400!R73:R78))/$Q41*$O41/1.02</f>
        <v>0</v>
      </c>
      <c r="AD41" s="7">
        <f>d209Data400!F73</f>
        <v>2280.75</v>
      </c>
      <c r="AE41" s="34"/>
      <c r="AF41" s="34"/>
      <c r="AH41" s="102">
        <f t="shared" si="9"/>
        <v>35.01</v>
      </c>
      <c r="AI41" s="102">
        <f t="shared" si="10"/>
        <v>33.2425</v>
      </c>
      <c r="AJ41" s="102">
        <f t="shared" si="11"/>
        <v>100.58500000000001</v>
      </c>
      <c r="AK41" s="102">
        <f t="shared" si="12"/>
        <v>1744.4697342519685</v>
      </c>
      <c r="AL41" s="102">
        <f t="shared" si="13"/>
        <v>1656.3991756889766</v>
      </c>
      <c r="AM41" s="102">
        <f t="shared" si="14"/>
        <v>0</v>
      </c>
      <c r="AN41" s="102">
        <f t="shared" si="15"/>
        <v>1611.0559178149604</v>
      </c>
      <c r="AO41" s="102">
        <f t="shared" si="16"/>
        <v>5011.9248277559054</v>
      </c>
      <c r="AP41" s="102">
        <f t="shared" si="17"/>
        <v>2.6210140621839111</v>
      </c>
    </row>
    <row r="42" spans="1:42" ht="18.75" thickBot="1" x14ac:dyDescent="0.3">
      <c r="A42" s="112">
        <v>408</v>
      </c>
      <c r="B42" s="110">
        <v>164</v>
      </c>
      <c r="C42" s="110">
        <v>60</v>
      </c>
      <c r="D42" s="110" t="s">
        <v>745</v>
      </c>
      <c r="E42" s="38">
        <v>12.02</v>
      </c>
      <c r="F42" s="38">
        <v>63.94</v>
      </c>
      <c r="G42" s="118">
        <v>1.74</v>
      </c>
      <c r="H42" s="119">
        <v>93.45</v>
      </c>
      <c r="I42" s="104">
        <v>0</v>
      </c>
      <c r="J42" s="128">
        <v>0</v>
      </c>
      <c r="K42" s="137">
        <v>90.65</v>
      </c>
      <c r="L42" s="104">
        <v>0</v>
      </c>
      <c r="M42" s="107"/>
      <c r="N42" s="106"/>
      <c r="O42" s="36">
        <v>11.990740740740742</v>
      </c>
      <c r="P42" s="36">
        <f t="shared" si="0"/>
        <v>261.79999999999995</v>
      </c>
      <c r="Q42" s="36">
        <v>4</v>
      </c>
      <c r="R42" s="36">
        <f t="shared" si="1"/>
        <v>65.449999999999989</v>
      </c>
      <c r="S42" s="36">
        <f t="shared" si="2"/>
        <v>769.40586419753083</v>
      </c>
      <c r="T42" s="35">
        <f t="shared" si="3"/>
        <v>7694.058641975309</v>
      </c>
      <c r="U42" s="35">
        <f t="shared" si="4"/>
        <v>2232.3937908496737</v>
      </c>
      <c r="V42" s="35">
        <f t="shared" si="5"/>
        <v>2664.119235657226</v>
      </c>
      <c r="W42" s="35">
        <f t="shared" si="6"/>
        <v>51.136982570806104</v>
      </c>
      <c r="X42" s="35">
        <f t="shared" si="7"/>
        <v>2746.4086328976036</v>
      </c>
      <c r="Y42" s="35">
        <f t="shared" si="8"/>
        <v>0</v>
      </c>
      <c r="Z42" s="35">
        <f>(SUM(d209Data400!K83:K88)+Q42)/Q42</f>
        <v>22.75</v>
      </c>
      <c r="AA42" s="35">
        <f>(SUM(d209Data400!O83:O88))/$Q42*$O42/1.02</f>
        <v>61.717047930283236</v>
      </c>
      <c r="AB42" s="35">
        <f>(SUM(d209Data400!Q83:Q88))/$Q42*$O42/1.02</f>
        <v>161.63988743645609</v>
      </c>
      <c r="AC42" s="35">
        <f>(SUM(d209Data400!R83:R88))/$Q42*$O42/1.02</f>
        <v>0</v>
      </c>
      <c r="AD42" s="7">
        <f>d209Data400!F83</f>
        <v>1812.04</v>
      </c>
      <c r="AE42" s="34"/>
      <c r="AF42" s="34"/>
      <c r="AH42" s="102">
        <f t="shared" si="9"/>
        <v>18.989999999999998</v>
      </c>
      <c r="AI42" s="102">
        <f t="shared" si="10"/>
        <v>22.662500000000001</v>
      </c>
      <c r="AJ42" s="102">
        <f t="shared" si="11"/>
        <v>65.449999999999989</v>
      </c>
      <c r="AK42" s="102">
        <f t="shared" si="12"/>
        <v>2241.1827427821522</v>
      </c>
      <c r="AL42" s="102">
        <f t="shared" si="13"/>
        <v>2674.6078940653256</v>
      </c>
      <c r="AM42" s="102">
        <f t="shared" si="14"/>
        <v>0</v>
      </c>
      <c r="AN42" s="102">
        <f t="shared" si="15"/>
        <v>2808.5595745844271</v>
      </c>
      <c r="AO42" s="102">
        <f t="shared" si="16"/>
        <v>7724.3502114319053</v>
      </c>
      <c r="AP42" s="102">
        <f t="shared" si="17"/>
        <v>3.378629598361873</v>
      </c>
    </row>
    <row r="43" spans="1:42" ht="13.5" thickTop="1" x14ac:dyDescent="0.2">
      <c r="G43" s="127"/>
      <c r="H43" s="127"/>
      <c r="I43" s="127"/>
      <c r="J43" s="127"/>
      <c r="K43" s="127"/>
      <c r="L43" s="127"/>
      <c r="N43" s="106"/>
    </row>
    <row r="45" spans="1:42" x14ac:dyDescent="0.2">
      <c r="O45" s="7" t="s">
        <v>155</v>
      </c>
      <c r="P45" s="7" t="s">
        <v>154</v>
      </c>
      <c r="Q45" s="7" t="s">
        <v>153</v>
      </c>
      <c r="R45" s="7" t="s">
        <v>156</v>
      </c>
      <c r="S45" s="7" t="s">
        <v>158</v>
      </c>
      <c r="T45" s="7" t="s">
        <v>157</v>
      </c>
    </row>
    <row r="46" spans="1:42" x14ac:dyDescent="0.2">
      <c r="N46" s="7" t="s">
        <v>169</v>
      </c>
      <c r="O46" s="35">
        <f>AVERAGE(T13,T34)</f>
        <v>10723.879357298476</v>
      </c>
      <c r="P46" s="35">
        <f>AVERAGE(T37,T39)</f>
        <v>10615.486451525054</v>
      </c>
      <c r="Q46" s="35">
        <f>AVERAGE(T18,T21,T38,T40)</f>
        <v>7243.0424496187361</v>
      </c>
      <c r="R46" s="35">
        <f>AVERAGE(T12,T25,T28,T32)</f>
        <v>7235.5430737109664</v>
      </c>
      <c r="S46" s="35">
        <f>AVERAGE(T11,T23)</f>
        <v>5684.7998366013062</v>
      </c>
      <c r="T46" s="35">
        <f>AVERAGE(T26,T30)</f>
        <v>7675.4153901143791</v>
      </c>
    </row>
    <row r="47" spans="1:42" x14ac:dyDescent="0.2">
      <c r="N47" s="7" t="s">
        <v>168</v>
      </c>
      <c r="O47" s="35">
        <f>AVERAGE(U13,U34)</f>
        <v>3866.5151824618733</v>
      </c>
      <c r="P47" s="35">
        <f>AVERAGE(U37,U39)</f>
        <v>3601.9804148511253</v>
      </c>
      <c r="Q47" s="35">
        <f>AVERAGE(U18,U21,U38,U40)</f>
        <v>2567.5005106209151</v>
      </c>
      <c r="R47" s="35">
        <f>AVERAGE(U12,U25,U28,U32)</f>
        <v>2232.1054602396516</v>
      </c>
      <c r="S47" s="35">
        <f>AVERAGE(U11,U23)</f>
        <v>1955.3571793300653</v>
      </c>
      <c r="T47" s="35">
        <f>AVERAGE(U26,U30)</f>
        <v>2249.8457924836603</v>
      </c>
    </row>
    <row r="48" spans="1:42" x14ac:dyDescent="0.2">
      <c r="N48" s="7" t="s">
        <v>167</v>
      </c>
      <c r="O48" s="35">
        <f>AVERAGE(V13,V34)</f>
        <v>4412.7679057734204</v>
      </c>
      <c r="P48" s="35">
        <f>AVERAGE(V37,V39)</f>
        <v>4479.0149555192447</v>
      </c>
      <c r="Q48" s="35">
        <f>AVERAGE(V18,V21,V38,V40)</f>
        <v>2941.8934390885988</v>
      </c>
      <c r="R48" s="35">
        <f>AVERAGE(V12,V25,V28,V32)</f>
        <v>2790.777959331881</v>
      </c>
      <c r="S48" s="35">
        <f>AVERAGE(V11,V23)</f>
        <v>2047.4826388888887</v>
      </c>
      <c r="T48" s="35">
        <f>AVERAGE(V26,V30)</f>
        <v>2798.5633680555557</v>
      </c>
    </row>
    <row r="49" spans="14:20" x14ac:dyDescent="0.2">
      <c r="N49" s="7" t="s">
        <v>166</v>
      </c>
      <c r="O49" s="35">
        <f>AVERAGE(W13,W34)</f>
        <v>160.603894335512</v>
      </c>
      <c r="P49" s="35">
        <f>AVERAGE(W37,W39)</f>
        <v>198.25242828612926</v>
      </c>
      <c r="Q49" s="35">
        <f>AVERAGE(W18,W21,W38,W40)</f>
        <v>95.10172703340595</v>
      </c>
      <c r="R49" s="35">
        <f>AVERAGE(W12,W25,W28,W32)</f>
        <v>103.44549972766883</v>
      </c>
      <c r="S49" s="35">
        <f>AVERAGE(W11,W23)</f>
        <v>72.713439542483655</v>
      </c>
      <c r="T49" s="35">
        <f>AVERAGE(W26,W30)</f>
        <v>96.004136029411768</v>
      </c>
    </row>
    <row r="50" spans="14:20" x14ac:dyDescent="0.2">
      <c r="N50" s="7" t="s">
        <v>165</v>
      </c>
      <c r="O50" s="35">
        <f>AVERAGE(X13,X34)</f>
        <v>2283.9923747276689</v>
      </c>
      <c r="P50" s="35">
        <f>AVERAGE(X37,X39)</f>
        <v>2336.2386528685547</v>
      </c>
      <c r="Q50" s="35">
        <f>AVERAGE(X18,X21,X38,X40)</f>
        <v>1638.5467728758167</v>
      </c>
      <c r="R50" s="35">
        <f>AVERAGE(X12,X25,X28,X32)</f>
        <v>2109.2141544117649</v>
      </c>
      <c r="S50" s="35">
        <f>AVERAGE(X11,X23)</f>
        <v>1609.246578839869</v>
      </c>
      <c r="T50" s="35">
        <f>AVERAGE(X26,X30)</f>
        <v>2531.0020935457519</v>
      </c>
    </row>
    <row r="51" spans="14:20" x14ac:dyDescent="0.2">
      <c r="N51" s="7" t="s">
        <v>164</v>
      </c>
      <c r="O51" s="35">
        <f>AVERAGE(Y13,Y34)</f>
        <v>0</v>
      </c>
      <c r="P51" s="35">
        <f>AVERAGE(Y37,Y39)</f>
        <v>0</v>
      </c>
      <c r="Q51" s="35">
        <f>AVERAGE(Y18,Y21,Y38,Y40)</f>
        <v>0</v>
      </c>
      <c r="R51" s="35">
        <f>AVERAGE(Y12,Y25,Y28,Y32)</f>
        <v>0</v>
      </c>
      <c r="S51" s="35">
        <f>AVERAGE(Y11,Y23)</f>
        <v>0</v>
      </c>
      <c r="T51" s="35">
        <f>AVERAGE(Y26,Y30)</f>
        <v>0</v>
      </c>
    </row>
    <row r="52" spans="14:20" x14ac:dyDescent="0.2">
      <c r="N52" s="7" t="s">
        <v>163</v>
      </c>
      <c r="O52" s="35">
        <f>AVERAGE(Z13,Z34)</f>
        <v>22.125</v>
      </c>
      <c r="P52" s="35">
        <f>AVERAGE(Z37,Z39)</f>
        <v>19.5</v>
      </c>
      <c r="Q52" s="35">
        <f>AVERAGE(Z18,Z21,Z38,Z40)</f>
        <v>20.625</v>
      </c>
      <c r="R52" s="35">
        <f>AVERAGE(Z12,Z25,Z28,Z32)</f>
        <v>21.8125</v>
      </c>
      <c r="S52" s="35">
        <f>AVERAGE(Z11,Z23)</f>
        <v>24.125</v>
      </c>
      <c r="T52" s="35">
        <f>AVERAGE(Z26,Z30)</f>
        <v>23.5</v>
      </c>
    </row>
    <row r="53" spans="14:20" x14ac:dyDescent="0.2">
      <c r="N53" s="7" t="s">
        <v>162</v>
      </c>
      <c r="O53" s="35">
        <f>AVERAGE(AA13,AA34)</f>
        <v>205.70533769063181</v>
      </c>
      <c r="P53" s="35">
        <f>AVERAGE(AA37,AA39)</f>
        <v>136.78172657952069</v>
      </c>
      <c r="Q53" s="35">
        <f>AVERAGE(AA18,AA21,AA38,AA40)</f>
        <v>141.14299655047205</v>
      </c>
      <c r="R53" s="35">
        <f>AVERAGE(AA12,AA25,AA28,AA32)</f>
        <v>117.41217320261438</v>
      </c>
      <c r="S53" s="35">
        <f>AVERAGE(AA11,AA23)</f>
        <v>86.683006535947712</v>
      </c>
      <c r="T53" s="35">
        <f>AVERAGE(AA26,AA30)</f>
        <v>101.54462826797385</v>
      </c>
    </row>
    <row r="54" spans="14:20" x14ac:dyDescent="0.2">
      <c r="N54" s="7" t="s">
        <v>161</v>
      </c>
      <c r="O54" s="35">
        <f>AVERAGE(AB13,AB34)</f>
        <v>180.2389705882353</v>
      </c>
      <c r="P54" s="35">
        <f>AVERAGE(AB37,AB39)</f>
        <v>177.86968954248366</v>
      </c>
      <c r="Q54" s="35">
        <f>AVERAGE(AB18,AB21,AB38,AB40)</f>
        <v>138.0418255265069</v>
      </c>
      <c r="R54" s="35">
        <f>AVERAGE(AB12,AB25,AB28,AB32)</f>
        <v>151.31116103848947</v>
      </c>
      <c r="S54" s="35">
        <f>AVERAGE(AB11,AB23)</f>
        <v>107.86611519607843</v>
      </c>
      <c r="T54" s="35">
        <f>AVERAGE(AB26,AB30)</f>
        <v>174.69618055555554</v>
      </c>
    </row>
    <row r="55" spans="14:20" x14ac:dyDescent="0.2">
      <c r="N55" s="7" t="s">
        <v>160</v>
      </c>
      <c r="O55" s="35">
        <f>AVERAGE(AC13,AC34)</f>
        <v>0</v>
      </c>
      <c r="P55" s="35">
        <f>AVERAGE(AC37,AC39)</f>
        <v>0</v>
      </c>
      <c r="Q55" s="35">
        <f>AVERAGE(AC18,AC21,AC38,AC40)</f>
        <v>0</v>
      </c>
      <c r="R55" s="35">
        <f>AVERAGE(AC12,AC25,AC28,AC32)</f>
        <v>0</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pageSetup orientation="portrait" r:id="rId1"/>
  <headerFooter alignWithMargins="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15EA-5195-41A7-8F3E-51FF33554CED}">
  <sheetPr>
    <pageSetUpPr fitToPage="1"/>
  </sheetPr>
  <dimension ref="A1:BQ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9" s="32" customFormat="1" ht="19.5" customHeight="1" x14ac:dyDescent="0.3">
      <c r="A1" s="33" t="s">
        <v>150</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7"/>
      <c r="BQ1" s="7"/>
    </row>
    <row r="2" spans="1:69" ht="12.75" customHeight="1" x14ac:dyDescent="0.2">
      <c r="A2" s="29"/>
      <c r="B2" s="29"/>
      <c r="C2" s="29"/>
      <c r="D2" s="29"/>
      <c r="E2" s="29"/>
      <c r="F2" s="29"/>
      <c r="G2" s="29"/>
      <c r="H2" s="29"/>
      <c r="I2" s="29"/>
      <c r="J2" s="29"/>
      <c r="K2" s="29"/>
      <c r="L2" s="29"/>
      <c r="M2" s="29"/>
      <c r="N2" s="29"/>
      <c r="O2" s="29"/>
    </row>
    <row r="3" spans="1:69" ht="12.75" customHeight="1" thickBot="1" x14ac:dyDescent="0.25">
      <c r="A3" s="149" t="s">
        <v>148</v>
      </c>
      <c r="B3" s="149"/>
      <c r="C3" s="149"/>
      <c r="D3" s="150">
        <v>37837</v>
      </c>
      <c r="E3" s="150"/>
      <c r="F3" s="29"/>
      <c r="G3" s="29"/>
      <c r="H3" s="30" t="s">
        <v>147</v>
      </c>
      <c r="I3" s="148" t="s">
        <v>846</v>
      </c>
      <c r="J3" s="148"/>
      <c r="K3" s="29"/>
      <c r="L3" s="29"/>
      <c r="M3" s="30" t="s">
        <v>145</v>
      </c>
      <c r="N3" s="31" t="s">
        <v>762</v>
      </c>
      <c r="O3" s="31"/>
    </row>
    <row r="4" spans="1:69" ht="12.75" customHeight="1" x14ac:dyDescent="0.2">
      <c r="A4" s="29"/>
      <c r="B4" s="29"/>
      <c r="C4" s="29"/>
      <c r="D4" s="29"/>
      <c r="E4" s="29"/>
      <c r="F4" s="29"/>
      <c r="G4" s="29"/>
      <c r="H4" s="29"/>
      <c r="I4" s="29"/>
      <c r="J4" s="29"/>
      <c r="K4" s="29"/>
      <c r="L4" s="29"/>
      <c r="M4" s="29"/>
      <c r="N4" s="29"/>
      <c r="O4" s="29"/>
    </row>
    <row r="5" spans="1:69" ht="12.75" customHeight="1" thickBot="1" x14ac:dyDescent="0.25">
      <c r="A5" s="149" t="s">
        <v>143</v>
      </c>
      <c r="B5" s="149"/>
      <c r="C5" s="149"/>
      <c r="D5" s="152">
        <v>216</v>
      </c>
      <c r="E5" s="152"/>
      <c r="F5" s="29"/>
      <c r="G5" s="29"/>
      <c r="H5" s="30" t="s">
        <v>142</v>
      </c>
      <c r="I5" s="148" t="s">
        <v>845</v>
      </c>
      <c r="J5" s="148"/>
      <c r="K5" s="29"/>
      <c r="L5" s="29"/>
      <c r="M5" s="30" t="s">
        <v>140</v>
      </c>
      <c r="N5" s="31"/>
      <c r="O5" s="31"/>
    </row>
    <row r="6" spans="1:69" ht="12.75" customHeight="1" x14ac:dyDescent="0.2">
      <c r="A6" s="29"/>
      <c r="B6" s="29"/>
      <c r="C6" s="29"/>
      <c r="D6" s="29"/>
      <c r="E6" s="29"/>
      <c r="F6" s="29"/>
      <c r="G6" s="29"/>
      <c r="H6" s="29"/>
      <c r="I6" s="29"/>
      <c r="J6" s="29"/>
      <c r="K6" s="29"/>
      <c r="L6" s="29"/>
      <c r="M6" s="29"/>
      <c r="N6" s="29"/>
      <c r="O6" s="29"/>
    </row>
    <row r="7" spans="1:69" ht="12.75" customHeight="1" thickBot="1" x14ac:dyDescent="0.25">
      <c r="A7" s="149" t="s">
        <v>138</v>
      </c>
      <c r="B7" s="149"/>
      <c r="C7" s="149"/>
      <c r="D7" s="148"/>
      <c r="E7" s="148"/>
      <c r="F7" s="148"/>
      <c r="G7" s="148"/>
      <c r="H7" s="148"/>
      <c r="I7" s="148"/>
      <c r="J7" s="148"/>
      <c r="K7" s="148"/>
      <c r="L7" s="148"/>
      <c r="M7" s="148"/>
      <c r="N7" s="148"/>
      <c r="O7" s="148"/>
    </row>
    <row r="8" spans="1:69" ht="12.75" customHeight="1" thickBot="1" x14ac:dyDescent="0.25">
      <c r="A8" s="29"/>
      <c r="B8" s="29"/>
      <c r="C8" s="29"/>
      <c r="D8" s="151" t="s">
        <v>844</v>
      </c>
      <c r="E8" s="151"/>
      <c r="F8" s="151"/>
      <c r="G8" s="151"/>
      <c r="H8" s="151"/>
      <c r="I8" s="151"/>
      <c r="J8" s="151"/>
      <c r="K8" s="151"/>
      <c r="L8" s="151"/>
      <c r="M8" s="151"/>
      <c r="N8" s="151"/>
      <c r="O8" s="151"/>
    </row>
    <row r="9" spans="1:69" ht="12.75" customHeight="1" x14ac:dyDescent="0.2"/>
    <row r="10" spans="1:69" ht="13.5" thickBot="1" x14ac:dyDescent="0.25">
      <c r="B10" s="28"/>
      <c r="C10" s="28"/>
      <c r="D10" s="28"/>
      <c r="E10" s="28"/>
      <c r="F10" s="28"/>
      <c r="G10" s="28"/>
      <c r="H10" s="28"/>
      <c r="I10" s="28"/>
      <c r="J10" s="28"/>
      <c r="K10" s="28"/>
      <c r="L10" s="28"/>
      <c r="M10" s="28"/>
      <c r="N10" s="28"/>
      <c r="O10" s="28"/>
      <c r="P10" s="28"/>
      <c r="Q10" s="28"/>
      <c r="R10" s="28"/>
      <c r="S10" s="28"/>
    </row>
    <row r="11" spans="1:69"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9" ht="3.75" customHeight="1" x14ac:dyDescent="0.2">
      <c r="B12" s="11"/>
      <c r="C12" s="9"/>
      <c r="D12" s="9"/>
      <c r="E12" s="9"/>
      <c r="F12" s="10"/>
      <c r="G12" s="9"/>
      <c r="H12" s="9"/>
      <c r="I12" s="9"/>
      <c r="J12" s="9"/>
      <c r="K12" s="10"/>
      <c r="L12" s="10"/>
      <c r="M12" s="10"/>
      <c r="N12" s="10"/>
      <c r="O12" s="10"/>
      <c r="P12" s="10"/>
      <c r="Q12" s="9"/>
      <c r="R12" s="9"/>
      <c r="S12" s="8"/>
    </row>
    <row r="13" spans="1:69" ht="15.75" x14ac:dyDescent="0.2">
      <c r="B13" s="147">
        <v>101</v>
      </c>
      <c r="C13" s="21" t="s">
        <v>104</v>
      </c>
      <c r="D13" s="19" t="s">
        <v>762</v>
      </c>
      <c r="E13" s="19">
        <v>216</v>
      </c>
      <c r="F13" s="19">
        <v>1579.86</v>
      </c>
      <c r="G13" s="19">
        <v>16.899999999999999</v>
      </c>
      <c r="H13" s="19">
        <v>91.2</v>
      </c>
      <c r="I13" s="19"/>
      <c r="J13" s="19">
        <v>8</v>
      </c>
      <c r="K13" s="19">
        <v>28</v>
      </c>
      <c r="L13" s="19">
        <v>4</v>
      </c>
      <c r="M13" s="19">
        <v>22</v>
      </c>
      <c r="N13" s="19">
        <v>36</v>
      </c>
      <c r="O13" s="19">
        <v>4</v>
      </c>
      <c r="P13" s="19">
        <v>0</v>
      </c>
      <c r="Q13" s="19">
        <v>25</v>
      </c>
      <c r="R13" s="19">
        <v>0</v>
      </c>
      <c r="S13" s="18" t="s">
        <v>765</v>
      </c>
      <c r="U13" s="102">
        <v>3</v>
      </c>
      <c r="V13" s="102">
        <f>IF($H13="","",$H13)</f>
        <v>91.2</v>
      </c>
      <c r="W13" s="102">
        <f>IF(V13="","",V13/100)</f>
        <v>0.91200000000000003</v>
      </c>
      <c r="X13" s="102">
        <f>IF($G13="","",$G13)</f>
        <v>16.899999999999999</v>
      </c>
      <c r="Y13" s="102">
        <f>IF($K13="","",$K13)</f>
        <v>28</v>
      </c>
      <c r="Z13" s="102">
        <f>IF(J13="","",J13-1)</f>
        <v>7</v>
      </c>
      <c r="AA13" s="102">
        <f>IF($L13="","",$L13)</f>
        <v>4</v>
      </c>
      <c r="AB13" s="102">
        <f>IF($M13="","",$M13)</f>
        <v>22</v>
      </c>
      <c r="AC13" s="102">
        <f>IF($H14="","",$H14)</f>
        <v>80.099999999999994</v>
      </c>
      <c r="AD13" s="102">
        <f>IF(AC13="","",AC13/100)</f>
        <v>0.80099999999999993</v>
      </c>
      <c r="AE13" s="102">
        <f>IF($G14="","",$G14)</f>
        <v>12</v>
      </c>
      <c r="AF13" s="102">
        <f>IF($K14="","",$K14)</f>
        <v>19</v>
      </c>
      <c r="AG13" s="102">
        <f>IF(J14="","",J14-1)</f>
        <v>4</v>
      </c>
      <c r="AH13" s="102">
        <f>IF($L14="","",$L14)</f>
        <v>2</v>
      </c>
      <c r="AI13" s="102">
        <f>IF($M14="","",$M14)</f>
        <v>10</v>
      </c>
      <c r="AJ13" s="102">
        <f>IF($H15="","",$H15)</f>
        <v>76.900000000000006</v>
      </c>
      <c r="AK13" s="102">
        <f>IF(AJ13="","",AJ13/100)</f>
        <v>0.76900000000000002</v>
      </c>
      <c r="AL13" s="102">
        <f>IF($G15="","",$G15)</f>
        <v>13.5</v>
      </c>
      <c r="AM13" s="102">
        <f>IF($K15="","",$K15)</f>
        <v>23</v>
      </c>
      <c r="AN13" s="102">
        <f>IF(J15="","",J15-1)</f>
        <v>5</v>
      </c>
      <c r="AO13" s="102">
        <f>IF($L15="","",$L15)</f>
        <v>2</v>
      </c>
      <c r="AP13" s="102">
        <f>IF($M15="","",$M15)</f>
        <v>9</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2</v>
      </c>
      <c r="BM13" s="102">
        <f>SUM(P13:P18)/U13</f>
        <v>0</v>
      </c>
      <c r="BN13" s="102">
        <f>SUM(Q13:Q18)/U13</f>
        <v>17</v>
      </c>
      <c r="BO13" s="102">
        <f>SUM(R13:R18)/U13</f>
        <v>0</v>
      </c>
    </row>
    <row r="14" spans="1:69" ht="15.75" x14ac:dyDescent="0.2">
      <c r="B14" s="147"/>
      <c r="C14" s="21" t="s">
        <v>103</v>
      </c>
      <c r="D14" s="19" t="s">
        <v>107</v>
      </c>
      <c r="E14" s="19">
        <v>218</v>
      </c>
      <c r="F14" s="20"/>
      <c r="G14" s="19">
        <v>12</v>
      </c>
      <c r="H14" s="19">
        <v>80.099999999999994</v>
      </c>
      <c r="I14" s="19"/>
      <c r="J14" s="19">
        <v>5</v>
      </c>
      <c r="K14" s="19">
        <v>19</v>
      </c>
      <c r="L14" s="19">
        <v>2</v>
      </c>
      <c r="M14" s="19">
        <v>10</v>
      </c>
      <c r="N14" s="19">
        <v>14</v>
      </c>
      <c r="O14" s="19">
        <v>2</v>
      </c>
      <c r="P14" s="19">
        <v>0</v>
      </c>
      <c r="Q14" s="19">
        <v>10</v>
      </c>
      <c r="R14" s="19">
        <v>0</v>
      </c>
      <c r="S14" s="18" t="s">
        <v>765</v>
      </c>
    </row>
    <row r="15" spans="1:69" ht="15.75" x14ac:dyDescent="0.2">
      <c r="B15" s="147"/>
      <c r="C15" s="21" t="s">
        <v>102</v>
      </c>
      <c r="D15" s="19" t="str">
        <f t="shared" ref="D15:E18" si="0">D14</f>
        <v>sr</v>
      </c>
      <c r="E15" s="19">
        <f t="shared" si="0"/>
        <v>218</v>
      </c>
      <c r="F15" s="20"/>
      <c r="G15" s="19">
        <v>13.5</v>
      </c>
      <c r="H15" s="19">
        <v>76.900000000000006</v>
      </c>
      <c r="I15" s="19"/>
      <c r="J15" s="19">
        <v>6</v>
      </c>
      <c r="K15" s="19">
        <v>23</v>
      </c>
      <c r="L15" s="19">
        <v>2</v>
      </c>
      <c r="M15" s="19">
        <v>9</v>
      </c>
      <c r="N15" s="19">
        <v>20</v>
      </c>
      <c r="O15" s="19">
        <v>0</v>
      </c>
      <c r="P15" s="19">
        <v>0</v>
      </c>
      <c r="Q15" s="19">
        <v>16</v>
      </c>
      <c r="R15" s="19">
        <v>0</v>
      </c>
      <c r="S15" s="18" t="s">
        <v>765</v>
      </c>
    </row>
    <row r="16" spans="1:69" ht="15.75" x14ac:dyDescent="0.2">
      <c r="B16" s="147"/>
      <c r="C16" s="21" t="s">
        <v>101</v>
      </c>
      <c r="D16" s="19" t="str">
        <f t="shared" si="0"/>
        <v>sr</v>
      </c>
      <c r="E16" s="19">
        <f t="shared" si="0"/>
        <v>218</v>
      </c>
      <c r="F16" s="20"/>
      <c r="G16" s="19"/>
      <c r="H16" s="19"/>
      <c r="I16" s="19"/>
      <c r="J16" s="19"/>
      <c r="K16" s="19"/>
      <c r="L16" s="19"/>
      <c r="M16" s="19"/>
      <c r="N16" s="19"/>
      <c r="O16" s="19"/>
      <c r="P16" s="19"/>
      <c r="Q16" s="19"/>
      <c r="R16" s="19"/>
      <c r="S16" s="18"/>
    </row>
    <row r="17" spans="2:67" ht="15.75" x14ac:dyDescent="0.2">
      <c r="B17" s="147"/>
      <c r="C17" s="21" t="s">
        <v>100</v>
      </c>
      <c r="D17" s="19" t="str">
        <f t="shared" si="0"/>
        <v>sr</v>
      </c>
      <c r="E17" s="19">
        <f t="shared" si="0"/>
        <v>218</v>
      </c>
      <c r="F17" s="20"/>
      <c r="G17" s="19"/>
      <c r="H17" s="19"/>
      <c r="I17" s="19"/>
      <c r="J17" s="19"/>
      <c r="K17" s="19"/>
      <c r="L17" s="19"/>
      <c r="M17" s="19"/>
      <c r="N17" s="19"/>
      <c r="O17" s="19"/>
      <c r="P17" s="19"/>
      <c r="Q17" s="19"/>
      <c r="R17" s="19"/>
      <c r="S17" s="18"/>
    </row>
    <row r="18" spans="2:67" ht="15.75" x14ac:dyDescent="0.2">
      <c r="B18" s="147"/>
      <c r="C18" s="21" t="s">
        <v>99</v>
      </c>
      <c r="D18" s="19" t="str">
        <f t="shared" si="0"/>
        <v>sr</v>
      </c>
      <c r="E18" s="19">
        <f t="shared" si="0"/>
        <v>218</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218</v>
      </c>
      <c r="F20" s="13">
        <f>F13</f>
        <v>1579.86</v>
      </c>
      <c r="G20" s="13">
        <f t="shared" ref="G20:R20" si="1">AVERAGE(G13:G18)</f>
        <v>14.133333333333333</v>
      </c>
      <c r="H20" s="13">
        <f t="shared" si="1"/>
        <v>82.733333333333334</v>
      </c>
      <c r="I20" s="13" t="e">
        <f t="shared" si="1"/>
        <v>#DIV/0!</v>
      </c>
      <c r="J20" s="13">
        <f t="shared" si="1"/>
        <v>6.333333333333333</v>
      </c>
      <c r="K20" s="13">
        <f t="shared" si="1"/>
        <v>23.333333333333332</v>
      </c>
      <c r="L20" s="13">
        <f t="shared" si="1"/>
        <v>2.6666666666666665</v>
      </c>
      <c r="M20" s="13">
        <f t="shared" si="1"/>
        <v>13.666666666666666</v>
      </c>
      <c r="N20" s="13">
        <f t="shared" si="1"/>
        <v>23.333333333333332</v>
      </c>
      <c r="O20" s="13">
        <f t="shared" si="1"/>
        <v>2</v>
      </c>
      <c r="P20" s="13">
        <f t="shared" si="1"/>
        <v>0</v>
      </c>
      <c r="Q20" s="13">
        <f t="shared" si="1"/>
        <v>17</v>
      </c>
      <c r="R20" s="13">
        <f t="shared" si="1"/>
        <v>0</v>
      </c>
      <c r="S20" s="12"/>
    </row>
    <row r="21" spans="2:67" ht="15.75" x14ac:dyDescent="0.2">
      <c r="B21" s="17"/>
      <c r="C21" s="16" t="s">
        <v>97</v>
      </c>
      <c r="D21" s="15"/>
      <c r="E21" s="14"/>
      <c r="F21" s="14"/>
      <c r="G21" s="13">
        <f t="shared" ref="G21:R21" si="2">STDEV(G13:G18)/SQRT(COUNT(G13:G18))</f>
        <v>1.4495209936772546</v>
      </c>
      <c r="H21" s="13">
        <f t="shared" si="2"/>
        <v>4.3329487008784735</v>
      </c>
      <c r="I21" s="13" t="e">
        <f t="shared" si="2"/>
        <v>#DIV/0!</v>
      </c>
      <c r="J21" s="13">
        <f t="shared" si="2"/>
        <v>0.88191710368819731</v>
      </c>
      <c r="K21" s="13">
        <f t="shared" si="2"/>
        <v>2.603416558635554</v>
      </c>
      <c r="L21" s="13">
        <f t="shared" si="2"/>
        <v>0.66666666666666674</v>
      </c>
      <c r="M21" s="13">
        <f t="shared" si="2"/>
        <v>4.176654695380555</v>
      </c>
      <c r="N21" s="13">
        <f t="shared" si="2"/>
        <v>6.5659052011974044</v>
      </c>
      <c r="O21" s="13">
        <f t="shared" si="2"/>
        <v>1.1547005383792517</v>
      </c>
      <c r="P21" s="13">
        <f t="shared" si="2"/>
        <v>0</v>
      </c>
      <c r="Q21" s="13">
        <f t="shared" si="2"/>
        <v>4.358898943540674</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762</v>
      </c>
      <c r="E23" s="19">
        <v>216</v>
      </c>
      <c r="F23" s="19">
        <v>1463.15</v>
      </c>
      <c r="G23" s="19">
        <v>14.3</v>
      </c>
      <c r="H23" s="19">
        <v>80.7</v>
      </c>
      <c r="I23" s="19"/>
      <c r="J23" s="19">
        <v>8</v>
      </c>
      <c r="K23" s="19">
        <v>20</v>
      </c>
      <c r="L23" s="19">
        <v>1</v>
      </c>
      <c r="M23" s="19">
        <v>8</v>
      </c>
      <c r="N23" s="19">
        <v>19</v>
      </c>
      <c r="O23" s="19">
        <v>22</v>
      </c>
      <c r="P23" s="19">
        <v>2</v>
      </c>
      <c r="Q23" s="19">
        <v>12</v>
      </c>
      <c r="R23" s="19">
        <v>0</v>
      </c>
      <c r="S23" s="18" t="s">
        <v>741</v>
      </c>
      <c r="U23" s="102">
        <v>3</v>
      </c>
      <c r="V23" s="102">
        <f>IF($H23="","",$H23)</f>
        <v>80.7</v>
      </c>
      <c r="W23" s="102">
        <f>IF(V23="","",V23/100)</f>
        <v>0.80700000000000005</v>
      </c>
      <c r="X23" s="102">
        <f>IF($G23="","",$G23)</f>
        <v>14.3</v>
      </c>
      <c r="Y23" s="102">
        <f>IF($K23="","",$K23)</f>
        <v>20</v>
      </c>
      <c r="Z23" s="102">
        <f>IF(J23="","",J23-1)</f>
        <v>7</v>
      </c>
      <c r="AA23" s="102">
        <f>IF($L23="","",$L23)</f>
        <v>1</v>
      </c>
      <c r="AB23" s="102">
        <f>IF($M23="","",$M23)</f>
        <v>8</v>
      </c>
      <c r="AC23" s="102">
        <f>IF($H24="","",$H24)</f>
        <v>81</v>
      </c>
      <c r="AD23" s="102">
        <f>IF(AC23="","",AC23/100)</f>
        <v>0.81</v>
      </c>
      <c r="AE23" s="102">
        <f>IF($G24="","",$G24)</f>
        <v>13.8</v>
      </c>
      <c r="AF23" s="102">
        <f>IF($K24="","",$K24)</f>
        <v>22</v>
      </c>
      <c r="AG23" s="102">
        <f>IF(J24="","",J24-1)</f>
        <v>5</v>
      </c>
      <c r="AH23" s="102">
        <f>IF($L24="","",$L24)</f>
        <v>1</v>
      </c>
      <c r="AI23" s="102">
        <f>IF($M24="","",$M24)</f>
        <v>6</v>
      </c>
      <c r="AJ23" s="102">
        <f>IF($H25="","",$H25)</f>
        <v>74.099999999999994</v>
      </c>
      <c r="AK23" s="102">
        <f>IF(AJ23="","",AJ23/100)</f>
        <v>0.74099999999999999</v>
      </c>
      <c r="AL23" s="102">
        <f>IF($G25="","",$G25)</f>
        <v>10.5</v>
      </c>
      <c r="AM23" s="102">
        <f>IF($K25="","",$K25)</f>
        <v>22</v>
      </c>
      <c r="AN23" s="102">
        <f>IF(J25="","",J25-1)</f>
        <v>5</v>
      </c>
      <c r="AO23" s="102">
        <f>IF($L25="","",$L25)</f>
        <v>2</v>
      </c>
      <c r="AP23" s="102">
        <f>IF($M25="","",$M25)</f>
        <v>0</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8.3333333333333339</v>
      </c>
      <c r="BM23" s="102">
        <f>SUM(P23:P28)/U23</f>
        <v>0.66666666666666663</v>
      </c>
      <c r="BN23" s="102">
        <f>SUM(Q23:Q28)/U23</f>
        <v>15.666666666666666</v>
      </c>
      <c r="BO23" s="102">
        <f>SUM(R23:R28)/U23</f>
        <v>0.33333333333333331</v>
      </c>
    </row>
    <row r="24" spans="2:67" ht="15.75" x14ac:dyDescent="0.2">
      <c r="B24" s="147"/>
      <c r="C24" s="21" t="s">
        <v>103</v>
      </c>
      <c r="D24" s="19" t="s">
        <v>107</v>
      </c>
      <c r="E24" s="19">
        <v>218</v>
      </c>
      <c r="F24" s="20"/>
      <c r="G24" s="19">
        <v>13.8</v>
      </c>
      <c r="H24" s="19">
        <v>81</v>
      </c>
      <c r="I24" s="19"/>
      <c r="J24" s="19">
        <v>6</v>
      </c>
      <c r="K24" s="19">
        <v>22</v>
      </c>
      <c r="L24" s="19">
        <v>1</v>
      </c>
      <c r="M24" s="19">
        <v>6</v>
      </c>
      <c r="N24" s="19">
        <v>10</v>
      </c>
      <c r="O24" s="19">
        <v>3</v>
      </c>
      <c r="P24" s="19">
        <v>0</v>
      </c>
      <c r="Q24" s="19">
        <v>24</v>
      </c>
      <c r="R24" s="19">
        <v>0</v>
      </c>
      <c r="S24" s="18"/>
    </row>
    <row r="25" spans="2:67" ht="15.75" x14ac:dyDescent="0.2">
      <c r="B25" s="147"/>
      <c r="C25" s="21" t="s">
        <v>102</v>
      </c>
      <c r="D25" s="19" t="str">
        <f t="shared" ref="D25:E28" si="3">D24</f>
        <v>sr</v>
      </c>
      <c r="E25" s="19">
        <f t="shared" si="3"/>
        <v>218</v>
      </c>
      <c r="F25" s="20"/>
      <c r="G25" s="19">
        <v>10.5</v>
      </c>
      <c r="H25" s="19">
        <v>74.099999999999994</v>
      </c>
      <c r="I25" s="19"/>
      <c r="J25" s="19">
        <v>6</v>
      </c>
      <c r="K25" s="19">
        <v>22</v>
      </c>
      <c r="L25" s="19">
        <v>2</v>
      </c>
      <c r="M25" s="19">
        <v>0</v>
      </c>
      <c r="N25" s="19">
        <v>17</v>
      </c>
      <c r="O25" s="19">
        <v>0</v>
      </c>
      <c r="P25" s="19">
        <v>0</v>
      </c>
      <c r="Q25" s="19">
        <v>11</v>
      </c>
      <c r="R25" s="19">
        <v>1</v>
      </c>
      <c r="S25" s="18"/>
    </row>
    <row r="26" spans="2:67" ht="15.75" x14ac:dyDescent="0.2">
      <c r="B26" s="147"/>
      <c r="C26" s="21" t="s">
        <v>101</v>
      </c>
      <c r="D26" s="19" t="str">
        <f t="shared" si="3"/>
        <v>sr</v>
      </c>
      <c r="E26" s="19">
        <f t="shared" si="3"/>
        <v>218</v>
      </c>
      <c r="F26" s="20"/>
      <c r="G26" s="19"/>
      <c r="H26" s="19"/>
      <c r="I26" s="19"/>
      <c r="J26" s="19"/>
      <c r="K26" s="19"/>
      <c r="L26" s="19"/>
      <c r="M26" s="19"/>
      <c r="N26" s="19"/>
      <c r="O26" s="19"/>
      <c r="P26" s="19"/>
      <c r="Q26" s="19"/>
      <c r="R26" s="19"/>
      <c r="S26" s="18" t="s">
        <v>843</v>
      </c>
    </row>
    <row r="27" spans="2:67" ht="15.75" x14ac:dyDescent="0.2">
      <c r="B27" s="147"/>
      <c r="C27" s="21" t="s">
        <v>100</v>
      </c>
      <c r="D27" s="19" t="str">
        <f t="shared" si="3"/>
        <v>sr</v>
      </c>
      <c r="E27" s="19">
        <f t="shared" si="3"/>
        <v>218</v>
      </c>
      <c r="F27" s="20"/>
      <c r="G27" s="19"/>
      <c r="H27" s="19"/>
      <c r="I27" s="19"/>
      <c r="J27" s="19"/>
      <c r="K27" s="19"/>
      <c r="L27" s="19"/>
      <c r="M27" s="19"/>
      <c r="N27" s="19"/>
      <c r="O27" s="19"/>
      <c r="P27" s="19"/>
      <c r="Q27" s="19"/>
      <c r="R27" s="19"/>
      <c r="S27" s="18"/>
    </row>
    <row r="28" spans="2:67" ht="15.75" x14ac:dyDescent="0.2">
      <c r="B28" s="147"/>
      <c r="C28" s="21" t="s">
        <v>99</v>
      </c>
      <c r="D28" s="19" t="str">
        <f t="shared" si="3"/>
        <v>sr</v>
      </c>
      <c r="E28" s="19">
        <f t="shared" si="3"/>
        <v>218</v>
      </c>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218</v>
      </c>
      <c r="F30" s="13">
        <f>F23</f>
        <v>1463.15</v>
      </c>
      <c r="G30" s="13">
        <f t="shared" ref="G30:R30" si="4">AVERAGE(G23:G28)</f>
        <v>12.866666666666667</v>
      </c>
      <c r="H30" s="13">
        <f t="shared" si="4"/>
        <v>78.599999999999994</v>
      </c>
      <c r="I30" s="13" t="e">
        <f t="shared" si="4"/>
        <v>#DIV/0!</v>
      </c>
      <c r="J30" s="13">
        <f t="shared" si="4"/>
        <v>6.666666666666667</v>
      </c>
      <c r="K30" s="13">
        <f t="shared" si="4"/>
        <v>21.333333333333332</v>
      </c>
      <c r="L30" s="13">
        <f t="shared" si="4"/>
        <v>1.3333333333333333</v>
      </c>
      <c r="M30" s="13">
        <f t="shared" si="4"/>
        <v>4.666666666666667</v>
      </c>
      <c r="N30" s="13">
        <f t="shared" si="4"/>
        <v>15.333333333333334</v>
      </c>
      <c r="O30" s="13">
        <f t="shared" si="4"/>
        <v>8.3333333333333339</v>
      </c>
      <c r="P30" s="13">
        <f t="shared" si="4"/>
        <v>0.66666666666666663</v>
      </c>
      <c r="Q30" s="13">
        <f t="shared" si="4"/>
        <v>15.666666666666666</v>
      </c>
      <c r="R30" s="13">
        <f t="shared" si="4"/>
        <v>0.33333333333333331</v>
      </c>
      <c r="S30" s="12"/>
    </row>
    <row r="31" spans="2:67" ht="15.75" x14ac:dyDescent="0.2">
      <c r="B31" s="17"/>
      <c r="C31" s="16" t="s">
        <v>97</v>
      </c>
      <c r="D31" s="15"/>
      <c r="E31" s="14"/>
      <c r="F31" s="14"/>
      <c r="G31" s="13">
        <f t="shared" ref="G31:R31" si="5">STDEV(G23:G28)/SQRT(COUNT(G23:G28))</f>
        <v>1.1921036494831803</v>
      </c>
      <c r="H31" s="13">
        <f t="shared" si="5"/>
        <v>2.2516660498395429</v>
      </c>
      <c r="I31" s="13" t="e">
        <f t="shared" si="5"/>
        <v>#DIV/0!</v>
      </c>
      <c r="J31" s="13">
        <f t="shared" si="5"/>
        <v>0.66666666666666552</v>
      </c>
      <c r="K31" s="13">
        <f t="shared" si="5"/>
        <v>0.66666666666666663</v>
      </c>
      <c r="L31" s="13">
        <f t="shared" si="5"/>
        <v>0.33333333333333337</v>
      </c>
      <c r="M31" s="13">
        <f t="shared" si="5"/>
        <v>2.4037008503093267</v>
      </c>
      <c r="N31" s="13">
        <f t="shared" si="5"/>
        <v>2.7284509239574821</v>
      </c>
      <c r="O31" s="13">
        <f t="shared" si="5"/>
        <v>6.8879927732572748</v>
      </c>
      <c r="P31" s="13">
        <f t="shared" si="5"/>
        <v>0.66666666666666674</v>
      </c>
      <c r="Q31" s="13">
        <f t="shared" si="5"/>
        <v>4.176654695380555</v>
      </c>
      <c r="R31" s="13">
        <f t="shared" si="5"/>
        <v>0.33333333333333337</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762</v>
      </c>
      <c r="E33" s="19">
        <v>216</v>
      </c>
      <c r="F33" s="19">
        <v>1497.64</v>
      </c>
      <c r="G33" s="19">
        <v>10</v>
      </c>
      <c r="H33" s="19">
        <v>86.2</v>
      </c>
      <c r="I33" s="19"/>
      <c r="J33" s="19">
        <v>7</v>
      </c>
      <c r="K33" s="19">
        <v>22</v>
      </c>
      <c r="L33" s="19">
        <v>1</v>
      </c>
      <c r="M33" s="19">
        <v>8</v>
      </c>
      <c r="N33" s="19">
        <v>9</v>
      </c>
      <c r="O33" s="19">
        <v>16</v>
      </c>
      <c r="P33" s="19">
        <v>0</v>
      </c>
      <c r="Q33" s="19">
        <v>7</v>
      </c>
      <c r="R33" s="19">
        <v>0</v>
      </c>
      <c r="S33" s="18" t="s">
        <v>741</v>
      </c>
      <c r="U33" s="102">
        <v>3</v>
      </c>
      <c r="V33" s="102">
        <f>IF($H33="","",$H33)</f>
        <v>86.2</v>
      </c>
      <c r="W33" s="102">
        <f>IF(V33="","",V33/100)</f>
        <v>0.86199999999999999</v>
      </c>
      <c r="X33" s="102">
        <f>IF($G33="","",$G33)</f>
        <v>10</v>
      </c>
      <c r="Y33" s="102">
        <f>IF($K33="","",$K33)</f>
        <v>22</v>
      </c>
      <c r="Z33" s="102">
        <f>IF(J33="","",J33-1)</f>
        <v>6</v>
      </c>
      <c r="AA33" s="102">
        <f>IF($L33="","",$L33)</f>
        <v>1</v>
      </c>
      <c r="AB33" s="102">
        <f>IF($M33="","",$M33)</f>
        <v>8</v>
      </c>
      <c r="AC33" s="102">
        <f>IF($H34="","",$H34)</f>
        <v>76.599999999999994</v>
      </c>
      <c r="AD33" s="102">
        <f>IF(AC33="","",AC33/100)</f>
        <v>0.7659999999999999</v>
      </c>
      <c r="AE33" s="102">
        <f>IF($G34="","",$G34)</f>
        <v>9.5</v>
      </c>
      <c r="AF33" s="102">
        <f>IF($K34="","",$K34)</f>
        <v>15</v>
      </c>
      <c r="AG33" s="102">
        <f>IF(J34="","",J34-1)</f>
        <v>5</v>
      </c>
      <c r="AH33" s="102">
        <f>IF($L34="","",$L34)</f>
        <v>2</v>
      </c>
      <c r="AI33" s="102">
        <f>IF($M34="","",$M34)</f>
        <v>6</v>
      </c>
      <c r="AJ33" s="102">
        <f>IF($H35="","",$H35)</f>
        <v>77.099999999999994</v>
      </c>
      <c r="AK33" s="102">
        <f>IF(AJ33="","",AJ33/100)</f>
        <v>0.77099999999999991</v>
      </c>
      <c r="AL33" s="102">
        <f>IF($G35="","",$G35)</f>
        <v>10.6</v>
      </c>
      <c r="AM33" s="102">
        <f>IF($K35="","",$K35)</f>
        <v>21</v>
      </c>
      <c r="AN33" s="102">
        <f>IF(J35="","",J35-1)</f>
        <v>8</v>
      </c>
      <c r="AO33" s="102">
        <f>IF($L35="","",$L35)</f>
        <v>3</v>
      </c>
      <c r="AP33" s="102">
        <f>IF($M35="","",$M35)</f>
        <v>12</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8</v>
      </c>
      <c r="BM33" s="102">
        <f>SUM(P33:P38)/U33</f>
        <v>0</v>
      </c>
      <c r="BN33" s="102">
        <f>SUM(Q33:Q38)/U33</f>
        <v>7.333333333333333</v>
      </c>
      <c r="BO33" s="102">
        <f>SUM(R33:R38)/U33</f>
        <v>0</v>
      </c>
    </row>
    <row r="34" spans="2:67" ht="15.75" x14ac:dyDescent="0.2">
      <c r="B34" s="147"/>
      <c r="C34" s="21" t="s">
        <v>103</v>
      </c>
      <c r="D34" s="19" t="s">
        <v>107</v>
      </c>
      <c r="E34" s="19">
        <v>218</v>
      </c>
      <c r="F34" s="20"/>
      <c r="G34" s="19">
        <v>9.5</v>
      </c>
      <c r="H34" s="19">
        <v>76.599999999999994</v>
      </c>
      <c r="I34" s="19"/>
      <c r="J34" s="19">
        <v>6</v>
      </c>
      <c r="K34" s="19">
        <v>15</v>
      </c>
      <c r="L34" s="19">
        <v>2</v>
      </c>
      <c r="M34" s="19">
        <v>6</v>
      </c>
      <c r="N34" s="19">
        <v>8</v>
      </c>
      <c r="O34" s="19">
        <v>3</v>
      </c>
      <c r="P34" s="19">
        <v>0</v>
      </c>
      <c r="Q34" s="19">
        <v>5</v>
      </c>
      <c r="R34" s="19">
        <v>0</v>
      </c>
      <c r="S34" s="18" t="s">
        <v>741</v>
      </c>
    </row>
    <row r="35" spans="2:67" ht="15.75" x14ac:dyDescent="0.2">
      <c r="B35" s="147"/>
      <c r="C35" s="21" t="s">
        <v>102</v>
      </c>
      <c r="D35" s="19" t="str">
        <f t="shared" ref="D35:E38" si="6">D34</f>
        <v>sr</v>
      </c>
      <c r="E35" s="19">
        <f t="shared" si="6"/>
        <v>218</v>
      </c>
      <c r="F35" s="20"/>
      <c r="G35" s="19">
        <v>10.6</v>
      </c>
      <c r="H35" s="19">
        <v>77.099999999999994</v>
      </c>
      <c r="I35" s="19"/>
      <c r="J35" s="19">
        <v>9</v>
      </c>
      <c r="K35" s="19">
        <v>21</v>
      </c>
      <c r="L35" s="19">
        <v>3</v>
      </c>
      <c r="M35" s="19">
        <v>12</v>
      </c>
      <c r="N35" s="19">
        <v>16</v>
      </c>
      <c r="O35" s="19">
        <v>5</v>
      </c>
      <c r="P35" s="19">
        <v>0</v>
      </c>
      <c r="Q35" s="19">
        <v>10</v>
      </c>
      <c r="R35" s="19">
        <v>0</v>
      </c>
      <c r="S35" s="18" t="s">
        <v>741</v>
      </c>
    </row>
    <row r="36" spans="2:67" ht="15.75" x14ac:dyDescent="0.2">
      <c r="B36" s="147"/>
      <c r="C36" s="21" t="s">
        <v>101</v>
      </c>
      <c r="D36" s="19" t="str">
        <f t="shared" si="6"/>
        <v>sr</v>
      </c>
      <c r="E36" s="19">
        <f t="shared" si="6"/>
        <v>218</v>
      </c>
      <c r="F36" s="20"/>
      <c r="G36" s="19"/>
      <c r="H36" s="19"/>
      <c r="I36" s="19"/>
      <c r="J36" s="19"/>
      <c r="K36" s="19"/>
      <c r="L36" s="19"/>
      <c r="M36" s="19"/>
      <c r="N36" s="19"/>
      <c r="O36" s="19"/>
      <c r="P36" s="19"/>
      <c r="Q36" s="19"/>
      <c r="R36" s="19"/>
      <c r="S36" s="18"/>
    </row>
    <row r="37" spans="2:67" ht="15.75" x14ac:dyDescent="0.2">
      <c r="B37" s="147"/>
      <c r="C37" s="21" t="s">
        <v>100</v>
      </c>
      <c r="D37" s="19" t="str">
        <f t="shared" si="6"/>
        <v>sr</v>
      </c>
      <c r="E37" s="19">
        <f t="shared" si="6"/>
        <v>218</v>
      </c>
      <c r="F37" s="20"/>
      <c r="G37" s="19"/>
      <c r="H37" s="19"/>
      <c r="I37" s="19"/>
      <c r="J37" s="19"/>
      <c r="K37" s="19"/>
      <c r="L37" s="19"/>
      <c r="M37" s="19"/>
      <c r="N37" s="19"/>
      <c r="O37" s="19"/>
      <c r="P37" s="19"/>
      <c r="Q37" s="19"/>
      <c r="R37" s="19"/>
      <c r="S37" s="18"/>
    </row>
    <row r="38" spans="2:67" ht="15.75" x14ac:dyDescent="0.2">
      <c r="B38" s="147"/>
      <c r="C38" s="21" t="s">
        <v>99</v>
      </c>
      <c r="D38" s="19" t="str">
        <f t="shared" si="6"/>
        <v>sr</v>
      </c>
      <c r="E38" s="19">
        <f t="shared" si="6"/>
        <v>218</v>
      </c>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218</v>
      </c>
      <c r="F40" s="13">
        <f>F33</f>
        <v>1497.64</v>
      </c>
      <c r="G40" s="13">
        <f t="shared" ref="G40:R40" si="7">AVERAGE(G33:G38)</f>
        <v>10.033333333333333</v>
      </c>
      <c r="H40" s="13">
        <f t="shared" si="7"/>
        <v>79.966666666666669</v>
      </c>
      <c r="I40" s="13" t="e">
        <f t="shared" si="7"/>
        <v>#DIV/0!</v>
      </c>
      <c r="J40" s="13">
        <f t="shared" si="7"/>
        <v>7.333333333333333</v>
      </c>
      <c r="K40" s="13">
        <f t="shared" si="7"/>
        <v>19.333333333333332</v>
      </c>
      <c r="L40" s="13">
        <f t="shared" si="7"/>
        <v>2</v>
      </c>
      <c r="M40" s="13">
        <f t="shared" si="7"/>
        <v>8.6666666666666661</v>
      </c>
      <c r="N40" s="13">
        <f t="shared" si="7"/>
        <v>11</v>
      </c>
      <c r="O40" s="13">
        <f t="shared" si="7"/>
        <v>8</v>
      </c>
      <c r="P40" s="13">
        <f t="shared" si="7"/>
        <v>0</v>
      </c>
      <c r="Q40" s="13">
        <f t="shared" si="7"/>
        <v>7.333333333333333</v>
      </c>
      <c r="R40" s="13">
        <f t="shared" si="7"/>
        <v>0</v>
      </c>
      <c r="S40" s="12"/>
    </row>
    <row r="41" spans="2:67" ht="15.75" x14ac:dyDescent="0.2">
      <c r="B41" s="17"/>
      <c r="C41" s="16" t="s">
        <v>97</v>
      </c>
      <c r="D41" s="15"/>
      <c r="E41" s="14"/>
      <c r="F41" s="14"/>
      <c r="G41" s="13">
        <f t="shared" ref="G41:R41" si="8">STDEV(G33:G38)/SQRT(COUNT(G33:G38))</f>
        <v>0.31797973380564848</v>
      </c>
      <c r="H41" s="13">
        <f t="shared" si="8"/>
        <v>3.1200071224989951</v>
      </c>
      <c r="I41" s="13" t="e">
        <f t="shared" si="8"/>
        <v>#DIV/0!</v>
      </c>
      <c r="J41" s="13">
        <f t="shared" si="8"/>
        <v>0.88191710368819609</v>
      </c>
      <c r="K41" s="13">
        <f t="shared" si="8"/>
        <v>2.1858128414340032</v>
      </c>
      <c r="L41" s="13">
        <f t="shared" si="8"/>
        <v>0.57735026918962584</v>
      </c>
      <c r="M41" s="13">
        <f t="shared" si="8"/>
        <v>1.7638342073763935</v>
      </c>
      <c r="N41" s="13">
        <f t="shared" si="8"/>
        <v>2.5166114784235836</v>
      </c>
      <c r="O41" s="13">
        <f t="shared" si="8"/>
        <v>4.0414518843273806</v>
      </c>
      <c r="P41" s="13">
        <f t="shared" si="8"/>
        <v>0</v>
      </c>
      <c r="Q41" s="13">
        <f t="shared" si="8"/>
        <v>1.4529663145135574</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762</v>
      </c>
      <c r="E43" s="19">
        <v>216</v>
      </c>
      <c r="F43" s="19">
        <v>1468.13</v>
      </c>
      <c r="G43" s="19">
        <v>15.2</v>
      </c>
      <c r="H43" s="19">
        <v>98.1</v>
      </c>
      <c r="I43" s="19"/>
      <c r="J43" s="19">
        <v>10</v>
      </c>
      <c r="K43" s="19">
        <v>24</v>
      </c>
      <c r="L43" s="19">
        <v>1</v>
      </c>
      <c r="M43" s="19">
        <v>17</v>
      </c>
      <c r="N43" s="19">
        <v>25</v>
      </c>
      <c r="O43" s="19">
        <v>16</v>
      </c>
      <c r="P43" s="19">
        <v>6</v>
      </c>
      <c r="Q43" s="19">
        <v>18</v>
      </c>
      <c r="R43" s="19">
        <v>0</v>
      </c>
      <c r="S43" s="18" t="s">
        <v>765</v>
      </c>
      <c r="U43" s="102">
        <v>3</v>
      </c>
      <c r="V43" s="102">
        <f>IF($H43="","",$H43)</f>
        <v>98.1</v>
      </c>
      <c r="W43" s="102">
        <f>IF(V43="","",V43/100)</f>
        <v>0.98099999999999998</v>
      </c>
      <c r="X43" s="102">
        <f>IF($G43="","",$G43)</f>
        <v>15.2</v>
      </c>
      <c r="Y43" s="102">
        <f>IF($K43="","",$K43)</f>
        <v>24</v>
      </c>
      <c r="Z43" s="102">
        <f>IF(J43="","",J43-1)</f>
        <v>9</v>
      </c>
      <c r="AA43" s="102">
        <f>IF($L43="","",$L43)</f>
        <v>1</v>
      </c>
      <c r="AB43" s="102">
        <f>IF($M43="","",$M43)</f>
        <v>17</v>
      </c>
      <c r="AC43" s="102">
        <f>IF($H44="","",$H44)</f>
        <v>86.3</v>
      </c>
      <c r="AD43" s="102">
        <f>IF(AC43="","",AC43/100)</f>
        <v>0.86299999999999999</v>
      </c>
      <c r="AE43" s="102">
        <f>IF($G44="","",$G44)</f>
        <v>8.4</v>
      </c>
      <c r="AF43" s="102">
        <f>IF($K44="","",$K44)</f>
        <v>16</v>
      </c>
      <c r="AG43" s="102">
        <f>IF(J44="","",J44-1)</f>
        <v>5</v>
      </c>
      <c r="AH43" s="102">
        <f>IF($L44="","",$L44)</f>
        <v>0</v>
      </c>
      <c r="AI43" s="102">
        <f>IF($M44="","",$M44)</f>
        <v>0</v>
      </c>
      <c r="AJ43" s="102">
        <f>IF($H45="","",$H45)</f>
        <v>100.2</v>
      </c>
      <c r="AK43" s="102">
        <f>IF(AJ43="","",AJ43/100)</f>
        <v>1.002</v>
      </c>
      <c r="AL43" s="102">
        <f>IF($G45="","",$G45)</f>
        <v>14.6</v>
      </c>
      <c r="AM43" s="102">
        <f>IF($K45="","",$K45)</f>
        <v>28</v>
      </c>
      <c r="AN43" s="102">
        <f>IF(J45="","",J45-1)</f>
        <v>7</v>
      </c>
      <c r="AO43" s="102">
        <f>IF($L45="","",$L45)</f>
        <v>2</v>
      </c>
      <c r="AP43" s="102">
        <f>IF($M45="","",$M45)</f>
        <v>6</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8.6666666666666661</v>
      </c>
      <c r="BM43" s="102">
        <f>SUM(P43:P48)/U43</f>
        <v>2</v>
      </c>
      <c r="BN43" s="102">
        <f>SUM(Q43:Q48)/U43</f>
        <v>15</v>
      </c>
      <c r="BO43" s="102">
        <f>SUM(R43:R48)/U43</f>
        <v>0</v>
      </c>
    </row>
    <row r="44" spans="2:67" ht="15.75" x14ac:dyDescent="0.2">
      <c r="B44" s="147"/>
      <c r="C44" s="21" t="s">
        <v>103</v>
      </c>
      <c r="D44" s="19" t="s">
        <v>107</v>
      </c>
      <c r="E44" s="19">
        <v>218</v>
      </c>
      <c r="F44" s="20"/>
      <c r="G44" s="19">
        <v>8.4</v>
      </c>
      <c r="H44" s="19">
        <v>86.3</v>
      </c>
      <c r="I44" s="19"/>
      <c r="J44" s="19">
        <v>6</v>
      </c>
      <c r="K44" s="19">
        <v>16</v>
      </c>
      <c r="L44" s="19">
        <v>0</v>
      </c>
      <c r="M44" s="19">
        <v>0</v>
      </c>
      <c r="N44" s="19">
        <v>3</v>
      </c>
      <c r="O44" s="19">
        <v>5</v>
      </c>
      <c r="P44" s="19">
        <v>0</v>
      </c>
      <c r="Q44" s="19">
        <v>3</v>
      </c>
      <c r="R44" s="19">
        <v>0</v>
      </c>
      <c r="S44" s="18" t="s">
        <v>765</v>
      </c>
    </row>
    <row r="45" spans="2:67" ht="15.75" x14ac:dyDescent="0.2">
      <c r="B45" s="147"/>
      <c r="C45" s="21" t="s">
        <v>102</v>
      </c>
      <c r="D45" s="19" t="str">
        <f t="shared" ref="D45:E48" si="9">D44</f>
        <v>sr</v>
      </c>
      <c r="E45" s="19">
        <f t="shared" si="9"/>
        <v>218</v>
      </c>
      <c r="F45" s="20"/>
      <c r="G45" s="19">
        <v>14.6</v>
      </c>
      <c r="H45" s="19">
        <v>100.2</v>
      </c>
      <c r="I45" s="19"/>
      <c r="J45" s="19">
        <v>8</v>
      </c>
      <c r="K45" s="19">
        <v>28</v>
      </c>
      <c r="L45" s="19">
        <v>2</v>
      </c>
      <c r="M45" s="19">
        <v>6</v>
      </c>
      <c r="N45" s="19">
        <v>11</v>
      </c>
      <c r="O45" s="19">
        <v>5</v>
      </c>
      <c r="P45" s="19">
        <v>0</v>
      </c>
      <c r="Q45" s="19">
        <v>24</v>
      </c>
      <c r="R45" s="19">
        <v>0</v>
      </c>
      <c r="S45" s="18" t="s">
        <v>765</v>
      </c>
    </row>
    <row r="46" spans="2:67" ht="15.75" x14ac:dyDescent="0.2">
      <c r="B46" s="147"/>
      <c r="C46" s="21" t="s">
        <v>101</v>
      </c>
      <c r="D46" s="19" t="str">
        <f t="shared" si="9"/>
        <v>sr</v>
      </c>
      <c r="E46" s="19">
        <f t="shared" si="9"/>
        <v>218</v>
      </c>
      <c r="F46" s="20"/>
      <c r="G46" s="19"/>
      <c r="H46" s="19"/>
      <c r="I46" s="19"/>
      <c r="J46" s="19"/>
      <c r="K46" s="19"/>
      <c r="L46" s="19"/>
      <c r="M46" s="19"/>
      <c r="N46" s="19"/>
      <c r="O46" s="19"/>
      <c r="P46" s="19"/>
      <c r="Q46" s="19"/>
      <c r="R46" s="19"/>
      <c r="S46" s="18"/>
    </row>
    <row r="47" spans="2:67" ht="15.75" x14ac:dyDescent="0.2">
      <c r="B47" s="147"/>
      <c r="C47" s="21" t="s">
        <v>100</v>
      </c>
      <c r="D47" s="19" t="str">
        <f t="shared" si="9"/>
        <v>sr</v>
      </c>
      <c r="E47" s="19">
        <f t="shared" si="9"/>
        <v>218</v>
      </c>
      <c r="F47" s="20"/>
      <c r="G47" s="19"/>
      <c r="H47" s="19"/>
      <c r="I47" s="19"/>
      <c r="J47" s="19"/>
      <c r="K47" s="19"/>
      <c r="L47" s="19"/>
      <c r="M47" s="19"/>
      <c r="N47" s="19"/>
      <c r="O47" s="19"/>
      <c r="P47" s="19"/>
      <c r="Q47" s="19"/>
      <c r="R47" s="19"/>
      <c r="S47" s="18"/>
    </row>
    <row r="48" spans="2:67" ht="15.75" x14ac:dyDescent="0.2">
      <c r="B48" s="147"/>
      <c r="C48" s="21" t="s">
        <v>99</v>
      </c>
      <c r="D48" s="19" t="str">
        <f t="shared" si="9"/>
        <v>sr</v>
      </c>
      <c r="E48" s="19">
        <f t="shared" si="9"/>
        <v>218</v>
      </c>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218</v>
      </c>
      <c r="F50" s="13">
        <f>F43</f>
        <v>1468.13</v>
      </c>
      <c r="G50" s="13">
        <f t="shared" ref="G50:R50" si="10">AVERAGE(G43:G48)</f>
        <v>12.733333333333334</v>
      </c>
      <c r="H50" s="13">
        <f t="shared" si="10"/>
        <v>94.86666666666666</v>
      </c>
      <c r="I50" s="13" t="e">
        <f t="shared" si="10"/>
        <v>#DIV/0!</v>
      </c>
      <c r="J50" s="13">
        <f t="shared" si="10"/>
        <v>8</v>
      </c>
      <c r="K50" s="13">
        <f t="shared" si="10"/>
        <v>22.666666666666668</v>
      </c>
      <c r="L50" s="13">
        <f t="shared" si="10"/>
        <v>1</v>
      </c>
      <c r="M50" s="13">
        <f t="shared" si="10"/>
        <v>7.666666666666667</v>
      </c>
      <c r="N50" s="13">
        <f t="shared" si="10"/>
        <v>13</v>
      </c>
      <c r="O50" s="13">
        <f t="shared" si="10"/>
        <v>8.6666666666666661</v>
      </c>
      <c r="P50" s="13">
        <f t="shared" si="10"/>
        <v>2</v>
      </c>
      <c r="Q50" s="13">
        <f t="shared" si="10"/>
        <v>15</v>
      </c>
      <c r="R50" s="13">
        <f t="shared" si="10"/>
        <v>0</v>
      </c>
      <c r="S50" s="12"/>
    </row>
    <row r="51" spans="2:67" ht="15.75" x14ac:dyDescent="0.2">
      <c r="B51" s="17"/>
      <c r="C51" s="16" t="s">
        <v>97</v>
      </c>
      <c r="D51" s="15"/>
      <c r="E51" s="14"/>
      <c r="F51" s="14"/>
      <c r="G51" s="13">
        <f t="shared" ref="G51:R51" si="11">STDEV(G43:G48)/SQRT(COUNT(G43:G48))</f>
        <v>2.1735787182534776</v>
      </c>
      <c r="H51" s="13">
        <f t="shared" si="11"/>
        <v>4.3260194688009035</v>
      </c>
      <c r="I51" s="13" t="e">
        <f t="shared" si="11"/>
        <v>#DIV/0!</v>
      </c>
      <c r="J51" s="13">
        <f t="shared" si="11"/>
        <v>1.1547005383792517</v>
      </c>
      <c r="K51" s="13">
        <f t="shared" si="11"/>
        <v>3.5276684147527892</v>
      </c>
      <c r="L51" s="13">
        <f t="shared" si="11"/>
        <v>0.57735026918962584</v>
      </c>
      <c r="M51" s="13">
        <f t="shared" si="11"/>
        <v>4.9777281743560264</v>
      </c>
      <c r="N51" s="13">
        <f t="shared" si="11"/>
        <v>6.4291005073286369</v>
      </c>
      <c r="O51" s="13">
        <f t="shared" si="11"/>
        <v>3.6666666666666665</v>
      </c>
      <c r="P51" s="13">
        <f t="shared" si="11"/>
        <v>2</v>
      </c>
      <c r="Q51" s="13">
        <f t="shared" si="11"/>
        <v>6.2449979983983992</v>
      </c>
      <c r="R51" s="13">
        <f t="shared" si="11"/>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762</v>
      </c>
      <c r="E53" s="19">
        <v>216</v>
      </c>
      <c r="F53" s="19">
        <v>1527.74</v>
      </c>
      <c r="G53" s="19">
        <v>11.72</v>
      </c>
      <c r="H53" s="19">
        <v>103.2</v>
      </c>
      <c r="I53" s="19"/>
      <c r="J53" s="19">
        <v>7</v>
      </c>
      <c r="K53" s="19">
        <v>29</v>
      </c>
      <c r="L53" s="19">
        <v>1</v>
      </c>
      <c r="M53" s="19">
        <v>7</v>
      </c>
      <c r="N53" s="19">
        <v>21</v>
      </c>
      <c r="O53" s="19">
        <v>16</v>
      </c>
      <c r="P53" s="19">
        <v>0</v>
      </c>
      <c r="Q53" s="19">
        <v>7</v>
      </c>
      <c r="R53" s="19">
        <v>0</v>
      </c>
      <c r="S53" s="18" t="s">
        <v>765</v>
      </c>
      <c r="U53" s="102">
        <v>3</v>
      </c>
      <c r="V53" s="102">
        <f>IF($H53="","",$H53)</f>
        <v>103.2</v>
      </c>
      <c r="W53" s="102">
        <f>IF(V53="","",V53/100)</f>
        <v>1.032</v>
      </c>
      <c r="X53" s="102">
        <f>IF($G53="","",$G53)</f>
        <v>11.72</v>
      </c>
      <c r="Y53" s="102">
        <f>IF($K53="","",$K53)</f>
        <v>29</v>
      </c>
      <c r="Z53" s="102">
        <f>IF(J53="","",J53-1)</f>
        <v>6</v>
      </c>
      <c r="AA53" s="102">
        <f>IF($L53="","",$L53)</f>
        <v>1</v>
      </c>
      <c r="AB53" s="102">
        <f>IF($M53="","",$M53)</f>
        <v>7</v>
      </c>
      <c r="AC53" s="102">
        <f>IF($H54="","",$H54)</f>
        <v>82.7</v>
      </c>
      <c r="AD53" s="102">
        <f>IF(AC53="","",AC53/100)</f>
        <v>0.82700000000000007</v>
      </c>
      <c r="AE53" s="102">
        <f>IF($G54="","",$G54)</f>
        <v>7.86</v>
      </c>
      <c r="AF53" s="102">
        <f>IF($K54="","",$K54)</f>
        <v>19</v>
      </c>
      <c r="AG53" s="102">
        <f>IF(J54="","",J54-1)</f>
        <v>5</v>
      </c>
      <c r="AH53" s="102">
        <f>IF($L54="","",$L54)</f>
        <v>0</v>
      </c>
      <c r="AI53" s="102">
        <f>IF($M54="","",$M54)</f>
        <v>0</v>
      </c>
      <c r="AJ53" s="102">
        <f>IF($H55="","",$H55)</f>
        <v>76.400000000000006</v>
      </c>
      <c r="AK53" s="102">
        <f>IF(AJ53="","",AJ53/100)</f>
        <v>0.76400000000000001</v>
      </c>
      <c r="AL53" s="102">
        <f>IF($G55="","",$G55)</f>
        <v>10.77</v>
      </c>
      <c r="AM53" s="102">
        <f>IF($K55="","",$K55)</f>
        <v>20</v>
      </c>
      <c r="AN53" s="102">
        <f>IF(J55="","",J55-1)</f>
        <v>7</v>
      </c>
      <c r="AO53" s="102">
        <f>IF($L55="","",$L55)</f>
        <v>3</v>
      </c>
      <c r="AP53" s="102">
        <f>IF($M55="","",$M55)</f>
        <v>18</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7.333333333333333</v>
      </c>
      <c r="BM53" s="102">
        <f>SUM(P53:P58)/U53</f>
        <v>0</v>
      </c>
      <c r="BN53" s="102">
        <f>SUM(Q53:Q58)/U53</f>
        <v>7</v>
      </c>
      <c r="BO53" s="102">
        <f>SUM(R53:R58)/U53</f>
        <v>0</v>
      </c>
    </row>
    <row r="54" spans="2:67" ht="15.75" x14ac:dyDescent="0.2">
      <c r="B54" s="147"/>
      <c r="C54" s="21" t="s">
        <v>103</v>
      </c>
      <c r="D54" s="19" t="s">
        <v>755</v>
      </c>
      <c r="E54" s="19">
        <v>218</v>
      </c>
      <c r="F54" s="20"/>
      <c r="G54" s="19">
        <v>7.86</v>
      </c>
      <c r="H54" s="19">
        <v>82.7</v>
      </c>
      <c r="I54" s="19"/>
      <c r="J54" s="19">
        <v>6</v>
      </c>
      <c r="K54" s="19">
        <v>19</v>
      </c>
      <c r="L54" s="19">
        <v>0</v>
      </c>
      <c r="M54" s="19">
        <v>0</v>
      </c>
      <c r="N54" s="19">
        <v>9</v>
      </c>
      <c r="O54" s="19">
        <v>6</v>
      </c>
      <c r="P54" s="19">
        <v>0</v>
      </c>
      <c r="Q54" s="19">
        <v>4</v>
      </c>
      <c r="R54" s="19">
        <v>0</v>
      </c>
      <c r="S54" s="18" t="s">
        <v>765</v>
      </c>
    </row>
    <row r="55" spans="2:67" ht="15.75" x14ac:dyDescent="0.2">
      <c r="B55" s="147"/>
      <c r="C55" s="21" t="s">
        <v>102</v>
      </c>
      <c r="D55" s="19" t="str">
        <f t="shared" ref="D55:E58" si="12">D54</f>
        <v>cob</v>
      </c>
      <c r="E55" s="19">
        <f t="shared" si="12"/>
        <v>218</v>
      </c>
      <c r="F55" s="20"/>
      <c r="G55" s="19">
        <v>10.77</v>
      </c>
      <c r="H55" s="19">
        <v>76.400000000000006</v>
      </c>
      <c r="I55" s="19"/>
      <c r="J55" s="19">
        <v>8</v>
      </c>
      <c r="K55" s="19">
        <v>20</v>
      </c>
      <c r="L55" s="19">
        <v>3</v>
      </c>
      <c r="M55" s="19">
        <v>18</v>
      </c>
      <c r="N55" s="19">
        <v>21</v>
      </c>
      <c r="O55" s="19">
        <v>0</v>
      </c>
      <c r="P55" s="19">
        <v>0</v>
      </c>
      <c r="Q55" s="19">
        <v>10</v>
      </c>
      <c r="R55" s="19">
        <v>0</v>
      </c>
      <c r="S55" s="18" t="s">
        <v>738</v>
      </c>
    </row>
    <row r="56" spans="2:67" ht="15.75" x14ac:dyDescent="0.2">
      <c r="B56" s="147"/>
      <c r="C56" s="21" t="s">
        <v>101</v>
      </c>
      <c r="D56" s="19" t="str">
        <f t="shared" si="12"/>
        <v>cob</v>
      </c>
      <c r="E56" s="19">
        <f t="shared" si="12"/>
        <v>218</v>
      </c>
      <c r="F56" s="20"/>
      <c r="G56" s="19"/>
      <c r="H56" s="19"/>
      <c r="I56" s="19"/>
      <c r="J56" s="19"/>
      <c r="K56" s="19"/>
      <c r="L56" s="19"/>
      <c r="M56" s="19"/>
      <c r="N56" s="19"/>
      <c r="O56" s="19"/>
      <c r="P56" s="19"/>
      <c r="Q56" s="19"/>
      <c r="R56" s="19"/>
      <c r="S56" s="18" t="s">
        <v>809</v>
      </c>
    </row>
    <row r="57" spans="2:67" ht="15.75" x14ac:dyDescent="0.2">
      <c r="B57" s="147"/>
      <c r="C57" s="21" t="s">
        <v>100</v>
      </c>
      <c r="D57" s="19" t="str">
        <f t="shared" si="12"/>
        <v>cob</v>
      </c>
      <c r="E57" s="19">
        <f t="shared" si="12"/>
        <v>218</v>
      </c>
      <c r="F57" s="20"/>
      <c r="G57" s="19"/>
      <c r="H57" s="19"/>
      <c r="I57" s="19"/>
      <c r="J57" s="19"/>
      <c r="K57" s="19"/>
      <c r="L57" s="19"/>
      <c r="M57" s="19"/>
      <c r="N57" s="19"/>
      <c r="O57" s="19"/>
      <c r="P57" s="19"/>
      <c r="Q57" s="19"/>
      <c r="R57" s="19"/>
      <c r="S57" s="18"/>
    </row>
    <row r="58" spans="2:67" ht="15.75" x14ac:dyDescent="0.2">
      <c r="B58" s="147"/>
      <c r="C58" s="21" t="s">
        <v>99</v>
      </c>
      <c r="D58" s="19" t="str">
        <f t="shared" si="12"/>
        <v>cob</v>
      </c>
      <c r="E58" s="19">
        <f t="shared" si="12"/>
        <v>218</v>
      </c>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218</v>
      </c>
      <c r="F60" s="13">
        <f>F53</f>
        <v>1527.74</v>
      </c>
      <c r="G60" s="13">
        <f t="shared" ref="G60:R60" si="13">AVERAGE(G53:G58)</f>
        <v>10.116666666666667</v>
      </c>
      <c r="H60" s="13">
        <f t="shared" si="13"/>
        <v>87.433333333333337</v>
      </c>
      <c r="I60" s="13" t="e">
        <f t="shared" si="13"/>
        <v>#DIV/0!</v>
      </c>
      <c r="J60" s="13">
        <f t="shared" si="13"/>
        <v>7</v>
      </c>
      <c r="K60" s="13">
        <f t="shared" si="13"/>
        <v>22.666666666666668</v>
      </c>
      <c r="L60" s="13">
        <f t="shared" si="13"/>
        <v>1.3333333333333333</v>
      </c>
      <c r="M60" s="13">
        <f t="shared" si="13"/>
        <v>8.3333333333333339</v>
      </c>
      <c r="N60" s="13">
        <f t="shared" si="13"/>
        <v>17</v>
      </c>
      <c r="O60" s="13">
        <f t="shared" si="13"/>
        <v>7.333333333333333</v>
      </c>
      <c r="P60" s="13">
        <f t="shared" si="13"/>
        <v>0</v>
      </c>
      <c r="Q60" s="13">
        <f t="shared" si="13"/>
        <v>7</v>
      </c>
      <c r="R60" s="13">
        <f t="shared" si="13"/>
        <v>0</v>
      </c>
      <c r="S60" s="12"/>
    </row>
    <row r="61" spans="2:67" ht="15.75" x14ac:dyDescent="0.2">
      <c r="B61" s="17"/>
      <c r="C61" s="16" t="s">
        <v>97</v>
      </c>
      <c r="D61" s="15"/>
      <c r="E61" s="14"/>
      <c r="F61" s="14"/>
      <c r="G61" s="13">
        <f t="shared" ref="G61:R61" si="14">STDEV(G53:G58)/SQRT(COUNT(G53:G58))</f>
        <v>1.1611823476286749</v>
      </c>
      <c r="H61" s="13">
        <f t="shared" si="14"/>
        <v>8.0903921069651297</v>
      </c>
      <c r="I61" s="13" t="e">
        <f t="shared" si="14"/>
        <v>#DIV/0!</v>
      </c>
      <c r="J61" s="13">
        <f t="shared" si="14"/>
        <v>0.57735026918962584</v>
      </c>
      <c r="K61" s="13">
        <f t="shared" si="14"/>
        <v>3.1797973380564879</v>
      </c>
      <c r="L61" s="13">
        <f t="shared" si="14"/>
        <v>0.88191710368819698</v>
      </c>
      <c r="M61" s="13">
        <f t="shared" si="14"/>
        <v>5.2387445485005699</v>
      </c>
      <c r="N61" s="13">
        <f t="shared" si="14"/>
        <v>4</v>
      </c>
      <c r="O61" s="13">
        <f t="shared" si="14"/>
        <v>4.666666666666667</v>
      </c>
      <c r="P61" s="13">
        <f t="shared" si="14"/>
        <v>0</v>
      </c>
      <c r="Q61" s="13">
        <f t="shared" si="14"/>
        <v>1.7320508075688774</v>
      </c>
      <c r="R61" s="13">
        <f t="shared" si="14"/>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762</v>
      </c>
      <c r="E63" s="19">
        <v>216</v>
      </c>
      <c r="F63" s="19">
        <v>1576.58</v>
      </c>
      <c r="G63" s="19">
        <v>12.45</v>
      </c>
      <c r="H63" s="19">
        <v>89.4</v>
      </c>
      <c r="I63" s="19"/>
      <c r="J63" s="19">
        <v>8</v>
      </c>
      <c r="K63" s="19">
        <v>25</v>
      </c>
      <c r="L63" s="19">
        <v>1</v>
      </c>
      <c r="M63" s="19">
        <v>11</v>
      </c>
      <c r="N63" s="19">
        <v>24</v>
      </c>
      <c r="O63" s="19">
        <v>0</v>
      </c>
      <c r="P63" s="19">
        <v>0</v>
      </c>
      <c r="Q63" s="19">
        <v>14</v>
      </c>
      <c r="R63" s="19">
        <v>0</v>
      </c>
      <c r="S63" s="18"/>
      <c r="U63" s="102">
        <v>3</v>
      </c>
      <c r="V63" s="102">
        <f>IF($H63="","",$H63)</f>
        <v>89.4</v>
      </c>
      <c r="W63" s="102">
        <f>IF(V63="","",V63/100)</f>
        <v>0.89400000000000002</v>
      </c>
      <c r="X63" s="102">
        <f>IF($G63="","",$G63)</f>
        <v>12.45</v>
      </c>
      <c r="Y63" s="102">
        <f>IF($K63="","",$K63)</f>
        <v>25</v>
      </c>
      <c r="Z63" s="102">
        <f>IF(J63="","",J63-1)</f>
        <v>7</v>
      </c>
      <c r="AA63" s="102">
        <f>IF($L63="","",$L63)</f>
        <v>1</v>
      </c>
      <c r="AB63" s="102">
        <f>IF($M63="","",$M63)</f>
        <v>11</v>
      </c>
      <c r="AC63" s="102">
        <f>IF($H64="","",$H64)</f>
        <v>107.6</v>
      </c>
      <c r="AD63" s="102">
        <f>IF(AC63="","",AC63/100)</f>
        <v>1.0759999999999998</v>
      </c>
      <c r="AE63" s="102">
        <f>IF($G64="","",$G64)</f>
        <v>13.92</v>
      </c>
      <c r="AF63" s="102">
        <f>IF($K64="","",$K64)</f>
        <v>29</v>
      </c>
      <c r="AG63" s="102">
        <f>IF(J64="","",J64-1)</f>
        <v>6</v>
      </c>
      <c r="AH63" s="102">
        <f>IF($L64="","",$L64)</f>
        <v>1</v>
      </c>
      <c r="AI63" s="102">
        <f>IF($M64="","",$M64)</f>
        <v>13</v>
      </c>
      <c r="AJ63" s="102">
        <f>IF($H65="","",$H65)</f>
        <v>103.8</v>
      </c>
      <c r="AK63" s="102">
        <f>IF(AJ63="","",AJ63/100)</f>
        <v>1.038</v>
      </c>
      <c r="AL63" s="102">
        <f>IF($G65="","",$G65)</f>
        <v>13.75</v>
      </c>
      <c r="AM63" s="102">
        <f>IF($K65="","",$K65)</f>
        <v>28</v>
      </c>
      <c r="AN63" s="102">
        <f>IF(J65="","",J65-1)</f>
        <v>6</v>
      </c>
      <c r="AO63" s="102">
        <f>IF($L65="","",$L65)</f>
        <v>0</v>
      </c>
      <c r="AP63" s="102">
        <f>IF($M65="","",$M65)</f>
        <v>0</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3</v>
      </c>
      <c r="BM63" s="102">
        <f>SUM(P63:P68)/U63</f>
        <v>1</v>
      </c>
      <c r="BN63" s="102">
        <f>SUM(Q63:Q68)/U63</f>
        <v>16.666666666666668</v>
      </c>
      <c r="BO63" s="102">
        <f>SUM(R63:R68)/U63</f>
        <v>0</v>
      </c>
    </row>
    <row r="64" spans="2:67" ht="15.75" x14ac:dyDescent="0.2">
      <c r="B64" s="147"/>
      <c r="C64" s="21" t="s">
        <v>103</v>
      </c>
      <c r="D64" s="19" t="s">
        <v>755</v>
      </c>
      <c r="E64" s="19">
        <v>218</v>
      </c>
      <c r="F64" s="20"/>
      <c r="G64" s="19">
        <v>13.92</v>
      </c>
      <c r="H64" s="19">
        <v>107.6</v>
      </c>
      <c r="I64" s="19"/>
      <c r="J64" s="19">
        <v>7</v>
      </c>
      <c r="K64" s="19">
        <v>29</v>
      </c>
      <c r="L64" s="19">
        <v>1</v>
      </c>
      <c r="M64" s="19">
        <v>13</v>
      </c>
      <c r="N64" s="19">
        <v>20</v>
      </c>
      <c r="O64" s="19">
        <v>7</v>
      </c>
      <c r="P64" s="19">
        <v>3</v>
      </c>
      <c r="Q64" s="19">
        <v>23</v>
      </c>
      <c r="R64" s="19">
        <v>0</v>
      </c>
      <c r="S64" s="18"/>
    </row>
    <row r="65" spans="2:67" ht="15.75" x14ac:dyDescent="0.2">
      <c r="B65" s="147"/>
      <c r="C65" s="21" t="s">
        <v>102</v>
      </c>
      <c r="D65" s="19" t="str">
        <f t="shared" ref="D65:E68" si="15">D64</f>
        <v>cob</v>
      </c>
      <c r="E65" s="19">
        <f t="shared" si="15"/>
        <v>218</v>
      </c>
      <c r="F65" s="20"/>
      <c r="G65" s="19">
        <v>13.75</v>
      </c>
      <c r="H65" s="19">
        <v>103.8</v>
      </c>
      <c r="I65" s="19"/>
      <c r="J65" s="19">
        <v>7</v>
      </c>
      <c r="K65" s="19">
        <v>28</v>
      </c>
      <c r="L65" s="19">
        <v>0</v>
      </c>
      <c r="M65" s="19">
        <v>0</v>
      </c>
      <c r="N65" s="19">
        <v>14</v>
      </c>
      <c r="O65" s="19">
        <v>2</v>
      </c>
      <c r="P65" s="19">
        <v>0</v>
      </c>
      <c r="Q65" s="19">
        <v>13</v>
      </c>
      <c r="R65" s="19">
        <v>0</v>
      </c>
      <c r="S65" s="18"/>
    </row>
    <row r="66" spans="2:67" ht="15.75" x14ac:dyDescent="0.2">
      <c r="B66" s="147"/>
      <c r="C66" s="21" t="s">
        <v>101</v>
      </c>
      <c r="D66" s="19" t="str">
        <f t="shared" si="15"/>
        <v>cob</v>
      </c>
      <c r="E66" s="19">
        <f t="shared" si="15"/>
        <v>218</v>
      </c>
      <c r="F66" s="20"/>
      <c r="G66" s="19"/>
      <c r="H66" s="19"/>
      <c r="I66" s="19"/>
      <c r="J66" s="19"/>
      <c r="K66" s="19"/>
      <c r="L66" s="19"/>
      <c r="M66" s="19"/>
      <c r="N66" s="19"/>
      <c r="O66" s="19"/>
      <c r="P66" s="19"/>
      <c r="Q66" s="19"/>
      <c r="R66" s="19"/>
      <c r="S66" s="18" t="s">
        <v>812</v>
      </c>
    </row>
    <row r="67" spans="2:67" ht="15.75" x14ac:dyDescent="0.2">
      <c r="B67" s="147"/>
      <c r="C67" s="21" t="s">
        <v>100</v>
      </c>
      <c r="D67" s="19" t="str">
        <f t="shared" si="15"/>
        <v>cob</v>
      </c>
      <c r="E67" s="19">
        <f t="shared" si="15"/>
        <v>218</v>
      </c>
      <c r="F67" s="20"/>
      <c r="G67" s="19"/>
      <c r="H67" s="19"/>
      <c r="I67" s="19"/>
      <c r="J67" s="19"/>
      <c r="K67" s="19"/>
      <c r="L67" s="19"/>
      <c r="M67" s="19"/>
      <c r="N67" s="19"/>
      <c r="O67" s="19"/>
      <c r="P67" s="19"/>
      <c r="Q67" s="19"/>
      <c r="R67" s="19"/>
      <c r="S67" s="18"/>
    </row>
    <row r="68" spans="2:67" ht="15.75" x14ac:dyDescent="0.2">
      <c r="B68" s="147"/>
      <c r="C68" s="21" t="s">
        <v>99</v>
      </c>
      <c r="D68" s="19" t="str">
        <f t="shared" si="15"/>
        <v>cob</v>
      </c>
      <c r="E68" s="19">
        <f t="shared" si="15"/>
        <v>218</v>
      </c>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218</v>
      </c>
      <c r="F70" s="13">
        <f>F63</f>
        <v>1576.58</v>
      </c>
      <c r="G70" s="13">
        <f t="shared" ref="G70:R70" si="16">AVERAGE(G63:G68)</f>
        <v>13.373333333333333</v>
      </c>
      <c r="H70" s="13">
        <f t="shared" si="16"/>
        <v>100.26666666666667</v>
      </c>
      <c r="I70" s="13" t="e">
        <f t="shared" si="16"/>
        <v>#DIV/0!</v>
      </c>
      <c r="J70" s="13">
        <f t="shared" si="16"/>
        <v>7.333333333333333</v>
      </c>
      <c r="K70" s="13">
        <f t="shared" si="16"/>
        <v>27.333333333333332</v>
      </c>
      <c r="L70" s="13">
        <f t="shared" si="16"/>
        <v>0.66666666666666663</v>
      </c>
      <c r="M70" s="13">
        <f t="shared" si="16"/>
        <v>8</v>
      </c>
      <c r="N70" s="13">
        <f t="shared" si="16"/>
        <v>19.333333333333332</v>
      </c>
      <c r="O70" s="13">
        <f t="shared" si="16"/>
        <v>3</v>
      </c>
      <c r="P70" s="13">
        <f t="shared" si="16"/>
        <v>1</v>
      </c>
      <c r="Q70" s="13">
        <f t="shared" si="16"/>
        <v>16.666666666666668</v>
      </c>
      <c r="R70" s="13">
        <f t="shared" si="16"/>
        <v>0</v>
      </c>
      <c r="S70" s="12"/>
    </row>
    <row r="71" spans="2:67" ht="15.75" x14ac:dyDescent="0.2">
      <c r="B71" s="17"/>
      <c r="C71" s="16" t="s">
        <v>97</v>
      </c>
      <c r="D71" s="15"/>
      <c r="E71" s="14"/>
      <c r="F71" s="14"/>
      <c r="G71" s="13">
        <f t="shared" ref="G71:R71" si="17">STDEV(G63:G68)/SQRT(COUNT(G63:G68))</f>
        <v>0.46426764311595597</v>
      </c>
      <c r="H71" s="13">
        <f t="shared" si="17"/>
        <v>5.5429635074068822</v>
      </c>
      <c r="I71" s="13" t="e">
        <f t="shared" si="17"/>
        <v>#DIV/0!</v>
      </c>
      <c r="J71" s="13">
        <f t="shared" si="17"/>
        <v>0.33333333333333337</v>
      </c>
      <c r="K71" s="13">
        <f t="shared" si="17"/>
        <v>1.2018504251546633</v>
      </c>
      <c r="L71" s="13">
        <f t="shared" si="17"/>
        <v>0.33333333333333337</v>
      </c>
      <c r="M71" s="13">
        <f t="shared" si="17"/>
        <v>4.0414518843273806</v>
      </c>
      <c r="N71" s="13">
        <f t="shared" si="17"/>
        <v>2.9059326290271179</v>
      </c>
      <c r="O71" s="13">
        <f t="shared" si="17"/>
        <v>2.0816659994661326</v>
      </c>
      <c r="P71" s="13">
        <f t="shared" si="17"/>
        <v>1</v>
      </c>
      <c r="Q71" s="13">
        <f t="shared" si="17"/>
        <v>3.1797973380564848</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762</v>
      </c>
      <c r="E73" s="19">
        <v>216</v>
      </c>
      <c r="F73" s="19">
        <v>1471.63</v>
      </c>
      <c r="G73" s="19">
        <v>12.02</v>
      </c>
      <c r="H73" s="19">
        <v>103.6</v>
      </c>
      <c r="I73" s="19"/>
      <c r="J73" s="19">
        <v>5</v>
      </c>
      <c r="K73" s="19">
        <v>23</v>
      </c>
      <c r="L73" s="19">
        <v>2</v>
      </c>
      <c r="M73" s="19">
        <v>9</v>
      </c>
      <c r="N73" s="19">
        <v>27</v>
      </c>
      <c r="O73" s="19">
        <v>1</v>
      </c>
      <c r="P73" s="19">
        <v>0</v>
      </c>
      <c r="Q73" s="19">
        <v>13</v>
      </c>
      <c r="R73" s="19">
        <v>0</v>
      </c>
      <c r="S73" s="18"/>
      <c r="U73" s="102">
        <v>3</v>
      </c>
      <c r="V73" s="102">
        <f>IF($H73="","",$H73)</f>
        <v>103.6</v>
      </c>
      <c r="W73" s="102">
        <f>IF(V73="","",V73/100)</f>
        <v>1.036</v>
      </c>
      <c r="X73" s="102">
        <f>IF($G73="","",$G73)</f>
        <v>12.02</v>
      </c>
      <c r="Y73" s="102">
        <f>IF($K73="","",$K73)</f>
        <v>23</v>
      </c>
      <c r="Z73" s="102">
        <f>IF(J73="","",J73-1)</f>
        <v>4</v>
      </c>
      <c r="AA73" s="102">
        <f>IF($L73="","",$L73)</f>
        <v>2</v>
      </c>
      <c r="AB73" s="102">
        <f>IF($M73="","",$M73)</f>
        <v>9</v>
      </c>
      <c r="AC73" s="102">
        <f>IF($H74="","",$H74)</f>
        <v>94.9</v>
      </c>
      <c r="AD73" s="102">
        <f>IF(AC73="","",AC73/100)</f>
        <v>0.94900000000000007</v>
      </c>
      <c r="AE73" s="102">
        <f>IF($G74="","",$G74)</f>
        <v>11.13</v>
      </c>
      <c r="AF73" s="102">
        <f>IF($K74="","",$K74)</f>
        <v>20</v>
      </c>
      <c r="AG73" s="102">
        <f>IF(J74="","",J74-1)</f>
        <v>4</v>
      </c>
      <c r="AH73" s="102">
        <f>IF($L74="","",$L74)</f>
        <v>2</v>
      </c>
      <c r="AI73" s="102">
        <f>IF($M74="","",$M74)</f>
        <v>21</v>
      </c>
      <c r="AJ73" s="102">
        <f>IF($H75="","",$H75)</f>
        <v>90.9</v>
      </c>
      <c r="AK73" s="102">
        <f>IF(AJ73="","",AJ73/100)</f>
        <v>0.90900000000000003</v>
      </c>
      <c r="AL73" s="102">
        <f>IF($G75="","",$G75)</f>
        <v>13.82</v>
      </c>
      <c r="AM73" s="102">
        <f>IF($K75="","",$K75)</f>
        <v>24</v>
      </c>
      <c r="AN73" s="102">
        <f>IF(J75="","",J75-1)</f>
        <v>7</v>
      </c>
      <c r="AO73" s="102">
        <f>IF($L75="","",$L75)</f>
        <v>3</v>
      </c>
      <c r="AP73" s="102">
        <f>IF($M75="","",$M75)</f>
        <v>34</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6.333333333333333</v>
      </c>
      <c r="BM73" s="102">
        <f>SUM(P73:P78)/U73</f>
        <v>1</v>
      </c>
      <c r="BN73" s="102">
        <f>SUM(Q73:Q78)/U73</f>
        <v>12.666666666666666</v>
      </c>
      <c r="BO73" s="102">
        <f>SUM(R73:R78)/U73</f>
        <v>0</v>
      </c>
    </row>
    <row r="74" spans="2:67" ht="15.75" x14ac:dyDescent="0.2">
      <c r="B74" s="147"/>
      <c r="C74" s="21" t="s">
        <v>103</v>
      </c>
      <c r="D74" s="19" t="s">
        <v>755</v>
      </c>
      <c r="E74" s="19">
        <v>218</v>
      </c>
      <c r="F74" s="20"/>
      <c r="G74" s="19">
        <v>11.13</v>
      </c>
      <c r="H74" s="19">
        <v>94.9</v>
      </c>
      <c r="I74" s="19"/>
      <c r="J74" s="19">
        <v>5</v>
      </c>
      <c r="K74" s="19">
        <v>20</v>
      </c>
      <c r="L74" s="19">
        <v>2</v>
      </c>
      <c r="M74" s="19">
        <v>21</v>
      </c>
      <c r="N74" s="19">
        <v>36</v>
      </c>
      <c r="O74" s="19">
        <v>1</v>
      </c>
      <c r="P74" s="19">
        <v>0</v>
      </c>
      <c r="Q74" s="19">
        <v>13</v>
      </c>
      <c r="R74" s="19">
        <v>0</v>
      </c>
      <c r="S74" s="18" t="s">
        <v>738</v>
      </c>
    </row>
    <row r="75" spans="2:67" ht="15.75" x14ac:dyDescent="0.2">
      <c r="B75" s="147"/>
      <c r="C75" s="21" t="s">
        <v>102</v>
      </c>
      <c r="D75" s="19" t="str">
        <f t="shared" ref="D75:E78" si="18">D74</f>
        <v>cob</v>
      </c>
      <c r="E75" s="19">
        <f t="shared" si="18"/>
        <v>218</v>
      </c>
      <c r="F75" s="20"/>
      <c r="G75" s="19">
        <v>13.82</v>
      </c>
      <c r="H75" s="19">
        <v>90.9</v>
      </c>
      <c r="I75" s="19"/>
      <c r="J75" s="19">
        <v>8</v>
      </c>
      <c r="K75" s="19">
        <v>24</v>
      </c>
      <c r="L75" s="19">
        <v>3</v>
      </c>
      <c r="M75" s="19">
        <v>34</v>
      </c>
      <c r="N75" s="19">
        <v>30</v>
      </c>
      <c r="O75" s="19">
        <v>17</v>
      </c>
      <c r="P75" s="19">
        <v>3</v>
      </c>
      <c r="Q75" s="19">
        <v>12</v>
      </c>
      <c r="R75" s="19">
        <v>0</v>
      </c>
      <c r="S75" s="18" t="s">
        <v>741</v>
      </c>
    </row>
    <row r="76" spans="2:67" ht="15.75" x14ac:dyDescent="0.2">
      <c r="B76" s="147"/>
      <c r="C76" s="21" t="s">
        <v>101</v>
      </c>
      <c r="D76" s="19" t="str">
        <f t="shared" si="18"/>
        <v>cob</v>
      </c>
      <c r="E76" s="19">
        <f t="shared" si="18"/>
        <v>218</v>
      </c>
      <c r="F76" s="20"/>
      <c r="G76" s="19"/>
      <c r="H76" s="19"/>
      <c r="I76" s="19"/>
      <c r="J76" s="19"/>
      <c r="K76" s="19"/>
      <c r="L76" s="19"/>
      <c r="M76" s="19"/>
      <c r="N76" s="19"/>
      <c r="O76" s="19"/>
      <c r="P76" s="19"/>
      <c r="Q76" s="19"/>
      <c r="R76" s="19"/>
      <c r="S76" s="18" t="s">
        <v>809</v>
      </c>
    </row>
    <row r="77" spans="2:67" ht="15.75" x14ac:dyDescent="0.2">
      <c r="B77" s="147"/>
      <c r="C77" s="21" t="s">
        <v>100</v>
      </c>
      <c r="D77" s="19" t="str">
        <f t="shared" si="18"/>
        <v>cob</v>
      </c>
      <c r="E77" s="19">
        <f t="shared" si="18"/>
        <v>218</v>
      </c>
      <c r="F77" s="20"/>
      <c r="G77" s="19"/>
      <c r="H77" s="19"/>
      <c r="I77" s="19"/>
      <c r="J77" s="19"/>
      <c r="K77" s="19"/>
      <c r="L77" s="19"/>
      <c r="M77" s="19"/>
      <c r="N77" s="19"/>
      <c r="O77" s="19"/>
      <c r="P77" s="19"/>
      <c r="Q77" s="19"/>
      <c r="R77" s="19"/>
      <c r="S77" s="18"/>
    </row>
    <row r="78" spans="2:67" ht="15.75" x14ac:dyDescent="0.2">
      <c r="B78" s="147"/>
      <c r="C78" s="21" t="s">
        <v>99</v>
      </c>
      <c r="D78" s="19" t="str">
        <f t="shared" si="18"/>
        <v>cob</v>
      </c>
      <c r="E78" s="19">
        <f t="shared" si="18"/>
        <v>218</v>
      </c>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218</v>
      </c>
      <c r="F80" s="13">
        <f>F73</f>
        <v>1471.63</v>
      </c>
      <c r="G80" s="13">
        <f t="shared" ref="G80:R80" si="19">AVERAGE(G73:G78)</f>
        <v>12.323333333333332</v>
      </c>
      <c r="H80" s="13">
        <f t="shared" si="19"/>
        <v>96.466666666666654</v>
      </c>
      <c r="I80" s="13" t="e">
        <f t="shared" si="19"/>
        <v>#DIV/0!</v>
      </c>
      <c r="J80" s="13">
        <f t="shared" si="19"/>
        <v>6</v>
      </c>
      <c r="K80" s="13">
        <f t="shared" si="19"/>
        <v>22.333333333333332</v>
      </c>
      <c r="L80" s="13">
        <f t="shared" si="19"/>
        <v>2.3333333333333335</v>
      </c>
      <c r="M80" s="13">
        <f t="shared" si="19"/>
        <v>21.333333333333332</v>
      </c>
      <c r="N80" s="13">
        <f t="shared" si="19"/>
        <v>31</v>
      </c>
      <c r="O80" s="13">
        <f t="shared" si="19"/>
        <v>6.333333333333333</v>
      </c>
      <c r="P80" s="13">
        <f t="shared" si="19"/>
        <v>1</v>
      </c>
      <c r="Q80" s="13">
        <f t="shared" si="19"/>
        <v>12.666666666666666</v>
      </c>
      <c r="R80" s="13">
        <f t="shared" si="19"/>
        <v>0</v>
      </c>
      <c r="S80" s="12"/>
    </row>
    <row r="81" spans="2:67" ht="15.75" x14ac:dyDescent="0.2">
      <c r="B81" s="17"/>
      <c r="C81" s="16" t="s">
        <v>97</v>
      </c>
      <c r="D81" s="15"/>
      <c r="E81" s="14"/>
      <c r="F81" s="14"/>
      <c r="G81" s="13">
        <f t="shared" ref="G81:R81" si="20">STDEV(G73:G78)/SQRT(COUNT(G73:G78))</f>
        <v>0.79120863943154152</v>
      </c>
      <c r="H81" s="13">
        <f t="shared" si="20"/>
        <v>3.7489257720638345</v>
      </c>
      <c r="I81" s="13" t="e">
        <f t="shared" si="20"/>
        <v>#DIV/0!</v>
      </c>
      <c r="J81" s="13">
        <f t="shared" si="20"/>
        <v>1</v>
      </c>
      <c r="K81" s="13">
        <f t="shared" si="20"/>
        <v>1.2018504251546633</v>
      </c>
      <c r="L81" s="13">
        <f t="shared" si="20"/>
        <v>0.33333333333333365</v>
      </c>
      <c r="M81" s="13">
        <f t="shared" si="20"/>
        <v>7.2188026092359063</v>
      </c>
      <c r="N81" s="13">
        <f t="shared" si="20"/>
        <v>2.6457513110645907</v>
      </c>
      <c r="O81" s="13">
        <f t="shared" si="20"/>
        <v>5.3333333333333339</v>
      </c>
      <c r="P81" s="13">
        <f t="shared" si="20"/>
        <v>1</v>
      </c>
      <c r="Q81" s="13">
        <f t="shared" si="20"/>
        <v>0.33333333333333331</v>
      </c>
      <c r="R81" s="13">
        <f t="shared" si="20"/>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762</v>
      </c>
      <c r="E83" s="19">
        <v>216</v>
      </c>
      <c r="F83" s="19">
        <v>1582.06</v>
      </c>
      <c r="G83" s="19">
        <v>12.06</v>
      </c>
      <c r="H83" s="19">
        <v>87.1</v>
      </c>
      <c r="I83" s="19"/>
      <c r="J83" s="19">
        <v>10</v>
      </c>
      <c r="K83" s="19">
        <v>22</v>
      </c>
      <c r="L83" s="19">
        <v>3</v>
      </c>
      <c r="M83" s="19">
        <v>22</v>
      </c>
      <c r="N83" s="19">
        <v>22</v>
      </c>
      <c r="O83" s="19">
        <v>2</v>
      </c>
      <c r="P83" s="19">
        <v>2</v>
      </c>
      <c r="Q83" s="19">
        <v>12</v>
      </c>
      <c r="R83" s="19">
        <v>0</v>
      </c>
      <c r="S83" s="18" t="s">
        <v>741</v>
      </c>
      <c r="U83" s="102">
        <v>3</v>
      </c>
      <c r="V83" s="102">
        <f>IF($H83="","",$H83)</f>
        <v>87.1</v>
      </c>
      <c r="W83" s="102">
        <f>IF(V83="","",V83/100)</f>
        <v>0.871</v>
      </c>
      <c r="X83" s="102">
        <f>IF($G83="","",$G83)</f>
        <v>12.06</v>
      </c>
      <c r="Y83" s="102">
        <f>IF($K83="","",$K83)</f>
        <v>22</v>
      </c>
      <c r="Z83" s="102">
        <f>IF(J83="","",J83-1)</f>
        <v>9</v>
      </c>
      <c r="AA83" s="102">
        <f>IF($L83="","",$L83)</f>
        <v>3</v>
      </c>
      <c r="AB83" s="102">
        <f>IF($M83="","",$M83)</f>
        <v>22</v>
      </c>
      <c r="AC83" s="102">
        <f>IF($H84="","",$H84)</f>
        <v>92.2</v>
      </c>
      <c r="AD83" s="102">
        <f>IF(AC83="","",AC83/100)</f>
        <v>0.92200000000000004</v>
      </c>
      <c r="AE83" s="102">
        <f>IF($G84="","",$G84)</f>
        <v>13.63</v>
      </c>
      <c r="AF83" s="102">
        <f>IF($K84="","",$K84)</f>
        <v>21</v>
      </c>
      <c r="AG83" s="102">
        <f>IF(J84="","",J84-1)</f>
        <v>3</v>
      </c>
      <c r="AH83" s="102">
        <f>IF($L84="","",$L84)</f>
        <v>1</v>
      </c>
      <c r="AI83" s="102">
        <f>IF($M84="","",$M84)</f>
        <v>6</v>
      </c>
      <c r="AJ83" s="102">
        <f>IF($H85="","",$H85)</f>
        <v>102.5</v>
      </c>
      <c r="AK83" s="102">
        <f>IF(AJ83="","",AJ83/100)</f>
        <v>1.0249999999999999</v>
      </c>
      <c r="AL83" s="102">
        <f>IF($G85="","",$G85)</f>
        <v>13.05</v>
      </c>
      <c r="AM83" s="102">
        <f>IF($K85="","",$K85)</f>
        <v>27</v>
      </c>
      <c r="AN83" s="102">
        <f>IF(J85="","",J85-1)</f>
        <v>8</v>
      </c>
      <c r="AO83" s="102">
        <f>IF($L85="","",$L85)</f>
        <v>2</v>
      </c>
      <c r="AP83" s="102">
        <f>IF($M85="","",$M85)</f>
        <v>14</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2</v>
      </c>
      <c r="BM83" s="102">
        <f>SUM(P83:P88)/U83</f>
        <v>0.66666666666666663</v>
      </c>
      <c r="BN83" s="102">
        <f>SUM(Q83:Q88)/U83</f>
        <v>19.666666666666668</v>
      </c>
      <c r="BO83" s="102">
        <f>SUM(R83:R88)/U83</f>
        <v>0</v>
      </c>
    </row>
    <row r="84" spans="2:67" ht="15.75" x14ac:dyDescent="0.2">
      <c r="B84" s="147"/>
      <c r="C84" s="21" t="s">
        <v>103</v>
      </c>
      <c r="D84" s="19" t="s">
        <v>755</v>
      </c>
      <c r="E84" s="19">
        <v>218</v>
      </c>
      <c r="F84" s="20"/>
      <c r="G84" s="19">
        <v>13.63</v>
      </c>
      <c r="H84" s="19">
        <v>92.2</v>
      </c>
      <c r="I84" s="19"/>
      <c r="J84" s="19">
        <v>4</v>
      </c>
      <c r="K84" s="19">
        <v>21</v>
      </c>
      <c r="L84" s="19">
        <v>1</v>
      </c>
      <c r="M84" s="19">
        <v>6</v>
      </c>
      <c r="N84" s="19">
        <v>12</v>
      </c>
      <c r="O84" s="19">
        <v>4</v>
      </c>
      <c r="P84" s="19">
        <v>0</v>
      </c>
      <c r="Q84" s="19">
        <v>22</v>
      </c>
      <c r="R84" s="19">
        <v>0</v>
      </c>
      <c r="S84" s="18" t="s">
        <v>765</v>
      </c>
    </row>
    <row r="85" spans="2:67" ht="15.75" x14ac:dyDescent="0.2">
      <c r="B85" s="147"/>
      <c r="C85" s="21" t="s">
        <v>102</v>
      </c>
      <c r="D85" s="19" t="str">
        <f t="shared" ref="D85:E88" si="21">D84</f>
        <v>cob</v>
      </c>
      <c r="E85" s="19">
        <f t="shared" si="21"/>
        <v>218</v>
      </c>
      <c r="F85" s="20"/>
      <c r="G85" s="19">
        <v>13.05</v>
      </c>
      <c r="H85" s="19">
        <v>102.5</v>
      </c>
      <c r="I85" s="19"/>
      <c r="J85" s="19">
        <v>9</v>
      </c>
      <c r="K85" s="19">
        <v>27</v>
      </c>
      <c r="L85" s="19">
        <v>2</v>
      </c>
      <c r="M85" s="19">
        <v>14</v>
      </c>
      <c r="N85" s="19">
        <v>28</v>
      </c>
      <c r="O85" s="19">
        <v>0</v>
      </c>
      <c r="P85" s="19">
        <v>0</v>
      </c>
      <c r="Q85" s="19">
        <v>25</v>
      </c>
      <c r="R85" s="19">
        <v>0</v>
      </c>
      <c r="S85" s="18"/>
    </row>
    <row r="86" spans="2:67" ht="15.75" x14ac:dyDescent="0.2">
      <c r="B86" s="147"/>
      <c r="C86" s="21" t="s">
        <v>101</v>
      </c>
      <c r="D86" s="19" t="str">
        <f t="shared" si="21"/>
        <v>cob</v>
      </c>
      <c r="E86" s="19">
        <f t="shared" si="21"/>
        <v>218</v>
      </c>
      <c r="F86" s="20"/>
      <c r="G86" s="19"/>
      <c r="H86" s="19"/>
      <c r="I86" s="19"/>
      <c r="J86" s="19"/>
      <c r="K86" s="19"/>
      <c r="L86" s="19"/>
      <c r="M86" s="19"/>
      <c r="N86" s="19"/>
      <c r="O86" s="19"/>
      <c r="P86" s="19"/>
      <c r="Q86" s="19"/>
      <c r="R86" s="19"/>
      <c r="S86" s="18" t="s">
        <v>811</v>
      </c>
    </row>
    <row r="87" spans="2:67" ht="15.75" x14ac:dyDescent="0.2">
      <c r="B87" s="147"/>
      <c r="C87" s="21" t="s">
        <v>100</v>
      </c>
      <c r="D87" s="19" t="str">
        <f t="shared" si="21"/>
        <v>cob</v>
      </c>
      <c r="E87" s="19">
        <f t="shared" si="21"/>
        <v>218</v>
      </c>
      <c r="F87" s="20"/>
      <c r="G87" s="19"/>
      <c r="H87" s="19"/>
      <c r="I87" s="19"/>
      <c r="J87" s="19"/>
      <c r="K87" s="19"/>
      <c r="L87" s="19"/>
      <c r="M87" s="19"/>
      <c r="N87" s="19"/>
      <c r="O87" s="19"/>
      <c r="P87" s="19"/>
      <c r="Q87" s="19"/>
      <c r="R87" s="19"/>
      <c r="S87" s="18"/>
    </row>
    <row r="88" spans="2:67" ht="15.75" x14ac:dyDescent="0.2">
      <c r="B88" s="147"/>
      <c r="C88" s="21" t="s">
        <v>99</v>
      </c>
      <c r="D88" s="19" t="str">
        <f t="shared" si="21"/>
        <v>cob</v>
      </c>
      <c r="E88" s="19">
        <f t="shared" si="21"/>
        <v>218</v>
      </c>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218</v>
      </c>
      <c r="F90" s="13">
        <f>F83</f>
        <v>1582.06</v>
      </c>
      <c r="G90" s="13">
        <f t="shared" ref="G90:R90" si="22">AVERAGE(G83:G88)</f>
        <v>12.913333333333334</v>
      </c>
      <c r="H90" s="13">
        <f t="shared" si="22"/>
        <v>93.933333333333337</v>
      </c>
      <c r="I90" s="13" t="e">
        <f t="shared" si="22"/>
        <v>#DIV/0!</v>
      </c>
      <c r="J90" s="13">
        <f t="shared" si="22"/>
        <v>7.666666666666667</v>
      </c>
      <c r="K90" s="13">
        <f t="shared" si="22"/>
        <v>23.333333333333332</v>
      </c>
      <c r="L90" s="13">
        <f t="shared" si="22"/>
        <v>2</v>
      </c>
      <c r="M90" s="13">
        <f t="shared" si="22"/>
        <v>14</v>
      </c>
      <c r="N90" s="13">
        <f t="shared" si="22"/>
        <v>20.666666666666668</v>
      </c>
      <c r="O90" s="13">
        <f t="shared" si="22"/>
        <v>2</v>
      </c>
      <c r="P90" s="13">
        <f t="shared" si="22"/>
        <v>0.66666666666666663</v>
      </c>
      <c r="Q90" s="13">
        <f t="shared" si="22"/>
        <v>19.666666666666668</v>
      </c>
      <c r="R90" s="13">
        <f t="shared" si="22"/>
        <v>0</v>
      </c>
      <c r="S90" s="12"/>
    </row>
    <row r="91" spans="2:67" ht="15.75" x14ac:dyDescent="0.2">
      <c r="B91" s="17"/>
      <c r="C91" s="16" t="s">
        <v>97</v>
      </c>
      <c r="D91" s="15"/>
      <c r="E91" s="14"/>
      <c r="F91" s="14"/>
      <c r="G91" s="13">
        <f t="shared" ref="G91:R91" si="23">STDEV(G83:G88)/SQRT(COUNT(G83:G88))</f>
        <v>0.45834242415226839</v>
      </c>
      <c r="H91" s="13">
        <f t="shared" si="23"/>
        <v>4.5292874102274032</v>
      </c>
      <c r="I91" s="13" t="e">
        <f t="shared" si="23"/>
        <v>#DIV/0!</v>
      </c>
      <c r="J91" s="13">
        <f t="shared" si="23"/>
        <v>1.8559214542766735</v>
      </c>
      <c r="K91" s="13">
        <f t="shared" si="23"/>
        <v>1.8559214542766775</v>
      </c>
      <c r="L91" s="13">
        <f t="shared" si="23"/>
        <v>0.57735026918962584</v>
      </c>
      <c r="M91" s="13">
        <f t="shared" si="23"/>
        <v>4.6188021535170067</v>
      </c>
      <c r="N91" s="13">
        <f t="shared" si="23"/>
        <v>4.6666666666666679</v>
      </c>
      <c r="O91" s="13">
        <f t="shared" si="23"/>
        <v>1.1547005383792517</v>
      </c>
      <c r="P91" s="13">
        <f t="shared" si="23"/>
        <v>0.66666666666666674</v>
      </c>
      <c r="Q91" s="13">
        <f t="shared" si="23"/>
        <v>3.9299420408505337</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D6206-D34B-4B40-A6B9-6FED3A0BEF29}">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762</v>
      </c>
      <c r="E13" s="19">
        <v>216</v>
      </c>
      <c r="F13" s="19">
        <v>1499.16</v>
      </c>
      <c r="G13" s="19">
        <v>10.11</v>
      </c>
      <c r="H13" s="19">
        <v>75.3</v>
      </c>
      <c r="I13" s="19"/>
      <c r="J13" s="19">
        <v>5</v>
      </c>
      <c r="K13" s="19">
        <v>19</v>
      </c>
      <c r="L13" s="19">
        <v>0</v>
      </c>
      <c r="M13" s="19">
        <v>0</v>
      </c>
      <c r="N13" s="19">
        <v>17</v>
      </c>
      <c r="O13" s="19">
        <v>1</v>
      </c>
      <c r="P13" s="19">
        <v>0</v>
      </c>
      <c r="Q13" s="19">
        <v>6</v>
      </c>
      <c r="R13" s="19">
        <v>0</v>
      </c>
      <c r="S13" s="18"/>
      <c r="U13" s="102">
        <v>3</v>
      </c>
      <c r="V13" s="102">
        <f>IF($H13="","",$H13)</f>
        <v>75.3</v>
      </c>
      <c r="W13" s="102">
        <f>IF(V13="","",V13/100)</f>
        <v>0.753</v>
      </c>
      <c r="X13" s="102">
        <f>IF($G13="","",$G13)</f>
        <v>10.11</v>
      </c>
      <c r="Y13" s="102">
        <f>IF($K13="","",$K13)</f>
        <v>19</v>
      </c>
      <c r="Z13" s="102">
        <f>IF(J13="","",J13-1)</f>
        <v>4</v>
      </c>
      <c r="AA13" s="102">
        <f>IF($L13="","",$L13)</f>
        <v>0</v>
      </c>
      <c r="AB13" s="102">
        <f>IF($M13="","",$M13)</f>
        <v>0</v>
      </c>
      <c r="AC13" s="102">
        <f>IF($H14="","",$H14)</f>
        <v>82.6</v>
      </c>
      <c r="AD13" s="102">
        <f>IF(AC13="","",AC13/100)</f>
        <v>0.82599999999999996</v>
      </c>
      <c r="AE13" s="102">
        <f>IF($G14="","",$G14)</f>
        <v>8.31</v>
      </c>
      <c r="AF13" s="102">
        <f>IF($K14="","",$K14)</f>
        <v>21</v>
      </c>
      <c r="AG13" s="102">
        <f>IF(J14="","",J14-1)</f>
        <v>8</v>
      </c>
      <c r="AH13" s="102">
        <f>IF($L14="","",$L14)</f>
        <v>0</v>
      </c>
      <c r="AI13" s="102">
        <f>IF($M14="","",$M14)</f>
        <v>0</v>
      </c>
      <c r="AJ13" s="102">
        <f>IF($H15="","",$H15)</f>
        <v>85.3</v>
      </c>
      <c r="AK13" s="102">
        <f>IF(AJ13="","",AJ13/100)</f>
        <v>0.85299999999999998</v>
      </c>
      <c r="AL13" s="102">
        <f>IF($G15="","",$G15)</f>
        <v>8.61</v>
      </c>
      <c r="AM13" s="102">
        <f>IF($K15="","",$K15)</f>
        <v>18</v>
      </c>
      <c r="AN13" s="102">
        <f>IF(J15="","",J15-1)</f>
        <v>5</v>
      </c>
      <c r="AO13" s="102">
        <f>IF($L15="","",$L15)</f>
        <v>1</v>
      </c>
      <c r="AP13" s="102">
        <f>IF($M15="","",$M15)</f>
        <v>6</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0.33333333333333331</v>
      </c>
      <c r="BM13" s="102">
        <f>SUM(P13:P18)/U13</f>
        <v>0</v>
      </c>
      <c r="BN13" s="102">
        <f>SUM(Q13:Q18)/U13</f>
        <v>5.666666666666667</v>
      </c>
      <c r="BO13" s="102">
        <f>SUM(R13:R18)/U13</f>
        <v>0</v>
      </c>
    </row>
    <row r="14" spans="2:67" ht="15.75" x14ac:dyDescent="0.2">
      <c r="B14" s="147"/>
      <c r="C14" s="21" t="s">
        <v>103</v>
      </c>
      <c r="D14" s="19" t="s">
        <v>755</v>
      </c>
      <c r="E14" s="19">
        <v>218</v>
      </c>
      <c r="F14" s="20"/>
      <c r="G14" s="19">
        <v>8.31</v>
      </c>
      <c r="H14" s="19">
        <v>82.6</v>
      </c>
      <c r="I14" s="19"/>
      <c r="J14" s="19">
        <v>9</v>
      </c>
      <c r="K14" s="19">
        <v>21</v>
      </c>
      <c r="L14" s="19">
        <v>0</v>
      </c>
      <c r="M14" s="19">
        <v>0</v>
      </c>
      <c r="N14" s="19">
        <v>13</v>
      </c>
      <c r="O14" s="19">
        <v>0</v>
      </c>
      <c r="P14" s="19">
        <v>0</v>
      </c>
      <c r="Q14" s="19">
        <v>7</v>
      </c>
      <c r="R14" s="19">
        <v>0</v>
      </c>
      <c r="S14" s="18"/>
    </row>
    <row r="15" spans="2:67" ht="15.75" x14ac:dyDescent="0.2">
      <c r="B15" s="147"/>
      <c r="C15" s="21" t="s">
        <v>102</v>
      </c>
      <c r="D15" s="19" t="str">
        <f t="shared" ref="D15:E18" si="0">D14</f>
        <v>cob</v>
      </c>
      <c r="E15" s="19">
        <f t="shared" si="0"/>
        <v>218</v>
      </c>
      <c r="F15" s="20"/>
      <c r="G15" s="19">
        <v>8.61</v>
      </c>
      <c r="H15" s="19">
        <v>85.3</v>
      </c>
      <c r="I15" s="19"/>
      <c r="J15" s="19">
        <v>6</v>
      </c>
      <c r="K15" s="19">
        <v>18</v>
      </c>
      <c r="L15" s="19">
        <v>1</v>
      </c>
      <c r="M15" s="19">
        <v>6</v>
      </c>
      <c r="N15" s="19">
        <v>19</v>
      </c>
      <c r="O15" s="19">
        <v>0</v>
      </c>
      <c r="P15" s="19">
        <v>0</v>
      </c>
      <c r="Q15" s="19">
        <v>4</v>
      </c>
      <c r="R15" s="19">
        <v>0</v>
      </c>
      <c r="S15" s="18"/>
    </row>
    <row r="16" spans="2:67" ht="15.75" x14ac:dyDescent="0.2">
      <c r="B16" s="147"/>
      <c r="C16" s="21" t="s">
        <v>101</v>
      </c>
      <c r="D16" s="19" t="str">
        <f t="shared" si="0"/>
        <v>cob</v>
      </c>
      <c r="E16" s="19">
        <f t="shared" si="0"/>
        <v>218</v>
      </c>
      <c r="F16" s="20"/>
      <c r="G16" s="19"/>
      <c r="H16" s="19"/>
      <c r="I16" s="19"/>
      <c r="J16" s="19"/>
      <c r="K16" s="19"/>
      <c r="L16" s="19"/>
      <c r="M16" s="19"/>
      <c r="N16" s="19"/>
      <c r="O16" s="19"/>
      <c r="P16" s="19"/>
      <c r="Q16" s="19"/>
      <c r="R16" s="19"/>
      <c r="S16" s="18"/>
    </row>
    <row r="17" spans="2:67" ht="15.75" x14ac:dyDescent="0.2">
      <c r="B17" s="147"/>
      <c r="C17" s="21" t="s">
        <v>100</v>
      </c>
      <c r="D17" s="19" t="str">
        <f t="shared" si="0"/>
        <v>cob</v>
      </c>
      <c r="E17" s="19">
        <f t="shared" si="0"/>
        <v>218</v>
      </c>
      <c r="F17" s="20"/>
      <c r="G17" s="19"/>
      <c r="H17" s="19"/>
      <c r="I17" s="19"/>
      <c r="J17" s="19"/>
      <c r="K17" s="19"/>
      <c r="L17" s="19"/>
      <c r="M17" s="19"/>
      <c r="N17" s="19"/>
      <c r="O17" s="19"/>
      <c r="P17" s="19"/>
      <c r="Q17" s="19"/>
      <c r="R17" s="19"/>
      <c r="S17" s="18"/>
    </row>
    <row r="18" spans="2:67" ht="15.75" x14ac:dyDescent="0.2">
      <c r="B18" s="147"/>
      <c r="C18" s="21" t="s">
        <v>99</v>
      </c>
      <c r="D18" s="19" t="str">
        <f t="shared" si="0"/>
        <v>cob</v>
      </c>
      <c r="E18" s="19">
        <f t="shared" si="0"/>
        <v>218</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218</v>
      </c>
      <c r="F20" s="13">
        <f>F13</f>
        <v>1499.16</v>
      </c>
      <c r="G20" s="13">
        <f t="shared" ref="G20:R20" si="1">AVERAGE(G13:G18)</f>
        <v>9.01</v>
      </c>
      <c r="H20" s="13">
        <f t="shared" si="1"/>
        <v>81.066666666666663</v>
      </c>
      <c r="I20" s="13" t="e">
        <f t="shared" si="1"/>
        <v>#DIV/0!</v>
      </c>
      <c r="J20" s="13">
        <f t="shared" si="1"/>
        <v>6.666666666666667</v>
      </c>
      <c r="K20" s="13">
        <f t="shared" si="1"/>
        <v>19.333333333333332</v>
      </c>
      <c r="L20" s="13">
        <f t="shared" si="1"/>
        <v>0.33333333333333331</v>
      </c>
      <c r="M20" s="13">
        <f t="shared" si="1"/>
        <v>2</v>
      </c>
      <c r="N20" s="13">
        <f t="shared" si="1"/>
        <v>16.333333333333332</v>
      </c>
      <c r="O20" s="13">
        <f t="shared" si="1"/>
        <v>0.33333333333333331</v>
      </c>
      <c r="P20" s="13">
        <f t="shared" si="1"/>
        <v>0</v>
      </c>
      <c r="Q20" s="13">
        <f t="shared" si="1"/>
        <v>5.666666666666667</v>
      </c>
      <c r="R20" s="13">
        <f t="shared" si="1"/>
        <v>0</v>
      </c>
      <c r="S20" s="12"/>
    </row>
    <row r="21" spans="2:67" ht="15.75" x14ac:dyDescent="0.2">
      <c r="B21" s="17"/>
      <c r="C21" s="16" t="s">
        <v>97</v>
      </c>
      <c r="D21" s="15"/>
      <c r="E21" s="14"/>
      <c r="F21" s="14"/>
      <c r="G21" s="13">
        <f t="shared" ref="G21:R21" si="2">STDEV(G13:G18)/SQRT(COUNT(G13:G18))</f>
        <v>0.55677643628300211</v>
      </c>
      <c r="H21" s="13">
        <f t="shared" si="2"/>
        <v>2.9868229125797048</v>
      </c>
      <c r="I21" s="13" t="e">
        <f t="shared" si="2"/>
        <v>#DIV/0!</v>
      </c>
      <c r="J21" s="13">
        <f t="shared" si="2"/>
        <v>1.2018504251546627</v>
      </c>
      <c r="K21" s="13">
        <f t="shared" si="2"/>
        <v>0.88191710368819687</v>
      </c>
      <c r="L21" s="13">
        <f t="shared" si="2"/>
        <v>0.33333333333333337</v>
      </c>
      <c r="M21" s="13">
        <f t="shared" si="2"/>
        <v>2</v>
      </c>
      <c r="N21" s="13">
        <f t="shared" si="2"/>
        <v>1.7638342073763922</v>
      </c>
      <c r="O21" s="13">
        <f t="shared" si="2"/>
        <v>0.33333333333333337</v>
      </c>
      <c r="P21" s="13">
        <f t="shared" si="2"/>
        <v>0</v>
      </c>
      <c r="Q21" s="13">
        <f t="shared" si="2"/>
        <v>0.88191710368819731</v>
      </c>
      <c r="R21" s="13">
        <f t="shared" si="2"/>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762</v>
      </c>
      <c r="E23" s="19">
        <v>216</v>
      </c>
      <c r="F23" s="19">
        <v>1559.79</v>
      </c>
      <c r="G23" s="19">
        <v>10.65</v>
      </c>
      <c r="H23" s="19">
        <v>89.7</v>
      </c>
      <c r="I23" s="19"/>
      <c r="J23" s="19">
        <v>8</v>
      </c>
      <c r="K23" s="19">
        <v>19</v>
      </c>
      <c r="L23" s="19">
        <v>2</v>
      </c>
      <c r="M23" s="19">
        <v>11</v>
      </c>
      <c r="N23" s="19">
        <v>22</v>
      </c>
      <c r="O23" s="19">
        <v>1</v>
      </c>
      <c r="P23" s="19">
        <v>1</v>
      </c>
      <c r="Q23" s="19">
        <v>12</v>
      </c>
      <c r="R23" s="19">
        <v>0</v>
      </c>
      <c r="S23" s="18"/>
      <c r="U23" s="102">
        <v>3</v>
      </c>
      <c r="V23" s="102">
        <f>IF($H23="","",$H23)</f>
        <v>89.7</v>
      </c>
      <c r="W23" s="102">
        <f>IF(V23="","",V23/100)</f>
        <v>0.89700000000000002</v>
      </c>
      <c r="X23" s="102">
        <f>IF($G23="","",$G23)</f>
        <v>10.65</v>
      </c>
      <c r="Y23" s="102">
        <f>IF($K23="","",$K23)</f>
        <v>19</v>
      </c>
      <c r="Z23" s="102">
        <f>IF(J23="","",J23-1)</f>
        <v>7</v>
      </c>
      <c r="AA23" s="102">
        <f>IF($L23="","",$L23)</f>
        <v>2</v>
      </c>
      <c r="AB23" s="102">
        <f>IF($M23="","",$M23)</f>
        <v>11</v>
      </c>
      <c r="AC23" s="102">
        <f>IF($H24="","",$H24)</f>
        <v>76.3</v>
      </c>
      <c r="AD23" s="102">
        <f>IF(AC23="","",AC23/100)</f>
        <v>0.76300000000000001</v>
      </c>
      <c r="AE23" s="102">
        <f>IF($G24="","",$G24)</f>
        <v>13.2</v>
      </c>
      <c r="AF23" s="102">
        <f>IF($K24="","",$K24)</f>
        <v>23</v>
      </c>
      <c r="AG23" s="102">
        <f>IF(J24="","",J24-1)</f>
        <v>6</v>
      </c>
      <c r="AH23" s="102">
        <f>IF($L24="","",$L24)</f>
        <v>2</v>
      </c>
      <c r="AI23" s="102">
        <f>IF($M24="","",$M24)</f>
        <v>19</v>
      </c>
      <c r="AJ23" s="102">
        <f>IF($H25="","",$H25)</f>
        <v>82.7</v>
      </c>
      <c r="AK23" s="102">
        <f>IF(AJ23="","",AJ23/100)</f>
        <v>0.82700000000000007</v>
      </c>
      <c r="AL23" s="102">
        <f>IF($G25="","",$G25)</f>
        <v>11.06</v>
      </c>
      <c r="AM23" s="102">
        <f>IF($K25="","",$K25)</f>
        <v>21</v>
      </c>
      <c r="AN23" s="102">
        <f>IF(J25="","",J25-1)</f>
        <v>7</v>
      </c>
      <c r="AO23" s="102">
        <f>IF($L25="","",$L25)</f>
        <v>2</v>
      </c>
      <c r="AP23" s="102">
        <f>IF($M25="","",$M25)</f>
        <v>17</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9</v>
      </c>
      <c r="BM23" s="102">
        <f>SUM(P23:P28)/U23</f>
        <v>0.66666666666666663</v>
      </c>
      <c r="BN23" s="102">
        <f>SUM(Q23:Q28)/U23</f>
        <v>13</v>
      </c>
      <c r="BO23" s="102">
        <f>SUM(R23:R28)/U23</f>
        <v>0</v>
      </c>
    </row>
    <row r="24" spans="2:67" ht="15.75" x14ac:dyDescent="0.2">
      <c r="B24" s="147"/>
      <c r="C24" s="21" t="s">
        <v>103</v>
      </c>
      <c r="D24" s="19" t="s">
        <v>755</v>
      </c>
      <c r="E24" s="19">
        <v>219</v>
      </c>
      <c r="F24" s="20"/>
      <c r="G24" s="19">
        <v>13.2</v>
      </c>
      <c r="H24" s="19">
        <v>76.3</v>
      </c>
      <c r="I24" s="19"/>
      <c r="J24" s="19">
        <v>7</v>
      </c>
      <c r="K24" s="19">
        <v>23</v>
      </c>
      <c r="L24" s="19">
        <v>2</v>
      </c>
      <c r="M24" s="19">
        <v>19</v>
      </c>
      <c r="N24" s="19">
        <v>20</v>
      </c>
      <c r="O24" s="19">
        <v>2</v>
      </c>
      <c r="P24" s="19">
        <v>0</v>
      </c>
      <c r="Q24" s="19">
        <v>22</v>
      </c>
      <c r="R24" s="19">
        <v>0</v>
      </c>
      <c r="S24" s="18"/>
    </row>
    <row r="25" spans="2:67" ht="15.75" x14ac:dyDescent="0.2">
      <c r="B25" s="147"/>
      <c r="C25" s="21" t="s">
        <v>102</v>
      </c>
      <c r="D25" s="19" t="str">
        <f t="shared" ref="D25:E28" si="3">D24</f>
        <v>cob</v>
      </c>
      <c r="E25" s="19">
        <f t="shared" si="3"/>
        <v>219</v>
      </c>
      <c r="F25" s="20"/>
      <c r="G25" s="19">
        <v>11.06</v>
      </c>
      <c r="H25" s="19">
        <v>82.7</v>
      </c>
      <c r="I25" s="19"/>
      <c r="J25" s="19">
        <v>8</v>
      </c>
      <c r="K25" s="19">
        <v>21</v>
      </c>
      <c r="L25" s="19">
        <v>2</v>
      </c>
      <c r="M25" s="19">
        <v>17</v>
      </c>
      <c r="N25" s="19">
        <v>18</v>
      </c>
      <c r="O25" s="19">
        <v>24</v>
      </c>
      <c r="P25" s="19">
        <v>1</v>
      </c>
      <c r="Q25" s="19">
        <v>5</v>
      </c>
      <c r="R25" s="19">
        <v>0</v>
      </c>
      <c r="S25" s="18"/>
    </row>
    <row r="26" spans="2:67" ht="15.75" x14ac:dyDescent="0.2">
      <c r="B26" s="147"/>
      <c r="C26" s="21" t="s">
        <v>101</v>
      </c>
      <c r="D26" s="19" t="str">
        <f t="shared" si="3"/>
        <v>cob</v>
      </c>
      <c r="E26" s="19">
        <f t="shared" si="3"/>
        <v>219</v>
      </c>
      <c r="F26" s="20"/>
      <c r="G26" s="19"/>
      <c r="H26" s="19"/>
      <c r="I26" s="19"/>
      <c r="J26" s="19"/>
      <c r="K26" s="19"/>
      <c r="L26" s="19"/>
      <c r="M26" s="19"/>
      <c r="N26" s="19"/>
      <c r="O26" s="19"/>
      <c r="P26" s="19"/>
      <c r="Q26" s="19"/>
      <c r="R26" s="19"/>
      <c r="S26" s="18"/>
    </row>
    <row r="27" spans="2:67" ht="15.75" x14ac:dyDescent="0.2">
      <c r="B27" s="147"/>
      <c r="C27" s="21" t="s">
        <v>100</v>
      </c>
      <c r="D27" s="19" t="str">
        <f t="shared" si="3"/>
        <v>cob</v>
      </c>
      <c r="E27" s="19">
        <f t="shared" si="3"/>
        <v>219</v>
      </c>
      <c r="F27" s="20"/>
      <c r="G27" s="19"/>
      <c r="H27" s="19"/>
      <c r="I27" s="19"/>
      <c r="J27" s="19"/>
      <c r="K27" s="19"/>
      <c r="L27" s="19"/>
      <c r="M27" s="19"/>
      <c r="N27" s="19"/>
      <c r="O27" s="19"/>
      <c r="P27" s="19"/>
      <c r="Q27" s="19"/>
      <c r="R27" s="19"/>
      <c r="S27" s="18"/>
    </row>
    <row r="28" spans="2:67" ht="15.75" x14ac:dyDescent="0.2">
      <c r="B28" s="147"/>
      <c r="C28" s="21" t="s">
        <v>99</v>
      </c>
      <c r="D28" s="19" t="str">
        <f t="shared" si="3"/>
        <v>cob</v>
      </c>
      <c r="E28" s="19">
        <f t="shared" si="3"/>
        <v>219</v>
      </c>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219</v>
      </c>
      <c r="F30" s="13">
        <f>F23</f>
        <v>1559.79</v>
      </c>
      <c r="G30" s="13">
        <f t="shared" ref="G30:R30" si="4">AVERAGE(G23:G28)</f>
        <v>11.636666666666668</v>
      </c>
      <c r="H30" s="13">
        <f t="shared" si="4"/>
        <v>82.899999999999991</v>
      </c>
      <c r="I30" s="13" t="e">
        <f t="shared" si="4"/>
        <v>#DIV/0!</v>
      </c>
      <c r="J30" s="13">
        <f t="shared" si="4"/>
        <v>7.666666666666667</v>
      </c>
      <c r="K30" s="13">
        <f t="shared" si="4"/>
        <v>21</v>
      </c>
      <c r="L30" s="13">
        <f t="shared" si="4"/>
        <v>2</v>
      </c>
      <c r="M30" s="13">
        <f t="shared" si="4"/>
        <v>15.666666666666666</v>
      </c>
      <c r="N30" s="13">
        <f t="shared" si="4"/>
        <v>20</v>
      </c>
      <c r="O30" s="13">
        <f t="shared" si="4"/>
        <v>9</v>
      </c>
      <c r="P30" s="13">
        <f t="shared" si="4"/>
        <v>0.66666666666666663</v>
      </c>
      <c r="Q30" s="13">
        <f t="shared" si="4"/>
        <v>13</v>
      </c>
      <c r="R30" s="13">
        <f t="shared" si="4"/>
        <v>0</v>
      </c>
      <c r="S30" s="12"/>
    </row>
    <row r="31" spans="2:67" ht="15.75" x14ac:dyDescent="0.2">
      <c r="B31" s="17"/>
      <c r="C31" s="16" t="s">
        <v>97</v>
      </c>
      <c r="D31" s="15"/>
      <c r="E31" s="14"/>
      <c r="F31" s="14"/>
      <c r="G31" s="13">
        <f t="shared" ref="G31:R31" si="5">STDEV(G23:G28)/SQRT(COUNT(G23:G28))</f>
        <v>0.79057644229455171</v>
      </c>
      <c r="H31" s="13">
        <f t="shared" si="5"/>
        <v>3.8695391629150553</v>
      </c>
      <c r="I31" s="13" t="e">
        <f t="shared" si="5"/>
        <v>#DIV/0!</v>
      </c>
      <c r="J31" s="13">
        <f t="shared" si="5"/>
        <v>0.33333333333333337</v>
      </c>
      <c r="K31" s="13">
        <f t="shared" si="5"/>
        <v>1.1547005383792517</v>
      </c>
      <c r="L31" s="13">
        <f t="shared" si="5"/>
        <v>0</v>
      </c>
      <c r="M31" s="13">
        <f t="shared" si="5"/>
        <v>2.4037008503093253</v>
      </c>
      <c r="N31" s="13">
        <f t="shared" si="5"/>
        <v>1.1547005383792517</v>
      </c>
      <c r="O31" s="13">
        <f t="shared" si="5"/>
        <v>7.5055534994651349</v>
      </c>
      <c r="P31" s="13">
        <f t="shared" si="5"/>
        <v>0.33333333333333337</v>
      </c>
      <c r="Q31" s="13">
        <f t="shared" si="5"/>
        <v>4.9328828623162471</v>
      </c>
      <c r="R31" s="13">
        <f t="shared" si="5"/>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762</v>
      </c>
      <c r="E33" s="19">
        <v>216</v>
      </c>
      <c r="F33" s="19">
        <v>1532.66</v>
      </c>
      <c r="G33" s="19">
        <v>13.74</v>
      </c>
      <c r="H33" s="19">
        <v>88.3</v>
      </c>
      <c r="I33" s="19"/>
      <c r="J33" s="19">
        <v>9</v>
      </c>
      <c r="K33" s="19">
        <v>22</v>
      </c>
      <c r="L33" s="19">
        <v>3</v>
      </c>
      <c r="M33" s="19">
        <v>24</v>
      </c>
      <c r="N33" s="19">
        <v>30</v>
      </c>
      <c r="O33" s="19">
        <v>0</v>
      </c>
      <c r="P33" s="19">
        <v>0</v>
      </c>
      <c r="Q33" s="19">
        <v>19</v>
      </c>
      <c r="R33" s="19">
        <v>0</v>
      </c>
      <c r="S33" s="18"/>
      <c r="U33" s="102">
        <v>2</v>
      </c>
      <c r="V33" s="102">
        <f>IF($H33="","",$H33)</f>
        <v>88.3</v>
      </c>
      <c r="W33" s="102">
        <f>IF(V33="","",V33/100)</f>
        <v>0.88300000000000001</v>
      </c>
      <c r="X33" s="102">
        <f>IF($G33="","",$G33)</f>
        <v>13.74</v>
      </c>
      <c r="Y33" s="102">
        <f>IF($K33="","",$K33)</f>
        <v>22</v>
      </c>
      <c r="Z33" s="102">
        <f>IF(J33="","",J33-1)</f>
        <v>8</v>
      </c>
      <c r="AA33" s="102">
        <f>IF($L33="","",$L33)</f>
        <v>3</v>
      </c>
      <c r="AB33" s="102">
        <f>IF($M33="","",$M33)</f>
        <v>24</v>
      </c>
      <c r="AC33" s="102">
        <f>IF($H34="","",$H34)</f>
        <v>84.5</v>
      </c>
      <c r="AD33" s="102">
        <f>IF(AC33="","",AC33/100)</f>
        <v>0.84499999999999997</v>
      </c>
      <c r="AE33" s="102">
        <f>IF($G34="","",$G34)</f>
        <v>13.03</v>
      </c>
      <c r="AF33" s="102">
        <f>IF($K34="","",$K34)</f>
        <v>24</v>
      </c>
      <c r="AG33" s="102">
        <f>IF(J34="","",J34-1)</f>
        <v>7</v>
      </c>
      <c r="AH33" s="102">
        <f>IF($L34="","",$L34)</f>
        <v>2</v>
      </c>
      <c r="AI33" s="102">
        <f>IF($M34="","",$M34)</f>
        <v>21</v>
      </c>
      <c r="AJ33" s="102" t="str">
        <f>IF($H35="","",$H35)</f>
        <v/>
      </c>
      <c r="AK33" s="102" t="str">
        <f>IF(AJ33="","",AJ33/100)</f>
        <v/>
      </c>
      <c r="AL33" s="102" t="str">
        <f>IF($G35="","",$G35)</f>
        <v/>
      </c>
      <c r="AM33" s="102" t="str">
        <f>IF($K35="","",$K35)</f>
        <v/>
      </c>
      <c r="AN33" s="102" t="str">
        <f>IF(J35="","",J35-1)</f>
        <v/>
      </c>
      <c r="AO33" s="102" t="str">
        <f>IF($L35="","",$L35)</f>
        <v/>
      </c>
      <c r="AP33" s="102" t="str">
        <f>IF($M35="","",$M35)</f>
        <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v>
      </c>
      <c r="BM33" s="102">
        <f>SUM(P33:P38)/U33</f>
        <v>0</v>
      </c>
      <c r="BN33" s="102">
        <f>SUM(Q33:Q38)/U33</f>
        <v>18</v>
      </c>
      <c r="BO33" s="102">
        <f>SUM(R33:R38)/U33</f>
        <v>0</v>
      </c>
    </row>
    <row r="34" spans="2:67" ht="15.75" x14ac:dyDescent="0.2">
      <c r="B34" s="147"/>
      <c r="C34" s="21" t="s">
        <v>103</v>
      </c>
      <c r="D34" s="19" t="s">
        <v>755</v>
      </c>
      <c r="E34" s="19">
        <v>216</v>
      </c>
      <c r="F34" s="20"/>
      <c r="G34" s="19">
        <v>13.03</v>
      </c>
      <c r="H34" s="19">
        <v>84.5</v>
      </c>
      <c r="I34" s="19"/>
      <c r="J34" s="19">
        <v>8</v>
      </c>
      <c r="K34" s="19">
        <v>24</v>
      </c>
      <c r="L34" s="19">
        <v>2</v>
      </c>
      <c r="M34" s="19">
        <v>21</v>
      </c>
      <c r="N34" s="19">
        <v>35</v>
      </c>
      <c r="O34" s="19">
        <v>0</v>
      </c>
      <c r="P34" s="19">
        <v>0</v>
      </c>
      <c r="Q34" s="19">
        <v>17</v>
      </c>
      <c r="R34" s="19">
        <v>0</v>
      </c>
      <c r="S34" s="18"/>
    </row>
    <row r="35" spans="2:67" ht="15.75" x14ac:dyDescent="0.2">
      <c r="B35" s="147"/>
      <c r="C35" s="21" t="s">
        <v>102</v>
      </c>
      <c r="D35" s="19" t="str">
        <f t="shared" ref="D35:E38" si="6">D34</f>
        <v>cob</v>
      </c>
      <c r="E35" s="19">
        <f t="shared" si="6"/>
        <v>216</v>
      </c>
      <c r="F35" s="20"/>
      <c r="G35" s="19"/>
      <c r="H35" s="19"/>
      <c r="I35" s="19"/>
      <c r="J35" s="19"/>
      <c r="K35" s="19"/>
      <c r="L35" s="19"/>
      <c r="M35" s="19"/>
      <c r="N35" s="19"/>
      <c r="O35" s="19"/>
      <c r="P35" s="19"/>
      <c r="Q35" s="19"/>
      <c r="R35" s="19"/>
      <c r="S35" s="18"/>
    </row>
    <row r="36" spans="2:67" ht="15.75" x14ac:dyDescent="0.2">
      <c r="B36" s="147"/>
      <c r="C36" s="21" t="s">
        <v>101</v>
      </c>
      <c r="D36" s="19" t="str">
        <f t="shared" si="6"/>
        <v>cob</v>
      </c>
      <c r="E36" s="19">
        <f t="shared" si="6"/>
        <v>216</v>
      </c>
      <c r="F36" s="20"/>
      <c r="G36" s="19"/>
      <c r="H36" s="19"/>
      <c r="I36" s="19"/>
      <c r="J36" s="19"/>
      <c r="K36" s="19"/>
      <c r="L36" s="19"/>
      <c r="M36" s="19"/>
      <c r="N36" s="19"/>
      <c r="O36" s="19"/>
      <c r="P36" s="19"/>
      <c r="Q36" s="19"/>
      <c r="R36" s="19"/>
      <c r="S36" s="18"/>
    </row>
    <row r="37" spans="2:67" ht="15.75" x14ac:dyDescent="0.2">
      <c r="B37" s="147"/>
      <c r="C37" s="21" t="s">
        <v>100</v>
      </c>
      <c r="D37" s="19" t="str">
        <f t="shared" si="6"/>
        <v>cob</v>
      </c>
      <c r="E37" s="19">
        <f t="shared" si="6"/>
        <v>216</v>
      </c>
      <c r="F37" s="20"/>
      <c r="G37" s="19"/>
      <c r="H37" s="19"/>
      <c r="I37" s="19"/>
      <c r="J37" s="19"/>
      <c r="K37" s="19"/>
      <c r="L37" s="19"/>
      <c r="M37" s="19"/>
      <c r="N37" s="19"/>
      <c r="O37" s="19"/>
      <c r="P37" s="19"/>
      <c r="Q37" s="19"/>
      <c r="R37" s="19"/>
      <c r="S37" s="18"/>
    </row>
    <row r="38" spans="2:67" ht="15.75" x14ac:dyDescent="0.2">
      <c r="B38" s="147"/>
      <c r="C38" s="21" t="s">
        <v>99</v>
      </c>
      <c r="D38" s="19" t="str">
        <f t="shared" si="6"/>
        <v>cob</v>
      </c>
      <c r="E38" s="19">
        <f t="shared" si="6"/>
        <v>216</v>
      </c>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216</v>
      </c>
      <c r="F40" s="13">
        <f>F33</f>
        <v>1532.66</v>
      </c>
      <c r="G40" s="13">
        <f t="shared" ref="G40:R40" si="7">AVERAGE(G33:G38)</f>
        <v>13.385</v>
      </c>
      <c r="H40" s="13">
        <f t="shared" si="7"/>
        <v>86.4</v>
      </c>
      <c r="I40" s="13" t="e">
        <f t="shared" si="7"/>
        <v>#DIV/0!</v>
      </c>
      <c r="J40" s="13">
        <f t="shared" si="7"/>
        <v>8.5</v>
      </c>
      <c r="K40" s="13">
        <f t="shared" si="7"/>
        <v>23</v>
      </c>
      <c r="L40" s="13">
        <f t="shared" si="7"/>
        <v>2.5</v>
      </c>
      <c r="M40" s="13">
        <f t="shared" si="7"/>
        <v>22.5</v>
      </c>
      <c r="N40" s="13">
        <f t="shared" si="7"/>
        <v>32.5</v>
      </c>
      <c r="O40" s="13">
        <f t="shared" si="7"/>
        <v>0</v>
      </c>
      <c r="P40" s="13">
        <f t="shared" si="7"/>
        <v>0</v>
      </c>
      <c r="Q40" s="13">
        <f t="shared" si="7"/>
        <v>18</v>
      </c>
      <c r="R40" s="13">
        <f t="shared" si="7"/>
        <v>0</v>
      </c>
      <c r="S40" s="12"/>
    </row>
    <row r="41" spans="2:67" ht="15.75" x14ac:dyDescent="0.2">
      <c r="B41" s="17"/>
      <c r="C41" s="16" t="s">
        <v>97</v>
      </c>
      <c r="D41" s="15"/>
      <c r="E41" s="14"/>
      <c r="F41" s="14"/>
      <c r="G41" s="13">
        <f t="shared" ref="G41:R41" si="8">STDEV(G33:G38)/SQRT(COUNT(G33:G38))</f>
        <v>0.35500000000000043</v>
      </c>
      <c r="H41" s="13">
        <f t="shared" si="8"/>
        <v>1.8999999999999984</v>
      </c>
      <c r="I41" s="13" t="e">
        <f t="shared" si="8"/>
        <v>#DIV/0!</v>
      </c>
      <c r="J41" s="13">
        <f t="shared" si="8"/>
        <v>0.5</v>
      </c>
      <c r="K41" s="13">
        <f t="shared" si="8"/>
        <v>1</v>
      </c>
      <c r="L41" s="13">
        <f t="shared" si="8"/>
        <v>0.5</v>
      </c>
      <c r="M41" s="13">
        <f t="shared" si="8"/>
        <v>1.4999999999999998</v>
      </c>
      <c r="N41" s="13">
        <f t="shared" si="8"/>
        <v>2.5</v>
      </c>
      <c r="O41" s="13">
        <f t="shared" si="8"/>
        <v>0</v>
      </c>
      <c r="P41" s="13">
        <f t="shared" si="8"/>
        <v>0</v>
      </c>
      <c r="Q41" s="13">
        <f t="shared" si="8"/>
        <v>1</v>
      </c>
      <c r="R41" s="13">
        <f t="shared" si="8"/>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762</v>
      </c>
      <c r="E43" s="19">
        <v>216</v>
      </c>
      <c r="F43" s="19">
        <v>1528.13</v>
      </c>
      <c r="G43" s="19">
        <v>10.45</v>
      </c>
      <c r="H43" s="19">
        <v>91.1</v>
      </c>
      <c r="I43" s="19"/>
      <c r="J43" s="19">
        <v>7</v>
      </c>
      <c r="K43" s="19">
        <v>24</v>
      </c>
      <c r="L43" s="19">
        <v>0</v>
      </c>
      <c r="M43" s="19">
        <v>0</v>
      </c>
      <c r="N43" s="19">
        <v>17</v>
      </c>
      <c r="O43" s="19">
        <v>6</v>
      </c>
      <c r="P43" s="19">
        <v>1</v>
      </c>
      <c r="Q43" s="19">
        <v>5</v>
      </c>
      <c r="R43" s="19">
        <v>0</v>
      </c>
      <c r="S43" s="18"/>
      <c r="U43" s="102">
        <v>3</v>
      </c>
      <c r="V43" s="102">
        <f>IF($H43="","",$H43)</f>
        <v>91.1</v>
      </c>
      <c r="W43" s="102">
        <f>IF(V43="","",V43/100)</f>
        <v>0.91099999999999992</v>
      </c>
      <c r="X43" s="102">
        <f>IF($G43="","",$G43)</f>
        <v>10.45</v>
      </c>
      <c r="Y43" s="102">
        <f>IF($K43="","",$K43)</f>
        <v>24</v>
      </c>
      <c r="Z43" s="102">
        <f>IF(J43="","",J43-1)</f>
        <v>6</v>
      </c>
      <c r="AA43" s="102">
        <f>IF($L43="","",$L43)</f>
        <v>0</v>
      </c>
      <c r="AB43" s="102">
        <f>IF($M43="","",$M43)</f>
        <v>0</v>
      </c>
      <c r="AC43" s="102">
        <f>IF($H44="","",$H44)</f>
        <v>89.3</v>
      </c>
      <c r="AD43" s="102">
        <f>IF(AC43="","",AC43/100)</f>
        <v>0.89300000000000002</v>
      </c>
      <c r="AE43" s="102">
        <f>IF($G44="","",$G44)</f>
        <v>9.41</v>
      </c>
      <c r="AF43" s="102">
        <f>IF($K44="","",$K44)</f>
        <v>18</v>
      </c>
      <c r="AG43" s="102">
        <f>IF(J44="","",J44-1)</f>
        <v>6</v>
      </c>
      <c r="AH43" s="102">
        <f>IF($L44="","",$L44)</f>
        <v>0</v>
      </c>
      <c r="AI43" s="102">
        <f>IF($M44="","",$M44)</f>
        <v>0</v>
      </c>
      <c r="AJ43" s="102">
        <f>IF($H45="","",$H45)</f>
        <v>107.2</v>
      </c>
      <c r="AK43" s="102">
        <f>IF(AJ43="","",AJ43/100)</f>
        <v>1.0720000000000001</v>
      </c>
      <c r="AL43" s="102">
        <f>IF($G45="","",$G45)</f>
        <v>9.4700000000000006</v>
      </c>
      <c r="AM43" s="102">
        <f>IF($K45="","",$K45)</f>
        <v>24</v>
      </c>
      <c r="AN43" s="102">
        <f>IF(J45="","",J45-1)</f>
        <v>9</v>
      </c>
      <c r="AO43" s="102">
        <f>IF($L45="","",$L45)</f>
        <v>1</v>
      </c>
      <c r="AP43" s="102">
        <f>IF($M45="","",$M45)</f>
        <v>5</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6.333333333333333</v>
      </c>
      <c r="BM43" s="102">
        <f>SUM(P43:P48)/U43</f>
        <v>1</v>
      </c>
      <c r="BN43" s="102">
        <f>SUM(Q43:Q48)/U43</f>
        <v>4.666666666666667</v>
      </c>
      <c r="BO43" s="102">
        <f>SUM(R43:R48)/U43</f>
        <v>0</v>
      </c>
    </row>
    <row r="44" spans="2:67" ht="15.75" x14ac:dyDescent="0.2">
      <c r="B44" s="147"/>
      <c r="C44" s="21" t="s">
        <v>103</v>
      </c>
      <c r="D44" s="19" t="s">
        <v>755</v>
      </c>
      <c r="E44" s="19">
        <v>219</v>
      </c>
      <c r="F44" s="20"/>
      <c r="G44" s="19">
        <v>9.41</v>
      </c>
      <c r="H44" s="19">
        <v>89.3</v>
      </c>
      <c r="I44" s="19"/>
      <c r="J44" s="19">
        <v>7</v>
      </c>
      <c r="K44" s="19">
        <v>18</v>
      </c>
      <c r="L44" s="19">
        <v>0</v>
      </c>
      <c r="M44" s="19">
        <v>0</v>
      </c>
      <c r="N44" s="19">
        <v>12</v>
      </c>
      <c r="O44" s="19">
        <v>0</v>
      </c>
      <c r="P44" s="19">
        <v>0</v>
      </c>
      <c r="Q44" s="19">
        <v>4</v>
      </c>
      <c r="R44" s="19">
        <v>0</v>
      </c>
      <c r="S44" s="18"/>
    </row>
    <row r="45" spans="2:67" ht="15.75" x14ac:dyDescent="0.2">
      <c r="B45" s="147"/>
      <c r="C45" s="21" t="s">
        <v>102</v>
      </c>
      <c r="D45" s="19" t="str">
        <f t="shared" ref="D45:E48" si="9">D44</f>
        <v>cob</v>
      </c>
      <c r="E45" s="19">
        <f t="shared" si="9"/>
        <v>219</v>
      </c>
      <c r="F45" s="20"/>
      <c r="G45" s="19">
        <v>9.4700000000000006</v>
      </c>
      <c r="H45" s="19">
        <v>107.2</v>
      </c>
      <c r="I45" s="19"/>
      <c r="J45" s="19">
        <v>10</v>
      </c>
      <c r="K45" s="19">
        <v>24</v>
      </c>
      <c r="L45" s="19">
        <v>1</v>
      </c>
      <c r="M45" s="19">
        <v>5</v>
      </c>
      <c r="N45" s="19">
        <v>15</v>
      </c>
      <c r="O45" s="19">
        <v>13</v>
      </c>
      <c r="P45" s="19">
        <v>2</v>
      </c>
      <c r="Q45" s="19">
        <v>5</v>
      </c>
      <c r="R45" s="19">
        <v>0</v>
      </c>
      <c r="S45" s="18"/>
    </row>
    <row r="46" spans="2:67" ht="15.75" x14ac:dyDescent="0.2">
      <c r="B46" s="147"/>
      <c r="C46" s="21" t="s">
        <v>101</v>
      </c>
      <c r="D46" s="19" t="str">
        <f t="shared" si="9"/>
        <v>cob</v>
      </c>
      <c r="E46" s="19">
        <f t="shared" si="9"/>
        <v>219</v>
      </c>
      <c r="F46" s="20"/>
      <c r="G46" s="19"/>
      <c r="H46" s="19"/>
      <c r="I46" s="19"/>
      <c r="J46" s="19"/>
      <c r="K46" s="19"/>
      <c r="L46" s="19"/>
      <c r="M46" s="19"/>
      <c r="N46" s="19"/>
      <c r="O46" s="19"/>
      <c r="P46" s="19"/>
      <c r="Q46" s="19"/>
      <c r="R46" s="19"/>
      <c r="S46" s="18"/>
    </row>
    <row r="47" spans="2:67" ht="15.75" x14ac:dyDescent="0.2">
      <c r="B47" s="147"/>
      <c r="C47" s="21" t="s">
        <v>100</v>
      </c>
      <c r="D47" s="19" t="str">
        <f t="shared" si="9"/>
        <v>cob</v>
      </c>
      <c r="E47" s="19">
        <f t="shared" si="9"/>
        <v>219</v>
      </c>
      <c r="F47" s="20"/>
      <c r="G47" s="19"/>
      <c r="H47" s="19"/>
      <c r="I47" s="19"/>
      <c r="J47" s="19"/>
      <c r="K47" s="19"/>
      <c r="L47" s="19"/>
      <c r="M47" s="19"/>
      <c r="N47" s="19"/>
      <c r="O47" s="19"/>
      <c r="P47" s="19"/>
      <c r="Q47" s="19"/>
      <c r="R47" s="19"/>
      <c r="S47" s="18"/>
    </row>
    <row r="48" spans="2:67" ht="15.75" x14ac:dyDescent="0.2">
      <c r="B48" s="147"/>
      <c r="C48" s="21" t="s">
        <v>99</v>
      </c>
      <c r="D48" s="19" t="str">
        <f t="shared" si="9"/>
        <v>cob</v>
      </c>
      <c r="E48" s="19">
        <f t="shared" si="9"/>
        <v>219</v>
      </c>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219</v>
      </c>
      <c r="F50" s="13">
        <f>F43</f>
        <v>1528.13</v>
      </c>
      <c r="G50" s="13">
        <f t="shared" ref="G50:R50" si="10">AVERAGE(G43:G48)</f>
        <v>9.7766666666666655</v>
      </c>
      <c r="H50" s="13">
        <f t="shared" si="10"/>
        <v>95.86666666666666</v>
      </c>
      <c r="I50" s="13" t="e">
        <f t="shared" si="10"/>
        <v>#DIV/0!</v>
      </c>
      <c r="J50" s="13">
        <f t="shared" si="10"/>
        <v>8</v>
      </c>
      <c r="K50" s="13">
        <f t="shared" si="10"/>
        <v>22</v>
      </c>
      <c r="L50" s="13">
        <f t="shared" si="10"/>
        <v>0.33333333333333331</v>
      </c>
      <c r="M50" s="13">
        <f t="shared" si="10"/>
        <v>1.6666666666666667</v>
      </c>
      <c r="N50" s="13">
        <f t="shared" si="10"/>
        <v>14.666666666666666</v>
      </c>
      <c r="O50" s="13">
        <f t="shared" si="10"/>
        <v>6.333333333333333</v>
      </c>
      <c r="P50" s="13">
        <f t="shared" si="10"/>
        <v>1</v>
      </c>
      <c r="Q50" s="13">
        <f t="shared" si="10"/>
        <v>4.666666666666667</v>
      </c>
      <c r="R50" s="13">
        <f t="shared" si="10"/>
        <v>0</v>
      </c>
      <c r="S50" s="12"/>
    </row>
    <row r="51" spans="2:67" ht="15.75" x14ac:dyDescent="0.2">
      <c r="B51" s="17"/>
      <c r="C51" s="16" t="s">
        <v>97</v>
      </c>
      <c r="D51" s="15"/>
      <c r="E51" s="14"/>
      <c r="F51" s="14"/>
      <c r="G51" s="13">
        <f t="shared" ref="G51:R51" si="11">STDEV(G43:G48)/SQRT(COUNT(G43:G48))</f>
        <v>0.33711191679388053</v>
      </c>
      <c r="H51" s="13">
        <f t="shared" si="11"/>
        <v>5.6904403266453061</v>
      </c>
      <c r="I51" s="13" t="e">
        <f t="shared" si="11"/>
        <v>#DIV/0!</v>
      </c>
      <c r="J51" s="13">
        <f t="shared" si="11"/>
        <v>1</v>
      </c>
      <c r="K51" s="13">
        <f t="shared" si="11"/>
        <v>2</v>
      </c>
      <c r="L51" s="13">
        <f t="shared" si="11"/>
        <v>0.33333333333333337</v>
      </c>
      <c r="M51" s="13">
        <f t="shared" si="11"/>
        <v>1.6666666666666667</v>
      </c>
      <c r="N51" s="13">
        <f t="shared" si="11"/>
        <v>1.4529663145135558</v>
      </c>
      <c r="O51" s="13">
        <f t="shared" si="11"/>
        <v>3.7564758898615485</v>
      </c>
      <c r="P51" s="13">
        <f t="shared" si="11"/>
        <v>0.57735026918962584</v>
      </c>
      <c r="Q51" s="13">
        <f t="shared" si="11"/>
        <v>0.33333333333333454</v>
      </c>
      <c r="R51" s="13">
        <f t="shared" si="11"/>
        <v>0</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762</v>
      </c>
      <c r="E53" s="19">
        <v>216</v>
      </c>
      <c r="F53" s="19">
        <v>1587.56</v>
      </c>
      <c r="G53" s="19">
        <v>13.7</v>
      </c>
      <c r="H53" s="19">
        <v>82</v>
      </c>
      <c r="I53" s="19"/>
      <c r="J53" s="19">
        <v>6</v>
      </c>
      <c r="K53" s="19">
        <v>22</v>
      </c>
      <c r="L53" s="19">
        <v>2</v>
      </c>
      <c r="M53" s="19">
        <v>3</v>
      </c>
      <c r="N53" s="19">
        <v>18</v>
      </c>
      <c r="O53" s="19">
        <v>3</v>
      </c>
      <c r="P53" s="19">
        <v>1</v>
      </c>
      <c r="Q53" s="19">
        <v>9</v>
      </c>
      <c r="R53" s="19">
        <v>0</v>
      </c>
      <c r="S53" s="18"/>
      <c r="U53" s="102">
        <v>3</v>
      </c>
      <c r="V53" s="102">
        <f>IF($H53="","",$H53)</f>
        <v>82</v>
      </c>
      <c r="W53" s="102">
        <f>IF(V53="","",V53/100)</f>
        <v>0.82</v>
      </c>
      <c r="X53" s="102">
        <f>IF($G53="","",$G53)</f>
        <v>13.7</v>
      </c>
      <c r="Y53" s="102">
        <f>IF($K53="","",$K53)</f>
        <v>22</v>
      </c>
      <c r="Z53" s="102">
        <f>IF(J53="","",J53-1)</f>
        <v>5</v>
      </c>
      <c r="AA53" s="102">
        <f>IF($L53="","",$L53)</f>
        <v>2</v>
      </c>
      <c r="AB53" s="102">
        <f>IF($M53="","",$M53)</f>
        <v>3</v>
      </c>
      <c r="AC53" s="102">
        <f>IF($H54="","",$H54)</f>
        <v>111.2</v>
      </c>
      <c r="AD53" s="102">
        <f>IF(AC53="","",AC53/100)</f>
        <v>1.1120000000000001</v>
      </c>
      <c r="AE53" s="102">
        <f>IF($G54="","",$G54)</f>
        <v>18.399999999999999</v>
      </c>
      <c r="AF53" s="102">
        <f>IF($K54="","",$K54)</f>
        <v>27</v>
      </c>
      <c r="AG53" s="102">
        <f>IF(J54="","",J54-1)</f>
        <v>6</v>
      </c>
      <c r="AH53" s="102">
        <f>IF($L54="","",$L54)</f>
        <v>5</v>
      </c>
      <c r="AI53" s="102">
        <f>IF($M54="","",$M54)</f>
        <v>31</v>
      </c>
      <c r="AJ53" s="102">
        <f>IF($H55="","",$H55)</f>
        <v>88</v>
      </c>
      <c r="AK53" s="102">
        <f>IF(AJ53="","",AJ53/100)</f>
        <v>0.88</v>
      </c>
      <c r="AL53" s="102">
        <f>IF($G55="","",$G55)</f>
        <v>13</v>
      </c>
      <c r="AM53" s="102">
        <f>IF($K55="","",$K55)</f>
        <v>21</v>
      </c>
      <c r="AN53" s="102">
        <f>IF(J55="","",J55-1)</f>
        <v>8</v>
      </c>
      <c r="AO53" s="102">
        <f>IF($L55="","",$L55)</f>
        <v>5</v>
      </c>
      <c r="AP53" s="102">
        <f>IF($M55="","",$M55)</f>
        <v>26</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12.666666666666666</v>
      </c>
      <c r="BM53" s="102">
        <f>SUM(P53:P58)/U53</f>
        <v>2.3333333333333335</v>
      </c>
      <c r="BN53" s="102">
        <f>SUM(Q53:Q58)/U53</f>
        <v>19</v>
      </c>
      <c r="BO53" s="102">
        <f>SUM(R53:R58)/U53</f>
        <v>0</v>
      </c>
    </row>
    <row r="54" spans="2:67" ht="15.75" x14ac:dyDescent="0.2">
      <c r="B54" s="147"/>
      <c r="C54" s="21" t="s">
        <v>103</v>
      </c>
      <c r="D54" s="19" t="s">
        <v>107</v>
      </c>
      <c r="E54" s="19">
        <v>219</v>
      </c>
      <c r="F54" s="20"/>
      <c r="G54" s="19">
        <v>18.399999999999999</v>
      </c>
      <c r="H54" s="19">
        <v>111.2</v>
      </c>
      <c r="I54" s="19"/>
      <c r="J54" s="19">
        <v>7</v>
      </c>
      <c r="K54" s="19">
        <v>27</v>
      </c>
      <c r="L54" s="19">
        <v>5</v>
      </c>
      <c r="M54" s="19">
        <v>31</v>
      </c>
      <c r="N54" s="19">
        <v>22</v>
      </c>
      <c r="O54" s="19">
        <v>16</v>
      </c>
      <c r="P54" s="19">
        <v>2</v>
      </c>
      <c r="Q54" s="19">
        <v>32</v>
      </c>
      <c r="R54" s="19">
        <v>0</v>
      </c>
      <c r="S54" s="18"/>
    </row>
    <row r="55" spans="2:67" ht="15.75" x14ac:dyDescent="0.2">
      <c r="B55" s="147"/>
      <c r="C55" s="21" t="s">
        <v>102</v>
      </c>
      <c r="D55" s="19" t="str">
        <f t="shared" ref="D55:E58" si="12">D54</f>
        <v>sr</v>
      </c>
      <c r="E55" s="19">
        <f t="shared" si="12"/>
        <v>219</v>
      </c>
      <c r="F55" s="20"/>
      <c r="G55" s="19">
        <v>13</v>
      </c>
      <c r="H55" s="19">
        <v>88</v>
      </c>
      <c r="I55" s="19"/>
      <c r="J55" s="19">
        <v>9</v>
      </c>
      <c r="K55" s="19">
        <v>21</v>
      </c>
      <c r="L55" s="19">
        <v>5</v>
      </c>
      <c r="M55" s="19">
        <v>26</v>
      </c>
      <c r="N55" s="19">
        <v>13</v>
      </c>
      <c r="O55" s="19">
        <v>19</v>
      </c>
      <c r="P55" s="19">
        <v>4</v>
      </c>
      <c r="Q55" s="19">
        <v>16</v>
      </c>
      <c r="R55" s="19">
        <v>0</v>
      </c>
      <c r="S55" s="18"/>
    </row>
    <row r="56" spans="2:67" ht="15.75" x14ac:dyDescent="0.2">
      <c r="B56" s="147"/>
      <c r="C56" s="21" t="s">
        <v>101</v>
      </c>
      <c r="D56" s="19" t="str">
        <f t="shared" si="12"/>
        <v>sr</v>
      </c>
      <c r="E56" s="19">
        <f t="shared" si="12"/>
        <v>219</v>
      </c>
      <c r="F56" s="20"/>
      <c r="G56" s="19"/>
      <c r="H56" s="19"/>
      <c r="I56" s="19"/>
      <c r="J56" s="19"/>
      <c r="K56" s="19"/>
      <c r="L56" s="19"/>
      <c r="M56" s="19"/>
      <c r="N56" s="19"/>
      <c r="O56" s="19"/>
      <c r="P56" s="19"/>
      <c r="Q56" s="19"/>
      <c r="R56" s="19"/>
      <c r="S56" s="18"/>
    </row>
    <row r="57" spans="2:67" ht="15.75" x14ac:dyDescent="0.2">
      <c r="B57" s="147"/>
      <c r="C57" s="21" t="s">
        <v>100</v>
      </c>
      <c r="D57" s="19" t="str">
        <f t="shared" si="12"/>
        <v>sr</v>
      </c>
      <c r="E57" s="19">
        <f t="shared" si="12"/>
        <v>219</v>
      </c>
      <c r="F57" s="20"/>
      <c r="G57" s="19"/>
      <c r="H57" s="19"/>
      <c r="I57" s="19"/>
      <c r="J57" s="19"/>
      <c r="K57" s="19"/>
      <c r="L57" s="19"/>
      <c r="M57" s="19"/>
      <c r="N57" s="19"/>
      <c r="O57" s="19"/>
      <c r="P57" s="19"/>
      <c r="Q57" s="19"/>
      <c r="R57" s="19"/>
      <c r="S57" s="18"/>
    </row>
    <row r="58" spans="2:67" ht="15.75" x14ac:dyDescent="0.2">
      <c r="B58" s="147"/>
      <c r="C58" s="21" t="s">
        <v>99</v>
      </c>
      <c r="D58" s="19" t="str">
        <f t="shared" si="12"/>
        <v>sr</v>
      </c>
      <c r="E58" s="19">
        <f t="shared" si="12"/>
        <v>219</v>
      </c>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219</v>
      </c>
      <c r="F60" s="13">
        <f>F53</f>
        <v>1587.56</v>
      </c>
      <c r="G60" s="13">
        <f>AVERAGE(G53:G58)</f>
        <v>15.033333333333331</v>
      </c>
      <c r="H60" s="13">
        <f>AVERAGE(H53:H58)</f>
        <v>93.733333333333334</v>
      </c>
      <c r="I60" s="13" t="e">
        <f>AVERAGE(I53:I58)</f>
        <v>#DIV/0!</v>
      </c>
      <c r="J60" s="13">
        <f>AVERAGE(J53:J58)</f>
        <v>7.333333333333333</v>
      </c>
      <c r="K60" s="13">
        <f>AVERAGE(K54:K58)</f>
        <v>24</v>
      </c>
      <c r="L60" s="13">
        <f t="shared" ref="L60:R60" si="13">AVERAGE(L53:L58)</f>
        <v>4</v>
      </c>
      <c r="M60" s="13">
        <f t="shared" si="13"/>
        <v>20</v>
      </c>
      <c r="N60" s="13">
        <f t="shared" si="13"/>
        <v>17.666666666666668</v>
      </c>
      <c r="O60" s="13">
        <f t="shared" si="13"/>
        <v>12.666666666666666</v>
      </c>
      <c r="P60" s="13">
        <f t="shared" si="13"/>
        <v>2.3333333333333335</v>
      </c>
      <c r="Q60" s="13">
        <f t="shared" si="13"/>
        <v>19</v>
      </c>
      <c r="R60" s="13">
        <f t="shared" si="13"/>
        <v>0</v>
      </c>
      <c r="S60" s="12"/>
    </row>
    <row r="61" spans="2:67" ht="15.75" x14ac:dyDescent="0.2">
      <c r="B61" s="17"/>
      <c r="C61" s="16" t="s">
        <v>97</v>
      </c>
      <c r="D61" s="15"/>
      <c r="E61" s="14"/>
      <c r="F61" s="14"/>
      <c r="G61" s="13">
        <f>STDEV(G53:G58)/SQRT(COUNT(G53:G58))</f>
        <v>1.6954186634706028</v>
      </c>
      <c r="H61" s="13">
        <f>STDEV(H53:H58)/SQRT(COUNT(H53:H58))</f>
        <v>8.9034325465582302</v>
      </c>
      <c r="I61" s="13" t="e">
        <f>STDEV(I53:I58)/SQRT(COUNT(I53:I58))</f>
        <v>#DIV/0!</v>
      </c>
      <c r="J61" s="13">
        <f>STDEV(J53:J58)/SQRT(COUNT(J53:J58))</f>
        <v>0.88191710368819609</v>
      </c>
      <c r="K61" s="13">
        <f>STDEV(K54:K58)/SQRT(COUNT(K54:K58))</f>
        <v>2.9999999999999996</v>
      </c>
      <c r="L61" s="13">
        <f t="shared" ref="L61:R61" si="14">STDEV(L53:L58)/SQRT(COUNT(L53:L58))</f>
        <v>1</v>
      </c>
      <c r="M61" s="13">
        <f t="shared" si="14"/>
        <v>8.6216781042517088</v>
      </c>
      <c r="N61" s="13">
        <f t="shared" si="14"/>
        <v>2.6034165586355504</v>
      </c>
      <c r="O61" s="13">
        <f t="shared" si="14"/>
        <v>4.9103066208854127</v>
      </c>
      <c r="P61" s="13">
        <f t="shared" si="14"/>
        <v>0.88191710368819698</v>
      </c>
      <c r="Q61" s="13">
        <f t="shared" si="14"/>
        <v>6.8068592855540455</v>
      </c>
      <c r="R61" s="13">
        <f t="shared" si="14"/>
        <v>0</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762</v>
      </c>
      <c r="E63" s="19">
        <v>216</v>
      </c>
      <c r="F63" s="19">
        <v>1573.97</v>
      </c>
      <c r="G63" s="19">
        <v>12.9</v>
      </c>
      <c r="H63" s="19">
        <v>93</v>
      </c>
      <c r="I63" s="19"/>
      <c r="J63" s="19">
        <v>7</v>
      </c>
      <c r="K63" s="19">
        <v>22</v>
      </c>
      <c r="L63" s="19">
        <v>3</v>
      </c>
      <c r="M63" s="19">
        <v>10</v>
      </c>
      <c r="N63" s="19">
        <v>8</v>
      </c>
      <c r="O63" s="19">
        <v>11</v>
      </c>
      <c r="P63" s="19">
        <v>1</v>
      </c>
      <c r="Q63" s="19">
        <v>8</v>
      </c>
      <c r="R63" s="19">
        <v>0</v>
      </c>
      <c r="S63" s="18"/>
      <c r="U63" s="102">
        <v>3</v>
      </c>
      <c r="V63" s="102">
        <f>IF($H63="","",$H63)</f>
        <v>93</v>
      </c>
      <c r="W63" s="102">
        <f>IF(V63="","",V63/100)</f>
        <v>0.93</v>
      </c>
      <c r="X63" s="102">
        <f>IF($G63="","",$G63)</f>
        <v>12.9</v>
      </c>
      <c r="Y63" s="102">
        <f>IF($K63="","",$K63)</f>
        <v>22</v>
      </c>
      <c r="Z63" s="102">
        <f>IF(J63="","",J63-1)</f>
        <v>6</v>
      </c>
      <c r="AA63" s="102">
        <f>IF($L63="","",$L63)</f>
        <v>3</v>
      </c>
      <c r="AB63" s="102">
        <f>IF($M63="","",$M63)</f>
        <v>10</v>
      </c>
      <c r="AC63" s="102">
        <f>IF($H64="","",$H64)</f>
        <v>86</v>
      </c>
      <c r="AD63" s="102">
        <f>IF(AC63="","",AC63/100)</f>
        <v>0.86</v>
      </c>
      <c r="AE63" s="102">
        <f>IF($G64="","",$G64)</f>
        <v>12.3</v>
      </c>
      <c r="AF63" s="102">
        <f>IF($K64="","",$K64)</f>
        <v>20</v>
      </c>
      <c r="AG63" s="102">
        <f>IF(J64="","",J64-1)</f>
        <v>5</v>
      </c>
      <c r="AH63" s="102">
        <f>IF($L64="","",$L64)</f>
        <v>3</v>
      </c>
      <c r="AI63" s="102">
        <f>IF($M64="","",$M64)</f>
        <v>10</v>
      </c>
      <c r="AJ63" s="102">
        <f>IF($H65="","",$H65)</f>
        <v>84.5</v>
      </c>
      <c r="AK63" s="102">
        <f>IF(AJ63="","",AJ63/100)</f>
        <v>0.84499999999999997</v>
      </c>
      <c r="AL63" s="102">
        <f>IF($G65="","",$G65)</f>
        <v>14.6</v>
      </c>
      <c r="AM63" s="102">
        <f>IF($K65="","",$K65)</f>
        <v>20</v>
      </c>
      <c r="AN63" s="102">
        <f>IF(J65="","",J65-1)</f>
        <v>3</v>
      </c>
      <c r="AO63" s="102">
        <f>IF($L65="","",$L65)</f>
        <v>2</v>
      </c>
      <c r="AP63" s="102">
        <f>IF($M65="","",$M65)</f>
        <v>16</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9</v>
      </c>
      <c r="BM63" s="102">
        <f>SUM(P63:P68)/U63</f>
        <v>0.66666666666666663</v>
      </c>
      <c r="BN63" s="102">
        <f>SUM(Q63:Q68)/U63</f>
        <v>13.333333333333334</v>
      </c>
      <c r="BO63" s="102">
        <f>SUM(R63:R68)/U63</f>
        <v>0</v>
      </c>
    </row>
    <row r="64" spans="2:67" ht="15.75" x14ac:dyDescent="0.2">
      <c r="B64" s="147"/>
      <c r="C64" s="21" t="s">
        <v>103</v>
      </c>
      <c r="D64" s="19" t="s">
        <v>107</v>
      </c>
      <c r="E64" s="19">
        <v>219</v>
      </c>
      <c r="F64" s="20"/>
      <c r="G64" s="19">
        <v>12.3</v>
      </c>
      <c r="H64" s="19">
        <v>86</v>
      </c>
      <c r="I64" s="19"/>
      <c r="J64" s="19">
        <v>6</v>
      </c>
      <c r="K64" s="19">
        <v>20</v>
      </c>
      <c r="L64" s="19">
        <v>3</v>
      </c>
      <c r="M64" s="19">
        <v>10</v>
      </c>
      <c r="N64" s="19">
        <v>8</v>
      </c>
      <c r="O64" s="19">
        <v>13</v>
      </c>
      <c r="P64" s="19">
        <v>1</v>
      </c>
      <c r="Q64" s="19">
        <v>9</v>
      </c>
      <c r="R64" s="19">
        <v>0</v>
      </c>
      <c r="S64" s="18"/>
    </row>
    <row r="65" spans="2:67" ht="15.75" x14ac:dyDescent="0.2">
      <c r="B65" s="147"/>
      <c r="C65" s="21" t="s">
        <v>102</v>
      </c>
      <c r="D65" s="19" t="str">
        <f t="shared" ref="D65:E68" si="15">D64</f>
        <v>sr</v>
      </c>
      <c r="E65" s="19">
        <f t="shared" si="15"/>
        <v>219</v>
      </c>
      <c r="F65" s="20"/>
      <c r="G65" s="19">
        <v>14.6</v>
      </c>
      <c r="H65" s="19">
        <v>84.5</v>
      </c>
      <c r="I65" s="19"/>
      <c r="J65" s="19">
        <v>4</v>
      </c>
      <c r="K65" s="19">
        <v>20</v>
      </c>
      <c r="L65" s="19">
        <v>2</v>
      </c>
      <c r="M65" s="19">
        <v>16</v>
      </c>
      <c r="N65" s="19">
        <v>25</v>
      </c>
      <c r="O65" s="19">
        <v>3</v>
      </c>
      <c r="P65" s="19">
        <v>0</v>
      </c>
      <c r="Q65" s="19">
        <v>23</v>
      </c>
      <c r="R65" s="19">
        <v>0</v>
      </c>
      <c r="S65" s="18"/>
    </row>
    <row r="66" spans="2:67" ht="15.75" x14ac:dyDescent="0.2">
      <c r="B66" s="147"/>
      <c r="C66" s="21" t="s">
        <v>101</v>
      </c>
      <c r="D66" s="19" t="str">
        <f t="shared" si="15"/>
        <v>sr</v>
      </c>
      <c r="E66" s="19">
        <f t="shared" si="15"/>
        <v>219</v>
      </c>
      <c r="F66" s="20"/>
      <c r="G66" s="19"/>
      <c r="H66" s="19"/>
      <c r="I66" s="19"/>
      <c r="J66" s="19"/>
      <c r="K66" s="19"/>
      <c r="L66" s="19"/>
      <c r="M66" s="19"/>
      <c r="N66" s="19"/>
      <c r="O66" s="19"/>
      <c r="P66" s="19"/>
      <c r="Q66" s="19"/>
      <c r="R66" s="19"/>
      <c r="S66" s="18"/>
    </row>
    <row r="67" spans="2:67" ht="15.75" x14ac:dyDescent="0.2">
      <c r="B67" s="147"/>
      <c r="C67" s="21" t="s">
        <v>100</v>
      </c>
      <c r="D67" s="19" t="str">
        <f t="shared" si="15"/>
        <v>sr</v>
      </c>
      <c r="E67" s="19">
        <f t="shared" si="15"/>
        <v>219</v>
      </c>
      <c r="F67" s="20"/>
      <c r="G67" s="19"/>
      <c r="H67" s="19"/>
      <c r="I67" s="19"/>
      <c r="J67" s="19"/>
      <c r="K67" s="19"/>
      <c r="L67" s="19"/>
      <c r="M67" s="19"/>
      <c r="N67" s="19"/>
      <c r="O67" s="19"/>
      <c r="P67" s="19"/>
      <c r="Q67" s="19"/>
      <c r="R67" s="19"/>
      <c r="S67" s="18"/>
    </row>
    <row r="68" spans="2:67" ht="15.75" x14ac:dyDescent="0.2">
      <c r="B68" s="147"/>
      <c r="C68" s="21" t="s">
        <v>99</v>
      </c>
      <c r="D68" s="19" t="str">
        <f t="shared" si="15"/>
        <v>sr</v>
      </c>
      <c r="E68" s="19">
        <f t="shared" si="15"/>
        <v>219</v>
      </c>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219</v>
      </c>
      <c r="F70" s="13">
        <f>F63</f>
        <v>1573.97</v>
      </c>
      <c r="G70" s="13">
        <f>AVERAGE(G63:G68)</f>
        <v>13.266666666666667</v>
      </c>
      <c r="H70" s="13">
        <f>AVERAGE(H63:H68)</f>
        <v>87.833333333333329</v>
      </c>
      <c r="I70" s="13" t="e">
        <f>AVERAGE(I63:I68)</f>
        <v>#DIV/0!</v>
      </c>
      <c r="J70" s="13">
        <f>AVERAGE(J63:J68)</f>
        <v>5.666666666666667</v>
      </c>
      <c r="K70" s="13">
        <f>AVERAGE(K64:K68)</f>
        <v>20</v>
      </c>
      <c r="L70" s="13">
        <f t="shared" ref="L70:R70" si="16">AVERAGE(L63:L68)</f>
        <v>2.6666666666666665</v>
      </c>
      <c r="M70" s="13">
        <f t="shared" si="16"/>
        <v>12</v>
      </c>
      <c r="N70" s="13">
        <f t="shared" si="16"/>
        <v>13.666666666666666</v>
      </c>
      <c r="O70" s="13">
        <f t="shared" si="16"/>
        <v>9</v>
      </c>
      <c r="P70" s="13">
        <f t="shared" si="16"/>
        <v>0.66666666666666663</v>
      </c>
      <c r="Q70" s="13">
        <f t="shared" si="16"/>
        <v>13.333333333333334</v>
      </c>
      <c r="R70" s="13">
        <f t="shared" si="16"/>
        <v>0</v>
      </c>
      <c r="S70" s="12"/>
    </row>
    <row r="71" spans="2:67" ht="15.75" x14ac:dyDescent="0.2">
      <c r="B71" s="17"/>
      <c r="C71" s="16" t="s">
        <v>97</v>
      </c>
      <c r="D71" s="15"/>
      <c r="E71" s="14"/>
      <c r="F71" s="14"/>
      <c r="G71" s="13">
        <f>STDEV(G63:G68)/SQRT(COUNT(G63:G68))</f>
        <v>0.68879927732572721</v>
      </c>
      <c r="H71" s="13">
        <f>STDEV(H63:H68)/SQRT(COUNT(H63:H68))</f>
        <v>2.619372274250285</v>
      </c>
      <c r="I71" s="13" t="e">
        <f>STDEV(I63:I68)/SQRT(COUNT(I63:I68))</f>
        <v>#DIV/0!</v>
      </c>
      <c r="J71" s="13">
        <f>STDEV(J63:J68)/SQRT(COUNT(J63:J68))</f>
        <v>0.88191710368819731</v>
      </c>
      <c r="K71" s="13">
        <f>STDEV(K64:K68)/SQRT(COUNT(K64:K68))</f>
        <v>0</v>
      </c>
      <c r="L71" s="13">
        <f t="shared" ref="L71:R71" si="17">STDEV(L63:L68)/SQRT(COUNT(L63:L68))</f>
        <v>0.33333333333333365</v>
      </c>
      <c r="M71" s="13">
        <f t="shared" si="17"/>
        <v>2</v>
      </c>
      <c r="N71" s="13">
        <f t="shared" si="17"/>
        <v>5.666666666666667</v>
      </c>
      <c r="O71" s="13">
        <f t="shared" si="17"/>
        <v>3.0550504633038935</v>
      </c>
      <c r="P71" s="13">
        <f t="shared" si="17"/>
        <v>0.33333333333333337</v>
      </c>
      <c r="Q71" s="13">
        <f t="shared" si="17"/>
        <v>4.8419463487779835</v>
      </c>
      <c r="R71" s="13">
        <f t="shared" si="17"/>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762</v>
      </c>
      <c r="E73" s="19">
        <v>216</v>
      </c>
      <c r="F73" s="19">
        <v>1498.44</v>
      </c>
      <c r="G73" s="19">
        <v>12.3</v>
      </c>
      <c r="H73" s="19">
        <v>72.3</v>
      </c>
      <c r="I73" s="19"/>
      <c r="J73" s="19">
        <v>6</v>
      </c>
      <c r="K73" s="19">
        <v>20</v>
      </c>
      <c r="L73" s="19">
        <v>2</v>
      </c>
      <c r="M73" s="19">
        <v>6</v>
      </c>
      <c r="N73" s="19">
        <v>4</v>
      </c>
      <c r="O73" s="19">
        <v>0</v>
      </c>
      <c r="P73" s="19">
        <v>0</v>
      </c>
      <c r="Q73" s="19">
        <v>14</v>
      </c>
      <c r="R73" s="19">
        <v>1</v>
      </c>
      <c r="S73" s="18"/>
      <c r="U73" s="102">
        <v>3</v>
      </c>
      <c r="V73" s="102">
        <f>IF($H73="","",$H73)</f>
        <v>72.3</v>
      </c>
      <c r="W73" s="102">
        <f>IF(V73="","",V73/100)</f>
        <v>0.72299999999999998</v>
      </c>
      <c r="X73" s="102">
        <f>IF($G73="","",$G73)</f>
        <v>12.3</v>
      </c>
      <c r="Y73" s="102">
        <f>IF($K73="","",$K73)</f>
        <v>20</v>
      </c>
      <c r="Z73" s="102">
        <f>IF(J73="","",J73-1)</f>
        <v>5</v>
      </c>
      <c r="AA73" s="102">
        <f>IF($L73="","",$L73)</f>
        <v>2</v>
      </c>
      <c r="AB73" s="102">
        <f>IF($M73="","",$M73)</f>
        <v>6</v>
      </c>
      <c r="AC73" s="102">
        <f>IF($H74="","",$H74)</f>
        <v>75.599999999999994</v>
      </c>
      <c r="AD73" s="102">
        <f>IF(AC73="","",AC73/100)</f>
        <v>0.75599999999999989</v>
      </c>
      <c r="AE73" s="102">
        <f>IF($G74="","",$G74)</f>
        <v>8.8000000000000007</v>
      </c>
      <c r="AF73" s="102">
        <f>IF($K74="","",$K74)</f>
        <v>16</v>
      </c>
      <c r="AG73" s="102">
        <f>IF(J74="","",J74-1)</f>
        <v>5</v>
      </c>
      <c r="AH73" s="102">
        <f>IF($L74="","",$L74)</f>
        <v>1</v>
      </c>
      <c r="AI73" s="102">
        <f>IF($M74="","",$M74)</f>
        <v>3</v>
      </c>
      <c r="AJ73" s="102">
        <f>IF($H75="","",$H75)</f>
        <v>75</v>
      </c>
      <c r="AK73" s="102">
        <f>IF(AJ73="","",AJ73/100)</f>
        <v>0.75</v>
      </c>
      <c r="AL73" s="102">
        <f>IF($G75="","",$G75)</f>
        <v>11.5</v>
      </c>
      <c r="AM73" s="102">
        <f>IF($K75="","",$K75)</f>
        <v>16</v>
      </c>
      <c r="AN73" s="102">
        <f>IF(J75="","",J75-1)</f>
        <v>6</v>
      </c>
      <c r="AO73" s="102">
        <f>IF($L75="","",$L75)</f>
        <v>2</v>
      </c>
      <c r="AP73" s="102">
        <f>IF($M75="","",$M75)</f>
        <v>13</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v>
      </c>
      <c r="BM73" s="102">
        <f>SUM(P73:P78)/U73</f>
        <v>0</v>
      </c>
      <c r="BN73" s="102">
        <f>SUM(Q73:Q78)/U73</f>
        <v>11.333333333333334</v>
      </c>
      <c r="BO73" s="102">
        <f>SUM(R73:R78)/U73</f>
        <v>0.33333333333333331</v>
      </c>
    </row>
    <row r="74" spans="2:67" ht="15.75" x14ac:dyDescent="0.2">
      <c r="B74" s="147"/>
      <c r="C74" s="21" t="s">
        <v>103</v>
      </c>
      <c r="D74" s="19" t="s">
        <v>107</v>
      </c>
      <c r="E74" s="19">
        <v>219</v>
      </c>
      <c r="F74" s="20"/>
      <c r="G74" s="19">
        <v>8.8000000000000007</v>
      </c>
      <c r="H74" s="19">
        <v>75.599999999999994</v>
      </c>
      <c r="I74" s="19"/>
      <c r="J74" s="19">
        <v>6</v>
      </c>
      <c r="K74" s="19">
        <v>16</v>
      </c>
      <c r="L74" s="19">
        <v>1</v>
      </c>
      <c r="M74" s="19">
        <v>3</v>
      </c>
      <c r="N74" s="19">
        <v>14</v>
      </c>
      <c r="O74" s="19">
        <v>0</v>
      </c>
      <c r="P74" s="19">
        <v>0</v>
      </c>
      <c r="Q74" s="19">
        <v>7</v>
      </c>
      <c r="R74" s="19">
        <v>0</v>
      </c>
      <c r="S74" s="18"/>
    </row>
    <row r="75" spans="2:67" ht="15.75" x14ac:dyDescent="0.2">
      <c r="B75" s="147"/>
      <c r="C75" s="21" t="s">
        <v>102</v>
      </c>
      <c r="D75" s="19" t="str">
        <f t="shared" ref="D75:E78" si="18">D74</f>
        <v>sr</v>
      </c>
      <c r="E75" s="19">
        <f t="shared" si="18"/>
        <v>219</v>
      </c>
      <c r="F75" s="20"/>
      <c r="G75" s="19">
        <v>11.5</v>
      </c>
      <c r="H75" s="19">
        <v>75</v>
      </c>
      <c r="I75" s="19"/>
      <c r="J75" s="19">
        <v>7</v>
      </c>
      <c r="K75" s="19">
        <v>16</v>
      </c>
      <c r="L75" s="19">
        <v>2</v>
      </c>
      <c r="M75" s="19">
        <v>13</v>
      </c>
      <c r="N75" s="19">
        <v>9</v>
      </c>
      <c r="O75" s="19">
        <v>0</v>
      </c>
      <c r="P75" s="19">
        <v>0</v>
      </c>
      <c r="Q75" s="19">
        <v>13</v>
      </c>
      <c r="R75" s="19">
        <v>0</v>
      </c>
      <c r="S75" s="18"/>
    </row>
    <row r="76" spans="2:67" ht="15.75" x14ac:dyDescent="0.2">
      <c r="B76" s="147"/>
      <c r="C76" s="21" t="s">
        <v>101</v>
      </c>
      <c r="D76" s="19" t="str">
        <f t="shared" si="18"/>
        <v>sr</v>
      </c>
      <c r="E76" s="19">
        <f t="shared" si="18"/>
        <v>219</v>
      </c>
      <c r="F76" s="20"/>
      <c r="G76" s="19"/>
      <c r="H76" s="19"/>
      <c r="I76" s="19"/>
      <c r="J76" s="19"/>
      <c r="K76" s="19"/>
      <c r="L76" s="19"/>
      <c r="M76" s="19"/>
      <c r="N76" s="19"/>
      <c r="O76" s="19"/>
      <c r="P76" s="19"/>
      <c r="Q76" s="19"/>
      <c r="R76" s="19"/>
      <c r="S76" s="18"/>
    </row>
    <row r="77" spans="2:67" ht="15.75" x14ac:dyDescent="0.2">
      <c r="B77" s="147"/>
      <c r="C77" s="21" t="s">
        <v>100</v>
      </c>
      <c r="D77" s="19" t="str">
        <f t="shared" si="18"/>
        <v>sr</v>
      </c>
      <c r="E77" s="19">
        <f t="shared" si="18"/>
        <v>219</v>
      </c>
      <c r="F77" s="20"/>
      <c r="G77" s="19"/>
      <c r="H77" s="19"/>
      <c r="I77" s="19"/>
      <c r="J77" s="19"/>
      <c r="K77" s="19"/>
      <c r="L77" s="19"/>
      <c r="M77" s="19"/>
      <c r="N77" s="19"/>
      <c r="O77" s="19"/>
      <c r="P77" s="19"/>
      <c r="Q77" s="19"/>
      <c r="R77" s="19"/>
      <c r="S77" s="18"/>
    </row>
    <row r="78" spans="2:67" ht="15.75" x14ac:dyDescent="0.2">
      <c r="B78" s="147"/>
      <c r="C78" s="21" t="s">
        <v>99</v>
      </c>
      <c r="D78" s="19" t="str">
        <f t="shared" si="18"/>
        <v>sr</v>
      </c>
      <c r="E78" s="19">
        <f t="shared" si="18"/>
        <v>219</v>
      </c>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219</v>
      </c>
      <c r="F80" s="13">
        <f>F73</f>
        <v>1498.44</v>
      </c>
      <c r="G80" s="13">
        <f t="shared" ref="G80:R80" si="19">AVERAGE(G73:G78)</f>
        <v>10.866666666666667</v>
      </c>
      <c r="H80" s="13">
        <f t="shared" si="19"/>
        <v>74.3</v>
      </c>
      <c r="I80" s="13" t="e">
        <f t="shared" si="19"/>
        <v>#DIV/0!</v>
      </c>
      <c r="J80" s="13">
        <f t="shared" si="19"/>
        <v>6.333333333333333</v>
      </c>
      <c r="K80" s="13">
        <f t="shared" si="19"/>
        <v>17.333333333333332</v>
      </c>
      <c r="L80" s="13">
        <f t="shared" si="19"/>
        <v>1.6666666666666667</v>
      </c>
      <c r="M80" s="13">
        <f t="shared" si="19"/>
        <v>7.333333333333333</v>
      </c>
      <c r="N80" s="13">
        <f t="shared" si="19"/>
        <v>9</v>
      </c>
      <c r="O80" s="13">
        <f t="shared" si="19"/>
        <v>0</v>
      </c>
      <c r="P80" s="13">
        <f t="shared" si="19"/>
        <v>0</v>
      </c>
      <c r="Q80" s="13">
        <f t="shared" si="19"/>
        <v>11.333333333333334</v>
      </c>
      <c r="R80" s="13">
        <f t="shared" si="19"/>
        <v>0.33333333333333331</v>
      </c>
      <c r="S80" s="12"/>
    </row>
    <row r="81" spans="2:67" ht="15.75" x14ac:dyDescent="0.2">
      <c r="B81" s="17"/>
      <c r="C81" s="16" t="s">
        <v>97</v>
      </c>
      <c r="D81" s="15"/>
      <c r="E81" s="14"/>
      <c r="F81" s="14"/>
      <c r="G81" s="13">
        <f t="shared" ref="G81:R81" si="20">STDEV(G73:G78)/SQRT(COUNT(G73:G78))</f>
        <v>1.058825344951241</v>
      </c>
      <c r="H81" s="13">
        <f t="shared" si="20"/>
        <v>1.0148891565092217</v>
      </c>
      <c r="I81" s="13" t="e">
        <f t="shared" si="20"/>
        <v>#DIV/0!</v>
      </c>
      <c r="J81" s="13">
        <f t="shared" si="20"/>
        <v>0.33333333333333337</v>
      </c>
      <c r="K81" s="13">
        <f t="shared" si="20"/>
        <v>1.333333333333331</v>
      </c>
      <c r="L81" s="13">
        <f t="shared" si="20"/>
        <v>0.3333333333333332</v>
      </c>
      <c r="M81" s="13">
        <f t="shared" si="20"/>
        <v>2.9627314724385299</v>
      </c>
      <c r="N81" s="13">
        <f t="shared" si="20"/>
        <v>2.8867513459481291</v>
      </c>
      <c r="O81" s="13">
        <f t="shared" si="20"/>
        <v>0</v>
      </c>
      <c r="P81" s="13">
        <f t="shared" si="20"/>
        <v>0</v>
      </c>
      <c r="Q81" s="13">
        <f t="shared" si="20"/>
        <v>2.185812841434001</v>
      </c>
      <c r="R81" s="13">
        <f t="shared" si="20"/>
        <v>0.33333333333333337</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762</v>
      </c>
      <c r="E83" s="19">
        <v>216</v>
      </c>
      <c r="F83" s="19">
        <v>1621.23</v>
      </c>
      <c r="G83" s="19">
        <v>16.899999999999999</v>
      </c>
      <c r="H83" s="19">
        <v>90.8</v>
      </c>
      <c r="I83" s="19"/>
      <c r="J83" s="19">
        <v>8</v>
      </c>
      <c r="K83" s="19">
        <v>21</v>
      </c>
      <c r="L83" s="19">
        <v>3</v>
      </c>
      <c r="M83" s="19">
        <v>18</v>
      </c>
      <c r="N83" s="19">
        <v>11</v>
      </c>
      <c r="O83" s="19">
        <v>15</v>
      </c>
      <c r="P83" s="19">
        <v>0</v>
      </c>
      <c r="Q83" s="19">
        <v>24</v>
      </c>
      <c r="R83" s="19">
        <v>0</v>
      </c>
      <c r="S83" s="18"/>
      <c r="U83" s="102">
        <v>3</v>
      </c>
      <c r="V83" s="102">
        <f>IF($H83="","",$H83)</f>
        <v>90.8</v>
      </c>
      <c r="W83" s="102">
        <f>IF(V83="","",V83/100)</f>
        <v>0.90799999999999992</v>
      </c>
      <c r="X83" s="102">
        <f>IF($G83="","",$G83)</f>
        <v>16.899999999999999</v>
      </c>
      <c r="Y83" s="102">
        <f>IF($K83="","",$K83)</f>
        <v>21</v>
      </c>
      <c r="Z83" s="102">
        <f>IF(J83="","",J83-1)</f>
        <v>7</v>
      </c>
      <c r="AA83" s="102">
        <f>IF($L83="","",$L83)</f>
        <v>3</v>
      </c>
      <c r="AB83" s="102">
        <f>IF($M83="","",$M83)</f>
        <v>18</v>
      </c>
      <c r="AC83" s="102">
        <f>IF($H84="","",$H84)</f>
        <v>74.2</v>
      </c>
      <c r="AD83" s="102">
        <f>IF(AC83="","",AC83/100)</f>
        <v>0.74199999999999999</v>
      </c>
      <c r="AE83" s="102">
        <f>IF($G84="","",$G84)</f>
        <v>12.7</v>
      </c>
      <c r="AF83" s="102">
        <f>IF($K84="","",$K84)</f>
        <v>16</v>
      </c>
      <c r="AG83" s="102">
        <f>IF(J84="","",J84-1)</f>
        <v>3</v>
      </c>
      <c r="AH83" s="102">
        <f>IF($L84="","",$L84)</f>
        <v>2</v>
      </c>
      <c r="AI83" s="102">
        <f>IF($M84="","",$M84)</f>
        <v>16</v>
      </c>
      <c r="AJ83" s="102">
        <f>IF($H85="","",$H85)</f>
        <v>93</v>
      </c>
      <c r="AK83" s="102">
        <f>IF(AJ83="","",AJ83/100)</f>
        <v>0.93</v>
      </c>
      <c r="AL83" s="102">
        <f>IF($G85="","",$G85)</f>
        <v>13.1</v>
      </c>
      <c r="AM83" s="102">
        <f>IF($K85="","",$K85)</f>
        <v>20</v>
      </c>
      <c r="AN83" s="102">
        <f>IF(J85="","",J85-1)</f>
        <v>7</v>
      </c>
      <c r="AO83" s="102">
        <f>IF($L85="","",$L85)</f>
        <v>3</v>
      </c>
      <c r="AP83" s="102">
        <f>IF($M85="","",$M85)</f>
        <v>8</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14.666666666666666</v>
      </c>
      <c r="BM83" s="102">
        <f>SUM(P83:P88)/U83</f>
        <v>1</v>
      </c>
      <c r="BN83" s="102">
        <f>SUM(Q83:Q88)/U83</f>
        <v>17.333333333333332</v>
      </c>
      <c r="BO83" s="102">
        <f>SUM(R83:R88)/U83</f>
        <v>0</v>
      </c>
    </row>
    <row r="84" spans="2:67" ht="15.75" x14ac:dyDescent="0.2">
      <c r="B84" s="147"/>
      <c r="C84" s="21" t="s">
        <v>103</v>
      </c>
      <c r="D84" s="19" t="s">
        <v>107</v>
      </c>
      <c r="E84" s="19">
        <v>219</v>
      </c>
      <c r="F84" s="20"/>
      <c r="G84" s="19">
        <v>12.7</v>
      </c>
      <c r="H84" s="19">
        <v>74.2</v>
      </c>
      <c r="I84" s="19"/>
      <c r="J84" s="19">
        <v>4</v>
      </c>
      <c r="K84" s="19">
        <v>16</v>
      </c>
      <c r="L84" s="19">
        <v>2</v>
      </c>
      <c r="M84" s="19">
        <v>16</v>
      </c>
      <c r="N84" s="19">
        <v>8</v>
      </c>
      <c r="O84" s="19">
        <v>11</v>
      </c>
      <c r="P84" s="19">
        <v>1</v>
      </c>
      <c r="Q84" s="19">
        <v>9</v>
      </c>
      <c r="R84" s="19">
        <v>0</v>
      </c>
      <c r="S84" s="18"/>
    </row>
    <row r="85" spans="2:67" ht="15.75" x14ac:dyDescent="0.2">
      <c r="B85" s="147"/>
      <c r="C85" s="21" t="s">
        <v>102</v>
      </c>
      <c r="D85" s="19" t="str">
        <f t="shared" ref="D85:E88" si="21">D84</f>
        <v>sr</v>
      </c>
      <c r="E85" s="19">
        <f t="shared" si="21"/>
        <v>219</v>
      </c>
      <c r="F85" s="20"/>
      <c r="G85" s="19">
        <v>13.1</v>
      </c>
      <c r="H85" s="19">
        <v>93</v>
      </c>
      <c r="I85" s="19"/>
      <c r="J85" s="19">
        <v>8</v>
      </c>
      <c r="K85" s="19">
        <v>20</v>
      </c>
      <c r="L85" s="19">
        <v>3</v>
      </c>
      <c r="M85" s="19">
        <v>8</v>
      </c>
      <c r="N85" s="19">
        <v>8</v>
      </c>
      <c r="O85" s="19">
        <v>18</v>
      </c>
      <c r="P85" s="19">
        <v>2</v>
      </c>
      <c r="Q85" s="19">
        <v>19</v>
      </c>
      <c r="R85" s="19">
        <v>0</v>
      </c>
      <c r="S85" s="18"/>
    </row>
    <row r="86" spans="2:67" ht="15.75" x14ac:dyDescent="0.2">
      <c r="B86" s="147"/>
      <c r="C86" s="21" t="s">
        <v>101</v>
      </c>
      <c r="D86" s="19" t="str">
        <f t="shared" si="21"/>
        <v>sr</v>
      </c>
      <c r="E86" s="19">
        <f t="shared" si="21"/>
        <v>219</v>
      </c>
      <c r="F86" s="20"/>
      <c r="G86" s="19"/>
      <c r="H86" s="19"/>
      <c r="I86" s="19"/>
      <c r="J86" s="19"/>
      <c r="K86" s="19"/>
      <c r="L86" s="19"/>
      <c r="M86" s="19"/>
      <c r="N86" s="19"/>
      <c r="O86" s="19"/>
      <c r="P86" s="19"/>
      <c r="Q86" s="19"/>
      <c r="R86" s="19"/>
      <c r="S86" s="18"/>
    </row>
    <row r="87" spans="2:67" ht="15.75" x14ac:dyDescent="0.2">
      <c r="B87" s="147"/>
      <c r="C87" s="21" t="s">
        <v>100</v>
      </c>
      <c r="D87" s="19" t="str">
        <f t="shared" si="21"/>
        <v>sr</v>
      </c>
      <c r="E87" s="19">
        <f t="shared" si="21"/>
        <v>219</v>
      </c>
      <c r="F87" s="20"/>
      <c r="G87" s="19"/>
      <c r="H87" s="19"/>
      <c r="I87" s="19"/>
      <c r="J87" s="19"/>
      <c r="K87" s="19"/>
      <c r="L87" s="19"/>
      <c r="M87" s="19"/>
      <c r="N87" s="19"/>
      <c r="O87" s="19"/>
      <c r="P87" s="19"/>
      <c r="Q87" s="19"/>
      <c r="R87" s="19"/>
      <c r="S87" s="18"/>
    </row>
    <row r="88" spans="2:67" ht="15.75" x14ac:dyDescent="0.2">
      <c r="B88" s="147"/>
      <c r="C88" s="21" t="s">
        <v>99</v>
      </c>
      <c r="D88" s="19" t="str">
        <f t="shared" si="21"/>
        <v>sr</v>
      </c>
      <c r="E88" s="19">
        <f t="shared" si="21"/>
        <v>219</v>
      </c>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219</v>
      </c>
      <c r="F90" s="13">
        <f>F83</f>
        <v>1621.23</v>
      </c>
      <c r="G90" s="13">
        <f t="shared" ref="G90:R90" si="22">AVERAGE(G83:G88)</f>
        <v>14.233333333333333</v>
      </c>
      <c r="H90" s="13">
        <f t="shared" si="22"/>
        <v>86</v>
      </c>
      <c r="I90" s="13" t="e">
        <f t="shared" si="22"/>
        <v>#DIV/0!</v>
      </c>
      <c r="J90" s="13">
        <f t="shared" si="22"/>
        <v>6.666666666666667</v>
      </c>
      <c r="K90" s="13">
        <f t="shared" si="22"/>
        <v>19</v>
      </c>
      <c r="L90" s="13">
        <f t="shared" si="22"/>
        <v>2.6666666666666665</v>
      </c>
      <c r="M90" s="13">
        <f t="shared" si="22"/>
        <v>14</v>
      </c>
      <c r="N90" s="13">
        <f t="shared" si="22"/>
        <v>9</v>
      </c>
      <c r="O90" s="13">
        <f t="shared" si="22"/>
        <v>14.666666666666666</v>
      </c>
      <c r="P90" s="13">
        <f t="shared" si="22"/>
        <v>1</v>
      </c>
      <c r="Q90" s="13">
        <f t="shared" si="22"/>
        <v>17.333333333333332</v>
      </c>
      <c r="R90" s="13">
        <f t="shared" si="22"/>
        <v>0</v>
      </c>
      <c r="S90" s="12"/>
    </row>
    <row r="91" spans="2:67" ht="15.75" x14ac:dyDescent="0.2">
      <c r="B91" s="17"/>
      <c r="C91" s="16" t="s">
        <v>97</v>
      </c>
      <c r="D91" s="15"/>
      <c r="E91" s="14"/>
      <c r="F91" s="14"/>
      <c r="G91" s="13">
        <f t="shared" ref="G91:R91" si="23">STDEV(G83:G88)/SQRT(COUNT(G83:G88))</f>
        <v>1.3383239933256561</v>
      </c>
      <c r="H91" s="13">
        <f t="shared" si="23"/>
        <v>5.9340823497263093</v>
      </c>
      <c r="I91" s="13" t="e">
        <f t="shared" si="23"/>
        <v>#DIV/0!</v>
      </c>
      <c r="J91" s="13">
        <f t="shared" si="23"/>
        <v>1.3333333333333328</v>
      </c>
      <c r="K91" s="13">
        <f t="shared" si="23"/>
        <v>1.5275252316519468</v>
      </c>
      <c r="L91" s="13">
        <f t="shared" si="23"/>
        <v>0.33333333333333365</v>
      </c>
      <c r="M91" s="13">
        <f t="shared" si="23"/>
        <v>3.0550504633038935</v>
      </c>
      <c r="N91" s="13">
        <f t="shared" si="23"/>
        <v>1</v>
      </c>
      <c r="O91" s="13">
        <f t="shared" si="23"/>
        <v>2.027587510099405</v>
      </c>
      <c r="P91" s="13">
        <f t="shared" si="23"/>
        <v>0.57735026918962584</v>
      </c>
      <c r="Q91" s="13">
        <f t="shared" si="23"/>
        <v>4.4095855184409842</v>
      </c>
      <c r="R91" s="13">
        <f t="shared" si="23"/>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78CC-3523-485F-985E-C555A2B2CC9B}">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740</v>
      </c>
      <c r="E13" s="19">
        <v>216</v>
      </c>
      <c r="F13" s="19">
        <v>1559.13</v>
      </c>
      <c r="G13" s="19">
        <v>13.11</v>
      </c>
      <c r="H13" s="19">
        <v>85.7</v>
      </c>
      <c r="I13" s="19"/>
      <c r="J13" s="19">
        <v>6</v>
      </c>
      <c r="K13" s="19">
        <v>24</v>
      </c>
      <c r="L13" s="19">
        <v>1</v>
      </c>
      <c r="M13" s="19">
        <v>7</v>
      </c>
      <c r="N13" s="19">
        <v>39</v>
      </c>
      <c r="O13" s="19">
        <v>5</v>
      </c>
      <c r="P13" s="19">
        <v>0</v>
      </c>
      <c r="Q13" s="19">
        <v>17</v>
      </c>
      <c r="R13" s="19"/>
      <c r="S13" s="18" t="s">
        <v>732</v>
      </c>
      <c r="U13" s="102">
        <v>3</v>
      </c>
      <c r="V13" s="102">
        <f>IF($H13="","",$H13)</f>
        <v>85.7</v>
      </c>
      <c r="W13" s="102">
        <f>IF(V13="","",V13/100)</f>
        <v>0.85699999999999998</v>
      </c>
      <c r="X13" s="102">
        <f>IF($G13="","",$G13)</f>
        <v>13.11</v>
      </c>
      <c r="Y13" s="102">
        <f>IF($K13="","",$K13)</f>
        <v>24</v>
      </c>
      <c r="Z13" s="102">
        <f>IF(J13="","",J13-1)</f>
        <v>5</v>
      </c>
      <c r="AA13" s="102">
        <f>IF($L13="","",$L13)</f>
        <v>1</v>
      </c>
      <c r="AB13" s="102">
        <f>IF($M13="","",$M13)</f>
        <v>7</v>
      </c>
      <c r="AC13" s="102">
        <f>IF($H14="","",$H14)</f>
        <v>87.2</v>
      </c>
      <c r="AD13" s="102">
        <f>IF(AC13="","",AC13/100)</f>
        <v>0.872</v>
      </c>
      <c r="AE13" s="102">
        <f>IF($G14="","",$G14)</f>
        <v>9.34</v>
      </c>
      <c r="AF13" s="102">
        <f>IF($K14="","",$K14)</f>
        <v>26</v>
      </c>
      <c r="AG13" s="102">
        <f>IF(J14="","",J14-1)</f>
        <v>5</v>
      </c>
      <c r="AH13" s="102">
        <f>IF($L14="","",$L14)</f>
        <v>0</v>
      </c>
      <c r="AI13" s="102">
        <f>IF($M14="","",$M14)</f>
        <v>0</v>
      </c>
      <c r="AJ13" s="102">
        <f>IF($H15="","",$H15)</f>
        <v>84.3</v>
      </c>
      <c r="AK13" s="102">
        <f>IF(AJ13="","",AJ13/100)</f>
        <v>0.84299999999999997</v>
      </c>
      <c r="AL13" s="102">
        <f>IF($G15="","",$G15)</f>
        <v>11.81</v>
      </c>
      <c r="AM13" s="102">
        <f>IF($K15="","",$K15)</f>
        <v>23</v>
      </c>
      <c r="AN13" s="102">
        <f>IF(J15="","",J15-1)</f>
        <v>6</v>
      </c>
      <c r="AO13" s="102">
        <f>IF($L15="","",$L15)</f>
        <v>2</v>
      </c>
      <c r="AP13" s="102">
        <f>IF($M15="","",$M15)</f>
        <v>8</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3.3333333333333335</v>
      </c>
      <c r="BM13" s="102">
        <f>SUM(P13:P18)/U13</f>
        <v>0</v>
      </c>
      <c r="BN13" s="102">
        <f>SUM(Q13:Q18)/U13</f>
        <v>13</v>
      </c>
      <c r="BO13" s="102">
        <f>SUM(R13:R18)/U13</f>
        <v>0</v>
      </c>
    </row>
    <row r="14" spans="2:67" ht="15.75" x14ac:dyDescent="0.2">
      <c r="B14" s="147"/>
      <c r="C14" s="21" t="s">
        <v>103</v>
      </c>
      <c r="D14" s="19" t="s">
        <v>747</v>
      </c>
      <c r="E14" s="19">
        <v>219</v>
      </c>
      <c r="F14" s="20"/>
      <c r="G14" s="19">
        <v>9.34</v>
      </c>
      <c r="H14" s="19">
        <v>87.2</v>
      </c>
      <c r="I14" s="19"/>
      <c r="J14" s="19">
        <v>6</v>
      </c>
      <c r="K14" s="19">
        <v>26</v>
      </c>
      <c r="L14" s="19">
        <v>0</v>
      </c>
      <c r="M14" s="19">
        <v>0</v>
      </c>
      <c r="N14" s="19">
        <v>19</v>
      </c>
      <c r="O14" s="19">
        <v>2</v>
      </c>
      <c r="P14" s="19">
        <v>0</v>
      </c>
      <c r="Q14" s="19">
        <v>11</v>
      </c>
      <c r="R14" s="19"/>
      <c r="S14" s="18" t="s">
        <v>752</v>
      </c>
    </row>
    <row r="15" spans="2:67" ht="15.75" x14ac:dyDescent="0.2">
      <c r="B15" s="147"/>
      <c r="C15" s="21" t="s">
        <v>102</v>
      </c>
      <c r="D15" s="19" t="str">
        <f t="shared" ref="D15:E18" si="0">D14</f>
        <v>COB</v>
      </c>
      <c r="E15" s="19">
        <f t="shared" si="0"/>
        <v>219</v>
      </c>
      <c r="F15" s="20"/>
      <c r="G15" s="19">
        <v>11.81</v>
      </c>
      <c r="H15" s="19">
        <v>84.3</v>
      </c>
      <c r="I15" s="19"/>
      <c r="J15" s="19">
        <v>7</v>
      </c>
      <c r="K15" s="19">
        <v>23</v>
      </c>
      <c r="L15" s="19">
        <v>2</v>
      </c>
      <c r="M15" s="19">
        <v>8</v>
      </c>
      <c r="N15" s="19">
        <v>19</v>
      </c>
      <c r="O15" s="19">
        <v>3</v>
      </c>
      <c r="P15" s="19">
        <v>0</v>
      </c>
      <c r="Q15" s="19">
        <v>11</v>
      </c>
      <c r="R15" s="19"/>
      <c r="S15" s="18"/>
    </row>
    <row r="16" spans="2:67" ht="15.75" x14ac:dyDescent="0.2">
      <c r="B16" s="147"/>
      <c r="C16" s="21" t="s">
        <v>101</v>
      </c>
      <c r="D16" s="19" t="str">
        <f t="shared" si="0"/>
        <v>COB</v>
      </c>
      <c r="E16" s="19">
        <f t="shared" si="0"/>
        <v>219</v>
      </c>
      <c r="F16" s="20"/>
      <c r="G16" s="19"/>
      <c r="H16" s="19"/>
      <c r="I16" s="19"/>
      <c r="J16" s="19"/>
      <c r="K16" s="19"/>
      <c r="L16" s="19"/>
      <c r="M16" s="19"/>
      <c r="N16" s="19"/>
      <c r="O16" s="19"/>
      <c r="P16" s="19"/>
      <c r="Q16" s="19"/>
      <c r="R16" s="19"/>
      <c r="S16" s="18" t="s">
        <v>809</v>
      </c>
    </row>
    <row r="17" spans="2:67" ht="15.75" x14ac:dyDescent="0.2">
      <c r="B17" s="147"/>
      <c r="C17" s="21" t="s">
        <v>100</v>
      </c>
      <c r="D17" s="19" t="str">
        <f t="shared" si="0"/>
        <v>COB</v>
      </c>
      <c r="E17" s="19">
        <f t="shared" si="0"/>
        <v>219</v>
      </c>
      <c r="F17" s="20"/>
      <c r="G17" s="19"/>
      <c r="H17" s="19"/>
      <c r="I17" s="19"/>
      <c r="J17" s="19"/>
      <c r="K17" s="19"/>
      <c r="L17" s="19"/>
      <c r="M17" s="19"/>
      <c r="N17" s="19"/>
      <c r="O17" s="19"/>
      <c r="P17" s="19"/>
      <c r="Q17" s="19"/>
      <c r="R17" s="19"/>
      <c r="S17" s="18"/>
    </row>
    <row r="18" spans="2:67" ht="15.75" x14ac:dyDescent="0.2">
      <c r="B18" s="147"/>
      <c r="C18" s="21" t="s">
        <v>99</v>
      </c>
      <c r="D18" s="19" t="str">
        <f t="shared" si="0"/>
        <v>COB</v>
      </c>
      <c r="E18" s="19">
        <f t="shared" si="0"/>
        <v>219</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219</v>
      </c>
      <c r="F20" s="13">
        <f>F13</f>
        <v>1559.13</v>
      </c>
      <c r="G20" s="13">
        <f t="shared" ref="G20:R20" si="1">AVERAGE(G13:G18)</f>
        <v>11.42</v>
      </c>
      <c r="H20" s="13">
        <f t="shared" si="1"/>
        <v>85.733333333333334</v>
      </c>
      <c r="I20" s="13" t="e">
        <f t="shared" si="1"/>
        <v>#DIV/0!</v>
      </c>
      <c r="J20" s="13">
        <f t="shared" si="1"/>
        <v>6.333333333333333</v>
      </c>
      <c r="K20" s="13">
        <f t="shared" si="1"/>
        <v>24.333333333333332</v>
      </c>
      <c r="L20" s="13">
        <f t="shared" si="1"/>
        <v>1</v>
      </c>
      <c r="M20" s="13">
        <f t="shared" si="1"/>
        <v>5</v>
      </c>
      <c r="N20" s="13">
        <f t="shared" si="1"/>
        <v>25.666666666666668</v>
      </c>
      <c r="O20" s="13">
        <f t="shared" si="1"/>
        <v>3.3333333333333335</v>
      </c>
      <c r="P20" s="13">
        <f t="shared" si="1"/>
        <v>0</v>
      </c>
      <c r="Q20" s="13">
        <f t="shared" si="1"/>
        <v>13</v>
      </c>
      <c r="R20" s="13" t="e">
        <f t="shared" si="1"/>
        <v>#DIV/0!</v>
      </c>
      <c r="S20" s="12"/>
    </row>
    <row r="21" spans="2:67" ht="15.75" x14ac:dyDescent="0.2">
      <c r="B21" s="17"/>
      <c r="C21" s="16" t="s">
        <v>97</v>
      </c>
      <c r="D21" s="15"/>
      <c r="E21" s="14"/>
      <c r="F21" s="14"/>
      <c r="G21" s="13">
        <f t="shared" ref="G21:R21" si="2">STDEV(G13:G18)/SQRT(COUNT(G13:G18))</f>
        <v>1.1056370712550014</v>
      </c>
      <c r="H21" s="13">
        <f t="shared" si="2"/>
        <v>0.8373237791386996</v>
      </c>
      <c r="I21" s="13" t="e">
        <f t="shared" si="2"/>
        <v>#DIV/0!</v>
      </c>
      <c r="J21" s="13">
        <f t="shared" si="2"/>
        <v>0.33333333333333337</v>
      </c>
      <c r="K21" s="13">
        <f t="shared" si="2"/>
        <v>0.88191710368819687</v>
      </c>
      <c r="L21" s="13">
        <f t="shared" si="2"/>
        <v>0.57735026918962584</v>
      </c>
      <c r="M21" s="13">
        <f t="shared" si="2"/>
        <v>2.5166114784235836</v>
      </c>
      <c r="N21" s="13">
        <f t="shared" si="2"/>
        <v>6.6666666666666679</v>
      </c>
      <c r="O21" s="13">
        <f t="shared" si="2"/>
        <v>0.88191710368819676</v>
      </c>
      <c r="P21" s="13">
        <f t="shared" si="2"/>
        <v>0</v>
      </c>
      <c r="Q21" s="13">
        <f t="shared" si="2"/>
        <v>2</v>
      </c>
      <c r="R21" s="13" t="e">
        <f t="shared" si="2"/>
        <v>#DIV/0!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c r="E23" s="19"/>
      <c r="F23" s="19">
        <v>1497.68</v>
      </c>
      <c r="G23" s="19">
        <v>14.28</v>
      </c>
      <c r="H23" s="19">
        <v>81.5</v>
      </c>
      <c r="I23" s="19"/>
      <c r="J23" s="19">
        <v>6</v>
      </c>
      <c r="K23" s="19">
        <v>22</v>
      </c>
      <c r="L23" s="19">
        <v>3</v>
      </c>
      <c r="M23" s="19">
        <v>20</v>
      </c>
      <c r="N23" s="19">
        <v>39</v>
      </c>
      <c r="O23" s="19">
        <v>8</v>
      </c>
      <c r="P23" s="19">
        <v>0</v>
      </c>
      <c r="Q23" s="19">
        <v>11</v>
      </c>
      <c r="R23" s="19"/>
      <c r="S23" s="18" t="s">
        <v>732</v>
      </c>
      <c r="U23" s="102">
        <v>3</v>
      </c>
      <c r="V23" s="102">
        <f>IF($H23="","",$H23)</f>
        <v>81.5</v>
      </c>
      <c r="W23" s="102">
        <f>IF(V23="","",V23/100)</f>
        <v>0.81499999999999995</v>
      </c>
      <c r="X23" s="102">
        <f>IF($G23="","",$G23)</f>
        <v>14.28</v>
      </c>
      <c r="Y23" s="102">
        <f>IF($K23="","",$K23)</f>
        <v>22</v>
      </c>
      <c r="Z23" s="102">
        <f>IF(J23="","",J23-1)</f>
        <v>5</v>
      </c>
      <c r="AA23" s="102">
        <f>IF($L23="","",$L23)</f>
        <v>3</v>
      </c>
      <c r="AB23" s="102">
        <f>IF($M23="","",$M23)</f>
        <v>20</v>
      </c>
      <c r="AC23" s="102">
        <f>IF($H24="","",$H24)</f>
        <v>78.3</v>
      </c>
      <c r="AD23" s="102">
        <f>IF(AC23="","",AC23/100)</f>
        <v>0.78299999999999992</v>
      </c>
      <c r="AE23" s="102">
        <f>IF($G24="","",$G24)</f>
        <v>11.84</v>
      </c>
      <c r="AF23" s="102">
        <f>IF($K24="","",$K24)</f>
        <v>26</v>
      </c>
      <c r="AG23" s="102">
        <f>IF(J24="","",J24-1)</f>
        <v>8</v>
      </c>
      <c r="AH23" s="102">
        <f>IF($L24="","",$L24)</f>
        <v>0</v>
      </c>
      <c r="AI23" s="102">
        <f>IF($M24="","",$M24)</f>
        <v>0</v>
      </c>
      <c r="AJ23" s="102">
        <f>IF($H25="","",$H25)</f>
        <v>87.1</v>
      </c>
      <c r="AK23" s="102">
        <f>IF(AJ23="","",AJ23/100)</f>
        <v>0.871</v>
      </c>
      <c r="AL23" s="102">
        <f>IF($G25="","",$G25)</f>
        <v>10.07</v>
      </c>
      <c r="AM23" s="102">
        <f>IF($K25="","",$K25)</f>
        <v>21</v>
      </c>
      <c r="AN23" s="102">
        <f>IF(J25="","",J25-1)</f>
        <v>6</v>
      </c>
      <c r="AO23" s="102">
        <f>IF($L25="","",$L25)</f>
        <v>3</v>
      </c>
      <c r="AP23" s="102">
        <f>IF($M25="","",$M25)</f>
        <v>16</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4.333333333333333</v>
      </c>
      <c r="BM23" s="102">
        <f>SUM(P23:P28)/U23</f>
        <v>1.3333333333333333</v>
      </c>
      <c r="BN23" s="102">
        <f>SUM(Q23:Q28)/U23</f>
        <v>10.666666666666666</v>
      </c>
      <c r="BO23" s="102">
        <f>SUM(R23:R28)/U23</f>
        <v>0</v>
      </c>
    </row>
    <row r="24" spans="2:67" ht="15.75" x14ac:dyDescent="0.2">
      <c r="B24" s="147"/>
      <c r="C24" s="21" t="s">
        <v>103</v>
      </c>
      <c r="D24" s="19"/>
      <c r="E24" s="19"/>
      <c r="F24" s="20"/>
      <c r="G24" s="19">
        <v>11.84</v>
      </c>
      <c r="H24" s="19">
        <v>78.3</v>
      </c>
      <c r="I24" s="19"/>
      <c r="J24" s="19">
        <v>9</v>
      </c>
      <c r="K24" s="19">
        <v>26</v>
      </c>
      <c r="L24" s="19">
        <v>0</v>
      </c>
      <c r="M24" s="19">
        <v>0</v>
      </c>
      <c r="N24" s="19">
        <v>16</v>
      </c>
      <c r="O24" s="19">
        <v>0</v>
      </c>
      <c r="P24" s="19">
        <v>1</v>
      </c>
      <c r="Q24" s="19">
        <v>14</v>
      </c>
      <c r="R24" s="19"/>
      <c r="S24" s="18" t="s">
        <v>752</v>
      </c>
    </row>
    <row r="25" spans="2:67" ht="15.75" x14ac:dyDescent="0.2">
      <c r="B25" s="147"/>
      <c r="C25" s="21" t="s">
        <v>102</v>
      </c>
      <c r="D25" s="19">
        <f t="shared" ref="D25:E28" si="3">D24</f>
        <v>0</v>
      </c>
      <c r="E25" s="19">
        <f t="shared" si="3"/>
        <v>0</v>
      </c>
      <c r="F25" s="20"/>
      <c r="G25" s="19">
        <v>10.07</v>
      </c>
      <c r="H25" s="19">
        <v>87.1</v>
      </c>
      <c r="I25" s="19"/>
      <c r="J25" s="19">
        <v>7</v>
      </c>
      <c r="K25" s="19">
        <v>21</v>
      </c>
      <c r="L25" s="19">
        <v>3</v>
      </c>
      <c r="M25" s="19">
        <v>16</v>
      </c>
      <c r="N25" s="19">
        <v>19</v>
      </c>
      <c r="O25" s="19">
        <v>5</v>
      </c>
      <c r="P25" s="19">
        <v>3</v>
      </c>
      <c r="Q25" s="19">
        <v>7</v>
      </c>
      <c r="R25" s="19"/>
      <c r="S25" s="18"/>
    </row>
    <row r="26" spans="2:67" ht="15.75" x14ac:dyDescent="0.2">
      <c r="B26" s="147"/>
      <c r="C26" s="21" t="s">
        <v>101</v>
      </c>
      <c r="D26" s="19">
        <f t="shared" si="3"/>
        <v>0</v>
      </c>
      <c r="E26" s="19">
        <f t="shared" si="3"/>
        <v>0</v>
      </c>
      <c r="F26" s="20"/>
      <c r="G26" s="19"/>
      <c r="H26" s="19"/>
      <c r="I26" s="19"/>
      <c r="J26" s="19"/>
      <c r="K26" s="19"/>
      <c r="L26" s="19"/>
      <c r="M26" s="19"/>
      <c r="N26" s="19"/>
      <c r="O26" s="19"/>
      <c r="P26" s="19"/>
      <c r="Q26" s="19"/>
      <c r="R26" s="19"/>
      <c r="S26" s="18" t="s">
        <v>828</v>
      </c>
    </row>
    <row r="27" spans="2:67" ht="15.75" x14ac:dyDescent="0.2">
      <c r="B27" s="147"/>
      <c r="C27" s="21" t="s">
        <v>100</v>
      </c>
      <c r="D27" s="19">
        <f t="shared" si="3"/>
        <v>0</v>
      </c>
      <c r="E27" s="19">
        <f t="shared" si="3"/>
        <v>0</v>
      </c>
      <c r="F27" s="20"/>
      <c r="G27" s="19"/>
      <c r="H27" s="19"/>
      <c r="I27" s="19"/>
      <c r="J27" s="19"/>
      <c r="K27" s="19"/>
      <c r="L27" s="19"/>
      <c r="M27" s="19"/>
      <c r="N27" s="19"/>
      <c r="O27" s="19"/>
      <c r="P27" s="19"/>
      <c r="Q27" s="19"/>
      <c r="R27" s="19"/>
      <c r="S27" s="18"/>
    </row>
    <row r="28" spans="2:67" ht="15.75" x14ac:dyDescent="0.2">
      <c r="B28" s="147"/>
      <c r="C28" s="21" t="s">
        <v>99</v>
      </c>
      <c r="D28" s="19">
        <f t="shared" si="3"/>
        <v>0</v>
      </c>
      <c r="E28" s="19">
        <f t="shared" si="3"/>
        <v>0</v>
      </c>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0</v>
      </c>
      <c r="F30" s="13">
        <f>G23</f>
        <v>14.28</v>
      </c>
      <c r="G30" s="13" t="e">
        <f>AVERAGE(#REF!)</f>
        <v>#REF!</v>
      </c>
      <c r="H30" s="13">
        <f t="shared" ref="H30:R30" si="4">AVERAGE(H23:H28)</f>
        <v>82.3</v>
      </c>
      <c r="I30" s="13" t="e">
        <f t="shared" si="4"/>
        <v>#DIV/0!</v>
      </c>
      <c r="J30" s="13">
        <f t="shared" si="4"/>
        <v>7.333333333333333</v>
      </c>
      <c r="K30" s="13">
        <f t="shared" si="4"/>
        <v>23</v>
      </c>
      <c r="L30" s="13">
        <f t="shared" si="4"/>
        <v>2</v>
      </c>
      <c r="M30" s="13">
        <f t="shared" si="4"/>
        <v>12</v>
      </c>
      <c r="N30" s="13">
        <f t="shared" si="4"/>
        <v>24.666666666666668</v>
      </c>
      <c r="O30" s="13">
        <f t="shared" si="4"/>
        <v>4.333333333333333</v>
      </c>
      <c r="P30" s="13">
        <f t="shared" si="4"/>
        <v>1.3333333333333333</v>
      </c>
      <c r="Q30" s="13">
        <f t="shared" si="4"/>
        <v>10.666666666666666</v>
      </c>
      <c r="R30" s="13" t="e">
        <f t="shared" si="4"/>
        <v>#DIV/0!</v>
      </c>
      <c r="S30" s="12"/>
    </row>
    <row r="31" spans="2:67" ht="15.75" x14ac:dyDescent="0.2">
      <c r="B31" s="17"/>
      <c r="C31" s="16" t="s">
        <v>97</v>
      </c>
      <c r="D31" s="15"/>
      <c r="E31" s="14"/>
      <c r="F31" s="14"/>
      <c r="G31" s="13" t="e">
        <f>STDEV(#REF!)/SQRT(COUNT(#REF!))</f>
        <v>#REF!</v>
      </c>
      <c r="H31" s="13">
        <f t="shared" ref="H31:R31" si="5">STDEV(H23:H28)/SQRT(COUNT(H23:H28))</f>
        <v>2.5716402029314538</v>
      </c>
      <c r="I31" s="13" t="e">
        <f t="shared" si="5"/>
        <v>#DIV/0!</v>
      </c>
      <c r="J31" s="13">
        <f t="shared" si="5"/>
        <v>0.88191710368819609</v>
      </c>
      <c r="K31" s="13">
        <f t="shared" si="5"/>
        <v>1.5275252316519468</v>
      </c>
      <c r="L31" s="13">
        <f t="shared" si="5"/>
        <v>1</v>
      </c>
      <c r="M31" s="13">
        <f t="shared" si="5"/>
        <v>6.110100926607787</v>
      </c>
      <c r="N31" s="13">
        <f t="shared" si="5"/>
        <v>7.2188026092359063</v>
      </c>
      <c r="O31" s="13">
        <f t="shared" si="5"/>
        <v>2.3333333333333335</v>
      </c>
      <c r="P31" s="13">
        <f t="shared" si="5"/>
        <v>0.88191710368819698</v>
      </c>
      <c r="Q31" s="13">
        <f t="shared" si="5"/>
        <v>2.0275875100994072</v>
      </c>
      <c r="R31" s="13" t="e">
        <f t="shared" si="5"/>
        <v>#DIV/0!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c r="E33" s="19"/>
      <c r="F33" s="19">
        <v>1505.97</v>
      </c>
      <c r="G33" s="19">
        <v>15.79</v>
      </c>
      <c r="H33" s="19">
        <v>87.1</v>
      </c>
      <c r="I33" s="19"/>
      <c r="J33" s="19">
        <v>7</v>
      </c>
      <c r="K33" s="19">
        <v>22</v>
      </c>
      <c r="L33" s="19">
        <v>3</v>
      </c>
      <c r="M33" s="19">
        <v>39</v>
      </c>
      <c r="N33" s="19">
        <v>21</v>
      </c>
      <c r="O33" s="19">
        <v>20</v>
      </c>
      <c r="P33" s="19">
        <v>3</v>
      </c>
      <c r="Q33" s="19">
        <v>26</v>
      </c>
      <c r="R33" s="19"/>
      <c r="S33" s="18" t="s">
        <v>732</v>
      </c>
      <c r="U33" s="102">
        <v>3</v>
      </c>
      <c r="V33" s="102">
        <f>IF($H33="","",$H33)</f>
        <v>87.1</v>
      </c>
      <c r="W33" s="102">
        <f>IF(V33="","",V33/100)</f>
        <v>0.871</v>
      </c>
      <c r="X33" s="102">
        <f>IF($G33="","",$G33)</f>
        <v>15.79</v>
      </c>
      <c r="Y33" s="102">
        <f>IF($K33="","",$K33)</f>
        <v>22</v>
      </c>
      <c r="Z33" s="102">
        <f>IF(J33="","",J33-1)</f>
        <v>6</v>
      </c>
      <c r="AA33" s="102">
        <f>IF($L33="","",$L33)</f>
        <v>3</v>
      </c>
      <c r="AB33" s="102">
        <f>IF($M33="","",$M33)</f>
        <v>39</v>
      </c>
      <c r="AC33" s="102">
        <f>IF($H34="","",$H34)</f>
        <v>75.900000000000006</v>
      </c>
      <c r="AD33" s="102">
        <f>IF(AC33="","",AC33/100)</f>
        <v>0.75900000000000001</v>
      </c>
      <c r="AE33" s="102">
        <f>IF($G34="","",$G34)</f>
        <v>13.37</v>
      </c>
      <c r="AF33" s="102">
        <f>IF($K34="","",$K34)</f>
        <v>21</v>
      </c>
      <c r="AG33" s="102">
        <f>IF(J34="","",J34-1)</f>
        <v>5</v>
      </c>
      <c r="AH33" s="102">
        <f>IF($L34="","",$L34)</f>
        <v>2</v>
      </c>
      <c r="AI33" s="102">
        <f>IF($M34="","",$M34)</f>
        <v>26</v>
      </c>
      <c r="AJ33" s="102">
        <f>IF($H35="","",$H35)</f>
        <v>92.2</v>
      </c>
      <c r="AK33" s="102">
        <f>IF(AJ33="","",AJ33/100)</f>
        <v>0.92200000000000004</v>
      </c>
      <c r="AL33" s="102">
        <f>IF($G35="","",$G35)</f>
        <v>13.01</v>
      </c>
      <c r="AM33" s="102">
        <f>IF($K35="","",$K35)</f>
        <v>24</v>
      </c>
      <c r="AN33" s="102">
        <f>IF(J35="","",J35-1)</f>
        <v>5</v>
      </c>
      <c r="AO33" s="102">
        <f>IF($L35="","",$L35)</f>
        <v>0</v>
      </c>
      <c r="AP33" s="102">
        <f>IF($M35="","",$M35)</f>
        <v>0</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10</v>
      </c>
      <c r="BM33" s="102">
        <f>SUM(P33:P38)/U33</f>
        <v>1.3333333333333333</v>
      </c>
      <c r="BN33" s="102">
        <f>SUM(Q33:Q38)/U33</f>
        <v>20.333333333333332</v>
      </c>
      <c r="BO33" s="102">
        <f>SUM(R33:R38)/U33</f>
        <v>0</v>
      </c>
    </row>
    <row r="34" spans="2:67" ht="15.75" x14ac:dyDescent="0.2">
      <c r="B34" s="147"/>
      <c r="C34" s="21" t="s">
        <v>103</v>
      </c>
      <c r="D34" s="19"/>
      <c r="E34" s="19"/>
      <c r="F34" s="20"/>
      <c r="G34" s="19">
        <v>13.37</v>
      </c>
      <c r="H34" s="19">
        <v>75.900000000000006</v>
      </c>
      <c r="I34" s="19"/>
      <c r="J34" s="19">
        <v>6</v>
      </c>
      <c r="K34" s="19">
        <v>21</v>
      </c>
      <c r="L34" s="19">
        <v>2</v>
      </c>
      <c r="M34" s="19">
        <v>26</v>
      </c>
      <c r="N34" s="19">
        <v>42</v>
      </c>
      <c r="O34" s="19">
        <v>3</v>
      </c>
      <c r="P34" s="19">
        <v>0</v>
      </c>
      <c r="Q34" s="19">
        <v>17</v>
      </c>
      <c r="R34" s="19"/>
      <c r="S34" s="18" t="s">
        <v>738</v>
      </c>
    </row>
    <row r="35" spans="2:67" ht="15.75" x14ac:dyDescent="0.2">
      <c r="B35" s="147"/>
      <c r="C35" s="21" t="s">
        <v>102</v>
      </c>
      <c r="D35" s="19">
        <f t="shared" ref="D35:E38" si="6">D34</f>
        <v>0</v>
      </c>
      <c r="E35" s="19">
        <f t="shared" si="6"/>
        <v>0</v>
      </c>
      <c r="F35" s="20"/>
      <c r="G35" s="19">
        <v>13.01</v>
      </c>
      <c r="H35" s="19">
        <v>92.2</v>
      </c>
      <c r="I35" s="19"/>
      <c r="J35" s="19">
        <v>6</v>
      </c>
      <c r="K35" s="19">
        <v>24</v>
      </c>
      <c r="L35" s="19">
        <v>0</v>
      </c>
      <c r="M35" s="19">
        <v>0</v>
      </c>
      <c r="N35" s="19">
        <v>15</v>
      </c>
      <c r="O35" s="19">
        <v>7</v>
      </c>
      <c r="P35" s="19">
        <v>1</v>
      </c>
      <c r="Q35" s="19">
        <v>18</v>
      </c>
      <c r="R35" s="19"/>
      <c r="S35" s="18" t="s">
        <v>752</v>
      </c>
    </row>
    <row r="36" spans="2:67" ht="15.75" x14ac:dyDescent="0.2">
      <c r="B36" s="147"/>
      <c r="C36" s="21" t="s">
        <v>101</v>
      </c>
      <c r="D36" s="19">
        <f t="shared" si="6"/>
        <v>0</v>
      </c>
      <c r="E36" s="19">
        <f t="shared" si="6"/>
        <v>0</v>
      </c>
      <c r="F36" s="20"/>
      <c r="G36" s="19"/>
      <c r="H36" s="19"/>
      <c r="I36" s="19"/>
      <c r="J36" s="19"/>
      <c r="K36" s="19"/>
      <c r="L36" s="19"/>
      <c r="M36" s="19"/>
      <c r="N36" s="19"/>
      <c r="O36" s="19"/>
      <c r="P36" s="19"/>
      <c r="Q36" s="19"/>
      <c r="R36" s="19"/>
      <c r="S36" s="18"/>
    </row>
    <row r="37" spans="2:67" ht="15.75" x14ac:dyDescent="0.2">
      <c r="B37" s="147"/>
      <c r="C37" s="21" t="s">
        <v>100</v>
      </c>
      <c r="D37" s="19">
        <f t="shared" si="6"/>
        <v>0</v>
      </c>
      <c r="E37" s="19">
        <f t="shared" si="6"/>
        <v>0</v>
      </c>
      <c r="F37" s="20"/>
      <c r="G37" s="19"/>
      <c r="H37" s="19"/>
      <c r="I37" s="19"/>
      <c r="J37" s="19"/>
      <c r="K37" s="19"/>
      <c r="L37" s="19"/>
      <c r="M37" s="19"/>
      <c r="N37" s="19"/>
      <c r="O37" s="19"/>
      <c r="P37" s="19"/>
      <c r="Q37" s="19"/>
      <c r="R37" s="19"/>
      <c r="S37" s="18" t="s">
        <v>806</v>
      </c>
    </row>
    <row r="38" spans="2:67" ht="15.75" x14ac:dyDescent="0.2">
      <c r="B38" s="147"/>
      <c r="C38" s="21" t="s">
        <v>99</v>
      </c>
      <c r="D38" s="19">
        <f t="shared" si="6"/>
        <v>0</v>
      </c>
      <c r="E38" s="19">
        <f t="shared" si="6"/>
        <v>0</v>
      </c>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0</v>
      </c>
      <c r="F40" s="13">
        <f>F33</f>
        <v>1505.97</v>
      </c>
      <c r="G40" s="13">
        <f t="shared" ref="G40:R40" si="7">AVERAGE(G33:G38)</f>
        <v>14.056666666666665</v>
      </c>
      <c r="H40" s="13">
        <f t="shared" si="7"/>
        <v>85.066666666666663</v>
      </c>
      <c r="I40" s="13" t="e">
        <f t="shared" si="7"/>
        <v>#DIV/0!</v>
      </c>
      <c r="J40" s="13">
        <f t="shared" si="7"/>
        <v>6.333333333333333</v>
      </c>
      <c r="K40" s="13">
        <f t="shared" si="7"/>
        <v>22.333333333333332</v>
      </c>
      <c r="L40" s="13">
        <f t="shared" si="7"/>
        <v>1.6666666666666667</v>
      </c>
      <c r="M40" s="13">
        <f t="shared" si="7"/>
        <v>21.666666666666668</v>
      </c>
      <c r="N40" s="13">
        <f t="shared" si="7"/>
        <v>26</v>
      </c>
      <c r="O40" s="13">
        <f t="shared" si="7"/>
        <v>10</v>
      </c>
      <c r="P40" s="13">
        <f t="shared" si="7"/>
        <v>1.3333333333333333</v>
      </c>
      <c r="Q40" s="13">
        <f t="shared" si="7"/>
        <v>20.333333333333332</v>
      </c>
      <c r="R40" s="13" t="e">
        <f t="shared" si="7"/>
        <v>#DIV/0!</v>
      </c>
      <c r="S40" s="12"/>
    </row>
    <row r="41" spans="2:67" ht="15.75" x14ac:dyDescent="0.2">
      <c r="B41" s="17"/>
      <c r="C41" s="16" t="s">
        <v>97</v>
      </c>
      <c r="D41" s="15"/>
      <c r="E41" s="14"/>
      <c r="F41" s="14"/>
      <c r="G41" s="13">
        <f t="shared" ref="G41:R41" si="8">STDEV(G33:G38)/SQRT(COUNT(G33:G38))</f>
        <v>0.87287519790122969</v>
      </c>
      <c r="H41" s="13">
        <f t="shared" si="8"/>
        <v>4.8139842588488415</v>
      </c>
      <c r="I41" s="13" t="e">
        <f t="shared" si="8"/>
        <v>#DIV/0!</v>
      </c>
      <c r="J41" s="13">
        <f t="shared" si="8"/>
        <v>0.33333333333333337</v>
      </c>
      <c r="K41" s="13">
        <f t="shared" si="8"/>
        <v>0.88191710368819687</v>
      </c>
      <c r="L41" s="13">
        <f t="shared" si="8"/>
        <v>0.88191710368819687</v>
      </c>
      <c r="M41" s="13">
        <f t="shared" si="8"/>
        <v>11.464922347946562</v>
      </c>
      <c r="N41" s="13">
        <f t="shared" si="8"/>
        <v>8.1853527718724504</v>
      </c>
      <c r="O41" s="13">
        <f t="shared" si="8"/>
        <v>5.1316014394468841</v>
      </c>
      <c r="P41" s="13">
        <f t="shared" si="8"/>
        <v>0.88191710368819698</v>
      </c>
      <c r="Q41" s="13">
        <f t="shared" si="8"/>
        <v>2.8480012484391795</v>
      </c>
      <c r="R41" s="13" t="e">
        <f t="shared" si="8"/>
        <v>#DIV/0!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740</v>
      </c>
      <c r="E43" s="19">
        <v>216</v>
      </c>
      <c r="F43" s="19">
        <v>1483.8</v>
      </c>
      <c r="G43" s="19">
        <v>18.5</v>
      </c>
      <c r="H43" s="19">
        <v>90.2</v>
      </c>
      <c r="I43" s="19"/>
      <c r="J43" s="19">
        <v>4</v>
      </c>
      <c r="K43" s="19">
        <v>23</v>
      </c>
      <c r="L43" s="19">
        <v>1</v>
      </c>
      <c r="M43" s="19">
        <v>14</v>
      </c>
      <c r="N43" s="19">
        <v>13</v>
      </c>
      <c r="O43" s="19">
        <v>7</v>
      </c>
      <c r="P43" s="19">
        <v>1</v>
      </c>
      <c r="Q43" s="19">
        <v>31</v>
      </c>
      <c r="R43" s="19"/>
      <c r="S43" s="18" t="s">
        <v>732</v>
      </c>
      <c r="U43" s="102">
        <v>3</v>
      </c>
      <c r="V43" s="102">
        <f>IF($H43="","",$H43)</f>
        <v>90.2</v>
      </c>
      <c r="W43" s="102">
        <f>IF(V43="","",V43/100)</f>
        <v>0.90200000000000002</v>
      </c>
      <c r="X43" s="102">
        <f>IF($G43="","",$G43)</f>
        <v>18.5</v>
      </c>
      <c r="Y43" s="102">
        <f>IF($K43="","",$K43)</f>
        <v>23</v>
      </c>
      <c r="Z43" s="102">
        <f>IF(J43="","",J43-1)</f>
        <v>3</v>
      </c>
      <c r="AA43" s="102">
        <f>IF($L43="","",$L43)</f>
        <v>1</v>
      </c>
      <c r="AB43" s="102">
        <f>IF($M43="","",$M43)</f>
        <v>14</v>
      </c>
      <c r="AC43" s="102">
        <f>IF($H44="","",$H44)</f>
        <v>89.3</v>
      </c>
      <c r="AD43" s="102">
        <f>IF(AC43="","",AC43/100)</f>
        <v>0.89300000000000002</v>
      </c>
      <c r="AE43" s="102">
        <f>IF($G44="","",$G44)</f>
        <v>18</v>
      </c>
      <c r="AF43" s="102">
        <f>IF($K44="","",$K44)</f>
        <v>23</v>
      </c>
      <c r="AG43" s="102">
        <f>IF(J44="","",J44-1)</f>
        <v>5</v>
      </c>
      <c r="AH43" s="102">
        <f>IF($L44="","",$L44)</f>
        <v>3</v>
      </c>
      <c r="AI43" s="102">
        <f>IF($M44="","",$M44)</f>
        <v>17</v>
      </c>
      <c r="AJ43" s="102">
        <f>IF($H45="","",$H45)</f>
        <v>109.2</v>
      </c>
      <c r="AK43" s="102">
        <f>IF(AJ43="","",AJ43/100)</f>
        <v>1.0920000000000001</v>
      </c>
      <c r="AL43" s="102">
        <f>IF($G45="","",$G45)</f>
        <v>18.21</v>
      </c>
      <c r="AM43" s="102">
        <f>IF($K45="","",$K45)</f>
        <v>27</v>
      </c>
      <c r="AN43" s="102">
        <f>IF(J45="","",J45-1)</f>
        <v>8</v>
      </c>
      <c r="AO43" s="102">
        <f>IF($L45="","",$L45)</f>
        <v>2</v>
      </c>
      <c r="AP43" s="102">
        <f>IF($M45="","",$M45)</f>
        <v>18</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11.333333333333334</v>
      </c>
      <c r="BM43" s="102">
        <f>SUM(P43:P48)/U43</f>
        <v>1.6666666666666667</v>
      </c>
      <c r="BN43" s="102">
        <f>SUM(Q43:Q48)/U43</f>
        <v>31.333333333333332</v>
      </c>
      <c r="BO43" s="102">
        <f>SUM(R43:R48)/U43</f>
        <v>0</v>
      </c>
    </row>
    <row r="44" spans="2:67" ht="15.75" x14ac:dyDescent="0.2">
      <c r="B44" s="147"/>
      <c r="C44" s="21" t="s">
        <v>103</v>
      </c>
      <c r="D44" s="19" t="s">
        <v>730</v>
      </c>
      <c r="E44" s="19">
        <v>220</v>
      </c>
      <c r="F44" s="20"/>
      <c r="G44" s="19">
        <v>18</v>
      </c>
      <c r="H44" s="19">
        <v>89.3</v>
      </c>
      <c r="I44" s="19"/>
      <c r="J44" s="19">
        <v>6</v>
      </c>
      <c r="K44" s="19">
        <v>23</v>
      </c>
      <c r="L44" s="19">
        <v>3</v>
      </c>
      <c r="M44" s="19">
        <v>17</v>
      </c>
      <c r="N44" s="19">
        <v>26</v>
      </c>
      <c r="O44" s="19">
        <v>6</v>
      </c>
      <c r="P44" s="19">
        <v>2</v>
      </c>
      <c r="Q44" s="19">
        <v>29</v>
      </c>
      <c r="R44" s="19"/>
      <c r="S44" s="18" t="s">
        <v>732</v>
      </c>
    </row>
    <row r="45" spans="2:67" ht="15.75" x14ac:dyDescent="0.2">
      <c r="B45" s="147"/>
      <c r="C45" s="21" t="s">
        <v>102</v>
      </c>
      <c r="D45" s="19" t="str">
        <f t="shared" ref="D45:E48" si="9">D44</f>
        <v>SR</v>
      </c>
      <c r="E45" s="19">
        <f t="shared" si="9"/>
        <v>220</v>
      </c>
      <c r="F45" s="20"/>
      <c r="G45" s="19">
        <v>18.21</v>
      </c>
      <c r="H45" s="19">
        <v>109.2</v>
      </c>
      <c r="I45" s="19"/>
      <c r="J45" s="19">
        <v>9</v>
      </c>
      <c r="K45" s="19">
        <v>27</v>
      </c>
      <c r="L45" s="19">
        <v>2</v>
      </c>
      <c r="M45" s="19">
        <v>18</v>
      </c>
      <c r="N45" s="19">
        <v>32</v>
      </c>
      <c r="O45" s="19">
        <v>21</v>
      </c>
      <c r="P45" s="19">
        <v>2</v>
      </c>
      <c r="Q45" s="19">
        <v>34</v>
      </c>
      <c r="R45" s="19"/>
      <c r="S45" s="18" t="s">
        <v>752</v>
      </c>
    </row>
    <row r="46" spans="2:67" ht="15.75" x14ac:dyDescent="0.2">
      <c r="B46" s="147"/>
      <c r="C46" s="21" t="s">
        <v>101</v>
      </c>
      <c r="D46" s="19" t="str">
        <f t="shared" si="9"/>
        <v>SR</v>
      </c>
      <c r="E46" s="19">
        <f t="shared" si="9"/>
        <v>220</v>
      </c>
      <c r="F46" s="20"/>
      <c r="G46" s="19"/>
      <c r="H46" s="19"/>
      <c r="I46" s="19"/>
      <c r="J46" s="19"/>
      <c r="K46" s="19"/>
      <c r="L46" s="19"/>
      <c r="M46" s="19"/>
      <c r="N46" s="19"/>
      <c r="O46" s="19"/>
      <c r="P46" s="19"/>
      <c r="Q46" s="19"/>
      <c r="R46" s="19"/>
      <c r="S46" s="18"/>
    </row>
    <row r="47" spans="2:67" ht="15.75" x14ac:dyDescent="0.2">
      <c r="B47" s="147"/>
      <c r="C47" s="21" t="s">
        <v>100</v>
      </c>
      <c r="D47" s="19" t="str">
        <f t="shared" si="9"/>
        <v>SR</v>
      </c>
      <c r="E47" s="19">
        <f t="shared" si="9"/>
        <v>220</v>
      </c>
      <c r="F47" s="20"/>
      <c r="G47" s="19"/>
      <c r="H47" s="19"/>
      <c r="I47" s="19"/>
      <c r="J47" s="19"/>
      <c r="K47" s="19"/>
      <c r="L47" s="19"/>
      <c r="M47" s="19"/>
      <c r="N47" s="19"/>
      <c r="O47" s="19"/>
      <c r="P47" s="19"/>
      <c r="Q47" s="19"/>
      <c r="R47" s="19"/>
      <c r="S47" s="18"/>
    </row>
    <row r="48" spans="2:67" ht="15.75" x14ac:dyDescent="0.2">
      <c r="B48" s="147"/>
      <c r="C48" s="21" t="s">
        <v>99</v>
      </c>
      <c r="D48" s="19" t="str">
        <f t="shared" si="9"/>
        <v>SR</v>
      </c>
      <c r="E48" s="19">
        <f t="shared" si="9"/>
        <v>220</v>
      </c>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220</v>
      </c>
      <c r="F50" s="13">
        <f>F43</f>
        <v>1483.8</v>
      </c>
      <c r="G50" s="13">
        <f t="shared" ref="G50:R50" si="10">AVERAGE(G43:G48)</f>
        <v>18.236666666666668</v>
      </c>
      <c r="H50" s="13">
        <f t="shared" si="10"/>
        <v>96.233333333333334</v>
      </c>
      <c r="I50" s="13" t="e">
        <f t="shared" si="10"/>
        <v>#DIV/0!</v>
      </c>
      <c r="J50" s="13">
        <f t="shared" si="10"/>
        <v>6.333333333333333</v>
      </c>
      <c r="K50" s="13">
        <f t="shared" si="10"/>
        <v>24.333333333333332</v>
      </c>
      <c r="L50" s="13">
        <f t="shared" si="10"/>
        <v>2</v>
      </c>
      <c r="M50" s="13">
        <f t="shared" si="10"/>
        <v>16.333333333333332</v>
      </c>
      <c r="N50" s="13">
        <f t="shared" si="10"/>
        <v>23.666666666666668</v>
      </c>
      <c r="O50" s="13">
        <f t="shared" si="10"/>
        <v>11.333333333333334</v>
      </c>
      <c r="P50" s="13">
        <f t="shared" si="10"/>
        <v>1.6666666666666667</v>
      </c>
      <c r="Q50" s="13">
        <f t="shared" si="10"/>
        <v>31.333333333333332</v>
      </c>
      <c r="R50" s="13" t="e">
        <f t="shared" si="10"/>
        <v>#DIV/0!</v>
      </c>
      <c r="S50" s="12"/>
    </row>
    <row r="51" spans="2:67" ht="15.75" x14ac:dyDescent="0.2">
      <c r="B51" s="17"/>
      <c r="C51" s="16" t="s">
        <v>97</v>
      </c>
      <c r="D51" s="15"/>
      <c r="E51" s="14"/>
      <c r="F51" s="14"/>
      <c r="G51" s="13">
        <f t="shared" ref="G51:R51" si="11">STDEV(G43:G48)/SQRT(COUNT(G43:G48))</f>
        <v>0.14495209936772599</v>
      </c>
      <c r="H51" s="13">
        <f t="shared" si="11"/>
        <v>6.4885369006511118</v>
      </c>
      <c r="I51" s="13" t="e">
        <f t="shared" si="11"/>
        <v>#DIV/0!</v>
      </c>
      <c r="J51" s="13">
        <f t="shared" si="11"/>
        <v>1.4529663145135581</v>
      </c>
      <c r="K51" s="13">
        <f t="shared" si="11"/>
        <v>1.3333333333333335</v>
      </c>
      <c r="L51" s="13">
        <f t="shared" si="11"/>
        <v>0.57735026918962584</v>
      </c>
      <c r="M51" s="13">
        <f t="shared" si="11"/>
        <v>1.2018504251546605</v>
      </c>
      <c r="N51" s="13">
        <f t="shared" si="11"/>
        <v>5.6075346137535753</v>
      </c>
      <c r="O51" s="13">
        <f t="shared" si="11"/>
        <v>4.8419463487779844</v>
      </c>
      <c r="P51" s="13">
        <f t="shared" si="11"/>
        <v>0.3333333333333332</v>
      </c>
      <c r="Q51" s="13">
        <f t="shared" si="11"/>
        <v>1.4529663145135581</v>
      </c>
      <c r="R51" s="13" t="e">
        <f t="shared" si="11"/>
        <v>#DIV/0!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740</v>
      </c>
      <c r="E53" s="19">
        <v>216</v>
      </c>
      <c r="F53" s="19">
        <v>1557.51</v>
      </c>
      <c r="G53" s="19">
        <v>9.6999999999999993</v>
      </c>
      <c r="H53" s="19">
        <v>87.2</v>
      </c>
      <c r="I53" s="19"/>
      <c r="J53" s="19">
        <v>6</v>
      </c>
      <c r="K53" s="19">
        <v>18</v>
      </c>
      <c r="L53" s="19">
        <v>1</v>
      </c>
      <c r="M53" s="19">
        <v>2</v>
      </c>
      <c r="N53" s="19">
        <v>8</v>
      </c>
      <c r="O53" s="19">
        <v>0</v>
      </c>
      <c r="P53" s="19">
        <v>0</v>
      </c>
      <c r="Q53" s="19">
        <v>5</v>
      </c>
      <c r="R53" s="19"/>
      <c r="S53" s="18" t="s">
        <v>731</v>
      </c>
      <c r="U53" s="102">
        <v>3</v>
      </c>
      <c r="V53" s="102">
        <f>IF($H53="","",$H53)</f>
        <v>87.2</v>
      </c>
      <c r="W53" s="102">
        <f>IF(V53="","",V53/100)</f>
        <v>0.872</v>
      </c>
      <c r="X53" s="102">
        <f>IF($G53="","",$G53)</f>
        <v>9.6999999999999993</v>
      </c>
      <c r="Y53" s="102">
        <f>IF($K53="","",$K53)</f>
        <v>18</v>
      </c>
      <c r="Z53" s="102">
        <f>IF(J53="","",J53-1)</f>
        <v>5</v>
      </c>
      <c r="AA53" s="102">
        <f>IF($L53="","",$L53)</f>
        <v>1</v>
      </c>
      <c r="AB53" s="102">
        <f>IF($M53="","",$M53)</f>
        <v>2</v>
      </c>
      <c r="AC53" s="102">
        <f>IF($H54="","",$H54)</f>
        <v>90.8</v>
      </c>
      <c r="AD53" s="102">
        <f>IF(AC53="","",AC53/100)</f>
        <v>0.90799999999999992</v>
      </c>
      <c r="AE53" s="102">
        <f>IF($G54="","",$G54)</f>
        <v>11.6</v>
      </c>
      <c r="AF53" s="102">
        <f>IF($K54="","",$K54)</f>
        <v>22</v>
      </c>
      <c r="AG53" s="102">
        <f>IF(J54="","",J54-1)</f>
        <v>6</v>
      </c>
      <c r="AH53" s="102">
        <f>IF($L54="","",$L54)</f>
        <v>2</v>
      </c>
      <c r="AI53" s="102">
        <f>IF($M54="","",$M54)</f>
        <v>19</v>
      </c>
      <c r="AJ53" s="102">
        <f>IF($H55="","",$H55)</f>
        <v>87</v>
      </c>
      <c r="AK53" s="102">
        <f>IF(AJ53="","",AJ53/100)</f>
        <v>0.87</v>
      </c>
      <c r="AL53" s="102">
        <f>IF($G55="","",$G55)</f>
        <v>10.9</v>
      </c>
      <c r="AM53" s="102">
        <f>IF($K55="","",$K55)</f>
        <v>20</v>
      </c>
      <c r="AN53" s="102">
        <f>IF(J55="","",J55-1)</f>
        <v>6</v>
      </c>
      <c r="AO53" s="102">
        <f>IF($L55="","",$L55)</f>
        <v>1</v>
      </c>
      <c r="AP53" s="102">
        <f>IF($M55="","",$M55)</f>
        <v>7</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1.6666666666666667</v>
      </c>
      <c r="BM53" s="102">
        <f>SUM(P53:P58)/U53</f>
        <v>0</v>
      </c>
      <c r="BN53" s="102">
        <f>SUM(Q53:Q58)/U53</f>
        <v>11</v>
      </c>
      <c r="BO53" s="102">
        <f>SUM(R53:R58)/U53</f>
        <v>0</v>
      </c>
    </row>
    <row r="54" spans="2:67" ht="15.75" x14ac:dyDescent="0.2">
      <c r="B54" s="147"/>
      <c r="C54" s="21" t="s">
        <v>103</v>
      </c>
      <c r="D54" s="19" t="s">
        <v>730</v>
      </c>
      <c r="E54" s="19">
        <v>220</v>
      </c>
      <c r="F54" s="20"/>
      <c r="G54" s="19">
        <v>11.6</v>
      </c>
      <c r="H54" s="19">
        <v>90.8</v>
      </c>
      <c r="I54" s="19"/>
      <c r="J54" s="19">
        <v>7</v>
      </c>
      <c r="K54" s="19">
        <v>22</v>
      </c>
      <c r="L54" s="19">
        <v>2</v>
      </c>
      <c r="M54" s="19">
        <v>19</v>
      </c>
      <c r="N54" s="19">
        <v>16</v>
      </c>
      <c r="O54" s="19">
        <v>5</v>
      </c>
      <c r="P54" s="19">
        <v>0</v>
      </c>
      <c r="Q54" s="19">
        <v>19</v>
      </c>
      <c r="R54" s="19"/>
      <c r="S54" s="18" t="s">
        <v>732</v>
      </c>
    </row>
    <row r="55" spans="2:67" ht="15.75" x14ac:dyDescent="0.2">
      <c r="B55" s="147"/>
      <c r="C55" s="21" t="s">
        <v>102</v>
      </c>
      <c r="D55" s="19" t="str">
        <f t="shared" ref="D55:E58" si="12">D54</f>
        <v>SR</v>
      </c>
      <c r="E55" s="19">
        <f t="shared" si="12"/>
        <v>220</v>
      </c>
      <c r="F55" s="20"/>
      <c r="G55" s="19">
        <v>10.9</v>
      </c>
      <c r="H55" s="19">
        <v>87</v>
      </c>
      <c r="I55" s="19"/>
      <c r="J55" s="19">
        <v>7</v>
      </c>
      <c r="K55" s="19">
        <v>20</v>
      </c>
      <c r="L55" s="19">
        <v>1</v>
      </c>
      <c r="M55" s="19">
        <v>7</v>
      </c>
      <c r="N55" s="19">
        <v>12</v>
      </c>
      <c r="O55" s="19">
        <v>0</v>
      </c>
      <c r="P55" s="19">
        <v>0</v>
      </c>
      <c r="Q55" s="19">
        <v>9</v>
      </c>
      <c r="R55" s="19"/>
      <c r="S55" s="18" t="s">
        <v>731</v>
      </c>
    </row>
    <row r="56" spans="2:67" ht="15.75" x14ac:dyDescent="0.2">
      <c r="B56" s="147"/>
      <c r="C56" s="21" t="s">
        <v>101</v>
      </c>
      <c r="D56" s="19" t="str">
        <f t="shared" si="12"/>
        <v>SR</v>
      </c>
      <c r="E56" s="19">
        <f t="shared" si="12"/>
        <v>220</v>
      </c>
      <c r="F56" s="20"/>
      <c r="G56" s="19"/>
      <c r="H56" s="19"/>
      <c r="I56" s="19"/>
      <c r="J56" s="19"/>
      <c r="K56" s="19"/>
      <c r="L56" s="19"/>
      <c r="M56" s="19"/>
      <c r="N56" s="19"/>
      <c r="O56" s="19"/>
      <c r="P56" s="19"/>
      <c r="Q56" s="19"/>
      <c r="R56" s="19"/>
      <c r="S56" s="18" t="s">
        <v>809</v>
      </c>
    </row>
    <row r="57" spans="2:67" ht="15.75" x14ac:dyDescent="0.2">
      <c r="B57" s="147"/>
      <c r="C57" s="21" t="s">
        <v>100</v>
      </c>
      <c r="D57" s="19" t="str">
        <f t="shared" si="12"/>
        <v>SR</v>
      </c>
      <c r="E57" s="19">
        <f t="shared" si="12"/>
        <v>220</v>
      </c>
      <c r="F57" s="20"/>
      <c r="G57" s="19"/>
      <c r="H57" s="19"/>
      <c r="I57" s="19"/>
      <c r="J57" s="19"/>
      <c r="K57" s="19"/>
      <c r="L57" s="19"/>
      <c r="M57" s="19"/>
      <c r="N57" s="19"/>
      <c r="O57" s="19"/>
      <c r="P57" s="19"/>
      <c r="Q57" s="19"/>
      <c r="R57" s="19"/>
      <c r="S57" s="18"/>
    </row>
    <row r="58" spans="2:67" ht="15.75" x14ac:dyDescent="0.2">
      <c r="B58" s="147"/>
      <c r="C58" s="21" t="s">
        <v>99</v>
      </c>
      <c r="D58" s="19" t="str">
        <f t="shared" si="12"/>
        <v>SR</v>
      </c>
      <c r="E58" s="19">
        <f t="shared" si="12"/>
        <v>220</v>
      </c>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220</v>
      </c>
      <c r="F60" s="13">
        <f>F53</f>
        <v>1557.51</v>
      </c>
      <c r="G60" s="13">
        <f t="shared" ref="G60:R60" si="13">AVERAGE(G53:G58)</f>
        <v>10.733333333333333</v>
      </c>
      <c r="H60" s="13">
        <f t="shared" si="13"/>
        <v>88.333333333333329</v>
      </c>
      <c r="I60" s="13" t="e">
        <f t="shared" si="13"/>
        <v>#DIV/0!</v>
      </c>
      <c r="J60" s="13">
        <f t="shared" si="13"/>
        <v>6.666666666666667</v>
      </c>
      <c r="K60" s="13">
        <f t="shared" si="13"/>
        <v>20</v>
      </c>
      <c r="L60" s="13">
        <f t="shared" si="13"/>
        <v>1.3333333333333333</v>
      </c>
      <c r="M60" s="13">
        <f t="shared" si="13"/>
        <v>9.3333333333333339</v>
      </c>
      <c r="N60" s="13">
        <f t="shared" si="13"/>
        <v>12</v>
      </c>
      <c r="O60" s="13">
        <f t="shared" si="13"/>
        <v>1.6666666666666667</v>
      </c>
      <c r="P60" s="13">
        <f t="shared" si="13"/>
        <v>0</v>
      </c>
      <c r="Q60" s="13">
        <f t="shared" si="13"/>
        <v>11</v>
      </c>
      <c r="R60" s="13" t="e">
        <f t="shared" si="13"/>
        <v>#DIV/0!</v>
      </c>
      <c r="S60" s="12"/>
    </row>
    <row r="61" spans="2:67" ht="15.75" x14ac:dyDescent="0.2">
      <c r="B61" s="17"/>
      <c r="C61" s="16" t="s">
        <v>97</v>
      </c>
      <c r="D61" s="15"/>
      <c r="E61" s="14"/>
      <c r="F61" s="14"/>
      <c r="G61" s="13">
        <f t="shared" ref="G61:R61" si="14">STDEV(G53:G58)/SQRT(COUNT(G53:G58))</f>
        <v>0.55477723256977485</v>
      </c>
      <c r="H61" s="13">
        <f t="shared" si="14"/>
        <v>1.2346839451634744</v>
      </c>
      <c r="I61" s="13" t="e">
        <f t="shared" si="14"/>
        <v>#DIV/0!</v>
      </c>
      <c r="J61" s="13">
        <f t="shared" si="14"/>
        <v>0.33333333333333337</v>
      </c>
      <c r="K61" s="13">
        <f t="shared" si="14"/>
        <v>1.1547005383792517</v>
      </c>
      <c r="L61" s="13">
        <f t="shared" si="14"/>
        <v>0.33333333333333337</v>
      </c>
      <c r="M61" s="13">
        <f t="shared" si="14"/>
        <v>5.0442486501405197</v>
      </c>
      <c r="N61" s="13">
        <f t="shared" si="14"/>
        <v>2.3094010767585034</v>
      </c>
      <c r="O61" s="13">
        <f t="shared" si="14"/>
        <v>1.6666666666666667</v>
      </c>
      <c r="P61" s="13">
        <f t="shared" si="14"/>
        <v>0</v>
      </c>
      <c r="Q61" s="13">
        <f t="shared" si="14"/>
        <v>4.1633319989322652</v>
      </c>
      <c r="R61" s="13" t="e">
        <f t="shared" si="14"/>
        <v>#DIV/0!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740</v>
      </c>
      <c r="E63" s="19">
        <v>216</v>
      </c>
      <c r="F63" s="19">
        <v>1540.41</v>
      </c>
      <c r="G63" s="19">
        <v>14</v>
      </c>
      <c r="H63" s="19">
        <v>82.1</v>
      </c>
      <c r="I63" s="19"/>
      <c r="J63" s="19">
        <v>8</v>
      </c>
      <c r="K63" s="19">
        <v>21</v>
      </c>
      <c r="L63" s="19">
        <v>1</v>
      </c>
      <c r="M63" s="19">
        <v>13</v>
      </c>
      <c r="N63" s="19">
        <v>21</v>
      </c>
      <c r="O63" s="19">
        <v>1</v>
      </c>
      <c r="P63" s="19">
        <v>1</v>
      </c>
      <c r="Q63" s="19">
        <v>12</v>
      </c>
      <c r="R63" s="19"/>
      <c r="S63" s="18" t="s">
        <v>731</v>
      </c>
      <c r="U63" s="102">
        <v>3</v>
      </c>
      <c r="V63" s="102">
        <f>IF($H63="","",$H63)</f>
        <v>82.1</v>
      </c>
      <c r="W63" s="102">
        <f>IF(V63="","",V63/100)</f>
        <v>0.82099999999999995</v>
      </c>
      <c r="X63" s="102">
        <f>IF($G63="","",$G63)</f>
        <v>14</v>
      </c>
      <c r="Y63" s="102">
        <f>IF($K63="","",$K63)</f>
        <v>21</v>
      </c>
      <c r="Z63" s="102">
        <f>IF(J63="","",J63-1)</f>
        <v>7</v>
      </c>
      <c r="AA63" s="102">
        <f>IF($L63="","",$L63)</f>
        <v>1</v>
      </c>
      <c r="AB63" s="102">
        <f>IF($M63="","",$M63)</f>
        <v>13</v>
      </c>
      <c r="AC63" s="102">
        <f>IF($H64="","",$H64)</f>
        <v>64.2</v>
      </c>
      <c r="AD63" s="102">
        <f>IF(AC63="","",AC63/100)</f>
        <v>0.64200000000000002</v>
      </c>
      <c r="AE63" s="102">
        <f>IF($G64="","",$G64)</f>
        <v>11.7</v>
      </c>
      <c r="AF63" s="102">
        <f>IF($K64="","",$K64)</f>
        <v>20</v>
      </c>
      <c r="AG63" s="102">
        <f>IF(J64="","",J64-1)</f>
        <v>3</v>
      </c>
      <c r="AH63" s="102">
        <f>IF($L64="","",$L64)</f>
        <v>1</v>
      </c>
      <c r="AI63" s="102">
        <f>IF($M64="","",$M64)</f>
        <v>6</v>
      </c>
      <c r="AJ63" s="102">
        <f>IF($H65="","",$H65)</f>
        <v>86</v>
      </c>
      <c r="AK63" s="102">
        <f>IF(AJ63="","",AJ63/100)</f>
        <v>0.86</v>
      </c>
      <c r="AL63" s="102">
        <f>IF($G65="","",$G65)</f>
        <v>10.1</v>
      </c>
      <c r="AM63" s="102">
        <f>IF($K65="","",$K65)</f>
        <v>21</v>
      </c>
      <c r="AN63" s="102">
        <f>IF(J65="","",J65-1)</f>
        <v>6</v>
      </c>
      <c r="AO63" s="102">
        <f>IF($L65="","",$L65)</f>
        <v>0</v>
      </c>
      <c r="AP63" s="102">
        <f>IF($M65="","",$M65)</f>
        <v>0</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2.3333333333333335</v>
      </c>
      <c r="BM63" s="102">
        <f>SUM(P63:P68)/U63</f>
        <v>1.3333333333333333</v>
      </c>
      <c r="BN63" s="102">
        <f>SUM(Q63:Q68)/U63</f>
        <v>8.6666666666666661</v>
      </c>
      <c r="BO63" s="102">
        <f>SUM(R63:R68)/U63</f>
        <v>0</v>
      </c>
    </row>
    <row r="64" spans="2:67" ht="15.75" x14ac:dyDescent="0.2">
      <c r="B64" s="147"/>
      <c r="C64" s="21" t="s">
        <v>103</v>
      </c>
      <c r="D64" s="19" t="s">
        <v>730</v>
      </c>
      <c r="E64" s="19">
        <v>220</v>
      </c>
      <c r="F64" s="20"/>
      <c r="G64" s="19">
        <v>11.7</v>
      </c>
      <c r="H64" s="19">
        <v>64.2</v>
      </c>
      <c r="I64" s="19"/>
      <c r="J64" s="19">
        <v>4</v>
      </c>
      <c r="K64" s="19">
        <v>20</v>
      </c>
      <c r="L64" s="19">
        <v>1</v>
      </c>
      <c r="M64" s="19">
        <v>6</v>
      </c>
      <c r="N64" s="19">
        <v>17</v>
      </c>
      <c r="O64" s="19">
        <v>2</v>
      </c>
      <c r="P64" s="19">
        <v>2</v>
      </c>
      <c r="Q64" s="19">
        <v>6</v>
      </c>
      <c r="R64" s="19"/>
      <c r="S64" s="18" t="s">
        <v>731</v>
      </c>
    </row>
    <row r="65" spans="2:67" ht="15.75" x14ac:dyDescent="0.2">
      <c r="B65" s="147"/>
      <c r="C65" s="21" t="s">
        <v>102</v>
      </c>
      <c r="D65" s="19" t="str">
        <f t="shared" ref="D65:E68" si="15">D64</f>
        <v>SR</v>
      </c>
      <c r="E65" s="19">
        <f t="shared" si="15"/>
        <v>220</v>
      </c>
      <c r="F65" s="20"/>
      <c r="G65" s="19">
        <v>10.1</v>
      </c>
      <c r="H65" s="19">
        <v>86</v>
      </c>
      <c r="I65" s="19"/>
      <c r="J65" s="19">
        <v>7</v>
      </c>
      <c r="K65" s="19">
        <v>21</v>
      </c>
      <c r="L65" s="19">
        <v>0</v>
      </c>
      <c r="M65" s="19">
        <v>0</v>
      </c>
      <c r="N65" s="19">
        <v>13</v>
      </c>
      <c r="O65" s="19">
        <v>4</v>
      </c>
      <c r="P65" s="19">
        <v>1</v>
      </c>
      <c r="Q65" s="19">
        <v>8</v>
      </c>
      <c r="R65" s="19"/>
      <c r="S65" s="18" t="s">
        <v>752</v>
      </c>
    </row>
    <row r="66" spans="2:67" ht="15.75" x14ac:dyDescent="0.2">
      <c r="B66" s="147"/>
      <c r="C66" s="21" t="s">
        <v>101</v>
      </c>
      <c r="D66" s="19" t="str">
        <f t="shared" si="15"/>
        <v>SR</v>
      </c>
      <c r="E66" s="19">
        <f t="shared" si="15"/>
        <v>220</v>
      </c>
      <c r="F66" s="20"/>
      <c r="G66" s="19"/>
      <c r="H66" s="19"/>
      <c r="I66" s="19"/>
      <c r="J66" s="19"/>
      <c r="K66" s="19"/>
      <c r="L66" s="19"/>
      <c r="M66" s="19"/>
      <c r="N66" s="19"/>
      <c r="O66" s="19"/>
      <c r="P66" s="19"/>
      <c r="Q66" s="19"/>
      <c r="R66" s="19"/>
      <c r="S66" s="18"/>
    </row>
    <row r="67" spans="2:67" ht="15.75" x14ac:dyDescent="0.2">
      <c r="B67" s="147"/>
      <c r="C67" s="21" t="s">
        <v>100</v>
      </c>
      <c r="D67" s="19" t="str">
        <f t="shared" si="15"/>
        <v>SR</v>
      </c>
      <c r="E67" s="19">
        <f t="shared" si="15"/>
        <v>220</v>
      </c>
      <c r="F67" s="20"/>
      <c r="G67" s="19"/>
      <c r="H67" s="19"/>
      <c r="I67" s="19"/>
      <c r="J67" s="19"/>
      <c r="K67" s="19"/>
      <c r="L67" s="19"/>
      <c r="M67" s="19"/>
      <c r="N67" s="19"/>
      <c r="O67" s="19"/>
      <c r="P67" s="19"/>
      <c r="Q67" s="19"/>
      <c r="R67" s="19"/>
      <c r="S67" s="18"/>
    </row>
    <row r="68" spans="2:67" ht="15.75" x14ac:dyDescent="0.2">
      <c r="B68" s="147"/>
      <c r="C68" s="21" t="s">
        <v>99</v>
      </c>
      <c r="D68" s="19" t="str">
        <f t="shared" si="15"/>
        <v>SR</v>
      </c>
      <c r="E68" s="19">
        <f t="shared" si="15"/>
        <v>220</v>
      </c>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220</v>
      </c>
      <c r="F70" s="13">
        <f>F63</f>
        <v>1540.41</v>
      </c>
      <c r="G70" s="13">
        <f t="shared" ref="G70:R70" si="16">AVERAGE(G63:G68)</f>
        <v>11.933333333333332</v>
      </c>
      <c r="H70" s="13">
        <f t="shared" si="16"/>
        <v>77.433333333333337</v>
      </c>
      <c r="I70" s="13" t="e">
        <f t="shared" si="16"/>
        <v>#DIV/0!</v>
      </c>
      <c r="J70" s="13">
        <f t="shared" si="16"/>
        <v>6.333333333333333</v>
      </c>
      <c r="K70" s="13">
        <f t="shared" si="16"/>
        <v>20.666666666666668</v>
      </c>
      <c r="L70" s="13">
        <f t="shared" si="16"/>
        <v>0.66666666666666663</v>
      </c>
      <c r="M70" s="13">
        <f t="shared" si="16"/>
        <v>6.333333333333333</v>
      </c>
      <c r="N70" s="13">
        <f t="shared" si="16"/>
        <v>17</v>
      </c>
      <c r="O70" s="13">
        <f t="shared" si="16"/>
        <v>2.3333333333333335</v>
      </c>
      <c r="P70" s="13">
        <f t="shared" si="16"/>
        <v>1.3333333333333333</v>
      </c>
      <c r="Q70" s="13">
        <f t="shared" si="16"/>
        <v>8.6666666666666661</v>
      </c>
      <c r="R70" s="13" t="e">
        <f t="shared" si="16"/>
        <v>#DIV/0!</v>
      </c>
      <c r="S70" s="12"/>
    </row>
    <row r="71" spans="2:67" ht="15.75" x14ac:dyDescent="0.2">
      <c r="B71" s="17"/>
      <c r="C71" s="16" t="s">
        <v>97</v>
      </c>
      <c r="D71" s="15"/>
      <c r="E71" s="14"/>
      <c r="F71" s="14"/>
      <c r="G71" s="13">
        <f t="shared" ref="G71:R71" si="17">STDEV(G63:G68)/SQRT(COUNT(G63:G68))</f>
        <v>1.1318617897566432</v>
      </c>
      <c r="H71" s="13">
        <f t="shared" si="17"/>
        <v>6.7117641330560183</v>
      </c>
      <c r="I71" s="13" t="e">
        <f t="shared" si="17"/>
        <v>#DIV/0!</v>
      </c>
      <c r="J71" s="13">
        <f t="shared" si="17"/>
        <v>1.2018504251546636</v>
      </c>
      <c r="K71" s="13">
        <f t="shared" si="17"/>
        <v>0.33333333333333337</v>
      </c>
      <c r="L71" s="13">
        <f t="shared" si="17"/>
        <v>0.33333333333333337</v>
      </c>
      <c r="M71" s="13">
        <f t="shared" si="17"/>
        <v>3.7564758898615485</v>
      </c>
      <c r="N71" s="13">
        <f t="shared" si="17"/>
        <v>2.3094010767585034</v>
      </c>
      <c r="O71" s="13">
        <f t="shared" si="17"/>
        <v>0.88191710368819698</v>
      </c>
      <c r="P71" s="13">
        <f t="shared" si="17"/>
        <v>0.33333333333333337</v>
      </c>
      <c r="Q71" s="13">
        <f t="shared" si="17"/>
        <v>1.7638342073763935</v>
      </c>
      <c r="R71" s="13" t="e">
        <f t="shared" si="17"/>
        <v>#DIV/0!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740</v>
      </c>
      <c r="E73" s="19">
        <v>216</v>
      </c>
      <c r="F73" s="19">
        <v>1505.19</v>
      </c>
      <c r="G73" s="19">
        <v>15</v>
      </c>
      <c r="H73" s="19">
        <v>94</v>
      </c>
      <c r="I73" s="19"/>
      <c r="J73" s="19">
        <v>8</v>
      </c>
      <c r="K73" s="19">
        <v>15</v>
      </c>
      <c r="L73" s="19">
        <v>4</v>
      </c>
      <c r="M73" s="19">
        <v>25</v>
      </c>
      <c r="N73" s="19">
        <v>8</v>
      </c>
      <c r="O73" s="19">
        <v>17</v>
      </c>
      <c r="P73" s="19">
        <v>3</v>
      </c>
      <c r="Q73" s="19">
        <v>14</v>
      </c>
      <c r="R73" s="19"/>
      <c r="S73" s="18"/>
      <c r="U73" s="102">
        <v>3</v>
      </c>
      <c r="V73" s="102">
        <f>IF($H73="","",$H73)</f>
        <v>94</v>
      </c>
      <c r="W73" s="102">
        <f>IF(V73="","",V73/100)</f>
        <v>0.94</v>
      </c>
      <c r="X73" s="102">
        <f>IF($G73="","",$G73)</f>
        <v>15</v>
      </c>
      <c r="Y73" s="102">
        <f>IF($K73="","",$K73)</f>
        <v>15</v>
      </c>
      <c r="Z73" s="102">
        <f>IF(J73="","",J73-1)</f>
        <v>7</v>
      </c>
      <c r="AA73" s="102">
        <f>IF($L73="","",$L73)</f>
        <v>4</v>
      </c>
      <c r="AB73" s="102">
        <f>IF($M73="","",$M73)</f>
        <v>25</v>
      </c>
      <c r="AC73" s="102">
        <f>IF($H74="","",$H74)</f>
        <v>74.099999999999994</v>
      </c>
      <c r="AD73" s="102">
        <f>IF(AC73="","",AC73/100)</f>
        <v>0.74099999999999999</v>
      </c>
      <c r="AE73" s="102">
        <f>IF($G74="","",$G74)</f>
        <v>11.4</v>
      </c>
      <c r="AF73" s="102">
        <f>IF($K74="","",$K74)</f>
        <v>20</v>
      </c>
      <c r="AG73" s="102">
        <f>IF(J74="","",J74-1)</f>
        <v>7</v>
      </c>
      <c r="AH73" s="102">
        <f>IF($L74="","",$L74)</f>
        <v>1</v>
      </c>
      <c r="AI73" s="102">
        <f>IF($M74="","",$M74)</f>
        <v>11</v>
      </c>
      <c r="AJ73" s="102">
        <f>IF($H75="","",$H75)</f>
        <v>93</v>
      </c>
      <c r="AK73" s="102">
        <f>IF(AJ73="","",AJ73/100)</f>
        <v>0.93</v>
      </c>
      <c r="AL73" s="102">
        <f>IF($G75="","",$G75)</f>
        <v>14.3</v>
      </c>
      <c r="AM73" s="102">
        <f>IF($K75="","",$K75)</f>
        <v>19</v>
      </c>
      <c r="AN73" s="102">
        <f>IF(J75="","",J75-1)</f>
        <v>5</v>
      </c>
      <c r="AO73" s="102">
        <f>IF($L75="","",$L75)</f>
        <v>1</v>
      </c>
      <c r="AP73" s="102">
        <f>IF($M75="","",$M75)</f>
        <v>8</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8.3333333333333339</v>
      </c>
      <c r="BM73" s="102">
        <f>SUM(P73:P78)/U73</f>
        <v>1.3333333333333333</v>
      </c>
      <c r="BN73" s="102">
        <f>SUM(Q73:Q78)/U73</f>
        <v>11</v>
      </c>
      <c r="BO73" s="102">
        <f>SUM(R73:R78)/U73</f>
        <v>0</v>
      </c>
    </row>
    <row r="74" spans="2:67" ht="15.75" x14ac:dyDescent="0.2">
      <c r="B74" s="147"/>
      <c r="C74" s="21" t="s">
        <v>103</v>
      </c>
      <c r="D74" s="19" t="s">
        <v>730</v>
      </c>
      <c r="E74" s="19">
        <v>220</v>
      </c>
      <c r="F74" s="20"/>
      <c r="G74" s="19">
        <v>11.4</v>
      </c>
      <c r="H74" s="19">
        <v>74.099999999999994</v>
      </c>
      <c r="I74" s="19"/>
      <c r="J74" s="19">
        <v>8</v>
      </c>
      <c r="K74" s="19">
        <v>20</v>
      </c>
      <c r="L74" s="19">
        <v>1</v>
      </c>
      <c r="M74" s="19">
        <v>11</v>
      </c>
      <c r="N74" s="19">
        <v>6</v>
      </c>
      <c r="O74" s="19">
        <v>0</v>
      </c>
      <c r="P74" s="19">
        <v>0</v>
      </c>
      <c r="Q74" s="19">
        <v>10</v>
      </c>
      <c r="R74" s="19"/>
      <c r="S74" s="18" t="s">
        <v>731</v>
      </c>
    </row>
    <row r="75" spans="2:67" ht="15.75" x14ac:dyDescent="0.2">
      <c r="B75" s="147"/>
      <c r="C75" s="21" t="s">
        <v>102</v>
      </c>
      <c r="D75" s="19" t="str">
        <f t="shared" ref="D75:E78" si="18">D74</f>
        <v>SR</v>
      </c>
      <c r="E75" s="19">
        <f t="shared" si="18"/>
        <v>220</v>
      </c>
      <c r="F75" s="20"/>
      <c r="G75" s="19">
        <v>14.3</v>
      </c>
      <c r="H75" s="19">
        <v>93</v>
      </c>
      <c r="I75" s="19"/>
      <c r="J75" s="19">
        <v>6</v>
      </c>
      <c r="K75" s="19">
        <v>19</v>
      </c>
      <c r="L75" s="19">
        <v>1</v>
      </c>
      <c r="M75" s="19">
        <v>8</v>
      </c>
      <c r="N75" s="19">
        <v>10</v>
      </c>
      <c r="O75" s="19">
        <v>8</v>
      </c>
      <c r="P75" s="19">
        <v>1</v>
      </c>
      <c r="Q75" s="19">
        <v>9</v>
      </c>
      <c r="R75" s="19"/>
      <c r="S75" s="18" t="s">
        <v>731</v>
      </c>
    </row>
    <row r="76" spans="2:67" ht="15.75" x14ac:dyDescent="0.2">
      <c r="B76" s="147"/>
      <c r="C76" s="21" t="s">
        <v>101</v>
      </c>
      <c r="D76" s="19" t="str">
        <f t="shared" si="18"/>
        <v>SR</v>
      </c>
      <c r="E76" s="19">
        <f t="shared" si="18"/>
        <v>220</v>
      </c>
      <c r="F76" s="20"/>
      <c r="G76" s="19"/>
      <c r="H76" s="19"/>
      <c r="I76" s="19"/>
      <c r="J76" s="19"/>
      <c r="K76" s="19"/>
      <c r="L76" s="19"/>
      <c r="M76" s="19"/>
      <c r="N76" s="19"/>
      <c r="O76" s="19"/>
      <c r="P76" s="19"/>
      <c r="Q76" s="19"/>
      <c r="R76" s="19"/>
      <c r="S76" s="18" t="s">
        <v>806</v>
      </c>
    </row>
    <row r="77" spans="2:67" ht="15.75" x14ac:dyDescent="0.2">
      <c r="B77" s="147"/>
      <c r="C77" s="21" t="s">
        <v>100</v>
      </c>
      <c r="D77" s="19" t="str">
        <f t="shared" si="18"/>
        <v>SR</v>
      </c>
      <c r="E77" s="19">
        <f t="shared" si="18"/>
        <v>220</v>
      </c>
      <c r="F77" s="20"/>
      <c r="G77" s="19"/>
      <c r="H77" s="19"/>
      <c r="I77" s="19"/>
      <c r="J77" s="19"/>
      <c r="K77" s="19"/>
      <c r="L77" s="19"/>
      <c r="M77" s="19"/>
      <c r="N77" s="19"/>
      <c r="O77" s="19"/>
      <c r="P77" s="19"/>
      <c r="Q77" s="19"/>
      <c r="R77" s="19"/>
      <c r="S77" s="18"/>
    </row>
    <row r="78" spans="2:67" ht="15.75" x14ac:dyDescent="0.2">
      <c r="B78" s="147"/>
      <c r="C78" s="21" t="s">
        <v>99</v>
      </c>
      <c r="D78" s="19" t="str">
        <f t="shared" si="18"/>
        <v>SR</v>
      </c>
      <c r="E78" s="19">
        <f t="shared" si="18"/>
        <v>220</v>
      </c>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220</v>
      </c>
      <c r="F80" s="13">
        <f>F73</f>
        <v>1505.19</v>
      </c>
      <c r="G80" s="13">
        <f t="shared" ref="G80:R80" si="19">AVERAGE(G73:G78)</f>
        <v>13.566666666666668</v>
      </c>
      <c r="H80" s="13">
        <f t="shared" si="19"/>
        <v>87.033333333333346</v>
      </c>
      <c r="I80" s="13" t="e">
        <f t="shared" si="19"/>
        <v>#DIV/0!</v>
      </c>
      <c r="J80" s="13">
        <f t="shared" si="19"/>
        <v>7.333333333333333</v>
      </c>
      <c r="K80" s="13">
        <f t="shared" si="19"/>
        <v>18</v>
      </c>
      <c r="L80" s="13">
        <f t="shared" si="19"/>
        <v>2</v>
      </c>
      <c r="M80" s="13">
        <f t="shared" si="19"/>
        <v>14.666666666666666</v>
      </c>
      <c r="N80" s="13">
        <f t="shared" si="19"/>
        <v>8</v>
      </c>
      <c r="O80" s="13">
        <f t="shared" si="19"/>
        <v>8.3333333333333339</v>
      </c>
      <c r="P80" s="13">
        <f t="shared" si="19"/>
        <v>1.3333333333333333</v>
      </c>
      <c r="Q80" s="13">
        <f t="shared" si="19"/>
        <v>11</v>
      </c>
      <c r="R80" s="13" t="e">
        <f t="shared" si="19"/>
        <v>#DIV/0!</v>
      </c>
      <c r="S80" s="12"/>
    </row>
    <row r="81" spans="2:67" ht="15.75" x14ac:dyDescent="0.2">
      <c r="B81" s="17"/>
      <c r="C81" s="16" t="s">
        <v>97</v>
      </c>
      <c r="D81" s="15"/>
      <c r="E81" s="14"/>
      <c r="F81" s="14"/>
      <c r="G81" s="13">
        <f t="shared" ref="G81:R81" si="20">STDEV(G73:G78)/SQRT(COUNT(G73:G78))</f>
        <v>1.1020183503211001</v>
      </c>
      <c r="H81" s="13">
        <f t="shared" si="20"/>
        <v>6.4731067588222553</v>
      </c>
      <c r="I81" s="13" t="e">
        <f t="shared" si="20"/>
        <v>#DIV/0!</v>
      </c>
      <c r="J81" s="13">
        <f t="shared" si="20"/>
        <v>0.66666666666666552</v>
      </c>
      <c r="K81" s="13">
        <f t="shared" si="20"/>
        <v>1.5275252316519468</v>
      </c>
      <c r="L81" s="13">
        <f t="shared" si="20"/>
        <v>1</v>
      </c>
      <c r="M81" s="13">
        <f t="shared" si="20"/>
        <v>5.2387445485005699</v>
      </c>
      <c r="N81" s="13">
        <f t="shared" si="20"/>
        <v>1.1547005383792517</v>
      </c>
      <c r="O81" s="13">
        <f t="shared" si="20"/>
        <v>4.9103066208854118</v>
      </c>
      <c r="P81" s="13">
        <f t="shared" si="20"/>
        <v>0.88191710368819698</v>
      </c>
      <c r="Q81" s="13">
        <f t="shared" si="20"/>
        <v>1.5275252316519468</v>
      </c>
      <c r="R81" s="13" t="e">
        <f t="shared" si="20"/>
        <v>#DIV/0!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740</v>
      </c>
      <c r="E83" s="19">
        <v>216</v>
      </c>
      <c r="F83" s="19">
        <v>1450.18</v>
      </c>
      <c r="G83" s="19">
        <v>10.3</v>
      </c>
      <c r="H83" s="19">
        <v>87.5</v>
      </c>
      <c r="I83" s="19"/>
      <c r="J83" s="19">
        <v>8</v>
      </c>
      <c r="K83" s="19">
        <v>18</v>
      </c>
      <c r="L83" s="19">
        <v>3</v>
      </c>
      <c r="M83" s="19">
        <v>12</v>
      </c>
      <c r="N83" s="19">
        <v>6</v>
      </c>
      <c r="O83" s="19">
        <v>13</v>
      </c>
      <c r="P83" s="19">
        <v>0</v>
      </c>
      <c r="Q83" s="19">
        <v>1</v>
      </c>
      <c r="R83" s="19"/>
      <c r="S83" s="18" t="s">
        <v>731</v>
      </c>
      <c r="U83" s="102">
        <v>3</v>
      </c>
      <c r="V83" s="102">
        <f>IF($H83="","",$H83)</f>
        <v>87.5</v>
      </c>
      <c r="W83" s="102">
        <f>IF(V83="","",V83/100)</f>
        <v>0.875</v>
      </c>
      <c r="X83" s="102">
        <f>IF($G83="","",$G83)</f>
        <v>10.3</v>
      </c>
      <c r="Y83" s="102">
        <f>IF($K83="","",$K83)</f>
        <v>18</v>
      </c>
      <c r="Z83" s="102">
        <f>IF(J83="","",J83-1)</f>
        <v>7</v>
      </c>
      <c r="AA83" s="102">
        <f>IF($L83="","",$L83)</f>
        <v>3</v>
      </c>
      <c r="AB83" s="102">
        <f>IF($M83="","",$M83)</f>
        <v>12</v>
      </c>
      <c r="AC83" s="102">
        <f>IF($H84="","",$H84)</f>
        <v>89.6</v>
      </c>
      <c r="AD83" s="102">
        <f>IF(AC83="","",AC83/100)</f>
        <v>0.89599999999999991</v>
      </c>
      <c r="AE83" s="102">
        <f>IF($G84="","",$G84)</f>
        <v>10.3</v>
      </c>
      <c r="AF83" s="102">
        <f>IF($K84="","",$K84)</f>
        <v>18</v>
      </c>
      <c r="AG83" s="102">
        <f>IF(J84="","",J84-1)</f>
        <v>5</v>
      </c>
      <c r="AH83" s="102">
        <f>IF($L84="","",$L84)</f>
        <v>4</v>
      </c>
      <c r="AI83" s="102">
        <f>IF($M84="","",$M84)</f>
        <v>15</v>
      </c>
      <c r="AJ83" s="102">
        <f>IF($H85="","",$H85)</f>
        <v>66.099999999999994</v>
      </c>
      <c r="AK83" s="102">
        <f>IF(AJ83="","",AJ83/100)</f>
        <v>0.66099999999999992</v>
      </c>
      <c r="AL83" s="102">
        <f>IF($G85="","",$G85)</f>
        <v>9</v>
      </c>
      <c r="AM83" s="102">
        <f>IF($K85="","",$K85)</f>
        <v>12</v>
      </c>
      <c r="AN83" s="102">
        <f>IF(J85="","",J85-1)</f>
        <v>5</v>
      </c>
      <c r="AO83" s="102">
        <f>IF($L85="","",$L85)</f>
        <v>0</v>
      </c>
      <c r="AP83" s="102">
        <f>IF($M85="","",$M85)</f>
        <v>0</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8</v>
      </c>
      <c r="BM83" s="102">
        <f>SUM(P83:P88)/U83</f>
        <v>0.33333333333333331</v>
      </c>
      <c r="BN83" s="102">
        <f>SUM(Q83:Q88)/U83</f>
        <v>2.3333333333333335</v>
      </c>
      <c r="BO83" s="102">
        <f>SUM(R83:R88)/U83</f>
        <v>0</v>
      </c>
    </row>
    <row r="84" spans="2:67" ht="15.75" x14ac:dyDescent="0.2">
      <c r="B84" s="147"/>
      <c r="C84" s="21" t="s">
        <v>103</v>
      </c>
      <c r="D84" s="19" t="s">
        <v>730</v>
      </c>
      <c r="E84" s="19">
        <v>220</v>
      </c>
      <c r="F84" s="20"/>
      <c r="G84" s="19">
        <v>10.3</v>
      </c>
      <c r="H84" s="19">
        <v>89.6</v>
      </c>
      <c r="I84" s="19"/>
      <c r="J84" s="19">
        <v>6</v>
      </c>
      <c r="K84" s="19">
        <v>18</v>
      </c>
      <c r="L84" s="19">
        <v>4</v>
      </c>
      <c r="M84" s="19">
        <v>15</v>
      </c>
      <c r="N84" s="19">
        <v>8</v>
      </c>
      <c r="O84" s="19">
        <v>11</v>
      </c>
      <c r="P84" s="19">
        <v>1</v>
      </c>
      <c r="Q84" s="19">
        <v>2</v>
      </c>
      <c r="R84" s="19"/>
      <c r="S84" s="18" t="s">
        <v>752</v>
      </c>
    </row>
    <row r="85" spans="2:67" ht="15.75" x14ac:dyDescent="0.2">
      <c r="B85" s="147"/>
      <c r="C85" s="21" t="s">
        <v>102</v>
      </c>
      <c r="D85" s="19" t="str">
        <f t="shared" ref="D85:E88" si="21">D84</f>
        <v>SR</v>
      </c>
      <c r="E85" s="19">
        <f t="shared" si="21"/>
        <v>220</v>
      </c>
      <c r="F85" s="20"/>
      <c r="G85" s="19">
        <v>9</v>
      </c>
      <c r="H85" s="19">
        <v>66.099999999999994</v>
      </c>
      <c r="I85" s="19"/>
      <c r="J85" s="19">
        <v>6</v>
      </c>
      <c r="K85" s="19">
        <v>12</v>
      </c>
      <c r="L85" s="19">
        <v>0</v>
      </c>
      <c r="M85" s="19">
        <v>0</v>
      </c>
      <c r="N85" s="19">
        <v>5</v>
      </c>
      <c r="O85" s="19">
        <v>0</v>
      </c>
      <c r="P85" s="19">
        <v>0</v>
      </c>
      <c r="Q85" s="19">
        <v>4</v>
      </c>
      <c r="R85" s="19"/>
      <c r="S85" s="18" t="s">
        <v>752</v>
      </c>
    </row>
    <row r="86" spans="2:67" ht="15.75" x14ac:dyDescent="0.2">
      <c r="B86" s="147"/>
      <c r="C86" s="21" t="s">
        <v>101</v>
      </c>
      <c r="D86" s="19" t="str">
        <f t="shared" si="21"/>
        <v>SR</v>
      </c>
      <c r="E86" s="19">
        <f t="shared" si="21"/>
        <v>220</v>
      </c>
      <c r="F86" s="20"/>
      <c r="G86" s="19"/>
      <c r="H86" s="19"/>
      <c r="I86" s="19"/>
      <c r="J86" s="19"/>
      <c r="K86" s="19"/>
      <c r="L86" s="19"/>
      <c r="M86" s="19"/>
      <c r="N86" s="19"/>
      <c r="O86" s="19"/>
      <c r="P86" s="19"/>
      <c r="Q86" s="19"/>
      <c r="R86" s="19"/>
      <c r="S86" s="18" t="s">
        <v>809</v>
      </c>
    </row>
    <row r="87" spans="2:67" ht="15.75" x14ac:dyDescent="0.2">
      <c r="B87" s="147"/>
      <c r="C87" s="21" t="s">
        <v>100</v>
      </c>
      <c r="D87" s="19" t="str">
        <f t="shared" si="21"/>
        <v>SR</v>
      </c>
      <c r="E87" s="19">
        <f t="shared" si="21"/>
        <v>220</v>
      </c>
      <c r="F87" s="20"/>
      <c r="G87" s="19"/>
      <c r="H87" s="19"/>
      <c r="I87" s="19"/>
      <c r="J87" s="19"/>
      <c r="K87" s="19"/>
      <c r="L87" s="19"/>
      <c r="M87" s="19"/>
      <c r="N87" s="19"/>
      <c r="O87" s="19"/>
      <c r="P87" s="19"/>
      <c r="Q87" s="19"/>
      <c r="R87" s="19"/>
      <c r="S87" s="18"/>
    </row>
    <row r="88" spans="2:67" ht="15.75" x14ac:dyDescent="0.2">
      <c r="B88" s="147"/>
      <c r="C88" s="21" t="s">
        <v>99</v>
      </c>
      <c r="D88" s="19" t="str">
        <f t="shared" si="21"/>
        <v>SR</v>
      </c>
      <c r="E88" s="19">
        <f t="shared" si="21"/>
        <v>220</v>
      </c>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220</v>
      </c>
      <c r="F90" s="13">
        <f>F83</f>
        <v>1450.18</v>
      </c>
      <c r="G90" s="13">
        <f t="shared" ref="G90:R90" si="22">AVERAGE(G83:G88)</f>
        <v>9.8666666666666671</v>
      </c>
      <c r="H90" s="13">
        <f t="shared" si="22"/>
        <v>81.066666666666663</v>
      </c>
      <c r="I90" s="13" t="e">
        <f t="shared" si="22"/>
        <v>#DIV/0!</v>
      </c>
      <c r="J90" s="13">
        <f t="shared" si="22"/>
        <v>6.666666666666667</v>
      </c>
      <c r="K90" s="13">
        <f t="shared" si="22"/>
        <v>16</v>
      </c>
      <c r="L90" s="13">
        <f t="shared" si="22"/>
        <v>2.3333333333333335</v>
      </c>
      <c r="M90" s="13">
        <f t="shared" si="22"/>
        <v>9</v>
      </c>
      <c r="N90" s="13">
        <f t="shared" si="22"/>
        <v>6.333333333333333</v>
      </c>
      <c r="O90" s="13">
        <f t="shared" si="22"/>
        <v>8</v>
      </c>
      <c r="P90" s="13">
        <f t="shared" si="22"/>
        <v>0.33333333333333331</v>
      </c>
      <c r="Q90" s="13">
        <f t="shared" si="22"/>
        <v>2.3333333333333335</v>
      </c>
      <c r="R90" s="13" t="e">
        <f t="shared" si="22"/>
        <v>#DIV/0!</v>
      </c>
      <c r="S90" s="12"/>
    </row>
    <row r="91" spans="2:67" ht="15.75" x14ac:dyDescent="0.2">
      <c r="B91" s="17"/>
      <c r="C91" s="16" t="s">
        <v>97</v>
      </c>
      <c r="D91" s="15"/>
      <c r="E91" s="14"/>
      <c r="F91" s="14"/>
      <c r="G91" s="13">
        <f t="shared" ref="G91:R91" si="23">STDEV(G83:G88)/SQRT(COUNT(G83:G88))</f>
        <v>0.43333333333333357</v>
      </c>
      <c r="H91" s="13">
        <f t="shared" si="23"/>
        <v>7.5078477460439697</v>
      </c>
      <c r="I91" s="13" t="e">
        <f t="shared" si="23"/>
        <v>#DIV/0!</v>
      </c>
      <c r="J91" s="13">
        <f t="shared" si="23"/>
        <v>0.66666666666666552</v>
      </c>
      <c r="K91" s="13">
        <f t="shared" si="23"/>
        <v>2</v>
      </c>
      <c r="L91" s="13">
        <f t="shared" si="23"/>
        <v>1.2018504251546633</v>
      </c>
      <c r="M91" s="13">
        <f t="shared" si="23"/>
        <v>4.5825756949558407</v>
      </c>
      <c r="N91" s="13">
        <f t="shared" si="23"/>
        <v>0.88191710368819731</v>
      </c>
      <c r="O91" s="13">
        <f t="shared" si="23"/>
        <v>4.0414518843273806</v>
      </c>
      <c r="P91" s="13">
        <f t="shared" si="23"/>
        <v>0.33333333333333337</v>
      </c>
      <c r="Q91" s="13">
        <f t="shared" si="23"/>
        <v>0.88191710368819698</v>
      </c>
      <c r="R91" s="13" t="e">
        <f t="shared" si="23"/>
        <v>#DIV/0!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DFE4E-15B4-443A-82C3-7EB114F45F57}">
  <sheetPr>
    <pageSetUpPr fitToPage="1"/>
  </sheetPr>
  <dimension ref="B1:BO92"/>
  <sheetViews>
    <sheetView defaultGridColor="0" colorId="8" zoomScale="85" workbookViewId="0">
      <selection activeCell="U7" sqref="U1:BQ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740</v>
      </c>
      <c r="E13" s="19">
        <v>216</v>
      </c>
      <c r="F13" s="19">
        <v>1553.42</v>
      </c>
      <c r="G13" s="19">
        <v>17.54</v>
      </c>
      <c r="H13" s="19">
        <v>90.2</v>
      </c>
      <c r="I13" s="19"/>
      <c r="J13" s="19">
        <v>4</v>
      </c>
      <c r="K13" s="19">
        <v>26</v>
      </c>
      <c r="L13" s="19">
        <v>3</v>
      </c>
      <c r="M13" s="19">
        <v>33</v>
      </c>
      <c r="N13" s="19">
        <v>39</v>
      </c>
      <c r="O13" s="19">
        <v>22</v>
      </c>
      <c r="P13" s="19">
        <v>0</v>
      </c>
      <c r="Q13" s="19">
        <v>14</v>
      </c>
      <c r="R13" s="19"/>
      <c r="S13" s="18" t="s">
        <v>731</v>
      </c>
      <c r="U13" s="102">
        <v>3</v>
      </c>
      <c r="V13" s="102">
        <f>IF($H13="","",$H13)</f>
        <v>90.2</v>
      </c>
      <c r="W13" s="102">
        <f>IF(V13="","",V13/100)</f>
        <v>0.90200000000000002</v>
      </c>
      <c r="X13" s="102">
        <f>IF($G13="","",$G13)</f>
        <v>17.54</v>
      </c>
      <c r="Y13" s="102">
        <f>IF($K13="","",$K13)</f>
        <v>26</v>
      </c>
      <c r="Z13" s="102">
        <f>IF(J13="","",J13-1)</f>
        <v>3</v>
      </c>
      <c r="AA13" s="102">
        <f>IF($L13="","",$L13)</f>
        <v>3</v>
      </c>
      <c r="AB13" s="102">
        <f>IF($M13="","",$M13)</f>
        <v>33</v>
      </c>
      <c r="AC13" s="102">
        <f>IF($H14="","",$H14)</f>
        <v>78.2</v>
      </c>
      <c r="AD13" s="102">
        <f>IF(AC13="","",AC13/100)</f>
        <v>0.78200000000000003</v>
      </c>
      <c r="AE13" s="102">
        <f>IF($G14="","",$G14)</f>
        <v>13.95</v>
      </c>
      <c r="AF13" s="102">
        <f>IF($K14="","",$K14)</f>
        <v>21</v>
      </c>
      <c r="AG13" s="102">
        <f>IF(J14="","",J14-1)</f>
        <v>6</v>
      </c>
      <c r="AH13" s="102">
        <f>IF($L14="","",$L14)</f>
        <v>3</v>
      </c>
      <c r="AI13" s="102">
        <f>IF($M14="","",$M14)</f>
        <v>31</v>
      </c>
      <c r="AJ13" s="102">
        <f>IF($H15="","",$H15)</f>
        <v>66.400000000000006</v>
      </c>
      <c r="AK13" s="102">
        <f>IF(AJ13="","",AJ13/100)</f>
        <v>0.66400000000000003</v>
      </c>
      <c r="AL13" s="102">
        <f>IF($G15="","",$G15)</f>
        <v>12.41</v>
      </c>
      <c r="AM13" s="102">
        <f>IF($K15="","",$K15)</f>
        <v>23</v>
      </c>
      <c r="AN13" s="102">
        <f>IF(J15="","",J15-1)</f>
        <v>4</v>
      </c>
      <c r="AO13" s="102">
        <f>IF($L15="","",$L15)</f>
        <v>2</v>
      </c>
      <c r="AP13" s="102">
        <f>IF($M15="","",$M15)</f>
        <v>11</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19</v>
      </c>
      <c r="BM13" s="102">
        <f>SUM(P13:P18)/U13</f>
        <v>0</v>
      </c>
      <c r="BN13" s="102">
        <f>SUM(Q13:Q18)/U13</f>
        <v>11</v>
      </c>
      <c r="BO13" s="102">
        <f>SUM(R13:R18)/U13</f>
        <v>0</v>
      </c>
    </row>
    <row r="14" spans="2:67" ht="15.75" x14ac:dyDescent="0.2">
      <c r="B14" s="147"/>
      <c r="C14" s="21" t="s">
        <v>103</v>
      </c>
      <c r="D14" s="19" t="s">
        <v>747</v>
      </c>
      <c r="E14" s="19">
        <v>224</v>
      </c>
      <c r="F14" s="20"/>
      <c r="G14" s="19">
        <v>13.95</v>
      </c>
      <c r="H14" s="19">
        <v>78.2</v>
      </c>
      <c r="I14" s="19"/>
      <c r="J14" s="19">
        <v>7</v>
      </c>
      <c r="K14" s="19">
        <v>21</v>
      </c>
      <c r="L14" s="19">
        <v>3</v>
      </c>
      <c r="M14" s="19">
        <v>31</v>
      </c>
      <c r="N14" s="19">
        <v>25</v>
      </c>
      <c r="O14" s="19">
        <v>22</v>
      </c>
      <c r="P14" s="19">
        <v>0</v>
      </c>
      <c r="Q14" s="19">
        <v>13</v>
      </c>
      <c r="R14" s="19"/>
      <c r="S14" s="18"/>
    </row>
    <row r="15" spans="2:67" ht="15.75" x14ac:dyDescent="0.2">
      <c r="B15" s="147"/>
      <c r="C15" s="21" t="s">
        <v>102</v>
      </c>
      <c r="D15" s="19" t="str">
        <f t="shared" ref="D15:E18" si="0">D14</f>
        <v>COB</v>
      </c>
      <c r="E15" s="19">
        <f t="shared" si="0"/>
        <v>224</v>
      </c>
      <c r="F15" s="20"/>
      <c r="G15" s="19">
        <v>12.41</v>
      </c>
      <c r="H15" s="19">
        <v>66.400000000000006</v>
      </c>
      <c r="I15" s="19"/>
      <c r="J15" s="19">
        <v>5</v>
      </c>
      <c r="K15" s="19">
        <v>23</v>
      </c>
      <c r="L15" s="19">
        <v>2</v>
      </c>
      <c r="M15" s="19">
        <v>11</v>
      </c>
      <c r="N15" s="19">
        <v>18</v>
      </c>
      <c r="O15" s="19">
        <v>13</v>
      </c>
      <c r="P15" s="19">
        <v>0</v>
      </c>
      <c r="Q15" s="19">
        <v>6</v>
      </c>
      <c r="R15" s="19"/>
      <c r="S15" s="18"/>
    </row>
    <row r="16" spans="2:67" ht="15.75" x14ac:dyDescent="0.2">
      <c r="B16" s="147"/>
      <c r="C16" s="21" t="s">
        <v>101</v>
      </c>
      <c r="D16" s="19" t="str">
        <f t="shared" si="0"/>
        <v>COB</v>
      </c>
      <c r="E16" s="19">
        <f t="shared" si="0"/>
        <v>224</v>
      </c>
      <c r="F16" s="20"/>
      <c r="G16" s="19"/>
      <c r="H16" s="19"/>
      <c r="I16" s="19"/>
      <c r="J16" s="19"/>
      <c r="K16" s="19"/>
      <c r="L16" s="19"/>
      <c r="M16" s="19"/>
      <c r="N16" s="19"/>
      <c r="O16" s="19"/>
      <c r="P16" s="19"/>
      <c r="Q16" s="19"/>
      <c r="R16" s="19"/>
      <c r="S16" s="18"/>
    </row>
    <row r="17" spans="2:67" ht="15.75" x14ac:dyDescent="0.2">
      <c r="B17" s="147"/>
      <c r="C17" s="21" t="s">
        <v>100</v>
      </c>
      <c r="D17" s="19" t="str">
        <f t="shared" si="0"/>
        <v>COB</v>
      </c>
      <c r="E17" s="19">
        <f t="shared" si="0"/>
        <v>224</v>
      </c>
      <c r="F17" s="20"/>
      <c r="G17" s="19"/>
      <c r="H17" s="19"/>
      <c r="I17" s="19"/>
      <c r="J17" s="19"/>
      <c r="K17" s="19"/>
      <c r="L17" s="19"/>
      <c r="M17" s="19"/>
      <c r="N17" s="19"/>
      <c r="O17" s="19"/>
      <c r="P17" s="19"/>
      <c r="Q17" s="19"/>
      <c r="R17" s="19"/>
      <c r="S17" s="18" t="s">
        <v>812</v>
      </c>
    </row>
    <row r="18" spans="2:67" ht="15.75" x14ac:dyDescent="0.2">
      <c r="B18" s="147"/>
      <c r="C18" s="21" t="s">
        <v>99</v>
      </c>
      <c r="D18" s="19" t="str">
        <f t="shared" si="0"/>
        <v>COB</v>
      </c>
      <c r="E18" s="19">
        <f t="shared" si="0"/>
        <v>224</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224</v>
      </c>
      <c r="F20" s="13">
        <f>F13</f>
        <v>1553.42</v>
      </c>
      <c r="G20" s="13">
        <f t="shared" ref="G20:R20" si="1">AVERAGE(G13:G18)</f>
        <v>14.633333333333333</v>
      </c>
      <c r="H20" s="13">
        <f t="shared" si="1"/>
        <v>78.266666666666666</v>
      </c>
      <c r="I20" s="13" t="e">
        <f t="shared" si="1"/>
        <v>#DIV/0!</v>
      </c>
      <c r="J20" s="13">
        <f t="shared" si="1"/>
        <v>5.333333333333333</v>
      </c>
      <c r="K20" s="13">
        <f t="shared" si="1"/>
        <v>23.333333333333332</v>
      </c>
      <c r="L20" s="13">
        <f t="shared" si="1"/>
        <v>2.6666666666666665</v>
      </c>
      <c r="M20" s="13">
        <f t="shared" si="1"/>
        <v>25</v>
      </c>
      <c r="N20" s="13">
        <f t="shared" si="1"/>
        <v>27.333333333333332</v>
      </c>
      <c r="O20" s="13">
        <f t="shared" si="1"/>
        <v>19</v>
      </c>
      <c r="P20" s="13">
        <f t="shared" si="1"/>
        <v>0</v>
      </c>
      <c r="Q20" s="13">
        <f t="shared" si="1"/>
        <v>11</v>
      </c>
      <c r="R20" s="13" t="e">
        <f t="shared" si="1"/>
        <v>#DIV/0!</v>
      </c>
      <c r="S20" s="12"/>
    </row>
    <row r="21" spans="2:67" ht="15.75" x14ac:dyDescent="0.2">
      <c r="B21" s="17"/>
      <c r="C21" s="16" t="s">
        <v>97</v>
      </c>
      <c r="D21" s="15"/>
      <c r="E21" s="14"/>
      <c r="F21" s="14"/>
      <c r="G21" s="13">
        <f t="shared" ref="G21:R21" si="2">STDEV(G13:G18)/SQRT(COUNT(G13:G18))</f>
        <v>1.5198062742044187</v>
      </c>
      <c r="H21" s="13">
        <f t="shared" si="2"/>
        <v>6.8705490642629776</v>
      </c>
      <c r="I21" s="13" t="e">
        <f t="shared" si="2"/>
        <v>#DIV/0!</v>
      </c>
      <c r="J21" s="13">
        <f t="shared" si="2"/>
        <v>0.88191710368819731</v>
      </c>
      <c r="K21" s="13">
        <f t="shared" si="2"/>
        <v>1.4529663145135581</v>
      </c>
      <c r="L21" s="13">
        <f t="shared" si="2"/>
        <v>0.33333333333333365</v>
      </c>
      <c r="M21" s="13">
        <f t="shared" si="2"/>
        <v>7.0237691685684922</v>
      </c>
      <c r="N21" s="13">
        <f t="shared" si="2"/>
        <v>6.173419725817376</v>
      </c>
      <c r="O21" s="13">
        <f t="shared" si="2"/>
        <v>3.0000000000000004</v>
      </c>
      <c r="P21" s="13">
        <f t="shared" si="2"/>
        <v>0</v>
      </c>
      <c r="Q21" s="13">
        <f t="shared" si="2"/>
        <v>2.5166114784235836</v>
      </c>
      <c r="R21" s="13" t="e">
        <f t="shared" si="2"/>
        <v>#DIV/0!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747</v>
      </c>
      <c r="E23" s="19">
        <v>216</v>
      </c>
      <c r="F23" s="19">
        <v>1496.89</v>
      </c>
      <c r="G23" s="19">
        <v>10.25</v>
      </c>
      <c r="H23" s="19">
        <v>78.400000000000006</v>
      </c>
      <c r="I23" s="19"/>
      <c r="J23" s="19">
        <v>7</v>
      </c>
      <c r="K23" s="19">
        <v>23</v>
      </c>
      <c r="L23" s="19">
        <v>1</v>
      </c>
      <c r="M23" s="19">
        <v>7</v>
      </c>
      <c r="N23" s="19">
        <v>23</v>
      </c>
      <c r="O23" s="19">
        <v>4</v>
      </c>
      <c r="P23" s="19">
        <v>0</v>
      </c>
      <c r="Q23" s="19">
        <v>7</v>
      </c>
      <c r="R23" s="19"/>
      <c r="S23" s="18" t="s">
        <v>731</v>
      </c>
      <c r="U23" s="102">
        <v>3</v>
      </c>
      <c r="V23" s="102">
        <f>IF($H23="","",$H23)</f>
        <v>78.400000000000006</v>
      </c>
      <c r="W23" s="102">
        <f>IF(V23="","",V23/100)</f>
        <v>0.78400000000000003</v>
      </c>
      <c r="X23" s="102">
        <f>IF($G23="","",$G23)</f>
        <v>10.25</v>
      </c>
      <c r="Y23" s="102">
        <f>IF($K23="","",$K23)</f>
        <v>23</v>
      </c>
      <c r="Z23" s="102">
        <f>IF(J23="","",J23-1)</f>
        <v>6</v>
      </c>
      <c r="AA23" s="102">
        <f>IF($L23="","",$L23)</f>
        <v>1</v>
      </c>
      <c r="AB23" s="102">
        <f>IF($M23="","",$M23)</f>
        <v>7</v>
      </c>
      <c r="AC23" s="102">
        <f>IF($H24="","",$H24)</f>
        <v>82</v>
      </c>
      <c r="AD23" s="102">
        <f>IF(AC23="","",AC23/100)</f>
        <v>0.82</v>
      </c>
      <c r="AE23" s="102">
        <f>IF($G24="","",$G24)</f>
        <v>11.78</v>
      </c>
      <c r="AF23" s="102">
        <f>IF($K24="","",$K24)</f>
        <v>20</v>
      </c>
      <c r="AG23" s="102">
        <f>IF(J24="","",J24-1)</f>
        <v>6</v>
      </c>
      <c r="AH23" s="102">
        <f>IF($L24="","",$L24)</f>
        <v>1</v>
      </c>
      <c r="AI23" s="102">
        <f>IF($M24="","",$M24)</f>
        <v>13</v>
      </c>
      <c r="AJ23" s="102">
        <f>IF($H25="","",$H25)</f>
        <v>65.3</v>
      </c>
      <c r="AK23" s="102">
        <f>IF(AJ23="","",AJ23/100)</f>
        <v>0.65300000000000002</v>
      </c>
      <c r="AL23" s="102">
        <f>IF($G25="","",$G25)</f>
        <v>11.39</v>
      </c>
      <c r="AM23" s="102">
        <f>IF($K25="","",$K25)</f>
        <v>19</v>
      </c>
      <c r="AN23" s="102">
        <f>IF(J25="","",J25-1)</f>
        <v>5</v>
      </c>
      <c r="AO23" s="102">
        <f>IF($L25="","",$L25)</f>
        <v>1</v>
      </c>
      <c r="AP23" s="102">
        <f>IF($M25="","",$M25)</f>
        <v>12</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6.666666666666667</v>
      </c>
      <c r="BM23" s="102">
        <f>SUM(P23:P28)/U23</f>
        <v>0</v>
      </c>
      <c r="BN23" s="102">
        <f>SUM(Q23:Q28)/U23</f>
        <v>8.3333333333333339</v>
      </c>
      <c r="BO23" s="102">
        <f>SUM(R23:R28)/U23</f>
        <v>0</v>
      </c>
    </row>
    <row r="24" spans="2:67" ht="15.75" x14ac:dyDescent="0.2">
      <c r="B24" s="147"/>
      <c r="C24" s="21" t="s">
        <v>103</v>
      </c>
      <c r="D24" s="19"/>
      <c r="E24" s="19">
        <v>224</v>
      </c>
      <c r="F24" s="20"/>
      <c r="G24" s="19">
        <v>11.78</v>
      </c>
      <c r="H24" s="19">
        <v>82</v>
      </c>
      <c r="I24" s="19"/>
      <c r="J24" s="19">
        <v>7</v>
      </c>
      <c r="K24" s="19">
        <v>20</v>
      </c>
      <c r="L24" s="19">
        <v>1</v>
      </c>
      <c r="M24" s="19">
        <v>13</v>
      </c>
      <c r="N24" s="19">
        <v>18</v>
      </c>
      <c r="O24" s="19">
        <v>16</v>
      </c>
      <c r="P24" s="19">
        <v>0</v>
      </c>
      <c r="Q24" s="19">
        <v>6</v>
      </c>
      <c r="R24" s="19"/>
      <c r="S24" s="18" t="s">
        <v>731</v>
      </c>
    </row>
    <row r="25" spans="2:67" ht="15.75" x14ac:dyDescent="0.2">
      <c r="B25" s="147"/>
      <c r="C25" s="21" t="s">
        <v>102</v>
      </c>
      <c r="D25" s="19">
        <f t="shared" ref="D25:E28" si="3">D24</f>
        <v>0</v>
      </c>
      <c r="E25" s="19">
        <f t="shared" si="3"/>
        <v>224</v>
      </c>
      <c r="F25" s="20"/>
      <c r="G25" s="19">
        <v>11.39</v>
      </c>
      <c r="H25" s="19">
        <v>65.3</v>
      </c>
      <c r="I25" s="19"/>
      <c r="J25" s="19">
        <v>6</v>
      </c>
      <c r="K25" s="19">
        <v>19</v>
      </c>
      <c r="L25" s="19">
        <v>1</v>
      </c>
      <c r="M25" s="19">
        <v>12</v>
      </c>
      <c r="N25" s="19">
        <v>19</v>
      </c>
      <c r="O25" s="19">
        <v>0</v>
      </c>
      <c r="P25" s="19">
        <v>0</v>
      </c>
      <c r="Q25" s="19">
        <v>12</v>
      </c>
      <c r="R25" s="19"/>
      <c r="S25" s="18" t="s">
        <v>731</v>
      </c>
    </row>
    <row r="26" spans="2:67" ht="15.75" x14ac:dyDescent="0.2">
      <c r="B26" s="147"/>
      <c r="C26" s="21" t="s">
        <v>101</v>
      </c>
      <c r="D26" s="19">
        <f t="shared" si="3"/>
        <v>0</v>
      </c>
      <c r="E26" s="19">
        <f t="shared" si="3"/>
        <v>224</v>
      </c>
      <c r="F26" s="20"/>
      <c r="G26" s="19"/>
      <c r="H26" s="19"/>
      <c r="I26" s="19"/>
      <c r="J26" s="19"/>
      <c r="K26" s="19"/>
      <c r="L26" s="19"/>
      <c r="M26" s="19"/>
      <c r="N26" s="19"/>
      <c r="O26" s="19"/>
      <c r="P26" s="19"/>
      <c r="Q26" s="19"/>
      <c r="R26" s="19"/>
      <c r="S26" s="18" t="s">
        <v>806</v>
      </c>
    </row>
    <row r="27" spans="2:67" ht="15.75" x14ac:dyDescent="0.2">
      <c r="B27" s="147"/>
      <c r="C27" s="21" t="s">
        <v>100</v>
      </c>
      <c r="D27" s="19">
        <f t="shared" si="3"/>
        <v>0</v>
      </c>
      <c r="E27" s="19">
        <f t="shared" si="3"/>
        <v>224</v>
      </c>
      <c r="F27" s="20"/>
      <c r="G27" s="19"/>
      <c r="H27" s="19"/>
      <c r="I27" s="19"/>
      <c r="J27" s="19"/>
      <c r="K27" s="19"/>
      <c r="L27" s="19"/>
      <c r="M27" s="19"/>
      <c r="N27" s="19"/>
      <c r="O27" s="19"/>
      <c r="P27" s="19"/>
      <c r="Q27" s="19"/>
      <c r="R27" s="19"/>
      <c r="S27" s="18"/>
    </row>
    <row r="28" spans="2:67" ht="15.75" x14ac:dyDescent="0.2">
      <c r="B28" s="147"/>
      <c r="C28" s="21" t="s">
        <v>99</v>
      </c>
      <c r="D28" s="19">
        <f t="shared" si="3"/>
        <v>0</v>
      </c>
      <c r="E28" s="19">
        <f t="shared" si="3"/>
        <v>224</v>
      </c>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224</v>
      </c>
      <c r="F30" s="13">
        <f>F23</f>
        <v>1496.89</v>
      </c>
      <c r="G30" s="13">
        <f t="shared" ref="G30:R30" si="4">AVERAGE(G23:G28)</f>
        <v>11.14</v>
      </c>
      <c r="H30" s="13">
        <f t="shared" si="4"/>
        <v>75.233333333333334</v>
      </c>
      <c r="I30" s="13" t="e">
        <f t="shared" si="4"/>
        <v>#DIV/0!</v>
      </c>
      <c r="J30" s="13">
        <f t="shared" si="4"/>
        <v>6.666666666666667</v>
      </c>
      <c r="K30" s="13">
        <f t="shared" si="4"/>
        <v>20.666666666666668</v>
      </c>
      <c r="L30" s="13">
        <f t="shared" si="4"/>
        <v>1</v>
      </c>
      <c r="M30" s="13">
        <f t="shared" si="4"/>
        <v>10.666666666666666</v>
      </c>
      <c r="N30" s="13">
        <f t="shared" si="4"/>
        <v>20</v>
      </c>
      <c r="O30" s="13">
        <f t="shared" si="4"/>
        <v>6.666666666666667</v>
      </c>
      <c r="P30" s="13">
        <f t="shared" si="4"/>
        <v>0</v>
      </c>
      <c r="Q30" s="13">
        <f t="shared" si="4"/>
        <v>8.3333333333333339</v>
      </c>
      <c r="R30" s="13" t="e">
        <f t="shared" si="4"/>
        <v>#DIV/0!</v>
      </c>
      <c r="S30" s="12"/>
    </row>
    <row r="31" spans="2:67" ht="15.75" x14ac:dyDescent="0.2">
      <c r="B31" s="17"/>
      <c r="C31" s="16" t="s">
        <v>97</v>
      </c>
      <c r="D31" s="15"/>
      <c r="E31" s="14"/>
      <c r="F31" s="14"/>
      <c r="G31" s="13">
        <f t="shared" ref="G31:R31" si="5">STDEV(G23:G28)/SQRT(COUNT(G23:G28))</f>
        <v>0.45902069670113999</v>
      </c>
      <c r="H31" s="13">
        <f t="shared" si="5"/>
        <v>5.0742268157599932</v>
      </c>
      <c r="I31" s="13" t="e">
        <f t="shared" si="5"/>
        <v>#DIV/0!</v>
      </c>
      <c r="J31" s="13">
        <f t="shared" si="5"/>
        <v>0.33333333333333337</v>
      </c>
      <c r="K31" s="13">
        <f t="shared" si="5"/>
        <v>1.2018504251546633</v>
      </c>
      <c r="L31" s="13">
        <f t="shared" si="5"/>
        <v>0</v>
      </c>
      <c r="M31" s="13">
        <f t="shared" si="5"/>
        <v>1.8559214542766749</v>
      </c>
      <c r="N31" s="13">
        <f t="shared" si="5"/>
        <v>1.5275252316519468</v>
      </c>
      <c r="O31" s="13">
        <f t="shared" si="5"/>
        <v>4.8074017006186525</v>
      </c>
      <c r="P31" s="13">
        <f t="shared" si="5"/>
        <v>0</v>
      </c>
      <c r="Q31" s="13">
        <f t="shared" si="5"/>
        <v>1.8559214542766735</v>
      </c>
      <c r="R31" s="13" t="e">
        <f t="shared" si="5"/>
        <v>#DIV/0!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747</v>
      </c>
      <c r="E33" s="19">
        <v>216</v>
      </c>
      <c r="F33" s="19">
        <v>1394.35</v>
      </c>
      <c r="G33" s="19">
        <v>8.6199999999999992</v>
      </c>
      <c r="H33" s="19">
        <v>66.5</v>
      </c>
      <c r="I33" s="19"/>
      <c r="J33" s="19">
        <v>6</v>
      </c>
      <c r="K33" s="19">
        <v>18</v>
      </c>
      <c r="L33" s="19">
        <v>1</v>
      </c>
      <c r="M33" s="19">
        <v>6</v>
      </c>
      <c r="N33" s="19">
        <v>17</v>
      </c>
      <c r="O33" s="19">
        <v>0</v>
      </c>
      <c r="P33" s="19">
        <v>0</v>
      </c>
      <c r="Q33" s="19">
        <v>7</v>
      </c>
      <c r="R33" s="19"/>
      <c r="S33" s="18" t="s">
        <v>731</v>
      </c>
      <c r="U33" s="102">
        <v>3</v>
      </c>
      <c r="V33" s="102">
        <f>IF($H33="","",$H33)</f>
        <v>66.5</v>
      </c>
      <c r="W33" s="102">
        <f>IF(V33="","",V33/100)</f>
        <v>0.66500000000000004</v>
      </c>
      <c r="X33" s="102">
        <f>IF($G33="","",$G33)</f>
        <v>8.6199999999999992</v>
      </c>
      <c r="Y33" s="102">
        <f>IF($K33="","",$K33)</f>
        <v>18</v>
      </c>
      <c r="Z33" s="102">
        <f>IF(J33="","",J33-1)</f>
        <v>5</v>
      </c>
      <c r="AA33" s="102">
        <f>IF($L33="","",$L33)</f>
        <v>1</v>
      </c>
      <c r="AB33" s="102">
        <f>IF($M33="","",$M33)</f>
        <v>6</v>
      </c>
      <c r="AC33" s="102">
        <f>IF($H34="","",$H34)</f>
        <v>57.6</v>
      </c>
      <c r="AD33" s="102">
        <f>IF(AC33="","",AC33/100)</f>
        <v>0.57600000000000007</v>
      </c>
      <c r="AE33" s="102">
        <f>IF($G34="","",$G34)</f>
        <v>6.89</v>
      </c>
      <c r="AF33" s="102">
        <f>IF($K34="","",$K34)</f>
        <v>16</v>
      </c>
      <c r="AG33" s="102">
        <f>IF(J34="","",J34-1)</f>
        <v>5</v>
      </c>
      <c r="AH33" s="102">
        <f>IF($L34="","",$L34)</f>
        <v>1</v>
      </c>
      <c r="AI33" s="102">
        <f>IF($M34="","",$M34)</f>
        <v>4</v>
      </c>
      <c r="AJ33" s="102">
        <f>IF($H35="","",$H35)</f>
        <v>70.5</v>
      </c>
      <c r="AK33" s="102">
        <f>IF(AJ33="","",AJ33/100)</f>
        <v>0.70499999999999996</v>
      </c>
      <c r="AL33" s="102">
        <f>IF($G35="","",$G35)</f>
        <v>10.52</v>
      </c>
      <c r="AM33" s="102">
        <f>IF($K35="","",$K35)</f>
        <v>19</v>
      </c>
      <c r="AN33" s="102">
        <f>IF(J35="","",J35-1)</f>
        <v>3</v>
      </c>
      <c r="AO33" s="102">
        <f>IF($L35="","",$L35)</f>
        <v>1</v>
      </c>
      <c r="AP33" s="102">
        <f>IF($M35="","",$M35)</f>
        <v>11</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1.3333333333333333</v>
      </c>
      <c r="BM33" s="102">
        <f>SUM(P33:P38)/U33</f>
        <v>0</v>
      </c>
      <c r="BN33" s="102">
        <f>SUM(Q33:Q38)/U33</f>
        <v>7</v>
      </c>
      <c r="BO33" s="102">
        <f>SUM(R33:R38)/U33</f>
        <v>0</v>
      </c>
    </row>
    <row r="34" spans="2:67" ht="15.75" x14ac:dyDescent="0.2">
      <c r="B34" s="147"/>
      <c r="C34" s="21" t="s">
        <v>103</v>
      </c>
      <c r="D34" s="19"/>
      <c r="E34" s="19">
        <v>224</v>
      </c>
      <c r="F34" s="20"/>
      <c r="G34" s="19">
        <v>6.89</v>
      </c>
      <c r="H34" s="19">
        <v>57.6</v>
      </c>
      <c r="I34" s="19"/>
      <c r="J34" s="19">
        <v>6</v>
      </c>
      <c r="K34" s="19">
        <v>16</v>
      </c>
      <c r="L34" s="19">
        <v>1</v>
      </c>
      <c r="M34" s="19">
        <v>4</v>
      </c>
      <c r="N34" s="19">
        <v>11</v>
      </c>
      <c r="O34" s="19">
        <v>1</v>
      </c>
      <c r="P34" s="19">
        <v>0</v>
      </c>
      <c r="Q34" s="19">
        <v>4</v>
      </c>
      <c r="R34" s="19"/>
      <c r="S34" s="18" t="s">
        <v>731</v>
      </c>
    </row>
    <row r="35" spans="2:67" ht="15.75" x14ac:dyDescent="0.2">
      <c r="B35" s="147"/>
      <c r="C35" s="21" t="s">
        <v>102</v>
      </c>
      <c r="D35" s="19">
        <f t="shared" ref="D35:E38" si="6">D34</f>
        <v>0</v>
      </c>
      <c r="E35" s="19">
        <f t="shared" si="6"/>
        <v>224</v>
      </c>
      <c r="F35" s="20"/>
      <c r="G35" s="19">
        <v>10.52</v>
      </c>
      <c r="H35" s="19">
        <v>70.5</v>
      </c>
      <c r="I35" s="19"/>
      <c r="J35" s="19">
        <v>4</v>
      </c>
      <c r="K35" s="19">
        <v>19</v>
      </c>
      <c r="L35" s="19">
        <v>1</v>
      </c>
      <c r="M35" s="19">
        <v>11</v>
      </c>
      <c r="N35" s="19">
        <v>28</v>
      </c>
      <c r="O35" s="19">
        <v>3</v>
      </c>
      <c r="P35" s="19">
        <v>0</v>
      </c>
      <c r="Q35" s="19">
        <v>10</v>
      </c>
      <c r="R35" s="19"/>
      <c r="S35" s="18" t="s">
        <v>731</v>
      </c>
    </row>
    <row r="36" spans="2:67" ht="15.75" x14ac:dyDescent="0.2">
      <c r="B36" s="147"/>
      <c r="C36" s="21" t="s">
        <v>101</v>
      </c>
      <c r="D36" s="19">
        <f t="shared" si="6"/>
        <v>0</v>
      </c>
      <c r="E36" s="19">
        <f t="shared" si="6"/>
        <v>224</v>
      </c>
      <c r="F36" s="20"/>
      <c r="G36" s="19"/>
      <c r="H36" s="19"/>
      <c r="I36" s="19"/>
      <c r="J36" s="19"/>
      <c r="K36" s="19"/>
      <c r="L36" s="19"/>
      <c r="M36" s="19"/>
      <c r="N36" s="19"/>
      <c r="O36" s="19"/>
      <c r="P36" s="19"/>
      <c r="Q36" s="19"/>
      <c r="R36" s="19"/>
      <c r="S36" s="18"/>
    </row>
    <row r="37" spans="2:67" ht="15.75" x14ac:dyDescent="0.2">
      <c r="B37" s="147"/>
      <c r="C37" s="21" t="s">
        <v>100</v>
      </c>
      <c r="D37" s="19">
        <f t="shared" si="6"/>
        <v>0</v>
      </c>
      <c r="E37" s="19">
        <f t="shared" si="6"/>
        <v>224</v>
      </c>
      <c r="F37" s="20"/>
      <c r="G37" s="19"/>
      <c r="H37" s="19"/>
      <c r="I37" s="19"/>
      <c r="J37" s="19"/>
      <c r="K37" s="19"/>
      <c r="L37" s="19"/>
      <c r="M37" s="19"/>
      <c r="N37" s="19"/>
      <c r="O37" s="19"/>
      <c r="P37" s="19"/>
      <c r="Q37" s="19"/>
      <c r="R37" s="19"/>
      <c r="S37" s="18"/>
    </row>
    <row r="38" spans="2:67" ht="15.75" x14ac:dyDescent="0.2">
      <c r="B38" s="147"/>
      <c r="C38" s="21" t="s">
        <v>99</v>
      </c>
      <c r="D38" s="19">
        <f t="shared" si="6"/>
        <v>0</v>
      </c>
      <c r="E38" s="19">
        <f t="shared" si="6"/>
        <v>224</v>
      </c>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224</v>
      </c>
      <c r="F40" s="13">
        <f>F33</f>
        <v>1394.35</v>
      </c>
      <c r="G40" s="13">
        <f t="shared" ref="G40:R40" si="7">AVERAGE(G33:G38)</f>
        <v>8.6766666666666659</v>
      </c>
      <c r="H40" s="13">
        <f t="shared" si="7"/>
        <v>64.86666666666666</v>
      </c>
      <c r="I40" s="13" t="e">
        <f t="shared" si="7"/>
        <v>#DIV/0!</v>
      </c>
      <c r="J40" s="13">
        <f t="shared" si="7"/>
        <v>5.333333333333333</v>
      </c>
      <c r="K40" s="13">
        <f t="shared" si="7"/>
        <v>17.666666666666668</v>
      </c>
      <c r="L40" s="13">
        <f t="shared" si="7"/>
        <v>1</v>
      </c>
      <c r="M40" s="13">
        <f t="shared" si="7"/>
        <v>7</v>
      </c>
      <c r="N40" s="13">
        <f t="shared" si="7"/>
        <v>18.666666666666668</v>
      </c>
      <c r="O40" s="13">
        <f t="shared" si="7"/>
        <v>1.3333333333333333</v>
      </c>
      <c r="P40" s="13">
        <f t="shared" si="7"/>
        <v>0</v>
      </c>
      <c r="Q40" s="13">
        <f t="shared" si="7"/>
        <v>7</v>
      </c>
      <c r="R40" s="13" t="e">
        <f t="shared" si="7"/>
        <v>#DIV/0!</v>
      </c>
      <c r="S40" s="12"/>
    </row>
    <row r="41" spans="2:67" ht="15.75" x14ac:dyDescent="0.2">
      <c r="B41" s="17"/>
      <c r="C41" s="16" t="s">
        <v>97</v>
      </c>
      <c r="D41" s="15"/>
      <c r="E41" s="14"/>
      <c r="F41" s="14"/>
      <c r="G41" s="13">
        <f t="shared" ref="G41:R41" si="8">STDEV(G33:G38)/SQRT(COUNT(G33:G38))</f>
        <v>1.0482737131960251</v>
      </c>
      <c r="H41" s="13">
        <f t="shared" si="8"/>
        <v>3.8124066473088156</v>
      </c>
      <c r="I41" s="13" t="e">
        <f t="shared" si="8"/>
        <v>#DIV/0!</v>
      </c>
      <c r="J41" s="13">
        <f t="shared" si="8"/>
        <v>0.6666666666666673</v>
      </c>
      <c r="K41" s="13">
        <f t="shared" si="8"/>
        <v>0.88191710368819687</v>
      </c>
      <c r="L41" s="13">
        <f t="shared" si="8"/>
        <v>0</v>
      </c>
      <c r="M41" s="13">
        <f t="shared" si="8"/>
        <v>2.0816659994661326</v>
      </c>
      <c r="N41" s="13">
        <f t="shared" si="8"/>
        <v>4.9777281743560273</v>
      </c>
      <c r="O41" s="13">
        <f t="shared" si="8"/>
        <v>0.88191710368819698</v>
      </c>
      <c r="P41" s="13">
        <f t="shared" si="8"/>
        <v>0</v>
      </c>
      <c r="Q41" s="13">
        <f t="shared" si="8"/>
        <v>1.7320508075688774</v>
      </c>
      <c r="R41" s="13" t="e">
        <f t="shared" si="8"/>
        <v>#DIV/0!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747</v>
      </c>
      <c r="E43" s="19">
        <v>216</v>
      </c>
      <c r="F43" s="19">
        <v>1585.94</v>
      </c>
      <c r="G43" s="19">
        <v>10.85</v>
      </c>
      <c r="H43" s="19">
        <v>77.400000000000006</v>
      </c>
      <c r="I43" s="19"/>
      <c r="J43" s="19">
        <v>5</v>
      </c>
      <c r="K43" s="19">
        <v>19</v>
      </c>
      <c r="L43" s="19">
        <v>1</v>
      </c>
      <c r="M43" s="19">
        <v>10</v>
      </c>
      <c r="N43" s="19">
        <v>26</v>
      </c>
      <c r="O43" s="19">
        <v>0</v>
      </c>
      <c r="P43" s="19">
        <v>0</v>
      </c>
      <c r="Q43" s="19">
        <v>11</v>
      </c>
      <c r="R43" s="19"/>
      <c r="S43" s="18" t="s">
        <v>731</v>
      </c>
      <c r="U43" s="102">
        <v>3</v>
      </c>
      <c r="V43" s="102">
        <f>IF($H43="","",$H43)</f>
        <v>77.400000000000006</v>
      </c>
      <c r="W43" s="102">
        <f>IF(V43="","",V43/100)</f>
        <v>0.77400000000000002</v>
      </c>
      <c r="X43" s="102">
        <f>IF($G43="","",$G43)</f>
        <v>10.85</v>
      </c>
      <c r="Y43" s="102">
        <f>IF($K43="","",$K43)</f>
        <v>19</v>
      </c>
      <c r="Z43" s="102">
        <f>IF(J43="","",J43-1)</f>
        <v>4</v>
      </c>
      <c r="AA43" s="102">
        <f>IF($L43="","",$L43)</f>
        <v>1</v>
      </c>
      <c r="AB43" s="102">
        <f>IF($M43="","",$M43)</f>
        <v>10</v>
      </c>
      <c r="AC43" s="102">
        <f>IF($H44="","",$H44)</f>
        <v>99.1</v>
      </c>
      <c r="AD43" s="102">
        <f>IF(AC43="","",AC43/100)</f>
        <v>0.99099999999999999</v>
      </c>
      <c r="AE43" s="102">
        <f>IF($G44="","",$G44)</f>
        <v>13.33</v>
      </c>
      <c r="AF43" s="102">
        <f>IF($K44="","",$K44)</f>
        <v>28</v>
      </c>
      <c r="AG43" s="102">
        <f>IF(J44="","",J44-1)</f>
        <v>7</v>
      </c>
      <c r="AH43" s="102">
        <f>IF($L44="","",$L44)</f>
        <v>0</v>
      </c>
      <c r="AI43" s="102">
        <f>IF($M44="","",$M44)</f>
        <v>0</v>
      </c>
      <c r="AJ43" s="102">
        <f>IF($H45="","",$H45)</f>
        <v>80.5</v>
      </c>
      <c r="AK43" s="102">
        <f>IF(AJ43="","",AJ43/100)</f>
        <v>0.80500000000000005</v>
      </c>
      <c r="AL43" s="102">
        <f>IF($G45="","",$G45)</f>
        <v>12.56</v>
      </c>
      <c r="AM43" s="102">
        <f>IF($K45="","",$K45)</f>
        <v>25</v>
      </c>
      <c r="AN43" s="102">
        <f>IF(J45="","",J45-1)</f>
        <v>5</v>
      </c>
      <c r="AO43" s="102">
        <f>IF($L45="","",$L45)</f>
        <v>0</v>
      </c>
      <c r="AP43" s="102">
        <f>IF($M45="","",$M45)</f>
        <v>0</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1.6666666666666667</v>
      </c>
      <c r="BM43" s="102">
        <f>SUM(P43:P48)/U43</f>
        <v>0</v>
      </c>
      <c r="BN43" s="102">
        <f>SUM(Q43:Q48)/U43</f>
        <v>16.333333333333332</v>
      </c>
      <c r="BO43" s="102">
        <f>SUM(R43:R48)/U43</f>
        <v>0</v>
      </c>
    </row>
    <row r="44" spans="2:67" ht="15.75" x14ac:dyDescent="0.2">
      <c r="B44" s="147"/>
      <c r="C44" s="21" t="s">
        <v>103</v>
      </c>
      <c r="D44" s="19"/>
      <c r="E44" s="19">
        <v>224</v>
      </c>
      <c r="F44" s="20"/>
      <c r="G44" s="19">
        <v>13.33</v>
      </c>
      <c r="H44" s="19">
        <v>99.1</v>
      </c>
      <c r="I44" s="19"/>
      <c r="J44" s="19">
        <v>8</v>
      </c>
      <c r="K44" s="19">
        <v>28</v>
      </c>
      <c r="L44" s="19">
        <v>0</v>
      </c>
      <c r="M44" s="19">
        <v>0</v>
      </c>
      <c r="N44" s="19">
        <v>22</v>
      </c>
      <c r="O44" s="19">
        <v>5</v>
      </c>
      <c r="P44" s="19">
        <v>0</v>
      </c>
      <c r="Q44" s="19">
        <v>27</v>
      </c>
      <c r="R44" s="19"/>
      <c r="S44" s="18" t="s">
        <v>752</v>
      </c>
    </row>
    <row r="45" spans="2:67" ht="15.75" x14ac:dyDescent="0.2">
      <c r="B45" s="147"/>
      <c r="C45" s="21" t="s">
        <v>102</v>
      </c>
      <c r="D45" s="19">
        <f t="shared" ref="D45:E48" si="9">D44</f>
        <v>0</v>
      </c>
      <c r="E45" s="19">
        <f t="shared" si="9"/>
        <v>224</v>
      </c>
      <c r="F45" s="20"/>
      <c r="G45" s="19">
        <v>12.56</v>
      </c>
      <c r="H45" s="19">
        <v>80.5</v>
      </c>
      <c r="I45" s="19"/>
      <c r="J45" s="19">
        <v>6</v>
      </c>
      <c r="K45" s="19">
        <v>25</v>
      </c>
      <c r="L45" s="19">
        <v>0</v>
      </c>
      <c r="M45" s="19">
        <v>0</v>
      </c>
      <c r="N45" s="19">
        <v>23</v>
      </c>
      <c r="O45" s="19">
        <v>0</v>
      </c>
      <c r="P45" s="19">
        <v>0</v>
      </c>
      <c r="Q45" s="19">
        <v>11</v>
      </c>
      <c r="R45" s="19"/>
      <c r="S45" s="18" t="s">
        <v>752</v>
      </c>
    </row>
    <row r="46" spans="2:67" ht="15.75" x14ac:dyDescent="0.2">
      <c r="B46" s="147"/>
      <c r="C46" s="21" t="s">
        <v>101</v>
      </c>
      <c r="D46" s="19">
        <f t="shared" si="9"/>
        <v>0</v>
      </c>
      <c r="E46" s="19">
        <f t="shared" si="9"/>
        <v>224</v>
      </c>
      <c r="F46" s="20"/>
      <c r="G46" s="19"/>
      <c r="H46" s="19"/>
      <c r="I46" s="19"/>
      <c r="J46" s="19"/>
      <c r="K46" s="19"/>
      <c r="L46" s="19"/>
      <c r="M46" s="19"/>
      <c r="N46" s="19"/>
      <c r="O46" s="19"/>
      <c r="P46" s="19"/>
      <c r="Q46" s="19"/>
      <c r="R46" s="19"/>
      <c r="S46" s="18"/>
    </row>
    <row r="47" spans="2:67" ht="15.75" x14ac:dyDescent="0.2">
      <c r="B47" s="147"/>
      <c r="C47" s="21" t="s">
        <v>100</v>
      </c>
      <c r="D47" s="19">
        <f t="shared" si="9"/>
        <v>0</v>
      </c>
      <c r="E47" s="19">
        <f t="shared" si="9"/>
        <v>224</v>
      </c>
      <c r="F47" s="20"/>
      <c r="G47" s="19"/>
      <c r="H47" s="19"/>
      <c r="I47" s="19"/>
      <c r="J47" s="19"/>
      <c r="K47" s="19"/>
      <c r="L47" s="19"/>
      <c r="M47" s="19"/>
      <c r="N47" s="19"/>
      <c r="O47" s="19"/>
      <c r="P47" s="19"/>
      <c r="Q47" s="19"/>
      <c r="R47" s="19"/>
      <c r="S47" s="18"/>
    </row>
    <row r="48" spans="2:67" ht="15.75" x14ac:dyDescent="0.2">
      <c r="B48" s="147"/>
      <c r="C48" s="21" t="s">
        <v>99</v>
      </c>
      <c r="D48" s="19">
        <f t="shared" si="9"/>
        <v>0</v>
      </c>
      <c r="E48" s="19">
        <f t="shared" si="9"/>
        <v>224</v>
      </c>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224</v>
      </c>
      <c r="F50" s="13">
        <f>F43</f>
        <v>1585.94</v>
      </c>
      <c r="G50" s="13">
        <f t="shared" ref="G50:R50" si="10">AVERAGE(G43:G48)</f>
        <v>12.246666666666668</v>
      </c>
      <c r="H50" s="13">
        <f t="shared" si="10"/>
        <v>85.666666666666671</v>
      </c>
      <c r="I50" s="13" t="e">
        <f t="shared" si="10"/>
        <v>#DIV/0!</v>
      </c>
      <c r="J50" s="13">
        <f t="shared" si="10"/>
        <v>6.333333333333333</v>
      </c>
      <c r="K50" s="13">
        <f t="shared" si="10"/>
        <v>24</v>
      </c>
      <c r="L50" s="13">
        <f t="shared" si="10"/>
        <v>0.33333333333333331</v>
      </c>
      <c r="M50" s="13">
        <f t="shared" si="10"/>
        <v>3.3333333333333335</v>
      </c>
      <c r="N50" s="13">
        <f t="shared" si="10"/>
        <v>23.666666666666668</v>
      </c>
      <c r="O50" s="13">
        <f t="shared" si="10"/>
        <v>1.6666666666666667</v>
      </c>
      <c r="P50" s="13">
        <f t="shared" si="10"/>
        <v>0</v>
      </c>
      <c r="Q50" s="13">
        <f t="shared" si="10"/>
        <v>16.333333333333332</v>
      </c>
      <c r="R50" s="13" t="e">
        <f t="shared" si="10"/>
        <v>#DIV/0!</v>
      </c>
      <c r="S50" s="12"/>
    </row>
    <row r="51" spans="2:67" ht="15.75" x14ac:dyDescent="0.2">
      <c r="B51" s="17"/>
      <c r="C51" s="16" t="s">
        <v>97</v>
      </c>
      <c r="D51" s="15"/>
      <c r="E51" s="14"/>
      <c r="F51" s="14"/>
      <c r="G51" s="13">
        <f t="shared" ref="G51:R51" si="11">STDEV(G43:G48)/SQRT(COUNT(G43:G48))</f>
        <v>0.73285590519404153</v>
      </c>
      <c r="H51" s="13">
        <f t="shared" si="11"/>
        <v>6.7760198084454126</v>
      </c>
      <c r="I51" s="13" t="e">
        <f t="shared" si="11"/>
        <v>#DIV/0!</v>
      </c>
      <c r="J51" s="13">
        <f t="shared" si="11"/>
        <v>0.88191710368819731</v>
      </c>
      <c r="K51" s="13">
        <f t="shared" si="11"/>
        <v>2.6457513110645907</v>
      </c>
      <c r="L51" s="13">
        <f t="shared" si="11"/>
        <v>0.33333333333333337</v>
      </c>
      <c r="M51" s="13">
        <f t="shared" si="11"/>
        <v>3.3333333333333335</v>
      </c>
      <c r="N51" s="13">
        <f t="shared" si="11"/>
        <v>1.2018504251546633</v>
      </c>
      <c r="O51" s="13">
        <f t="shared" si="11"/>
        <v>1.6666666666666667</v>
      </c>
      <c r="P51" s="13">
        <f t="shared" si="11"/>
        <v>0</v>
      </c>
      <c r="Q51" s="13">
        <f t="shared" si="11"/>
        <v>5.333333333333333</v>
      </c>
      <c r="R51" s="13" t="e">
        <f t="shared" si="11"/>
        <v>#DIV/0!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847</v>
      </c>
      <c r="E53" s="19">
        <v>216</v>
      </c>
      <c r="F53" s="19">
        <v>1511.67</v>
      </c>
      <c r="G53" s="19">
        <v>11.9</v>
      </c>
      <c r="H53" s="19">
        <v>72</v>
      </c>
      <c r="I53" s="19"/>
      <c r="J53" s="19">
        <v>3</v>
      </c>
      <c r="K53" s="19">
        <v>21</v>
      </c>
      <c r="L53" s="19">
        <v>4</v>
      </c>
      <c r="M53" s="19">
        <v>8</v>
      </c>
      <c r="N53" s="19">
        <v>14</v>
      </c>
      <c r="O53" s="19">
        <v>6</v>
      </c>
      <c r="P53" s="19">
        <v>1</v>
      </c>
      <c r="Q53" s="19">
        <v>6</v>
      </c>
      <c r="R53" s="19"/>
      <c r="S53" s="18"/>
      <c r="U53" s="102">
        <v>3</v>
      </c>
      <c r="V53" s="102">
        <f>IF($H53="","",$H53)</f>
        <v>72</v>
      </c>
      <c r="W53" s="102">
        <f>IF(V53="","",V53/100)</f>
        <v>0.72</v>
      </c>
      <c r="X53" s="102">
        <f>IF($G53="","",$G53)</f>
        <v>11.9</v>
      </c>
      <c r="Y53" s="102">
        <f>IF($K53="","",$K53)</f>
        <v>21</v>
      </c>
      <c r="Z53" s="102">
        <f>IF(J53="","",J53-1)</f>
        <v>2</v>
      </c>
      <c r="AA53" s="102">
        <f>IF($L53="","",$L53)</f>
        <v>4</v>
      </c>
      <c r="AB53" s="102">
        <f>IF($M53="","",$M53)</f>
        <v>8</v>
      </c>
      <c r="AC53" s="102">
        <f>IF($H54="","",$H54)</f>
        <v>77</v>
      </c>
      <c r="AD53" s="102">
        <f>IF(AC53="","",AC53/100)</f>
        <v>0.77</v>
      </c>
      <c r="AE53" s="102">
        <f>IF($G54="","",$G54)</f>
        <v>7.4</v>
      </c>
      <c r="AF53" s="102">
        <f>IF($K54="","",$K54)</f>
        <v>22</v>
      </c>
      <c r="AG53" s="102">
        <f>IF(J54="","",J54-1)</f>
        <v>4</v>
      </c>
      <c r="AH53" s="102">
        <f>IF($L54="","",$L54)</f>
        <v>0</v>
      </c>
      <c r="AI53" s="102">
        <f>IF($M54="","",$M54)</f>
        <v>0</v>
      </c>
      <c r="AJ53" s="102">
        <f>IF($H55="","",$H55)</f>
        <v>63</v>
      </c>
      <c r="AK53" s="102">
        <f>IF(AJ53="","",AJ53/100)</f>
        <v>0.63</v>
      </c>
      <c r="AL53" s="102">
        <f>IF($G55="","",$G55)</f>
        <v>6.8</v>
      </c>
      <c r="AM53" s="102">
        <f>IF($K55="","",$K55)</f>
        <v>15</v>
      </c>
      <c r="AN53" s="102">
        <f>IF(J55="","",J55-1)</f>
        <v>4</v>
      </c>
      <c r="AO53" s="102">
        <f>IF($L55="","",$L55)</f>
        <v>0</v>
      </c>
      <c r="AP53" s="102">
        <f>IF($M55="","",$M55)</f>
        <v>0</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3.3333333333333335</v>
      </c>
      <c r="BM53" s="102">
        <f>SUM(P53:P58)/U53</f>
        <v>0.66666666666666663</v>
      </c>
      <c r="BN53" s="102">
        <f>SUM(Q53:Q58)/U53</f>
        <v>5.333333333333333</v>
      </c>
      <c r="BO53" s="102">
        <f>SUM(R53:R58)/U53</f>
        <v>0</v>
      </c>
    </row>
    <row r="54" spans="2:67" ht="15.75" x14ac:dyDescent="0.2">
      <c r="B54" s="147"/>
      <c r="C54" s="21" t="s">
        <v>103</v>
      </c>
      <c r="D54" s="19" t="s">
        <v>740</v>
      </c>
      <c r="E54" s="19">
        <v>224</v>
      </c>
      <c r="F54" s="20"/>
      <c r="G54" s="19">
        <v>7.4</v>
      </c>
      <c r="H54" s="19">
        <v>77</v>
      </c>
      <c r="I54" s="19"/>
      <c r="J54" s="19">
        <v>5</v>
      </c>
      <c r="K54" s="19">
        <v>22</v>
      </c>
      <c r="L54" s="19">
        <v>0</v>
      </c>
      <c r="M54" s="19">
        <v>0</v>
      </c>
      <c r="N54" s="19">
        <v>6</v>
      </c>
      <c r="O54" s="19">
        <v>4</v>
      </c>
      <c r="P54" s="19">
        <v>1</v>
      </c>
      <c r="Q54" s="19">
        <v>6</v>
      </c>
      <c r="R54" s="19"/>
      <c r="S54" s="18"/>
    </row>
    <row r="55" spans="2:67" ht="15.75" x14ac:dyDescent="0.2">
      <c r="B55" s="147"/>
      <c r="C55" s="21" t="s">
        <v>102</v>
      </c>
      <c r="D55" s="19" t="str">
        <f t="shared" ref="D55:E58" si="12">D54</f>
        <v>AA</v>
      </c>
      <c r="E55" s="19">
        <f t="shared" si="12"/>
        <v>224</v>
      </c>
      <c r="F55" s="20"/>
      <c r="G55" s="19">
        <v>6.8</v>
      </c>
      <c r="H55" s="19">
        <v>63</v>
      </c>
      <c r="I55" s="19"/>
      <c r="J55" s="19">
        <v>5</v>
      </c>
      <c r="K55" s="19">
        <v>15</v>
      </c>
      <c r="L55" s="19">
        <v>0</v>
      </c>
      <c r="M55" s="19">
        <v>0</v>
      </c>
      <c r="N55" s="19">
        <v>9</v>
      </c>
      <c r="O55" s="19">
        <v>0</v>
      </c>
      <c r="P55" s="19">
        <v>0</v>
      </c>
      <c r="Q55" s="19">
        <v>4</v>
      </c>
      <c r="R55" s="19"/>
      <c r="S55" s="18"/>
    </row>
    <row r="56" spans="2:67" ht="15.75" x14ac:dyDescent="0.2">
      <c r="B56" s="147"/>
      <c r="C56" s="21" t="s">
        <v>101</v>
      </c>
      <c r="D56" s="19" t="str">
        <f t="shared" si="12"/>
        <v>AA</v>
      </c>
      <c r="E56" s="19">
        <f t="shared" si="12"/>
        <v>224</v>
      </c>
      <c r="F56" s="20"/>
      <c r="G56" s="19"/>
      <c r="H56" s="19"/>
      <c r="I56" s="19"/>
      <c r="J56" s="19"/>
      <c r="K56" s="19"/>
      <c r="L56" s="19"/>
      <c r="M56" s="19"/>
      <c r="N56" s="19"/>
      <c r="O56" s="19"/>
      <c r="P56" s="19"/>
      <c r="Q56" s="19"/>
      <c r="R56" s="19"/>
      <c r="S56" s="18"/>
    </row>
    <row r="57" spans="2:67" ht="15.75" x14ac:dyDescent="0.2">
      <c r="B57" s="147"/>
      <c r="C57" s="21" t="s">
        <v>100</v>
      </c>
      <c r="D57" s="19" t="str">
        <f t="shared" si="12"/>
        <v>AA</v>
      </c>
      <c r="E57" s="19">
        <f t="shared" si="12"/>
        <v>224</v>
      </c>
      <c r="F57" s="20"/>
      <c r="G57" s="19"/>
      <c r="H57" s="19"/>
      <c r="I57" s="19"/>
      <c r="J57" s="19"/>
      <c r="K57" s="19"/>
      <c r="L57" s="19"/>
      <c r="M57" s="19"/>
      <c r="N57" s="19"/>
      <c r="O57" s="19"/>
      <c r="P57" s="19"/>
      <c r="Q57" s="19"/>
      <c r="R57" s="19"/>
      <c r="S57" s="18"/>
    </row>
    <row r="58" spans="2:67" ht="15.75" x14ac:dyDescent="0.2">
      <c r="B58" s="147"/>
      <c r="C58" s="21" t="s">
        <v>99</v>
      </c>
      <c r="D58" s="19" t="str">
        <f t="shared" si="12"/>
        <v>AA</v>
      </c>
      <c r="E58" s="19">
        <f t="shared" si="12"/>
        <v>224</v>
      </c>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224</v>
      </c>
      <c r="F60" s="13">
        <f>F53</f>
        <v>1511.67</v>
      </c>
      <c r="G60" s="13">
        <f t="shared" ref="G60:R60" si="13">AVERAGE(G53:G58)</f>
        <v>8.7000000000000011</v>
      </c>
      <c r="H60" s="13">
        <f t="shared" si="13"/>
        <v>70.666666666666671</v>
      </c>
      <c r="I60" s="13" t="e">
        <f t="shared" si="13"/>
        <v>#DIV/0!</v>
      </c>
      <c r="J60" s="13">
        <f t="shared" si="13"/>
        <v>4.333333333333333</v>
      </c>
      <c r="K60" s="13">
        <f t="shared" si="13"/>
        <v>19.333333333333332</v>
      </c>
      <c r="L60" s="13">
        <f t="shared" si="13"/>
        <v>1.3333333333333333</v>
      </c>
      <c r="M60" s="13">
        <f t="shared" si="13"/>
        <v>2.6666666666666665</v>
      </c>
      <c r="N60" s="13">
        <f t="shared" si="13"/>
        <v>9.6666666666666661</v>
      </c>
      <c r="O60" s="13">
        <f t="shared" si="13"/>
        <v>3.3333333333333335</v>
      </c>
      <c r="P60" s="13">
        <f t="shared" si="13"/>
        <v>0.66666666666666663</v>
      </c>
      <c r="Q60" s="13">
        <f t="shared" si="13"/>
        <v>5.333333333333333</v>
      </c>
      <c r="R60" s="13" t="e">
        <f t="shared" si="13"/>
        <v>#DIV/0!</v>
      </c>
      <c r="S60" s="12"/>
    </row>
    <row r="61" spans="2:67" ht="15.75" x14ac:dyDescent="0.2">
      <c r="B61" s="17"/>
      <c r="C61" s="16" t="s">
        <v>97</v>
      </c>
      <c r="D61" s="15"/>
      <c r="E61" s="14"/>
      <c r="F61" s="14"/>
      <c r="G61" s="13">
        <f t="shared" ref="G61:R61" si="14">STDEV(G53:G58)/SQRT(COUNT(G53:G58))</f>
        <v>1.6093476939431077</v>
      </c>
      <c r="H61" s="13">
        <f t="shared" si="14"/>
        <v>4.0960685758148365</v>
      </c>
      <c r="I61" s="13" t="e">
        <f t="shared" si="14"/>
        <v>#DIV/0!</v>
      </c>
      <c r="J61" s="13">
        <f t="shared" si="14"/>
        <v>0.66666666666666641</v>
      </c>
      <c r="K61" s="13">
        <f t="shared" si="14"/>
        <v>2.1858128414340032</v>
      </c>
      <c r="L61" s="13">
        <f t="shared" si="14"/>
        <v>1.3333333333333335</v>
      </c>
      <c r="M61" s="13">
        <f t="shared" si="14"/>
        <v>2.666666666666667</v>
      </c>
      <c r="N61" s="13">
        <f t="shared" si="14"/>
        <v>2.3333333333333339</v>
      </c>
      <c r="O61" s="13">
        <f t="shared" si="14"/>
        <v>1.7638342073763937</v>
      </c>
      <c r="P61" s="13">
        <f t="shared" si="14"/>
        <v>0.33333333333333337</v>
      </c>
      <c r="Q61" s="13">
        <f t="shared" si="14"/>
        <v>0.6666666666666673</v>
      </c>
      <c r="R61" s="13" t="e">
        <f t="shared" si="14"/>
        <v>#DIV/0!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740</v>
      </c>
      <c r="E63" s="19">
        <v>216</v>
      </c>
      <c r="F63" s="19">
        <v>1619.2</v>
      </c>
      <c r="G63" s="19">
        <v>13.6</v>
      </c>
      <c r="H63" s="19">
        <v>91</v>
      </c>
      <c r="I63" s="19"/>
      <c r="J63" s="19">
        <v>9</v>
      </c>
      <c r="K63" s="19">
        <v>23</v>
      </c>
      <c r="L63" s="19">
        <v>2</v>
      </c>
      <c r="M63" s="19">
        <v>8</v>
      </c>
      <c r="N63" s="19">
        <v>24</v>
      </c>
      <c r="O63" s="19">
        <v>6</v>
      </c>
      <c r="P63" s="19">
        <v>1</v>
      </c>
      <c r="Q63" s="19">
        <v>16</v>
      </c>
      <c r="R63" s="19"/>
      <c r="S63" s="18"/>
      <c r="U63" s="102">
        <v>3</v>
      </c>
      <c r="V63" s="102">
        <f>IF($H63="","",$H63)</f>
        <v>91</v>
      </c>
      <c r="W63" s="102">
        <f>IF(V63="","",V63/100)</f>
        <v>0.91</v>
      </c>
      <c r="X63" s="102">
        <f>IF($G63="","",$G63)</f>
        <v>13.6</v>
      </c>
      <c r="Y63" s="102">
        <f>IF($K63="","",$K63)</f>
        <v>23</v>
      </c>
      <c r="Z63" s="102">
        <f>IF(J63="","",J63-1)</f>
        <v>8</v>
      </c>
      <c r="AA63" s="102">
        <f>IF($L63="","",$L63)</f>
        <v>2</v>
      </c>
      <c r="AB63" s="102">
        <f>IF($M63="","",$M63)</f>
        <v>8</v>
      </c>
      <c r="AC63" s="102">
        <f>IF($H64="","",$H64)</f>
        <v>108</v>
      </c>
      <c r="AD63" s="102">
        <f>IF(AC63="","",AC63/100)</f>
        <v>1.08</v>
      </c>
      <c r="AE63" s="102">
        <f>IF($G64="","",$G64)</f>
        <v>16.600000000000001</v>
      </c>
      <c r="AF63" s="102">
        <f>IF($K64="","",$K64)</f>
        <v>18</v>
      </c>
      <c r="AG63" s="102">
        <f>IF(J64="","",J64-1)</f>
        <v>3</v>
      </c>
      <c r="AH63" s="102">
        <f>IF($L64="","",$L64)</f>
        <v>3</v>
      </c>
      <c r="AI63" s="102">
        <f>IF($M64="","",$M64)</f>
        <v>27</v>
      </c>
      <c r="AJ63" s="102">
        <f>IF($H65="","",$H65)</f>
        <v>93</v>
      </c>
      <c r="AK63" s="102">
        <f>IF(AJ63="","",AJ63/100)</f>
        <v>0.93</v>
      </c>
      <c r="AL63" s="102">
        <f>IF($G65="","",$G65)</f>
        <v>12.8</v>
      </c>
      <c r="AM63" s="102">
        <f>IF($K65="","",$K65)</f>
        <v>15</v>
      </c>
      <c r="AN63" s="102">
        <f>IF(J65="","",J65-1)</f>
        <v>5</v>
      </c>
      <c r="AO63" s="102">
        <f>IF($L65="","",$L65)</f>
        <v>2</v>
      </c>
      <c r="AP63" s="102">
        <f>IF($M65="","",$M65)</f>
        <v>6</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5.666666666666667</v>
      </c>
      <c r="BM63" s="102">
        <f>SUM(P63:P68)/U63</f>
        <v>0.33333333333333331</v>
      </c>
      <c r="BN63" s="102">
        <f>SUM(Q63:Q68)/U63</f>
        <v>18.666666666666668</v>
      </c>
      <c r="BO63" s="102">
        <f>SUM(R63:R68)/U63</f>
        <v>0</v>
      </c>
    </row>
    <row r="64" spans="2:67" ht="15.75" x14ac:dyDescent="0.2">
      <c r="B64" s="147"/>
      <c r="C64" s="21" t="s">
        <v>103</v>
      </c>
      <c r="D64" s="19"/>
      <c r="E64" s="19">
        <v>224</v>
      </c>
      <c r="F64" s="20"/>
      <c r="G64" s="19">
        <v>16.600000000000001</v>
      </c>
      <c r="H64" s="19">
        <v>108</v>
      </c>
      <c r="I64" s="19"/>
      <c r="J64" s="19">
        <v>4</v>
      </c>
      <c r="K64" s="19">
        <v>18</v>
      </c>
      <c r="L64" s="19">
        <v>3</v>
      </c>
      <c r="M64" s="19">
        <v>27</v>
      </c>
      <c r="N64" s="19">
        <v>29</v>
      </c>
      <c r="O64" s="19">
        <v>9</v>
      </c>
      <c r="P64" s="19">
        <v>0</v>
      </c>
      <c r="Q64" s="19">
        <v>28</v>
      </c>
      <c r="R64" s="19"/>
      <c r="S64" s="18"/>
    </row>
    <row r="65" spans="2:67" ht="15.75" x14ac:dyDescent="0.2">
      <c r="B65" s="147"/>
      <c r="C65" s="21" t="s">
        <v>102</v>
      </c>
      <c r="D65" s="19">
        <f t="shared" ref="D65:E68" si="15">D64</f>
        <v>0</v>
      </c>
      <c r="E65" s="19">
        <f t="shared" si="15"/>
        <v>224</v>
      </c>
      <c r="F65" s="20"/>
      <c r="G65" s="19">
        <v>12.8</v>
      </c>
      <c r="H65" s="19">
        <v>93</v>
      </c>
      <c r="I65" s="19"/>
      <c r="J65" s="19">
        <v>6</v>
      </c>
      <c r="K65" s="19">
        <v>15</v>
      </c>
      <c r="L65" s="19">
        <v>2</v>
      </c>
      <c r="M65" s="19">
        <v>6</v>
      </c>
      <c r="N65" s="19">
        <v>24</v>
      </c>
      <c r="O65" s="19">
        <v>2</v>
      </c>
      <c r="P65" s="19">
        <v>0</v>
      </c>
      <c r="Q65" s="19">
        <v>12</v>
      </c>
      <c r="R65" s="19"/>
      <c r="S65" s="18"/>
    </row>
    <row r="66" spans="2:67" ht="15.75" x14ac:dyDescent="0.2">
      <c r="B66" s="147"/>
      <c r="C66" s="21" t="s">
        <v>101</v>
      </c>
      <c r="D66" s="19">
        <f t="shared" si="15"/>
        <v>0</v>
      </c>
      <c r="E66" s="19">
        <f t="shared" si="15"/>
        <v>224</v>
      </c>
      <c r="F66" s="20"/>
      <c r="G66" s="19"/>
      <c r="H66" s="19"/>
      <c r="I66" s="19"/>
      <c r="J66" s="19"/>
      <c r="K66" s="19"/>
      <c r="L66" s="19"/>
      <c r="M66" s="19"/>
      <c r="N66" s="19"/>
      <c r="O66" s="19"/>
      <c r="P66" s="19"/>
      <c r="Q66" s="19"/>
      <c r="R66" s="19"/>
      <c r="S66" s="18"/>
    </row>
    <row r="67" spans="2:67" ht="15.75" x14ac:dyDescent="0.2">
      <c r="B67" s="147"/>
      <c r="C67" s="21" t="s">
        <v>100</v>
      </c>
      <c r="D67" s="19">
        <f t="shared" si="15"/>
        <v>0</v>
      </c>
      <c r="E67" s="19">
        <f t="shared" si="15"/>
        <v>224</v>
      </c>
      <c r="F67" s="20"/>
      <c r="G67" s="19"/>
      <c r="H67" s="19"/>
      <c r="I67" s="19"/>
      <c r="J67" s="19"/>
      <c r="K67" s="19"/>
      <c r="L67" s="19"/>
      <c r="M67" s="19"/>
      <c r="N67" s="19"/>
      <c r="O67" s="19"/>
      <c r="P67" s="19"/>
      <c r="Q67" s="19"/>
      <c r="R67" s="19"/>
      <c r="S67" s="18"/>
    </row>
    <row r="68" spans="2:67" ht="15.75" x14ac:dyDescent="0.2">
      <c r="B68" s="147"/>
      <c r="C68" s="21" t="s">
        <v>99</v>
      </c>
      <c r="D68" s="19">
        <f t="shared" si="15"/>
        <v>0</v>
      </c>
      <c r="E68" s="19">
        <f t="shared" si="15"/>
        <v>224</v>
      </c>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224</v>
      </c>
      <c r="F70" s="13">
        <f>F63</f>
        <v>1619.2</v>
      </c>
      <c r="G70" s="13">
        <f t="shared" ref="G70:R70" si="16">AVERAGE(G63:G68)</f>
        <v>14.333333333333334</v>
      </c>
      <c r="H70" s="13">
        <f t="shared" si="16"/>
        <v>97.333333333333329</v>
      </c>
      <c r="I70" s="13" t="e">
        <f t="shared" si="16"/>
        <v>#DIV/0!</v>
      </c>
      <c r="J70" s="13">
        <f t="shared" si="16"/>
        <v>6.333333333333333</v>
      </c>
      <c r="K70" s="13">
        <f t="shared" si="16"/>
        <v>18.666666666666668</v>
      </c>
      <c r="L70" s="13">
        <f t="shared" si="16"/>
        <v>2.3333333333333335</v>
      </c>
      <c r="M70" s="13">
        <f t="shared" si="16"/>
        <v>13.666666666666666</v>
      </c>
      <c r="N70" s="13">
        <f t="shared" si="16"/>
        <v>25.666666666666668</v>
      </c>
      <c r="O70" s="13">
        <f t="shared" si="16"/>
        <v>5.666666666666667</v>
      </c>
      <c r="P70" s="13">
        <f t="shared" si="16"/>
        <v>0.33333333333333331</v>
      </c>
      <c r="Q70" s="13">
        <f t="shared" si="16"/>
        <v>18.666666666666668</v>
      </c>
      <c r="R70" s="13" t="e">
        <f t="shared" si="16"/>
        <v>#DIV/0!</v>
      </c>
      <c r="S70" s="12"/>
    </row>
    <row r="71" spans="2:67" ht="15.75" x14ac:dyDescent="0.2">
      <c r="B71" s="17"/>
      <c r="C71" s="16" t="s">
        <v>97</v>
      </c>
      <c r="D71" s="15"/>
      <c r="E71" s="14"/>
      <c r="F71" s="14"/>
      <c r="G71" s="13">
        <f t="shared" ref="G71:R71" si="17">STDEV(G63:G68)/SQRT(COUNT(G63:G68))</f>
        <v>1.1566234381931713</v>
      </c>
      <c r="H71" s="13">
        <f t="shared" si="17"/>
        <v>5.3644923131436943</v>
      </c>
      <c r="I71" s="13" t="e">
        <f t="shared" si="17"/>
        <v>#DIV/0!</v>
      </c>
      <c r="J71" s="13">
        <f t="shared" si="17"/>
        <v>1.4529663145135581</v>
      </c>
      <c r="K71" s="13">
        <f t="shared" si="17"/>
        <v>2.3333333333333361</v>
      </c>
      <c r="L71" s="13">
        <f t="shared" si="17"/>
        <v>0.33333333333333365</v>
      </c>
      <c r="M71" s="13">
        <f t="shared" si="17"/>
        <v>6.6916199666282434</v>
      </c>
      <c r="N71" s="13">
        <f t="shared" si="17"/>
        <v>1.666666666666667</v>
      </c>
      <c r="O71" s="13">
        <f t="shared" si="17"/>
        <v>2.0275875100994067</v>
      </c>
      <c r="P71" s="13">
        <f t="shared" si="17"/>
        <v>0.33333333333333337</v>
      </c>
      <c r="Q71" s="13">
        <f t="shared" si="17"/>
        <v>4.8074017006186542</v>
      </c>
      <c r="R71" s="13" t="e">
        <f t="shared" si="17"/>
        <v>#DIV/0!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740</v>
      </c>
      <c r="E73" s="19">
        <v>216</v>
      </c>
      <c r="F73" s="19">
        <v>1538.25</v>
      </c>
      <c r="G73" s="19">
        <v>13.4</v>
      </c>
      <c r="H73" s="19">
        <v>78</v>
      </c>
      <c r="I73" s="19"/>
      <c r="J73" s="19">
        <v>5</v>
      </c>
      <c r="K73" s="19">
        <v>18</v>
      </c>
      <c r="L73" s="19">
        <v>1</v>
      </c>
      <c r="M73" s="19">
        <v>11</v>
      </c>
      <c r="N73" s="19">
        <v>16</v>
      </c>
      <c r="O73" s="19">
        <v>0</v>
      </c>
      <c r="P73" s="19">
        <v>0</v>
      </c>
      <c r="Q73" s="19">
        <v>21</v>
      </c>
      <c r="R73" s="19"/>
      <c r="S73" s="18"/>
      <c r="U73" s="102">
        <v>3</v>
      </c>
      <c r="V73" s="102">
        <f>IF($H73="","",$H73)</f>
        <v>78</v>
      </c>
      <c r="W73" s="102">
        <f>IF(V73="","",V73/100)</f>
        <v>0.78</v>
      </c>
      <c r="X73" s="102">
        <f>IF($G73="","",$G73)</f>
        <v>13.4</v>
      </c>
      <c r="Y73" s="102">
        <f>IF($K73="","",$K73)</f>
        <v>18</v>
      </c>
      <c r="Z73" s="102">
        <f>IF(J73="","",J73-1)</f>
        <v>4</v>
      </c>
      <c r="AA73" s="102">
        <f>IF($L73="","",$L73)</f>
        <v>1</v>
      </c>
      <c r="AB73" s="102">
        <f>IF($M73="","",$M73)</f>
        <v>11</v>
      </c>
      <c r="AC73" s="102">
        <f>IF($H74="","",$H74)</f>
        <v>88</v>
      </c>
      <c r="AD73" s="102">
        <f>IF(AC73="","",AC73/100)</f>
        <v>0.88</v>
      </c>
      <c r="AE73" s="102">
        <f>IF($G74="","",$G74)</f>
        <v>17.8</v>
      </c>
      <c r="AF73" s="102">
        <f>IF($K74="","",$K74)</f>
        <v>20</v>
      </c>
      <c r="AG73" s="102">
        <f>IF(J74="","",J74-1)</f>
        <v>7</v>
      </c>
      <c r="AH73" s="102">
        <f>IF($L74="","",$L74)</f>
        <v>3</v>
      </c>
      <c r="AI73" s="102">
        <f>IF($M74="","",$M74)</f>
        <v>34</v>
      </c>
      <c r="AJ73" s="102">
        <f>IF($H75="","",$H75)</f>
        <v>88</v>
      </c>
      <c r="AK73" s="102">
        <f>IF(AJ73="","",AJ73/100)</f>
        <v>0.88</v>
      </c>
      <c r="AL73" s="102">
        <f>IF($G75="","",$G75)</f>
        <v>17.600000000000001</v>
      </c>
      <c r="AM73" s="102">
        <f>IF($K75="","",$K75)</f>
        <v>23</v>
      </c>
      <c r="AN73" s="102">
        <f>IF(J75="","",J75-1)</f>
        <v>4</v>
      </c>
      <c r="AO73" s="102">
        <f>IF($L75="","",$L75)</f>
        <v>1</v>
      </c>
      <c r="AP73" s="102">
        <f>IF($M75="","",$M75)</f>
        <v>13</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11.666666666666666</v>
      </c>
      <c r="BM73" s="102">
        <f>SUM(P73:P78)/U73</f>
        <v>2.6666666666666665</v>
      </c>
      <c r="BN73" s="102">
        <f>SUM(Q73:Q78)/U73</f>
        <v>25</v>
      </c>
      <c r="BO73" s="102">
        <f>SUM(R73:R78)/U73</f>
        <v>0</v>
      </c>
    </row>
    <row r="74" spans="2:67" ht="15.75" x14ac:dyDescent="0.2">
      <c r="B74" s="147"/>
      <c r="C74" s="21" t="s">
        <v>103</v>
      </c>
      <c r="D74" s="19"/>
      <c r="E74" s="19">
        <v>224</v>
      </c>
      <c r="F74" s="20"/>
      <c r="G74" s="19">
        <v>17.8</v>
      </c>
      <c r="H74" s="19">
        <v>88</v>
      </c>
      <c r="I74" s="19"/>
      <c r="J74" s="19">
        <v>8</v>
      </c>
      <c r="K74" s="19">
        <v>20</v>
      </c>
      <c r="L74" s="19">
        <v>3</v>
      </c>
      <c r="M74" s="19">
        <v>34</v>
      </c>
      <c r="N74" s="19">
        <v>30</v>
      </c>
      <c r="O74" s="19">
        <v>18</v>
      </c>
      <c r="P74" s="19">
        <v>5</v>
      </c>
      <c r="Q74" s="19">
        <v>36</v>
      </c>
      <c r="R74" s="19"/>
      <c r="S74" s="18"/>
    </row>
    <row r="75" spans="2:67" ht="15.75" x14ac:dyDescent="0.2">
      <c r="B75" s="147"/>
      <c r="C75" s="21" t="s">
        <v>102</v>
      </c>
      <c r="D75" s="19">
        <f t="shared" ref="D75:E78" si="18">D74</f>
        <v>0</v>
      </c>
      <c r="E75" s="19">
        <f t="shared" si="18"/>
        <v>224</v>
      </c>
      <c r="F75" s="20"/>
      <c r="G75" s="19">
        <v>17.600000000000001</v>
      </c>
      <c r="H75" s="19">
        <v>88</v>
      </c>
      <c r="I75" s="19"/>
      <c r="J75" s="19">
        <v>5</v>
      </c>
      <c r="K75" s="19">
        <v>23</v>
      </c>
      <c r="L75" s="19">
        <v>1</v>
      </c>
      <c r="M75" s="19">
        <v>13</v>
      </c>
      <c r="N75" s="19">
        <v>19</v>
      </c>
      <c r="O75" s="19">
        <v>17</v>
      </c>
      <c r="P75" s="19">
        <v>3</v>
      </c>
      <c r="Q75" s="19">
        <v>18</v>
      </c>
      <c r="R75" s="19"/>
      <c r="S75" s="18"/>
    </row>
    <row r="76" spans="2:67" ht="15.75" x14ac:dyDescent="0.2">
      <c r="B76" s="147"/>
      <c r="C76" s="21" t="s">
        <v>101</v>
      </c>
      <c r="D76" s="19">
        <f t="shared" si="18"/>
        <v>0</v>
      </c>
      <c r="E76" s="19">
        <f t="shared" si="18"/>
        <v>224</v>
      </c>
      <c r="F76" s="20"/>
      <c r="G76" s="19"/>
      <c r="H76" s="19"/>
      <c r="I76" s="19"/>
      <c r="J76" s="19"/>
      <c r="K76" s="19"/>
      <c r="L76" s="19"/>
      <c r="M76" s="19"/>
      <c r="N76" s="19"/>
      <c r="O76" s="19"/>
      <c r="P76" s="19"/>
      <c r="Q76" s="19"/>
      <c r="R76" s="19"/>
      <c r="S76" s="18"/>
    </row>
    <row r="77" spans="2:67" ht="15.75" x14ac:dyDescent="0.2">
      <c r="B77" s="147"/>
      <c r="C77" s="21" t="s">
        <v>100</v>
      </c>
      <c r="D77" s="19">
        <f t="shared" si="18"/>
        <v>0</v>
      </c>
      <c r="E77" s="19">
        <f t="shared" si="18"/>
        <v>224</v>
      </c>
      <c r="F77" s="20"/>
      <c r="G77" s="19"/>
      <c r="H77" s="19"/>
      <c r="I77" s="19"/>
      <c r="J77" s="19"/>
      <c r="K77" s="19"/>
      <c r="L77" s="19"/>
      <c r="M77" s="19"/>
      <c r="N77" s="19"/>
      <c r="O77" s="19"/>
      <c r="P77" s="19"/>
      <c r="Q77" s="19"/>
      <c r="R77" s="19"/>
      <c r="S77" s="18"/>
    </row>
    <row r="78" spans="2:67" ht="15.75" x14ac:dyDescent="0.2">
      <c r="B78" s="147"/>
      <c r="C78" s="21" t="s">
        <v>99</v>
      </c>
      <c r="D78" s="19">
        <f t="shared" si="18"/>
        <v>0</v>
      </c>
      <c r="E78" s="19">
        <f t="shared" si="18"/>
        <v>224</v>
      </c>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224</v>
      </c>
      <c r="F80" s="13">
        <f>F73</f>
        <v>1538.25</v>
      </c>
      <c r="G80" s="13">
        <f t="shared" ref="G80:R80" si="19">AVERAGE(G73:G78)</f>
        <v>16.266666666666669</v>
      </c>
      <c r="H80" s="13">
        <f t="shared" si="19"/>
        <v>84.666666666666671</v>
      </c>
      <c r="I80" s="13" t="e">
        <f t="shared" si="19"/>
        <v>#DIV/0!</v>
      </c>
      <c r="J80" s="13">
        <f t="shared" si="19"/>
        <v>6</v>
      </c>
      <c r="K80" s="13">
        <f t="shared" si="19"/>
        <v>20.333333333333332</v>
      </c>
      <c r="L80" s="13">
        <f t="shared" si="19"/>
        <v>1.6666666666666667</v>
      </c>
      <c r="M80" s="13">
        <f t="shared" si="19"/>
        <v>19.333333333333332</v>
      </c>
      <c r="N80" s="13">
        <f t="shared" si="19"/>
        <v>21.666666666666668</v>
      </c>
      <c r="O80" s="13">
        <f t="shared" si="19"/>
        <v>11.666666666666666</v>
      </c>
      <c r="P80" s="13">
        <f t="shared" si="19"/>
        <v>2.6666666666666665</v>
      </c>
      <c r="Q80" s="13">
        <f t="shared" si="19"/>
        <v>25</v>
      </c>
      <c r="R80" s="13" t="e">
        <f t="shared" si="19"/>
        <v>#DIV/0!</v>
      </c>
      <c r="S80" s="12"/>
    </row>
    <row r="81" spans="2:67" ht="15.75" x14ac:dyDescent="0.2">
      <c r="B81" s="17"/>
      <c r="C81" s="16" t="s">
        <v>97</v>
      </c>
      <c r="D81" s="15"/>
      <c r="E81" s="14"/>
      <c r="F81" s="14"/>
      <c r="G81" s="13">
        <f t="shared" ref="G81:R81" si="20">STDEV(G73:G78)/SQRT(COUNT(G73:G78))</f>
        <v>1.4344956527566626</v>
      </c>
      <c r="H81" s="13">
        <f t="shared" si="20"/>
        <v>3.3333333333333335</v>
      </c>
      <c r="I81" s="13" t="e">
        <f t="shared" si="20"/>
        <v>#DIV/0!</v>
      </c>
      <c r="J81" s="13">
        <f t="shared" si="20"/>
        <v>1</v>
      </c>
      <c r="K81" s="13">
        <f t="shared" si="20"/>
        <v>1.4529663145135623</v>
      </c>
      <c r="L81" s="13">
        <f t="shared" si="20"/>
        <v>0.66666666666666663</v>
      </c>
      <c r="M81" s="13">
        <f t="shared" si="20"/>
        <v>7.3560254969046381</v>
      </c>
      <c r="N81" s="13">
        <f t="shared" si="20"/>
        <v>4.2557151116012371</v>
      </c>
      <c r="O81" s="13">
        <f t="shared" si="20"/>
        <v>5.8404718226450774</v>
      </c>
      <c r="P81" s="13">
        <f t="shared" si="20"/>
        <v>1.4529663145135581</v>
      </c>
      <c r="Q81" s="13">
        <f t="shared" si="20"/>
        <v>5.5677643628300224</v>
      </c>
      <c r="R81" s="13" t="e">
        <f t="shared" si="20"/>
        <v>#DIV/0!</v>
      </c>
      <c r="S81" s="12"/>
    </row>
    <row r="82" spans="2:67" ht="3.75" customHeight="1" x14ac:dyDescent="0.2">
      <c r="B82" s="11"/>
      <c r="C82" s="9"/>
      <c r="D82" s="9"/>
      <c r="E82" s="10"/>
      <c r="F82" s="10"/>
      <c r="G82" s="9"/>
      <c r="H82" s="9"/>
      <c r="I82" s="9"/>
      <c r="J82" s="9"/>
      <c r="K82" s="10"/>
      <c r="L82" s="10"/>
      <c r="M82" s="10"/>
      <c r="N82" s="10"/>
      <c r="O82" s="10"/>
      <c r="P82" s="10"/>
      <c r="Q82" s="9">
        <v>5</v>
      </c>
      <c r="R82" s="9"/>
      <c r="S82" s="8"/>
    </row>
    <row r="83" spans="2:67" ht="15.75" x14ac:dyDescent="0.2">
      <c r="B83" s="147">
        <f>B73+1</f>
        <v>408</v>
      </c>
      <c r="C83" s="21" t="s">
        <v>104</v>
      </c>
      <c r="D83" s="19" t="s">
        <v>740</v>
      </c>
      <c r="E83" s="19">
        <v>216</v>
      </c>
      <c r="F83" s="19">
        <v>1652.66</v>
      </c>
      <c r="G83" s="19">
        <v>8.1</v>
      </c>
      <c r="H83" s="19">
        <v>61</v>
      </c>
      <c r="I83" s="19"/>
      <c r="J83" s="19">
        <v>4</v>
      </c>
      <c r="K83" s="19">
        <v>12</v>
      </c>
      <c r="L83" s="19">
        <v>2</v>
      </c>
      <c r="M83" s="19">
        <v>2</v>
      </c>
      <c r="N83" s="19">
        <v>15</v>
      </c>
      <c r="O83" s="19">
        <v>0</v>
      </c>
      <c r="P83" s="19">
        <v>0</v>
      </c>
      <c r="Q83" s="19">
        <v>5</v>
      </c>
      <c r="R83" s="19"/>
      <c r="S83" s="18"/>
      <c r="U83" s="102">
        <v>3</v>
      </c>
      <c r="V83" s="102">
        <f>IF($H83="","",$H83)</f>
        <v>61</v>
      </c>
      <c r="W83" s="102">
        <f>IF(V83="","",V83/100)</f>
        <v>0.61</v>
      </c>
      <c r="X83" s="102">
        <f>IF($G83="","",$G83)</f>
        <v>8.1</v>
      </c>
      <c r="Y83" s="102">
        <f>IF($K83="","",$K83)</f>
        <v>12</v>
      </c>
      <c r="Z83" s="102">
        <f>IF(J83="","",J83-1)</f>
        <v>3</v>
      </c>
      <c r="AA83" s="102">
        <f>IF($L83="","",$L83)</f>
        <v>2</v>
      </c>
      <c r="AB83" s="102">
        <f>IF($M83="","",$M83)</f>
        <v>2</v>
      </c>
      <c r="AC83" s="102">
        <f>IF($H84="","",$H84)</f>
        <v>87</v>
      </c>
      <c r="AD83" s="102">
        <f>IF(AC83="","",AC83/100)</f>
        <v>0.87</v>
      </c>
      <c r="AE83" s="102">
        <f>IF($G84="","",$G84)</f>
        <v>13</v>
      </c>
      <c r="AF83" s="102">
        <f>IF($K84="","",$K84)</f>
        <v>20</v>
      </c>
      <c r="AG83" s="102">
        <f>IF(J84="","",J84-1)</f>
        <v>3</v>
      </c>
      <c r="AH83" s="102">
        <f>IF($L84="","",$L84)</f>
        <v>0</v>
      </c>
      <c r="AI83" s="102">
        <f>IF($M84="","",$M84)</f>
        <v>0</v>
      </c>
      <c r="AJ83" s="102">
        <f>IF($H85="","",$H85)</f>
        <v>82</v>
      </c>
      <c r="AK83" s="102">
        <f>IF(AJ83="","",AJ83/100)</f>
        <v>0.82</v>
      </c>
      <c r="AL83" s="102">
        <f>IF($G85="","",$G85)</f>
        <v>9</v>
      </c>
      <c r="AM83" s="102">
        <f>IF($K85="","",$K85)</f>
        <v>16</v>
      </c>
      <c r="AN83" s="102">
        <f>IF(J85="","",J85-1)</f>
        <v>4</v>
      </c>
      <c r="AO83" s="102">
        <f>IF($L85="","",$L85)</f>
        <v>1</v>
      </c>
      <c r="AP83" s="102">
        <f>IF($M85="","",$M85)</f>
        <v>5</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2.6666666666666665</v>
      </c>
      <c r="BM83" s="102">
        <f>SUM(P83:P88)/U83</f>
        <v>1</v>
      </c>
      <c r="BN83" s="102">
        <f>SUM(Q83:Q88)/U83</f>
        <v>9.3333333333333339</v>
      </c>
      <c r="BO83" s="102">
        <f>SUM(R83:R88)/U83</f>
        <v>0</v>
      </c>
    </row>
    <row r="84" spans="2:67" ht="15.75" x14ac:dyDescent="0.2">
      <c r="B84" s="147"/>
      <c r="C84" s="21" t="s">
        <v>103</v>
      </c>
      <c r="D84" s="19"/>
      <c r="E84" s="19">
        <v>224</v>
      </c>
      <c r="F84" s="20"/>
      <c r="G84" s="19">
        <v>13</v>
      </c>
      <c r="H84" s="19">
        <v>87</v>
      </c>
      <c r="I84" s="19"/>
      <c r="J84" s="19">
        <v>4</v>
      </c>
      <c r="K84" s="19">
        <v>20</v>
      </c>
      <c r="L84" s="19">
        <v>0</v>
      </c>
      <c r="M84" s="19">
        <v>0</v>
      </c>
      <c r="N84" s="19">
        <v>9</v>
      </c>
      <c r="O84" s="19">
        <v>7</v>
      </c>
      <c r="P84" s="19">
        <v>3</v>
      </c>
      <c r="Q84" s="19">
        <v>12</v>
      </c>
      <c r="R84" s="19"/>
      <c r="S84" s="18"/>
    </row>
    <row r="85" spans="2:67" ht="15.75" x14ac:dyDescent="0.2">
      <c r="B85" s="147"/>
      <c r="C85" s="21" t="s">
        <v>102</v>
      </c>
      <c r="D85" s="19">
        <f t="shared" ref="D85:E88" si="21">D84</f>
        <v>0</v>
      </c>
      <c r="E85" s="19">
        <f t="shared" si="21"/>
        <v>224</v>
      </c>
      <c r="F85" s="20"/>
      <c r="G85" s="19">
        <v>9</v>
      </c>
      <c r="H85" s="19">
        <v>82</v>
      </c>
      <c r="I85" s="19"/>
      <c r="J85" s="19">
        <v>5</v>
      </c>
      <c r="K85" s="19">
        <v>16</v>
      </c>
      <c r="L85" s="19">
        <v>1</v>
      </c>
      <c r="M85" s="19">
        <v>5</v>
      </c>
      <c r="N85" s="19">
        <v>12</v>
      </c>
      <c r="O85" s="19">
        <v>1</v>
      </c>
      <c r="P85" s="19">
        <v>0</v>
      </c>
      <c r="Q85" s="19">
        <v>11</v>
      </c>
      <c r="R85" s="19"/>
      <c r="S85" s="18"/>
    </row>
    <row r="86" spans="2:67" ht="15.75" x14ac:dyDescent="0.2">
      <c r="B86" s="147"/>
      <c r="C86" s="21" t="s">
        <v>101</v>
      </c>
      <c r="D86" s="19">
        <f t="shared" si="21"/>
        <v>0</v>
      </c>
      <c r="E86" s="19">
        <f t="shared" si="21"/>
        <v>224</v>
      </c>
      <c r="F86" s="20"/>
      <c r="G86" s="19"/>
      <c r="H86" s="19"/>
      <c r="I86" s="19"/>
      <c r="J86" s="19"/>
      <c r="K86" s="19"/>
      <c r="L86" s="19"/>
      <c r="M86" s="19"/>
      <c r="N86" s="19"/>
      <c r="O86" s="19"/>
      <c r="P86" s="19"/>
      <c r="Q86" s="19"/>
      <c r="R86" s="19"/>
      <c r="S86" s="18"/>
    </row>
    <row r="87" spans="2:67" ht="15.75" x14ac:dyDescent="0.2">
      <c r="B87" s="147"/>
      <c r="C87" s="21" t="s">
        <v>100</v>
      </c>
      <c r="D87" s="19">
        <f t="shared" si="21"/>
        <v>0</v>
      </c>
      <c r="E87" s="19">
        <f t="shared" si="21"/>
        <v>224</v>
      </c>
      <c r="F87" s="20"/>
      <c r="G87" s="19"/>
      <c r="H87" s="19"/>
      <c r="I87" s="19"/>
      <c r="J87" s="19"/>
      <c r="K87" s="19"/>
      <c r="L87" s="19"/>
      <c r="M87" s="19"/>
      <c r="N87" s="19"/>
      <c r="O87" s="19"/>
      <c r="P87" s="19"/>
      <c r="Q87" s="19"/>
      <c r="R87" s="19"/>
      <c r="S87" s="18"/>
    </row>
    <row r="88" spans="2:67" ht="15.75" x14ac:dyDescent="0.2">
      <c r="B88" s="147"/>
      <c r="C88" s="21" t="s">
        <v>99</v>
      </c>
      <c r="D88" s="19">
        <f t="shared" si="21"/>
        <v>0</v>
      </c>
      <c r="E88" s="19">
        <f t="shared" si="21"/>
        <v>224</v>
      </c>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224</v>
      </c>
      <c r="F90" s="13">
        <f>F83</f>
        <v>1652.66</v>
      </c>
      <c r="G90" s="13">
        <f t="shared" ref="G90:R90" si="22">AVERAGE(G83:G88)</f>
        <v>10.033333333333333</v>
      </c>
      <c r="H90" s="13">
        <f t="shared" si="22"/>
        <v>76.666666666666671</v>
      </c>
      <c r="I90" s="13" t="e">
        <f t="shared" si="22"/>
        <v>#DIV/0!</v>
      </c>
      <c r="J90" s="13">
        <f t="shared" si="22"/>
        <v>4.333333333333333</v>
      </c>
      <c r="K90" s="13">
        <f t="shared" si="22"/>
        <v>16</v>
      </c>
      <c r="L90" s="13">
        <f t="shared" si="22"/>
        <v>1</v>
      </c>
      <c r="M90" s="13">
        <f t="shared" si="22"/>
        <v>2.3333333333333335</v>
      </c>
      <c r="N90" s="13">
        <f t="shared" si="22"/>
        <v>12</v>
      </c>
      <c r="O90" s="13">
        <f t="shared" si="22"/>
        <v>2.6666666666666665</v>
      </c>
      <c r="P90" s="13">
        <f t="shared" si="22"/>
        <v>1</v>
      </c>
      <c r="Q90" s="13">
        <f t="shared" si="22"/>
        <v>9.3333333333333339</v>
      </c>
      <c r="R90" s="13" t="e">
        <f t="shared" si="22"/>
        <v>#DIV/0!</v>
      </c>
      <c r="S90" s="12"/>
    </row>
    <row r="91" spans="2:67" ht="15.75" x14ac:dyDescent="0.2">
      <c r="B91" s="17"/>
      <c r="C91" s="16" t="s">
        <v>97</v>
      </c>
      <c r="D91" s="15"/>
      <c r="E91" s="14"/>
      <c r="F91" s="14"/>
      <c r="G91" s="13">
        <f t="shared" ref="G91:R91" si="23">STDEV(G83:G88)/SQRT(COUNT(G83:G88))</f>
        <v>1.5059142664102003</v>
      </c>
      <c r="H91" s="13">
        <f t="shared" si="23"/>
        <v>7.9652020968990271</v>
      </c>
      <c r="I91" s="13" t="e">
        <f t="shared" si="23"/>
        <v>#DIV/0!</v>
      </c>
      <c r="J91" s="13">
        <f t="shared" si="23"/>
        <v>0.33333333333333276</v>
      </c>
      <c r="K91" s="13">
        <f t="shared" si="23"/>
        <v>2.3094010767585034</v>
      </c>
      <c r="L91" s="13">
        <f t="shared" si="23"/>
        <v>0.57735026918962584</v>
      </c>
      <c r="M91" s="13">
        <f t="shared" si="23"/>
        <v>1.4529663145135581</v>
      </c>
      <c r="N91" s="13">
        <f t="shared" si="23"/>
        <v>1.7320508075688774</v>
      </c>
      <c r="O91" s="13">
        <f t="shared" si="23"/>
        <v>2.1858128414340001</v>
      </c>
      <c r="P91" s="13">
        <f t="shared" si="23"/>
        <v>1</v>
      </c>
      <c r="Q91" s="13">
        <f t="shared" si="23"/>
        <v>2.185812841434001</v>
      </c>
      <c r="R91" s="13" t="e">
        <f t="shared" si="23"/>
        <v>#DIV/0!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702A9-4A1C-4210-8416-AEF305E1941A}">
  <dimension ref="A9:AP56"/>
  <sheetViews>
    <sheetView topLeftCell="A10" workbookViewId="0">
      <pane xSplit="1" ySplit="1" topLeftCell="AA11" activePane="bottomRight" state="frozen"/>
      <selection activeCell="U13" sqref="U13:BP84"/>
      <selection pane="topRight" activeCell="U13" sqref="U13:BP84"/>
      <selection pane="bottomLeft" activeCell="U13" sqref="U13:BP84"/>
      <selection pane="bottomRight" activeCell="AE11" sqref="AE11:AF42"/>
    </sheetView>
  </sheetViews>
  <sheetFormatPr defaultRowHeight="12.75" x14ac:dyDescent="0.2"/>
  <cols>
    <col min="1" max="4" width="9.140625" style="7"/>
    <col min="5" max="5" width="10" style="7" customWidth="1"/>
    <col min="6" max="16384" width="9.140625" style="7"/>
  </cols>
  <sheetData>
    <row r="9" spans="1:42" ht="13.5" thickBot="1" x14ac:dyDescent="0.25"/>
    <row r="10" spans="1:42" ht="47.25" customHeight="1" thickTop="1" thickBot="1" x14ac:dyDescent="0.25">
      <c r="A10" s="49" t="s">
        <v>136</v>
      </c>
      <c r="B10" s="48" t="s">
        <v>117</v>
      </c>
      <c r="C10" s="48" t="s">
        <v>116</v>
      </c>
      <c r="D10" s="48" t="s">
        <v>134</v>
      </c>
      <c r="E10" s="48" t="s">
        <v>193</v>
      </c>
      <c r="F10" s="48" t="s">
        <v>192</v>
      </c>
      <c r="G10" s="48" t="s">
        <v>191</v>
      </c>
      <c r="H10" s="48" t="s">
        <v>190</v>
      </c>
      <c r="I10" s="48"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v>163</v>
      </c>
      <c r="C11" s="39">
        <v>69</v>
      </c>
      <c r="D11" s="39" t="s">
        <v>745</v>
      </c>
      <c r="E11" s="39">
        <v>11.32</v>
      </c>
      <c r="F11" s="39">
        <v>84.95</v>
      </c>
      <c r="G11" s="39">
        <v>1.1399999999999999</v>
      </c>
      <c r="H11" s="39">
        <v>138.5</v>
      </c>
      <c r="I11" s="39"/>
      <c r="J11" s="39"/>
      <c r="K11" s="39">
        <v>92.75</v>
      </c>
      <c r="L11" s="39"/>
      <c r="M11" s="124"/>
      <c r="N11" s="106"/>
      <c r="O11" s="36">
        <v>5.270833333333333</v>
      </c>
      <c r="P11" s="36">
        <f t="shared" ref="P11:P42" si="0">SUM(E11:K11)</f>
        <v>328.66</v>
      </c>
      <c r="Q11" s="36">
        <v>3</v>
      </c>
      <c r="R11" s="36">
        <f t="shared" ref="R11:R42" si="1">P11/Q11</f>
        <v>109.55333333333334</v>
      </c>
      <c r="S11" s="36">
        <f t="shared" ref="S11:S42" si="2">O11*R11/1.02</f>
        <v>566.11505991285412</v>
      </c>
      <c r="T11" s="35">
        <f t="shared" ref="T11:T42" si="3">S11*10000/1000</f>
        <v>5661.1505991285412</v>
      </c>
      <c r="U11" s="35">
        <f t="shared" ref="U11:U42" si="4">SUM(E11:F11)/Q11*O11/1.02*10000/1000</f>
        <v>1658.2455065359477</v>
      </c>
      <c r="V11" s="35">
        <f t="shared" ref="V11:V42" si="5">K11/Q11*O11/1.02*10000/1000</f>
        <v>1597.6136982570808</v>
      </c>
      <c r="W11" s="35">
        <f t="shared" ref="W11:W42" si="6">G11/Q11*O11/1.02*10000/1000</f>
        <v>19.636437908496728</v>
      </c>
      <c r="X11" s="35">
        <f t="shared" ref="X11:X42" si="7">H11/Q11*O11/1.02*10000/1000</f>
        <v>2385.6549564270149</v>
      </c>
      <c r="Y11" s="35">
        <f t="shared" ref="Y11:Y42" si="8">SUM(I11:J11)/Q11*O11/1.02*10000/1000</f>
        <v>0</v>
      </c>
      <c r="Z11" s="35">
        <f>(SUM(d216Data100!K13:K18)+Q11)/Q11</f>
        <v>24.333333333333332</v>
      </c>
      <c r="AA11" s="35">
        <f>(SUM(d216Data100!O13:O18))/$Q11*$O11/1.02</f>
        <v>10.334967320261438</v>
      </c>
      <c r="AB11" s="35">
        <f>(SUM(d216Data100!Q13:Q18))/$Q11*$O11/1.02</f>
        <v>87.847222222222214</v>
      </c>
      <c r="AC11" s="35">
        <f>(SUM(d216Data100!R13:R18))/$Q11*$O11/1.02</f>
        <v>0</v>
      </c>
      <c r="AD11" s="7">
        <f>d216Data100!F13</f>
        <v>1579.86</v>
      </c>
      <c r="AE11" s="34"/>
      <c r="AF11" s="34"/>
      <c r="AH11" s="102">
        <f t="shared" ref="AH11:AH42" si="9">SUM(E11:F11)/Q11</f>
        <v>32.090000000000003</v>
      </c>
      <c r="AI11" s="102">
        <f t="shared" ref="AI11:AI42" si="10">K11/Q11</f>
        <v>30.916666666666668</v>
      </c>
      <c r="AJ11" s="102">
        <f t="shared" ref="AJ11:AJ42" si="11">SUM(E11:I11,K11)/Q11</f>
        <v>109.55333333333334</v>
      </c>
      <c r="AK11" s="102">
        <f t="shared" ref="AK11:AK42" si="12">SUM(E11:F11)/Q11/1000*(O11/1.016)*10000</f>
        <v>1664.7740321522308</v>
      </c>
      <c r="AL11" s="102">
        <f t="shared" ref="AL11:AL42" si="13">SUM(K11)/Q11/1000*(O11/1.016)*10000</f>
        <v>1603.9035159667542</v>
      </c>
      <c r="AM11" s="102">
        <f t="shared" ref="AM11:AM42" si="14">SUM(I11)/Q11/1000*(O11/1.016)*10000</f>
        <v>0</v>
      </c>
      <c r="AN11" s="102">
        <f t="shared" ref="AN11:AN42" si="15">SUM(G11:I11)/Q11/1000*(O11/1.016)*10000</f>
        <v>2414.7610454943128</v>
      </c>
      <c r="AO11" s="102">
        <f t="shared" ref="AO11:AO42" si="16">SUM(AK11:AL11,AN11)</f>
        <v>5683.4385936132985</v>
      </c>
      <c r="AP11" s="102">
        <f t="shared" ref="AP11:AP42" si="17">(AD11*SUM(E11:F11)/E11/Q11)/(100*100)*(O11/1.016)</f>
        <v>2.3234186417279363</v>
      </c>
    </row>
    <row r="12" spans="1:42" ht="20.100000000000001" customHeight="1" x14ac:dyDescent="0.25">
      <c r="A12" s="45">
        <v>102</v>
      </c>
      <c r="B12" s="39">
        <v>163</v>
      </c>
      <c r="C12" s="39">
        <v>69</v>
      </c>
      <c r="D12" s="39" t="s">
        <v>745</v>
      </c>
      <c r="E12" s="42">
        <v>8.91</v>
      </c>
      <c r="F12" s="42">
        <v>66.64</v>
      </c>
      <c r="G12" s="42">
        <v>2.08</v>
      </c>
      <c r="H12" s="39">
        <v>110.26</v>
      </c>
      <c r="I12" s="39">
        <v>5.65</v>
      </c>
      <c r="J12" s="39"/>
      <c r="K12" s="42">
        <v>85.9</v>
      </c>
      <c r="L12" s="42"/>
      <c r="M12" s="113"/>
      <c r="N12" s="128"/>
      <c r="O12" s="36">
        <v>9.6111111111111125</v>
      </c>
      <c r="P12" s="36">
        <f t="shared" si="0"/>
        <v>279.44</v>
      </c>
      <c r="Q12" s="36">
        <v>3</v>
      </c>
      <c r="R12" s="36">
        <f t="shared" si="1"/>
        <v>93.146666666666661</v>
      </c>
      <c r="S12" s="36">
        <f t="shared" si="2"/>
        <v>877.68917937545393</v>
      </c>
      <c r="T12" s="35">
        <f t="shared" si="3"/>
        <v>8776.8917937545393</v>
      </c>
      <c r="U12" s="35">
        <f t="shared" si="4"/>
        <v>2372.9393609295571</v>
      </c>
      <c r="V12" s="35">
        <f t="shared" si="5"/>
        <v>2698.0210602759626</v>
      </c>
      <c r="W12" s="35">
        <f t="shared" si="6"/>
        <v>65.330428467683376</v>
      </c>
      <c r="X12" s="35">
        <f t="shared" si="7"/>
        <v>3463.140885984024</v>
      </c>
      <c r="Y12" s="35">
        <f t="shared" si="8"/>
        <v>177.46005809731304</v>
      </c>
      <c r="Z12" s="35">
        <f>(SUM(d216Data100!K23:K28)+Q12)/Q12</f>
        <v>22.333333333333332</v>
      </c>
      <c r="AA12" s="35">
        <f>(SUM(d216Data100!O23:O28))/$Q12*$O12/1.02</f>
        <v>78.522149600580988</v>
      </c>
      <c r="AB12" s="35">
        <f>(SUM(d216Data100!Q23:Q28))/$Q12*$O12/1.02</f>
        <v>147.62164124909222</v>
      </c>
      <c r="AC12" s="35">
        <f>(SUM(d216Data100!R23:R28))/$Q12*$O12/1.02</f>
        <v>3.1408859840232393</v>
      </c>
      <c r="AD12" s="7">
        <f>d216Data100!F23</f>
        <v>1463.15</v>
      </c>
      <c r="AE12" s="34"/>
      <c r="AF12" s="34"/>
      <c r="AH12" s="102">
        <f t="shared" si="9"/>
        <v>25.183333333333334</v>
      </c>
      <c r="AI12" s="102">
        <f t="shared" si="10"/>
        <v>28.633333333333336</v>
      </c>
      <c r="AJ12" s="102">
        <f t="shared" si="11"/>
        <v>93.146666666666661</v>
      </c>
      <c r="AK12" s="102">
        <f t="shared" si="12"/>
        <v>2382.281641878099</v>
      </c>
      <c r="AL12" s="102">
        <f t="shared" si="13"/>
        <v>2708.64319043453</v>
      </c>
      <c r="AM12" s="102">
        <f t="shared" si="14"/>
        <v>178.15871974336545</v>
      </c>
      <c r="AN12" s="102">
        <f t="shared" si="15"/>
        <v>3720.5216535433083</v>
      </c>
      <c r="AO12" s="102">
        <f t="shared" si="16"/>
        <v>8811.4464858559368</v>
      </c>
      <c r="AP12" s="102">
        <f t="shared" si="17"/>
        <v>3.9120486917103716</v>
      </c>
    </row>
    <row r="13" spans="1:42" ht="20.100000000000001" customHeight="1" x14ac:dyDescent="0.25">
      <c r="A13" s="45">
        <v>103</v>
      </c>
      <c r="B13" s="39">
        <v>163</v>
      </c>
      <c r="C13" s="39">
        <v>69</v>
      </c>
      <c r="D13" s="39" t="s">
        <v>745</v>
      </c>
      <c r="E13" s="42">
        <v>8.01</v>
      </c>
      <c r="F13" s="42">
        <v>31.66</v>
      </c>
      <c r="G13" s="42">
        <v>1.99</v>
      </c>
      <c r="H13" s="39">
        <v>21.81</v>
      </c>
      <c r="I13" s="39"/>
      <c r="J13" s="39"/>
      <c r="K13" s="42">
        <v>48.19</v>
      </c>
      <c r="L13" s="42"/>
      <c r="M13" s="113"/>
      <c r="N13" s="128"/>
      <c r="O13" s="36">
        <v>22.916666666666668</v>
      </c>
      <c r="P13" s="36">
        <f t="shared" si="0"/>
        <v>111.66</v>
      </c>
      <c r="Q13" s="36">
        <v>3</v>
      </c>
      <c r="R13" s="36">
        <f t="shared" si="1"/>
        <v>37.22</v>
      </c>
      <c r="S13" s="36">
        <f t="shared" si="2"/>
        <v>836.23366013071893</v>
      </c>
      <c r="T13" s="35">
        <f t="shared" si="3"/>
        <v>8362.33660130719</v>
      </c>
      <c r="U13" s="35">
        <f t="shared" si="4"/>
        <v>2970.9286492374736</v>
      </c>
      <c r="V13" s="35">
        <f t="shared" si="5"/>
        <v>3609.0005446623095</v>
      </c>
      <c r="W13" s="35">
        <f t="shared" si="6"/>
        <v>149.03322440087146</v>
      </c>
      <c r="X13" s="35">
        <f t="shared" si="7"/>
        <v>1633.3741830065358</v>
      </c>
      <c r="Y13" s="35">
        <f t="shared" si="8"/>
        <v>0</v>
      </c>
      <c r="Z13" s="35">
        <f>(SUM(d216Data100!K33:K38)+Q13)/Q13</f>
        <v>20.333333333333332</v>
      </c>
      <c r="AA13" s="35">
        <f>(SUM(d216Data100!O33:O38))/$Q13*$O13/1.02</f>
        <v>179.73856209150327</v>
      </c>
      <c r="AB13" s="35">
        <f>(SUM(d216Data100!Q33:Q38))/$Q13*$O13/1.02</f>
        <v>164.760348583878</v>
      </c>
      <c r="AC13" s="35">
        <f>(SUM(d216Data100!R33:R38))/$Q13*$O13/1.02</f>
        <v>0</v>
      </c>
      <c r="AD13" s="7">
        <f>d216Data100!F33</f>
        <v>1497.64</v>
      </c>
      <c r="AE13" s="34"/>
      <c r="AF13" s="34"/>
      <c r="AH13" s="102">
        <f t="shared" si="9"/>
        <v>13.223333333333334</v>
      </c>
      <c r="AI13" s="102">
        <f t="shared" si="10"/>
        <v>16.063333333333333</v>
      </c>
      <c r="AJ13" s="102">
        <f t="shared" si="11"/>
        <v>37.22</v>
      </c>
      <c r="AK13" s="102">
        <f t="shared" si="12"/>
        <v>2982.6252187226605</v>
      </c>
      <c r="AL13" s="102">
        <f t="shared" si="13"/>
        <v>3623.2092082239719</v>
      </c>
      <c r="AM13" s="102">
        <f t="shared" si="14"/>
        <v>0</v>
      </c>
      <c r="AN13" s="102">
        <f t="shared" si="15"/>
        <v>1789.4247594050742</v>
      </c>
      <c r="AO13" s="102">
        <f t="shared" si="16"/>
        <v>8395.2591863517064</v>
      </c>
      <c r="AP13" s="102">
        <f t="shared" si="17"/>
        <v>5.5766527248037514</v>
      </c>
    </row>
    <row r="14" spans="1:42" ht="20.100000000000001" customHeight="1" x14ac:dyDescent="0.25">
      <c r="A14" s="45">
        <v>104</v>
      </c>
      <c r="B14" s="39">
        <v>163</v>
      </c>
      <c r="C14" s="39">
        <v>69</v>
      </c>
      <c r="D14" s="39" t="s">
        <v>745</v>
      </c>
      <c r="E14" s="42">
        <v>9.77</v>
      </c>
      <c r="F14" s="42">
        <v>73.92</v>
      </c>
      <c r="G14" s="42">
        <v>2.77</v>
      </c>
      <c r="H14" s="39">
        <v>84.48</v>
      </c>
      <c r="I14" s="39"/>
      <c r="J14" s="39"/>
      <c r="K14" s="42">
        <v>109.62</v>
      </c>
      <c r="L14" s="42"/>
      <c r="M14" s="113"/>
      <c r="N14" s="128"/>
      <c r="O14" s="36">
        <v>12.314814814814815</v>
      </c>
      <c r="P14" s="36">
        <f t="shared" si="0"/>
        <v>280.56</v>
      </c>
      <c r="Q14" s="36">
        <v>3</v>
      </c>
      <c r="R14" s="36">
        <f t="shared" si="1"/>
        <v>93.52</v>
      </c>
      <c r="S14" s="36">
        <f t="shared" si="2"/>
        <v>1129.099491648511</v>
      </c>
      <c r="T14" s="35">
        <f t="shared" si="3"/>
        <v>11290.99491648511</v>
      </c>
      <c r="U14" s="35">
        <f t="shared" si="4"/>
        <v>3368.0616073589931</v>
      </c>
      <c r="V14" s="35">
        <f t="shared" si="5"/>
        <v>4411.6013071895431</v>
      </c>
      <c r="W14" s="35">
        <f t="shared" si="6"/>
        <v>111.4772452190753</v>
      </c>
      <c r="X14" s="35">
        <f t="shared" si="7"/>
        <v>3399.8547567175015</v>
      </c>
      <c r="Y14" s="35">
        <f t="shared" si="8"/>
        <v>0</v>
      </c>
      <c r="Z14" s="35">
        <f>(SUM(d216Data100!K43:K48)+Q14)/Q14</f>
        <v>23.666666666666668</v>
      </c>
      <c r="AA14" s="35">
        <f>(SUM(d216Data100!O43:O48))/$Q14*$O14/1.02</f>
        <v>104.63568143306705</v>
      </c>
      <c r="AB14" s="35">
        <f>(SUM(d216Data100!Q43:Q48))/$Q14*$O14/1.02</f>
        <v>181.10021786492376</v>
      </c>
      <c r="AC14" s="35">
        <f>(SUM(d216Data100!R43:R48))/$Q14*$O14/1.02</f>
        <v>0</v>
      </c>
      <c r="AD14" s="7">
        <f>d216Data100!F43</f>
        <v>1468.13</v>
      </c>
      <c r="AE14" s="34"/>
      <c r="AF14" s="34"/>
      <c r="AH14" s="102">
        <f t="shared" si="9"/>
        <v>27.896666666666665</v>
      </c>
      <c r="AI14" s="102">
        <f t="shared" si="10"/>
        <v>36.54</v>
      </c>
      <c r="AJ14" s="102">
        <f t="shared" si="11"/>
        <v>93.52</v>
      </c>
      <c r="AK14" s="102">
        <f t="shared" si="12"/>
        <v>3381.3216924273352</v>
      </c>
      <c r="AL14" s="102">
        <f t="shared" si="13"/>
        <v>4428.9698162729655</v>
      </c>
      <c r="AM14" s="102">
        <f t="shared" si="14"/>
        <v>0</v>
      </c>
      <c r="AN14" s="102">
        <f t="shared" si="15"/>
        <v>3525.156143676485</v>
      </c>
      <c r="AO14" s="102">
        <f t="shared" si="16"/>
        <v>11335.447652376784</v>
      </c>
      <c r="AP14" s="102">
        <f t="shared" si="17"/>
        <v>5.0810847659194929</v>
      </c>
    </row>
    <row r="15" spans="1:42" ht="20.100000000000001" customHeight="1" x14ac:dyDescent="0.25">
      <c r="A15" s="45">
        <v>105</v>
      </c>
      <c r="B15" s="39">
        <v>163</v>
      </c>
      <c r="C15" s="39">
        <v>69</v>
      </c>
      <c r="D15" s="39" t="s">
        <v>745</v>
      </c>
      <c r="E15" s="42">
        <v>11.43</v>
      </c>
      <c r="F15" s="42">
        <v>30.99</v>
      </c>
      <c r="G15" s="42">
        <v>1.83</v>
      </c>
      <c r="H15" s="39">
        <v>38.880000000000003</v>
      </c>
      <c r="I15" s="39"/>
      <c r="J15" s="39"/>
      <c r="K15" s="42">
        <v>60.03</v>
      </c>
      <c r="L15" s="42"/>
      <c r="M15" s="113"/>
      <c r="N15" s="128"/>
      <c r="O15" s="36">
        <v>23.87037037037037</v>
      </c>
      <c r="P15" s="36">
        <f t="shared" si="0"/>
        <v>143.16</v>
      </c>
      <c r="Q15" s="36">
        <v>3</v>
      </c>
      <c r="R15" s="36">
        <f t="shared" si="1"/>
        <v>47.72</v>
      </c>
      <c r="S15" s="36">
        <f t="shared" si="2"/>
        <v>1116.758896151053</v>
      </c>
      <c r="T15" s="35">
        <f t="shared" si="3"/>
        <v>11167.58896151053</v>
      </c>
      <c r="U15" s="35">
        <f t="shared" si="4"/>
        <v>3309.0885984023244</v>
      </c>
      <c r="V15" s="35">
        <f t="shared" si="5"/>
        <v>4682.8050108932475</v>
      </c>
      <c r="W15" s="35">
        <f t="shared" si="6"/>
        <v>142.75417574437182</v>
      </c>
      <c r="X15" s="35">
        <f t="shared" si="7"/>
        <v>3032.9411764705883</v>
      </c>
      <c r="Y15" s="35">
        <f t="shared" si="8"/>
        <v>0</v>
      </c>
      <c r="Z15" s="35">
        <f>(SUM(d216Data100!K53:K58)+Q15)/Q15</f>
        <v>23.666666666666668</v>
      </c>
      <c r="AA15" s="35">
        <f>(SUM(d216Data100!O53:O58))/$Q15*$O15/1.02</f>
        <v>171.61704187847977</v>
      </c>
      <c r="AB15" s="35">
        <f>(SUM(d216Data100!Q53:Q58))/$Q15*$O15/1.02</f>
        <v>163.81626724763979</v>
      </c>
      <c r="AC15" s="35">
        <f>(SUM(d216Data100!R53:R58))/$Q15*$O15/1.02</f>
        <v>0</v>
      </c>
      <c r="AD15" s="7">
        <f>d216Data100!F53</f>
        <v>1527.74</v>
      </c>
      <c r="AE15" s="34"/>
      <c r="AF15" s="34"/>
      <c r="AH15" s="102">
        <f t="shared" si="9"/>
        <v>14.14</v>
      </c>
      <c r="AI15" s="102">
        <f t="shared" si="10"/>
        <v>20.010000000000002</v>
      </c>
      <c r="AJ15" s="102">
        <f t="shared" si="11"/>
        <v>47.72</v>
      </c>
      <c r="AK15" s="102">
        <f t="shared" si="12"/>
        <v>3322.1165062700493</v>
      </c>
      <c r="AL15" s="102">
        <f t="shared" si="13"/>
        <v>4701.2412510936128</v>
      </c>
      <c r="AM15" s="102">
        <f t="shared" si="14"/>
        <v>0</v>
      </c>
      <c r="AN15" s="102">
        <f t="shared" si="15"/>
        <v>3188.1980898221059</v>
      </c>
      <c r="AO15" s="102">
        <f t="shared" si="16"/>
        <v>11211.555847185768</v>
      </c>
      <c r="AP15" s="102">
        <f t="shared" si="17"/>
        <v>4.4403589425100662</v>
      </c>
    </row>
    <row r="16" spans="1:42" ht="20.100000000000001" customHeight="1" x14ac:dyDescent="0.25">
      <c r="A16" s="45">
        <v>106</v>
      </c>
      <c r="B16" s="39">
        <v>163</v>
      </c>
      <c r="C16" s="39">
        <v>69</v>
      </c>
      <c r="D16" s="39" t="s">
        <v>745</v>
      </c>
      <c r="E16" s="42">
        <v>9.65</v>
      </c>
      <c r="F16" s="42">
        <v>86.08</v>
      </c>
      <c r="G16" s="42">
        <v>1.0900000000000001</v>
      </c>
      <c r="H16" s="39">
        <v>118.92</v>
      </c>
      <c r="I16" s="39"/>
      <c r="J16" s="39"/>
      <c r="K16" s="42">
        <v>115.44</v>
      </c>
      <c r="L16" s="42"/>
      <c r="M16" s="113"/>
      <c r="N16" s="128"/>
      <c r="O16" s="36">
        <v>12.416666666666666</v>
      </c>
      <c r="P16" s="36">
        <f t="shared" si="0"/>
        <v>331.18</v>
      </c>
      <c r="Q16" s="36">
        <v>3</v>
      </c>
      <c r="R16" s="36">
        <f t="shared" si="1"/>
        <v>110.39333333333333</v>
      </c>
      <c r="S16" s="36">
        <f t="shared" si="2"/>
        <v>1343.8404139433549</v>
      </c>
      <c r="T16" s="35">
        <f t="shared" si="3"/>
        <v>13438.404139433547</v>
      </c>
      <c r="U16" s="35">
        <f t="shared" si="4"/>
        <v>3884.4689542483657</v>
      </c>
      <c r="V16" s="35">
        <f t="shared" si="5"/>
        <v>4684.2483660130711</v>
      </c>
      <c r="W16" s="35">
        <f t="shared" si="6"/>
        <v>44.229302832244002</v>
      </c>
      <c r="X16" s="35">
        <f t="shared" si="7"/>
        <v>4825.4575163398695</v>
      </c>
      <c r="Y16" s="35">
        <f t="shared" si="8"/>
        <v>0</v>
      </c>
      <c r="Z16" s="35">
        <f>(SUM(d216Data100!K63:K68)+Q16)/Q16</f>
        <v>28.333333333333332</v>
      </c>
      <c r="AA16" s="35">
        <f>(SUM(d216Data100!O63:O68))/$Q16*$O16/1.02</f>
        <v>36.519607843137251</v>
      </c>
      <c r="AB16" s="35">
        <f>(SUM(d216Data100!Q63:Q68))/$Q16*$O16/1.02</f>
        <v>202.88671023965142</v>
      </c>
      <c r="AC16" s="35">
        <f>(SUM(d216Data100!R63:R68))/$Q16*$O16/1.02</f>
        <v>0</v>
      </c>
      <c r="AD16" s="7">
        <f>d216Data100!F63</f>
        <v>1576.58</v>
      </c>
      <c r="AE16" s="34"/>
      <c r="AF16" s="34"/>
      <c r="AH16" s="102">
        <f t="shared" si="9"/>
        <v>31.91</v>
      </c>
      <c r="AI16" s="102">
        <f t="shared" si="10"/>
        <v>38.479999999999997</v>
      </c>
      <c r="AJ16" s="102">
        <f t="shared" si="11"/>
        <v>110.39333333333333</v>
      </c>
      <c r="AK16" s="102">
        <f t="shared" si="12"/>
        <v>3899.7621391076113</v>
      </c>
      <c r="AL16" s="102">
        <f t="shared" si="13"/>
        <v>4702.6902887139104</v>
      </c>
      <c r="AM16" s="102">
        <f t="shared" si="14"/>
        <v>0</v>
      </c>
      <c r="AN16" s="102">
        <f t="shared" si="15"/>
        <v>4888.8588145231852</v>
      </c>
      <c r="AO16" s="102">
        <f t="shared" si="16"/>
        <v>13491.311242344706</v>
      </c>
      <c r="AP16" s="102">
        <f t="shared" si="17"/>
        <v>6.3712818583153128</v>
      </c>
    </row>
    <row r="17" spans="1:42" ht="20.100000000000001" customHeight="1" x14ac:dyDescent="0.25">
      <c r="A17" s="45">
        <v>107</v>
      </c>
      <c r="B17" s="39">
        <v>163</v>
      </c>
      <c r="C17" s="39">
        <v>69</v>
      </c>
      <c r="D17" s="39" t="s">
        <v>745</v>
      </c>
      <c r="E17" s="42">
        <v>8.67</v>
      </c>
      <c r="F17" s="42">
        <v>65.25</v>
      </c>
      <c r="G17" s="42">
        <v>1.25</v>
      </c>
      <c r="H17" s="39">
        <v>82.65</v>
      </c>
      <c r="I17" s="39"/>
      <c r="J17" s="39"/>
      <c r="K17" s="42">
        <v>104.51</v>
      </c>
      <c r="L17" s="42"/>
      <c r="M17" s="113"/>
      <c r="N17" s="128"/>
      <c r="O17" s="36">
        <v>11.657407407407407</v>
      </c>
      <c r="P17" s="36">
        <f t="shared" si="0"/>
        <v>262.33</v>
      </c>
      <c r="Q17" s="36">
        <v>3</v>
      </c>
      <c r="R17" s="36">
        <f t="shared" si="1"/>
        <v>87.443333333333328</v>
      </c>
      <c r="S17" s="36">
        <f t="shared" si="2"/>
        <v>999.37506051803416</v>
      </c>
      <c r="T17" s="35">
        <f t="shared" si="3"/>
        <v>9993.7506051803412</v>
      </c>
      <c r="U17" s="35">
        <f t="shared" si="4"/>
        <v>2816.063907044299</v>
      </c>
      <c r="V17" s="35">
        <f t="shared" si="5"/>
        <v>3981.4236867586537</v>
      </c>
      <c r="W17" s="35">
        <f t="shared" si="6"/>
        <v>47.620128298232878</v>
      </c>
      <c r="X17" s="35">
        <f t="shared" si="7"/>
        <v>3148.6428830791574</v>
      </c>
      <c r="Y17" s="35">
        <f t="shared" si="8"/>
        <v>0</v>
      </c>
      <c r="Z17" s="35">
        <f>(SUM(d216Data100!K73:K78)+Q17)/Q17</f>
        <v>23.333333333333332</v>
      </c>
      <c r="AA17" s="35">
        <f>(SUM(d216Data100!O73:O78))/$Q17*$O17/1.02</f>
        <v>72.38259501331396</v>
      </c>
      <c r="AB17" s="35">
        <f>(SUM(d216Data100!Q73:Q78))/$Q17*$O17/1.02</f>
        <v>144.76519002662792</v>
      </c>
      <c r="AC17" s="35">
        <f>(SUM(d216Data100!R73:R78))/$Q17*$O17/1.02</f>
        <v>0</v>
      </c>
      <c r="AD17" s="7">
        <f>d216Data100!F73</f>
        <v>1471.63</v>
      </c>
      <c r="AE17" s="34"/>
      <c r="AF17" s="34"/>
      <c r="AH17" s="102">
        <f t="shared" si="9"/>
        <v>24.64</v>
      </c>
      <c r="AI17" s="102">
        <f t="shared" si="10"/>
        <v>34.836666666666666</v>
      </c>
      <c r="AJ17" s="102">
        <f t="shared" si="11"/>
        <v>87.443333333333328</v>
      </c>
      <c r="AK17" s="102">
        <f t="shared" si="12"/>
        <v>2827.150772820064</v>
      </c>
      <c r="AL17" s="102">
        <f t="shared" si="13"/>
        <v>3997.0985831632156</v>
      </c>
      <c r="AM17" s="102">
        <f t="shared" si="14"/>
        <v>0</v>
      </c>
      <c r="AN17" s="102">
        <f t="shared" si="15"/>
        <v>3208.8467240206087</v>
      </c>
      <c r="AO17" s="102">
        <f t="shared" si="16"/>
        <v>10033.096080003888</v>
      </c>
      <c r="AP17" s="102">
        <f t="shared" si="17"/>
        <v>4.7987542004673482</v>
      </c>
    </row>
    <row r="18" spans="1:42" ht="20.100000000000001" customHeight="1" thickBot="1" x14ac:dyDescent="0.3">
      <c r="A18" s="123">
        <v>108</v>
      </c>
      <c r="B18" s="104">
        <v>163</v>
      </c>
      <c r="C18" s="39">
        <v>69</v>
      </c>
      <c r="D18" s="104" t="s">
        <v>745</v>
      </c>
      <c r="E18" s="118">
        <v>8.1999999999999993</v>
      </c>
      <c r="F18" s="118">
        <v>83.9</v>
      </c>
      <c r="G18" s="118">
        <v>0.6</v>
      </c>
      <c r="H18" s="119">
        <v>141.93</v>
      </c>
      <c r="I18" s="119"/>
      <c r="J18" s="119"/>
      <c r="K18" s="118">
        <v>108.33</v>
      </c>
      <c r="L18" s="118"/>
      <c r="M18" s="117"/>
      <c r="N18" s="128"/>
      <c r="O18" s="36">
        <v>12.138888888888888</v>
      </c>
      <c r="P18" s="36">
        <f t="shared" si="0"/>
        <v>342.96</v>
      </c>
      <c r="Q18" s="36">
        <v>3</v>
      </c>
      <c r="R18" s="36">
        <f t="shared" si="1"/>
        <v>114.32</v>
      </c>
      <c r="S18" s="36">
        <f t="shared" si="2"/>
        <v>1360.5076252723309</v>
      </c>
      <c r="T18" s="35">
        <f t="shared" si="3"/>
        <v>13605.076252723309</v>
      </c>
      <c r="U18" s="35">
        <f t="shared" si="4"/>
        <v>3653.5675381263613</v>
      </c>
      <c r="V18" s="35">
        <f t="shared" si="5"/>
        <v>4297.4046840958608</v>
      </c>
      <c r="W18" s="35">
        <f t="shared" si="6"/>
        <v>23.801742919389973</v>
      </c>
      <c r="X18" s="35">
        <f t="shared" si="7"/>
        <v>5630.3022875816987</v>
      </c>
      <c r="Y18" s="35">
        <f t="shared" si="8"/>
        <v>0</v>
      </c>
      <c r="Z18" s="35">
        <f>(SUM(d216Data100!K83:K88)+Q18)/Q18</f>
        <v>24.333333333333332</v>
      </c>
      <c r="AA18" s="35">
        <f>(SUM(d216Data100!O83:O88))/$Q18*$O18/1.02</f>
        <v>23.801742919389977</v>
      </c>
      <c r="AB18" s="35">
        <f>(SUM(d216Data100!Q83:Q88))/$Q18*$O18/1.02</f>
        <v>234.0504720406681</v>
      </c>
      <c r="AC18" s="35">
        <f>(SUM(d216Data100!R83:R88))/$Q18*$O18/1.02</f>
        <v>0</v>
      </c>
      <c r="AD18" s="7">
        <f>d216Data100!F83</f>
        <v>1582.06</v>
      </c>
      <c r="AE18" s="34"/>
      <c r="AF18" s="34"/>
      <c r="AH18" s="102">
        <f t="shared" si="9"/>
        <v>30.700000000000003</v>
      </c>
      <c r="AI18" s="102">
        <f t="shared" si="10"/>
        <v>36.11</v>
      </c>
      <c r="AJ18" s="102">
        <f t="shared" si="11"/>
        <v>114.32</v>
      </c>
      <c r="AK18" s="102">
        <f t="shared" si="12"/>
        <v>3667.9516622922133</v>
      </c>
      <c r="AL18" s="102">
        <f t="shared" si="13"/>
        <v>4314.3236001749765</v>
      </c>
      <c r="AM18" s="102">
        <f t="shared" si="14"/>
        <v>0</v>
      </c>
      <c r="AN18" s="102">
        <f t="shared" si="15"/>
        <v>5676.3642825896741</v>
      </c>
      <c r="AO18" s="102">
        <f t="shared" si="16"/>
        <v>13658.639545056863</v>
      </c>
      <c r="AP18" s="102">
        <f t="shared" si="17"/>
        <v>7.0767312278609982</v>
      </c>
    </row>
    <row r="19" spans="1:42" ht="18.75" thickTop="1" x14ac:dyDescent="0.25">
      <c r="A19" s="122">
        <v>201</v>
      </c>
      <c r="B19" s="115">
        <v>163</v>
      </c>
      <c r="C19" s="39">
        <v>69</v>
      </c>
      <c r="D19" s="115" t="s">
        <v>745</v>
      </c>
      <c r="E19" s="121">
        <v>8.9</v>
      </c>
      <c r="F19" s="115">
        <v>18.45</v>
      </c>
      <c r="G19" s="115">
        <v>0.11</v>
      </c>
      <c r="H19" s="115">
        <v>51.4</v>
      </c>
      <c r="I19" s="115"/>
      <c r="J19" s="115"/>
      <c r="K19" s="115">
        <v>33.9</v>
      </c>
      <c r="L19" s="115"/>
      <c r="M19" s="114"/>
      <c r="N19" s="128"/>
      <c r="O19" s="36">
        <v>22.370370370370367</v>
      </c>
      <c r="P19" s="36">
        <f t="shared" si="0"/>
        <v>112.75999999999999</v>
      </c>
      <c r="Q19" s="36">
        <v>3</v>
      </c>
      <c r="R19" s="36">
        <f t="shared" si="1"/>
        <v>37.586666666666666</v>
      </c>
      <c r="S19" s="36">
        <f t="shared" si="2"/>
        <v>824.34083756959558</v>
      </c>
      <c r="T19" s="35">
        <f t="shared" si="3"/>
        <v>8243.4083756959553</v>
      </c>
      <c r="U19" s="35">
        <f t="shared" si="4"/>
        <v>1999.4432340837568</v>
      </c>
      <c r="V19" s="35">
        <f t="shared" si="5"/>
        <v>2478.2861292665211</v>
      </c>
      <c r="W19" s="35">
        <f t="shared" si="6"/>
        <v>8.0416364076494791</v>
      </c>
      <c r="X19" s="35">
        <f t="shared" si="7"/>
        <v>3757.637375938029</v>
      </c>
      <c r="Y19" s="35">
        <f t="shared" si="8"/>
        <v>0</v>
      </c>
      <c r="Z19" s="35">
        <f>(SUM(d216Data200!K13:K18)+Q19)/Q19</f>
        <v>20.333333333333332</v>
      </c>
      <c r="AA19" s="35">
        <f>(SUM(d216Data200!O13:O18))/$Q19*$O19/1.02</f>
        <v>7.3105785524086162</v>
      </c>
      <c r="AB19" s="35">
        <f>(SUM(d216Data200!Q13:Q18))/$Q19*$O19/1.02</f>
        <v>124.27983539094649</v>
      </c>
      <c r="AC19" s="35">
        <f>(SUM(d216Data200!R13:R18))/$Q19*$O19/1.02</f>
        <v>0</v>
      </c>
      <c r="AD19" s="7">
        <f>d216Data200!F13</f>
        <v>1499.16</v>
      </c>
      <c r="AE19" s="34"/>
      <c r="AF19" s="34"/>
      <c r="AH19" s="102">
        <f t="shared" si="9"/>
        <v>9.1166666666666671</v>
      </c>
      <c r="AI19" s="102">
        <f t="shared" si="10"/>
        <v>11.299999999999999</v>
      </c>
      <c r="AJ19" s="102">
        <f t="shared" si="11"/>
        <v>37.586666666666666</v>
      </c>
      <c r="AK19" s="102">
        <f t="shared" si="12"/>
        <v>2007.3150578399921</v>
      </c>
      <c r="AL19" s="102">
        <f t="shared" si="13"/>
        <v>2488.0431612715074</v>
      </c>
      <c r="AM19" s="102">
        <f t="shared" si="14"/>
        <v>0</v>
      </c>
      <c r="AN19" s="102">
        <f t="shared" si="15"/>
        <v>3780.5045202682986</v>
      </c>
      <c r="AO19" s="102">
        <f t="shared" si="16"/>
        <v>8275.8627393797979</v>
      </c>
      <c r="AP19" s="102">
        <f t="shared" si="17"/>
        <v>3.3812207214734866</v>
      </c>
    </row>
    <row r="20" spans="1:42" ht="18" x14ac:dyDescent="0.25">
      <c r="A20" s="40">
        <v>202</v>
      </c>
      <c r="B20" s="39">
        <v>163</v>
      </c>
      <c r="C20" s="39">
        <v>69</v>
      </c>
      <c r="D20" s="39" t="s">
        <v>745</v>
      </c>
      <c r="E20" s="42">
        <v>7.67</v>
      </c>
      <c r="F20" s="42">
        <v>63.15</v>
      </c>
      <c r="G20" s="42">
        <v>1.93</v>
      </c>
      <c r="H20" s="39">
        <v>91.11</v>
      </c>
      <c r="I20" s="39"/>
      <c r="J20" s="39"/>
      <c r="K20" s="42">
        <v>74.95</v>
      </c>
      <c r="L20" s="42"/>
      <c r="M20" s="113"/>
      <c r="N20" s="128"/>
      <c r="O20" s="36">
        <v>12.731481481481481</v>
      </c>
      <c r="P20" s="36">
        <f t="shared" si="0"/>
        <v>238.81</v>
      </c>
      <c r="Q20" s="36">
        <v>3</v>
      </c>
      <c r="R20" s="36">
        <f t="shared" si="1"/>
        <v>79.603333333333339</v>
      </c>
      <c r="S20" s="36">
        <f t="shared" si="2"/>
        <v>993.59643548777547</v>
      </c>
      <c r="T20" s="35">
        <f t="shared" si="3"/>
        <v>9935.9643548777549</v>
      </c>
      <c r="U20" s="35">
        <f t="shared" si="4"/>
        <v>2946.5474461389485</v>
      </c>
      <c r="V20" s="35">
        <f t="shared" si="5"/>
        <v>3118.3808399903169</v>
      </c>
      <c r="W20" s="35">
        <f t="shared" si="6"/>
        <v>80.299866860324371</v>
      </c>
      <c r="X20" s="35">
        <f t="shared" si="7"/>
        <v>3790.7362018881627</v>
      </c>
      <c r="Y20" s="35">
        <f t="shared" si="8"/>
        <v>0</v>
      </c>
      <c r="Z20" s="35">
        <f>(SUM(d216Data200!K23:K28)+Q20)/Q20</f>
        <v>22</v>
      </c>
      <c r="AA20" s="35">
        <f>(SUM(d216Data200!O23:O28))/$Q20*$O20/1.02</f>
        <v>112.33660130718954</v>
      </c>
      <c r="AB20" s="35">
        <f>(SUM(d216Data200!Q23:Q28))/$Q20*$O20/1.02</f>
        <v>162.26397966594044</v>
      </c>
      <c r="AC20" s="35">
        <f>(SUM(d216Data200!R23:R28))/$Q20*$O20/1.02</f>
        <v>0</v>
      </c>
      <c r="AD20" s="7">
        <f>d216Data200!F23</f>
        <v>1559.79</v>
      </c>
      <c r="AE20" s="34"/>
      <c r="AF20" s="34"/>
      <c r="AH20" s="102">
        <f t="shared" si="9"/>
        <v>23.606666666666666</v>
      </c>
      <c r="AI20" s="102">
        <f t="shared" si="10"/>
        <v>24.983333333333334</v>
      </c>
      <c r="AJ20" s="102">
        <f t="shared" si="11"/>
        <v>79.603333333333339</v>
      </c>
      <c r="AK20" s="102">
        <f t="shared" si="12"/>
        <v>2958.1480266355593</v>
      </c>
      <c r="AL20" s="102">
        <f t="shared" si="13"/>
        <v>3130.6579299115388</v>
      </c>
      <c r="AM20" s="102">
        <f t="shared" si="14"/>
        <v>0</v>
      </c>
      <c r="AN20" s="102">
        <f t="shared" si="15"/>
        <v>3886.2763682317486</v>
      </c>
      <c r="AO20" s="102">
        <f t="shared" si="16"/>
        <v>9975.0823247788467</v>
      </c>
      <c r="AP20" s="102">
        <f t="shared" si="17"/>
        <v>6.0157623343753306</v>
      </c>
    </row>
    <row r="21" spans="1:42" ht="18" x14ac:dyDescent="0.25">
      <c r="A21" s="40">
        <v>203</v>
      </c>
      <c r="B21" s="39">
        <v>163</v>
      </c>
      <c r="C21" s="39">
        <v>69</v>
      </c>
      <c r="D21" s="39" t="s">
        <v>745</v>
      </c>
      <c r="E21" s="42">
        <v>9.17</v>
      </c>
      <c r="F21" s="42">
        <v>53.49</v>
      </c>
      <c r="G21" s="42">
        <v>0</v>
      </c>
      <c r="H21" s="39">
        <v>115.88</v>
      </c>
      <c r="I21" s="39"/>
      <c r="J21" s="39"/>
      <c r="K21" s="42">
        <v>74.040000000000006</v>
      </c>
      <c r="L21" s="42"/>
      <c r="M21" s="113"/>
      <c r="N21" s="128"/>
      <c r="O21" s="36">
        <v>11</v>
      </c>
      <c r="P21" s="36">
        <f t="shared" si="0"/>
        <v>252.57999999999998</v>
      </c>
      <c r="Q21" s="36">
        <v>2</v>
      </c>
      <c r="R21" s="36">
        <f t="shared" si="1"/>
        <v>126.28999999999999</v>
      </c>
      <c r="S21" s="36">
        <f t="shared" si="2"/>
        <v>1361.9509803921567</v>
      </c>
      <c r="T21" s="35">
        <f t="shared" si="3"/>
        <v>13619.509803921568</v>
      </c>
      <c r="U21" s="35">
        <f t="shared" si="4"/>
        <v>3378.7254901960787</v>
      </c>
      <c r="V21" s="35">
        <f t="shared" si="5"/>
        <v>3992.3529411764707</v>
      </c>
      <c r="W21" s="35">
        <f t="shared" si="6"/>
        <v>0</v>
      </c>
      <c r="X21" s="35">
        <f t="shared" si="7"/>
        <v>6248.4313725490192</v>
      </c>
      <c r="Y21" s="35">
        <f t="shared" si="8"/>
        <v>0</v>
      </c>
      <c r="Z21" s="35">
        <f>(SUM(d216Data200!K33:K38)+Q21)/Q21</f>
        <v>24</v>
      </c>
      <c r="AA21" s="35">
        <f>(SUM(d216Data200!O33:O38))/$Q21*$O21/1.02</f>
        <v>0</v>
      </c>
      <c r="AB21" s="35">
        <f>(SUM(d216Data200!Q33:Q38))/$Q21*$O21/1.02</f>
        <v>194.11764705882354</v>
      </c>
      <c r="AC21" s="35">
        <f>(SUM(d216Data200!R33:R38))/$Q21*$O21/1.02</f>
        <v>0</v>
      </c>
      <c r="AD21" s="7">
        <f>d216Data200!F33</f>
        <v>1532.66</v>
      </c>
      <c r="AE21" s="34"/>
      <c r="AF21" s="34"/>
      <c r="AH21" s="102">
        <f t="shared" si="9"/>
        <v>31.330000000000002</v>
      </c>
      <c r="AI21" s="102">
        <f t="shared" si="10"/>
        <v>37.020000000000003</v>
      </c>
      <c r="AJ21" s="102">
        <f t="shared" si="11"/>
        <v>126.28999999999999</v>
      </c>
      <c r="AK21" s="102">
        <f t="shared" si="12"/>
        <v>3392.0275590551187</v>
      </c>
      <c r="AL21" s="102">
        <f t="shared" si="13"/>
        <v>4008.0708661417329</v>
      </c>
      <c r="AM21" s="102">
        <f t="shared" si="14"/>
        <v>0</v>
      </c>
      <c r="AN21" s="102">
        <f t="shared" si="15"/>
        <v>6273.0314960629921</v>
      </c>
      <c r="AO21" s="102">
        <f t="shared" si="16"/>
        <v>13673.129921259842</v>
      </c>
      <c r="AP21" s="102">
        <f t="shared" si="17"/>
        <v>5.669383815334152</v>
      </c>
    </row>
    <row r="22" spans="1:42" ht="18" x14ac:dyDescent="0.25">
      <c r="A22" s="40">
        <v>204</v>
      </c>
      <c r="B22" s="39">
        <v>163</v>
      </c>
      <c r="C22" s="39">
        <v>69</v>
      </c>
      <c r="D22" s="39" t="s">
        <v>745</v>
      </c>
      <c r="E22" s="42">
        <v>8.31</v>
      </c>
      <c r="F22" s="42">
        <v>26.55</v>
      </c>
      <c r="G22" s="42">
        <v>1.33</v>
      </c>
      <c r="H22" s="39">
        <v>27.32</v>
      </c>
      <c r="I22" s="39"/>
      <c r="J22" s="39"/>
      <c r="K22" s="42">
        <v>46.88</v>
      </c>
      <c r="L22" s="42"/>
      <c r="M22" s="113"/>
      <c r="N22" s="128"/>
      <c r="O22" s="36">
        <v>24.564814814814813</v>
      </c>
      <c r="P22" s="36">
        <f t="shared" si="0"/>
        <v>110.39</v>
      </c>
      <c r="Q22" s="36">
        <v>3</v>
      </c>
      <c r="R22" s="36">
        <f t="shared" si="1"/>
        <v>36.796666666666667</v>
      </c>
      <c r="S22" s="36">
        <f t="shared" si="2"/>
        <v>886.17970830307422</v>
      </c>
      <c r="T22" s="35">
        <f t="shared" si="3"/>
        <v>8861.7970830307422</v>
      </c>
      <c r="U22" s="35">
        <f t="shared" si="4"/>
        <v>2798.4622367465499</v>
      </c>
      <c r="V22" s="35">
        <f t="shared" si="5"/>
        <v>3763.3938513677072</v>
      </c>
      <c r="W22" s="35">
        <f t="shared" si="6"/>
        <v>106.76863955458727</v>
      </c>
      <c r="X22" s="35">
        <f t="shared" si="7"/>
        <v>2193.1723553618981</v>
      </c>
      <c r="Y22" s="35">
        <f t="shared" si="8"/>
        <v>0</v>
      </c>
      <c r="Z22" s="35">
        <f>(SUM(d216Data200!K43:K48)+Q22)/Q22</f>
        <v>23</v>
      </c>
      <c r="AA22" s="35">
        <f>(SUM(d216Data200!O43:O48))/$Q22*$O22/1.02</f>
        <v>152.52662793512465</v>
      </c>
      <c r="AB22" s="35">
        <f>(SUM(d216Data200!Q43:Q48))/$Q22*$O22/1.02</f>
        <v>112.38804163640764</v>
      </c>
      <c r="AC22" s="35">
        <f>(SUM(d216Data200!R43:R48))/$Q22*$O22/1.02</f>
        <v>0</v>
      </c>
      <c r="AD22" s="7">
        <f>d216Data200!F43</f>
        <v>1528.13</v>
      </c>
      <c r="AE22" s="34"/>
      <c r="AF22" s="34"/>
      <c r="AH22" s="102">
        <f t="shared" si="9"/>
        <v>11.62</v>
      </c>
      <c r="AI22" s="102">
        <f t="shared" si="10"/>
        <v>15.626666666666667</v>
      </c>
      <c r="AJ22" s="102">
        <f t="shared" si="11"/>
        <v>36.796666666666667</v>
      </c>
      <c r="AK22" s="102">
        <f t="shared" si="12"/>
        <v>2809.4798046077567</v>
      </c>
      <c r="AL22" s="102">
        <f t="shared" si="13"/>
        <v>3778.2103625935642</v>
      </c>
      <c r="AM22" s="102">
        <f t="shared" si="14"/>
        <v>0</v>
      </c>
      <c r="AN22" s="102">
        <f t="shared" si="15"/>
        <v>2308.9958807232424</v>
      </c>
      <c r="AO22" s="102">
        <f t="shared" si="16"/>
        <v>8896.6860479245624</v>
      </c>
      <c r="AP22" s="102">
        <f t="shared" si="17"/>
        <v>5.1663662741459104</v>
      </c>
    </row>
    <row r="23" spans="1:42" ht="18" x14ac:dyDescent="0.25">
      <c r="A23" s="40">
        <v>205</v>
      </c>
      <c r="B23" s="39">
        <v>163</v>
      </c>
      <c r="C23" s="39">
        <v>69</v>
      </c>
      <c r="D23" s="39" t="s">
        <v>745</v>
      </c>
      <c r="E23" s="42">
        <v>9.6300000000000008</v>
      </c>
      <c r="F23" s="42">
        <v>107.18</v>
      </c>
      <c r="G23" s="42">
        <v>3.03</v>
      </c>
      <c r="H23" s="39">
        <v>139.41</v>
      </c>
      <c r="I23" s="39"/>
      <c r="J23" s="39"/>
      <c r="K23" s="42">
        <v>126.55</v>
      </c>
      <c r="L23" s="42"/>
      <c r="M23" s="113"/>
      <c r="N23" s="128"/>
      <c r="O23" s="36">
        <v>5</v>
      </c>
      <c r="P23" s="36">
        <f t="shared" si="0"/>
        <v>385.8</v>
      </c>
      <c r="Q23" s="36">
        <v>3</v>
      </c>
      <c r="R23" s="36">
        <f t="shared" si="1"/>
        <v>128.6</v>
      </c>
      <c r="S23" s="36">
        <f t="shared" si="2"/>
        <v>630.39215686274508</v>
      </c>
      <c r="T23" s="35">
        <f t="shared" si="3"/>
        <v>6303.9215686274511</v>
      </c>
      <c r="U23" s="35">
        <f t="shared" si="4"/>
        <v>1908.6601307189542</v>
      </c>
      <c r="V23" s="35">
        <f t="shared" si="5"/>
        <v>2067.8104575163397</v>
      </c>
      <c r="W23" s="35">
        <f t="shared" si="6"/>
        <v>49.509803921568633</v>
      </c>
      <c r="X23" s="35">
        <f t="shared" si="7"/>
        <v>2277.9411764705878</v>
      </c>
      <c r="Y23" s="35">
        <f t="shared" si="8"/>
        <v>0</v>
      </c>
      <c r="Z23" s="35">
        <f>(SUM(d216Data200!K53:K58)+Q23)/Q23</f>
        <v>24.333333333333332</v>
      </c>
      <c r="AA23" s="35">
        <f>(SUM(d216Data200!O53:O58))/$Q23*$O23/1.02</f>
        <v>62.091503267973849</v>
      </c>
      <c r="AB23" s="35">
        <f>(SUM(d216Data200!Q53:Q58))/$Q23*$O23/1.02</f>
        <v>93.137254901960787</v>
      </c>
      <c r="AC23" s="35">
        <f>(SUM(d216Data200!R53:R58))/$Q23*$O23/1.02</f>
        <v>0</v>
      </c>
      <c r="AD23" s="7">
        <f>d216Data200!F53</f>
        <v>1587.56</v>
      </c>
      <c r="AE23" s="34"/>
      <c r="AF23" s="34"/>
      <c r="AH23" s="102">
        <f t="shared" si="9"/>
        <v>38.936666666666667</v>
      </c>
      <c r="AI23" s="102">
        <f t="shared" si="10"/>
        <v>42.18333333333333</v>
      </c>
      <c r="AJ23" s="102">
        <f t="shared" si="11"/>
        <v>128.6</v>
      </c>
      <c r="AK23" s="102">
        <f t="shared" si="12"/>
        <v>1916.1745406824148</v>
      </c>
      <c r="AL23" s="102">
        <f t="shared" si="13"/>
        <v>2075.9514435695537</v>
      </c>
      <c r="AM23" s="102">
        <f t="shared" si="14"/>
        <v>0</v>
      </c>
      <c r="AN23" s="102">
        <f t="shared" si="15"/>
        <v>2336.6141732283463</v>
      </c>
      <c r="AO23" s="102">
        <f t="shared" si="16"/>
        <v>6328.7401574803152</v>
      </c>
      <c r="AP23" s="102">
        <f t="shared" si="17"/>
        <v>3.1589221742531408</v>
      </c>
    </row>
    <row r="24" spans="1:42" ht="18" x14ac:dyDescent="0.25">
      <c r="A24" s="40">
        <v>206</v>
      </c>
      <c r="B24" s="39">
        <v>163</v>
      </c>
      <c r="C24" s="39">
        <v>69</v>
      </c>
      <c r="D24" s="39" t="s">
        <v>745</v>
      </c>
      <c r="E24" s="42">
        <v>9.33</v>
      </c>
      <c r="F24" s="42">
        <v>66.17</v>
      </c>
      <c r="G24" s="42">
        <v>2.04</v>
      </c>
      <c r="H24" s="39">
        <v>88.74</v>
      </c>
      <c r="I24" s="39"/>
      <c r="J24" s="39"/>
      <c r="K24" s="42">
        <v>86.49</v>
      </c>
      <c r="L24" s="42"/>
      <c r="M24" s="113"/>
      <c r="N24" s="128"/>
      <c r="O24" s="36">
        <v>5.229166666666667</v>
      </c>
      <c r="P24" s="36">
        <f t="shared" si="0"/>
        <v>252.76999999999998</v>
      </c>
      <c r="Q24" s="36">
        <v>3</v>
      </c>
      <c r="R24" s="36">
        <f t="shared" si="1"/>
        <v>84.256666666666661</v>
      </c>
      <c r="S24" s="36">
        <f t="shared" si="2"/>
        <v>431.95309095860563</v>
      </c>
      <c r="T24" s="35">
        <f t="shared" si="3"/>
        <v>4319.5309095860557</v>
      </c>
      <c r="U24" s="35">
        <f t="shared" si="4"/>
        <v>1290.2028867102397</v>
      </c>
      <c r="V24" s="35">
        <f t="shared" si="5"/>
        <v>1478.0085784313728</v>
      </c>
      <c r="W24" s="35">
        <f t="shared" si="6"/>
        <v>34.861111111111107</v>
      </c>
      <c r="X24" s="35">
        <f t="shared" si="7"/>
        <v>1516.4583333333335</v>
      </c>
      <c r="Y24" s="35">
        <f t="shared" si="8"/>
        <v>0</v>
      </c>
      <c r="Z24" s="35">
        <f>(SUM(d216Data200!K63:K68)+Q24)/Q24</f>
        <v>21.666666666666668</v>
      </c>
      <c r="AA24" s="35">
        <f>(SUM(d216Data200!O63:O68))/$Q24*$O24/1.02</f>
        <v>46.139705882352942</v>
      </c>
      <c r="AB24" s="35">
        <f>(SUM(d216Data200!Q63:Q68))/$Q24*$O24/1.02</f>
        <v>68.355119825708073</v>
      </c>
      <c r="AC24" s="35">
        <f>(SUM(d216Data200!R63:R68))/$Q24*$O24/1.02</f>
        <v>0</v>
      </c>
      <c r="AD24" s="7">
        <f>d216Data200!F63</f>
        <v>1573.97</v>
      </c>
      <c r="AE24" s="34"/>
      <c r="AF24" s="34"/>
      <c r="AH24" s="102">
        <f t="shared" si="9"/>
        <v>25.166666666666668</v>
      </c>
      <c r="AI24" s="102">
        <f t="shared" si="10"/>
        <v>28.83</v>
      </c>
      <c r="AJ24" s="102">
        <f t="shared" si="11"/>
        <v>84.256666666666661</v>
      </c>
      <c r="AK24" s="102">
        <f t="shared" si="12"/>
        <v>1295.2824256342956</v>
      </c>
      <c r="AL24" s="102">
        <f t="shared" si="13"/>
        <v>1483.8275098425197</v>
      </c>
      <c r="AM24" s="102">
        <f t="shared" si="14"/>
        <v>0</v>
      </c>
      <c r="AN24" s="102">
        <f t="shared" si="15"/>
        <v>1557.4270013123362</v>
      </c>
      <c r="AO24" s="102">
        <f t="shared" si="16"/>
        <v>4336.5369367891517</v>
      </c>
      <c r="AP24" s="102">
        <f t="shared" si="17"/>
        <v>2.1851400637466374</v>
      </c>
    </row>
    <row r="25" spans="1:42" ht="18" x14ac:dyDescent="0.25">
      <c r="A25" s="40">
        <v>207</v>
      </c>
      <c r="B25" s="39">
        <v>163</v>
      </c>
      <c r="C25" s="39">
        <v>69</v>
      </c>
      <c r="D25" s="39" t="s">
        <v>745</v>
      </c>
      <c r="E25" s="42">
        <v>9.74</v>
      </c>
      <c r="F25" s="42">
        <v>43.49</v>
      </c>
      <c r="G25" s="42">
        <v>0</v>
      </c>
      <c r="H25" s="39">
        <v>100.04</v>
      </c>
      <c r="I25" s="39">
        <v>6.55</v>
      </c>
      <c r="J25" s="39"/>
      <c r="K25" s="42">
        <v>58.03</v>
      </c>
      <c r="L25" s="42"/>
      <c r="M25" s="113"/>
      <c r="N25" s="128"/>
      <c r="O25" s="36">
        <v>12</v>
      </c>
      <c r="P25" s="36">
        <f t="shared" si="0"/>
        <v>217.85000000000002</v>
      </c>
      <c r="Q25" s="36">
        <v>3</v>
      </c>
      <c r="R25" s="36">
        <f t="shared" si="1"/>
        <v>72.616666666666674</v>
      </c>
      <c r="S25" s="36">
        <f t="shared" si="2"/>
        <v>854.31372549019613</v>
      </c>
      <c r="T25" s="35">
        <f t="shared" si="3"/>
        <v>8543.1372549019597</v>
      </c>
      <c r="U25" s="35">
        <f t="shared" si="4"/>
        <v>2087.4509803921569</v>
      </c>
      <c r="V25" s="35">
        <f t="shared" si="5"/>
        <v>2275.6862745098038</v>
      </c>
      <c r="W25" s="35">
        <f t="shared" si="6"/>
        <v>0</v>
      </c>
      <c r="X25" s="35">
        <f t="shared" si="7"/>
        <v>3923.1372549019616</v>
      </c>
      <c r="Y25" s="35">
        <f t="shared" si="8"/>
        <v>256.86274509803917</v>
      </c>
      <c r="Z25" s="35">
        <f>(SUM(d216Data200!K73:K78)+Q25)/Q25</f>
        <v>18.333333333333332</v>
      </c>
      <c r="AA25" s="35">
        <f>(SUM(d216Data200!O73:O78))/$Q25*$O25/1.02</f>
        <v>0</v>
      </c>
      <c r="AB25" s="35">
        <f>(SUM(d216Data200!Q73:Q78))/$Q25*$O25/1.02</f>
        <v>133.33333333333334</v>
      </c>
      <c r="AC25" s="35">
        <f>(SUM(d216Data200!R73:R78))/$Q25*$O25/1.02</f>
        <v>3.9215686274509802</v>
      </c>
      <c r="AD25" s="7">
        <f>d216Data200!F73</f>
        <v>1498.44</v>
      </c>
      <c r="AE25" s="34"/>
      <c r="AF25" s="34"/>
      <c r="AH25" s="102">
        <f t="shared" si="9"/>
        <v>17.743333333333336</v>
      </c>
      <c r="AI25" s="102">
        <f t="shared" si="10"/>
        <v>19.343333333333334</v>
      </c>
      <c r="AJ25" s="102">
        <f t="shared" si="11"/>
        <v>72.616666666666674</v>
      </c>
      <c r="AK25" s="102">
        <f t="shared" si="12"/>
        <v>2095.6692913385832</v>
      </c>
      <c r="AL25" s="102">
        <f t="shared" si="13"/>
        <v>2284.6456692913384</v>
      </c>
      <c r="AM25" s="102">
        <f t="shared" si="14"/>
        <v>257.87401574803147</v>
      </c>
      <c r="AN25" s="102">
        <f t="shared" si="15"/>
        <v>4196.4566929133853</v>
      </c>
      <c r="AO25" s="102">
        <f t="shared" si="16"/>
        <v>8576.7716535433065</v>
      </c>
      <c r="AP25" s="102">
        <f t="shared" si="17"/>
        <v>3.2240602596646672</v>
      </c>
    </row>
    <row r="26" spans="1:42" ht="18.75" thickBot="1" x14ac:dyDescent="0.3">
      <c r="A26" s="120">
        <v>208</v>
      </c>
      <c r="B26" s="104">
        <v>163</v>
      </c>
      <c r="C26" s="39">
        <v>69</v>
      </c>
      <c r="D26" s="104" t="s">
        <v>745</v>
      </c>
      <c r="E26" s="118">
        <v>10.78</v>
      </c>
      <c r="F26" s="118">
        <v>75.319999999999993</v>
      </c>
      <c r="G26" s="118">
        <v>5.3</v>
      </c>
      <c r="H26" s="119">
        <v>76.16</v>
      </c>
      <c r="I26" s="119"/>
      <c r="J26" s="119"/>
      <c r="K26" s="118">
        <v>107.3</v>
      </c>
      <c r="L26" s="118"/>
      <c r="M26" s="117"/>
      <c r="N26" s="128"/>
      <c r="O26" s="36">
        <v>5.020833333333333</v>
      </c>
      <c r="P26" s="36">
        <f t="shared" si="0"/>
        <v>274.86</v>
      </c>
      <c r="Q26" s="36">
        <v>3</v>
      </c>
      <c r="R26" s="36">
        <f t="shared" si="1"/>
        <v>91.62</v>
      </c>
      <c r="S26" s="36">
        <f t="shared" si="2"/>
        <v>450.9889705882353</v>
      </c>
      <c r="T26" s="35">
        <f t="shared" si="3"/>
        <v>4509.8897058823532</v>
      </c>
      <c r="U26" s="35">
        <f t="shared" si="4"/>
        <v>1412.7246732026142</v>
      </c>
      <c r="V26" s="35">
        <f t="shared" si="5"/>
        <v>1760.5732570806099</v>
      </c>
      <c r="W26" s="35">
        <f t="shared" si="6"/>
        <v>86.962145969498906</v>
      </c>
      <c r="X26" s="35">
        <f t="shared" si="7"/>
        <v>1249.6296296296293</v>
      </c>
      <c r="Y26" s="35">
        <f t="shared" si="8"/>
        <v>0</v>
      </c>
      <c r="Z26" s="35">
        <f>(SUM(d216Data200!K83:K88)+Q26)/Q26</f>
        <v>20</v>
      </c>
      <c r="AA26" s="35">
        <f>(SUM(d216Data200!O83:O88))/$Q26*$O26/1.02</f>
        <v>72.194989106753809</v>
      </c>
      <c r="AB26" s="35">
        <f>(SUM(d216Data200!Q83:Q88))/$Q26*$O26/1.02</f>
        <v>85.321350762527231</v>
      </c>
      <c r="AC26" s="35">
        <f>(SUM(d216Data200!R83:R88))/$Q26*$O26/1.02</f>
        <v>0</v>
      </c>
      <c r="AD26" s="7">
        <f>d216Data200!F83</f>
        <v>1621.23</v>
      </c>
      <c r="AE26" s="34"/>
      <c r="AF26" s="34"/>
      <c r="AH26" s="102">
        <f t="shared" si="9"/>
        <v>28.7</v>
      </c>
      <c r="AI26" s="102">
        <f t="shared" si="10"/>
        <v>35.766666666666666</v>
      </c>
      <c r="AJ26" s="102">
        <f t="shared" si="11"/>
        <v>91.62</v>
      </c>
      <c r="AK26" s="102">
        <f t="shared" si="12"/>
        <v>1418.2865813648293</v>
      </c>
      <c r="AL26" s="102">
        <f t="shared" si="13"/>
        <v>1767.504647856518</v>
      </c>
      <c r="AM26" s="102">
        <f t="shared" si="14"/>
        <v>0</v>
      </c>
      <c r="AN26" s="102">
        <f t="shared" si="15"/>
        <v>1341.8539479440069</v>
      </c>
      <c r="AO26" s="102">
        <f t="shared" si="16"/>
        <v>4527.6451771653537</v>
      </c>
      <c r="AP26" s="102">
        <f t="shared" si="17"/>
        <v>2.1329951338646591</v>
      </c>
    </row>
    <row r="27" spans="1:42" ht="18.75" thickTop="1" x14ac:dyDescent="0.25">
      <c r="A27" s="116">
        <v>301</v>
      </c>
      <c r="B27" s="115">
        <v>164</v>
      </c>
      <c r="C27" s="39">
        <v>69</v>
      </c>
      <c r="D27" s="115" t="s">
        <v>745</v>
      </c>
      <c r="E27" s="115">
        <v>9.91</v>
      </c>
      <c r="F27" s="115">
        <v>57.11</v>
      </c>
      <c r="G27" s="115">
        <v>0.86</v>
      </c>
      <c r="H27" s="115">
        <v>111.53</v>
      </c>
      <c r="I27" s="115"/>
      <c r="J27" s="115"/>
      <c r="K27" s="115">
        <v>76.72</v>
      </c>
      <c r="L27" s="115"/>
      <c r="M27" s="114"/>
      <c r="N27" s="128"/>
      <c r="O27" s="36">
        <v>11.157407407407407</v>
      </c>
      <c r="P27" s="36">
        <f t="shared" si="0"/>
        <v>256.13</v>
      </c>
      <c r="Q27" s="36">
        <v>3</v>
      </c>
      <c r="R27" s="36">
        <f t="shared" si="1"/>
        <v>85.376666666666665</v>
      </c>
      <c r="S27" s="36">
        <f t="shared" si="2"/>
        <v>933.9041696925683</v>
      </c>
      <c r="T27" s="35">
        <f t="shared" si="3"/>
        <v>9339.0416969256821</v>
      </c>
      <c r="U27" s="35">
        <f t="shared" si="4"/>
        <v>2443.6909949164847</v>
      </c>
      <c r="V27" s="35">
        <f t="shared" si="5"/>
        <v>2797.3735173081573</v>
      </c>
      <c r="W27" s="35">
        <f t="shared" si="6"/>
        <v>31.357419511014282</v>
      </c>
      <c r="X27" s="35">
        <f t="shared" si="7"/>
        <v>4066.6197651900261</v>
      </c>
      <c r="Y27" s="35">
        <f t="shared" si="8"/>
        <v>0</v>
      </c>
      <c r="Z27" s="35">
        <f>(SUM(d216Data300!K13:K18)+Q27)/Q27</f>
        <v>25.333333333333332</v>
      </c>
      <c r="AA27" s="35">
        <f>(SUM(d216Data300!O13:O18))/$Q27*$O27/1.02</f>
        <v>36.462115710481719</v>
      </c>
      <c r="AB27" s="35">
        <f>(SUM(d216Data300!Q13:Q18))/$Q27*$O27/1.02</f>
        <v>142.20225127087869</v>
      </c>
      <c r="AC27" s="35">
        <f>(SUM(d216Data300!R13:R18))/$Q27*$O27/1.02</f>
        <v>0</v>
      </c>
      <c r="AD27" s="7">
        <f>d216Data300!F13</f>
        <v>1559.13</v>
      </c>
      <c r="AE27" s="34"/>
      <c r="AF27" s="34"/>
      <c r="AH27" s="102">
        <f t="shared" si="9"/>
        <v>22.34</v>
      </c>
      <c r="AI27" s="102">
        <f t="shared" si="10"/>
        <v>25.573333333333334</v>
      </c>
      <c r="AJ27" s="102">
        <f t="shared" si="11"/>
        <v>85.376666666666665</v>
      </c>
      <c r="AK27" s="102">
        <f t="shared" si="12"/>
        <v>2453.3118256051325</v>
      </c>
      <c r="AL27" s="102">
        <f t="shared" si="13"/>
        <v>2808.3867988723632</v>
      </c>
      <c r="AM27" s="102">
        <f t="shared" si="14"/>
        <v>0</v>
      </c>
      <c r="AN27" s="102">
        <f t="shared" si="15"/>
        <v>4114.1109531447455</v>
      </c>
      <c r="AO27" s="102">
        <f t="shared" si="16"/>
        <v>9375.8095776222417</v>
      </c>
      <c r="AP27" s="102">
        <f t="shared" si="17"/>
        <v>3.8597699966253587</v>
      </c>
    </row>
    <row r="28" spans="1:42" ht="18" x14ac:dyDescent="0.25">
      <c r="A28" s="40">
        <v>302</v>
      </c>
      <c r="B28" s="39">
        <v>164</v>
      </c>
      <c r="C28" s="39">
        <v>69</v>
      </c>
      <c r="D28" s="39" t="s">
        <v>745</v>
      </c>
      <c r="E28" s="42">
        <v>9.14</v>
      </c>
      <c r="F28" s="42">
        <v>52.6</v>
      </c>
      <c r="G28" s="42">
        <v>1.21</v>
      </c>
      <c r="H28" s="39">
        <v>86.37</v>
      </c>
      <c r="I28" s="39"/>
      <c r="J28" s="39"/>
      <c r="K28" s="42">
        <v>72.94</v>
      </c>
      <c r="L28" s="42"/>
      <c r="M28" s="113"/>
      <c r="N28" s="128"/>
      <c r="O28" s="36">
        <v>11.685185185185185</v>
      </c>
      <c r="P28" s="36">
        <f t="shared" si="0"/>
        <v>222.26</v>
      </c>
      <c r="Q28" s="36">
        <v>3</v>
      </c>
      <c r="R28" s="36">
        <f t="shared" si="1"/>
        <v>74.086666666666659</v>
      </c>
      <c r="S28" s="36">
        <f t="shared" si="2"/>
        <v>848.74158799322197</v>
      </c>
      <c r="T28" s="35">
        <f t="shared" si="3"/>
        <v>8487.4158799322195</v>
      </c>
      <c r="U28" s="35">
        <f t="shared" si="4"/>
        <v>2357.6579520697169</v>
      </c>
      <c r="V28" s="35">
        <f t="shared" si="5"/>
        <v>2785.3510045993708</v>
      </c>
      <c r="W28" s="35">
        <f t="shared" si="6"/>
        <v>46.20612442507867</v>
      </c>
      <c r="X28" s="35">
        <f t="shared" si="7"/>
        <v>3298.2007988380542</v>
      </c>
      <c r="Y28" s="35">
        <f t="shared" si="8"/>
        <v>0</v>
      </c>
      <c r="Z28" s="35">
        <f>(SUM(d216Data300!K23:K28)+Q28)/Q28</f>
        <v>24</v>
      </c>
      <c r="AA28" s="35">
        <f>(SUM(d216Data300!O23:O28))/$Q28*$O28/1.02</f>
        <v>49.642943597191959</v>
      </c>
      <c r="AB28" s="35">
        <f>(SUM(d216Data300!Q23:Q28))/$Q28*$O28/1.02</f>
        <v>122.19801500847252</v>
      </c>
      <c r="AC28" s="35">
        <f>(SUM(d216Data300!R23:R28))/$Q28*$O28/1.02</f>
        <v>0</v>
      </c>
      <c r="AD28" s="7">
        <f>d216Data300!F23</f>
        <v>1497.68</v>
      </c>
      <c r="AE28" s="34"/>
      <c r="AF28" s="34"/>
      <c r="AH28" s="102">
        <f t="shared" si="9"/>
        <v>20.580000000000002</v>
      </c>
      <c r="AI28" s="102">
        <f t="shared" si="10"/>
        <v>24.313333333333333</v>
      </c>
      <c r="AJ28" s="102">
        <f t="shared" si="11"/>
        <v>74.086666666666659</v>
      </c>
      <c r="AK28" s="102">
        <f t="shared" si="12"/>
        <v>2366.9400699912512</v>
      </c>
      <c r="AL28" s="102">
        <f t="shared" si="13"/>
        <v>2796.3169534363756</v>
      </c>
      <c r="AM28" s="102">
        <f t="shared" si="14"/>
        <v>0</v>
      </c>
      <c r="AN28" s="102">
        <f t="shared" si="15"/>
        <v>3357.5738796539322</v>
      </c>
      <c r="AO28" s="102">
        <f t="shared" si="16"/>
        <v>8520.8309030815581</v>
      </c>
      <c r="AP28" s="102">
        <f t="shared" si="17"/>
        <v>3.8784669628276771</v>
      </c>
    </row>
    <row r="29" spans="1:42" ht="18" x14ac:dyDescent="0.25">
      <c r="A29" s="40">
        <v>303</v>
      </c>
      <c r="B29" s="39">
        <v>164</v>
      </c>
      <c r="C29" s="39">
        <v>69</v>
      </c>
      <c r="D29" s="39" t="s">
        <v>745</v>
      </c>
      <c r="E29" s="42">
        <v>9.2200000000000006</v>
      </c>
      <c r="F29" s="42">
        <v>92.81</v>
      </c>
      <c r="G29" s="42">
        <v>2.36</v>
      </c>
      <c r="H29" s="39">
        <v>150.97</v>
      </c>
      <c r="I29" s="39"/>
      <c r="J29" s="39"/>
      <c r="K29" s="42">
        <v>115.64</v>
      </c>
      <c r="L29" s="42"/>
      <c r="M29" s="113"/>
      <c r="N29" s="128"/>
      <c r="O29" s="36">
        <v>5.375</v>
      </c>
      <c r="P29" s="36">
        <f t="shared" si="0"/>
        <v>371</v>
      </c>
      <c r="Q29" s="36">
        <v>3</v>
      </c>
      <c r="R29" s="36">
        <f t="shared" si="1"/>
        <v>123.66666666666667</v>
      </c>
      <c r="S29" s="36">
        <f t="shared" si="2"/>
        <v>651.67483660130722</v>
      </c>
      <c r="T29" s="35">
        <f t="shared" si="3"/>
        <v>6516.7483660130729</v>
      </c>
      <c r="U29" s="35">
        <f t="shared" si="4"/>
        <v>1792.1936274509801</v>
      </c>
      <c r="V29" s="35">
        <f t="shared" si="5"/>
        <v>2031.2581699346404</v>
      </c>
      <c r="W29" s="35">
        <f t="shared" si="6"/>
        <v>41.454248366013076</v>
      </c>
      <c r="X29" s="35">
        <f t="shared" si="7"/>
        <v>2651.8423202614381</v>
      </c>
      <c r="Y29" s="35">
        <f t="shared" si="8"/>
        <v>0</v>
      </c>
      <c r="Z29" s="35">
        <f>(SUM(d216Data300!K33:K38)+Q29)/Q29</f>
        <v>23.333333333333332</v>
      </c>
      <c r="AA29" s="35">
        <f>(SUM(d216Data300!O33:O38))/$Q29*$O29/1.02</f>
        <v>52.696078431372548</v>
      </c>
      <c r="AB29" s="35">
        <f>(SUM(d216Data300!Q33:Q38))/$Q29*$O29/1.02</f>
        <v>107.1486928104575</v>
      </c>
      <c r="AC29" s="35">
        <f>(SUM(d216Data300!R33:R38))/$Q29*$O29/1.02</f>
        <v>0</v>
      </c>
      <c r="AD29" s="7">
        <f>d216Data300!F33</f>
        <v>1505.97</v>
      </c>
      <c r="AE29" s="34"/>
      <c r="AF29" s="34"/>
      <c r="AH29" s="102">
        <f t="shared" si="9"/>
        <v>34.01</v>
      </c>
      <c r="AI29" s="102">
        <f t="shared" si="10"/>
        <v>38.546666666666667</v>
      </c>
      <c r="AJ29" s="102">
        <f t="shared" si="11"/>
        <v>123.66666666666667</v>
      </c>
      <c r="AK29" s="102">
        <f t="shared" si="12"/>
        <v>1799.2495078740155</v>
      </c>
      <c r="AL29" s="102">
        <f t="shared" si="13"/>
        <v>2039.2552493438318</v>
      </c>
      <c r="AM29" s="102">
        <f t="shared" si="14"/>
        <v>0</v>
      </c>
      <c r="AN29" s="102">
        <f t="shared" si="15"/>
        <v>2703.900098425197</v>
      </c>
      <c r="AO29" s="102">
        <f t="shared" si="16"/>
        <v>6542.4048556430444</v>
      </c>
      <c r="AP29" s="102">
        <f t="shared" si="17"/>
        <v>2.9388457498622902</v>
      </c>
    </row>
    <row r="30" spans="1:42" ht="18" x14ac:dyDescent="0.25">
      <c r="A30" s="40">
        <v>304</v>
      </c>
      <c r="B30" s="39">
        <v>164</v>
      </c>
      <c r="C30" s="39">
        <v>69</v>
      </c>
      <c r="D30" s="39" t="s">
        <v>745</v>
      </c>
      <c r="E30" s="42">
        <v>10.62</v>
      </c>
      <c r="F30" s="42">
        <v>140.56</v>
      </c>
      <c r="G30" s="42">
        <v>3.57</v>
      </c>
      <c r="H30" s="39">
        <v>227.02</v>
      </c>
      <c r="I30" s="39"/>
      <c r="J30" s="39"/>
      <c r="K30" s="42">
        <v>205.73</v>
      </c>
      <c r="L30" s="42"/>
      <c r="M30" s="113"/>
      <c r="N30" s="128"/>
      <c r="O30" s="36">
        <v>5.166666666666667</v>
      </c>
      <c r="P30" s="36">
        <f t="shared" si="0"/>
        <v>587.5</v>
      </c>
      <c r="Q30" s="36">
        <v>3</v>
      </c>
      <c r="R30" s="36">
        <f t="shared" si="1"/>
        <v>195.83333333333334</v>
      </c>
      <c r="S30" s="36">
        <f t="shared" si="2"/>
        <v>991.96623093681922</v>
      </c>
      <c r="T30" s="35">
        <f t="shared" si="3"/>
        <v>9919.6623093681919</v>
      </c>
      <c r="U30" s="35">
        <f t="shared" si="4"/>
        <v>2552.6034858387802</v>
      </c>
      <c r="V30" s="35">
        <f t="shared" si="5"/>
        <v>3473.6546840958608</v>
      </c>
      <c r="W30" s="35">
        <f t="shared" si="6"/>
        <v>60.277777777777771</v>
      </c>
      <c r="X30" s="35">
        <f t="shared" si="7"/>
        <v>3833.1263616557731</v>
      </c>
      <c r="Y30" s="35">
        <f t="shared" si="8"/>
        <v>0</v>
      </c>
      <c r="Z30" s="35">
        <f>(SUM(d216Data300!K43:K48)+Q30)/Q30</f>
        <v>25.333333333333332</v>
      </c>
      <c r="AA30" s="35">
        <f>(SUM(d216Data300!O43:O48))/$Q30*$O30/1.02</f>
        <v>57.407407407407412</v>
      </c>
      <c r="AB30" s="35">
        <f>(SUM(d216Data300!Q43:Q48))/$Q30*$O30/1.02</f>
        <v>158.71459694989107</v>
      </c>
      <c r="AC30" s="35">
        <f>(SUM(d216Data300!R43:R48))/$Q30*$O30/1.02</f>
        <v>0</v>
      </c>
      <c r="AD30" s="7">
        <f>d216Data300!F43</f>
        <v>1483.8</v>
      </c>
      <c r="AE30" s="34"/>
      <c r="AF30" s="34"/>
      <c r="AH30" s="102">
        <f t="shared" si="9"/>
        <v>50.393333333333338</v>
      </c>
      <c r="AI30" s="102">
        <f t="shared" si="10"/>
        <v>68.576666666666668</v>
      </c>
      <c r="AJ30" s="102">
        <f t="shared" si="11"/>
        <v>195.83333333333334</v>
      </c>
      <c r="AK30" s="102">
        <f t="shared" si="12"/>
        <v>2562.6531058617675</v>
      </c>
      <c r="AL30" s="102">
        <f t="shared" si="13"/>
        <v>3487.3304899387581</v>
      </c>
      <c r="AM30" s="102">
        <f t="shared" si="14"/>
        <v>0</v>
      </c>
      <c r="AN30" s="102">
        <f t="shared" si="15"/>
        <v>3908.7325021872266</v>
      </c>
      <c r="AO30" s="102">
        <f t="shared" si="16"/>
        <v>9958.7160979877517</v>
      </c>
      <c r="AP30" s="102">
        <f t="shared" si="17"/>
        <v>3.5804752151390691</v>
      </c>
    </row>
    <row r="31" spans="1:42" ht="18" x14ac:dyDescent="0.25">
      <c r="A31" s="40">
        <v>305</v>
      </c>
      <c r="B31" s="39">
        <v>164</v>
      </c>
      <c r="C31" s="39">
        <v>69</v>
      </c>
      <c r="D31" s="39" t="s">
        <v>745</v>
      </c>
      <c r="E31" s="42">
        <v>8.64</v>
      </c>
      <c r="F31" s="42">
        <v>39.94</v>
      </c>
      <c r="G31" s="42">
        <v>0.4</v>
      </c>
      <c r="H31" s="39">
        <v>62.23</v>
      </c>
      <c r="I31" s="39"/>
      <c r="J31" s="39"/>
      <c r="K31" s="42">
        <v>59.95</v>
      </c>
      <c r="L31" s="42"/>
      <c r="M31" s="113"/>
      <c r="N31" s="128"/>
      <c r="O31" s="36">
        <v>25.277777777777782</v>
      </c>
      <c r="P31" s="36">
        <f t="shared" si="0"/>
        <v>171.16</v>
      </c>
      <c r="Q31" s="36">
        <v>3</v>
      </c>
      <c r="R31" s="36">
        <f t="shared" si="1"/>
        <v>57.053333333333335</v>
      </c>
      <c r="S31" s="36">
        <f t="shared" si="2"/>
        <v>1413.9034132171389</v>
      </c>
      <c r="T31" s="35">
        <f t="shared" si="3"/>
        <v>14139.03413217139</v>
      </c>
      <c r="U31" s="35">
        <f t="shared" si="4"/>
        <v>4013.053740014524</v>
      </c>
      <c r="V31" s="35">
        <f t="shared" si="5"/>
        <v>4952.2966594045029</v>
      </c>
      <c r="W31" s="35">
        <f t="shared" si="6"/>
        <v>33.042846768336965</v>
      </c>
      <c r="X31" s="35">
        <f t="shared" si="7"/>
        <v>5140.640885984023</v>
      </c>
      <c r="Y31" s="35">
        <f t="shared" si="8"/>
        <v>0</v>
      </c>
      <c r="Z31" s="35">
        <f>(SUM(d216Data300!K53:K58)+Q31)/Q31</f>
        <v>21</v>
      </c>
      <c r="AA31" s="35">
        <f>(SUM(d216Data300!O53:O58))/$Q31*$O31/1.02</f>
        <v>41.303558460421215</v>
      </c>
      <c r="AB31" s="35">
        <f>(SUM(d216Data300!Q53:Q58))/$Q31*$O31/1.02</f>
        <v>272.60348583877999</v>
      </c>
      <c r="AC31" s="35">
        <f>(SUM(d216Data300!R53:R58))/$Q31*$O31/1.02</f>
        <v>0</v>
      </c>
      <c r="AD31" s="7">
        <f>d216Data300!F53</f>
        <v>1557.51</v>
      </c>
      <c r="AE31" s="34"/>
      <c r="AF31" s="34"/>
      <c r="AH31" s="102">
        <f t="shared" si="9"/>
        <v>16.193333333333332</v>
      </c>
      <c r="AI31" s="102">
        <f t="shared" si="10"/>
        <v>19.983333333333334</v>
      </c>
      <c r="AJ31" s="102">
        <f t="shared" si="11"/>
        <v>57.053333333333335</v>
      </c>
      <c r="AK31" s="102">
        <f t="shared" si="12"/>
        <v>4028.8531641878094</v>
      </c>
      <c r="AL31" s="102">
        <f t="shared" si="13"/>
        <v>4971.7938903470413</v>
      </c>
      <c r="AM31" s="102">
        <f t="shared" si="14"/>
        <v>0</v>
      </c>
      <c r="AN31" s="102">
        <f t="shared" si="15"/>
        <v>5194.0525663458739</v>
      </c>
      <c r="AO31" s="102">
        <f t="shared" si="16"/>
        <v>14194.699620880725</v>
      </c>
      <c r="AP31" s="102">
        <f t="shared" si="17"/>
        <v>7.2627072821228653</v>
      </c>
    </row>
    <row r="32" spans="1:42" ht="18" x14ac:dyDescent="0.25">
      <c r="A32" s="40">
        <v>306</v>
      </c>
      <c r="B32" s="39">
        <v>164</v>
      </c>
      <c r="C32" s="39">
        <v>69</v>
      </c>
      <c r="D32" s="39" t="s">
        <v>745</v>
      </c>
      <c r="E32" s="42">
        <v>9.7899999999999991</v>
      </c>
      <c r="F32" s="42">
        <v>50.08</v>
      </c>
      <c r="G32" s="42">
        <v>0.57999999999999996</v>
      </c>
      <c r="H32" s="39">
        <v>90.85</v>
      </c>
      <c r="I32" s="39"/>
      <c r="J32" s="39"/>
      <c r="K32" s="42">
        <v>58.78</v>
      </c>
      <c r="L32" s="42"/>
      <c r="M32" s="113"/>
      <c r="N32" s="128"/>
      <c r="O32" s="36">
        <v>12.50925925925926</v>
      </c>
      <c r="P32" s="36">
        <f t="shared" si="0"/>
        <v>210.07999999999998</v>
      </c>
      <c r="Q32" s="36">
        <v>3</v>
      </c>
      <c r="R32" s="36">
        <f t="shared" si="1"/>
        <v>70.026666666666657</v>
      </c>
      <c r="S32" s="36">
        <f t="shared" si="2"/>
        <v>858.80561607358982</v>
      </c>
      <c r="T32" s="35">
        <f t="shared" si="3"/>
        <v>8588.0561607358977</v>
      </c>
      <c r="U32" s="35">
        <f t="shared" si="4"/>
        <v>2447.4815419995161</v>
      </c>
      <c r="V32" s="35">
        <f t="shared" si="5"/>
        <v>2402.922415879932</v>
      </c>
      <c r="W32" s="35">
        <f t="shared" si="6"/>
        <v>23.710360687484869</v>
      </c>
      <c r="X32" s="35">
        <f t="shared" si="7"/>
        <v>3713.9418421689661</v>
      </c>
      <c r="Y32" s="35">
        <f t="shared" si="8"/>
        <v>0</v>
      </c>
      <c r="Z32" s="35">
        <f>(SUM(d216Data300!K63:K68)+Q32)/Q32</f>
        <v>21.666666666666668</v>
      </c>
      <c r="AA32" s="35">
        <f>(SUM(d216Data300!O63:O68))/$Q32*$O32/1.02</f>
        <v>28.615952553861053</v>
      </c>
      <c r="AB32" s="35">
        <f>(SUM(d216Data300!Q63:Q68))/$Q32*$O32/1.02</f>
        <v>106.28782377148389</v>
      </c>
      <c r="AC32" s="35">
        <f>(SUM(d216Data300!R63:R68))/$Q32*$O32/1.02</f>
        <v>0</v>
      </c>
      <c r="AD32" s="7">
        <f>d216Data300!F63</f>
        <v>1540.41</v>
      </c>
      <c r="AE32" s="34"/>
      <c r="AF32" s="34"/>
      <c r="AH32" s="102">
        <f t="shared" si="9"/>
        <v>19.956666666666667</v>
      </c>
      <c r="AI32" s="102">
        <f t="shared" si="10"/>
        <v>19.593333333333334</v>
      </c>
      <c r="AJ32" s="102">
        <f t="shared" si="11"/>
        <v>70.026666666666657</v>
      </c>
      <c r="AK32" s="102">
        <f t="shared" si="12"/>
        <v>2457.117296101876</v>
      </c>
      <c r="AL32" s="102">
        <f t="shared" si="13"/>
        <v>2412.3827403519003</v>
      </c>
      <c r="AM32" s="102">
        <f t="shared" si="14"/>
        <v>0</v>
      </c>
      <c r="AN32" s="102">
        <f t="shared" si="15"/>
        <v>3752.3673690094288</v>
      </c>
      <c r="AO32" s="102">
        <f t="shared" si="16"/>
        <v>8621.8674054632047</v>
      </c>
      <c r="AP32" s="102">
        <f t="shared" si="17"/>
        <v>3.8661573586192963</v>
      </c>
    </row>
    <row r="33" spans="1:42" ht="18" x14ac:dyDescent="0.25">
      <c r="A33" s="40">
        <v>307</v>
      </c>
      <c r="B33" s="39">
        <v>164</v>
      </c>
      <c r="C33" s="39">
        <v>69</v>
      </c>
      <c r="D33" s="39" t="s">
        <v>745</v>
      </c>
      <c r="E33" s="42">
        <v>7.83</v>
      </c>
      <c r="F33" s="42">
        <v>69.459999999999994</v>
      </c>
      <c r="G33" s="42">
        <v>3.21</v>
      </c>
      <c r="H33" s="39">
        <v>55.16</v>
      </c>
      <c r="I33" s="39"/>
      <c r="J33" s="39"/>
      <c r="K33" s="42">
        <v>90.94</v>
      </c>
      <c r="L33" s="42"/>
      <c r="M33" s="113"/>
      <c r="N33" s="128"/>
      <c r="O33" s="36">
        <v>11.787037037037038</v>
      </c>
      <c r="P33" s="36">
        <f t="shared" si="0"/>
        <v>226.59999999999997</v>
      </c>
      <c r="Q33" s="36">
        <v>3</v>
      </c>
      <c r="R33" s="36">
        <f t="shared" si="1"/>
        <v>75.533333333333317</v>
      </c>
      <c r="S33" s="36">
        <f t="shared" si="2"/>
        <v>872.85705640280798</v>
      </c>
      <c r="T33" s="35">
        <f t="shared" si="3"/>
        <v>8728.5705640280812</v>
      </c>
      <c r="U33" s="35">
        <f t="shared" si="4"/>
        <v>2977.1898450738322</v>
      </c>
      <c r="V33" s="35">
        <f t="shared" si="5"/>
        <v>3502.9841442749944</v>
      </c>
      <c r="W33" s="35">
        <f t="shared" si="6"/>
        <v>123.64832970225129</v>
      </c>
      <c r="X33" s="35">
        <f t="shared" si="7"/>
        <v>2124.7482449770037</v>
      </c>
      <c r="Y33" s="35">
        <f t="shared" si="8"/>
        <v>0</v>
      </c>
      <c r="Z33" s="35">
        <f>(SUM(d216Data300!K73:K78)+Q33)/Q33</f>
        <v>19</v>
      </c>
      <c r="AA33" s="35">
        <f>(SUM(d216Data300!O73:O78))/$Q33*$O33/1.02</f>
        <v>96.29932219801502</v>
      </c>
      <c r="AB33" s="35">
        <f>(SUM(d216Data300!Q73:Q78))/$Q33*$O33/1.02</f>
        <v>127.11510530137981</v>
      </c>
      <c r="AC33" s="35">
        <f>(SUM(d216Data300!R73:R78))/$Q33*$O33/1.02</f>
        <v>0</v>
      </c>
      <c r="AD33" s="7">
        <f>d216Data300!F73</f>
        <v>1505.19</v>
      </c>
      <c r="AE33" s="34"/>
      <c r="AF33" s="34"/>
      <c r="AH33" s="102">
        <f t="shared" si="9"/>
        <v>25.763333333333332</v>
      </c>
      <c r="AI33" s="102">
        <f t="shared" si="10"/>
        <v>30.313333333333333</v>
      </c>
      <c r="AJ33" s="102">
        <f t="shared" si="11"/>
        <v>75.533333333333317</v>
      </c>
      <c r="AK33" s="102">
        <f t="shared" si="12"/>
        <v>2988.9110649363274</v>
      </c>
      <c r="AL33" s="102">
        <f t="shared" si="13"/>
        <v>3516.775420433557</v>
      </c>
      <c r="AM33" s="102">
        <f t="shared" si="14"/>
        <v>0</v>
      </c>
      <c r="AN33" s="102">
        <f t="shared" si="15"/>
        <v>2257.248529697677</v>
      </c>
      <c r="AO33" s="102">
        <f t="shared" si="16"/>
        <v>8762.9350150675618</v>
      </c>
      <c r="AP33" s="102">
        <f t="shared" si="17"/>
        <v>5.7456948222624664</v>
      </c>
    </row>
    <row r="34" spans="1:42" ht="18.75" thickBot="1" x14ac:dyDescent="0.3">
      <c r="A34" s="120">
        <v>308</v>
      </c>
      <c r="B34" s="104">
        <v>164</v>
      </c>
      <c r="C34" s="39">
        <v>69</v>
      </c>
      <c r="D34" s="104" t="s">
        <v>745</v>
      </c>
      <c r="E34" s="118">
        <v>6.87</v>
      </c>
      <c r="F34" s="118">
        <v>28.04</v>
      </c>
      <c r="G34" s="118">
        <v>1.72</v>
      </c>
      <c r="H34" s="119">
        <v>6.9</v>
      </c>
      <c r="I34" s="119"/>
      <c r="J34" s="119"/>
      <c r="K34" s="118">
        <v>74.709999999999994</v>
      </c>
      <c r="L34" s="118"/>
      <c r="M34" s="117"/>
      <c r="N34" s="128"/>
      <c r="O34" s="36">
        <v>23.111111111111111</v>
      </c>
      <c r="P34" s="36">
        <f t="shared" si="0"/>
        <v>118.23999999999998</v>
      </c>
      <c r="Q34" s="36">
        <v>3</v>
      </c>
      <c r="R34" s="36">
        <f t="shared" si="1"/>
        <v>39.413333333333327</v>
      </c>
      <c r="S34" s="36">
        <f t="shared" si="2"/>
        <v>893.02541757443703</v>
      </c>
      <c r="T34" s="35">
        <f t="shared" si="3"/>
        <v>8930.2541757443705</v>
      </c>
      <c r="U34" s="35">
        <f t="shared" si="4"/>
        <v>2636.6303558460413</v>
      </c>
      <c r="V34" s="35">
        <f t="shared" si="5"/>
        <v>5642.5853304284683</v>
      </c>
      <c r="W34" s="35">
        <f t="shared" si="6"/>
        <v>129.90559186637617</v>
      </c>
      <c r="X34" s="35">
        <f t="shared" si="7"/>
        <v>521.13289760348584</v>
      </c>
      <c r="Y34" s="35">
        <f t="shared" si="8"/>
        <v>0</v>
      </c>
      <c r="Z34" s="35">
        <f>(SUM(d216Data300!K83:K88)+Q34)/Q34</f>
        <v>17</v>
      </c>
      <c r="AA34" s="35">
        <f>(SUM(d216Data300!O83:O88))/$Q34*$O34/1.02</f>
        <v>181.2636165577342</v>
      </c>
      <c r="AB34" s="35">
        <f>(SUM(d216Data300!Q83:Q88))/$Q34*$O34/1.02</f>
        <v>52.868554829339146</v>
      </c>
      <c r="AC34" s="35">
        <f>(SUM(d216Data300!R83:R88))/$Q34*$O34/1.02</f>
        <v>0</v>
      </c>
      <c r="AD34" s="7">
        <f>d216Data300!F83</f>
        <v>1450.18</v>
      </c>
      <c r="AE34" s="34"/>
      <c r="AF34" s="34"/>
      <c r="AH34" s="102">
        <f t="shared" si="9"/>
        <v>11.636666666666665</v>
      </c>
      <c r="AI34" s="102">
        <f t="shared" si="10"/>
        <v>24.903333333333332</v>
      </c>
      <c r="AJ34" s="102">
        <f t="shared" si="11"/>
        <v>39.413333333333327</v>
      </c>
      <c r="AK34" s="102">
        <f t="shared" si="12"/>
        <v>2647.0107903178769</v>
      </c>
      <c r="AL34" s="102">
        <f t="shared" si="13"/>
        <v>5664.8002333041704</v>
      </c>
      <c r="AM34" s="102">
        <f t="shared" si="14"/>
        <v>0</v>
      </c>
      <c r="AN34" s="102">
        <f t="shared" si="15"/>
        <v>653.60163312919235</v>
      </c>
      <c r="AO34" s="102">
        <f t="shared" si="16"/>
        <v>8965.4126567512394</v>
      </c>
      <c r="AP34" s="102">
        <f t="shared" si="17"/>
        <v>5.5875430973845406</v>
      </c>
    </row>
    <row r="35" spans="1:42" ht="18.75" thickTop="1" x14ac:dyDescent="0.25">
      <c r="A35" s="116">
        <v>401</v>
      </c>
      <c r="B35" s="115">
        <v>164</v>
      </c>
      <c r="C35" s="39">
        <v>69</v>
      </c>
      <c r="D35" s="115" t="s">
        <v>745</v>
      </c>
      <c r="E35" s="115">
        <v>11.24</v>
      </c>
      <c r="F35" s="115">
        <v>94.97</v>
      </c>
      <c r="G35" s="115">
        <v>2.97</v>
      </c>
      <c r="H35" s="115">
        <v>73.17</v>
      </c>
      <c r="I35" s="115"/>
      <c r="J35" s="115"/>
      <c r="K35" s="115">
        <v>101.29</v>
      </c>
      <c r="L35" s="115"/>
      <c r="M35" s="114"/>
      <c r="N35" s="128"/>
      <c r="O35" s="36">
        <v>4.875</v>
      </c>
      <c r="P35" s="36">
        <f t="shared" si="0"/>
        <v>283.64</v>
      </c>
      <c r="Q35" s="36">
        <v>3</v>
      </c>
      <c r="R35" s="36">
        <f t="shared" si="1"/>
        <v>94.546666666666667</v>
      </c>
      <c r="S35" s="36">
        <f t="shared" si="2"/>
        <v>451.87745098039215</v>
      </c>
      <c r="T35" s="35">
        <f t="shared" si="3"/>
        <v>4518.7745098039222</v>
      </c>
      <c r="U35" s="35">
        <f t="shared" si="4"/>
        <v>1692.0710784313724</v>
      </c>
      <c r="V35" s="35">
        <f t="shared" si="5"/>
        <v>1613.6887254901962</v>
      </c>
      <c r="W35" s="35">
        <f t="shared" si="6"/>
        <v>47.316176470588246</v>
      </c>
      <c r="X35" s="35">
        <f t="shared" si="7"/>
        <v>1165.6985294117649</v>
      </c>
      <c r="Y35" s="35">
        <f t="shared" si="8"/>
        <v>0</v>
      </c>
      <c r="Z35" s="35">
        <f>(SUM(d216Data400!K13:K18)+Q35)/Q35</f>
        <v>24.333333333333332</v>
      </c>
      <c r="AA35" s="35">
        <f>(SUM(d216Data400!O13:O18))/$Q35*$O35/1.02</f>
        <v>90.808823529411768</v>
      </c>
      <c r="AB35" s="35">
        <f>(SUM(d216Data400!Q13:Q18))/$Q35*$O35/1.02</f>
        <v>52.573529411764703</v>
      </c>
      <c r="AC35" s="35">
        <f>(SUM(d216Data400!R13:R18))/$Q35*$O35/1.02</f>
        <v>0</v>
      </c>
      <c r="AD35" s="7">
        <f>d216Data400!F13</f>
        <v>1553.42</v>
      </c>
      <c r="AE35" s="34"/>
      <c r="AF35" s="34"/>
      <c r="AH35" s="102">
        <f t="shared" si="9"/>
        <v>35.403333333333329</v>
      </c>
      <c r="AI35" s="102">
        <f t="shared" si="10"/>
        <v>33.763333333333335</v>
      </c>
      <c r="AJ35" s="102">
        <f t="shared" si="11"/>
        <v>94.546666666666667</v>
      </c>
      <c r="AK35" s="102">
        <f t="shared" si="12"/>
        <v>1698.732775590551</v>
      </c>
      <c r="AL35" s="102">
        <f t="shared" si="13"/>
        <v>1620.0418307086611</v>
      </c>
      <c r="AM35" s="102">
        <f t="shared" si="14"/>
        <v>0</v>
      </c>
      <c r="AN35" s="102">
        <f t="shared" si="15"/>
        <v>1217.7903543307084</v>
      </c>
      <c r="AO35" s="102">
        <f t="shared" si="16"/>
        <v>4536.5649606299203</v>
      </c>
      <c r="AP35" s="102">
        <f t="shared" si="17"/>
        <v>2.3477272849269335</v>
      </c>
    </row>
    <row r="36" spans="1:42" ht="18" x14ac:dyDescent="0.25">
      <c r="A36" s="40">
        <v>402</v>
      </c>
      <c r="B36" s="39">
        <v>164</v>
      </c>
      <c r="C36" s="39">
        <v>69</v>
      </c>
      <c r="D36" s="39" t="s">
        <v>745</v>
      </c>
      <c r="E36" s="42">
        <v>9.1999999999999993</v>
      </c>
      <c r="F36" s="42">
        <v>38.5</v>
      </c>
      <c r="G36" s="42">
        <v>1.28</v>
      </c>
      <c r="H36" s="39">
        <v>43.08</v>
      </c>
      <c r="I36" s="39"/>
      <c r="J36" s="39"/>
      <c r="K36" s="42">
        <v>49.01</v>
      </c>
      <c r="L36" s="42"/>
      <c r="M36" s="113"/>
      <c r="N36" s="128"/>
      <c r="O36" s="36">
        <v>11.472222222222221</v>
      </c>
      <c r="P36" s="36">
        <f t="shared" si="0"/>
        <v>141.07</v>
      </c>
      <c r="Q36" s="36">
        <v>3</v>
      </c>
      <c r="R36" s="36">
        <f t="shared" si="1"/>
        <v>47.023333333333333</v>
      </c>
      <c r="S36" s="36">
        <f t="shared" si="2"/>
        <v>528.88444081336229</v>
      </c>
      <c r="T36" s="35">
        <f t="shared" si="3"/>
        <v>5288.8444081336229</v>
      </c>
      <c r="U36" s="35">
        <f t="shared" si="4"/>
        <v>1788.3169934640523</v>
      </c>
      <c r="V36" s="35">
        <f t="shared" si="5"/>
        <v>1837.4301016702975</v>
      </c>
      <c r="W36" s="35">
        <f t="shared" si="6"/>
        <v>47.98838053740014</v>
      </c>
      <c r="X36" s="35">
        <f t="shared" si="7"/>
        <v>1615.1089324618731</v>
      </c>
      <c r="Y36" s="35">
        <f t="shared" si="8"/>
        <v>0</v>
      </c>
      <c r="Z36" s="35">
        <f>(SUM(d216Data400!K23:K28)+Q36)/Q36</f>
        <v>21.666666666666668</v>
      </c>
      <c r="AA36" s="35">
        <f>(SUM(d216Data400!O23:O28))/$Q36*$O36/1.02</f>
        <v>74.981844589687725</v>
      </c>
      <c r="AB36" s="35">
        <f>(SUM(d216Data400!Q23:Q28))/$Q36*$O36/1.02</f>
        <v>93.72730573710966</v>
      </c>
      <c r="AC36" s="35">
        <f>(SUM(d216Data400!R23:R28))/$Q36*$O36/1.02</f>
        <v>0</v>
      </c>
      <c r="AD36" s="7">
        <f>d216Data400!F23</f>
        <v>1496.89</v>
      </c>
      <c r="AE36" s="34"/>
      <c r="AF36" s="34"/>
      <c r="AH36" s="102">
        <f t="shared" si="9"/>
        <v>15.9</v>
      </c>
      <c r="AI36" s="102">
        <f t="shared" si="10"/>
        <v>16.336666666666666</v>
      </c>
      <c r="AJ36" s="102">
        <f t="shared" si="11"/>
        <v>47.023333333333333</v>
      </c>
      <c r="AK36" s="102">
        <f t="shared" si="12"/>
        <v>1795.3576115485564</v>
      </c>
      <c r="AL36" s="102">
        <f t="shared" si="13"/>
        <v>1844.6640784485271</v>
      </c>
      <c r="AM36" s="102">
        <f t="shared" si="14"/>
        <v>0</v>
      </c>
      <c r="AN36" s="102">
        <f t="shared" si="15"/>
        <v>1669.6449402158062</v>
      </c>
      <c r="AO36" s="102">
        <f t="shared" si="16"/>
        <v>5309.6666302128897</v>
      </c>
      <c r="AP36" s="102">
        <f t="shared" si="17"/>
        <v>2.9211444077727378</v>
      </c>
    </row>
    <row r="37" spans="1:42" ht="18" x14ac:dyDescent="0.25">
      <c r="A37" s="40">
        <v>403</v>
      </c>
      <c r="B37" s="39">
        <v>164</v>
      </c>
      <c r="C37" s="39">
        <v>69</v>
      </c>
      <c r="D37" s="39" t="s">
        <v>745</v>
      </c>
      <c r="E37" s="42">
        <v>7.91</v>
      </c>
      <c r="F37" s="42">
        <v>18.329999999999998</v>
      </c>
      <c r="G37" s="42">
        <v>0.43</v>
      </c>
      <c r="H37" s="39">
        <v>32.74</v>
      </c>
      <c r="I37" s="39"/>
      <c r="J37" s="39"/>
      <c r="K37" s="42">
        <v>31.8</v>
      </c>
      <c r="L37" s="42"/>
      <c r="M37" s="113"/>
      <c r="N37" s="128"/>
      <c r="O37" s="36">
        <v>22.351851851851851</v>
      </c>
      <c r="P37" s="36">
        <f t="shared" si="0"/>
        <v>91.21</v>
      </c>
      <c r="Q37" s="36">
        <v>3</v>
      </c>
      <c r="R37" s="36">
        <f t="shared" si="1"/>
        <v>30.403333333333332</v>
      </c>
      <c r="S37" s="36">
        <f t="shared" si="2"/>
        <v>666.24588477366251</v>
      </c>
      <c r="T37" s="35">
        <f t="shared" si="3"/>
        <v>6662.4588477366251</v>
      </c>
      <c r="U37" s="35">
        <f t="shared" si="4"/>
        <v>1916.7078189300407</v>
      </c>
      <c r="V37" s="35">
        <f t="shared" si="5"/>
        <v>2322.8395061728393</v>
      </c>
      <c r="W37" s="35">
        <f t="shared" si="6"/>
        <v>31.409465020576132</v>
      </c>
      <c r="X37" s="35">
        <f t="shared" si="7"/>
        <v>2391.5020576131687</v>
      </c>
      <c r="Y37" s="35">
        <f t="shared" si="8"/>
        <v>0</v>
      </c>
      <c r="Z37" s="35">
        <f>(SUM(d216Data400!K33:K38)+Q37)/Q37</f>
        <v>18.666666666666668</v>
      </c>
      <c r="AA37" s="35">
        <f>(SUM(d216Data400!O33:O38))/$Q37*$O37/1.02</f>
        <v>29.218106995884771</v>
      </c>
      <c r="AB37" s="35">
        <f>(SUM(d216Data400!Q33:Q38))/$Q37*$O37/1.02</f>
        <v>153.39506172839506</v>
      </c>
      <c r="AC37" s="35">
        <f>(SUM(d216Data400!R33:R38))/$Q37*$O37/1.02</f>
        <v>0</v>
      </c>
      <c r="AD37" s="7">
        <f>d216Data400!F33</f>
        <v>1394.35</v>
      </c>
      <c r="AE37" s="34"/>
      <c r="AF37" s="34"/>
      <c r="AH37" s="102">
        <f t="shared" si="9"/>
        <v>8.7466666666666661</v>
      </c>
      <c r="AI37" s="102">
        <f t="shared" si="10"/>
        <v>10.6</v>
      </c>
      <c r="AJ37" s="102">
        <f t="shared" si="11"/>
        <v>30.403333333333332</v>
      </c>
      <c r="AK37" s="102">
        <f t="shared" si="12"/>
        <v>1924.2539127053562</v>
      </c>
      <c r="AL37" s="102">
        <f t="shared" si="13"/>
        <v>2331.9845435987168</v>
      </c>
      <c r="AM37" s="102">
        <f t="shared" si="14"/>
        <v>0</v>
      </c>
      <c r="AN37" s="102">
        <f t="shared" si="15"/>
        <v>2432.4505443763974</v>
      </c>
      <c r="AO37" s="102">
        <f t="shared" si="16"/>
        <v>6688.6890006804706</v>
      </c>
      <c r="AP37" s="102">
        <f t="shared" si="17"/>
        <v>3.392014466726565</v>
      </c>
    </row>
    <row r="38" spans="1:42" ht="18" x14ac:dyDescent="0.25">
      <c r="A38" s="40">
        <v>404</v>
      </c>
      <c r="B38" s="39">
        <v>164</v>
      </c>
      <c r="C38" s="39">
        <v>69</v>
      </c>
      <c r="D38" s="39" t="s">
        <v>745</v>
      </c>
      <c r="E38" s="42">
        <v>9.15</v>
      </c>
      <c r="F38" s="42">
        <v>61.85</v>
      </c>
      <c r="G38" s="42">
        <v>0.67</v>
      </c>
      <c r="H38" s="39">
        <v>105.37</v>
      </c>
      <c r="I38" s="39"/>
      <c r="J38" s="39"/>
      <c r="K38" s="42">
        <v>78.94</v>
      </c>
      <c r="L38" s="42"/>
      <c r="M38" s="113"/>
      <c r="N38" s="128"/>
      <c r="O38" s="36">
        <v>10.944444444444445</v>
      </c>
      <c r="P38" s="36">
        <f t="shared" si="0"/>
        <v>255.98000000000002</v>
      </c>
      <c r="Q38" s="36">
        <v>3</v>
      </c>
      <c r="R38" s="36">
        <f t="shared" si="1"/>
        <v>85.326666666666668</v>
      </c>
      <c r="S38" s="36">
        <f t="shared" si="2"/>
        <v>915.54212055192454</v>
      </c>
      <c r="T38" s="35">
        <f t="shared" si="3"/>
        <v>9155.4212055192456</v>
      </c>
      <c r="U38" s="35">
        <f t="shared" si="4"/>
        <v>2539.3972403776324</v>
      </c>
      <c r="V38" s="35">
        <f t="shared" si="5"/>
        <v>2823.3805374001449</v>
      </c>
      <c r="W38" s="35">
        <f t="shared" si="6"/>
        <v>23.963326071169213</v>
      </c>
      <c r="X38" s="35">
        <f t="shared" si="7"/>
        <v>3768.6801016702984</v>
      </c>
      <c r="Y38" s="35">
        <f t="shared" si="8"/>
        <v>0</v>
      </c>
      <c r="Z38" s="35">
        <f>(SUM(d216Data400!K43:K48)+Q38)/Q38</f>
        <v>25</v>
      </c>
      <c r="AA38" s="35">
        <f>(SUM(d216Data400!O43:O48))/$Q38*$O38/1.02</f>
        <v>17.883079157588963</v>
      </c>
      <c r="AB38" s="35">
        <f>(SUM(d216Data400!Q43:Q48))/$Q38*$O38/1.02</f>
        <v>175.25417574437179</v>
      </c>
      <c r="AC38" s="35">
        <f>(SUM(d216Data400!R43:R48))/$Q38*$O38/1.02</f>
        <v>0</v>
      </c>
      <c r="AD38" s="7">
        <f>d216Data400!F43</f>
        <v>1585.94</v>
      </c>
      <c r="AE38" s="34"/>
      <c r="AF38" s="34"/>
      <c r="AH38" s="102">
        <f t="shared" si="9"/>
        <v>23.666666666666668</v>
      </c>
      <c r="AI38" s="102">
        <f t="shared" si="10"/>
        <v>26.313333333333333</v>
      </c>
      <c r="AJ38" s="102">
        <f t="shared" si="11"/>
        <v>85.326666666666668</v>
      </c>
      <c r="AK38" s="102">
        <f t="shared" si="12"/>
        <v>2549.3948673082532</v>
      </c>
      <c r="AL38" s="102">
        <f t="shared" si="13"/>
        <v>2834.4962088072325</v>
      </c>
      <c r="AM38" s="102">
        <f t="shared" si="14"/>
        <v>0</v>
      </c>
      <c r="AN38" s="102">
        <f t="shared" si="15"/>
        <v>3807.5750947798197</v>
      </c>
      <c r="AO38" s="102">
        <f t="shared" si="16"/>
        <v>9191.4661708953063</v>
      </c>
      <c r="AP38" s="102">
        <f t="shared" si="17"/>
        <v>4.4187839299003837</v>
      </c>
    </row>
    <row r="39" spans="1:42" ht="18" x14ac:dyDescent="0.25">
      <c r="A39" s="40">
        <v>405</v>
      </c>
      <c r="B39" s="39">
        <v>164</v>
      </c>
      <c r="C39" s="39">
        <v>69</v>
      </c>
      <c r="D39" s="39" t="s">
        <v>745</v>
      </c>
      <c r="E39" s="42">
        <v>9.48</v>
      </c>
      <c r="F39" s="42">
        <v>26.49</v>
      </c>
      <c r="G39" s="42">
        <v>0.86</v>
      </c>
      <c r="H39" s="39">
        <v>34.75</v>
      </c>
      <c r="I39" s="39"/>
      <c r="J39" s="39"/>
      <c r="K39" s="42">
        <v>44.8</v>
      </c>
      <c r="L39" s="42"/>
      <c r="M39" s="113"/>
      <c r="N39" s="128"/>
      <c r="O39" s="36">
        <v>23.953703703703706</v>
      </c>
      <c r="P39" s="36">
        <f t="shared" si="0"/>
        <v>116.38</v>
      </c>
      <c r="Q39" s="36">
        <v>3</v>
      </c>
      <c r="R39" s="36">
        <f t="shared" si="1"/>
        <v>38.793333333333329</v>
      </c>
      <c r="S39" s="36">
        <f t="shared" si="2"/>
        <v>911.02354151537156</v>
      </c>
      <c r="T39" s="35">
        <f t="shared" si="3"/>
        <v>9110.2354151537165</v>
      </c>
      <c r="U39" s="35">
        <f t="shared" si="4"/>
        <v>2815.7343863471319</v>
      </c>
      <c r="V39" s="35">
        <f t="shared" si="5"/>
        <v>3506.9474703461628</v>
      </c>
      <c r="W39" s="35">
        <f t="shared" si="6"/>
        <v>67.320866618252239</v>
      </c>
      <c r="X39" s="35">
        <f t="shared" si="7"/>
        <v>2720.2326918421695</v>
      </c>
      <c r="Y39" s="35">
        <f t="shared" si="8"/>
        <v>0</v>
      </c>
      <c r="Z39" s="35">
        <f>(SUM(d216Data400!K53:K58)+Q39)/Q39</f>
        <v>20.333333333333332</v>
      </c>
      <c r="AA39" s="35">
        <f>(SUM(d216Data400!O53:O58))/$Q39*$O39/1.02</f>
        <v>78.280077463083998</v>
      </c>
      <c r="AB39" s="35">
        <f>(SUM(d216Data400!Q53:Q58))/$Q39*$O39/1.02</f>
        <v>125.24812394093441</v>
      </c>
      <c r="AC39" s="35">
        <f>(SUM(d216Data400!R53:R58))/$Q39*$O39/1.02</f>
        <v>0</v>
      </c>
      <c r="AD39" s="7">
        <f>d216Data400!F53</f>
        <v>1511.67</v>
      </c>
      <c r="AE39" s="34"/>
      <c r="AF39" s="34"/>
      <c r="AH39" s="102">
        <f t="shared" si="9"/>
        <v>11.99</v>
      </c>
      <c r="AI39" s="102">
        <f t="shared" si="10"/>
        <v>14.933333333333332</v>
      </c>
      <c r="AJ39" s="102">
        <f t="shared" si="11"/>
        <v>38.793333333333329</v>
      </c>
      <c r="AK39" s="102">
        <f t="shared" si="12"/>
        <v>2826.8199547973172</v>
      </c>
      <c r="AL39" s="102">
        <f t="shared" si="13"/>
        <v>3520.7543501506757</v>
      </c>
      <c r="AM39" s="102">
        <f t="shared" si="14"/>
        <v>0</v>
      </c>
      <c r="AN39" s="102">
        <f t="shared" si="15"/>
        <v>2798.5281787693207</v>
      </c>
      <c r="AO39" s="102">
        <f t="shared" si="16"/>
        <v>9146.1024837173136</v>
      </c>
      <c r="AP39" s="102">
        <f t="shared" si="17"/>
        <v>4.5076148956418356</v>
      </c>
    </row>
    <row r="40" spans="1:42" ht="18" x14ac:dyDescent="0.25">
      <c r="A40" s="40">
        <v>406</v>
      </c>
      <c r="B40" s="39">
        <v>164</v>
      </c>
      <c r="C40" s="39">
        <v>69</v>
      </c>
      <c r="D40" s="39" t="s">
        <v>745</v>
      </c>
      <c r="E40" s="42">
        <v>9.33</v>
      </c>
      <c r="F40" s="42">
        <v>95.95</v>
      </c>
      <c r="G40" s="42">
        <v>2.0499999999999998</v>
      </c>
      <c r="H40" s="39">
        <v>122.76</v>
      </c>
      <c r="I40" s="39"/>
      <c r="J40" s="39"/>
      <c r="K40" s="42">
        <v>130.22</v>
      </c>
      <c r="L40" s="42"/>
      <c r="M40" s="113"/>
      <c r="N40" s="128"/>
      <c r="O40" s="36">
        <v>11.648148148148147</v>
      </c>
      <c r="P40" s="36">
        <f t="shared" si="0"/>
        <v>360.31</v>
      </c>
      <c r="Q40" s="36">
        <v>3</v>
      </c>
      <c r="R40" s="36">
        <f t="shared" si="1"/>
        <v>120.10333333333334</v>
      </c>
      <c r="S40" s="36">
        <f t="shared" si="2"/>
        <v>1371.5504115226336</v>
      </c>
      <c r="T40" s="35">
        <f t="shared" si="3"/>
        <v>13715.504115226337</v>
      </c>
      <c r="U40" s="35">
        <f t="shared" si="4"/>
        <v>4007.5720164609047</v>
      </c>
      <c r="V40" s="35">
        <f t="shared" si="5"/>
        <v>4956.9341563786002</v>
      </c>
      <c r="W40" s="35">
        <f t="shared" si="6"/>
        <v>78.034979423868293</v>
      </c>
      <c r="X40" s="35">
        <f t="shared" si="7"/>
        <v>4672.9629629629626</v>
      </c>
      <c r="Y40" s="35">
        <f t="shared" si="8"/>
        <v>0</v>
      </c>
      <c r="Z40" s="35">
        <f>(SUM(d216Data400!K63:K68)+Q40)/Q40</f>
        <v>19.666666666666668</v>
      </c>
      <c r="AA40" s="35">
        <f>(SUM(d216Data400!O63:O68))/$Q40*$O40/1.02</f>
        <v>64.711934156378589</v>
      </c>
      <c r="AB40" s="35">
        <f>(SUM(d216Data400!Q63:Q68))/$Q40*$O40/1.02</f>
        <v>213.1687242798354</v>
      </c>
      <c r="AC40" s="35">
        <f>(SUM(d216Data400!R63:R68))/$Q40*$O40/1.02</f>
        <v>0</v>
      </c>
      <c r="AD40" s="7">
        <f>d216Data400!F63</f>
        <v>1619.2</v>
      </c>
      <c r="AE40" s="34"/>
      <c r="AF40" s="34"/>
      <c r="AH40" s="102">
        <f t="shared" si="9"/>
        <v>35.093333333333334</v>
      </c>
      <c r="AI40" s="102">
        <f t="shared" si="10"/>
        <v>43.406666666666666</v>
      </c>
      <c r="AJ40" s="102">
        <f t="shared" si="11"/>
        <v>120.10333333333334</v>
      </c>
      <c r="AK40" s="102">
        <f t="shared" si="12"/>
        <v>4023.3498590453964</v>
      </c>
      <c r="AL40" s="102">
        <f t="shared" si="13"/>
        <v>4976.4496451832401</v>
      </c>
      <c r="AM40" s="102">
        <f t="shared" si="14"/>
        <v>0</v>
      </c>
      <c r="AN40" s="102">
        <f t="shared" si="15"/>
        <v>4769.7026586954398</v>
      </c>
      <c r="AO40" s="102">
        <f t="shared" si="16"/>
        <v>13769.502162924076</v>
      </c>
      <c r="AP40" s="102">
        <f t="shared" si="17"/>
        <v>6.9824309665233741</v>
      </c>
    </row>
    <row r="41" spans="1:42" ht="18" x14ac:dyDescent="0.25">
      <c r="A41" s="40">
        <v>407</v>
      </c>
      <c r="B41" s="39">
        <v>164</v>
      </c>
      <c r="C41" s="39">
        <v>69</v>
      </c>
      <c r="D41" s="39" t="s">
        <v>745</v>
      </c>
      <c r="E41" s="42">
        <v>9.27</v>
      </c>
      <c r="F41" s="42">
        <v>138.47999999999999</v>
      </c>
      <c r="G41" s="42">
        <v>3.26</v>
      </c>
      <c r="H41" s="39">
        <v>189.55</v>
      </c>
      <c r="I41" s="39"/>
      <c r="J41" s="39"/>
      <c r="K41" s="42">
        <v>144.32</v>
      </c>
      <c r="L41" s="42"/>
      <c r="M41" s="113"/>
      <c r="N41" s="128"/>
      <c r="O41" s="36">
        <v>5.0625</v>
      </c>
      <c r="P41" s="36">
        <f t="shared" si="0"/>
        <v>484.88</v>
      </c>
      <c r="Q41" s="36">
        <v>3</v>
      </c>
      <c r="R41" s="36">
        <f t="shared" si="1"/>
        <v>161.62666666666667</v>
      </c>
      <c r="S41" s="36">
        <f t="shared" si="2"/>
        <v>802.19117647058829</v>
      </c>
      <c r="T41" s="35">
        <f t="shared" si="3"/>
        <v>8021.9117647058829</v>
      </c>
      <c r="U41" s="35">
        <f t="shared" si="4"/>
        <v>2444.393382352941</v>
      </c>
      <c r="V41" s="35">
        <f t="shared" si="5"/>
        <v>2387.6470588235293</v>
      </c>
      <c r="W41" s="35">
        <f t="shared" si="6"/>
        <v>53.933823529411754</v>
      </c>
      <c r="X41" s="35">
        <f t="shared" si="7"/>
        <v>3135.9375</v>
      </c>
      <c r="Y41" s="35">
        <f t="shared" si="8"/>
        <v>0</v>
      </c>
      <c r="Z41" s="35">
        <f>(SUM(d216Data400!K73:K78)+Q41)/Q41</f>
        <v>21.333333333333332</v>
      </c>
      <c r="AA41" s="35">
        <f>(SUM(d216Data400!O73:O78))/$Q41*$O41/1.02</f>
        <v>57.904411764705884</v>
      </c>
      <c r="AB41" s="35">
        <f>(SUM(d216Data400!Q73:Q78))/$Q41*$O41/1.02</f>
        <v>124.08088235294117</v>
      </c>
      <c r="AC41" s="35">
        <f>(SUM(d216Data400!R73:R78))/$Q41*$O41/1.02</f>
        <v>0</v>
      </c>
      <c r="AD41" s="7">
        <f>d216Data400!F73</f>
        <v>1538.25</v>
      </c>
      <c r="AE41" s="34"/>
      <c r="AF41" s="34"/>
      <c r="AH41" s="102">
        <f t="shared" si="9"/>
        <v>49.25</v>
      </c>
      <c r="AI41" s="102">
        <f t="shared" si="10"/>
        <v>48.106666666666662</v>
      </c>
      <c r="AJ41" s="102">
        <f t="shared" si="11"/>
        <v>161.62666666666667</v>
      </c>
      <c r="AK41" s="102">
        <f t="shared" si="12"/>
        <v>2454.0169783464567</v>
      </c>
      <c r="AL41" s="102">
        <f t="shared" si="13"/>
        <v>2397.0472440944877</v>
      </c>
      <c r="AM41" s="102">
        <f t="shared" si="14"/>
        <v>0</v>
      </c>
      <c r="AN41" s="102">
        <f t="shared" si="15"/>
        <v>3202.4298720472439</v>
      </c>
      <c r="AO41" s="102">
        <f t="shared" si="16"/>
        <v>8053.4940944881873</v>
      </c>
      <c r="AP41" s="102">
        <f t="shared" si="17"/>
        <v>4.0721592415765242</v>
      </c>
    </row>
    <row r="42" spans="1:42" ht="18.75" thickBot="1" x14ac:dyDescent="0.3">
      <c r="A42" s="112">
        <v>408</v>
      </c>
      <c r="B42" s="110">
        <v>164</v>
      </c>
      <c r="C42" s="39">
        <v>69</v>
      </c>
      <c r="D42" s="110" t="s">
        <v>745</v>
      </c>
      <c r="E42" s="38">
        <v>7.05</v>
      </c>
      <c r="F42" s="38">
        <v>38.79</v>
      </c>
      <c r="G42" s="38">
        <v>0.87</v>
      </c>
      <c r="H42" s="111">
        <v>45.25</v>
      </c>
      <c r="I42" s="110"/>
      <c r="J42" s="109"/>
      <c r="K42" s="108">
        <v>51.1</v>
      </c>
      <c r="L42" s="38"/>
      <c r="M42" s="107"/>
      <c r="N42" s="128"/>
      <c r="O42" s="36">
        <v>11.990740740740742</v>
      </c>
      <c r="P42" s="36">
        <f t="shared" si="0"/>
        <v>143.06</v>
      </c>
      <c r="Q42" s="36">
        <v>3</v>
      </c>
      <c r="R42" s="36">
        <f t="shared" si="1"/>
        <v>47.686666666666667</v>
      </c>
      <c r="S42" s="36">
        <f t="shared" si="2"/>
        <v>560.58672234325832</v>
      </c>
      <c r="T42" s="35">
        <f t="shared" si="3"/>
        <v>5605.8672234325832</v>
      </c>
      <c r="U42" s="35">
        <f t="shared" si="4"/>
        <v>1796.2599854756718</v>
      </c>
      <c r="V42" s="35">
        <f t="shared" si="5"/>
        <v>2002.3753328491891</v>
      </c>
      <c r="W42" s="35">
        <f t="shared" si="6"/>
        <v>34.091321713870734</v>
      </c>
      <c r="X42" s="35">
        <f t="shared" si="7"/>
        <v>1773.1405833938516</v>
      </c>
      <c r="Y42" s="35">
        <f t="shared" si="8"/>
        <v>0</v>
      </c>
      <c r="Z42" s="35">
        <f>(SUM(d216Data400!K83:K88)+Q42)/Q42</f>
        <v>17</v>
      </c>
      <c r="AA42" s="35">
        <f>(SUM(d216Data400!O83:O88))/$Q42*$O42/1.02</f>
        <v>31.348341805858148</v>
      </c>
      <c r="AB42" s="35">
        <f>(SUM(d216Data400!Q83:Q88))/$Q42*$O42/1.02</f>
        <v>109.71919632050353</v>
      </c>
      <c r="AC42" s="35">
        <f>(SUM(d216Data400!R83:R88))/$Q42*$O42/1.02</f>
        <v>0</v>
      </c>
      <c r="AD42" s="7">
        <f>d216Data400!F83</f>
        <v>1652.66</v>
      </c>
      <c r="AE42" s="34"/>
      <c r="AF42" s="34"/>
      <c r="AH42" s="102">
        <f t="shared" si="9"/>
        <v>15.28</v>
      </c>
      <c r="AI42" s="102">
        <f t="shared" si="10"/>
        <v>17.033333333333335</v>
      </c>
      <c r="AJ42" s="102">
        <f t="shared" si="11"/>
        <v>47.686666666666667</v>
      </c>
      <c r="AK42" s="102">
        <f t="shared" si="12"/>
        <v>1803.3318751822692</v>
      </c>
      <c r="AL42" s="102">
        <f t="shared" si="13"/>
        <v>2010.2587003013516</v>
      </c>
      <c r="AM42" s="102">
        <f t="shared" si="14"/>
        <v>0</v>
      </c>
      <c r="AN42" s="102">
        <f t="shared" si="15"/>
        <v>1814.3469913483038</v>
      </c>
      <c r="AO42" s="102">
        <f t="shared" si="16"/>
        <v>5627.9375668319244</v>
      </c>
      <c r="AP42" s="102">
        <f t="shared" si="17"/>
        <v>4.227368023884722</v>
      </c>
    </row>
    <row r="43" spans="1:42" ht="13.5" thickTop="1" x14ac:dyDescent="0.2">
      <c r="N43" s="128"/>
    </row>
    <row r="45" spans="1:42" x14ac:dyDescent="0.2">
      <c r="O45" s="7" t="s">
        <v>155</v>
      </c>
      <c r="P45" s="7" t="s">
        <v>154</v>
      </c>
      <c r="Q45" s="7" t="s">
        <v>153</v>
      </c>
      <c r="R45" s="7" t="s">
        <v>156</v>
      </c>
      <c r="S45" s="7" t="s">
        <v>158</v>
      </c>
      <c r="T45" s="7" t="s">
        <v>157</v>
      </c>
    </row>
    <row r="46" spans="1:42" x14ac:dyDescent="0.2">
      <c r="N46" s="7" t="s">
        <v>169</v>
      </c>
      <c r="O46" s="35">
        <f>AVERAGE(T13,T34)</f>
        <v>8646.2953885257812</v>
      </c>
      <c r="P46" s="35">
        <f>AVERAGE(T37,T39)</f>
        <v>7886.3471314451708</v>
      </c>
      <c r="Q46" s="35">
        <f>AVERAGE(T18,T21,T38,T40)</f>
        <v>12523.877844347615</v>
      </c>
      <c r="R46" s="35">
        <f>AVERAGE(T12,T25,T28,T32)</f>
        <v>8598.8752723311536</v>
      </c>
      <c r="S46" s="35">
        <f>AVERAGE(T11,T23)</f>
        <v>5982.5360838779961</v>
      </c>
      <c r="T46" s="35">
        <f>AVERAGE(T26,T30)</f>
        <v>7214.7760076252725</v>
      </c>
    </row>
    <row r="47" spans="1:42" x14ac:dyDescent="0.2">
      <c r="N47" s="7" t="s">
        <v>168</v>
      </c>
      <c r="O47" s="35">
        <f>AVERAGE(U13,U34)</f>
        <v>2803.7795025417572</v>
      </c>
      <c r="P47" s="35">
        <f>AVERAGE(U37,U39)</f>
        <v>2366.2211026385862</v>
      </c>
      <c r="Q47" s="35">
        <f>AVERAGE(U18,U21,U38,U40)</f>
        <v>3394.8155712902444</v>
      </c>
      <c r="R47" s="35">
        <f>AVERAGE(U12,U25,U28,U32)</f>
        <v>2316.3824588477369</v>
      </c>
      <c r="S47" s="35">
        <f>AVERAGE(U11,U23)</f>
        <v>1783.4528186274511</v>
      </c>
      <c r="T47" s="35">
        <f>AVERAGE(U26,U30)</f>
        <v>1982.6640795206972</v>
      </c>
    </row>
    <row r="48" spans="1:42" x14ac:dyDescent="0.2">
      <c r="N48" s="7" t="s">
        <v>167</v>
      </c>
      <c r="O48" s="35">
        <f>AVERAGE(V13,V34)</f>
        <v>4625.7929375453887</v>
      </c>
      <c r="P48" s="35">
        <f>AVERAGE(V37,V39)</f>
        <v>2914.8934882595013</v>
      </c>
      <c r="Q48" s="35">
        <f>AVERAGE(V18,V21,V38,V40)</f>
        <v>4017.518079762769</v>
      </c>
      <c r="R48" s="35">
        <f>AVERAGE(V12,V25,V28,V32)</f>
        <v>2540.4951888162673</v>
      </c>
      <c r="S48" s="35">
        <f>AVERAGE(V11,V23)</f>
        <v>1832.7120778867102</v>
      </c>
      <c r="T48" s="35">
        <f>AVERAGE(V26,V30)</f>
        <v>2617.1139705882351</v>
      </c>
    </row>
    <row r="49" spans="14:20" x14ac:dyDescent="0.2">
      <c r="N49" s="7" t="s">
        <v>166</v>
      </c>
      <c r="O49" s="35">
        <f>AVERAGE(W13,W34)</f>
        <v>139.4694081336238</v>
      </c>
      <c r="P49" s="35">
        <f>AVERAGE(W37,W39)</f>
        <v>49.365165819414187</v>
      </c>
      <c r="Q49" s="35">
        <f>AVERAGE(W18,W21,W38,W40)</f>
        <v>31.45001210360687</v>
      </c>
      <c r="R49" s="35">
        <f>AVERAGE(W12,W25,W28,W32)</f>
        <v>33.811728395061728</v>
      </c>
      <c r="S49" s="35">
        <f>AVERAGE(W11,W23)</f>
        <v>34.573120915032682</v>
      </c>
      <c r="T49" s="35">
        <f>AVERAGE(W26,W30)</f>
        <v>73.619961873638346</v>
      </c>
    </row>
    <row r="50" spans="14:20" x14ac:dyDescent="0.2">
      <c r="N50" s="7" t="s">
        <v>165</v>
      </c>
      <c r="O50" s="35">
        <f>AVERAGE(X13,X34)</f>
        <v>1077.2535403050108</v>
      </c>
      <c r="P50" s="35">
        <f>AVERAGE(X37,X39)</f>
        <v>2555.8673747276689</v>
      </c>
      <c r="Q50" s="35">
        <f>AVERAGE(X18,X21,X38,X40)</f>
        <v>5080.0941811909952</v>
      </c>
      <c r="R50" s="35">
        <f>AVERAGE(X12,X25,X28,X32)</f>
        <v>3599.6051954732516</v>
      </c>
      <c r="S50" s="35">
        <f>AVERAGE(X11,X23)</f>
        <v>2331.7980664488014</v>
      </c>
      <c r="T50" s="35">
        <f>AVERAGE(X26,X30)</f>
        <v>2541.3779956427011</v>
      </c>
    </row>
    <row r="51" spans="14:20" x14ac:dyDescent="0.2">
      <c r="N51" s="7" t="s">
        <v>164</v>
      </c>
      <c r="O51" s="35">
        <f>AVERAGE(Y13,Y34)</f>
        <v>0</v>
      </c>
      <c r="P51" s="35">
        <f>AVERAGE(Y37,Y39)</f>
        <v>0</v>
      </c>
      <c r="Q51" s="35">
        <f>AVERAGE(Y18,Y21,Y38,Y40)</f>
        <v>0</v>
      </c>
      <c r="R51" s="35">
        <f>AVERAGE(Y12,Y25,Y28,Y32)</f>
        <v>108.58070079883805</v>
      </c>
      <c r="S51" s="35">
        <f>AVERAGE(Y11,Y23)</f>
        <v>0</v>
      </c>
      <c r="T51" s="35">
        <f>AVERAGE(Y26,Y30)</f>
        <v>0</v>
      </c>
    </row>
    <row r="52" spans="14:20" x14ac:dyDescent="0.2">
      <c r="N52" s="7" t="s">
        <v>163</v>
      </c>
      <c r="O52" s="35">
        <f>AVERAGE(Z13,Z34)</f>
        <v>18.666666666666664</v>
      </c>
      <c r="P52" s="35">
        <f>AVERAGE(Z37,Z39)</f>
        <v>19.5</v>
      </c>
      <c r="Q52" s="35">
        <f>AVERAGE(Z18,Z21,Z38,Z40)</f>
        <v>23.25</v>
      </c>
      <c r="R52" s="35">
        <f>AVERAGE(Z12,Z25,Z28,Z32)</f>
        <v>21.583333333333332</v>
      </c>
      <c r="S52" s="35">
        <f>AVERAGE(Z11,Z23)</f>
        <v>24.333333333333332</v>
      </c>
      <c r="T52" s="35">
        <f>AVERAGE(Z26,Z30)</f>
        <v>22.666666666666664</v>
      </c>
    </row>
    <row r="53" spans="14:20" x14ac:dyDescent="0.2">
      <c r="N53" s="7" t="s">
        <v>162</v>
      </c>
      <c r="O53" s="35">
        <f>AVERAGE(AA13,AA34)</f>
        <v>180.50108932461873</v>
      </c>
      <c r="P53" s="35">
        <f>AVERAGE(AA37,AA39)</f>
        <v>53.749092229484383</v>
      </c>
      <c r="Q53" s="35">
        <f>AVERAGE(AA18,AA21,AA38,AA40)</f>
        <v>26.599189058339384</v>
      </c>
      <c r="R53" s="35">
        <f>AVERAGE(AA12,AA25,AA28,AA32)</f>
        <v>39.195261437908499</v>
      </c>
      <c r="S53" s="35">
        <f>AVERAGE(AA11,AA23)</f>
        <v>36.213235294117645</v>
      </c>
      <c r="T53" s="35">
        <f>AVERAGE(AA26,AA30)</f>
        <v>64.801198257080614</v>
      </c>
    </row>
    <row r="54" spans="14:20" x14ac:dyDescent="0.2">
      <c r="N54" s="7" t="s">
        <v>161</v>
      </c>
      <c r="O54" s="35">
        <f>AVERAGE(AB13,AB34)</f>
        <v>108.81445170660857</v>
      </c>
      <c r="P54" s="35">
        <f>AVERAGE(AB37,AB39)</f>
        <v>139.32159283466473</v>
      </c>
      <c r="Q54" s="35">
        <f>AVERAGE(AB18,AB21,AB38,AB40)</f>
        <v>204.14775478092469</v>
      </c>
      <c r="R54" s="35">
        <f>AVERAGE(AB12,AB25,AB28,AB32)</f>
        <v>127.36020334059549</v>
      </c>
      <c r="S54" s="35">
        <f>AVERAGE(AB11,AB23)</f>
        <v>90.492238562091501</v>
      </c>
      <c r="T54" s="35">
        <f>AVERAGE(AB26,AB30)</f>
        <v>122.01797385620915</v>
      </c>
    </row>
    <row r="55" spans="14:20" x14ac:dyDescent="0.2">
      <c r="N55" s="7" t="s">
        <v>160</v>
      </c>
      <c r="O55" s="35">
        <f>AVERAGE(AC13,AC34)</f>
        <v>0</v>
      </c>
      <c r="P55" s="35">
        <f>AVERAGE(AC37,AC39)</f>
        <v>0</v>
      </c>
      <c r="Q55" s="35">
        <f>AVERAGE(AC18,AC21,AC38,AC40)</f>
        <v>0</v>
      </c>
      <c r="R55" s="35">
        <f>AVERAGE(AC12,AC25,AC28,AC32)</f>
        <v>1.7656136528685549</v>
      </c>
      <c r="S55" s="35">
        <f>AVERAGE(AC11,AC23)</f>
        <v>0</v>
      </c>
      <c r="T55" s="35">
        <f>AVERAGE(AC26,AC30)</f>
        <v>0</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headerFooter alignWithMargins="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69C28-15B7-4162-86A4-CA2044540BEB}">
  <sheetPr>
    <pageSetUpPr fitToPage="1"/>
  </sheetPr>
  <dimension ref="A1:BQ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9" s="32" customFormat="1" ht="19.5" customHeight="1" x14ac:dyDescent="0.3">
      <c r="A1" s="33" t="s">
        <v>850</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7"/>
      <c r="BQ1" s="7"/>
    </row>
    <row r="2" spans="1:69" ht="12.75" customHeight="1" x14ac:dyDescent="0.2">
      <c r="A2" s="29"/>
      <c r="B2" s="29"/>
      <c r="C2" s="29"/>
      <c r="D2" s="29"/>
      <c r="E2" s="29"/>
      <c r="F2" s="29"/>
      <c r="G2" s="29"/>
      <c r="H2" s="29"/>
      <c r="I2" s="29"/>
      <c r="J2" s="29"/>
      <c r="K2" s="29"/>
      <c r="L2" s="29"/>
      <c r="M2" s="29"/>
      <c r="N2" s="29"/>
      <c r="O2" s="29"/>
    </row>
    <row r="3" spans="1:69" ht="12.75" customHeight="1" thickBot="1" x14ac:dyDescent="0.25">
      <c r="A3" s="149" t="s">
        <v>148</v>
      </c>
      <c r="B3" s="149"/>
      <c r="C3" s="149"/>
      <c r="D3" s="150">
        <v>37844</v>
      </c>
      <c r="E3" s="150"/>
      <c r="F3" s="29"/>
      <c r="G3" s="29"/>
      <c r="H3" s="30" t="s">
        <v>147</v>
      </c>
      <c r="I3" s="148" t="s">
        <v>849</v>
      </c>
      <c r="J3" s="148"/>
      <c r="K3" s="29"/>
      <c r="L3" s="29"/>
      <c r="M3" s="30" t="s">
        <v>145</v>
      </c>
      <c r="N3" s="31" t="s">
        <v>745</v>
      </c>
      <c r="O3" s="31"/>
    </row>
    <row r="4" spans="1:69" ht="12.75" customHeight="1" x14ac:dyDescent="0.2">
      <c r="A4" s="29"/>
      <c r="B4" s="29"/>
      <c r="C4" s="29"/>
      <c r="D4" s="29"/>
      <c r="E4" s="29"/>
      <c r="F4" s="29"/>
      <c r="G4" s="29"/>
      <c r="H4" s="29"/>
      <c r="I4" s="29"/>
      <c r="J4" s="29"/>
      <c r="K4" s="29"/>
      <c r="L4" s="29"/>
      <c r="M4" s="29"/>
      <c r="N4" s="29"/>
      <c r="O4" s="29"/>
    </row>
    <row r="5" spans="1:69" ht="12.75" customHeight="1" thickBot="1" x14ac:dyDescent="0.25">
      <c r="A5" s="149" t="s">
        <v>143</v>
      </c>
      <c r="B5" s="149"/>
      <c r="C5" s="149"/>
      <c r="D5" s="152">
        <v>223</v>
      </c>
      <c r="E5" s="152"/>
      <c r="F5" s="29"/>
      <c r="G5" s="29"/>
      <c r="H5" s="30" t="s">
        <v>142</v>
      </c>
      <c r="I5" s="148" t="s">
        <v>761</v>
      </c>
      <c r="J5" s="148"/>
      <c r="K5" s="29"/>
      <c r="L5" s="29"/>
      <c r="M5" s="30" t="s">
        <v>140</v>
      </c>
      <c r="N5" s="31" t="s">
        <v>772</v>
      </c>
      <c r="O5" s="31"/>
    </row>
    <row r="6" spans="1:69" ht="12.75" customHeight="1" x14ac:dyDescent="0.2">
      <c r="A6" s="29"/>
      <c r="B6" s="29"/>
      <c r="C6" s="29"/>
      <c r="D6" s="29"/>
      <c r="E6" s="29"/>
      <c r="F6" s="29"/>
      <c r="G6" s="29"/>
      <c r="H6" s="29"/>
      <c r="I6" s="29"/>
      <c r="J6" s="29"/>
      <c r="K6" s="29"/>
      <c r="L6" s="29"/>
      <c r="M6" s="29"/>
      <c r="N6" s="29"/>
      <c r="O6" s="29"/>
    </row>
    <row r="7" spans="1:69" ht="12.75" customHeight="1" thickBot="1" x14ac:dyDescent="0.25">
      <c r="A7" s="149" t="s">
        <v>138</v>
      </c>
      <c r="B7" s="149"/>
      <c r="C7" s="149"/>
      <c r="D7" s="148" t="s">
        <v>848</v>
      </c>
      <c r="E7" s="148"/>
      <c r="F7" s="148"/>
      <c r="G7" s="148"/>
      <c r="H7" s="148"/>
      <c r="I7" s="148"/>
      <c r="J7" s="148"/>
      <c r="K7" s="148"/>
      <c r="L7" s="148"/>
      <c r="M7" s="148"/>
      <c r="N7" s="148"/>
      <c r="O7" s="148"/>
    </row>
    <row r="8" spans="1:69" ht="12.75" customHeight="1" thickBot="1" x14ac:dyDescent="0.25">
      <c r="A8" s="29"/>
      <c r="B8" s="29"/>
      <c r="C8" s="29"/>
      <c r="D8" s="151"/>
      <c r="E8" s="151"/>
      <c r="F8" s="151"/>
      <c r="G8" s="151"/>
      <c r="H8" s="151"/>
      <c r="I8" s="151"/>
      <c r="J8" s="151"/>
      <c r="K8" s="151"/>
      <c r="L8" s="151"/>
      <c r="M8" s="151"/>
      <c r="N8" s="151"/>
      <c r="O8" s="151"/>
    </row>
    <row r="9" spans="1:69" ht="12.75" customHeight="1" x14ac:dyDescent="0.2"/>
    <row r="10" spans="1:69" ht="13.5" thickBot="1" x14ac:dyDescent="0.25">
      <c r="B10" s="28"/>
      <c r="C10" s="28"/>
      <c r="D10" s="28"/>
      <c r="E10" s="28"/>
      <c r="F10" s="28"/>
      <c r="G10" s="28"/>
      <c r="H10" s="28"/>
      <c r="I10" s="28"/>
      <c r="J10" s="28"/>
      <c r="K10" s="28"/>
      <c r="L10" s="28"/>
      <c r="M10" s="28"/>
      <c r="N10" s="28"/>
      <c r="O10" s="28"/>
      <c r="P10" s="28"/>
      <c r="Q10" s="28"/>
      <c r="R10" s="28"/>
      <c r="S10" s="28"/>
    </row>
    <row r="11" spans="1:69"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9" ht="3.75" customHeight="1" x14ac:dyDescent="0.2">
      <c r="B12" s="11"/>
      <c r="C12" s="9"/>
      <c r="D12" s="9"/>
      <c r="E12" s="9"/>
      <c r="F12" s="10"/>
      <c r="G12" s="9"/>
      <c r="H12" s="9"/>
      <c r="I12" s="9"/>
      <c r="J12" s="9"/>
      <c r="K12" s="10"/>
      <c r="L12" s="10"/>
      <c r="M12" s="10"/>
      <c r="N12" s="10"/>
      <c r="O12" s="10"/>
      <c r="P12" s="10"/>
      <c r="Q12" s="9"/>
      <c r="R12" s="9"/>
      <c r="S12" s="8"/>
    </row>
    <row r="13" spans="1:69" ht="15.75" x14ac:dyDescent="0.2">
      <c r="B13" s="147">
        <v>101</v>
      </c>
      <c r="C13" s="21" t="s">
        <v>104</v>
      </c>
      <c r="D13" s="19" t="s">
        <v>745</v>
      </c>
      <c r="E13" s="19">
        <v>223</v>
      </c>
      <c r="F13" s="19">
        <v>1518.54</v>
      </c>
      <c r="G13" s="19">
        <v>15.05</v>
      </c>
      <c r="H13" s="19">
        <v>78.5</v>
      </c>
      <c r="I13" s="19"/>
      <c r="J13" s="19">
        <v>7</v>
      </c>
      <c r="K13" s="19">
        <v>20</v>
      </c>
      <c r="L13" s="19">
        <v>4</v>
      </c>
      <c r="M13" s="19">
        <v>55</v>
      </c>
      <c r="N13" s="19">
        <v>72</v>
      </c>
      <c r="O13" s="19">
        <v>0</v>
      </c>
      <c r="P13" s="19">
        <v>0</v>
      </c>
      <c r="Q13" s="19">
        <v>28</v>
      </c>
      <c r="R13" s="19">
        <v>0</v>
      </c>
      <c r="S13" s="18" t="s">
        <v>732</v>
      </c>
      <c r="T13" s="7" t="s">
        <v>791</v>
      </c>
      <c r="U13" s="102">
        <v>3</v>
      </c>
      <c r="V13" s="102">
        <f>IF($H13="","",$H13)</f>
        <v>78.5</v>
      </c>
      <c r="W13" s="102">
        <f>IF(V13="","",V13/100)</f>
        <v>0.78500000000000003</v>
      </c>
      <c r="X13" s="102">
        <f>IF($G13="","",$G13)</f>
        <v>15.05</v>
      </c>
      <c r="Y13" s="102">
        <f>IF($K13="","",$K13)</f>
        <v>20</v>
      </c>
      <c r="Z13" s="102">
        <f>IF(J13="","",J13-1)</f>
        <v>6</v>
      </c>
      <c r="AA13" s="102">
        <f>IF($L13="","",$L13)</f>
        <v>4</v>
      </c>
      <c r="AB13" s="102">
        <f>IF($M13="","",$M13)</f>
        <v>55</v>
      </c>
      <c r="AC13" s="102">
        <f>IF($H14="","",$H14)</f>
        <v>85.8</v>
      </c>
      <c r="AD13" s="102">
        <f>IF(AC13="","",AC13/100)</f>
        <v>0.85799999999999998</v>
      </c>
      <c r="AE13" s="102">
        <f>IF($G14="","",$G14)</f>
        <v>11.24</v>
      </c>
      <c r="AF13" s="102">
        <f>IF($K14="","",$K14)</f>
        <v>27</v>
      </c>
      <c r="AG13" s="102">
        <f>IF(J14="","",J14-1)</f>
        <v>6</v>
      </c>
      <c r="AH13" s="102">
        <f>IF($L14="","",$L14)</f>
        <v>3</v>
      </c>
      <c r="AI13" s="102">
        <f>IF($M14="","",$M14)</f>
        <v>13</v>
      </c>
      <c r="AJ13" s="102">
        <f>IF($H15="","",$H15)</f>
        <v>82.1</v>
      </c>
      <c r="AK13" s="102">
        <f>IF(AJ13="","",AJ13/100)</f>
        <v>0.82099999999999995</v>
      </c>
      <c r="AL13" s="102">
        <f>IF($G15="","",$G15)</f>
        <v>14.25</v>
      </c>
      <c r="AM13" s="102">
        <f>IF($K15="","",$K15)</f>
        <v>27</v>
      </c>
      <c r="AN13" s="102">
        <f>IF(J15="","",J15-1)</f>
        <v>4</v>
      </c>
      <c r="AO13" s="102">
        <f>IF($L15="","",$L15)</f>
        <v>2</v>
      </c>
      <c r="AP13" s="102">
        <f>IF($M15="","",$M15)</f>
        <v>28</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2</v>
      </c>
      <c r="BM13" s="102">
        <f>SUM(P13:P18)/U13</f>
        <v>0</v>
      </c>
      <c r="BN13" s="102">
        <f>SUM(Q13:Q18)/U13</f>
        <v>25.333333333333332</v>
      </c>
      <c r="BO13" s="102">
        <f>SUM(R13:R18)/U13</f>
        <v>1</v>
      </c>
    </row>
    <row r="14" spans="1:69" ht="15.75" x14ac:dyDescent="0.2">
      <c r="B14" s="147"/>
      <c r="C14" s="21" t="s">
        <v>103</v>
      </c>
      <c r="D14" s="19" t="s">
        <v>745</v>
      </c>
      <c r="E14" s="19">
        <v>224</v>
      </c>
      <c r="F14" s="20"/>
      <c r="G14" s="19">
        <v>11.24</v>
      </c>
      <c r="H14" s="19">
        <v>85.8</v>
      </c>
      <c r="I14" s="19"/>
      <c r="J14" s="19">
        <v>7</v>
      </c>
      <c r="K14" s="19">
        <v>27</v>
      </c>
      <c r="L14" s="19">
        <v>3</v>
      </c>
      <c r="M14" s="19">
        <v>13</v>
      </c>
      <c r="N14" s="19">
        <v>32</v>
      </c>
      <c r="O14" s="19">
        <v>2</v>
      </c>
      <c r="P14" s="19">
        <v>0</v>
      </c>
      <c r="Q14" s="19">
        <v>19</v>
      </c>
      <c r="R14" s="19">
        <v>1</v>
      </c>
      <c r="S14" s="18"/>
    </row>
    <row r="15" spans="1:69" ht="15.75" x14ac:dyDescent="0.2">
      <c r="B15" s="147"/>
      <c r="C15" s="21" t="s">
        <v>102</v>
      </c>
      <c r="D15" s="19" t="str">
        <f>D14</f>
        <v>CO'B</v>
      </c>
      <c r="E15" s="19">
        <f>E14</f>
        <v>224</v>
      </c>
      <c r="F15" s="20"/>
      <c r="G15" s="19">
        <v>14.25</v>
      </c>
      <c r="H15" s="19">
        <v>82.1</v>
      </c>
      <c r="I15" s="19"/>
      <c r="J15" s="19">
        <v>5</v>
      </c>
      <c r="K15" s="19">
        <v>27</v>
      </c>
      <c r="L15" s="19">
        <v>2</v>
      </c>
      <c r="M15" s="19">
        <v>28</v>
      </c>
      <c r="N15" s="19">
        <v>45</v>
      </c>
      <c r="O15" s="19">
        <v>4</v>
      </c>
      <c r="P15" s="19">
        <v>0</v>
      </c>
      <c r="Q15" s="19">
        <v>29</v>
      </c>
      <c r="R15" s="19">
        <v>2</v>
      </c>
      <c r="S15" s="18" t="s">
        <v>732</v>
      </c>
    </row>
    <row r="16" spans="1:69"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224</v>
      </c>
      <c r="F20" s="13">
        <f>F13</f>
        <v>1518.54</v>
      </c>
      <c r="G20" s="13">
        <f t="shared" ref="G20:R20" si="0">AVERAGE(G13:G18)</f>
        <v>13.513333333333334</v>
      </c>
      <c r="H20" s="13">
        <f t="shared" si="0"/>
        <v>82.13333333333334</v>
      </c>
      <c r="I20" s="13" t="e">
        <f t="shared" si="0"/>
        <v>#DIV/0!</v>
      </c>
      <c r="J20" s="13">
        <f t="shared" si="0"/>
        <v>6.333333333333333</v>
      </c>
      <c r="K20" s="13">
        <f t="shared" si="0"/>
        <v>24.666666666666668</v>
      </c>
      <c r="L20" s="13">
        <f t="shared" si="0"/>
        <v>3</v>
      </c>
      <c r="M20" s="13">
        <f t="shared" si="0"/>
        <v>32</v>
      </c>
      <c r="N20" s="13">
        <f t="shared" si="0"/>
        <v>49.666666666666664</v>
      </c>
      <c r="O20" s="13">
        <f t="shared" si="0"/>
        <v>2</v>
      </c>
      <c r="P20" s="13">
        <f t="shared" si="0"/>
        <v>0</v>
      </c>
      <c r="Q20" s="13">
        <f t="shared" si="0"/>
        <v>25.333333333333332</v>
      </c>
      <c r="R20" s="13">
        <f t="shared" si="0"/>
        <v>1</v>
      </c>
      <c r="S20" s="12"/>
    </row>
    <row r="21" spans="2:67" ht="15.75" x14ac:dyDescent="0.2">
      <c r="B21" s="17"/>
      <c r="C21" s="16" t="s">
        <v>97</v>
      </c>
      <c r="D21" s="15"/>
      <c r="E21" s="14"/>
      <c r="F21" s="14"/>
      <c r="G21" s="13">
        <f t="shared" ref="G21:R21" si="1">STDEV(G13:G18)/SQRT(COUNT(G13:G18))</f>
        <v>1.1598898415127425</v>
      </c>
      <c r="H21" s="13">
        <f t="shared" si="1"/>
        <v>2.1073943890764983</v>
      </c>
      <c r="I21" s="13" t="e">
        <f t="shared" si="1"/>
        <v>#DIV/0!</v>
      </c>
      <c r="J21" s="13">
        <f t="shared" si="1"/>
        <v>0.6666666666666673</v>
      </c>
      <c r="K21" s="13">
        <f t="shared" si="1"/>
        <v>2.3333333333333361</v>
      </c>
      <c r="L21" s="13">
        <f t="shared" si="1"/>
        <v>0.57735026918962584</v>
      </c>
      <c r="M21" s="13">
        <f t="shared" si="1"/>
        <v>12.288205727444508</v>
      </c>
      <c r="N21" s="13">
        <f t="shared" si="1"/>
        <v>11.78039803138153</v>
      </c>
      <c r="O21" s="13">
        <f t="shared" si="1"/>
        <v>1.1547005383792517</v>
      </c>
      <c r="P21" s="13">
        <f t="shared" si="1"/>
        <v>0</v>
      </c>
      <c r="Q21" s="13">
        <f t="shared" si="1"/>
        <v>3.1797973380564879</v>
      </c>
      <c r="R21" s="13">
        <f t="shared" si="1"/>
        <v>0.57735026918962584</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745</v>
      </c>
      <c r="E23" s="19">
        <v>223</v>
      </c>
      <c r="F23" s="19">
        <v>1505.51</v>
      </c>
      <c r="G23" s="19">
        <v>11.24</v>
      </c>
      <c r="H23" s="19">
        <v>82.2</v>
      </c>
      <c r="I23" s="19"/>
      <c r="J23" s="19">
        <v>7</v>
      </c>
      <c r="K23" s="19">
        <v>20</v>
      </c>
      <c r="L23" s="19">
        <v>1</v>
      </c>
      <c r="M23" s="19">
        <v>14</v>
      </c>
      <c r="N23" s="19">
        <v>26</v>
      </c>
      <c r="O23" s="19">
        <v>0</v>
      </c>
      <c r="P23" s="19">
        <v>0</v>
      </c>
      <c r="Q23" s="19">
        <v>18</v>
      </c>
      <c r="R23" s="19">
        <v>0</v>
      </c>
      <c r="S23" s="18" t="s">
        <v>731</v>
      </c>
      <c r="T23" s="7" t="s">
        <v>791</v>
      </c>
      <c r="U23" s="102">
        <v>3</v>
      </c>
      <c r="V23" s="102">
        <f>IF($H23="","",$H23)</f>
        <v>82.2</v>
      </c>
      <c r="W23" s="102">
        <f>IF(V23="","",V23/100)</f>
        <v>0.82200000000000006</v>
      </c>
      <c r="X23" s="102">
        <f>IF($G23="","",$G23)</f>
        <v>11.24</v>
      </c>
      <c r="Y23" s="102">
        <f>IF($K23="","",$K23)</f>
        <v>20</v>
      </c>
      <c r="Z23" s="102">
        <f>IF(J23="","",J23-1)</f>
        <v>6</v>
      </c>
      <c r="AA23" s="102">
        <f>IF($L23="","",$L23)</f>
        <v>1</v>
      </c>
      <c r="AB23" s="102">
        <f>IF($M23="","",$M23)</f>
        <v>14</v>
      </c>
      <c r="AC23" s="102">
        <f>IF($H24="","",$H24)</f>
        <v>84</v>
      </c>
      <c r="AD23" s="102">
        <f>IF(AC23="","",AC23/100)</f>
        <v>0.84</v>
      </c>
      <c r="AE23" s="102">
        <f>IF($G24="","",$G24)</f>
        <v>10.69</v>
      </c>
      <c r="AF23" s="102">
        <f>IF($K24="","",$K24)</f>
        <v>19</v>
      </c>
      <c r="AG23" s="102">
        <f>IF(J24="","",J24-1)</f>
        <v>5</v>
      </c>
      <c r="AH23" s="102">
        <f>IF($L24="","",$L24)</f>
        <v>0</v>
      </c>
      <c r="AI23" s="102">
        <f>IF($M24="","",$M24)</f>
        <v>0</v>
      </c>
      <c r="AJ23" s="102">
        <f>IF($H25="","",$H25)</f>
        <v>89.2</v>
      </c>
      <c r="AK23" s="102">
        <f>IF(AJ23="","",AJ23/100)</f>
        <v>0.89200000000000002</v>
      </c>
      <c r="AL23" s="102">
        <f>IF($G25="","",$G25)</f>
        <v>14.88</v>
      </c>
      <c r="AM23" s="102">
        <f>IF($K25="","",$K25)</f>
        <v>25</v>
      </c>
      <c r="AN23" s="102">
        <f>IF(J25="","",J25-1)</f>
        <v>4</v>
      </c>
      <c r="AO23" s="102">
        <f>IF($L25="","",$L25)</f>
        <v>2</v>
      </c>
      <c r="AP23" s="102">
        <f>IF($M25="","",$M25)</f>
        <v>27</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4</v>
      </c>
      <c r="BM23" s="102">
        <f>SUM(P23:P28)/U23</f>
        <v>0</v>
      </c>
      <c r="BN23" s="102">
        <f>SUM(Q23:Q28)/U23</f>
        <v>17</v>
      </c>
      <c r="BO23" s="102">
        <f>SUM(R23:R28)/U23</f>
        <v>0</v>
      </c>
    </row>
    <row r="24" spans="2:67" ht="15.75" x14ac:dyDescent="0.2">
      <c r="B24" s="147"/>
      <c r="C24" s="21" t="s">
        <v>103</v>
      </c>
      <c r="D24" s="19" t="s">
        <v>745</v>
      </c>
      <c r="E24" s="19">
        <v>224</v>
      </c>
      <c r="F24" s="20"/>
      <c r="G24" s="19">
        <v>10.69</v>
      </c>
      <c r="H24" s="19">
        <v>84</v>
      </c>
      <c r="I24" s="19"/>
      <c r="J24" s="19">
        <v>6</v>
      </c>
      <c r="K24" s="19">
        <v>19</v>
      </c>
      <c r="L24" s="19">
        <v>0</v>
      </c>
      <c r="M24" s="19">
        <v>0</v>
      </c>
      <c r="N24" s="19">
        <v>7</v>
      </c>
      <c r="O24" s="19">
        <v>2</v>
      </c>
      <c r="P24" s="19">
        <v>0</v>
      </c>
      <c r="Q24" s="19">
        <v>9</v>
      </c>
      <c r="R24" s="19">
        <v>0</v>
      </c>
      <c r="S24" s="18" t="s">
        <v>752</v>
      </c>
    </row>
    <row r="25" spans="2:67" ht="15.75" x14ac:dyDescent="0.2">
      <c r="B25" s="147"/>
      <c r="C25" s="21" t="s">
        <v>102</v>
      </c>
      <c r="D25" s="19" t="str">
        <f>D24</f>
        <v>CO'B</v>
      </c>
      <c r="E25" s="19">
        <f>E24</f>
        <v>224</v>
      </c>
      <c r="F25" s="20"/>
      <c r="G25" s="19">
        <v>14.88</v>
      </c>
      <c r="H25" s="19">
        <v>89.2</v>
      </c>
      <c r="I25" s="19"/>
      <c r="J25" s="19">
        <v>5</v>
      </c>
      <c r="K25" s="19">
        <v>25</v>
      </c>
      <c r="L25" s="19">
        <v>2</v>
      </c>
      <c r="M25" s="19">
        <v>27</v>
      </c>
      <c r="N25" s="19">
        <v>37</v>
      </c>
      <c r="O25" s="19">
        <v>10</v>
      </c>
      <c r="P25" s="19">
        <v>0</v>
      </c>
      <c r="Q25" s="19">
        <v>24</v>
      </c>
      <c r="R25" s="19">
        <v>0</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224</v>
      </c>
      <c r="F30" s="13">
        <f>F23</f>
        <v>1505.51</v>
      </c>
      <c r="G30" s="13">
        <f t="shared" ref="G30:R30" si="2">AVERAGE(G23:G28)</f>
        <v>12.270000000000001</v>
      </c>
      <c r="H30" s="13">
        <f t="shared" si="2"/>
        <v>85.133333333333326</v>
      </c>
      <c r="I30" s="13" t="e">
        <f t="shared" si="2"/>
        <v>#DIV/0!</v>
      </c>
      <c r="J30" s="13">
        <f t="shared" si="2"/>
        <v>6</v>
      </c>
      <c r="K30" s="13">
        <f t="shared" si="2"/>
        <v>21.333333333333332</v>
      </c>
      <c r="L30" s="13">
        <f t="shared" si="2"/>
        <v>1</v>
      </c>
      <c r="M30" s="13">
        <f t="shared" si="2"/>
        <v>13.666666666666666</v>
      </c>
      <c r="N30" s="13">
        <f t="shared" si="2"/>
        <v>23.333333333333332</v>
      </c>
      <c r="O30" s="13">
        <f t="shared" si="2"/>
        <v>4</v>
      </c>
      <c r="P30" s="13">
        <f t="shared" si="2"/>
        <v>0</v>
      </c>
      <c r="Q30" s="13">
        <f t="shared" si="2"/>
        <v>17</v>
      </c>
      <c r="R30" s="13">
        <f t="shared" si="2"/>
        <v>0</v>
      </c>
      <c r="S30" s="12"/>
    </row>
    <row r="31" spans="2:67" ht="15.75" x14ac:dyDescent="0.2">
      <c r="B31" s="17"/>
      <c r="C31" s="16" t="s">
        <v>97</v>
      </c>
      <c r="D31" s="15"/>
      <c r="E31" s="14"/>
      <c r="F31" s="14"/>
      <c r="G31" s="13">
        <f t="shared" ref="G31:R31" si="3">STDEV(G23:G28)/SQRT(COUNT(G23:G28))</f>
        <v>1.3146228863568938</v>
      </c>
      <c r="H31" s="13">
        <f t="shared" si="3"/>
        <v>2.0986768318262925</v>
      </c>
      <c r="I31" s="13" t="e">
        <f t="shared" si="3"/>
        <v>#DIV/0!</v>
      </c>
      <c r="J31" s="13">
        <f t="shared" si="3"/>
        <v>0.57735026918962584</v>
      </c>
      <c r="K31" s="13">
        <f t="shared" si="3"/>
        <v>1.8559214542766775</v>
      </c>
      <c r="L31" s="13">
        <f t="shared" si="3"/>
        <v>0.57735026918962584</v>
      </c>
      <c r="M31" s="13">
        <f t="shared" si="3"/>
        <v>7.7960103756843324</v>
      </c>
      <c r="N31" s="13">
        <f t="shared" si="3"/>
        <v>8.7622929520632784</v>
      </c>
      <c r="O31" s="13">
        <f t="shared" si="3"/>
        <v>3.0550504633038935</v>
      </c>
      <c r="P31" s="13">
        <f t="shared" si="3"/>
        <v>0</v>
      </c>
      <c r="Q31" s="13">
        <f t="shared" si="3"/>
        <v>4.358898943540674</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745</v>
      </c>
      <c r="E33" s="19">
        <v>223</v>
      </c>
      <c r="F33" s="19">
        <v>1551.19</v>
      </c>
      <c r="G33" s="19">
        <v>10.85</v>
      </c>
      <c r="H33" s="19">
        <v>94.1</v>
      </c>
      <c r="I33" s="19"/>
      <c r="J33" s="19">
        <v>10</v>
      </c>
      <c r="K33" s="19">
        <v>20</v>
      </c>
      <c r="L33" s="19">
        <v>1</v>
      </c>
      <c r="M33" s="19">
        <v>9</v>
      </c>
      <c r="N33" s="19">
        <v>12</v>
      </c>
      <c r="O33" s="19">
        <v>6</v>
      </c>
      <c r="P33" s="19">
        <v>0</v>
      </c>
      <c r="Q33" s="19">
        <v>12</v>
      </c>
      <c r="R33" s="19">
        <v>0</v>
      </c>
      <c r="S33" s="18" t="s">
        <v>731</v>
      </c>
      <c r="T33" s="7" t="s">
        <v>790</v>
      </c>
      <c r="U33" s="102">
        <v>3</v>
      </c>
      <c r="V33" s="102">
        <f>IF($H33="","",$H33)</f>
        <v>94.1</v>
      </c>
      <c r="W33" s="102">
        <f>IF(V33="","",V33/100)</f>
        <v>0.94099999999999995</v>
      </c>
      <c r="X33" s="102">
        <f>IF($G33="","",$G33)</f>
        <v>10.85</v>
      </c>
      <c r="Y33" s="102">
        <f>IF($K33="","",$K33)</f>
        <v>20</v>
      </c>
      <c r="Z33" s="102">
        <f>IF(J33="","",J33-1)</f>
        <v>9</v>
      </c>
      <c r="AA33" s="102">
        <f>IF($L33="","",$L33)</f>
        <v>1</v>
      </c>
      <c r="AB33" s="102">
        <f>IF($M33="","",$M33)</f>
        <v>9</v>
      </c>
      <c r="AC33" s="102">
        <f>IF($H34="","",$H34)</f>
        <v>84.2</v>
      </c>
      <c r="AD33" s="102">
        <f>IF(AC33="","",AC33/100)</f>
        <v>0.84200000000000008</v>
      </c>
      <c r="AE33" s="102">
        <f>IF($G34="","",$G34)</f>
        <v>10.63</v>
      </c>
      <c r="AF33" s="102">
        <f>IF($K34="","",$K34)</f>
        <v>25</v>
      </c>
      <c r="AG33" s="102">
        <f>IF(J34="","",J34-1)</f>
        <v>8</v>
      </c>
      <c r="AH33" s="102">
        <f>IF($L34="","",$L34)</f>
        <v>1</v>
      </c>
      <c r="AI33" s="102">
        <f>IF($M34="","",$M34)</f>
        <v>21</v>
      </c>
      <c r="AJ33" s="102">
        <f>IF($H35="","",$H35)</f>
        <v>102.3</v>
      </c>
      <c r="AK33" s="102">
        <f>IF(AJ33="","",AJ33/100)</f>
        <v>1.0229999999999999</v>
      </c>
      <c r="AL33" s="102">
        <f>IF($G35="","",$G35)</f>
        <v>10.039999999999999</v>
      </c>
      <c r="AM33" s="102">
        <f>IF($K35="","",$K35)</f>
        <v>25</v>
      </c>
      <c r="AN33" s="102">
        <f>IF(J35="","",J35-1)</f>
        <v>5</v>
      </c>
      <c r="AO33" s="102">
        <f>IF($L35="","",$L35)</f>
        <v>0</v>
      </c>
      <c r="AP33" s="102">
        <f>IF($M35="","",$M35)</f>
        <v>0</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3.6666666666666665</v>
      </c>
      <c r="BM33" s="102">
        <f>SUM(P33:P38)/U33</f>
        <v>1</v>
      </c>
      <c r="BN33" s="102">
        <f>SUM(Q33:Q38)/U33</f>
        <v>12.333333333333334</v>
      </c>
      <c r="BO33" s="102">
        <f>SUM(R33:R38)/U33</f>
        <v>0</v>
      </c>
    </row>
    <row r="34" spans="2:67" ht="15.75" x14ac:dyDescent="0.2">
      <c r="B34" s="147"/>
      <c r="C34" s="21" t="s">
        <v>103</v>
      </c>
      <c r="D34" s="19" t="s">
        <v>745</v>
      </c>
      <c r="E34" s="19">
        <v>225</v>
      </c>
      <c r="F34" s="20"/>
      <c r="G34" s="19">
        <v>10.63</v>
      </c>
      <c r="H34" s="19">
        <v>84.2</v>
      </c>
      <c r="I34" s="19"/>
      <c r="J34" s="19">
        <v>9</v>
      </c>
      <c r="K34" s="19">
        <v>25</v>
      </c>
      <c r="L34" s="19">
        <v>1</v>
      </c>
      <c r="M34" s="19">
        <v>21</v>
      </c>
      <c r="N34" s="19">
        <v>22</v>
      </c>
      <c r="O34" s="19">
        <v>1</v>
      </c>
      <c r="P34" s="19">
        <v>1</v>
      </c>
      <c r="Q34" s="19">
        <v>14</v>
      </c>
      <c r="R34" s="19">
        <v>0</v>
      </c>
      <c r="S34" s="18" t="s">
        <v>731</v>
      </c>
      <c r="T34" s="7" t="s">
        <v>829</v>
      </c>
    </row>
    <row r="35" spans="2:67" ht="15.75" x14ac:dyDescent="0.2">
      <c r="B35" s="147"/>
      <c r="C35" s="21" t="s">
        <v>102</v>
      </c>
      <c r="D35" s="19" t="str">
        <f>D34</f>
        <v>CO'B</v>
      </c>
      <c r="E35" s="19">
        <f>E34</f>
        <v>225</v>
      </c>
      <c r="F35" s="20"/>
      <c r="G35" s="19">
        <v>10.039999999999999</v>
      </c>
      <c r="H35" s="19">
        <v>102.3</v>
      </c>
      <c r="I35" s="19"/>
      <c r="J35" s="19">
        <v>6</v>
      </c>
      <c r="K35" s="19">
        <v>25</v>
      </c>
      <c r="L35" s="19">
        <v>0</v>
      </c>
      <c r="M35" s="19">
        <v>0</v>
      </c>
      <c r="N35" s="19">
        <v>19</v>
      </c>
      <c r="O35" s="19">
        <v>4</v>
      </c>
      <c r="P35" s="19">
        <v>2</v>
      </c>
      <c r="Q35" s="19">
        <v>11</v>
      </c>
      <c r="R35" s="19">
        <v>0</v>
      </c>
      <c r="S35" s="18"/>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225</v>
      </c>
      <c r="F40" s="13">
        <f>F33</f>
        <v>1551.19</v>
      </c>
      <c r="G40" s="13">
        <f t="shared" ref="G40:R40" si="4">AVERAGE(G33:G38)</f>
        <v>10.506666666666666</v>
      </c>
      <c r="H40" s="13">
        <f t="shared" si="4"/>
        <v>93.533333333333346</v>
      </c>
      <c r="I40" s="13" t="e">
        <f t="shared" si="4"/>
        <v>#DIV/0!</v>
      </c>
      <c r="J40" s="13">
        <f t="shared" si="4"/>
        <v>8.3333333333333339</v>
      </c>
      <c r="K40" s="13">
        <f t="shared" si="4"/>
        <v>23.333333333333332</v>
      </c>
      <c r="L40" s="13">
        <f t="shared" si="4"/>
        <v>0.66666666666666663</v>
      </c>
      <c r="M40" s="13">
        <f t="shared" si="4"/>
        <v>10</v>
      </c>
      <c r="N40" s="13">
        <f t="shared" si="4"/>
        <v>17.666666666666668</v>
      </c>
      <c r="O40" s="13">
        <f t="shared" si="4"/>
        <v>3.6666666666666665</v>
      </c>
      <c r="P40" s="13">
        <f t="shared" si="4"/>
        <v>1</v>
      </c>
      <c r="Q40" s="13">
        <f t="shared" si="4"/>
        <v>12.333333333333334</v>
      </c>
      <c r="R40" s="13">
        <f t="shared" si="4"/>
        <v>0</v>
      </c>
      <c r="S40" s="12"/>
    </row>
    <row r="41" spans="2:67" ht="15.75" x14ac:dyDescent="0.2">
      <c r="B41" s="17"/>
      <c r="C41" s="16" t="s">
        <v>97</v>
      </c>
      <c r="D41" s="15"/>
      <c r="E41" s="14"/>
      <c r="F41" s="14"/>
      <c r="G41" s="13">
        <f t="shared" ref="G41:R41" si="5">STDEV(G33:G38)/SQRT(COUNT(G33:G38))</f>
        <v>0.24182178929488118</v>
      </c>
      <c r="H41" s="13">
        <f t="shared" si="5"/>
        <v>5.2326963518926926</v>
      </c>
      <c r="I41" s="13" t="e">
        <f t="shared" si="5"/>
        <v>#DIV/0!</v>
      </c>
      <c r="J41" s="13">
        <f t="shared" si="5"/>
        <v>1.2018504251546627</v>
      </c>
      <c r="K41" s="13">
        <f t="shared" si="5"/>
        <v>1.6666666666666705</v>
      </c>
      <c r="L41" s="13">
        <f t="shared" si="5"/>
        <v>0.33333333333333337</v>
      </c>
      <c r="M41" s="13">
        <f t="shared" si="5"/>
        <v>6.0827625302982193</v>
      </c>
      <c r="N41" s="13">
        <f t="shared" si="5"/>
        <v>2.9627314724385285</v>
      </c>
      <c r="O41" s="13">
        <f t="shared" si="5"/>
        <v>1.4529663145135578</v>
      </c>
      <c r="P41" s="13">
        <f t="shared" si="5"/>
        <v>0.57735026918962584</v>
      </c>
      <c r="Q41" s="13">
        <f t="shared" si="5"/>
        <v>0.88191710368819876</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745</v>
      </c>
      <c r="E43" s="19">
        <v>223</v>
      </c>
      <c r="F43" s="19">
        <v>1521.37</v>
      </c>
      <c r="G43" s="19">
        <v>10.25</v>
      </c>
      <c r="H43" s="19">
        <v>80.3</v>
      </c>
      <c r="I43" s="19"/>
      <c r="J43" s="19">
        <v>5</v>
      </c>
      <c r="K43" s="19">
        <v>22</v>
      </c>
      <c r="L43" s="19">
        <v>1</v>
      </c>
      <c r="M43" s="19">
        <v>4</v>
      </c>
      <c r="N43" s="19">
        <v>23</v>
      </c>
      <c r="O43" s="19">
        <v>1</v>
      </c>
      <c r="P43" s="19">
        <v>0</v>
      </c>
      <c r="Q43" s="19">
        <v>6</v>
      </c>
      <c r="R43" s="19">
        <v>0</v>
      </c>
      <c r="S43" s="18" t="s">
        <v>731</v>
      </c>
      <c r="U43" s="102">
        <v>3</v>
      </c>
      <c r="V43" s="102">
        <f>IF($H43="","",$H43)</f>
        <v>80.3</v>
      </c>
      <c r="W43" s="102">
        <f>IF(V43="","",V43/100)</f>
        <v>0.80299999999999994</v>
      </c>
      <c r="X43" s="102">
        <f>IF($G43="","",$G43)</f>
        <v>10.25</v>
      </c>
      <c r="Y43" s="102">
        <f>IF($K43="","",$K43)</f>
        <v>22</v>
      </c>
      <c r="Z43" s="102">
        <f>IF(J43="","",J43-1)</f>
        <v>4</v>
      </c>
      <c r="AA43" s="102">
        <f>IF($L43="","",$L43)</f>
        <v>1</v>
      </c>
      <c r="AB43" s="102">
        <f>IF($M43="","",$M43)</f>
        <v>4</v>
      </c>
      <c r="AC43" s="102">
        <f>IF($H44="","",$H44)</f>
        <v>90.7</v>
      </c>
      <c r="AD43" s="102">
        <f>IF(AC43="","",AC43/100)</f>
        <v>0.90700000000000003</v>
      </c>
      <c r="AE43" s="102">
        <f>IF($G44="","",$G44)</f>
        <v>10.81</v>
      </c>
      <c r="AF43" s="102">
        <f>IF($K44="","",$K44)</f>
        <v>21</v>
      </c>
      <c r="AG43" s="102">
        <f>IF(J44="","",J44-1)</f>
        <v>5</v>
      </c>
      <c r="AH43" s="102">
        <f>IF($L44="","",$L44)</f>
        <v>3</v>
      </c>
      <c r="AI43" s="102">
        <f>IF($M44="","",$M44)</f>
        <v>18</v>
      </c>
      <c r="AJ43" s="102">
        <f>IF($H45="","",$H45)</f>
        <v>72.3</v>
      </c>
      <c r="AK43" s="102">
        <f>IF(AJ43="","",AJ43/100)</f>
        <v>0.72299999999999998</v>
      </c>
      <c r="AL43" s="102">
        <f>IF($G45="","",$G45)</f>
        <v>8.98</v>
      </c>
      <c r="AM43" s="102">
        <f>IF($K45="","",$K45)</f>
        <v>18</v>
      </c>
      <c r="AN43" s="102">
        <f>IF(J45="","",J45-1)</f>
        <v>3</v>
      </c>
      <c r="AO43" s="102">
        <f>IF($L45="","",$L45)</f>
        <v>1</v>
      </c>
      <c r="AP43" s="102">
        <f>IF($M45="","",$M45)</f>
        <v>8</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1.6666666666666667</v>
      </c>
      <c r="BM43" s="102">
        <f>SUM(P43:P48)/U43</f>
        <v>0.66666666666666663</v>
      </c>
      <c r="BN43" s="102">
        <f>SUM(Q43:Q48)/U43</f>
        <v>9.6666666666666661</v>
      </c>
      <c r="BO43" s="102">
        <f>SUM(R43:R48)/U43</f>
        <v>0</v>
      </c>
    </row>
    <row r="44" spans="2:67" ht="15.75" x14ac:dyDescent="0.2">
      <c r="B44" s="147"/>
      <c r="C44" s="21" t="s">
        <v>103</v>
      </c>
      <c r="D44" s="19" t="s">
        <v>745</v>
      </c>
      <c r="E44" s="19">
        <v>225</v>
      </c>
      <c r="F44" s="20"/>
      <c r="G44" s="19">
        <v>10.81</v>
      </c>
      <c r="H44" s="19">
        <v>90.7</v>
      </c>
      <c r="I44" s="19"/>
      <c r="J44" s="19">
        <v>6</v>
      </c>
      <c r="K44" s="19">
        <v>21</v>
      </c>
      <c r="L44" s="19">
        <v>3</v>
      </c>
      <c r="M44" s="19">
        <v>18</v>
      </c>
      <c r="N44" s="19">
        <v>26</v>
      </c>
      <c r="O44" s="19">
        <v>4</v>
      </c>
      <c r="P44" s="19">
        <v>2</v>
      </c>
      <c r="Q44" s="19">
        <v>16</v>
      </c>
      <c r="R44" s="19">
        <v>0</v>
      </c>
      <c r="S44" s="18" t="s">
        <v>731</v>
      </c>
    </row>
    <row r="45" spans="2:67" ht="15.75" x14ac:dyDescent="0.2">
      <c r="B45" s="147"/>
      <c r="C45" s="21" t="s">
        <v>102</v>
      </c>
      <c r="D45" s="19" t="str">
        <f>D44</f>
        <v>CO'B</v>
      </c>
      <c r="E45" s="19">
        <f>E44</f>
        <v>225</v>
      </c>
      <c r="F45" s="20"/>
      <c r="G45" s="19">
        <v>8.98</v>
      </c>
      <c r="H45" s="19">
        <v>72.3</v>
      </c>
      <c r="I45" s="19"/>
      <c r="J45" s="19">
        <v>4</v>
      </c>
      <c r="K45" s="19">
        <v>18</v>
      </c>
      <c r="L45" s="19">
        <v>1</v>
      </c>
      <c r="M45" s="19">
        <v>8</v>
      </c>
      <c r="N45" s="19">
        <v>19</v>
      </c>
      <c r="O45" s="19">
        <v>0</v>
      </c>
      <c r="P45" s="19">
        <v>0</v>
      </c>
      <c r="Q45" s="19">
        <v>7</v>
      </c>
      <c r="R45" s="19">
        <v>0</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225</v>
      </c>
      <c r="F50" s="13">
        <f>F43</f>
        <v>1521.37</v>
      </c>
      <c r="G50" s="13">
        <f t="shared" ref="G50:R50" si="6">AVERAGE(G43:G48)</f>
        <v>10.013333333333334</v>
      </c>
      <c r="H50" s="13">
        <f t="shared" si="6"/>
        <v>81.100000000000009</v>
      </c>
      <c r="I50" s="13" t="e">
        <f t="shared" si="6"/>
        <v>#DIV/0!</v>
      </c>
      <c r="J50" s="13">
        <f t="shared" si="6"/>
        <v>5</v>
      </c>
      <c r="K50" s="13">
        <f t="shared" si="6"/>
        <v>20.333333333333332</v>
      </c>
      <c r="L50" s="13">
        <f t="shared" si="6"/>
        <v>1.6666666666666667</v>
      </c>
      <c r="M50" s="13">
        <f t="shared" si="6"/>
        <v>10</v>
      </c>
      <c r="N50" s="13">
        <f t="shared" si="6"/>
        <v>22.666666666666668</v>
      </c>
      <c r="O50" s="13">
        <f t="shared" si="6"/>
        <v>1.6666666666666667</v>
      </c>
      <c r="P50" s="13">
        <f t="shared" si="6"/>
        <v>0.66666666666666663</v>
      </c>
      <c r="Q50" s="13">
        <f t="shared" si="6"/>
        <v>9.6666666666666661</v>
      </c>
      <c r="R50" s="13">
        <f t="shared" si="6"/>
        <v>0</v>
      </c>
      <c r="S50" s="12"/>
    </row>
    <row r="51" spans="2:67" ht="15.75" x14ac:dyDescent="0.2">
      <c r="B51" s="17"/>
      <c r="C51" s="16" t="s">
        <v>97</v>
      </c>
      <c r="D51" s="15"/>
      <c r="E51" s="14"/>
      <c r="F51" s="14"/>
      <c r="G51" s="13">
        <f t="shared" ref="G51:R51" si="7">STDEV(G43:G48)/SQRT(COUNT(G43:G48))</f>
        <v>0.54136658354369993</v>
      </c>
      <c r="H51" s="13">
        <f t="shared" si="7"/>
        <v>5.3266624947835171</v>
      </c>
      <c r="I51" s="13" t="e">
        <f t="shared" si="7"/>
        <v>#DIV/0!</v>
      </c>
      <c r="J51" s="13">
        <f t="shared" si="7"/>
        <v>0.57735026918962584</v>
      </c>
      <c r="K51" s="13">
        <f t="shared" si="7"/>
        <v>1.2018504251546633</v>
      </c>
      <c r="L51" s="13">
        <f t="shared" si="7"/>
        <v>0.66666666666666663</v>
      </c>
      <c r="M51" s="13">
        <f t="shared" si="7"/>
        <v>4.1633319989322652</v>
      </c>
      <c r="N51" s="13">
        <f t="shared" si="7"/>
        <v>2.0275875100994099</v>
      </c>
      <c r="O51" s="13">
        <f t="shared" si="7"/>
        <v>1.2018504251546631</v>
      </c>
      <c r="P51" s="13">
        <f t="shared" si="7"/>
        <v>0.66666666666666674</v>
      </c>
      <c r="Q51" s="13">
        <f t="shared" si="7"/>
        <v>3.1797973380564861</v>
      </c>
      <c r="R51" s="13">
        <f t="shared" si="7"/>
        <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730</v>
      </c>
      <c r="E53" s="19">
        <v>223</v>
      </c>
      <c r="F53" s="19">
        <v>1277.5899999999999</v>
      </c>
      <c r="G53" s="19">
        <v>10.199999999999999</v>
      </c>
      <c r="H53" s="19">
        <v>98</v>
      </c>
      <c r="I53" s="19"/>
      <c r="J53" s="19">
        <v>10</v>
      </c>
      <c r="K53" s="19">
        <v>20</v>
      </c>
      <c r="L53" s="19">
        <v>2</v>
      </c>
      <c r="M53" s="19">
        <v>1</v>
      </c>
      <c r="N53" s="19">
        <v>6</v>
      </c>
      <c r="O53" s="19">
        <v>6</v>
      </c>
      <c r="P53" s="19">
        <v>1</v>
      </c>
      <c r="Q53" s="19">
        <v>1</v>
      </c>
      <c r="R53" s="19">
        <v>0</v>
      </c>
      <c r="S53" s="18" t="s">
        <v>732</v>
      </c>
      <c r="U53" s="102">
        <v>3</v>
      </c>
      <c r="V53" s="102">
        <f>IF($H53="","",$H53)</f>
        <v>98</v>
      </c>
      <c r="W53" s="102">
        <f>IF(V53="","",V53/100)</f>
        <v>0.98</v>
      </c>
      <c r="X53" s="102">
        <f>IF($G53="","",$G53)</f>
        <v>10.199999999999999</v>
      </c>
      <c r="Y53" s="102">
        <f>IF($K53="","",$K53)</f>
        <v>20</v>
      </c>
      <c r="Z53" s="102">
        <f>IF(J53="","",J53-1)</f>
        <v>9</v>
      </c>
      <c r="AA53" s="102">
        <f>IF($L53="","",$L53)</f>
        <v>2</v>
      </c>
      <c r="AB53" s="102">
        <f>IF($M53="","",$M53)</f>
        <v>1</v>
      </c>
      <c r="AC53" s="102">
        <f>IF($H54="","",$H54)</f>
        <v>73.7</v>
      </c>
      <c r="AD53" s="102">
        <f>IF(AC53="","",AC53/100)</f>
        <v>0.73699999999999999</v>
      </c>
      <c r="AE53" s="102">
        <f>IF($G54="","",$G54)</f>
        <v>7.3</v>
      </c>
      <c r="AF53" s="102">
        <f>IF($K54="","",$K54)</f>
        <v>17</v>
      </c>
      <c r="AG53" s="102">
        <f>IF(J54="","",J54-1)</f>
        <v>11</v>
      </c>
      <c r="AH53" s="102">
        <f>IF($L54="","",$L54)</f>
        <v>1</v>
      </c>
      <c r="AI53" s="102">
        <f>IF($M54="","",$M54)</f>
        <v>0</v>
      </c>
      <c r="AJ53" s="102">
        <f>IF($H55="","",$H55)</f>
        <v>81.599999999999994</v>
      </c>
      <c r="AK53" s="102">
        <f>IF(AJ53="","",AJ53/100)</f>
        <v>0.81599999999999995</v>
      </c>
      <c r="AL53" s="102">
        <f>IF($G55="","",$G55)</f>
        <v>12.3</v>
      </c>
      <c r="AM53" s="102">
        <f>IF($K55="","",$K55)</f>
        <v>18</v>
      </c>
      <c r="AN53" s="102">
        <f>IF(J55="","",J55-1)</f>
        <v>4</v>
      </c>
      <c r="AO53" s="102">
        <f>IF($L55="","",$L55)</f>
        <v>1</v>
      </c>
      <c r="AP53" s="102">
        <f>IF($M55="","",$M55)</f>
        <v>12</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2.3333333333333335</v>
      </c>
      <c r="BM53" s="102">
        <f>SUM(P53:P58)/U53</f>
        <v>0.33333333333333331</v>
      </c>
      <c r="BN53" s="102">
        <f>SUM(Q53:Q58)/U53</f>
        <v>6</v>
      </c>
      <c r="BO53" s="102">
        <f>SUM(R53:R58)/U53</f>
        <v>0</v>
      </c>
    </row>
    <row r="54" spans="2:67" ht="15.75" x14ac:dyDescent="0.2">
      <c r="B54" s="147"/>
      <c r="C54" s="21" t="s">
        <v>103</v>
      </c>
      <c r="D54" s="19" t="s">
        <v>730</v>
      </c>
      <c r="E54" s="19">
        <v>225</v>
      </c>
      <c r="F54" s="20"/>
      <c r="G54" s="19">
        <v>7.3</v>
      </c>
      <c r="H54" s="19">
        <v>73.7</v>
      </c>
      <c r="I54" s="19"/>
      <c r="J54" s="19">
        <v>12</v>
      </c>
      <c r="K54" s="19">
        <v>17</v>
      </c>
      <c r="L54" s="19">
        <v>1</v>
      </c>
      <c r="M54" s="19">
        <v>0</v>
      </c>
      <c r="N54" s="19">
        <v>5</v>
      </c>
      <c r="O54" s="19">
        <v>0</v>
      </c>
      <c r="P54" s="19">
        <v>0</v>
      </c>
      <c r="Q54" s="19">
        <v>3</v>
      </c>
      <c r="R54" s="19">
        <v>0</v>
      </c>
      <c r="S54" s="18" t="s">
        <v>752</v>
      </c>
    </row>
    <row r="55" spans="2:67" ht="15.75" x14ac:dyDescent="0.2">
      <c r="B55" s="147"/>
      <c r="C55" s="21" t="s">
        <v>102</v>
      </c>
      <c r="D55" s="19" t="str">
        <f>D54</f>
        <v>SR</v>
      </c>
      <c r="E55" s="19">
        <f>E54</f>
        <v>225</v>
      </c>
      <c r="F55" s="20"/>
      <c r="G55" s="19">
        <v>12.3</v>
      </c>
      <c r="H55" s="19">
        <v>81.599999999999994</v>
      </c>
      <c r="I55" s="19"/>
      <c r="J55" s="19">
        <v>5</v>
      </c>
      <c r="K55" s="19">
        <v>18</v>
      </c>
      <c r="L55" s="19">
        <v>1</v>
      </c>
      <c r="M55" s="19">
        <v>12</v>
      </c>
      <c r="N55" s="19">
        <v>14</v>
      </c>
      <c r="O55" s="19">
        <v>1</v>
      </c>
      <c r="P55" s="19">
        <v>0</v>
      </c>
      <c r="Q55" s="19">
        <v>14</v>
      </c>
      <c r="R55" s="19">
        <v>0</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225</v>
      </c>
      <c r="F60" s="13">
        <f>F53</f>
        <v>1277.5899999999999</v>
      </c>
      <c r="G60" s="13">
        <f t="shared" ref="G60:R60" si="8">AVERAGE(G53:G58)</f>
        <v>9.9333333333333336</v>
      </c>
      <c r="H60" s="13">
        <f t="shared" si="8"/>
        <v>84.433333333333323</v>
      </c>
      <c r="I60" s="13" t="e">
        <f t="shared" si="8"/>
        <v>#DIV/0!</v>
      </c>
      <c r="J60" s="13">
        <f t="shared" si="8"/>
        <v>9</v>
      </c>
      <c r="K60" s="13">
        <f t="shared" si="8"/>
        <v>18.333333333333332</v>
      </c>
      <c r="L60" s="13">
        <f t="shared" si="8"/>
        <v>1.3333333333333333</v>
      </c>
      <c r="M60" s="13">
        <f t="shared" si="8"/>
        <v>4.333333333333333</v>
      </c>
      <c r="N60" s="13">
        <f t="shared" si="8"/>
        <v>8.3333333333333339</v>
      </c>
      <c r="O60" s="13">
        <f t="shared" si="8"/>
        <v>2.3333333333333335</v>
      </c>
      <c r="P60" s="13">
        <f t="shared" si="8"/>
        <v>0.33333333333333331</v>
      </c>
      <c r="Q60" s="13">
        <f t="shared" si="8"/>
        <v>6</v>
      </c>
      <c r="R60" s="13">
        <f t="shared" si="8"/>
        <v>0</v>
      </c>
      <c r="S60" s="12"/>
    </row>
    <row r="61" spans="2:67" ht="15.75" x14ac:dyDescent="0.2">
      <c r="B61" s="17"/>
      <c r="C61" s="16" t="s">
        <v>97</v>
      </c>
      <c r="D61" s="15"/>
      <c r="E61" s="14"/>
      <c r="F61" s="14"/>
      <c r="G61" s="13">
        <f t="shared" ref="G61:R61" si="9">STDEV(G53:G58)/SQRT(COUNT(G53:G58))</f>
        <v>1.449520993677258</v>
      </c>
      <c r="H61" s="13">
        <f t="shared" si="9"/>
        <v>7.1564267930612608</v>
      </c>
      <c r="I61" s="13" t="e">
        <f t="shared" si="9"/>
        <v>#DIV/0!</v>
      </c>
      <c r="J61" s="13">
        <f t="shared" si="9"/>
        <v>2.0816659994661326</v>
      </c>
      <c r="K61" s="13">
        <f t="shared" si="9"/>
        <v>0.88191710368819698</v>
      </c>
      <c r="L61" s="13">
        <f t="shared" si="9"/>
        <v>0.33333333333333337</v>
      </c>
      <c r="M61" s="13">
        <f t="shared" si="9"/>
        <v>3.844187531556932</v>
      </c>
      <c r="N61" s="13">
        <f t="shared" si="9"/>
        <v>2.8480012484391772</v>
      </c>
      <c r="O61" s="13">
        <f t="shared" si="9"/>
        <v>1.8559214542766742</v>
      </c>
      <c r="P61" s="13">
        <f t="shared" si="9"/>
        <v>0.33333333333333337</v>
      </c>
      <c r="Q61" s="13">
        <f t="shared" si="9"/>
        <v>4.0414518843273806</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730</v>
      </c>
      <c r="E63" s="19">
        <v>223</v>
      </c>
      <c r="F63" s="19">
        <v>1085.1300000000001</v>
      </c>
      <c r="G63" s="19">
        <v>11.9</v>
      </c>
      <c r="H63" s="19">
        <v>90.5</v>
      </c>
      <c r="I63" s="19"/>
      <c r="J63" s="19">
        <v>9</v>
      </c>
      <c r="K63" s="19">
        <v>19</v>
      </c>
      <c r="L63" s="19">
        <v>4</v>
      </c>
      <c r="M63" s="19">
        <v>12</v>
      </c>
      <c r="N63" s="19">
        <v>10</v>
      </c>
      <c r="O63" s="19">
        <v>0</v>
      </c>
      <c r="P63" s="19">
        <v>0</v>
      </c>
      <c r="Q63" s="19">
        <v>14</v>
      </c>
      <c r="R63" s="19">
        <v>0</v>
      </c>
      <c r="S63" s="18" t="s">
        <v>752</v>
      </c>
      <c r="T63" s="7" t="s">
        <v>791</v>
      </c>
      <c r="U63" s="102">
        <v>3</v>
      </c>
      <c r="V63" s="102">
        <f>IF($H63="","",$H63)</f>
        <v>90.5</v>
      </c>
      <c r="W63" s="102">
        <f>IF(V63="","",V63/100)</f>
        <v>0.90500000000000003</v>
      </c>
      <c r="X63" s="102">
        <f>IF($G63="","",$G63)</f>
        <v>11.9</v>
      </c>
      <c r="Y63" s="102">
        <f>IF($K63="","",$K63)</f>
        <v>19</v>
      </c>
      <c r="Z63" s="102">
        <f>IF(J63="","",J63-1)</f>
        <v>8</v>
      </c>
      <c r="AA63" s="102">
        <f>IF($L63="","",$L63)</f>
        <v>4</v>
      </c>
      <c r="AB63" s="102">
        <f>IF($M63="","",$M63)</f>
        <v>12</v>
      </c>
      <c r="AC63" s="102">
        <f>IF($H64="","",$H64)</f>
        <v>93.5</v>
      </c>
      <c r="AD63" s="102">
        <f>IF(AC63="","",AC63/100)</f>
        <v>0.93500000000000005</v>
      </c>
      <c r="AE63" s="102">
        <f>IF($G64="","",$G64)</f>
        <v>11.6</v>
      </c>
      <c r="AF63" s="102">
        <f>IF($K64="","",$K64)</f>
        <v>23</v>
      </c>
      <c r="AG63" s="102">
        <f>IF(J64="","",J64-1)</f>
        <v>6</v>
      </c>
      <c r="AH63" s="102">
        <f>IF($L64="","",$L64)</f>
        <v>1</v>
      </c>
      <c r="AI63" s="102">
        <f>IF($M64="","",$M64)</f>
        <v>3</v>
      </c>
      <c r="AJ63" s="102">
        <f>IF($H65="","",$H65)</f>
        <v>98.5</v>
      </c>
      <c r="AK63" s="102">
        <f>IF(AJ63="","",AJ63/100)</f>
        <v>0.98499999999999999</v>
      </c>
      <c r="AL63" s="102">
        <f>IF($G65="","",$G65)</f>
        <v>11.9</v>
      </c>
      <c r="AM63" s="102">
        <f>IF($K65="","",$K65)</f>
        <v>20</v>
      </c>
      <c r="AN63" s="102">
        <f>IF(J65="","",J65-1)</f>
        <v>10</v>
      </c>
      <c r="AO63" s="102">
        <f>IF($L65="","",$L65)</f>
        <v>1</v>
      </c>
      <c r="AP63" s="102">
        <f>IF($M65="","",$M65)</f>
        <v>4</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1.3333333333333333</v>
      </c>
      <c r="BM63" s="102">
        <f>SUM(P63:P68)/U63</f>
        <v>0.33333333333333331</v>
      </c>
      <c r="BN63" s="102">
        <f>SUM(Q63:Q68)/U63</f>
        <v>9.6666666666666661</v>
      </c>
      <c r="BO63" s="102">
        <f>SUM(R63:R68)/U63</f>
        <v>0</v>
      </c>
    </row>
    <row r="64" spans="2:67" ht="15.75" x14ac:dyDescent="0.2">
      <c r="B64" s="147"/>
      <c r="C64" s="21" t="s">
        <v>103</v>
      </c>
      <c r="D64" s="19" t="s">
        <v>730</v>
      </c>
      <c r="E64" s="19">
        <v>225</v>
      </c>
      <c r="F64" s="20"/>
      <c r="G64" s="19">
        <v>11.6</v>
      </c>
      <c r="H64" s="19">
        <v>93.5</v>
      </c>
      <c r="I64" s="19"/>
      <c r="J64" s="19">
        <v>7</v>
      </c>
      <c r="K64" s="19">
        <v>23</v>
      </c>
      <c r="L64" s="19">
        <v>1</v>
      </c>
      <c r="M64" s="19">
        <v>3</v>
      </c>
      <c r="N64" s="19">
        <v>19</v>
      </c>
      <c r="O64" s="19">
        <v>0</v>
      </c>
      <c r="P64" s="19">
        <v>0</v>
      </c>
      <c r="Q64" s="19">
        <v>10</v>
      </c>
      <c r="R64" s="19">
        <v>0</v>
      </c>
      <c r="S64" s="18" t="s">
        <v>752</v>
      </c>
    </row>
    <row r="65" spans="2:67" ht="15.75" x14ac:dyDescent="0.2">
      <c r="B65" s="147"/>
      <c r="C65" s="21" t="s">
        <v>102</v>
      </c>
      <c r="D65" s="19" t="str">
        <f>D64</f>
        <v>SR</v>
      </c>
      <c r="E65" s="19">
        <f>E64</f>
        <v>225</v>
      </c>
      <c r="F65" s="20"/>
      <c r="G65" s="19">
        <v>11.9</v>
      </c>
      <c r="H65" s="19">
        <v>98.5</v>
      </c>
      <c r="I65" s="19"/>
      <c r="J65" s="19">
        <v>11</v>
      </c>
      <c r="K65" s="19">
        <v>20</v>
      </c>
      <c r="L65" s="19">
        <v>1</v>
      </c>
      <c r="M65" s="19">
        <v>4</v>
      </c>
      <c r="N65" s="19">
        <v>13</v>
      </c>
      <c r="O65" s="19">
        <v>4</v>
      </c>
      <c r="P65" s="19">
        <v>1</v>
      </c>
      <c r="Q65" s="19">
        <v>5</v>
      </c>
      <c r="R65" s="19">
        <v>0</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225</v>
      </c>
      <c r="F70" s="13">
        <f>F63</f>
        <v>1085.1300000000001</v>
      </c>
      <c r="G70" s="13">
        <f t="shared" ref="G70:R70" si="10">AVERAGE(G63:G68)</f>
        <v>11.799999999999999</v>
      </c>
      <c r="H70" s="13">
        <f t="shared" si="10"/>
        <v>94.166666666666671</v>
      </c>
      <c r="I70" s="13" t="e">
        <f t="shared" si="10"/>
        <v>#DIV/0!</v>
      </c>
      <c r="J70" s="13">
        <f t="shared" si="10"/>
        <v>9</v>
      </c>
      <c r="K70" s="13">
        <f t="shared" si="10"/>
        <v>20.666666666666668</v>
      </c>
      <c r="L70" s="13">
        <f t="shared" si="10"/>
        <v>2</v>
      </c>
      <c r="M70" s="13">
        <f t="shared" si="10"/>
        <v>6.333333333333333</v>
      </c>
      <c r="N70" s="13">
        <f t="shared" si="10"/>
        <v>14</v>
      </c>
      <c r="O70" s="13">
        <f t="shared" si="10"/>
        <v>1.3333333333333333</v>
      </c>
      <c r="P70" s="13">
        <f t="shared" si="10"/>
        <v>0.33333333333333331</v>
      </c>
      <c r="Q70" s="13">
        <f t="shared" si="10"/>
        <v>9.6666666666666661</v>
      </c>
      <c r="R70" s="13">
        <f t="shared" si="10"/>
        <v>0</v>
      </c>
      <c r="S70" s="12"/>
    </row>
    <row r="71" spans="2:67" ht="15.75" x14ac:dyDescent="0.2">
      <c r="B71" s="17"/>
      <c r="C71" s="16" t="s">
        <v>97</v>
      </c>
      <c r="D71" s="15"/>
      <c r="E71" s="14"/>
      <c r="F71" s="14"/>
      <c r="G71" s="13">
        <f t="shared" ref="G71:R71" si="11">STDEV(G63:G68)/SQRT(COUNT(G63:G68))</f>
        <v>0.10000000000000024</v>
      </c>
      <c r="H71" s="13">
        <f t="shared" si="11"/>
        <v>2.3333333333333335</v>
      </c>
      <c r="I71" s="13" t="e">
        <f t="shared" si="11"/>
        <v>#DIV/0!</v>
      </c>
      <c r="J71" s="13">
        <f t="shared" si="11"/>
        <v>1.1547005383792517</v>
      </c>
      <c r="K71" s="13">
        <f t="shared" si="11"/>
        <v>1.2018504251546633</v>
      </c>
      <c r="L71" s="13">
        <f t="shared" si="11"/>
        <v>1</v>
      </c>
      <c r="M71" s="13">
        <f t="shared" si="11"/>
        <v>2.8480012484391777</v>
      </c>
      <c r="N71" s="13">
        <f t="shared" si="11"/>
        <v>2.6457513110645907</v>
      </c>
      <c r="O71" s="13">
        <f t="shared" si="11"/>
        <v>1.3333333333333335</v>
      </c>
      <c r="P71" s="13">
        <f t="shared" si="11"/>
        <v>0.33333333333333337</v>
      </c>
      <c r="Q71" s="13">
        <f t="shared" si="11"/>
        <v>2.6034165586355522</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730</v>
      </c>
      <c r="E73" s="19">
        <v>223</v>
      </c>
      <c r="F73" s="19">
        <v>1485.13</v>
      </c>
      <c r="G73" s="19">
        <v>13.9</v>
      </c>
      <c r="H73" s="19">
        <v>106.5</v>
      </c>
      <c r="I73" s="19"/>
      <c r="J73" s="19">
        <v>8</v>
      </c>
      <c r="K73" s="19">
        <v>26</v>
      </c>
      <c r="L73" s="19">
        <v>3</v>
      </c>
      <c r="M73" s="19">
        <v>2</v>
      </c>
      <c r="N73" s="19">
        <v>14</v>
      </c>
      <c r="O73" s="19">
        <v>4</v>
      </c>
      <c r="P73" s="19">
        <v>0</v>
      </c>
      <c r="Q73" s="19">
        <v>20</v>
      </c>
      <c r="R73" s="19">
        <v>1</v>
      </c>
      <c r="S73" s="18" t="s">
        <v>752</v>
      </c>
      <c r="U73" s="102">
        <v>3</v>
      </c>
      <c r="V73" s="102">
        <f>IF($H73="","",$H73)</f>
        <v>106.5</v>
      </c>
      <c r="W73" s="102">
        <f>IF(V73="","",V73/100)</f>
        <v>1.0649999999999999</v>
      </c>
      <c r="X73" s="102">
        <f>IF($G73="","",$G73)</f>
        <v>13.9</v>
      </c>
      <c r="Y73" s="102">
        <f>IF($K73="","",$K73)</f>
        <v>26</v>
      </c>
      <c r="Z73" s="102">
        <f>IF(J73="","",J73-1)</f>
        <v>7</v>
      </c>
      <c r="AA73" s="102">
        <f>IF($L73="","",$L73)</f>
        <v>3</v>
      </c>
      <c r="AB73" s="102">
        <f>IF($M73="","",$M73)</f>
        <v>2</v>
      </c>
      <c r="AC73" s="102">
        <f>IF($H74="","",$H74)</f>
        <v>56.1</v>
      </c>
      <c r="AD73" s="102">
        <f>IF(AC73="","",AC73/100)</f>
        <v>0.56100000000000005</v>
      </c>
      <c r="AE73" s="102">
        <f>IF($G74="","",$G74)</f>
        <v>8.6</v>
      </c>
      <c r="AF73" s="102">
        <f>IF($K74="","",$K74)</f>
        <v>11</v>
      </c>
      <c r="AG73" s="102">
        <f>IF(J74="","",J74-1)</f>
        <v>5</v>
      </c>
      <c r="AH73" s="102">
        <f>IF($L74="","",$L74)</f>
        <v>1</v>
      </c>
      <c r="AI73" s="102">
        <f>IF($M74="","",$M74)</f>
        <v>5</v>
      </c>
      <c r="AJ73" s="102">
        <f>IF($H75="","",$H75)</f>
        <v>88.1</v>
      </c>
      <c r="AK73" s="102">
        <f>IF(AJ73="","",AJ73/100)</f>
        <v>0.88099999999999989</v>
      </c>
      <c r="AL73" s="102">
        <f>IF($G75="","",$G75)</f>
        <v>12.8</v>
      </c>
      <c r="AM73" s="102">
        <f>IF($K75="","",$K75)</f>
        <v>21</v>
      </c>
      <c r="AN73" s="102">
        <f>IF(J75="","",J75-1)</f>
        <v>6</v>
      </c>
      <c r="AO73" s="102">
        <f>IF($L75="","",$L75)</f>
        <v>3</v>
      </c>
      <c r="AP73" s="102">
        <f>IF($M75="","",$M75)</f>
        <v>14</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1.3333333333333333</v>
      </c>
      <c r="BM73" s="102">
        <f>SUM(P73:P78)/U73</f>
        <v>0</v>
      </c>
      <c r="BN73" s="102">
        <f>SUM(Q73:Q78)/U73</f>
        <v>14</v>
      </c>
      <c r="BO73" s="102">
        <f>SUM(R73:R78)/U73</f>
        <v>0.33333333333333331</v>
      </c>
    </row>
    <row r="74" spans="2:67" ht="15.75" x14ac:dyDescent="0.2">
      <c r="B74" s="147"/>
      <c r="C74" s="21" t="s">
        <v>103</v>
      </c>
      <c r="D74" s="19" t="s">
        <v>730</v>
      </c>
      <c r="E74" s="19">
        <v>225</v>
      </c>
      <c r="F74" s="20"/>
      <c r="G74" s="19">
        <v>8.6</v>
      </c>
      <c r="H74" s="19">
        <v>56.1</v>
      </c>
      <c r="I74" s="19"/>
      <c r="J74" s="19">
        <v>6</v>
      </c>
      <c r="K74" s="19">
        <v>11</v>
      </c>
      <c r="L74" s="19">
        <v>1</v>
      </c>
      <c r="M74" s="19">
        <v>5</v>
      </c>
      <c r="N74" s="19">
        <v>8</v>
      </c>
      <c r="O74" s="19">
        <v>0</v>
      </c>
      <c r="P74" s="19">
        <v>0</v>
      </c>
      <c r="Q74" s="19">
        <v>4</v>
      </c>
      <c r="R74" s="19">
        <v>0</v>
      </c>
      <c r="S74" s="18" t="s">
        <v>731</v>
      </c>
    </row>
    <row r="75" spans="2:67" ht="15.75" x14ac:dyDescent="0.2">
      <c r="B75" s="147"/>
      <c r="C75" s="21" t="s">
        <v>102</v>
      </c>
      <c r="D75" s="19" t="str">
        <f>D74</f>
        <v>SR</v>
      </c>
      <c r="E75" s="19">
        <f>E74</f>
        <v>225</v>
      </c>
      <c r="F75" s="20"/>
      <c r="G75" s="19">
        <v>12.8</v>
      </c>
      <c r="H75" s="19">
        <v>88.1</v>
      </c>
      <c r="I75" s="19"/>
      <c r="J75" s="19">
        <v>7</v>
      </c>
      <c r="K75" s="19">
        <v>21</v>
      </c>
      <c r="L75" s="19">
        <v>3</v>
      </c>
      <c r="M75" s="19">
        <v>14</v>
      </c>
      <c r="N75" s="19">
        <v>16</v>
      </c>
      <c r="O75" s="19">
        <v>0</v>
      </c>
      <c r="P75" s="19">
        <v>0</v>
      </c>
      <c r="Q75" s="19">
        <v>18</v>
      </c>
      <c r="R75" s="19">
        <v>0</v>
      </c>
      <c r="S75" s="18" t="s">
        <v>752</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225</v>
      </c>
      <c r="F80" s="13">
        <f>F73</f>
        <v>1485.13</v>
      </c>
      <c r="G80" s="13">
        <f t="shared" ref="G80:R80" si="12">AVERAGE(G73:G78)</f>
        <v>11.766666666666666</v>
      </c>
      <c r="H80" s="13">
        <f t="shared" si="12"/>
        <v>83.566666666666663</v>
      </c>
      <c r="I80" s="13" t="e">
        <f t="shared" si="12"/>
        <v>#DIV/0!</v>
      </c>
      <c r="J80" s="13">
        <f t="shared" si="12"/>
        <v>7</v>
      </c>
      <c r="K80" s="13">
        <f t="shared" si="12"/>
        <v>19.333333333333332</v>
      </c>
      <c r="L80" s="13">
        <f t="shared" si="12"/>
        <v>2.3333333333333335</v>
      </c>
      <c r="M80" s="13">
        <f t="shared" si="12"/>
        <v>7</v>
      </c>
      <c r="N80" s="13">
        <f t="shared" si="12"/>
        <v>12.666666666666666</v>
      </c>
      <c r="O80" s="13">
        <f t="shared" si="12"/>
        <v>1.3333333333333333</v>
      </c>
      <c r="P80" s="13">
        <f t="shared" si="12"/>
        <v>0</v>
      </c>
      <c r="Q80" s="13">
        <f t="shared" si="12"/>
        <v>14</v>
      </c>
      <c r="R80" s="13">
        <f t="shared" si="12"/>
        <v>0.33333333333333331</v>
      </c>
      <c r="S80" s="12"/>
    </row>
    <row r="81" spans="2:67" ht="15.75" x14ac:dyDescent="0.2">
      <c r="B81" s="17"/>
      <c r="C81" s="16" t="s">
        <v>97</v>
      </c>
      <c r="D81" s="15"/>
      <c r="E81" s="14"/>
      <c r="F81" s="14"/>
      <c r="G81" s="13">
        <f t="shared" ref="G81:R81" si="13">STDEV(G73:G78)/SQRT(COUNT(G73:G78))</f>
        <v>1.614861535171918</v>
      </c>
      <c r="H81" s="13">
        <f t="shared" si="13"/>
        <v>14.72473353843044</v>
      </c>
      <c r="I81" s="13" t="e">
        <f t="shared" si="13"/>
        <v>#DIV/0!</v>
      </c>
      <c r="J81" s="13">
        <f t="shared" si="13"/>
        <v>0.57735026918962584</v>
      </c>
      <c r="K81" s="13">
        <f t="shared" si="13"/>
        <v>4.409585518440986</v>
      </c>
      <c r="L81" s="13">
        <f t="shared" si="13"/>
        <v>0.66666666666666674</v>
      </c>
      <c r="M81" s="13">
        <f t="shared" si="13"/>
        <v>3.6055512754639896</v>
      </c>
      <c r="N81" s="13">
        <f t="shared" si="13"/>
        <v>2.4037008503093271</v>
      </c>
      <c r="O81" s="13">
        <f t="shared" si="13"/>
        <v>1.3333333333333335</v>
      </c>
      <c r="P81" s="13">
        <f t="shared" si="13"/>
        <v>0</v>
      </c>
      <c r="Q81" s="13">
        <f t="shared" si="13"/>
        <v>5.0332229568471671</v>
      </c>
      <c r="R81" s="13">
        <f t="shared" si="13"/>
        <v>0.33333333333333337</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730</v>
      </c>
      <c r="E83" s="19">
        <v>223</v>
      </c>
      <c r="F83" s="19">
        <v>1326.37</v>
      </c>
      <c r="G83" s="19">
        <v>11.6</v>
      </c>
      <c r="H83" s="19">
        <v>105.2</v>
      </c>
      <c r="I83" s="19"/>
      <c r="J83" s="19">
        <v>5</v>
      </c>
      <c r="K83" s="19">
        <v>23</v>
      </c>
      <c r="L83" s="19">
        <v>0</v>
      </c>
      <c r="M83" s="19">
        <v>0</v>
      </c>
      <c r="N83" s="19">
        <v>15</v>
      </c>
      <c r="O83" s="19">
        <v>5</v>
      </c>
      <c r="P83" s="19">
        <v>0</v>
      </c>
      <c r="Q83" s="19">
        <v>8</v>
      </c>
      <c r="R83" s="19">
        <v>0</v>
      </c>
      <c r="S83" s="18" t="s">
        <v>752</v>
      </c>
      <c r="T83" s="7" t="s">
        <v>791</v>
      </c>
      <c r="U83" s="102">
        <v>3</v>
      </c>
      <c r="V83" s="102">
        <f>IF($H83="","",$H83)</f>
        <v>105.2</v>
      </c>
      <c r="W83" s="102">
        <f>IF(V83="","",V83/100)</f>
        <v>1.052</v>
      </c>
      <c r="X83" s="102">
        <f>IF($G83="","",$G83)</f>
        <v>11.6</v>
      </c>
      <c r="Y83" s="102">
        <f>IF($K83="","",$K83)</f>
        <v>23</v>
      </c>
      <c r="Z83" s="102">
        <f>IF(J83="","",J83-1)</f>
        <v>4</v>
      </c>
      <c r="AA83" s="102">
        <f>IF($L83="","",$L83)</f>
        <v>0</v>
      </c>
      <c r="AB83" s="102">
        <f>IF($M83="","",$M83)</f>
        <v>0</v>
      </c>
      <c r="AC83" s="102">
        <f>IF($H84="","",$H84)</f>
        <v>87.6</v>
      </c>
      <c r="AD83" s="102">
        <f>IF(AC83="","",AC83/100)</f>
        <v>0.87599999999999989</v>
      </c>
      <c r="AE83" s="102">
        <f>IF($G84="","",$G84)</f>
        <v>11</v>
      </c>
      <c r="AF83" s="102">
        <f>IF($K84="","",$K84)</f>
        <v>20</v>
      </c>
      <c r="AG83" s="102">
        <f>IF(J84="","",J84-1)</f>
        <v>3</v>
      </c>
      <c r="AH83" s="102">
        <f>IF($L84="","",$L84)</f>
        <v>1</v>
      </c>
      <c r="AI83" s="102">
        <f>IF($M84="","",$M84)</f>
        <v>5</v>
      </c>
      <c r="AJ83" s="102">
        <f>IF($H85="","",$H85)</f>
        <v>96.1</v>
      </c>
      <c r="AK83" s="102">
        <f>IF(AJ83="","",AJ83/100)</f>
        <v>0.96099999999999997</v>
      </c>
      <c r="AL83" s="102">
        <f>IF($G85="","",$G85)</f>
        <v>12.9</v>
      </c>
      <c r="AM83" s="102">
        <f>IF($K85="","",$K85)</f>
        <v>19</v>
      </c>
      <c r="AN83" s="102">
        <f>IF(J85="","",J85-1)</f>
        <v>8</v>
      </c>
      <c r="AO83" s="102">
        <f>IF($L85="","",$L85)</f>
        <v>1</v>
      </c>
      <c r="AP83" s="102">
        <f>IF($M85="","",$M85)</f>
        <v>6</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2.6666666666666665</v>
      </c>
      <c r="BM83" s="102">
        <f>SUM(P83:P88)/U83</f>
        <v>0.33333333333333331</v>
      </c>
      <c r="BN83" s="102">
        <f>SUM(Q83:Q88)/U83</f>
        <v>8.6666666666666661</v>
      </c>
      <c r="BO83" s="102">
        <f>SUM(R83:R88)/U83</f>
        <v>0</v>
      </c>
    </row>
    <row r="84" spans="2:67" ht="15.75" x14ac:dyDescent="0.2">
      <c r="B84" s="147"/>
      <c r="C84" s="21" t="s">
        <v>103</v>
      </c>
      <c r="D84" s="19" t="s">
        <v>730</v>
      </c>
      <c r="E84" s="19">
        <v>225</v>
      </c>
      <c r="F84" s="20"/>
      <c r="G84" s="19">
        <v>11</v>
      </c>
      <c r="H84" s="19">
        <v>87.6</v>
      </c>
      <c r="I84" s="19"/>
      <c r="J84" s="19">
        <v>4</v>
      </c>
      <c r="K84" s="19">
        <v>20</v>
      </c>
      <c r="L84" s="19">
        <v>1</v>
      </c>
      <c r="M84" s="19">
        <v>5</v>
      </c>
      <c r="N84" s="19">
        <v>15</v>
      </c>
      <c r="O84" s="19">
        <v>0</v>
      </c>
      <c r="P84" s="19">
        <v>0</v>
      </c>
      <c r="Q84" s="19">
        <v>8</v>
      </c>
      <c r="R84" s="19">
        <v>0</v>
      </c>
      <c r="S84" s="18" t="s">
        <v>731</v>
      </c>
    </row>
    <row r="85" spans="2:67" ht="15.75" x14ac:dyDescent="0.2">
      <c r="B85" s="147"/>
      <c r="C85" s="21" t="s">
        <v>102</v>
      </c>
      <c r="D85" s="19" t="str">
        <f>D84</f>
        <v>SR</v>
      </c>
      <c r="E85" s="19">
        <f>E84</f>
        <v>225</v>
      </c>
      <c r="F85" s="20"/>
      <c r="G85" s="19">
        <v>12.9</v>
      </c>
      <c r="H85" s="19">
        <v>96.1</v>
      </c>
      <c r="I85" s="19"/>
      <c r="J85" s="19">
        <v>9</v>
      </c>
      <c r="K85" s="19">
        <v>19</v>
      </c>
      <c r="L85" s="19">
        <v>1</v>
      </c>
      <c r="M85" s="19">
        <v>6</v>
      </c>
      <c r="N85" s="19">
        <v>9</v>
      </c>
      <c r="O85" s="19">
        <v>3</v>
      </c>
      <c r="P85" s="19">
        <v>1</v>
      </c>
      <c r="Q85" s="19">
        <v>10</v>
      </c>
      <c r="R85" s="19">
        <v>0</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225</v>
      </c>
      <c r="F90" s="13">
        <f>F83</f>
        <v>1326.37</v>
      </c>
      <c r="G90" s="13">
        <f t="shared" ref="G90:R90" si="14">AVERAGE(G83:G88)</f>
        <v>11.833333333333334</v>
      </c>
      <c r="H90" s="13">
        <f t="shared" si="14"/>
        <v>96.3</v>
      </c>
      <c r="I90" s="13" t="e">
        <f t="shared" si="14"/>
        <v>#DIV/0!</v>
      </c>
      <c r="J90" s="13">
        <f t="shared" si="14"/>
        <v>6</v>
      </c>
      <c r="K90" s="13">
        <f t="shared" si="14"/>
        <v>20.666666666666668</v>
      </c>
      <c r="L90" s="13">
        <f t="shared" si="14"/>
        <v>0.66666666666666663</v>
      </c>
      <c r="M90" s="13">
        <f t="shared" si="14"/>
        <v>3.6666666666666665</v>
      </c>
      <c r="N90" s="13">
        <f t="shared" si="14"/>
        <v>13</v>
      </c>
      <c r="O90" s="13">
        <f t="shared" si="14"/>
        <v>2.6666666666666665</v>
      </c>
      <c r="P90" s="13">
        <f t="shared" si="14"/>
        <v>0.33333333333333331</v>
      </c>
      <c r="Q90" s="13">
        <f t="shared" si="14"/>
        <v>8.6666666666666661</v>
      </c>
      <c r="R90" s="13">
        <f t="shared" si="14"/>
        <v>0</v>
      </c>
      <c r="S90" s="12"/>
    </row>
    <row r="91" spans="2:67" ht="15.75" x14ac:dyDescent="0.2">
      <c r="B91" s="17"/>
      <c r="C91" s="16" t="s">
        <v>97</v>
      </c>
      <c r="D91" s="15"/>
      <c r="E91" s="14"/>
      <c r="F91" s="14"/>
      <c r="G91" s="13">
        <f t="shared" ref="G91:R91" si="15">STDEV(G83:G88)/SQRT(COUNT(G83:G88))</f>
        <v>0.56075346137535753</v>
      </c>
      <c r="H91" s="13">
        <f t="shared" si="15"/>
        <v>5.0816663933530073</v>
      </c>
      <c r="I91" s="13" t="e">
        <f t="shared" si="15"/>
        <v>#DIV/0!</v>
      </c>
      <c r="J91" s="13">
        <f t="shared" si="15"/>
        <v>1.5275252316519468</v>
      </c>
      <c r="K91" s="13">
        <f t="shared" si="15"/>
        <v>1.2018504251546633</v>
      </c>
      <c r="L91" s="13">
        <f t="shared" si="15"/>
        <v>0.33333333333333337</v>
      </c>
      <c r="M91" s="13">
        <f t="shared" si="15"/>
        <v>1.855921454276674</v>
      </c>
      <c r="N91" s="13">
        <f t="shared" si="15"/>
        <v>2</v>
      </c>
      <c r="O91" s="13">
        <f t="shared" si="15"/>
        <v>1.4529663145135581</v>
      </c>
      <c r="P91" s="13">
        <f t="shared" si="15"/>
        <v>0.33333333333333337</v>
      </c>
      <c r="Q91" s="13">
        <f t="shared" si="15"/>
        <v>0.66666666666666552</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EC44F-82B3-4FF8-B0C4-A3C98238C5CE}">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730</v>
      </c>
      <c r="E13" s="19">
        <v>223</v>
      </c>
      <c r="F13" s="19">
        <v>1449.02</v>
      </c>
      <c r="G13" s="19">
        <v>9.01</v>
      </c>
      <c r="H13" s="19">
        <v>83.5</v>
      </c>
      <c r="I13" s="19"/>
      <c r="J13" s="19">
        <v>7</v>
      </c>
      <c r="K13" s="19">
        <v>20</v>
      </c>
      <c r="L13" s="19">
        <v>1</v>
      </c>
      <c r="M13" s="19">
        <v>5</v>
      </c>
      <c r="N13" s="19">
        <v>13</v>
      </c>
      <c r="O13" s="19">
        <v>0</v>
      </c>
      <c r="P13" s="19">
        <v>0</v>
      </c>
      <c r="Q13" s="19">
        <v>10</v>
      </c>
      <c r="R13" s="19"/>
      <c r="S13" s="18" t="s">
        <v>731</v>
      </c>
      <c r="U13" s="102">
        <v>3</v>
      </c>
      <c r="V13" s="102">
        <f>IF($H13="","",$H13)</f>
        <v>83.5</v>
      </c>
      <c r="W13" s="102">
        <f>IF(V13="","",V13/100)</f>
        <v>0.83499999999999996</v>
      </c>
      <c r="X13" s="102">
        <f>IF($G13="","",$G13)</f>
        <v>9.01</v>
      </c>
      <c r="Y13" s="102">
        <f>IF($K13="","",$K13)</f>
        <v>20</v>
      </c>
      <c r="Z13" s="102">
        <f>IF(J13="","",J13-1)</f>
        <v>6</v>
      </c>
      <c r="AA13" s="102">
        <f>IF($L13="","",$L13)</f>
        <v>1</v>
      </c>
      <c r="AB13" s="102">
        <f>IF($M13="","",$M13)</f>
        <v>5</v>
      </c>
      <c r="AC13" s="102">
        <f>IF($H14="","",$H14)</f>
        <v>67.400000000000006</v>
      </c>
      <c r="AD13" s="102">
        <f>IF(AC13="","",AC13/100)</f>
        <v>0.67400000000000004</v>
      </c>
      <c r="AE13" s="102">
        <f>IF($G14="","",$G14)</f>
        <v>9.67</v>
      </c>
      <c r="AF13" s="102">
        <f>IF($K14="","",$K14)</f>
        <v>19</v>
      </c>
      <c r="AG13" s="102">
        <f>IF(J14="","",J14-1)</f>
        <v>4</v>
      </c>
      <c r="AH13" s="102">
        <f>IF($L14="","",$L14)</f>
        <v>1</v>
      </c>
      <c r="AI13" s="102">
        <f>IF($M14="","",$M14)</f>
        <v>11</v>
      </c>
      <c r="AJ13" s="102">
        <f>IF($H15="","",$H15)</f>
        <v>78.3</v>
      </c>
      <c r="AK13" s="102">
        <f>IF(AJ13="","",AJ13/100)</f>
        <v>0.78299999999999992</v>
      </c>
      <c r="AL13" s="102">
        <f>IF($G15="","",$G15)</f>
        <v>8.41</v>
      </c>
      <c r="AM13" s="102">
        <f>IF($K15="","",$K15)</f>
        <v>14</v>
      </c>
      <c r="AN13" s="102">
        <f>IF(J15="","",J15-1)</f>
        <v>4</v>
      </c>
      <c r="AO13" s="102">
        <f>IF($L15="","",$L15)</f>
        <v>0</v>
      </c>
      <c r="AP13" s="102">
        <f>IF($M15="","",$M15)</f>
        <v>0</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0.33333333333333331</v>
      </c>
      <c r="BM13" s="102">
        <f>SUM(P13:P18)/U13</f>
        <v>0.33333333333333331</v>
      </c>
      <c r="BN13" s="102">
        <f>SUM(Q13:Q18)/U13</f>
        <v>7.666666666666667</v>
      </c>
      <c r="BO13" s="102">
        <f>SUM(R13:R18)/U13</f>
        <v>0.66666666666666663</v>
      </c>
    </row>
    <row r="14" spans="2:67" ht="15.75" x14ac:dyDescent="0.2">
      <c r="B14" s="147"/>
      <c r="C14" s="21" t="s">
        <v>103</v>
      </c>
      <c r="D14" s="19" t="s">
        <v>745</v>
      </c>
      <c r="E14" s="19">
        <v>225</v>
      </c>
      <c r="F14" s="20"/>
      <c r="G14" s="19">
        <v>9.67</v>
      </c>
      <c r="H14" s="19">
        <v>67.400000000000006</v>
      </c>
      <c r="I14" s="19"/>
      <c r="J14" s="19">
        <v>5</v>
      </c>
      <c r="K14" s="19">
        <v>19</v>
      </c>
      <c r="L14" s="19">
        <v>1</v>
      </c>
      <c r="M14" s="19">
        <v>11</v>
      </c>
      <c r="N14" s="19">
        <v>20</v>
      </c>
      <c r="O14" s="19">
        <v>0</v>
      </c>
      <c r="P14" s="19">
        <v>0</v>
      </c>
      <c r="Q14" s="19">
        <v>5</v>
      </c>
      <c r="R14" s="19">
        <v>2</v>
      </c>
      <c r="S14" s="18" t="s">
        <v>731</v>
      </c>
    </row>
    <row r="15" spans="2:67" ht="15.75" x14ac:dyDescent="0.2">
      <c r="B15" s="147"/>
      <c r="C15" s="21" t="s">
        <v>102</v>
      </c>
      <c r="D15" s="19" t="str">
        <f>D14</f>
        <v>CO'B</v>
      </c>
      <c r="E15" s="19">
        <f>E14</f>
        <v>225</v>
      </c>
      <c r="F15" s="20"/>
      <c r="G15" s="19">
        <v>8.41</v>
      </c>
      <c r="H15" s="19">
        <v>78.3</v>
      </c>
      <c r="I15" s="19"/>
      <c r="J15" s="19">
        <v>5</v>
      </c>
      <c r="K15" s="19">
        <v>14</v>
      </c>
      <c r="L15" s="19">
        <v>0</v>
      </c>
      <c r="M15" s="19">
        <v>0</v>
      </c>
      <c r="N15" s="19">
        <v>15</v>
      </c>
      <c r="O15" s="19">
        <v>1</v>
      </c>
      <c r="P15" s="19">
        <v>1</v>
      </c>
      <c r="Q15" s="19">
        <v>8</v>
      </c>
      <c r="R15" s="19"/>
      <c r="S15" s="18"/>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225</v>
      </c>
      <c r="F20" s="13">
        <f>F13</f>
        <v>1449.02</v>
      </c>
      <c r="G20" s="13">
        <f t="shared" ref="G20:R20" si="0">AVERAGE(G13:G18)</f>
        <v>9.0299999999999994</v>
      </c>
      <c r="H20" s="13">
        <f t="shared" si="0"/>
        <v>76.399999999999991</v>
      </c>
      <c r="I20" s="13" t="e">
        <f t="shared" si="0"/>
        <v>#DIV/0!</v>
      </c>
      <c r="J20" s="13">
        <f t="shared" si="0"/>
        <v>5.666666666666667</v>
      </c>
      <c r="K20" s="13">
        <f t="shared" si="0"/>
        <v>17.666666666666668</v>
      </c>
      <c r="L20" s="13">
        <f t="shared" si="0"/>
        <v>0.66666666666666663</v>
      </c>
      <c r="M20" s="13">
        <f t="shared" si="0"/>
        <v>5.333333333333333</v>
      </c>
      <c r="N20" s="13">
        <f t="shared" si="0"/>
        <v>16</v>
      </c>
      <c r="O20" s="13">
        <f t="shared" si="0"/>
        <v>0.33333333333333331</v>
      </c>
      <c r="P20" s="13">
        <f t="shared" si="0"/>
        <v>0.33333333333333331</v>
      </c>
      <c r="Q20" s="13">
        <f t="shared" si="0"/>
        <v>7.666666666666667</v>
      </c>
      <c r="R20" s="13">
        <f t="shared" si="0"/>
        <v>2</v>
      </c>
      <c r="S20" s="12"/>
    </row>
    <row r="21" spans="2:67" ht="15.75" x14ac:dyDescent="0.2">
      <c r="B21" s="17"/>
      <c r="C21" s="16" t="s">
        <v>97</v>
      </c>
      <c r="D21" s="15"/>
      <c r="E21" s="14"/>
      <c r="F21" s="14"/>
      <c r="G21" s="13">
        <f t="shared" ref="G21:R21" si="1">STDEV(G13:G18)/SQRT(COUNT(G13:G18))</f>
        <v>0.36386810797320501</v>
      </c>
      <c r="H21" s="13">
        <f t="shared" si="1"/>
        <v>4.7437678414245061</v>
      </c>
      <c r="I21" s="13" t="e">
        <f t="shared" si="1"/>
        <v>#DIV/0!</v>
      </c>
      <c r="J21" s="13">
        <f t="shared" si="1"/>
        <v>0.6666666666666673</v>
      </c>
      <c r="K21" s="13">
        <f t="shared" si="1"/>
        <v>1.8559214542766724</v>
      </c>
      <c r="L21" s="13">
        <f t="shared" si="1"/>
        <v>0.33333333333333337</v>
      </c>
      <c r="M21" s="13">
        <f t="shared" si="1"/>
        <v>3.1797973380564857</v>
      </c>
      <c r="N21" s="13">
        <f t="shared" si="1"/>
        <v>2.0816659994661326</v>
      </c>
      <c r="O21" s="13">
        <f t="shared" si="1"/>
        <v>0.33333333333333337</v>
      </c>
      <c r="P21" s="13">
        <f t="shared" si="1"/>
        <v>0.33333333333333337</v>
      </c>
      <c r="Q21" s="13">
        <f t="shared" si="1"/>
        <v>1.4529663145135574</v>
      </c>
      <c r="R21" s="13" t="e">
        <f t="shared" si="1"/>
        <v>#DIV/0!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730</v>
      </c>
      <c r="E23" s="19">
        <v>223</v>
      </c>
      <c r="F23" s="19">
        <v>1295.5</v>
      </c>
      <c r="G23" s="19">
        <v>16.37</v>
      </c>
      <c r="H23" s="19">
        <v>89.1</v>
      </c>
      <c r="I23" s="19"/>
      <c r="J23" s="19">
        <v>6</v>
      </c>
      <c r="K23" s="19">
        <v>19</v>
      </c>
      <c r="L23" s="19">
        <v>3</v>
      </c>
      <c r="M23" s="19">
        <v>35</v>
      </c>
      <c r="N23" s="19">
        <v>39</v>
      </c>
      <c r="O23" s="19">
        <v>6</v>
      </c>
      <c r="P23" s="19">
        <v>0</v>
      </c>
      <c r="Q23" s="19">
        <v>27</v>
      </c>
      <c r="R23" s="19"/>
      <c r="S23" s="18" t="s">
        <v>732</v>
      </c>
      <c r="U23" s="102">
        <v>3</v>
      </c>
      <c r="V23" s="102">
        <f>IF($H23="","",$H23)</f>
        <v>89.1</v>
      </c>
      <c r="W23" s="102">
        <f>IF(V23="","",V23/100)</f>
        <v>0.8909999999999999</v>
      </c>
      <c r="X23" s="102">
        <f>IF($G23="","",$G23)</f>
        <v>16.37</v>
      </c>
      <c r="Y23" s="102">
        <f>IF($K23="","",$K23)</f>
        <v>19</v>
      </c>
      <c r="Z23" s="102">
        <f>IF(J23="","",J23-1)</f>
        <v>5</v>
      </c>
      <c r="AA23" s="102">
        <f>IF($L23="","",$L23)</f>
        <v>3</v>
      </c>
      <c r="AB23" s="102">
        <f>IF($M23="","",$M23)</f>
        <v>35</v>
      </c>
      <c r="AC23" s="102">
        <f>IF($H24="","",$H24)</f>
        <v>80.3</v>
      </c>
      <c r="AD23" s="102">
        <f>IF(AC23="","",AC23/100)</f>
        <v>0.80299999999999994</v>
      </c>
      <c r="AE23" s="102">
        <f>IF($G24="","",$G24)</f>
        <v>10.050000000000001</v>
      </c>
      <c r="AF23" s="102">
        <f>IF($K24="","",$K24)</f>
        <v>23</v>
      </c>
      <c r="AG23" s="102">
        <f>IF(J24="","",J24-1)</f>
        <v>6</v>
      </c>
      <c r="AH23" s="102">
        <f>IF($L24="","",$L24)</f>
        <v>1</v>
      </c>
      <c r="AI23" s="102">
        <f>IF($M24="","",$M24)</f>
        <v>14</v>
      </c>
      <c r="AJ23" s="102">
        <f>IF($H25="","",$H25)</f>
        <v>91.5</v>
      </c>
      <c r="AK23" s="102">
        <f>IF(AJ23="","",AJ23/100)</f>
        <v>0.91500000000000004</v>
      </c>
      <c r="AL23" s="102">
        <f>IF($G25="","",$G25)</f>
        <v>11.46</v>
      </c>
      <c r="AM23" s="102">
        <f>IF($K25="","",$K25)</f>
        <v>24</v>
      </c>
      <c r="AN23" s="102">
        <f>IF(J25="","",J25-1)</f>
        <v>4</v>
      </c>
      <c r="AO23" s="102">
        <f>IF($L25="","",$L25)</f>
        <v>1</v>
      </c>
      <c r="AP23" s="102">
        <f>IF($M25="","",$M25)</f>
        <v>6</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3.3333333333333335</v>
      </c>
      <c r="BM23" s="102">
        <f>SUM(P23:P28)/U23</f>
        <v>0</v>
      </c>
      <c r="BN23" s="102">
        <f>SUM(Q23:Q28)/U23</f>
        <v>15.666666666666666</v>
      </c>
      <c r="BO23" s="102">
        <f>SUM(R23:R28)/U23</f>
        <v>0.66666666666666663</v>
      </c>
    </row>
    <row r="24" spans="2:67" ht="15.75" x14ac:dyDescent="0.2">
      <c r="B24" s="147"/>
      <c r="C24" s="21" t="s">
        <v>103</v>
      </c>
      <c r="D24" s="19" t="s">
        <v>745</v>
      </c>
      <c r="E24" s="19">
        <v>225</v>
      </c>
      <c r="F24" s="20"/>
      <c r="G24" s="19">
        <v>10.050000000000001</v>
      </c>
      <c r="H24" s="19">
        <v>80.3</v>
      </c>
      <c r="I24" s="19"/>
      <c r="J24" s="19">
        <v>7</v>
      </c>
      <c r="K24" s="19">
        <v>23</v>
      </c>
      <c r="L24" s="19">
        <v>1</v>
      </c>
      <c r="M24" s="19">
        <v>14</v>
      </c>
      <c r="N24" s="19">
        <v>21</v>
      </c>
      <c r="O24" s="19">
        <v>0</v>
      </c>
      <c r="P24" s="19">
        <v>0</v>
      </c>
      <c r="Q24" s="19">
        <v>13</v>
      </c>
      <c r="R24" s="19"/>
      <c r="S24" s="18" t="s">
        <v>731</v>
      </c>
    </row>
    <row r="25" spans="2:67" ht="15.75" x14ac:dyDescent="0.2">
      <c r="B25" s="147"/>
      <c r="C25" s="21" t="s">
        <v>102</v>
      </c>
      <c r="D25" s="19" t="str">
        <f>D24</f>
        <v>CO'B</v>
      </c>
      <c r="E25" s="19">
        <f>E24</f>
        <v>225</v>
      </c>
      <c r="F25" s="20"/>
      <c r="G25" s="19">
        <v>11.46</v>
      </c>
      <c r="H25" s="19">
        <v>91.5</v>
      </c>
      <c r="I25" s="19"/>
      <c r="J25" s="19">
        <v>5</v>
      </c>
      <c r="K25" s="19">
        <v>24</v>
      </c>
      <c r="L25" s="19">
        <v>1</v>
      </c>
      <c r="M25" s="19">
        <v>6</v>
      </c>
      <c r="N25" s="19">
        <v>20</v>
      </c>
      <c r="O25" s="19">
        <v>4</v>
      </c>
      <c r="P25" s="19">
        <v>0</v>
      </c>
      <c r="Q25" s="19">
        <v>7</v>
      </c>
      <c r="R25" s="19">
        <v>2</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225</v>
      </c>
      <c r="F30" s="13">
        <f>F23</f>
        <v>1295.5</v>
      </c>
      <c r="G30" s="13">
        <f t="shared" ref="G30:R30" si="2">AVERAGE(G23:G28)</f>
        <v>12.626666666666667</v>
      </c>
      <c r="H30" s="13">
        <f t="shared" si="2"/>
        <v>86.966666666666654</v>
      </c>
      <c r="I30" s="13" t="e">
        <f t="shared" si="2"/>
        <v>#DIV/0!</v>
      </c>
      <c r="J30" s="13">
        <f t="shared" si="2"/>
        <v>6</v>
      </c>
      <c r="K30" s="13">
        <f t="shared" si="2"/>
        <v>22</v>
      </c>
      <c r="L30" s="13">
        <f t="shared" si="2"/>
        <v>1.6666666666666667</v>
      </c>
      <c r="M30" s="13">
        <f t="shared" si="2"/>
        <v>18.333333333333332</v>
      </c>
      <c r="N30" s="13">
        <f t="shared" si="2"/>
        <v>26.666666666666668</v>
      </c>
      <c r="O30" s="13">
        <f t="shared" si="2"/>
        <v>3.3333333333333335</v>
      </c>
      <c r="P30" s="13">
        <f t="shared" si="2"/>
        <v>0</v>
      </c>
      <c r="Q30" s="13">
        <f t="shared" si="2"/>
        <v>15.666666666666666</v>
      </c>
      <c r="R30" s="13">
        <f t="shared" si="2"/>
        <v>2</v>
      </c>
      <c r="S30" s="12"/>
    </row>
    <row r="31" spans="2:67" ht="15.75" x14ac:dyDescent="0.2">
      <c r="B31" s="17"/>
      <c r="C31" s="16" t="s">
        <v>97</v>
      </c>
      <c r="D31" s="15"/>
      <c r="E31" s="14"/>
      <c r="F31" s="14"/>
      <c r="G31" s="13">
        <f t="shared" ref="G31:R31" si="3">STDEV(G23:G28)/SQRT(COUNT(G23:G28))</f>
        <v>1.9154140834584847</v>
      </c>
      <c r="H31" s="13">
        <f t="shared" si="3"/>
        <v>3.4045720892809883</v>
      </c>
      <c r="I31" s="13" t="e">
        <f t="shared" si="3"/>
        <v>#DIV/0!</v>
      </c>
      <c r="J31" s="13">
        <f t="shared" si="3"/>
        <v>0.57735026918962584</v>
      </c>
      <c r="K31" s="13">
        <f t="shared" si="3"/>
        <v>1.5275252316519468</v>
      </c>
      <c r="L31" s="13">
        <f t="shared" si="3"/>
        <v>0.66666666666666663</v>
      </c>
      <c r="M31" s="13">
        <f t="shared" si="3"/>
        <v>8.647414514048565</v>
      </c>
      <c r="N31" s="13">
        <f t="shared" si="3"/>
        <v>6.173419725817376</v>
      </c>
      <c r="O31" s="13">
        <f t="shared" si="3"/>
        <v>1.7638342073763937</v>
      </c>
      <c r="P31" s="13">
        <f t="shared" si="3"/>
        <v>0</v>
      </c>
      <c r="Q31" s="13">
        <f t="shared" si="3"/>
        <v>5.9254629448770597</v>
      </c>
      <c r="R31" s="13" t="e">
        <f t="shared" si="3"/>
        <v>#DIV/0!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730</v>
      </c>
      <c r="E33" s="19">
        <v>223</v>
      </c>
      <c r="F33" s="19">
        <v>1560.8</v>
      </c>
      <c r="G33" s="19">
        <v>12.46</v>
      </c>
      <c r="H33" s="19">
        <v>101.3</v>
      </c>
      <c r="I33" s="19"/>
      <c r="J33" s="19">
        <v>7</v>
      </c>
      <c r="K33" s="19">
        <v>26</v>
      </c>
      <c r="L33" s="19">
        <v>0</v>
      </c>
      <c r="M33" s="19">
        <v>0</v>
      </c>
      <c r="N33" s="19">
        <v>23</v>
      </c>
      <c r="O33" s="19">
        <v>0</v>
      </c>
      <c r="P33" s="19">
        <v>0</v>
      </c>
      <c r="Q33" s="19">
        <v>15</v>
      </c>
      <c r="R33" s="19">
        <v>1</v>
      </c>
      <c r="S33" s="18" t="s">
        <v>752</v>
      </c>
      <c r="T33" s="7" t="s">
        <v>784</v>
      </c>
      <c r="U33" s="102">
        <v>3</v>
      </c>
      <c r="V33" s="102">
        <f>IF($H33="","",$H33)</f>
        <v>101.3</v>
      </c>
      <c r="W33" s="102">
        <f>IF(V33="","",V33/100)</f>
        <v>1.0129999999999999</v>
      </c>
      <c r="X33" s="102">
        <f>IF($G33="","",$G33)</f>
        <v>12.46</v>
      </c>
      <c r="Y33" s="102">
        <f>IF($K33="","",$K33)</f>
        <v>26</v>
      </c>
      <c r="Z33" s="102">
        <f>IF(J33="","",J33-1)</f>
        <v>6</v>
      </c>
      <c r="AA33" s="102">
        <f>IF($L33="","",$L33)</f>
        <v>0</v>
      </c>
      <c r="AB33" s="102">
        <f>IF($M33="","",$M33)</f>
        <v>0</v>
      </c>
      <c r="AC33" s="102">
        <f>IF($H34="","",$H34)</f>
        <v>112.3</v>
      </c>
      <c r="AD33" s="102">
        <f>IF(AC33="","",AC33/100)</f>
        <v>1.123</v>
      </c>
      <c r="AE33" s="102">
        <f>IF($G34="","",$G34)</f>
        <v>14.05</v>
      </c>
      <c r="AF33" s="102">
        <f>IF($K34="","",$K34)</f>
        <v>27</v>
      </c>
      <c r="AG33" s="102">
        <f>IF(J34="","",J34-1)</f>
        <v>4</v>
      </c>
      <c r="AH33" s="102">
        <f>IF($L34="","",$L34)</f>
        <v>2</v>
      </c>
      <c r="AI33" s="102">
        <f>IF($M34="","",$M34)</f>
        <v>23</v>
      </c>
      <c r="AJ33" s="102">
        <f>IF($H35="","",$H35)</f>
        <v>82.2</v>
      </c>
      <c r="AK33" s="102">
        <f>IF(AJ33="","",AJ33/100)</f>
        <v>0.82200000000000006</v>
      </c>
      <c r="AL33" s="102">
        <f>IF($G35="","",$G35)</f>
        <v>12.07</v>
      </c>
      <c r="AM33" s="102">
        <f>IF($K35="","",$K35)</f>
        <v>24</v>
      </c>
      <c r="AN33" s="102">
        <f>IF(J35="","",J35-1)</f>
        <v>8</v>
      </c>
      <c r="AO33" s="102">
        <f>IF($L35="","",$L35)</f>
        <v>3</v>
      </c>
      <c r="AP33" s="102">
        <f>IF($M35="","",$M35)</f>
        <v>23</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6.666666666666667</v>
      </c>
      <c r="BM33" s="102">
        <f>SUM(P33:P38)/U33</f>
        <v>0</v>
      </c>
      <c r="BN33" s="102">
        <f>SUM(Q33:Q38)/U33</f>
        <v>18.666666666666668</v>
      </c>
      <c r="BO33" s="102">
        <f>SUM(R33:R38)/U33</f>
        <v>0.33333333333333331</v>
      </c>
    </row>
    <row r="34" spans="2:67" ht="15.75" x14ac:dyDescent="0.2">
      <c r="B34" s="147"/>
      <c r="C34" s="21" t="s">
        <v>103</v>
      </c>
      <c r="D34" s="19" t="s">
        <v>745</v>
      </c>
      <c r="E34" s="19">
        <v>226</v>
      </c>
      <c r="F34" s="20"/>
      <c r="G34" s="19">
        <v>14.05</v>
      </c>
      <c r="H34" s="19">
        <v>112.3</v>
      </c>
      <c r="I34" s="19"/>
      <c r="J34" s="19">
        <v>5</v>
      </c>
      <c r="K34" s="19">
        <v>27</v>
      </c>
      <c r="L34" s="19">
        <v>2</v>
      </c>
      <c r="M34" s="19">
        <v>23</v>
      </c>
      <c r="N34" s="19">
        <v>38</v>
      </c>
      <c r="O34" s="19">
        <v>20</v>
      </c>
      <c r="P34" s="19">
        <v>0</v>
      </c>
      <c r="Q34" s="19">
        <v>28</v>
      </c>
      <c r="R34" s="19">
        <v>0</v>
      </c>
      <c r="S34" s="18"/>
      <c r="T34" s="7" t="s">
        <v>830</v>
      </c>
    </row>
    <row r="35" spans="2:67" ht="15.75" x14ac:dyDescent="0.2">
      <c r="B35" s="147"/>
      <c r="C35" s="21" t="s">
        <v>102</v>
      </c>
      <c r="D35" s="19" t="str">
        <f>D34</f>
        <v>CO'B</v>
      </c>
      <c r="E35" s="19">
        <f>E34</f>
        <v>226</v>
      </c>
      <c r="F35" s="20"/>
      <c r="G35" s="19">
        <v>12.07</v>
      </c>
      <c r="H35" s="19">
        <v>82.2</v>
      </c>
      <c r="I35" s="19"/>
      <c r="J35" s="19">
        <v>9</v>
      </c>
      <c r="K35" s="19">
        <v>24</v>
      </c>
      <c r="L35" s="19">
        <v>3</v>
      </c>
      <c r="M35" s="19">
        <v>23</v>
      </c>
      <c r="N35" s="19">
        <v>37</v>
      </c>
      <c r="O35" s="19">
        <v>0</v>
      </c>
      <c r="P35" s="19">
        <v>0</v>
      </c>
      <c r="Q35" s="19">
        <v>13</v>
      </c>
      <c r="R35" s="19">
        <v>0</v>
      </c>
      <c r="S35" s="18" t="s">
        <v>732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226</v>
      </c>
      <c r="F40" s="13">
        <f>F33</f>
        <v>1560.8</v>
      </c>
      <c r="G40" s="13">
        <f t="shared" ref="G40:R40" si="4">AVERAGE(G33:G38)</f>
        <v>12.86</v>
      </c>
      <c r="H40" s="13">
        <f t="shared" si="4"/>
        <v>98.600000000000009</v>
      </c>
      <c r="I40" s="13" t="e">
        <f t="shared" si="4"/>
        <v>#DIV/0!</v>
      </c>
      <c r="J40" s="13">
        <f t="shared" si="4"/>
        <v>7</v>
      </c>
      <c r="K40" s="13">
        <f t="shared" si="4"/>
        <v>25.666666666666668</v>
      </c>
      <c r="L40" s="13">
        <f t="shared" si="4"/>
        <v>1.6666666666666667</v>
      </c>
      <c r="M40" s="13">
        <f t="shared" si="4"/>
        <v>15.333333333333334</v>
      </c>
      <c r="N40" s="13">
        <f t="shared" si="4"/>
        <v>32.666666666666664</v>
      </c>
      <c r="O40" s="13">
        <f t="shared" si="4"/>
        <v>6.666666666666667</v>
      </c>
      <c r="P40" s="13">
        <f t="shared" si="4"/>
        <v>0</v>
      </c>
      <c r="Q40" s="13">
        <f t="shared" si="4"/>
        <v>18.666666666666668</v>
      </c>
      <c r="R40" s="13">
        <f t="shared" si="4"/>
        <v>0.33333333333333331</v>
      </c>
      <c r="S40" s="12"/>
    </row>
    <row r="41" spans="2:67" ht="15.75" x14ac:dyDescent="0.2">
      <c r="B41" s="17"/>
      <c r="C41" s="16" t="s">
        <v>97</v>
      </c>
      <c r="D41" s="15"/>
      <c r="E41" s="14"/>
      <c r="F41" s="14"/>
      <c r="G41" s="13">
        <f t="shared" ref="G41:R41" si="5">STDEV(G33:G38)/SQRT(COUNT(G33:G38))</f>
        <v>0.60555759428810751</v>
      </c>
      <c r="H41" s="13">
        <f t="shared" si="5"/>
        <v>8.7933687136007155</v>
      </c>
      <c r="I41" s="13" t="e">
        <f t="shared" si="5"/>
        <v>#DIV/0!</v>
      </c>
      <c r="J41" s="13">
        <f t="shared" si="5"/>
        <v>1.1547005383792517</v>
      </c>
      <c r="K41" s="13">
        <f t="shared" si="5"/>
        <v>0.88191710368819687</v>
      </c>
      <c r="L41" s="13">
        <f t="shared" si="5"/>
        <v>0.88191710368819687</v>
      </c>
      <c r="M41" s="13">
        <f t="shared" si="5"/>
        <v>7.6666666666666661</v>
      </c>
      <c r="N41" s="13">
        <f t="shared" si="5"/>
        <v>4.8419463487779817</v>
      </c>
      <c r="O41" s="13">
        <f t="shared" si="5"/>
        <v>6.666666666666667</v>
      </c>
      <c r="P41" s="13">
        <f t="shared" si="5"/>
        <v>0</v>
      </c>
      <c r="Q41" s="13">
        <f t="shared" si="5"/>
        <v>4.702245326555297</v>
      </c>
      <c r="R41" s="13">
        <f t="shared" si="5"/>
        <v>0.33333333333333337</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730</v>
      </c>
      <c r="E43" s="19">
        <v>223</v>
      </c>
      <c r="F43" s="19">
        <v>1250.76</v>
      </c>
      <c r="G43" s="19">
        <v>9.08</v>
      </c>
      <c r="H43" s="19">
        <v>96.6</v>
      </c>
      <c r="I43" s="19"/>
      <c r="J43" s="19">
        <v>12</v>
      </c>
      <c r="K43" s="19">
        <v>21</v>
      </c>
      <c r="L43" s="19">
        <v>5</v>
      </c>
      <c r="M43" s="19">
        <v>11</v>
      </c>
      <c r="N43" s="19">
        <v>17</v>
      </c>
      <c r="O43" s="19">
        <v>2</v>
      </c>
      <c r="P43" s="19">
        <v>1</v>
      </c>
      <c r="Q43" s="19">
        <v>3</v>
      </c>
      <c r="R43" s="19">
        <v>0</v>
      </c>
      <c r="S43" s="18"/>
      <c r="U43" s="102">
        <v>3</v>
      </c>
      <c r="V43" s="102">
        <f>IF($H43="","",$H43)</f>
        <v>96.6</v>
      </c>
      <c r="W43" s="102">
        <f>IF(V43="","",V43/100)</f>
        <v>0.96599999999999997</v>
      </c>
      <c r="X43" s="102">
        <f>IF($G43="","",$G43)</f>
        <v>9.08</v>
      </c>
      <c r="Y43" s="102">
        <f>IF($K43="","",$K43)</f>
        <v>21</v>
      </c>
      <c r="Z43" s="102">
        <f>IF(J43="","",J43-1)</f>
        <v>11</v>
      </c>
      <c r="AA43" s="102">
        <f>IF($L43="","",$L43)</f>
        <v>5</v>
      </c>
      <c r="AB43" s="102">
        <f>IF($M43="","",$M43)</f>
        <v>11</v>
      </c>
      <c r="AC43" s="102">
        <f>IF($H44="","",$H44)</f>
        <v>97.2</v>
      </c>
      <c r="AD43" s="102">
        <f>IF(AC43="","",AC43/100)</f>
        <v>0.97199999999999998</v>
      </c>
      <c r="AE43" s="102">
        <f>IF($G44="","",$G44)</f>
        <v>9.5299999999999994</v>
      </c>
      <c r="AF43" s="102">
        <f>IF($K44="","",$K44)</f>
        <v>18</v>
      </c>
      <c r="AG43" s="102">
        <f>IF(J44="","",J44-1)</f>
        <v>5</v>
      </c>
      <c r="AH43" s="102">
        <f>IF($L44="","",$L44)</f>
        <v>1</v>
      </c>
      <c r="AI43" s="102">
        <f>IF($M44="","",$M44)</f>
        <v>6</v>
      </c>
      <c r="AJ43" s="102">
        <f>IF($H45="","",$H45)</f>
        <v>93.8</v>
      </c>
      <c r="AK43" s="102">
        <f>IF(AJ43="","",AJ43/100)</f>
        <v>0.93799999999999994</v>
      </c>
      <c r="AL43" s="102">
        <f>IF($G45="","",$G45)</f>
        <v>9.6</v>
      </c>
      <c r="AM43" s="102">
        <f>IF($K45="","",$K45)</f>
        <v>21</v>
      </c>
      <c r="AN43" s="102">
        <f>IF(J45="","",J45-1)</f>
        <v>5</v>
      </c>
      <c r="AO43" s="102">
        <f>IF($L45="","",$L45)</f>
        <v>1</v>
      </c>
      <c r="AP43" s="102">
        <f>IF($M45="","",$M45)</f>
        <v>9</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1.6666666666666667</v>
      </c>
      <c r="BM43" s="102">
        <f>SUM(P43:P48)/U43</f>
        <v>0.33333333333333331</v>
      </c>
      <c r="BN43" s="102">
        <f>SUM(Q43:Q48)/U43</f>
        <v>5</v>
      </c>
      <c r="BO43" s="102">
        <f>SUM(R43:R48)/U43</f>
        <v>0</v>
      </c>
    </row>
    <row r="44" spans="2:67" ht="15.75" x14ac:dyDescent="0.2">
      <c r="B44" s="147"/>
      <c r="C44" s="21" t="s">
        <v>103</v>
      </c>
      <c r="D44" s="19" t="s">
        <v>745</v>
      </c>
      <c r="E44" s="19">
        <v>225</v>
      </c>
      <c r="F44" s="20"/>
      <c r="G44" s="19">
        <v>9.5299999999999994</v>
      </c>
      <c r="H44" s="19">
        <v>97.2</v>
      </c>
      <c r="I44" s="19"/>
      <c r="J44" s="19">
        <v>6</v>
      </c>
      <c r="K44" s="19">
        <v>18</v>
      </c>
      <c r="L44" s="19">
        <v>1</v>
      </c>
      <c r="M44" s="19">
        <v>6</v>
      </c>
      <c r="N44" s="19">
        <v>15</v>
      </c>
      <c r="O44" s="19">
        <v>1</v>
      </c>
      <c r="P44" s="19">
        <v>0</v>
      </c>
      <c r="Q44" s="19">
        <v>5</v>
      </c>
      <c r="R44" s="19">
        <v>0</v>
      </c>
      <c r="S44" s="18"/>
    </row>
    <row r="45" spans="2:67" ht="15.75" x14ac:dyDescent="0.2">
      <c r="B45" s="147"/>
      <c r="C45" s="21" t="s">
        <v>102</v>
      </c>
      <c r="D45" s="19" t="str">
        <f>D44</f>
        <v>CO'B</v>
      </c>
      <c r="E45" s="19">
        <f>E44</f>
        <v>225</v>
      </c>
      <c r="F45" s="20"/>
      <c r="G45" s="19">
        <v>9.6</v>
      </c>
      <c r="H45" s="19">
        <v>93.8</v>
      </c>
      <c r="I45" s="19"/>
      <c r="J45" s="19">
        <v>6</v>
      </c>
      <c r="K45" s="19">
        <v>21</v>
      </c>
      <c r="L45" s="19">
        <v>1</v>
      </c>
      <c r="M45" s="19">
        <v>9</v>
      </c>
      <c r="N45" s="19">
        <v>16</v>
      </c>
      <c r="O45" s="19">
        <v>2</v>
      </c>
      <c r="P45" s="19">
        <v>0</v>
      </c>
      <c r="Q45" s="19">
        <v>7</v>
      </c>
      <c r="R45" s="19">
        <v>0</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225</v>
      </c>
      <c r="F50" s="13">
        <f>F43</f>
        <v>1250.76</v>
      </c>
      <c r="G50" s="13">
        <f t="shared" ref="G50:R50" si="6">AVERAGE(G43:G48)</f>
        <v>9.4033333333333342</v>
      </c>
      <c r="H50" s="13">
        <f t="shared" si="6"/>
        <v>95.866666666666674</v>
      </c>
      <c r="I50" s="13" t="e">
        <f t="shared" si="6"/>
        <v>#DIV/0!</v>
      </c>
      <c r="J50" s="13">
        <f t="shared" si="6"/>
        <v>8</v>
      </c>
      <c r="K50" s="13">
        <f t="shared" si="6"/>
        <v>20</v>
      </c>
      <c r="L50" s="13">
        <f t="shared" si="6"/>
        <v>2.3333333333333335</v>
      </c>
      <c r="M50" s="13">
        <f t="shared" si="6"/>
        <v>8.6666666666666661</v>
      </c>
      <c r="N50" s="13">
        <f t="shared" si="6"/>
        <v>16</v>
      </c>
      <c r="O50" s="13">
        <f t="shared" si="6"/>
        <v>1.6666666666666667</v>
      </c>
      <c r="P50" s="13">
        <f t="shared" si="6"/>
        <v>0.33333333333333331</v>
      </c>
      <c r="Q50" s="13">
        <f t="shared" si="6"/>
        <v>5</v>
      </c>
      <c r="R50" s="13">
        <f t="shared" si="6"/>
        <v>0</v>
      </c>
      <c r="S50" s="12"/>
    </row>
    <row r="51" spans="2:67" ht="15.75" x14ac:dyDescent="0.2">
      <c r="B51" s="17"/>
      <c r="C51" s="16" t="s">
        <v>97</v>
      </c>
      <c r="D51" s="15"/>
      <c r="E51" s="14"/>
      <c r="F51" s="14"/>
      <c r="G51" s="13">
        <f t="shared" ref="G51:R51" si="7">STDEV(G43:G48)/SQRT(COUNT(G43:G48))</f>
        <v>0.16292465879799897</v>
      </c>
      <c r="H51" s="13">
        <f t="shared" si="7"/>
        <v>1.0477489097001151</v>
      </c>
      <c r="I51" s="13" t="e">
        <f t="shared" si="7"/>
        <v>#DIV/0!</v>
      </c>
      <c r="J51" s="13">
        <f t="shared" si="7"/>
        <v>2</v>
      </c>
      <c r="K51" s="13">
        <f t="shared" si="7"/>
        <v>1</v>
      </c>
      <c r="L51" s="13">
        <f t="shared" si="7"/>
        <v>1.3333333333333335</v>
      </c>
      <c r="M51" s="13">
        <f t="shared" si="7"/>
        <v>1.4529663145135574</v>
      </c>
      <c r="N51" s="13">
        <f t="shared" si="7"/>
        <v>0.57735026918962584</v>
      </c>
      <c r="O51" s="13">
        <f t="shared" si="7"/>
        <v>0.3333333333333332</v>
      </c>
      <c r="P51" s="13">
        <f t="shared" si="7"/>
        <v>0.33333333333333337</v>
      </c>
      <c r="Q51" s="13">
        <f t="shared" si="7"/>
        <v>1.1547005383792517</v>
      </c>
      <c r="R51" s="13">
        <f t="shared" si="7"/>
        <v>0</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730</v>
      </c>
      <c r="E53" s="19">
        <v>223</v>
      </c>
      <c r="F53" s="19">
        <v>1154.97</v>
      </c>
      <c r="G53" s="19">
        <v>14.8</v>
      </c>
      <c r="H53" s="19">
        <v>91.3</v>
      </c>
      <c r="I53" s="19"/>
      <c r="J53" s="19">
        <v>4</v>
      </c>
      <c r="K53" s="19">
        <v>23</v>
      </c>
      <c r="L53" s="19">
        <v>1</v>
      </c>
      <c r="M53" s="19">
        <v>9</v>
      </c>
      <c r="N53" s="19">
        <v>16</v>
      </c>
      <c r="O53" s="19">
        <v>4</v>
      </c>
      <c r="P53" s="19">
        <v>1</v>
      </c>
      <c r="Q53" s="19">
        <v>19</v>
      </c>
      <c r="R53" s="19">
        <v>0</v>
      </c>
      <c r="S53" s="18" t="s">
        <v>731</v>
      </c>
      <c r="T53" s="7" t="s">
        <v>829</v>
      </c>
      <c r="U53" s="102">
        <v>3</v>
      </c>
      <c r="V53" s="102">
        <f>IF($H53="","",$H53)</f>
        <v>91.3</v>
      </c>
      <c r="W53" s="102">
        <f>IF(V53="","",V53/100)</f>
        <v>0.91299999999999992</v>
      </c>
      <c r="X53" s="102">
        <f>IF($G53="","",$G53)</f>
        <v>14.8</v>
      </c>
      <c r="Y53" s="102">
        <f>IF($K53="","",$K53)</f>
        <v>23</v>
      </c>
      <c r="Z53" s="102">
        <f>IF(J53="","",J53-1)</f>
        <v>3</v>
      </c>
      <c r="AA53" s="102">
        <f>IF($L53="","",$L53)</f>
        <v>1</v>
      </c>
      <c r="AB53" s="102">
        <f>IF($M53="","",$M53)</f>
        <v>9</v>
      </c>
      <c r="AC53" s="102">
        <f>IF($H54="","",$H54)</f>
        <v>87</v>
      </c>
      <c r="AD53" s="102">
        <f>IF(AC53="","",AC53/100)</f>
        <v>0.87</v>
      </c>
      <c r="AE53" s="102">
        <f>IF($G54="","",$G54)</f>
        <v>13.8</v>
      </c>
      <c r="AF53" s="102">
        <f>IF($K54="","",$K54)</f>
        <v>24</v>
      </c>
      <c r="AG53" s="102">
        <f>IF(J54="","",J54-1)</f>
        <v>6</v>
      </c>
      <c r="AH53" s="102">
        <f>IF($L54="","",$L54)</f>
        <v>3</v>
      </c>
      <c r="AI53" s="102">
        <f>IF($M54="","",$M54)</f>
        <v>28</v>
      </c>
      <c r="AJ53" s="102">
        <f>IF($H55="","",$H55)</f>
        <v>104.4</v>
      </c>
      <c r="AK53" s="102">
        <f>IF(AJ53="","",AJ53/100)</f>
        <v>1.044</v>
      </c>
      <c r="AL53" s="102">
        <f>IF($G55="","",$G55)</f>
        <v>15</v>
      </c>
      <c r="AM53" s="102">
        <f>IF($K55="","",$K55)</f>
        <v>28</v>
      </c>
      <c r="AN53" s="102">
        <f>IF(J55="","",J55-1)</f>
        <v>5</v>
      </c>
      <c r="AO53" s="102">
        <f>IF($L55="","",$L55)</f>
        <v>2</v>
      </c>
      <c r="AP53" s="102">
        <f>IF($M55="","",$M55)</f>
        <v>21</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3</v>
      </c>
      <c r="BM53" s="102">
        <f>SUM(P53:P58)/U53</f>
        <v>0.33333333333333331</v>
      </c>
      <c r="BN53" s="102">
        <f>SUM(Q53:Q58)/U53</f>
        <v>20</v>
      </c>
      <c r="BO53" s="102">
        <f>SUM(R53:R58)/U53</f>
        <v>0.33333333333333331</v>
      </c>
    </row>
    <row r="54" spans="2:67" ht="15.75" x14ac:dyDescent="0.2">
      <c r="B54" s="147"/>
      <c r="C54" s="21" t="s">
        <v>103</v>
      </c>
      <c r="D54" s="19" t="s">
        <v>730</v>
      </c>
      <c r="E54" s="19">
        <v>225</v>
      </c>
      <c r="F54" s="20"/>
      <c r="G54" s="19">
        <v>13.8</v>
      </c>
      <c r="H54" s="19">
        <v>87</v>
      </c>
      <c r="I54" s="19"/>
      <c r="J54" s="19">
        <v>7</v>
      </c>
      <c r="K54" s="19">
        <v>24</v>
      </c>
      <c r="L54" s="19">
        <v>3</v>
      </c>
      <c r="M54" s="19">
        <v>28</v>
      </c>
      <c r="N54" s="19">
        <v>33</v>
      </c>
      <c r="O54" s="19">
        <v>0</v>
      </c>
      <c r="P54" s="19">
        <v>0</v>
      </c>
      <c r="Q54" s="19">
        <v>22</v>
      </c>
      <c r="R54" s="19">
        <v>0</v>
      </c>
      <c r="S54" s="18" t="s">
        <v>731</v>
      </c>
      <c r="T54" s="7" t="s">
        <v>852</v>
      </c>
    </row>
    <row r="55" spans="2:67" ht="15.75" x14ac:dyDescent="0.2">
      <c r="B55" s="147"/>
      <c r="C55" s="21" t="s">
        <v>102</v>
      </c>
      <c r="D55" s="19" t="s">
        <v>745</v>
      </c>
      <c r="E55" s="19">
        <f>E54</f>
        <v>225</v>
      </c>
      <c r="F55" s="20"/>
      <c r="G55" s="19">
        <v>15</v>
      </c>
      <c r="H55" s="19">
        <v>104.4</v>
      </c>
      <c r="I55" s="19"/>
      <c r="J55" s="19">
        <v>6</v>
      </c>
      <c r="K55" s="19">
        <v>28</v>
      </c>
      <c r="L55" s="19">
        <v>2</v>
      </c>
      <c r="M55" s="19">
        <v>21</v>
      </c>
      <c r="N55" s="19">
        <v>49</v>
      </c>
      <c r="O55" s="19">
        <v>5</v>
      </c>
      <c r="P55" s="19">
        <v>0</v>
      </c>
      <c r="Q55" s="19">
        <v>19</v>
      </c>
      <c r="R55" s="19">
        <v>1</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225</v>
      </c>
      <c r="F60" s="13">
        <f>F53</f>
        <v>1154.97</v>
      </c>
      <c r="G60" s="13">
        <f>AVERAGE(G53:G58)</f>
        <v>14.533333333333333</v>
      </c>
      <c r="H60" s="13">
        <f>AVERAGE(H53:H58)</f>
        <v>94.233333333333348</v>
      </c>
      <c r="I60" s="13" t="e">
        <f>AVERAGE(I53:I58)</f>
        <v>#DIV/0!</v>
      </c>
      <c r="J60" s="13">
        <f>AVERAGE(J53:J58)</f>
        <v>5.666666666666667</v>
      </c>
      <c r="K60" s="13">
        <f>AVERAGE(K54:K58)</f>
        <v>26</v>
      </c>
      <c r="L60" s="13">
        <f t="shared" ref="L60:R60" si="8">AVERAGE(L53:L58)</f>
        <v>2</v>
      </c>
      <c r="M60" s="13">
        <f t="shared" si="8"/>
        <v>19.333333333333332</v>
      </c>
      <c r="N60" s="13">
        <f t="shared" si="8"/>
        <v>32.666666666666664</v>
      </c>
      <c r="O60" s="13">
        <f t="shared" si="8"/>
        <v>3</v>
      </c>
      <c r="P60" s="13">
        <f t="shared" si="8"/>
        <v>0.33333333333333331</v>
      </c>
      <c r="Q60" s="13">
        <f t="shared" si="8"/>
        <v>20</v>
      </c>
      <c r="R60" s="13">
        <f t="shared" si="8"/>
        <v>0.33333333333333331</v>
      </c>
      <c r="S60" s="12"/>
    </row>
    <row r="61" spans="2:67" ht="15.75" x14ac:dyDescent="0.2">
      <c r="B61" s="17"/>
      <c r="C61" s="16" t="s">
        <v>97</v>
      </c>
      <c r="D61" s="15"/>
      <c r="E61" s="14"/>
      <c r="F61" s="14"/>
      <c r="G61" s="13">
        <f>STDEV(G53:G58)/SQRT(COUNT(G53:G58))</f>
        <v>0.37118429085533466</v>
      </c>
      <c r="H61" s="13">
        <f>STDEV(H53:H58)/SQRT(COUNT(H53:H58))</f>
        <v>5.232696351892697</v>
      </c>
      <c r="I61" s="13" t="e">
        <f>STDEV(I53:I58)/SQRT(COUNT(I53:I58))</f>
        <v>#DIV/0!</v>
      </c>
      <c r="J61" s="13">
        <f>STDEV(J53:J58)/SQRT(COUNT(J53:J58))</f>
        <v>0.88191710368819731</v>
      </c>
      <c r="K61" s="13">
        <f>STDEV(K54:K58)/SQRT(COUNT(K54:K58))</f>
        <v>2</v>
      </c>
      <c r="L61" s="13">
        <f t="shared" ref="L61:R61" si="9">STDEV(L53:L58)/SQRT(COUNT(L53:L58))</f>
        <v>0.57735026918962584</v>
      </c>
      <c r="M61" s="13">
        <f t="shared" si="9"/>
        <v>5.5477723256977471</v>
      </c>
      <c r="N61" s="13">
        <f t="shared" si="9"/>
        <v>9.5277372853043012</v>
      </c>
      <c r="O61" s="13">
        <f t="shared" si="9"/>
        <v>1.5275252316519468</v>
      </c>
      <c r="P61" s="13">
        <f t="shared" si="9"/>
        <v>0.33333333333333337</v>
      </c>
      <c r="Q61" s="13">
        <f t="shared" si="9"/>
        <v>1</v>
      </c>
      <c r="R61" s="13">
        <f t="shared" si="9"/>
        <v>0.33333333333333337</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730</v>
      </c>
      <c r="E63" s="19">
        <v>223</v>
      </c>
      <c r="F63" s="19">
        <v>1252.22</v>
      </c>
      <c r="G63" s="19">
        <v>14.8</v>
      </c>
      <c r="H63" s="19">
        <v>94.6</v>
      </c>
      <c r="I63" s="19"/>
      <c r="J63" s="19">
        <v>5</v>
      </c>
      <c r="K63" s="19">
        <v>23</v>
      </c>
      <c r="L63" s="19">
        <v>3</v>
      </c>
      <c r="M63" s="19">
        <v>22</v>
      </c>
      <c r="N63" s="19">
        <v>25</v>
      </c>
      <c r="O63" s="19">
        <v>20</v>
      </c>
      <c r="P63" s="19">
        <v>3</v>
      </c>
      <c r="Q63" s="19">
        <v>31</v>
      </c>
      <c r="R63" s="19">
        <v>0</v>
      </c>
      <c r="S63" s="18" t="s">
        <v>736</v>
      </c>
      <c r="T63" s="7" t="s">
        <v>851</v>
      </c>
      <c r="U63" s="102">
        <v>3</v>
      </c>
      <c r="V63" s="102">
        <f>IF($H63="","",$H63)</f>
        <v>94.6</v>
      </c>
      <c r="W63" s="102">
        <f>IF(V63="","",V63/100)</f>
        <v>0.94599999999999995</v>
      </c>
      <c r="X63" s="102">
        <f>IF($G63="","",$G63)</f>
        <v>14.8</v>
      </c>
      <c r="Y63" s="102">
        <f>IF($K63="","",$K63)</f>
        <v>23</v>
      </c>
      <c r="Z63" s="102">
        <f>IF(J63="","",J63-1)</f>
        <v>4</v>
      </c>
      <c r="AA63" s="102">
        <f>IF($L63="","",$L63)</f>
        <v>3</v>
      </c>
      <c r="AB63" s="102">
        <f>IF($M63="","",$M63)</f>
        <v>22</v>
      </c>
      <c r="AC63" s="102">
        <f>IF($H64="","",$H64)</f>
        <v>65.3</v>
      </c>
      <c r="AD63" s="102">
        <f>IF(AC63="","",AC63/100)</f>
        <v>0.65300000000000002</v>
      </c>
      <c r="AE63" s="102">
        <f>IF($G64="","",$G64)</f>
        <v>9.8000000000000007</v>
      </c>
      <c r="AF63" s="102">
        <f>IF($K64="","",$K64)</f>
        <v>21</v>
      </c>
      <c r="AG63" s="102">
        <f>IF(J64="","",J64-1)</f>
        <v>5</v>
      </c>
      <c r="AH63" s="102">
        <f>IF($L64="","",$L64)</f>
        <v>1</v>
      </c>
      <c r="AI63" s="102">
        <f>IF($M64="","",$M64)</f>
        <v>3</v>
      </c>
      <c r="AJ63" s="102">
        <f>IF($H65="","",$H65)</f>
        <v>89</v>
      </c>
      <c r="AK63" s="102">
        <f>IF(AJ63="","",AJ63/100)</f>
        <v>0.89</v>
      </c>
      <c r="AL63" s="102">
        <f>IF($G65="","",$G65)</f>
        <v>17.100000000000001</v>
      </c>
      <c r="AM63" s="102">
        <f>IF($K65="","",$K65)</f>
        <v>22</v>
      </c>
      <c r="AN63" s="102">
        <f>IF(J65="","",J65-1)</f>
        <v>4</v>
      </c>
      <c r="AO63" s="102">
        <f>IF($L65="","",$L65)</f>
        <v>2</v>
      </c>
      <c r="AP63" s="102">
        <f>IF($M65="","",$M65)</f>
        <v>27</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11</v>
      </c>
      <c r="BM63" s="102">
        <f>SUM(P63:P68)/U63</f>
        <v>1.6666666666666667</v>
      </c>
      <c r="BN63" s="102">
        <f>SUM(Q63:Q68)/U63</f>
        <v>23</v>
      </c>
      <c r="BO63" s="102">
        <f>SUM(R63:R68)/U63</f>
        <v>0.33333333333333331</v>
      </c>
    </row>
    <row r="64" spans="2:67" ht="15.75" x14ac:dyDescent="0.2">
      <c r="B64" s="147"/>
      <c r="C64" s="21" t="s">
        <v>103</v>
      </c>
      <c r="D64" s="19" t="s">
        <v>730</v>
      </c>
      <c r="E64" s="19">
        <v>226</v>
      </c>
      <c r="F64" s="20"/>
      <c r="G64" s="19">
        <v>9.8000000000000007</v>
      </c>
      <c r="H64" s="19">
        <v>65.3</v>
      </c>
      <c r="I64" s="19"/>
      <c r="J64" s="19">
        <v>6</v>
      </c>
      <c r="K64" s="19">
        <v>21</v>
      </c>
      <c r="L64" s="19">
        <v>1</v>
      </c>
      <c r="M64" s="19">
        <v>3</v>
      </c>
      <c r="N64" s="19">
        <v>14</v>
      </c>
      <c r="O64" s="19">
        <v>0</v>
      </c>
      <c r="P64" s="19">
        <v>0</v>
      </c>
      <c r="Q64" s="19">
        <v>7</v>
      </c>
      <c r="R64" s="19">
        <v>1</v>
      </c>
      <c r="S64" s="18" t="s">
        <v>752</v>
      </c>
    </row>
    <row r="65" spans="2:67" ht="15.75" x14ac:dyDescent="0.2">
      <c r="B65" s="147"/>
      <c r="C65" s="21" t="s">
        <v>102</v>
      </c>
      <c r="D65" s="19" t="str">
        <f>D64</f>
        <v>SR</v>
      </c>
      <c r="E65" s="19">
        <f>E64</f>
        <v>226</v>
      </c>
      <c r="F65" s="20"/>
      <c r="G65" s="19">
        <v>17.100000000000001</v>
      </c>
      <c r="H65" s="19">
        <v>89</v>
      </c>
      <c r="I65" s="19"/>
      <c r="J65" s="19">
        <v>5</v>
      </c>
      <c r="K65" s="19">
        <v>22</v>
      </c>
      <c r="L65" s="19">
        <v>2</v>
      </c>
      <c r="M65" s="19">
        <v>27</v>
      </c>
      <c r="N65" s="19">
        <v>18</v>
      </c>
      <c r="O65" s="19">
        <v>13</v>
      </c>
      <c r="P65" s="19">
        <v>2</v>
      </c>
      <c r="Q65" s="19">
        <v>31</v>
      </c>
      <c r="R65" s="19">
        <v>0</v>
      </c>
      <c r="S65" s="18" t="s">
        <v>732</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226</v>
      </c>
      <c r="F70" s="13">
        <f>F63</f>
        <v>1252.22</v>
      </c>
      <c r="G70" s="13">
        <f>AVERAGE(G63:G68)</f>
        <v>13.9</v>
      </c>
      <c r="H70" s="13">
        <f>AVERAGE(H63:H68)</f>
        <v>82.966666666666654</v>
      </c>
      <c r="I70" s="13" t="e">
        <f>AVERAGE(I63:I68)</f>
        <v>#DIV/0!</v>
      </c>
      <c r="J70" s="13">
        <f>AVERAGE(J63:J68)</f>
        <v>5.333333333333333</v>
      </c>
      <c r="K70" s="13">
        <f>AVERAGE(K64:K68)</f>
        <v>21.5</v>
      </c>
      <c r="L70" s="13">
        <f t="shared" ref="L70:R70" si="10">AVERAGE(L63:L68)</f>
        <v>2</v>
      </c>
      <c r="M70" s="13">
        <f t="shared" si="10"/>
        <v>17.333333333333332</v>
      </c>
      <c r="N70" s="13">
        <f t="shared" si="10"/>
        <v>19</v>
      </c>
      <c r="O70" s="13">
        <f t="shared" si="10"/>
        <v>11</v>
      </c>
      <c r="P70" s="13">
        <f t="shared" si="10"/>
        <v>1.6666666666666667</v>
      </c>
      <c r="Q70" s="13">
        <f t="shared" si="10"/>
        <v>23</v>
      </c>
      <c r="R70" s="13">
        <f t="shared" si="10"/>
        <v>0.33333333333333331</v>
      </c>
      <c r="S70" s="12"/>
    </row>
    <row r="71" spans="2:67" ht="15.75" x14ac:dyDescent="0.2">
      <c r="B71" s="17"/>
      <c r="C71" s="16" t="s">
        <v>97</v>
      </c>
      <c r="D71" s="15"/>
      <c r="E71" s="14"/>
      <c r="F71" s="14"/>
      <c r="G71" s="13">
        <f>STDEV(G63:G68)/SQRT(COUNT(G63:G68))</f>
        <v>2.1548395145191943</v>
      </c>
      <c r="H71" s="13">
        <f>STDEV(H63:H68)/SQRT(COUNT(H63:H68))</f>
        <v>8.9800395940725544</v>
      </c>
      <c r="I71" s="13" t="e">
        <f>STDEV(I63:I68)/SQRT(COUNT(I63:I68))</f>
        <v>#DIV/0!</v>
      </c>
      <c r="J71" s="13">
        <f>STDEV(J63:J68)/SQRT(COUNT(J63:J68))</f>
        <v>0.33333333333333337</v>
      </c>
      <c r="K71" s="13">
        <f>STDEV(K64:K68)/SQRT(COUNT(K64:K68))</f>
        <v>0.5</v>
      </c>
      <c r="L71" s="13">
        <f t="shared" ref="L71:R71" si="11">STDEV(L63:L68)/SQRT(COUNT(L63:L68))</f>
        <v>0.57735026918962584</v>
      </c>
      <c r="M71" s="13">
        <f t="shared" si="11"/>
        <v>7.3105707331537699</v>
      </c>
      <c r="N71" s="13">
        <f t="shared" si="11"/>
        <v>3.2145502536643185</v>
      </c>
      <c r="O71" s="13">
        <f t="shared" si="11"/>
        <v>5.8594652770823155</v>
      </c>
      <c r="P71" s="13">
        <f t="shared" si="11"/>
        <v>0.88191710368819687</v>
      </c>
      <c r="Q71" s="13">
        <f t="shared" si="11"/>
        <v>8</v>
      </c>
      <c r="R71" s="13">
        <f t="shared" si="11"/>
        <v>0.33333333333333337</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730</v>
      </c>
      <c r="E73" s="19">
        <v>223</v>
      </c>
      <c r="F73" s="19">
        <v>1236.98</v>
      </c>
      <c r="G73" s="19">
        <v>11.7</v>
      </c>
      <c r="H73" s="19">
        <v>75.099999999999994</v>
      </c>
      <c r="I73" s="19"/>
      <c r="J73" s="19">
        <v>4</v>
      </c>
      <c r="K73" s="19">
        <v>15</v>
      </c>
      <c r="L73" s="19">
        <v>1</v>
      </c>
      <c r="M73" s="19">
        <v>12</v>
      </c>
      <c r="N73" s="19">
        <v>21</v>
      </c>
      <c r="O73" s="19">
        <v>0</v>
      </c>
      <c r="P73" s="19">
        <v>0</v>
      </c>
      <c r="Q73" s="19">
        <v>13</v>
      </c>
      <c r="R73" s="19">
        <v>0</v>
      </c>
      <c r="S73" s="18" t="s">
        <v>731</v>
      </c>
      <c r="U73" s="102">
        <v>3</v>
      </c>
      <c r="V73" s="102">
        <f>IF($H73="","",$H73)</f>
        <v>75.099999999999994</v>
      </c>
      <c r="W73" s="102">
        <f>IF(V73="","",V73/100)</f>
        <v>0.75099999999999989</v>
      </c>
      <c r="X73" s="102">
        <f>IF($G73="","",$G73)</f>
        <v>11.7</v>
      </c>
      <c r="Y73" s="102">
        <f>IF($K73="","",$K73)</f>
        <v>15</v>
      </c>
      <c r="Z73" s="102">
        <f>IF(J73="","",J73-1)</f>
        <v>3</v>
      </c>
      <c r="AA73" s="102">
        <f>IF($L73="","",$L73)</f>
        <v>1</v>
      </c>
      <c r="AB73" s="102">
        <f>IF($M73="","",$M73)</f>
        <v>12</v>
      </c>
      <c r="AC73" s="102">
        <f>IF($H74="","",$H74)</f>
        <v>79</v>
      </c>
      <c r="AD73" s="102">
        <f>IF(AC73="","",AC73/100)</f>
        <v>0.79</v>
      </c>
      <c r="AE73" s="102">
        <f>IF($G74="","",$G74)</f>
        <v>10.199999999999999</v>
      </c>
      <c r="AF73" s="102">
        <f>IF($K74="","",$K74)</f>
        <v>21</v>
      </c>
      <c r="AG73" s="102">
        <f>IF(J74="","",J74-1)</f>
        <v>8</v>
      </c>
      <c r="AH73" s="102">
        <f>IF($L74="","",$L74)</f>
        <v>1</v>
      </c>
      <c r="AI73" s="102">
        <f>IF($M74="","",$M74)</f>
        <v>6</v>
      </c>
      <c r="AJ73" s="102">
        <f>IF($H75="","",$H75)</f>
        <v>79.2</v>
      </c>
      <c r="AK73" s="102">
        <f>IF(AJ73="","",AJ73/100)</f>
        <v>0.79200000000000004</v>
      </c>
      <c r="AL73" s="102">
        <f>IF($G75="","",$G75)</f>
        <v>11.3</v>
      </c>
      <c r="AM73" s="102">
        <f>IF($K75="","",$K75)</f>
        <v>14</v>
      </c>
      <c r="AN73" s="102">
        <f>IF(J75="","",J75-1)</f>
        <v>7</v>
      </c>
      <c r="AO73" s="102">
        <f>IF($L75="","",$L75)</f>
        <v>4</v>
      </c>
      <c r="AP73" s="102">
        <f>IF($M75="","",$M75)</f>
        <v>3</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v>
      </c>
      <c r="BM73" s="102">
        <f>SUM(P73:P78)/U73</f>
        <v>0.33333333333333331</v>
      </c>
      <c r="BN73" s="102">
        <f>SUM(Q73:Q78)/U73</f>
        <v>10.666666666666666</v>
      </c>
      <c r="BO73" s="102">
        <f>SUM(R73:R78)/U73</f>
        <v>0</v>
      </c>
    </row>
    <row r="74" spans="2:67" ht="15.75" x14ac:dyDescent="0.2">
      <c r="B74" s="147"/>
      <c r="C74" s="21" t="s">
        <v>103</v>
      </c>
      <c r="D74" s="19" t="s">
        <v>730</v>
      </c>
      <c r="E74" s="19">
        <v>226</v>
      </c>
      <c r="F74" s="20"/>
      <c r="G74" s="19">
        <v>10.199999999999999</v>
      </c>
      <c r="H74" s="19">
        <v>79</v>
      </c>
      <c r="I74" s="19"/>
      <c r="J74" s="19">
        <v>9</v>
      </c>
      <c r="K74" s="19">
        <v>21</v>
      </c>
      <c r="L74" s="19">
        <v>1</v>
      </c>
      <c r="M74" s="19">
        <v>6</v>
      </c>
      <c r="N74" s="19">
        <v>15</v>
      </c>
      <c r="O74" s="19">
        <v>0</v>
      </c>
      <c r="P74" s="19">
        <v>0</v>
      </c>
      <c r="Q74" s="19">
        <v>8</v>
      </c>
      <c r="R74" s="19">
        <v>0</v>
      </c>
      <c r="S74" s="18" t="s">
        <v>752</v>
      </c>
    </row>
    <row r="75" spans="2:67" ht="15.75" x14ac:dyDescent="0.2">
      <c r="B75" s="147"/>
      <c r="C75" s="21" t="s">
        <v>102</v>
      </c>
      <c r="D75" s="19" t="str">
        <f>D74</f>
        <v>SR</v>
      </c>
      <c r="E75" s="19">
        <f>E74</f>
        <v>226</v>
      </c>
      <c r="F75" s="20"/>
      <c r="G75" s="19">
        <v>11.3</v>
      </c>
      <c r="H75" s="19">
        <v>79.2</v>
      </c>
      <c r="I75" s="19"/>
      <c r="J75" s="19">
        <v>8</v>
      </c>
      <c r="K75" s="19">
        <v>14</v>
      </c>
      <c r="L75" s="19">
        <v>4</v>
      </c>
      <c r="M75" s="19">
        <v>3</v>
      </c>
      <c r="N75" s="19">
        <v>8</v>
      </c>
      <c r="O75" s="19">
        <v>0</v>
      </c>
      <c r="P75" s="19">
        <v>1</v>
      </c>
      <c r="Q75" s="19">
        <v>11</v>
      </c>
      <c r="R75" s="19">
        <v>0</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226</v>
      </c>
      <c r="F80" s="13">
        <f>F73</f>
        <v>1236.98</v>
      </c>
      <c r="G80" s="13">
        <f t="shared" ref="G80:R80" si="12">AVERAGE(G73:G78)</f>
        <v>11.066666666666668</v>
      </c>
      <c r="H80" s="13">
        <f t="shared" si="12"/>
        <v>77.766666666666666</v>
      </c>
      <c r="I80" s="13" t="e">
        <f t="shared" si="12"/>
        <v>#DIV/0!</v>
      </c>
      <c r="J80" s="13">
        <f t="shared" si="12"/>
        <v>7</v>
      </c>
      <c r="K80" s="13">
        <f t="shared" si="12"/>
        <v>16.666666666666668</v>
      </c>
      <c r="L80" s="13">
        <f t="shared" si="12"/>
        <v>2</v>
      </c>
      <c r="M80" s="13">
        <f t="shared" si="12"/>
        <v>7</v>
      </c>
      <c r="N80" s="13">
        <f t="shared" si="12"/>
        <v>14.666666666666666</v>
      </c>
      <c r="O80" s="13">
        <f t="shared" si="12"/>
        <v>0</v>
      </c>
      <c r="P80" s="13">
        <f t="shared" si="12"/>
        <v>0.33333333333333331</v>
      </c>
      <c r="Q80" s="13">
        <f t="shared" si="12"/>
        <v>10.666666666666666</v>
      </c>
      <c r="R80" s="13">
        <f t="shared" si="12"/>
        <v>0</v>
      </c>
      <c r="S80" s="12"/>
    </row>
    <row r="81" spans="2:67" ht="15.75" x14ac:dyDescent="0.2">
      <c r="B81" s="17"/>
      <c r="C81" s="16" t="s">
        <v>97</v>
      </c>
      <c r="D81" s="15"/>
      <c r="E81" s="14"/>
      <c r="F81" s="14"/>
      <c r="G81" s="13">
        <f t="shared" ref="G81:R81" si="13">STDEV(G73:G78)/SQRT(COUNT(G73:G78))</f>
        <v>0.44845413490245717</v>
      </c>
      <c r="H81" s="13">
        <f t="shared" si="13"/>
        <v>1.3345827479445092</v>
      </c>
      <c r="I81" s="13" t="e">
        <f t="shared" si="13"/>
        <v>#DIV/0!</v>
      </c>
      <c r="J81" s="13">
        <f t="shared" si="13"/>
        <v>1.5275252316519468</v>
      </c>
      <c r="K81" s="13">
        <f t="shared" si="13"/>
        <v>2.1858128414339988</v>
      </c>
      <c r="L81" s="13">
        <f t="shared" si="13"/>
        <v>1</v>
      </c>
      <c r="M81" s="13">
        <f t="shared" si="13"/>
        <v>2.6457513110645907</v>
      </c>
      <c r="N81" s="13">
        <f t="shared" si="13"/>
        <v>3.7564758898615476</v>
      </c>
      <c r="O81" s="13">
        <f t="shared" si="13"/>
        <v>0</v>
      </c>
      <c r="P81" s="13">
        <f t="shared" si="13"/>
        <v>0.33333333333333337</v>
      </c>
      <c r="Q81" s="13">
        <f t="shared" si="13"/>
        <v>1.452966314513559</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730</v>
      </c>
      <c r="E83" s="19">
        <v>223</v>
      </c>
      <c r="F83" s="19">
        <v>1196.1099999999999</v>
      </c>
      <c r="G83" s="19">
        <v>13.6</v>
      </c>
      <c r="H83" s="19">
        <v>74.3</v>
      </c>
      <c r="I83" s="19"/>
      <c r="J83" s="19">
        <v>4</v>
      </c>
      <c r="K83" s="19">
        <v>19</v>
      </c>
      <c r="L83" s="19">
        <v>2</v>
      </c>
      <c r="M83" s="19">
        <v>15</v>
      </c>
      <c r="N83" s="19">
        <v>15</v>
      </c>
      <c r="O83" s="19">
        <v>0</v>
      </c>
      <c r="P83" s="19">
        <v>0</v>
      </c>
      <c r="Q83" s="19">
        <v>21</v>
      </c>
      <c r="R83" s="19">
        <v>2</v>
      </c>
      <c r="S83" s="18" t="s">
        <v>732</v>
      </c>
      <c r="T83" s="7" t="s">
        <v>829</v>
      </c>
      <c r="U83" s="102">
        <v>3</v>
      </c>
      <c r="V83" s="102">
        <f>IF($H83="","",$H83)</f>
        <v>74.3</v>
      </c>
      <c r="W83" s="102">
        <f>IF(V83="","",V83/100)</f>
        <v>0.74299999999999999</v>
      </c>
      <c r="X83" s="102">
        <f>IF($G83="","",$G83)</f>
        <v>13.6</v>
      </c>
      <c r="Y83" s="102">
        <f>IF($K83="","",$K83)</f>
        <v>19</v>
      </c>
      <c r="Z83" s="102">
        <f>IF(J83="","",J83-1)</f>
        <v>3</v>
      </c>
      <c r="AA83" s="102">
        <f>IF($L83="","",$L83)</f>
        <v>2</v>
      </c>
      <c r="AB83" s="102">
        <f>IF($M83="","",$M83)</f>
        <v>15</v>
      </c>
      <c r="AC83" s="102">
        <f>IF($H84="","",$H84)</f>
        <v>83.6</v>
      </c>
      <c r="AD83" s="102">
        <f>IF(AC83="","",AC83/100)</f>
        <v>0.83599999999999997</v>
      </c>
      <c r="AE83" s="102">
        <f>IF($G84="","",$G84)</f>
        <v>13.7</v>
      </c>
      <c r="AF83" s="102">
        <f>IF($K84="","",$K84)</f>
        <v>24</v>
      </c>
      <c r="AG83" s="102">
        <f>IF(J84="","",J84-1)</f>
        <v>5</v>
      </c>
      <c r="AH83" s="102">
        <f>IF($L84="","",$L84)</f>
        <v>2</v>
      </c>
      <c r="AI83" s="102">
        <f>IF($M84="","",$M84)</f>
        <v>13</v>
      </c>
      <c r="AJ83" s="102">
        <f>IF($H85="","",$H85)</f>
        <v>93.8</v>
      </c>
      <c r="AK83" s="102">
        <f>IF(AJ83="","",AJ83/100)</f>
        <v>0.93799999999999994</v>
      </c>
      <c r="AL83" s="102">
        <f>IF($G85="","",$G85)</f>
        <v>14.5</v>
      </c>
      <c r="AM83" s="102">
        <f>IF($K85="","",$K85)</f>
        <v>22</v>
      </c>
      <c r="AN83" s="102">
        <f>IF(J85="","",J85-1)</f>
        <v>7</v>
      </c>
      <c r="AO83" s="102">
        <f>IF($L85="","",$L85)</f>
        <v>3</v>
      </c>
      <c r="AP83" s="102">
        <f>IF($M85="","",$M85)</f>
        <v>20</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3.3333333333333335</v>
      </c>
      <c r="BM83" s="102">
        <f>SUM(P83:P88)/U83</f>
        <v>0.33333333333333331</v>
      </c>
      <c r="BN83" s="102">
        <f>SUM(Q83:Q88)/U83</f>
        <v>24.666666666666668</v>
      </c>
      <c r="BO83" s="102">
        <f>SUM(R83:R88)/U83</f>
        <v>1</v>
      </c>
    </row>
    <row r="84" spans="2:67" ht="15.75" x14ac:dyDescent="0.2">
      <c r="B84" s="147"/>
      <c r="C84" s="21" t="s">
        <v>103</v>
      </c>
      <c r="D84" s="19" t="s">
        <v>730</v>
      </c>
      <c r="E84" s="19">
        <v>226</v>
      </c>
      <c r="F84" s="20"/>
      <c r="G84" s="19">
        <v>13.7</v>
      </c>
      <c r="H84" s="19">
        <v>83.6</v>
      </c>
      <c r="I84" s="19"/>
      <c r="J84" s="19">
        <v>6</v>
      </c>
      <c r="K84" s="19">
        <v>24</v>
      </c>
      <c r="L84" s="19">
        <v>2</v>
      </c>
      <c r="M84" s="19">
        <v>13</v>
      </c>
      <c r="N84" s="19">
        <v>26</v>
      </c>
      <c r="O84" s="19">
        <v>0</v>
      </c>
      <c r="P84" s="19">
        <v>0</v>
      </c>
      <c r="Q84" s="19">
        <v>22</v>
      </c>
      <c r="R84" s="19">
        <v>1</v>
      </c>
      <c r="S84" s="18" t="s">
        <v>752</v>
      </c>
    </row>
    <row r="85" spans="2:67" ht="15.75" x14ac:dyDescent="0.2">
      <c r="B85" s="147"/>
      <c r="C85" s="21" t="s">
        <v>102</v>
      </c>
      <c r="D85" s="19" t="str">
        <f>D84</f>
        <v>SR</v>
      </c>
      <c r="E85" s="19">
        <f>E84</f>
        <v>226</v>
      </c>
      <c r="F85" s="20"/>
      <c r="G85" s="19">
        <v>14.5</v>
      </c>
      <c r="H85" s="19">
        <v>93.8</v>
      </c>
      <c r="I85" s="19"/>
      <c r="J85" s="19">
        <v>8</v>
      </c>
      <c r="K85" s="19">
        <v>22</v>
      </c>
      <c r="L85" s="19">
        <v>3</v>
      </c>
      <c r="M85" s="19">
        <v>20</v>
      </c>
      <c r="N85" s="19">
        <v>25</v>
      </c>
      <c r="O85" s="19">
        <v>10</v>
      </c>
      <c r="P85" s="19">
        <v>1</v>
      </c>
      <c r="Q85" s="19">
        <v>31</v>
      </c>
      <c r="R85" s="19">
        <v>0</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226</v>
      </c>
      <c r="F90" s="13">
        <f>F83</f>
        <v>1196.1099999999999</v>
      </c>
      <c r="G90" s="13">
        <f t="shared" ref="G90:R90" si="14">AVERAGE(G83:G88)</f>
        <v>13.933333333333332</v>
      </c>
      <c r="H90" s="13">
        <f t="shared" si="14"/>
        <v>83.899999999999991</v>
      </c>
      <c r="I90" s="13" t="e">
        <f t="shared" si="14"/>
        <v>#DIV/0!</v>
      </c>
      <c r="J90" s="13">
        <f t="shared" si="14"/>
        <v>6</v>
      </c>
      <c r="K90" s="13">
        <f t="shared" si="14"/>
        <v>21.666666666666668</v>
      </c>
      <c r="L90" s="13">
        <f t="shared" si="14"/>
        <v>2.3333333333333335</v>
      </c>
      <c r="M90" s="13">
        <f t="shared" si="14"/>
        <v>16</v>
      </c>
      <c r="N90" s="13">
        <f t="shared" si="14"/>
        <v>22</v>
      </c>
      <c r="O90" s="13">
        <f t="shared" si="14"/>
        <v>3.3333333333333335</v>
      </c>
      <c r="P90" s="13">
        <f t="shared" si="14"/>
        <v>0.33333333333333331</v>
      </c>
      <c r="Q90" s="13">
        <f t="shared" si="14"/>
        <v>24.666666666666668</v>
      </c>
      <c r="R90" s="13">
        <f t="shared" si="14"/>
        <v>1</v>
      </c>
      <c r="S90" s="12"/>
    </row>
    <row r="91" spans="2:67" ht="15.75" x14ac:dyDescent="0.2">
      <c r="B91" s="17"/>
      <c r="C91" s="16" t="s">
        <v>97</v>
      </c>
      <c r="D91" s="15"/>
      <c r="E91" s="14"/>
      <c r="F91" s="14"/>
      <c r="G91" s="13">
        <f t="shared" ref="G91:R91" si="15">STDEV(G83:G88)/SQRT(COUNT(G83:G88))</f>
        <v>0.28480012484391787</v>
      </c>
      <c r="H91" s="13">
        <f t="shared" si="15"/>
        <v>5.6311632901204351</v>
      </c>
      <c r="I91" s="13" t="e">
        <f t="shared" si="15"/>
        <v>#DIV/0!</v>
      </c>
      <c r="J91" s="13">
        <f t="shared" si="15"/>
        <v>1.1547005383792517</v>
      </c>
      <c r="K91" s="13">
        <f t="shared" si="15"/>
        <v>1.4529663145135581</v>
      </c>
      <c r="L91" s="13">
        <f t="shared" si="15"/>
        <v>0.33333333333333365</v>
      </c>
      <c r="M91" s="13">
        <f t="shared" si="15"/>
        <v>2.0816659994661326</v>
      </c>
      <c r="N91" s="13">
        <f t="shared" si="15"/>
        <v>3.5118845842842461</v>
      </c>
      <c r="O91" s="13">
        <f t="shared" si="15"/>
        <v>3.3333333333333335</v>
      </c>
      <c r="P91" s="13">
        <f t="shared" si="15"/>
        <v>0.33333333333333337</v>
      </c>
      <c r="Q91" s="13">
        <f t="shared" si="15"/>
        <v>3.1797973380564879</v>
      </c>
      <c r="R91" s="13">
        <f t="shared" si="15"/>
        <v>0.57735026918962584</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797BE-D8B3-484D-9D2E-239512F8B72D}">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730</v>
      </c>
      <c r="E13" s="19">
        <v>223</v>
      </c>
      <c r="F13" s="19">
        <v>1431.74</v>
      </c>
      <c r="G13" s="19">
        <v>10.7</v>
      </c>
      <c r="H13" s="19">
        <v>74</v>
      </c>
      <c r="I13" s="19"/>
      <c r="J13" s="19">
        <v>4</v>
      </c>
      <c r="K13" s="19">
        <v>15</v>
      </c>
      <c r="L13" s="19">
        <v>2</v>
      </c>
      <c r="M13" s="19">
        <v>5</v>
      </c>
      <c r="N13" s="19">
        <v>7</v>
      </c>
      <c r="O13" s="19">
        <v>0</v>
      </c>
      <c r="P13" s="19">
        <v>0</v>
      </c>
      <c r="Q13" s="19">
        <v>14</v>
      </c>
      <c r="R13" s="19">
        <v>1</v>
      </c>
      <c r="S13" s="18"/>
      <c r="U13" s="102">
        <v>3</v>
      </c>
      <c r="V13" s="102">
        <f>IF($H13="","",$H13)</f>
        <v>74</v>
      </c>
      <c r="W13" s="102">
        <f>IF(V13="","",V13/100)</f>
        <v>0.74</v>
      </c>
      <c r="X13" s="102">
        <f>IF($G13="","",$G13)</f>
        <v>10.7</v>
      </c>
      <c r="Y13" s="102">
        <f>IF($K13="","",$K13)</f>
        <v>15</v>
      </c>
      <c r="Z13" s="102">
        <f>IF(J13="","",J13-1)</f>
        <v>3</v>
      </c>
      <c r="AA13" s="102">
        <f>IF($L13="","",$L13)</f>
        <v>2</v>
      </c>
      <c r="AB13" s="102">
        <f>IF($M13="","",$M13)</f>
        <v>5</v>
      </c>
      <c r="AC13" s="102">
        <f>IF($H14="","",$H14)</f>
        <v>87</v>
      </c>
      <c r="AD13" s="102">
        <f>IF(AC13="","",AC13/100)</f>
        <v>0.87</v>
      </c>
      <c r="AE13" s="102">
        <f>IF($G14="","",$G14)</f>
        <v>9.24</v>
      </c>
      <c r="AF13" s="102">
        <f>IF($K14="","",$K14)</f>
        <v>23</v>
      </c>
      <c r="AG13" s="102">
        <f>IF(J14="","",J14-1)</f>
        <v>8</v>
      </c>
      <c r="AH13" s="102">
        <f>IF($L14="","",$L14)</f>
        <v>1</v>
      </c>
      <c r="AI13" s="102">
        <f>IF($M14="","",$M14)</f>
        <v>3</v>
      </c>
      <c r="AJ13" s="102">
        <f>IF($H15="","",$H15)</f>
        <v>68</v>
      </c>
      <c r="AK13" s="102">
        <f>IF(AJ13="","",AJ13/100)</f>
        <v>0.68</v>
      </c>
      <c r="AL13" s="102">
        <f>IF($G15="","",$G15)</f>
        <v>8.99</v>
      </c>
      <c r="AM13" s="102">
        <f>IF($K15="","",$K15)</f>
        <v>16</v>
      </c>
      <c r="AN13" s="102">
        <f>IF(J15="","",J15-1)</f>
        <v>4</v>
      </c>
      <c r="AO13" s="102">
        <f>IF($L15="","",$L15)</f>
        <v>2</v>
      </c>
      <c r="AP13" s="102">
        <f>IF($M15="","",$M15)</f>
        <v>2</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1.6666666666666667</v>
      </c>
      <c r="BM13" s="102">
        <f>SUM(P13:P18)/U13</f>
        <v>0.66666666666666663</v>
      </c>
      <c r="BN13" s="102">
        <f>SUM(Q13:Q18)/U13</f>
        <v>10.333333333333334</v>
      </c>
      <c r="BO13" s="102">
        <f>SUM(R13:R18)/U13</f>
        <v>0.33333333333333331</v>
      </c>
    </row>
    <row r="14" spans="2:67" ht="15.75" x14ac:dyDescent="0.2">
      <c r="B14" s="147"/>
      <c r="C14" s="21" t="s">
        <v>103</v>
      </c>
      <c r="D14" s="19" t="s">
        <v>740</v>
      </c>
      <c r="E14" s="19">
        <v>226</v>
      </c>
      <c r="F14" s="20"/>
      <c r="G14" s="19">
        <v>9.24</v>
      </c>
      <c r="H14" s="19">
        <v>87</v>
      </c>
      <c r="I14" s="19"/>
      <c r="J14" s="19">
        <v>9</v>
      </c>
      <c r="K14" s="19">
        <v>23</v>
      </c>
      <c r="L14" s="19">
        <v>1</v>
      </c>
      <c r="M14" s="19">
        <v>3</v>
      </c>
      <c r="N14" s="19">
        <v>6</v>
      </c>
      <c r="O14" s="19">
        <v>5</v>
      </c>
      <c r="P14" s="19">
        <v>1</v>
      </c>
      <c r="Q14" s="19">
        <v>11</v>
      </c>
      <c r="R14" s="19">
        <v>0</v>
      </c>
      <c r="S14" s="18"/>
    </row>
    <row r="15" spans="2:67" ht="15.75" x14ac:dyDescent="0.2">
      <c r="B15" s="147"/>
      <c r="C15" s="21" t="s">
        <v>102</v>
      </c>
      <c r="D15" s="19" t="str">
        <f>D14</f>
        <v>AA</v>
      </c>
      <c r="E15" s="19">
        <f>E14</f>
        <v>226</v>
      </c>
      <c r="F15" s="20"/>
      <c r="G15" s="19">
        <v>8.99</v>
      </c>
      <c r="H15" s="19">
        <v>68</v>
      </c>
      <c r="I15" s="19"/>
      <c r="J15" s="19">
        <v>5</v>
      </c>
      <c r="K15" s="19">
        <v>16</v>
      </c>
      <c r="L15" s="19">
        <v>2</v>
      </c>
      <c r="M15" s="19">
        <v>2</v>
      </c>
      <c r="N15" s="19">
        <v>4</v>
      </c>
      <c r="O15" s="19">
        <v>0</v>
      </c>
      <c r="P15" s="19">
        <v>1</v>
      </c>
      <c r="Q15" s="19">
        <v>6</v>
      </c>
      <c r="R15" s="19">
        <v>0</v>
      </c>
      <c r="S15" s="18"/>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226</v>
      </c>
      <c r="F20" s="13">
        <f>F13</f>
        <v>1431.74</v>
      </c>
      <c r="G20" s="13">
        <f t="shared" ref="G20:R20" si="0">AVERAGE(G13:G18)</f>
        <v>9.6433333333333326</v>
      </c>
      <c r="H20" s="13">
        <f t="shared" si="0"/>
        <v>76.333333333333329</v>
      </c>
      <c r="I20" s="13" t="e">
        <f t="shared" si="0"/>
        <v>#DIV/0!</v>
      </c>
      <c r="J20" s="13">
        <f t="shared" si="0"/>
        <v>6</v>
      </c>
      <c r="K20" s="13">
        <f t="shared" si="0"/>
        <v>18</v>
      </c>
      <c r="L20" s="13">
        <f t="shared" si="0"/>
        <v>1.6666666666666667</v>
      </c>
      <c r="M20" s="13">
        <f t="shared" si="0"/>
        <v>3.3333333333333335</v>
      </c>
      <c r="N20" s="13">
        <f t="shared" si="0"/>
        <v>5.666666666666667</v>
      </c>
      <c r="O20" s="13">
        <f t="shared" si="0"/>
        <v>1.6666666666666667</v>
      </c>
      <c r="P20" s="13">
        <f t="shared" si="0"/>
        <v>0.66666666666666663</v>
      </c>
      <c r="Q20" s="13">
        <f t="shared" si="0"/>
        <v>10.333333333333334</v>
      </c>
      <c r="R20" s="13">
        <f t="shared" si="0"/>
        <v>0.33333333333333331</v>
      </c>
      <c r="S20" s="12"/>
    </row>
    <row r="21" spans="2:67" ht="15.75" x14ac:dyDescent="0.2">
      <c r="B21" s="17"/>
      <c r="C21" s="16" t="s">
        <v>97</v>
      </c>
      <c r="D21" s="15"/>
      <c r="E21" s="14"/>
      <c r="F21" s="14"/>
      <c r="G21" s="13">
        <f t="shared" ref="G21:R21" si="1">STDEV(G13:G18)/SQRT(COUNT(G13:G18))</f>
        <v>0.53323957509213826</v>
      </c>
      <c r="H21" s="13">
        <f t="shared" si="1"/>
        <v>5.6075346137535922</v>
      </c>
      <c r="I21" s="13" t="e">
        <f t="shared" si="1"/>
        <v>#DIV/0!</v>
      </c>
      <c r="J21" s="13">
        <f t="shared" si="1"/>
        <v>1.5275252316519468</v>
      </c>
      <c r="K21" s="13">
        <f t="shared" si="1"/>
        <v>2.5166114784235836</v>
      </c>
      <c r="L21" s="13">
        <f t="shared" si="1"/>
        <v>0.3333333333333332</v>
      </c>
      <c r="M21" s="13">
        <f t="shared" si="1"/>
        <v>0.88191710368819676</v>
      </c>
      <c r="N21" s="13">
        <f t="shared" si="1"/>
        <v>0.88191710368819731</v>
      </c>
      <c r="O21" s="13">
        <f t="shared" si="1"/>
        <v>1.6666666666666667</v>
      </c>
      <c r="P21" s="13">
        <f t="shared" si="1"/>
        <v>0.33333333333333337</v>
      </c>
      <c r="Q21" s="13">
        <f t="shared" si="1"/>
        <v>2.3333333333333339</v>
      </c>
      <c r="R21" s="13">
        <f t="shared" si="1"/>
        <v>0.33333333333333337</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223</v>
      </c>
      <c r="F23" s="19">
        <v>1125.01</v>
      </c>
      <c r="G23" s="19">
        <v>11.99</v>
      </c>
      <c r="H23" s="19">
        <v>81</v>
      </c>
      <c r="I23" s="19"/>
      <c r="J23" s="19">
        <v>6</v>
      </c>
      <c r="K23" s="19">
        <v>18</v>
      </c>
      <c r="L23" s="19">
        <v>3</v>
      </c>
      <c r="M23" s="19">
        <v>15</v>
      </c>
      <c r="N23" s="19">
        <v>7</v>
      </c>
      <c r="O23" s="19">
        <v>6</v>
      </c>
      <c r="P23" s="19">
        <v>2</v>
      </c>
      <c r="Q23" s="19">
        <v>15</v>
      </c>
      <c r="R23" s="19">
        <v>0</v>
      </c>
      <c r="S23" s="18"/>
      <c r="U23" s="102">
        <v>3</v>
      </c>
      <c r="V23" s="102">
        <f>IF($H23="","",$H23)</f>
        <v>81</v>
      </c>
      <c r="W23" s="102">
        <f>IF(V23="","",V23/100)</f>
        <v>0.81</v>
      </c>
      <c r="X23" s="102">
        <f>IF($G23="","",$G23)</f>
        <v>11.99</v>
      </c>
      <c r="Y23" s="102">
        <f>IF($K23="","",$K23)</f>
        <v>18</v>
      </c>
      <c r="Z23" s="102">
        <f>IF(J23="","",J23-1)</f>
        <v>5</v>
      </c>
      <c r="AA23" s="102">
        <f>IF($L23="","",$L23)</f>
        <v>3</v>
      </c>
      <c r="AB23" s="102">
        <f>IF($M23="","",$M23)</f>
        <v>15</v>
      </c>
      <c r="AC23" s="102">
        <f>IF($H24="","",$H24)</f>
        <v>94</v>
      </c>
      <c r="AD23" s="102">
        <f>IF(AC23="","",AC23/100)</f>
        <v>0.94</v>
      </c>
      <c r="AE23" s="102">
        <f>IF($G24="","",$G24)</f>
        <v>12.07</v>
      </c>
      <c r="AF23" s="102">
        <f>IF($K24="","",$K24)</f>
        <v>19</v>
      </c>
      <c r="AG23" s="102">
        <f>IF(J24="","",J24-1)</f>
        <v>4</v>
      </c>
      <c r="AH23" s="102">
        <f>IF($L24="","",$L24)</f>
        <v>2</v>
      </c>
      <c r="AI23" s="102">
        <f>IF($M24="","",$M24)</f>
        <v>3</v>
      </c>
      <c r="AJ23" s="102">
        <f>IF($H25="","",$H25)</f>
        <v>81</v>
      </c>
      <c r="AK23" s="102">
        <f>IF(AJ23="","",AJ23/100)</f>
        <v>0.81</v>
      </c>
      <c r="AL23" s="102">
        <f>IF($G25="","",$G25)</f>
        <v>12.59</v>
      </c>
      <c r="AM23" s="102">
        <f>IF($K25="","",$K25)</f>
        <v>21</v>
      </c>
      <c r="AN23" s="102">
        <f>IF(J25="","",J25-1)</f>
        <v>4</v>
      </c>
      <c r="AO23" s="102">
        <f>IF($L25="","",$L25)</f>
        <v>3</v>
      </c>
      <c r="AP23" s="102">
        <f>IF($M25="","",$M25)</f>
        <v>3</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3</v>
      </c>
      <c r="BM23" s="102">
        <f>SUM(P23:P28)/U23</f>
        <v>1</v>
      </c>
      <c r="BN23" s="102">
        <f>SUM(Q23:Q28)/U23</f>
        <v>14.666666666666666</v>
      </c>
      <c r="BO23" s="102">
        <f>SUM(R23:R28)/U23</f>
        <v>0</v>
      </c>
    </row>
    <row r="24" spans="2:67" ht="15.75" x14ac:dyDescent="0.2">
      <c r="B24" s="147"/>
      <c r="C24" s="21" t="s">
        <v>103</v>
      </c>
      <c r="D24" s="19" t="s">
        <v>740</v>
      </c>
      <c r="E24" s="19">
        <v>226</v>
      </c>
      <c r="F24" s="20"/>
      <c r="G24" s="19">
        <v>12.07</v>
      </c>
      <c r="H24" s="19">
        <v>94</v>
      </c>
      <c r="I24" s="19"/>
      <c r="J24" s="19">
        <v>5</v>
      </c>
      <c r="K24" s="19">
        <v>19</v>
      </c>
      <c r="L24" s="19">
        <v>2</v>
      </c>
      <c r="M24" s="19">
        <v>3</v>
      </c>
      <c r="N24" s="19">
        <v>5</v>
      </c>
      <c r="O24" s="19">
        <v>2</v>
      </c>
      <c r="P24" s="19">
        <v>1</v>
      </c>
      <c r="Q24" s="19">
        <v>12</v>
      </c>
      <c r="R24" s="19">
        <v>0</v>
      </c>
      <c r="S24" s="18"/>
    </row>
    <row r="25" spans="2:67" ht="15.75" x14ac:dyDescent="0.2">
      <c r="B25" s="147"/>
      <c r="C25" s="21" t="s">
        <v>102</v>
      </c>
      <c r="D25" s="19" t="str">
        <f>D24</f>
        <v>AA</v>
      </c>
      <c r="E25" s="19">
        <f>E24</f>
        <v>226</v>
      </c>
      <c r="F25" s="20"/>
      <c r="G25" s="19">
        <v>12.59</v>
      </c>
      <c r="H25" s="19">
        <v>81</v>
      </c>
      <c r="I25" s="19"/>
      <c r="J25" s="19">
        <v>5</v>
      </c>
      <c r="K25" s="19">
        <v>21</v>
      </c>
      <c r="L25" s="19">
        <v>3</v>
      </c>
      <c r="M25" s="19">
        <v>3</v>
      </c>
      <c r="N25" s="19">
        <v>8</v>
      </c>
      <c r="O25" s="19">
        <v>1</v>
      </c>
      <c r="P25" s="19">
        <v>0</v>
      </c>
      <c r="Q25" s="19">
        <v>17</v>
      </c>
      <c r="R25" s="19">
        <v>0</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226</v>
      </c>
      <c r="F30" s="13">
        <f>G23</f>
        <v>11.99</v>
      </c>
      <c r="G30" s="13">
        <f t="shared" ref="G30:R30" si="2">AVERAGE(G23:G28)</f>
        <v>12.216666666666669</v>
      </c>
      <c r="H30" s="13">
        <f t="shared" si="2"/>
        <v>85.333333333333329</v>
      </c>
      <c r="I30" s="13" t="e">
        <f t="shared" si="2"/>
        <v>#DIV/0!</v>
      </c>
      <c r="J30" s="13">
        <f t="shared" si="2"/>
        <v>5.333333333333333</v>
      </c>
      <c r="K30" s="13">
        <f t="shared" si="2"/>
        <v>19.333333333333332</v>
      </c>
      <c r="L30" s="13">
        <f t="shared" si="2"/>
        <v>2.6666666666666665</v>
      </c>
      <c r="M30" s="13">
        <f t="shared" si="2"/>
        <v>7</v>
      </c>
      <c r="N30" s="13">
        <f t="shared" si="2"/>
        <v>6.666666666666667</v>
      </c>
      <c r="O30" s="13">
        <f t="shared" si="2"/>
        <v>3</v>
      </c>
      <c r="P30" s="13">
        <f t="shared" si="2"/>
        <v>1</v>
      </c>
      <c r="Q30" s="13">
        <f t="shared" si="2"/>
        <v>14.666666666666666</v>
      </c>
      <c r="R30" s="13">
        <f t="shared" si="2"/>
        <v>0</v>
      </c>
      <c r="S30" s="12"/>
    </row>
    <row r="31" spans="2:67" ht="15.75" x14ac:dyDescent="0.2">
      <c r="B31" s="17"/>
      <c r="C31" s="16" t="s">
        <v>97</v>
      </c>
      <c r="D31" s="15"/>
      <c r="E31" s="14"/>
      <c r="F31" s="14"/>
      <c r="G31" s="13">
        <f t="shared" ref="G31:R31" si="3">STDEV(G23:G28)/SQRT(COUNT(G23:G28))</f>
        <v>0.1880898130622117</v>
      </c>
      <c r="H31" s="13">
        <f t="shared" si="3"/>
        <v>4.3333333333333339</v>
      </c>
      <c r="I31" s="13" t="e">
        <f t="shared" si="3"/>
        <v>#DIV/0!</v>
      </c>
      <c r="J31" s="13">
        <f t="shared" si="3"/>
        <v>0.33333333333333337</v>
      </c>
      <c r="K31" s="13">
        <f t="shared" si="3"/>
        <v>0.88191710368819687</v>
      </c>
      <c r="L31" s="13">
        <f t="shared" si="3"/>
        <v>0.33333333333333365</v>
      </c>
      <c r="M31" s="13">
        <f t="shared" si="3"/>
        <v>4</v>
      </c>
      <c r="N31" s="13">
        <f t="shared" si="3"/>
        <v>0.88191710368819609</v>
      </c>
      <c r="O31" s="13">
        <f t="shared" si="3"/>
        <v>1.5275252316519468</v>
      </c>
      <c r="P31" s="13">
        <f t="shared" si="3"/>
        <v>0.57735026918962584</v>
      </c>
      <c r="Q31" s="13">
        <f t="shared" si="3"/>
        <v>1.4529663145135558</v>
      </c>
      <c r="R31" s="13">
        <f t="shared" si="3"/>
        <v>0</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223</v>
      </c>
      <c r="F33" s="19">
        <v>1434.17</v>
      </c>
      <c r="G33" s="19">
        <v>13.13</v>
      </c>
      <c r="H33" s="19">
        <v>95.8</v>
      </c>
      <c r="I33" s="19"/>
      <c r="J33" s="19">
        <v>5</v>
      </c>
      <c r="K33" s="19">
        <v>24</v>
      </c>
      <c r="L33" s="19">
        <v>2</v>
      </c>
      <c r="M33" s="19">
        <v>33</v>
      </c>
      <c r="N33" s="19">
        <v>37</v>
      </c>
      <c r="O33" s="19">
        <v>4</v>
      </c>
      <c r="P33" s="19">
        <v>1</v>
      </c>
      <c r="Q33" s="19">
        <v>26</v>
      </c>
      <c r="R33" s="19">
        <v>0</v>
      </c>
      <c r="S33" s="18" t="s">
        <v>732</v>
      </c>
      <c r="T33" s="7" t="s">
        <v>792</v>
      </c>
      <c r="U33" s="102">
        <v>3</v>
      </c>
      <c r="V33" s="102">
        <f>IF($H33="","",$H33)</f>
        <v>95.8</v>
      </c>
      <c r="W33" s="102">
        <f>IF(V33="","",V33/100)</f>
        <v>0.95799999999999996</v>
      </c>
      <c r="X33" s="102">
        <f>IF($G33="","",$G33)</f>
        <v>13.13</v>
      </c>
      <c r="Y33" s="102">
        <f>IF($K33="","",$K33)</f>
        <v>24</v>
      </c>
      <c r="Z33" s="102">
        <f>IF(J33="","",J33-1)</f>
        <v>4</v>
      </c>
      <c r="AA33" s="102">
        <f>IF($L33="","",$L33)</f>
        <v>2</v>
      </c>
      <c r="AB33" s="102">
        <f>IF($M33="","",$M33)</f>
        <v>33</v>
      </c>
      <c r="AC33" s="102">
        <f>IF($H34="","",$H34)</f>
        <v>47.8</v>
      </c>
      <c r="AD33" s="102">
        <f>IF(AC33="","",AC33/100)</f>
        <v>0.47799999999999998</v>
      </c>
      <c r="AE33" s="102">
        <f>IF($G34="","",$G34)</f>
        <v>14.84</v>
      </c>
      <c r="AF33" s="102">
        <f>IF($K34="","",$K34)</f>
        <v>23</v>
      </c>
      <c r="AG33" s="102">
        <f>IF(J34="","",J34-1)</f>
        <v>6</v>
      </c>
      <c r="AH33" s="102">
        <f>IF($L34="","",$L34)</f>
        <v>4</v>
      </c>
      <c r="AI33" s="102">
        <f>IF($M34="","",$M34)</f>
        <v>36</v>
      </c>
      <c r="AJ33" s="102">
        <f>IF($H35="","",$H35)</f>
        <v>86.9</v>
      </c>
      <c r="AK33" s="102">
        <f>IF(AJ33="","",AJ33/100)</f>
        <v>0.86900000000000011</v>
      </c>
      <c r="AL33" s="102">
        <f>IF($G35="","",$G35)</f>
        <v>14.69</v>
      </c>
      <c r="AM33" s="102">
        <f>IF($K35="","",$K35)</f>
        <v>25</v>
      </c>
      <c r="AN33" s="102">
        <f>IF(J35="","",J35-1)</f>
        <v>6</v>
      </c>
      <c r="AO33" s="102">
        <f>IF($L35="","",$L35)</f>
        <v>3</v>
      </c>
      <c r="AP33" s="102">
        <f>IF($M35="","",$M35)</f>
        <v>41</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6.333333333333333</v>
      </c>
      <c r="BM33" s="102">
        <f>SUM(P33:P38)/U33</f>
        <v>1</v>
      </c>
      <c r="BN33" s="102">
        <f>SUM(Q33:Q38)/U33</f>
        <v>27.666666666666668</v>
      </c>
      <c r="BO33" s="102">
        <f>SUM(R33:R38)/U33</f>
        <v>0</v>
      </c>
    </row>
    <row r="34" spans="2:67" ht="15.75" x14ac:dyDescent="0.2">
      <c r="B34" s="147"/>
      <c r="C34" s="21" t="s">
        <v>103</v>
      </c>
      <c r="D34" s="19" t="s">
        <v>745</v>
      </c>
      <c r="E34" s="19">
        <v>226</v>
      </c>
      <c r="F34" s="20"/>
      <c r="G34" s="19">
        <v>14.84</v>
      </c>
      <c r="H34" s="19">
        <v>47.8</v>
      </c>
      <c r="I34" s="19"/>
      <c r="J34" s="19">
        <v>7</v>
      </c>
      <c r="K34" s="19">
        <v>23</v>
      </c>
      <c r="L34" s="19">
        <v>4</v>
      </c>
      <c r="M34" s="19">
        <v>36</v>
      </c>
      <c r="N34" s="19">
        <v>41</v>
      </c>
      <c r="O34" s="19">
        <v>4</v>
      </c>
      <c r="P34" s="19">
        <v>0</v>
      </c>
      <c r="Q34" s="19">
        <v>26</v>
      </c>
      <c r="R34" s="19">
        <v>0</v>
      </c>
      <c r="S34" s="18" t="s">
        <v>732</v>
      </c>
      <c r="T34" s="7" t="s">
        <v>787</v>
      </c>
    </row>
    <row r="35" spans="2:67" ht="15.75" x14ac:dyDescent="0.2">
      <c r="B35" s="147"/>
      <c r="C35" s="21" t="s">
        <v>102</v>
      </c>
      <c r="D35" s="19" t="str">
        <f>D34</f>
        <v>CO'B</v>
      </c>
      <c r="E35" s="19">
        <f>E34</f>
        <v>226</v>
      </c>
      <c r="F35" s="20"/>
      <c r="G35" s="19">
        <v>14.69</v>
      </c>
      <c r="H35" s="19">
        <v>86.9</v>
      </c>
      <c r="I35" s="19"/>
      <c r="J35" s="19">
        <v>7</v>
      </c>
      <c r="K35" s="19">
        <v>25</v>
      </c>
      <c r="L35" s="19">
        <v>3</v>
      </c>
      <c r="M35" s="19">
        <v>41</v>
      </c>
      <c r="N35" s="19">
        <v>46</v>
      </c>
      <c r="O35" s="19">
        <v>11</v>
      </c>
      <c r="P35" s="19">
        <v>2</v>
      </c>
      <c r="Q35" s="19">
        <v>31</v>
      </c>
      <c r="R35" s="19">
        <v>0</v>
      </c>
      <c r="S35" s="18" t="s">
        <v>731</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226</v>
      </c>
      <c r="F40" s="13">
        <f>F33</f>
        <v>1434.17</v>
      </c>
      <c r="G40" s="13">
        <f t="shared" ref="G40:R40" si="4">AVERAGE(G33:G38)</f>
        <v>14.219999999999999</v>
      </c>
      <c r="H40" s="13">
        <f t="shared" si="4"/>
        <v>76.833333333333329</v>
      </c>
      <c r="I40" s="13" t="e">
        <f t="shared" si="4"/>
        <v>#DIV/0!</v>
      </c>
      <c r="J40" s="13">
        <f t="shared" si="4"/>
        <v>6.333333333333333</v>
      </c>
      <c r="K40" s="13">
        <f t="shared" si="4"/>
        <v>24</v>
      </c>
      <c r="L40" s="13">
        <f t="shared" si="4"/>
        <v>3</v>
      </c>
      <c r="M40" s="13">
        <f t="shared" si="4"/>
        <v>36.666666666666664</v>
      </c>
      <c r="N40" s="13">
        <f t="shared" si="4"/>
        <v>41.333333333333336</v>
      </c>
      <c r="O40" s="13">
        <f t="shared" si="4"/>
        <v>6.333333333333333</v>
      </c>
      <c r="P40" s="13">
        <f t="shared" si="4"/>
        <v>1</v>
      </c>
      <c r="Q40" s="13">
        <f t="shared" si="4"/>
        <v>27.666666666666668</v>
      </c>
      <c r="R40" s="13">
        <f t="shared" si="4"/>
        <v>0</v>
      </c>
      <c r="S40" s="12"/>
    </row>
    <row r="41" spans="2:67" ht="15.75" x14ac:dyDescent="0.2">
      <c r="B41" s="17"/>
      <c r="C41" s="16" t="s">
        <v>97</v>
      </c>
      <c r="D41" s="15"/>
      <c r="E41" s="14"/>
      <c r="F41" s="14"/>
      <c r="G41" s="13">
        <f t="shared" ref="G41:R41" si="5">STDEV(G33:G38)/SQRT(COUNT(G33:G38))</f>
        <v>0.54671747731346543</v>
      </c>
      <c r="H41" s="13">
        <f t="shared" si="5"/>
        <v>14.742267276251802</v>
      </c>
      <c r="I41" s="13" t="e">
        <f t="shared" si="5"/>
        <v>#DIV/0!</v>
      </c>
      <c r="J41" s="13">
        <f t="shared" si="5"/>
        <v>0.6666666666666673</v>
      </c>
      <c r="K41" s="13">
        <f t="shared" si="5"/>
        <v>0.57735026918962584</v>
      </c>
      <c r="L41" s="13">
        <f t="shared" si="5"/>
        <v>0.57735026918962584</v>
      </c>
      <c r="M41" s="13">
        <f t="shared" si="5"/>
        <v>2.3333333333333335</v>
      </c>
      <c r="N41" s="13">
        <f t="shared" si="5"/>
        <v>2.6034165586355518</v>
      </c>
      <c r="O41" s="13">
        <f t="shared" si="5"/>
        <v>2.3333333333333335</v>
      </c>
      <c r="P41" s="13">
        <f t="shared" si="5"/>
        <v>0.57735026918962584</v>
      </c>
      <c r="Q41" s="13">
        <f t="shared" si="5"/>
        <v>1.666666666666667</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223</v>
      </c>
      <c r="F43" s="19">
        <v>1599.63</v>
      </c>
      <c r="G43" s="19">
        <v>15.34</v>
      </c>
      <c r="H43" s="19">
        <v>90.8</v>
      </c>
      <c r="I43" s="19"/>
      <c r="J43" s="19">
        <v>6</v>
      </c>
      <c r="K43" s="19">
        <v>21</v>
      </c>
      <c r="L43" s="19">
        <v>5</v>
      </c>
      <c r="M43" s="19">
        <v>36</v>
      </c>
      <c r="N43" s="19">
        <v>45</v>
      </c>
      <c r="O43" s="19">
        <v>3</v>
      </c>
      <c r="P43" s="19">
        <v>0</v>
      </c>
      <c r="Q43" s="19">
        <v>25</v>
      </c>
      <c r="R43" s="19">
        <v>0</v>
      </c>
      <c r="S43" s="18" t="s">
        <v>731</v>
      </c>
      <c r="T43" s="7" t="s">
        <v>830</v>
      </c>
      <c r="U43" s="102">
        <v>3</v>
      </c>
      <c r="V43" s="102">
        <f>IF($H43="","",$H43)</f>
        <v>90.8</v>
      </c>
      <c r="W43" s="102">
        <f>IF(V43="","",V43/100)</f>
        <v>0.90799999999999992</v>
      </c>
      <c r="X43" s="102">
        <f>IF($G43="","",$G43)</f>
        <v>15.34</v>
      </c>
      <c r="Y43" s="102">
        <f>IF($K43="","",$K43)</f>
        <v>21</v>
      </c>
      <c r="Z43" s="102">
        <f>IF(J43="","",J43-1)</f>
        <v>5</v>
      </c>
      <c r="AA43" s="102">
        <f>IF($L43="","",$L43)</f>
        <v>5</v>
      </c>
      <c r="AB43" s="102">
        <f>IF($M43="","",$M43)</f>
        <v>36</v>
      </c>
      <c r="AC43" s="102">
        <f>IF($H44="","",$H44)</f>
        <v>88.3</v>
      </c>
      <c r="AD43" s="102">
        <f>IF(AC43="","",AC43/100)</f>
        <v>0.88300000000000001</v>
      </c>
      <c r="AE43" s="102">
        <f>IF($G44="","",$G44)</f>
        <v>11.54</v>
      </c>
      <c r="AF43" s="102">
        <f>IF($K44="","",$K44)</f>
        <v>21</v>
      </c>
      <c r="AG43" s="102">
        <f>IF(J44="","",J44-1)</f>
        <v>6</v>
      </c>
      <c r="AH43" s="102">
        <f>IF($L44="","",$L44)</f>
        <v>0</v>
      </c>
      <c r="AI43" s="102">
        <f>IF($M44="","",$M44)</f>
        <v>0</v>
      </c>
      <c r="AJ43" s="102">
        <f>IF($H45="","",$H45)</f>
        <v>95.6</v>
      </c>
      <c r="AK43" s="102">
        <f>IF(AJ43="","",AJ43/100)</f>
        <v>0.95599999999999996</v>
      </c>
      <c r="AL43" s="102">
        <f>IF($G45="","",$G45)</f>
        <v>15.26</v>
      </c>
      <c r="AM43" s="102">
        <f>IF($K45="","",$K45)</f>
        <v>28</v>
      </c>
      <c r="AN43" s="102">
        <f>IF(J45="","",J45-1)</f>
        <v>6</v>
      </c>
      <c r="AO43" s="102">
        <f>IF($L45="","",$L45)</f>
        <v>4</v>
      </c>
      <c r="AP43" s="102">
        <f>IF($M45="","",$M45)</f>
        <v>25</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1.3333333333333333</v>
      </c>
      <c r="BM43" s="102">
        <f>SUM(P43:P48)/U43</f>
        <v>0</v>
      </c>
      <c r="BN43" s="102">
        <f>SUM(Q43:Q48)/U43</f>
        <v>20</v>
      </c>
      <c r="BO43" s="102">
        <f>SUM(R43:R48)/U43</f>
        <v>1</v>
      </c>
    </row>
    <row r="44" spans="2:67" ht="15.75" x14ac:dyDescent="0.2">
      <c r="B44" s="147"/>
      <c r="C44" s="21" t="s">
        <v>103</v>
      </c>
      <c r="D44" s="19" t="s">
        <v>745</v>
      </c>
      <c r="E44" s="19">
        <v>226</v>
      </c>
      <c r="F44" s="20"/>
      <c r="G44" s="19">
        <v>11.54</v>
      </c>
      <c r="H44" s="19">
        <v>88.3</v>
      </c>
      <c r="I44" s="19"/>
      <c r="J44" s="19">
        <v>7</v>
      </c>
      <c r="K44" s="19">
        <v>21</v>
      </c>
      <c r="L44" s="19">
        <v>0</v>
      </c>
      <c r="M44" s="19">
        <v>0</v>
      </c>
      <c r="N44" s="19">
        <v>16</v>
      </c>
      <c r="O44" s="19">
        <v>0</v>
      </c>
      <c r="P44" s="19">
        <v>0</v>
      </c>
      <c r="Q44" s="19">
        <v>10</v>
      </c>
      <c r="R44" s="19">
        <v>0</v>
      </c>
      <c r="S44" s="18" t="s">
        <v>752</v>
      </c>
    </row>
    <row r="45" spans="2:67" ht="15.75" x14ac:dyDescent="0.2">
      <c r="B45" s="147"/>
      <c r="C45" s="21" t="s">
        <v>102</v>
      </c>
      <c r="D45" s="19" t="str">
        <f>D44</f>
        <v>CO'B</v>
      </c>
      <c r="E45" s="19">
        <f>E44</f>
        <v>226</v>
      </c>
      <c r="F45" s="20"/>
      <c r="G45" s="19">
        <v>15.26</v>
      </c>
      <c r="H45" s="19">
        <v>95.6</v>
      </c>
      <c r="I45" s="19"/>
      <c r="J45" s="19">
        <v>7</v>
      </c>
      <c r="K45" s="19">
        <v>28</v>
      </c>
      <c r="L45" s="19">
        <v>4</v>
      </c>
      <c r="M45" s="19">
        <v>25</v>
      </c>
      <c r="N45" s="19">
        <v>39</v>
      </c>
      <c r="O45" s="19">
        <v>1</v>
      </c>
      <c r="P45" s="19">
        <v>0</v>
      </c>
      <c r="Q45" s="19">
        <v>25</v>
      </c>
      <c r="R45" s="19">
        <v>3</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226</v>
      </c>
      <c r="F50" s="13">
        <f>F43</f>
        <v>1599.63</v>
      </c>
      <c r="G50" s="13">
        <f t="shared" ref="G50:R50" si="6">AVERAGE(G43:G48)</f>
        <v>14.046666666666667</v>
      </c>
      <c r="H50" s="13">
        <f t="shared" si="6"/>
        <v>91.566666666666663</v>
      </c>
      <c r="I50" s="13" t="e">
        <f t="shared" si="6"/>
        <v>#DIV/0!</v>
      </c>
      <c r="J50" s="13">
        <f t="shared" si="6"/>
        <v>6.666666666666667</v>
      </c>
      <c r="K50" s="13">
        <f t="shared" si="6"/>
        <v>23.333333333333332</v>
      </c>
      <c r="L50" s="13">
        <f t="shared" si="6"/>
        <v>3</v>
      </c>
      <c r="M50" s="13">
        <f t="shared" si="6"/>
        <v>20.333333333333332</v>
      </c>
      <c r="N50" s="13">
        <f t="shared" si="6"/>
        <v>33.333333333333336</v>
      </c>
      <c r="O50" s="13">
        <f t="shared" si="6"/>
        <v>1.3333333333333333</v>
      </c>
      <c r="P50" s="13">
        <f t="shared" si="6"/>
        <v>0</v>
      </c>
      <c r="Q50" s="13">
        <f t="shared" si="6"/>
        <v>20</v>
      </c>
      <c r="R50" s="13">
        <f t="shared" si="6"/>
        <v>1</v>
      </c>
      <c r="S50" s="12"/>
    </row>
    <row r="51" spans="2:67" ht="15.75" x14ac:dyDescent="0.2">
      <c r="B51" s="17"/>
      <c r="C51" s="16" t="s">
        <v>97</v>
      </c>
      <c r="D51" s="15"/>
      <c r="E51" s="14"/>
      <c r="F51" s="14"/>
      <c r="G51" s="13">
        <f t="shared" ref="G51:R51" si="7">STDEV(G43:G48)/SQRT(COUNT(G43:G48))</f>
        <v>1.253546081234256</v>
      </c>
      <c r="H51" s="13">
        <f t="shared" si="7"/>
        <v>2.1419098435223121</v>
      </c>
      <c r="I51" s="13" t="e">
        <f t="shared" si="7"/>
        <v>#DIV/0!</v>
      </c>
      <c r="J51" s="13">
        <f t="shared" si="7"/>
        <v>0.33333333333333337</v>
      </c>
      <c r="K51" s="13">
        <f t="shared" si="7"/>
        <v>2.3333333333333361</v>
      </c>
      <c r="L51" s="13">
        <f t="shared" si="7"/>
        <v>1.5275252316519468</v>
      </c>
      <c r="M51" s="13">
        <f t="shared" si="7"/>
        <v>10.651030205780307</v>
      </c>
      <c r="N51" s="13">
        <f t="shared" si="7"/>
        <v>8.8380490557085665</v>
      </c>
      <c r="O51" s="13">
        <f t="shared" si="7"/>
        <v>0.88191710368819698</v>
      </c>
      <c r="P51" s="13">
        <f t="shared" si="7"/>
        <v>0</v>
      </c>
      <c r="Q51" s="13">
        <f t="shared" si="7"/>
        <v>5.0000000000000009</v>
      </c>
      <c r="R51" s="13">
        <f t="shared" si="7"/>
        <v>1</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730</v>
      </c>
      <c r="E53" s="19">
        <v>223</v>
      </c>
      <c r="F53" s="19">
        <v>1594.47</v>
      </c>
      <c r="G53" s="19">
        <v>9.8000000000000007</v>
      </c>
      <c r="H53" s="19">
        <v>106.1</v>
      </c>
      <c r="I53" s="19"/>
      <c r="J53" s="19">
        <v>8</v>
      </c>
      <c r="K53" s="19">
        <v>20</v>
      </c>
      <c r="L53" s="19">
        <v>1</v>
      </c>
      <c r="M53" s="19">
        <v>5</v>
      </c>
      <c r="N53" s="19">
        <v>16</v>
      </c>
      <c r="O53" s="19">
        <v>4</v>
      </c>
      <c r="P53" s="19">
        <v>1</v>
      </c>
      <c r="Q53" s="19">
        <v>7</v>
      </c>
      <c r="R53" s="19">
        <v>0</v>
      </c>
      <c r="S53" s="18" t="s">
        <v>752</v>
      </c>
      <c r="T53" s="7" t="s">
        <v>791</v>
      </c>
      <c r="U53" s="102">
        <v>3</v>
      </c>
      <c r="V53" s="102">
        <f>IF($H53="","",$H53)</f>
        <v>106.1</v>
      </c>
      <c r="W53" s="102">
        <f>IF(V53="","",V53/100)</f>
        <v>1.0609999999999999</v>
      </c>
      <c r="X53" s="102">
        <f>IF($G53="","",$G53)</f>
        <v>9.8000000000000007</v>
      </c>
      <c r="Y53" s="102">
        <f>IF($K53="","",$K53)</f>
        <v>20</v>
      </c>
      <c r="Z53" s="102">
        <f>IF(J53="","",J53-1)</f>
        <v>7</v>
      </c>
      <c r="AA53" s="102">
        <f>IF($L53="","",$L53)</f>
        <v>1</v>
      </c>
      <c r="AB53" s="102">
        <f>IF($M53="","",$M53)</f>
        <v>5</v>
      </c>
      <c r="AC53" s="102">
        <f>IF($H54="","",$H54)</f>
        <v>90</v>
      </c>
      <c r="AD53" s="102">
        <f>IF(AC53="","",AC53/100)</f>
        <v>0.9</v>
      </c>
      <c r="AE53" s="102">
        <f>IF($G54="","",$G54)</f>
        <v>9.6999999999999993</v>
      </c>
      <c r="AF53" s="102">
        <f>IF($K54="","",$K54)</f>
        <v>18</v>
      </c>
      <c r="AG53" s="102">
        <f>IF(J54="","",J54-1)</f>
        <v>7</v>
      </c>
      <c r="AH53" s="102">
        <f>IF($L54="","",$L54)</f>
        <v>3</v>
      </c>
      <c r="AI53" s="102">
        <f>IF($M54="","",$M54)</f>
        <v>3</v>
      </c>
      <c r="AJ53" s="102">
        <f>IF($H55="","",$H55)</f>
        <v>101.2</v>
      </c>
      <c r="AK53" s="102">
        <f>IF(AJ53="","",AJ53/100)</f>
        <v>1.012</v>
      </c>
      <c r="AL53" s="102">
        <f>IF($G55="","",$G55)</f>
        <v>10.6</v>
      </c>
      <c r="AM53" s="102">
        <f>IF($K55="","",$K55)</f>
        <v>21</v>
      </c>
      <c r="AN53" s="102">
        <f>IF(J55="","",J55-1)</f>
        <v>12</v>
      </c>
      <c r="AO53" s="102">
        <f>IF($L55="","",$L55)</f>
        <v>3</v>
      </c>
      <c r="AP53" s="102">
        <f>IF($M55="","",$M55)</f>
        <v>6</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2.3333333333333335</v>
      </c>
      <c r="BM53" s="102">
        <f>SUM(P53:P58)/U53</f>
        <v>0.33333333333333331</v>
      </c>
      <c r="BN53" s="102">
        <f>SUM(Q53:Q58)/U53</f>
        <v>6.666666666666667</v>
      </c>
      <c r="BO53" s="102">
        <f>SUM(R53:R58)/U53</f>
        <v>0</v>
      </c>
    </row>
    <row r="54" spans="2:67" ht="15.75" x14ac:dyDescent="0.2">
      <c r="B54" s="147"/>
      <c r="C54" s="21" t="s">
        <v>103</v>
      </c>
      <c r="D54" s="19" t="s">
        <v>730</v>
      </c>
      <c r="E54" s="19">
        <v>226</v>
      </c>
      <c r="F54" s="20"/>
      <c r="G54" s="19">
        <v>9.6999999999999993</v>
      </c>
      <c r="H54" s="19">
        <v>90</v>
      </c>
      <c r="I54" s="19"/>
      <c r="J54" s="19">
        <v>8</v>
      </c>
      <c r="K54" s="19">
        <v>18</v>
      </c>
      <c r="L54" s="19">
        <v>3</v>
      </c>
      <c r="M54" s="19">
        <v>3</v>
      </c>
      <c r="N54" s="19">
        <v>13</v>
      </c>
      <c r="O54" s="19">
        <v>0</v>
      </c>
      <c r="P54" s="19">
        <v>0</v>
      </c>
      <c r="Q54" s="19">
        <v>6</v>
      </c>
      <c r="R54" s="19">
        <v>0</v>
      </c>
      <c r="S54" s="18" t="s">
        <v>752</v>
      </c>
    </row>
    <row r="55" spans="2:67" ht="15.75" x14ac:dyDescent="0.2">
      <c r="B55" s="147"/>
      <c r="C55" s="21" t="s">
        <v>102</v>
      </c>
      <c r="D55" s="19" t="str">
        <f>D54</f>
        <v>SR</v>
      </c>
      <c r="E55" s="19">
        <f>E54</f>
        <v>226</v>
      </c>
      <c r="F55" s="20"/>
      <c r="G55" s="19">
        <v>10.6</v>
      </c>
      <c r="H55" s="19">
        <v>101.2</v>
      </c>
      <c r="I55" s="19"/>
      <c r="J55" s="19">
        <v>13</v>
      </c>
      <c r="K55" s="19">
        <v>21</v>
      </c>
      <c r="L55" s="19">
        <v>3</v>
      </c>
      <c r="M55" s="19">
        <v>6</v>
      </c>
      <c r="N55" s="19">
        <v>9</v>
      </c>
      <c r="O55" s="19">
        <v>3</v>
      </c>
      <c r="P55" s="19">
        <v>0</v>
      </c>
      <c r="Q55" s="19">
        <v>7</v>
      </c>
      <c r="R55" s="19">
        <v>0</v>
      </c>
      <c r="S55" s="18" t="s">
        <v>732</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226</v>
      </c>
      <c r="F60" s="13">
        <f>F53</f>
        <v>1594.47</v>
      </c>
      <c r="G60" s="13">
        <f t="shared" ref="G60:R60" si="8">AVERAGE(G53:G58)</f>
        <v>10.033333333333333</v>
      </c>
      <c r="H60" s="13">
        <f t="shared" si="8"/>
        <v>99.100000000000009</v>
      </c>
      <c r="I60" s="13" t="e">
        <f t="shared" si="8"/>
        <v>#DIV/0!</v>
      </c>
      <c r="J60" s="13">
        <f t="shared" si="8"/>
        <v>9.6666666666666661</v>
      </c>
      <c r="K60" s="13">
        <f t="shared" si="8"/>
        <v>19.666666666666668</v>
      </c>
      <c r="L60" s="13">
        <f t="shared" si="8"/>
        <v>2.3333333333333335</v>
      </c>
      <c r="M60" s="13">
        <f t="shared" si="8"/>
        <v>4.666666666666667</v>
      </c>
      <c r="N60" s="13">
        <f t="shared" si="8"/>
        <v>12.666666666666666</v>
      </c>
      <c r="O60" s="13">
        <f t="shared" si="8"/>
        <v>2.3333333333333335</v>
      </c>
      <c r="P60" s="13">
        <f t="shared" si="8"/>
        <v>0.33333333333333331</v>
      </c>
      <c r="Q60" s="13">
        <f t="shared" si="8"/>
        <v>6.666666666666667</v>
      </c>
      <c r="R60" s="13">
        <f t="shared" si="8"/>
        <v>0</v>
      </c>
      <c r="S60" s="12"/>
    </row>
    <row r="61" spans="2:67" ht="15.75" x14ac:dyDescent="0.2">
      <c r="B61" s="17"/>
      <c r="C61" s="16" t="s">
        <v>97</v>
      </c>
      <c r="D61" s="15"/>
      <c r="E61" s="14"/>
      <c r="F61" s="14"/>
      <c r="G61" s="13">
        <f t="shared" ref="G61:R61" si="9">STDEV(G53:G58)/SQRT(COUNT(G53:G58))</f>
        <v>0.28480012484391765</v>
      </c>
      <c r="H61" s="13">
        <f t="shared" si="9"/>
        <v>4.7648014998878301</v>
      </c>
      <c r="I61" s="13" t="e">
        <f t="shared" si="9"/>
        <v>#DIV/0!</v>
      </c>
      <c r="J61" s="13">
        <f t="shared" si="9"/>
        <v>1.6666666666666676</v>
      </c>
      <c r="K61" s="13">
        <f t="shared" si="9"/>
        <v>0.88191710368819687</v>
      </c>
      <c r="L61" s="13">
        <f t="shared" si="9"/>
        <v>0.66666666666666674</v>
      </c>
      <c r="M61" s="13">
        <f t="shared" si="9"/>
        <v>0.88191710368819731</v>
      </c>
      <c r="N61" s="13">
        <f t="shared" si="9"/>
        <v>2.0275875100994072</v>
      </c>
      <c r="O61" s="13">
        <f t="shared" si="9"/>
        <v>1.2018504251546633</v>
      </c>
      <c r="P61" s="13">
        <f t="shared" si="9"/>
        <v>0.33333333333333337</v>
      </c>
      <c r="Q61" s="13">
        <f t="shared" si="9"/>
        <v>0.33333333333333337</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223</v>
      </c>
      <c r="F63" s="19">
        <v>1412.87</v>
      </c>
      <c r="G63" s="19">
        <v>12.2</v>
      </c>
      <c r="H63" s="19">
        <v>88</v>
      </c>
      <c r="I63" s="19"/>
      <c r="J63" s="19">
        <v>7</v>
      </c>
      <c r="K63" s="19">
        <v>20</v>
      </c>
      <c r="L63" s="19">
        <v>2</v>
      </c>
      <c r="M63" s="19">
        <v>10</v>
      </c>
      <c r="N63" s="19">
        <v>17</v>
      </c>
      <c r="O63" s="19">
        <v>1</v>
      </c>
      <c r="P63" s="19">
        <v>0</v>
      </c>
      <c r="Q63" s="19">
        <v>13</v>
      </c>
      <c r="R63" s="19">
        <v>0</v>
      </c>
      <c r="S63" s="18" t="s">
        <v>731</v>
      </c>
      <c r="T63" s="7" t="s">
        <v>783</v>
      </c>
      <c r="U63" s="102">
        <v>3</v>
      </c>
      <c r="V63" s="102">
        <f>IF($H63="","",$H63)</f>
        <v>88</v>
      </c>
      <c r="W63" s="102">
        <f>IF(V63="","",V63/100)</f>
        <v>0.88</v>
      </c>
      <c r="X63" s="102">
        <f>IF($G63="","",$G63)</f>
        <v>12.2</v>
      </c>
      <c r="Y63" s="102">
        <f>IF($K63="","",$K63)</f>
        <v>20</v>
      </c>
      <c r="Z63" s="102">
        <f>IF(J63="","",J63-1)</f>
        <v>6</v>
      </c>
      <c r="AA63" s="102">
        <f>IF($L63="","",$L63)</f>
        <v>2</v>
      </c>
      <c r="AB63" s="102">
        <f>IF($M63="","",$M63)</f>
        <v>10</v>
      </c>
      <c r="AC63" s="102">
        <f>IF($H64="","",$H64)</f>
        <v>98.5</v>
      </c>
      <c r="AD63" s="102">
        <f>IF(AC63="","",AC63/100)</f>
        <v>0.98499999999999999</v>
      </c>
      <c r="AE63" s="102">
        <f>IF($G64="","",$G64)</f>
        <v>14.7</v>
      </c>
      <c r="AF63" s="102">
        <f>IF($K64="","",$K64)</f>
        <v>19</v>
      </c>
      <c r="AG63" s="102">
        <f>IF(J64="","",J64-1)</f>
        <v>5</v>
      </c>
      <c r="AH63" s="102">
        <f>IF($L64="","",$L64)</f>
        <v>3</v>
      </c>
      <c r="AI63" s="102">
        <f>IF($M64="","",$M64)</f>
        <v>12</v>
      </c>
      <c r="AJ63" s="102">
        <f>IF($H65="","",$H65)</f>
        <v>96.3</v>
      </c>
      <c r="AK63" s="102">
        <f>IF(AJ63="","",AJ63/100)</f>
        <v>0.96299999999999997</v>
      </c>
      <c r="AL63" s="102">
        <f>IF($G65="","",$G65)</f>
        <v>14.2</v>
      </c>
      <c r="AM63" s="102">
        <f>IF($K65="","",$K65)</f>
        <v>21</v>
      </c>
      <c r="AN63" s="102">
        <f>IF(J65="","",J65-1)</f>
        <v>5</v>
      </c>
      <c r="AO63" s="102">
        <f>IF($L65="","",$L65)</f>
        <v>2</v>
      </c>
      <c r="AP63" s="102">
        <f>IF($M65="","",$M65)</f>
        <v>8</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3.6666666666666665</v>
      </c>
      <c r="BM63" s="102">
        <f>SUM(P63:P68)/U63</f>
        <v>1</v>
      </c>
      <c r="BN63" s="102">
        <f>SUM(Q63:Q68)/U63</f>
        <v>17.333333333333332</v>
      </c>
      <c r="BO63" s="102">
        <f>SUM(R63:R68)/U63</f>
        <v>0</v>
      </c>
    </row>
    <row r="64" spans="2:67" ht="15.75" x14ac:dyDescent="0.2">
      <c r="B64" s="147"/>
      <c r="C64" s="21" t="s">
        <v>103</v>
      </c>
      <c r="D64" s="19" t="s">
        <v>730</v>
      </c>
      <c r="E64" s="19">
        <v>226</v>
      </c>
      <c r="F64" s="20"/>
      <c r="G64" s="19">
        <v>14.7</v>
      </c>
      <c r="H64" s="19">
        <v>98.5</v>
      </c>
      <c r="I64" s="19"/>
      <c r="J64" s="19">
        <v>6</v>
      </c>
      <c r="K64" s="19">
        <v>19</v>
      </c>
      <c r="L64" s="19">
        <v>3</v>
      </c>
      <c r="M64" s="19">
        <v>12</v>
      </c>
      <c r="N64" s="19">
        <v>21</v>
      </c>
      <c r="O64" s="19">
        <v>10</v>
      </c>
      <c r="P64" s="19">
        <v>3</v>
      </c>
      <c r="Q64" s="19">
        <v>24</v>
      </c>
      <c r="R64" s="19">
        <v>0</v>
      </c>
      <c r="S64" s="18" t="s">
        <v>731</v>
      </c>
    </row>
    <row r="65" spans="2:67" ht="15.75" x14ac:dyDescent="0.2">
      <c r="B65" s="147"/>
      <c r="C65" s="21" t="s">
        <v>102</v>
      </c>
      <c r="D65" s="19" t="str">
        <f>D64</f>
        <v>SR</v>
      </c>
      <c r="E65" s="19">
        <f>E64</f>
        <v>226</v>
      </c>
      <c r="F65" s="20"/>
      <c r="G65" s="19">
        <v>14.2</v>
      </c>
      <c r="H65" s="19">
        <v>96.3</v>
      </c>
      <c r="I65" s="19"/>
      <c r="J65" s="19">
        <v>6</v>
      </c>
      <c r="K65" s="19">
        <v>21</v>
      </c>
      <c r="L65" s="19">
        <v>2</v>
      </c>
      <c r="M65" s="19">
        <v>8</v>
      </c>
      <c r="N65" s="19">
        <v>15</v>
      </c>
      <c r="O65" s="19">
        <v>0</v>
      </c>
      <c r="P65" s="19">
        <v>0</v>
      </c>
      <c r="Q65" s="19">
        <v>15</v>
      </c>
      <c r="R65" s="19">
        <v>0</v>
      </c>
      <c r="S65" s="18" t="s">
        <v>732</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226</v>
      </c>
      <c r="F70" s="13">
        <f>F63</f>
        <v>1412.87</v>
      </c>
      <c r="G70" s="13">
        <f t="shared" ref="G70:R70" si="10">AVERAGE(G63:G68)</f>
        <v>13.699999999999998</v>
      </c>
      <c r="H70" s="13">
        <f t="shared" si="10"/>
        <v>94.266666666666666</v>
      </c>
      <c r="I70" s="13" t="e">
        <f t="shared" si="10"/>
        <v>#DIV/0!</v>
      </c>
      <c r="J70" s="13">
        <f t="shared" si="10"/>
        <v>6.333333333333333</v>
      </c>
      <c r="K70" s="13">
        <f t="shared" si="10"/>
        <v>20</v>
      </c>
      <c r="L70" s="13">
        <f t="shared" si="10"/>
        <v>2.3333333333333335</v>
      </c>
      <c r="M70" s="13">
        <f t="shared" si="10"/>
        <v>10</v>
      </c>
      <c r="N70" s="13">
        <f t="shared" si="10"/>
        <v>17.666666666666668</v>
      </c>
      <c r="O70" s="13">
        <f t="shared" si="10"/>
        <v>3.6666666666666665</v>
      </c>
      <c r="P70" s="13">
        <f t="shared" si="10"/>
        <v>1</v>
      </c>
      <c r="Q70" s="13">
        <f t="shared" si="10"/>
        <v>17.333333333333332</v>
      </c>
      <c r="R70" s="13">
        <f t="shared" si="10"/>
        <v>0</v>
      </c>
      <c r="S70" s="12"/>
    </row>
    <row r="71" spans="2:67" ht="15.75" x14ac:dyDescent="0.2">
      <c r="B71" s="17"/>
      <c r="C71" s="16" t="s">
        <v>97</v>
      </c>
      <c r="D71" s="15"/>
      <c r="E71" s="14"/>
      <c r="F71" s="14"/>
      <c r="G71" s="13">
        <f t="shared" ref="G71:R71" si="11">STDEV(G63:G68)/SQRT(COUNT(G63:G68))</f>
        <v>0.76376261582597338</v>
      </c>
      <c r="H71" s="13">
        <f t="shared" si="11"/>
        <v>3.1970472488080484</v>
      </c>
      <c r="I71" s="13" t="e">
        <f t="shared" si="11"/>
        <v>#DIV/0!</v>
      </c>
      <c r="J71" s="13">
        <f t="shared" si="11"/>
        <v>0.33333333333333337</v>
      </c>
      <c r="K71" s="13">
        <f t="shared" si="11"/>
        <v>0.57735026918962584</v>
      </c>
      <c r="L71" s="13">
        <f t="shared" si="11"/>
        <v>0.33333333333333365</v>
      </c>
      <c r="M71" s="13">
        <f t="shared" si="11"/>
        <v>1.1547005383792517</v>
      </c>
      <c r="N71" s="13">
        <f t="shared" si="11"/>
        <v>1.7638342073763922</v>
      </c>
      <c r="O71" s="13">
        <f t="shared" si="11"/>
        <v>3.1797973380564857</v>
      </c>
      <c r="P71" s="13">
        <f t="shared" si="11"/>
        <v>1</v>
      </c>
      <c r="Q71" s="13">
        <f t="shared" si="11"/>
        <v>3.3829638550307393</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730</v>
      </c>
      <c r="E73" s="19">
        <v>223</v>
      </c>
      <c r="F73" s="19">
        <v>1432.2</v>
      </c>
      <c r="G73" s="19">
        <v>12.2</v>
      </c>
      <c r="H73" s="19">
        <v>79.7</v>
      </c>
      <c r="I73" s="19"/>
      <c r="J73" s="19">
        <v>7</v>
      </c>
      <c r="K73" s="19">
        <v>17</v>
      </c>
      <c r="L73" s="19">
        <v>1</v>
      </c>
      <c r="M73" s="19">
        <v>3</v>
      </c>
      <c r="N73" s="19">
        <v>10</v>
      </c>
      <c r="O73" s="19">
        <v>0</v>
      </c>
      <c r="P73" s="19">
        <v>0</v>
      </c>
      <c r="Q73" s="19">
        <v>14</v>
      </c>
      <c r="R73" s="19">
        <v>0</v>
      </c>
      <c r="S73" s="18" t="s">
        <v>731</v>
      </c>
      <c r="T73" s="7" t="s">
        <v>792</v>
      </c>
      <c r="U73" s="102">
        <v>3</v>
      </c>
      <c r="V73" s="102">
        <f>IF($H73="","",$H73)</f>
        <v>79.7</v>
      </c>
      <c r="W73" s="102">
        <f>IF(V73="","",V73/100)</f>
        <v>0.79700000000000004</v>
      </c>
      <c r="X73" s="102">
        <f>IF($G73="","",$G73)</f>
        <v>12.2</v>
      </c>
      <c r="Y73" s="102">
        <f>IF($K73="","",$K73)</f>
        <v>17</v>
      </c>
      <c r="Z73" s="102">
        <f>IF(J73="","",J73-1)</f>
        <v>6</v>
      </c>
      <c r="AA73" s="102">
        <f>IF($L73="","",$L73)</f>
        <v>1</v>
      </c>
      <c r="AB73" s="102">
        <f>IF($M73="","",$M73)</f>
        <v>3</v>
      </c>
      <c r="AC73" s="102">
        <f>IF($H74="","",$H74)</f>
        <v>93.4</v>
      </c>
      <c r="AD73" s="102">
        <f>IF(AC73="","",AC73/100)</f>
        <v>0.93400000000000005</v>
      </c>
      <c r="AE73" s="102">
        <f>IF($G74="","",$G74)</f>
        <v>12.9</v>
      </c>
      <c r="AF73" s="102">
        <f>IF($K74="","",$K74)</f>
        <v>24</v>
      </c>
      <c r="AG73" s="102">
        <f>IF(J74="","",J74-1)</f>
        <v>8</v>
      </c>
      <c r="AH73" s="102">
        <f>IF($L74="","",$L74)</f>
        <v>4</v>
      </c>
      <c r="AI73" s="102">
        <f>IF($M74="","",$M74)</f>
        <v>8</v>
      </c>
      <c r="AJ73" s="102">
        <f>IF($H75="","",$H75)</f>
        <v>90.6</v>
      </c>
      <c r="AK73" s="102">
        <f>IF(AJ73="","",AJ73/100)</f>
        <v>0.90599999999999992</v>
      </c>
      <c r="AL73" s="102">
        <f>IF($G75="","",$G75)</f>
        <v>12</v>
      </c>
      <c r="AM73" s="102">
        <f>IF($K75="","",$K75)</f>
        <v>19</v>
      </c>
      <c r="AN73" s="102">
        <f>IF(J75="","",J75-1)</f>
        <v>5</v>
      </c>
      <c r="AO73" s="102">
        <f>IF($L75="","",$L75)</f>
        <v>2</v>
      </c>
      <c r="AP73" s="102">
        <f>IF($M75="","",$M75)</f>
        <v>10</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0.66666666666666663</v>
      </c>
      <c r="BM73" s="102">
        <f>SUM(P73:P78)/U73</f>
        <v>0.33333333333333331</v>
      </c>
      <c r="BN73" s="102">
        <f>SUM(Q73:Q78)/U73</f>
        <v>11.333333333333334</v>
      </c>
      <c r="BO73" s="102">
        <f>SUM(R73:R78)/U73</f>
        <v>0</v>
      </c>
    </row>
    <row r="74" spans="2:67" ht="15.75" x14ac:dyDescent="0.2">
      <c r="B74" s="147"/>
      <c r="C74" s="21" t="s">
        <v>103</v>
      </c>
      <c r="D74" s="19" t="s">
        <v>730</v>
      </c>
      <c r="E74" s="19">
        <v>227</v>
      </c>
      <c r="F74" s="20"/>
      <c r="G74" s="19">
        <v>12.9</v>
      </c>
      <c r="H74" s="19">
        <v>93.4</v>
      </c>
      <c r="I74" s="19"/>
      <c r="J74" s="19">
        <v>9</v>
      </c>
      <c r="K74" s="19">
        <v>24</v>
      </c>
      <c r="L74" s="19">
        <v>4</v>
      </c>
      <c r="M74" s="19">
        <v>8</v>
      </c>
      <c r="N74" s="19">
        <v>9</v>
      </c>
      <c r="O74" s="19">
        <v>2</v>
      </c>
      <c r="P74" s="19">
        <v>1</v>
      </c>
      <c r="Q74" s="19">
        <v>12</v>
      </c>
      <c r="R74" s="19">
        <v>0</v>
      </c>
      <c r="S74" s="18" t="s">
        <v>752</v>
      </c>
      <c r="T74" s="7" t="s">
        <v>783</v>
      </c>
    </row>
    <row r="75" spans="2:67" ht="15.75" x14ac:dyDescent="0.2">
      <c r="B75" s="147"/>
      <c r="C75" s="21" t="s">
        <v>102</v>
      </c>
      <c r="D75" s="19" t="str">
        <f>D74</f>
        <v>SR</v>
      </c>
      <c r="E75" s="19">
        <f>E74</f>
        <v>227</v>
      </c>
      <c r="F75" s="20"/>
      <c r="G75" s="19">
        <v>12</v>
      </c>
      <c r="H75" s="19">
        <v>90.6</v>
      </c>
      <c r="I75" s="19"/>
      <c r="J75" s="19">
        <v>6</v>
      </c>
      <c r="K75" s="19">
        <v>19</v>
      </c>
      <c r="L75" s="19">
        <v>2</v>
      </c>
      <c r="M75" s="19">
        <v>10</v>
      </c>
      <c r="N75" s="19">
        <v>15</v>
      </c>
      <c r="O75" s="19">
        <v>0</v>
      </c>
      <c r="P75" s="19">
        <v>0</v>
      </c>
      <c r="Q75" s="19">
        <v>8</v>
      </c>
      <c r="R75" s="19">
        <v>0</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227</v>
      </c>
      <c r="F80" s="13">
        <f>F73</f>
        <v>1432.2</v>
      </c>
      <c r="G80" s="13">
        <f t="shared" ref="G80:R80" si="12">AVERAGE(G73:G78)</f>
        <v>12.366666666666667</v>
      </c>
      <c r="H80" s="13">
        <f t="shared" si="12"/>
        <v>87.90000000000002</v>
      </c>
      <c r="I80" s="13" t="e">
        <f t="shared" si="12"/>
        <v>#DIV/0!</v>
      </c>
      <c r="J80" s="13">
        <f t="shared" si="12"/>
        <v>7.333333333333333</v>
      </c>
      <c r="K80" s="13">
        <f t="shared" si="12"/>
        <v>20</v>
      </c>
      <c r="L80" s="13">
        <f t="shared" si="12"/>
        <v>2.3333333333333335</v>
      </c>
      <c r="M80" s="13">
        <f t="shared" si="12"/>
        <v>7</v>
      </c>
      <c r="N80" s="13">
        <f t="shared" si="12"/>
        <v>11.333333333333334</v>
      </c>
      <c r="O80" s="13">
        <f t="shared" si="12"/>
        <v>0.66666666666666663</v>
      </c>
      <c r="P80" s="13">
        <f t="shared" si="12"/>
        <v>0.33333333333333331</v>
      </c>
      <c r="Q80" s="13">
        <f t="shared" si="12"/>
        <v>11.333333333333334</v>
      </c>
      <c r="R80" s="13">
        <f t="shared" si="12"/>
        <v>0</v>
      </c>
      <c r="S80" s="12"/>
    </row>
    <row r="81" spans="2:67" ht="15.75" x14ac:dyDescent="0.2">
      <c r="B81" s="17"/>
      <c r="C81" s="16" t="s">
        <v>97</v>
      </c>
      <c r="D81" s="15"/>
      <c r="E81" s="14"/>
      <c r="F81" s="14"/>
      <c r="G81" s="13">
        <f t="shared" ref="G81:R81" si="13">STDEV(G73:G78)/SQRT(COUNT(G73:G78))</f>
        <v>0.27284509239574856</v>
      </c>
      <c r="H81" s="13">
        <f t="shared" si="13"/>
        <v>4.1789153297636137</v>
      </c>
      <c r="I81" s="13" t="e">
        <f t="shared" si="13"/>
        <v>#DIV/0!</v>
      </c>
      <c r="J81" s="13">
        <f t="shared" si="13"/>
        <v>0.88191710368819609</v>
      </c>
      <c r="K81" s="13">
        <f t="shared" si="13"/>
        <v>2.0816659994661326</v>
      </c>
      <c r="L81" s="13">
        <f t="shared" si="13"/>
        <v>0.88191710368819698</v>
      </c>
      <c r="M81" s="13">
        <f t="shared" si="13"/>
        <v>2.0816659994661326</v>
      </c>
      <c r="N81" s="13">
        <f t="shared" si="13"/>
        <v>1.8559214542766749</v>
      </c>
      <c r="O81" s="13">
        <f t="shared" si="13"/>
        <v>0.66666666666666674</v>
      </c>
      <c r="P81" s="13">
        <f t="shared" si="13"/>
        <v>0.33333333333333337</v>
      </c>
      <c r="Q81" s="13">
        <f t="shared" si="13"/>
        <v>1.7638342073763946</v>
      </c>
      <c r="R81" s="13">
        <f t="shared" si="13"/>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223</v>
      </c>
      <c r="F83" s="19">
        <v>1459.63</v>
      </c>
      <c r="G83" s="19">
        <v>10.5</v>
      </c>
      <c r="H83" s="19">
        <v>108</v>
      </c>
      <c r="I83" s="19"/>
      <c r="J83" s="19">
        <v>7</v>
      </c>
      <c r="K83" s="19">
        <v>24</v>
      </c>
      <c r="L83" s="19">
        <v>1</v>
      </c>
      <c r="M83" s="19">
        <v>2</v>
      </c>
      <c r="N83" s="19">
        <v>17</v>
      </c>
      <c r="O83" s="19">
        <v>5</v>
      </c>
      <c r="P83" s="19">
        <v>0</v>
      </c>
      <c r="Q83" s="19">
        <v>9</v>
      </c>
      <c r="R83" s="19">
        <v>0</v>
      </c>
      <c r="S83" s="18" t="s">
        <v>752</v>
      </c>
      <c r="T83" s="7" t="s">
        <v>791</v>
      </c>
      <c r="U83" s="102">
        <v>3</v>
      </c>
      <c r="V83" s="102">
        <f>IF($H83="","",$H83)</f>
        <v>108</v>
      </c>
      <c r="W83" s="102">
        <f>IF(V83="","",V83/100)</f>
        <v>1.08</v>
      </c>
      <c r="X83" s="102">
        <f>IF($G83="","",$G83)</f>
        <v>10.5</v>
      </c>
      <c r="Y83" s="102">
        <f>IF($K83="","",$K83)</f>
        <v>24</v>
      </c>
      <c r="Z83" s="102">
        <f>IF(J83="","",J83-1)</f>
        <v>6</v>
      </c>
      <c r="AA83" s="102">
        <f>IF($L83="","",$L83)</f>
        <v>1</v>
      </c>
      <c r="AB83" s="102">
        <f>IF($M83="","",$M83)</f>
        <v>2</v>
      </c>
      <c r="AC83" s="102">
        <f>IF($H84="","",$H84)</f>
        <v>93.2</v>
      </c>
      <c r="AD83" s="102">
        <f>IF(AC83="","",AC83/100)</f>
        <v>0.93200000000000005</v>
      </c>
      <c r="AE83" s="102">
        <f>IF($G84="","",$G84)</f>
        <v>10.199999999999999</v>
      </c>
      <c r="AF83" s="102">
        <f>IF($K84="","",$K84)</f>
        <v>21</v>
      </c>
      <c r="AG83" s="102">
        <f>IF(J84="","",J84-1)</f>
        <v>9</v>
      </c>
      <c r="AH83" s="102">
        <f>IF($L84="","",$L84)</f>
        <v>2</v>
      </c>
      <c r="AI83" s="102">
        <f>IF($M84="","",$M84)</f>
        <v>2</v>
      </c>
      <c r="AJ83" s="102">
        <f>IF($H85="","",$H85)</f>
        <v>96</v>
      </c>
      <c r="AK83" s="102">
        <f>IF(AJ83="","",AJ83/100)</f>
        <v>0.96</v>
      </c>
      <c r="AL83" s="102">
        <f>IF($G85="","",$G85)</f>
        <v>10.4</v>
      </c>
      <c r="AM83" s="102">
        <f>IF($K85="","",$K85)</f>
        <v>25</v>
      </c>
      <c r="AN83" s="102">
        <f>IF(J85="","",J85-1)</f>
        <v>5</v>
      </c>
      <c r="AO83" s="102">
        <f>IF($L85="","",$L85)</f>
        <v>1</v>
      </c>
      <c r="AP83" s="102">
        <f>IF($M85="","",$M85)</f>
        <v>2</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6</v>
      </c>
      <c r="BM83" s="102">
        <f>SUM(P83:P88)/U83</f>
        <v>0</v>
      </c>
      <c r="BN83" s="102">
        <f>SUM(Q83:Q88)/U83</f>
        <v>9.3333333333333339</v>
      </c>
      <c r="BO83" s="102">
        <f>SUM(R83:R88)/U83</f>
        <v>0</v>
      </c>
    </row>
    <row r="84" spans="2:67" ht="15.75" x14ac:dyDescent="0.2">
      <c r="B84" s="147"/>
      <c r="C84" s="21" t="s">
        <v>103</v>
      </c>
      <c r="D84" s="19" t="s">
        <v>730</v>
      </c>
      <c r="E84" s="19">
        <v>227</v>
      </c>
      <c r="F84" s="20"/>
      <c r="G84" s="19">
        <v>10.199999999999999</v>
      </c>
      <c r="H84" s="19">
        <v>93.2</v>
      </c>
      <c r="I84" s="19"/>
      <c r="J84" s="19">
        <v>10</v>
      </c>
      <c r="K84" s="19">
        <v>21</v>
      </c>
      <c r="L84" s="19">
        <v>2</v>
      </c>
      <c r="M84" s="19">
        <v>2</v>
      </c>
      <c r="N84" s="19">
        <v>15</v>
      </c>
      <c r="O84" s="19">
        <v>7</v>
      </c>
      <c r="P84" s="19">
        <v>0</v>
      </c>
      <c r="Q84" s="19">
        <v>12</v>
      </c>
      <c r="R84" s="19">
        <v>0</v>
      </c>
      <c r="S84" s="18" t="s">
        <v>752</v>
      </c>
    </row>
    <row r="85" spans="2:67" ht="15.75" x14ac:dyDescent="0.2">
      <c r="B85" s="147"/>
      <c r="C85" s="21" t="s">
        <v>102</v>
      </c>
      <c r="D85" s="19" t="str">
        <f>D84</f>
        <v>SR</v>
      </c>
      <c r="E85" s="19">
        <f>E84</f>
        <v>227</v>
      </c>
      <c r="F85" s="20"/>
      <c r="G85" s="19">
        <v>10.4</v>
      </c>
      <c r="H85" s="19">
        <v>96</v>
      </c>
      <c r="I85" s="19"/>
      <c r="J85" s="19">
        <v>6</v>
      </c>
      <c r="K85" s="19">
        <v>25</v>
      </c>
      <c r="L85" s="19">
        <v>1</v>
      </c>
      <c r="M85" s="19">
        <v>2</v>
      </c>
      <c r="N85" s="19">
        <v>9</v>
      </c>
      <c r="O85" s="19">
        <v>6</v>
      </c>
      <c r="P85" s="19">
        <v>0</v>
      </c>
      <c r="Q85" s="19">
        <v>7</v>
      </c>
      <c r="R85" s="19">
        <v>0</v>
      </c>
      <c r="S85" s="18" t="s">
        <v>752</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227</v>
      </c>
      <c r="F90" s="13">
        <f>F83</f>
        <v>1459.63</v>
      </c>
      <c r="G90" s="13">
        <f t="shared" ref="G90:R90" si="14">AVERAGE(G83:G88)</f>
        <v>10.366666666666667</v>
      </c>
      <c r="H90" s="13">
        <f t="shared" si="14"/>
        <v>99.066666666666663</v>
      </c>
      <c r="I90" s="13" t="e">
        <f t="shared" si="14"/>
        <v>#DIV/0!</v>
      </c>
      <c r="J90" s="13">
        <f t="shared" si="14"/>
        <v>7.666666666666667</v>
      </c>
      <c r="K90" s="13">
        <f t="shared" si="14"/>
        <v>23.333333333333332</v>
      </c>
      <c r="L90" s="13">
        <f t="shared" si="14"/>
        <v>1.3333333333333333</v>
      </c>
      <c r="M90" s="13">
        <f t="shared" si="14"/>
        <v>2</v>
      </c>
      <c r="N90" s="13">
        <f t="shared" si="14"/>
        <v>13.666666666666666</v>
      </c>
      <c r="O90" s="13">
        <f t="shared" si="14"/>
        <v>6</v>
      </c>
      <c r="P90" s="13">
        <f t="shared" si="14"/>
        <v>0</v>
      </c>
      <c r="Q90" s="13">
        <f t="shared" si="14"/>
        <v>9.3333333333333339</v>
      </c>
      <c r="R90" s="13">
        <f t="shared" si="14"/>
        <v>0</v>
      </c>
      <c r="S90" s="12"/>
    </row>
    <row r="91" spans="2:67" ht="15.75" x14ac:dyDescent="0.2">
      <c r="B91" s="17"/>
      <c r="C91" s="16" t="s">
        <v>97</v>
      </c>
      <c r="D91" s="15"/>
      <c r="E91" s="14"/>
      <c r="F91" s="14"/>
      <c r="G91" s="13">
        <f t="shared" ref="G91:R91" si="15">STDEV(G83:G88)/SQRT(COUNT(G83:G88))</f>
        <v>8.8191710368819926E-2</v>
      </c>
      <c r="H91" s="13">
        <f t="shared" si="15"/>
        <v>4.5392118748131205</v>
      </c>
      <c r="I91" s="13" t="e">
        <f t="shared" si="15"/>
        <v>#DIV/0!</v>
      </c>
      <c r="J91" s="13">
        <f t="shared" si="15"/>
        <v>1.2018504251546627</v>
      </c>
      <c r="K91" s="13">
        <f t="shared" si="15"/>
        <v>1.2018504251546633</v>
      </c>
      <c r="L91" s="13">
        <f t="shared" si="15"/>
        <v>0.33333333333333337</v>
      </c>
      <c r="M91" s="13">
        <f t="shared" si="15"/>
        <v>0</v>
      </c>
      <c r="N91" s="13">
        <f t="shared" si="15"/>
        <v>2.4037008503093253</v>
      </c>
      <c r="O91" s="13">
        <f t="shared" si="15"/>
        <v>0.57735026918962584</v>
      </c>
      <c r="P91" s="13">
        <f t="shared" si="15"/>
        <v>0</v>
      </c>
      <c r="Q91" s="13">
        <f t="shared" si="15"/>
        <v>1.452966314513559</v>
      </c>
      <c r="R91" s="13">
        <f t="shared" si="15"/>
        <v>0</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4826C-625F-4E86-8330-6AF21D0CFAF6}">
  <sheetPr>
    <pageSetUpPr fitToPage="1"/>
  </sheetPr>
  <dimension ref="B1:BO92"/>
  <sheetViews>
    <sheetView defaultGridColor="0" colorId="8" zoomScale="85" workbookViewId="0">
      <selection activeCell="U1" sqref="U1:BP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745</v>
      </c>
      <c r="E13" s="19">
        <v>223</v>
      </c>
      <c r="F13" s="19">
        <v>1769.84</v>
      </c>
      <c r="G13" s="19">
        <v>11.44</v>
      </c>
      <c r="H13" s="19">
        <v>82.9</v>
      </c>
      <c r="I13" s="19"/>
      <c r="J13" s="19">
        <v>9</v>
      </c>
      <c r="K13" s="19">
        <v>21</v>
      </c>
      <c r="L13" s="19">
        <v>1</v>
      </c>
      <c r="M13" s="19">
        <v>16</v>
      </c>
      <c r="N13" s="19">
        <v>18</v>
      </c>
      <c r="O13" s="19">
        <v>11</v>
      </c>
      <c r="P13" s="19">
        <v>1</v>
      </c>
      <c r="Q13" s="19">
        <v>5</v>
      </c>
      <c r="R13" s="19">
        <v>0</v>
      </c>
      <c r="S13" s="18" t="s">
        <v>731</v>
      </c>
      <c r="T13" s="7" t="s">
        <v>790</v>
      </c>
      <c r="U13" s="102">
        <v>3</v>
      </c>
      <c r="V13" s="102">
        <f>IF($H13="","",$H13)</f>
        <v>82.9</v>
      </c>
      <c r="W13" s="102">
        <f>IF(V13="","",V13/100)</f>
        <v>0.82900000000000007</v>
      </c>
      <c r="X13" s="102">
        <f>IF($G13="","",$G13)</f>
        <v>11.44</v>
      </c>
      <c r="Y13" s="102">
        <f>IF($K13="","",$K13)</f>
        <v>21</v>
      </c>
      <c r="Z13" s="102">
        <f>IF(J13="","",J13-1)</f>
        <v>8</v>
      </c>
      <c r="AA13" s="102">
        <f>IF($L13="","",$L13)</f>
        <v>1</v>
      </c>
      <c r="AB13" s="102">
        <f>IF($M13="","",$M13)</f>
        <v>16</v>
      </c>
      <c r="AC13" s="102">
        <f>IF($H14="","",$H14)</f>
        <v>77.2</v>
      </c>
      <c r="AD13" s="102">
        <f>IF(AC13="","",AC13/100)</f>
        <v>0.77200000000000002</v>
      </c>
      <c r="AE13" s="102">
        <f>IF($G14="","",$G14)</f>
        <v>15.05</v>
      </c>
      <c r="AF13" s="102">
        <f>IF($K14="","",$K14)</f>
        <v>26</v>
      </c>
      <c r="AG13" s="102">
        <f>IF(J14="","",J14-1)</f>
        <v>2</v>
      </c>
      <c r="AH13" s="102">
        <f>IF($L14="","",$L14)</f>
        <v>0</v>
      </c>
      <c r="AI13" s="102">
        <f>IF($M14="","",$M14)</f>
        <v>0</v>
      </c>
      <c r="AJ13" s="102">
        <f>IF($H15="","",$H15)</f>
        <v>85.3</v>
      </c>
      <c r="AK13" s="102">
        <f>IF(AJ13="","",AJ13/100)</f>
        <v>0.85299999999999998</v>
      </c>
      <c r="AL13" s="102">
        <f>IF($G15="","",$G15)</f>
        <v>14.99</v>
      </c>
      <c r="AM13" s="102">
        <f>IF($K15="","",$K15)</f>
        <v>26</v>
      </c>
      <c r="AN13" s="102">
        <f>IF(J15="","",J15-1)</f>
        <v>4</v>
      </c>
      <c r="AO13" s="102">
        <f>IF($L15="","",$L15)</f>
        <v>2</v>
      </c>
      <c r="AP13" s="102">
        <f>IF($M15="","",$M15)</f>
        <v>25</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12</v>
      </c>
      <c r="BM13" s="102">
        <f>SUM(P13:P18)/U13</f>
        <v>1</v>
      </c>
      <c r="BN13" s="102">
        <f>SUM(Q13:Q18)/U13</f>
        <v>12</v>
      </c>
      <c r="BO13" s="102">
        <f>SUM(R13:R18)/U13</f>
        <v>2</v>
      </c>
    </row>
    <row r="14" spans="2:67" ht="15.75" x14ac:dyDescent="0.2">
      <c r="B14" s="147"/>
      <c r="C14" s="21" t="s">
        <v>103</v>
      </c>
      <c r="D14" s="19" t="s">
        <v>745</v>
      </c>
      <c r="E14" s="19">
        <v>227</v>
      </c>
      <c r="F14" s="20"/>
      <c r="G14" s="19">
        <v>15.05</v>
      </c>
      <c r="H14" s="19">
        <v>77.2</v>
      </c>
      <c r="I14" s="19"/>
      <c r="J14" s="19">
        <v>3</v>
      </c>
      <c r="K14" s="19">
        <v>26</v>
      </c>
      <c r="L14" s="19">
        <v>0</v>
      </c>
      <c r="M14" s="19">
        <v>0</v>
      </c>
      <c r="N14" s="19">
        <v>32</v>
      </c>
      <c r="O14" s="19">
        <v>7</v>
      </c>
      <c r="P14" s="19">
        <v>0</v>
      </c>
      <c r="Q14" s="19">
        <v>20</v>
      </c>
      <c r="R14" s="19">
        <v>4</v>
      </c>
      <c r="S14" s="18" t="s">
        <v>732</v>
      </c>
      <c r="T14" s="7" t="s">
        <v>791</v>
      </c>
    </row>
    <row r="15" spans="2:67" ht="15.75" x14ac:dyDescent="0.2">
      <c r="B15" s="147"/>
      <c r="C15" s="21" t="s">
        <v>102</v>
      </c>
      <c r="D15" s="19" t="str">
        <f>D14</f>
        <v>CO'B</v>
      </c>
      <c r="E15" s="19">
        <f>E14</f>
        <v>227</v>
      </c>
      <c r="F15" s="20"/>
      <c r="G15" s="19">
        <v>14.99</v>
      </c>
      <c r="H15" s="19">
        <v>85.3</v>
      </c>
      <c r="I15" s="19"/>
      <c r="J15" s="19">
        <v>5</v>
      </c>
      <c r="K15" s="19">
        <v>26</v>
      </c>
      <c r="L15" s="19">
        <v>2</v>
      </c>
      <c r="M15" s="19">
        <v>25</v>
      </c>
      <c r="N15" s="19">
        <v>33</v>
      </c>
      <c r="O15" s="19">
        <v>18</v>
      </c>
      <c r="P15" s="19">
        <v>2</v>
      </c>
      <c r="Q15" s="19">
        <v>11</v>
      </c>
      <c r="R15" s="19">
        <v>2</v>
      </c>
      <c r="S15" s="18"/>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227</v>
      </c>
      <c r="F20" s="13">
        <f>F13</f>
        <v>1769.84</v>
      </c>
      <c r="G20" s="13">
        <f t="shared" ref="G20:R20" si="0">AVERAGE(G13:G18)</f>
        <v>13.826666666666668</v>
      </c>
      <c r="H20" s="13">
        <f t="shared" si="0"/>
        <v>81.800000000000011</v>
      </c>
      <c r="I20" s="13" t="e">
        <f t="shared" si="0"/>
        <v>#DIV/0!</v>
      </c>
      <c r="J20" s="13">
        <f t="shared" si="0"/>
        <v>5.666666666666667</v>
      </c>
      <c r="K20" s="13">
        <f t="shared" si="0"/>
        <v>24.333333333333332</v>
      </c>
      <c r="L20" s="13">
        <f t="shared" si="0"/>
        <v>1</v>
      </c>
      <c r="M20" s="13">
        <f t="shared" si="0"/>
        <v>13.666666666666666</v>
      </c>
      <c r="N20" s="13">
        <f t="shared" si="0"/>
        <v>27.666666666666668</v>
      </c>
      <c r="O20" s="13">
        <f t="shared" si="0"/>
        <v>12</v>
      </c>
      <c r="P20" s="13">
        <f t="shared" si="0"/>
        <v>1</v>
      </c>
      <c r="Q20" s="13">
        <f t="shared" si="0"/>
        <v>12</v>
      </c>
      <c r="R20" s="13">
        <f t="shared" si="0"/>
        <v>2</v>
      </c>
      <c r="S20" s="12"/>
    </row>
    <row r="21" spans="2:67" ht="15.75" x14ac:dyDescent="0.2">
      <c r="B21" s="17"/>
      <c r="C21" s="16" t="s">
        <v>97</v>
      </c>
      <c r="D21" s="15"/>
      <c r="E21" s="14"/>
      <c r="F21" s="14"/>
      <c r="G21" s="13">
        <f t="shared" ref="G21:R21" si="1">STDEV(G13:G18)/SQRT(COUNT(G13:G18))</f>
        <v>1.193459025037904</v>
      </c>
      <c r="H21" s="13">
        <f t="shared" si="1"/>
        <v>2.4020824298928614</v>
      </c>
      <c r="I21" s="13" t="e">
        <f t="shared" si="1"/>
        <v>#DIV/0!</v>
      </c>
      <c r="J21" s="13">
        <f t="shared" si="1"/>
        <v>1.763834207376394</v>
      </c>
      <c r="K21" s="13">
        <f t="shared" si="1"/>
        <v>1.666666666666667</v>
      </c>
      <c r="L21" s="13">
        <f t="shared" si="1"/>
        <v>0.57735026918962584</v>
      </c>
      <c r="M21" s="13">
        <f t="shared" si="1"/>
        <v>7.3105707331537699</v>
      </c>
      <c r="N21" s="13">
        <f t="shared" si="1"/>
        <v>4.8419463487779817</v>
      </c>
      <c r="O21" s="13">
        <f t="shared" si="1"/>
        <v>3.2145502536643185</v>
      </c>
      <c r="P21" s="13">
        <f t="shared" si="1"/>
        <v>0.57735026918962584</v>
      </c>
      <c r="Q21" s="13">
        <f t="shared" si="1"/>
        <v>4.358898943540674</v>
      </c>
      <c r="R21" s="13">
        <f t="shared" si="1"/>
        <v>1.1547005383792517</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745</v>
      </c>
      <c r="E23" s="19">
        <v>223</v>
      </c>
      <c r="F23" s="19">
        <v>1524.33</v>
      </c>
      <c r="G23" s="19">
        <v>11.49</v>
      </c>
      <c r="H23" s="19">
        <v>86.8</v>
      </c>
      <c r="I23" s="19"/>
      <c r="J23" s="19">
        <v>8</v>
      </c>
      <c r="K23" s="19">
        <v>23</v>
      </c>
      <c r="L23" s="19">
        <v>0</v>
      </c>
      <c r="M23" s="19">
        <v>0</v>
      </c>
      <c r="N23" s="19">
        <v>13</v>
      </c>
      <c r="O23" s="19">
        <v>4</v>
      </c>
      <c r="P23" s="19">
        <v>1</v>
      </c>
      <c r="Q23" s="19">
        <v>10</v>
      </c>
      <c r="R23" s="19">
        <v>0</v>
      </c>
      <c r="S23" s="18" t="s">
        <v>752</v>
      </c>
      <c r="U23" s="102">
        <v>3</v>
      </c>
      <c r="V23" s="102">
        <f>IF($H23="","",$H23)</f>
        <v>86.8</v>
      </c>
      <c r="W23" s="102">
        <f>IF(V23="","",V23/100)</f>
        <v>0.86799999999999999</v>
      </c>
      <c r="X23" s="102">
        <f>IF($G23="","",$G23)</f>
        <v>11.49</v>
      </c>
      <c r="Y23" s="102">
        <f>IF($K23="","",$K23)</f>
        <v>23</v>
      </c>
      <c r="Z23" s="102">
        <f>IF(J23="","",J23-1)</f>
        <v>7</v>
      </c>
      <c r="AA23" s="102">
        <f>IF($L23="","",$L23)</f>
        <v>0</v>
      </c>
      <c r="AB23" s="102">
        <f>IF($M23="","",$M23)</f>
        <v>0</v>
      </c>
      <c r="AC23" s="102">
        <f>IF($H24="","",$H24)</f>
        <v>75.599999999999994</v>
      </c>
      <c r="AD23" s="102">
        <f>IF(AC23="","",AC23/100)</f>
        <v>0.75599999999999989</v>
      </c>
      <c r="AE23" s="102">
        <f>IF($G24="","",$G24)</f>
        <v>13.32</v>
      </c>
      <c r="AF23" s="102">
        <f>IF($K24="","",$K24)</f>
        <v>22</v>
      </c>
      <c r="AG23" s="102">
        <f>IF(J24="","",J24-1)</f>
        <v>4</v>
      </c>
      <c r="AH23" s="102">
        <f>IF($L24="","",$L24)</f>
        <v>2</v>
      </c>
      <c r="AI23" s="102">
        <f>IF($M24="","",$M24)</f>
        <v>23</v>
      </c>
      <c r="AJ23" s="102">
        <f>IF($H25="","",$H25)</f>
        <v>77.3</v>
      </c>
      <c r="AK23" s="102">
        <f>IF(AJ23="","",AJ23/100)</f>
        <v>0.77300000000000002</v>
      </c>
      <c r="AL23" s="102">
        <f>IF($G25="","",$G25)</f>
        <v>11.58</v>
      </c>
      <c r="AM23" s="102">
        <f>IF($K25="","",$K25)</f>
        <v>21</v>
      </c>
      <c r="AN23" s="102">
        <f>IF(J25="","",J25-1)</f>
        <v>6</v>
      </c>
      <c r="AO23" s="102">
        <f>IF($L25="","",$L25)</f>
        <v>0</v>
      </c>
      <c r="AP23" s="102">
        <f>IF($M25="","",$M25)</f>
        <v>0</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3.3333333333333335</v>
      </c>
      <c r="BM23" s="102">
        <f>SUM(P23:P28)/U23</f>
        <v>0.33333333333333331</v>
      </c>
      <c r="BN23" s="102">
        <f>SUM(Q23:Q28)/U23</f>
        <v>11.666666666666666</v>
      </c>
      <c r="BO23" s="102">
        <f>SUM(R23:R28)/U23</f>
        <v>1</v>
      </c>
    </row>
    <row r="24" spans="2:67" ht="15.75" x14ac:dyDescent="0.2">
      <c r="B24" s="147"/>
      <c r="C24" s="21" t="s">
        <v>103</v>
      </c>
      <c r="D24" s="19" t="s">
        <v>745</v>
      </c>
      <c r="E24" s="19">
        <v>227</v>
      </c>
      <c r="F24" s="20"/>
      <c r="G24" s="19">
        <v>13.32</v>
      </c>
      <c r="H24" s="19">
        <v>75.599999999999994</v>
      </c>
      <c r="I24" s="19"/>
      <c r="J24" s="19">
        <v>5</v>
      </c>
      <c r="K24" s="19">
        <v>22</v>
      </c>
      <c r="L24" s="19">
        <v>2</v>
      </c>
      <c r="M24" s="19">
        <v>23</v>
      </c>
      <c r="N24" s="19">
        <v>36</v>
      </c>
      <c r="O24" s="19">
        <v>6</v>
      </c>
      <c r="P24" s="19">
        <v>0</v>
      </c>
      <c r="Q24" s="19">
        <v>19</v>
      </c>
      <c r="R24" s="19">
        <v>2</v>
      </c>
      <c r="S24" s="18" t="s">
        <v>731</v>
      </c>
    </row>
    <row r="25" spans="2:67" ht="15.75" x14ac:dyDescent="0.2">
      <c r="B25" s="147"/>
      <c r="C25" s="21" t="s">
        <v>102</v>
      </c>
      <c r="D25" s="19" t="str">
        <f>D24</f>
        <v>CO'B</v>
      </c>
      <c r="E25" s="19">
        <f>E24</f>
        <v>227</v>
      </c>
      <c r="F25" s="20"/>
      <c r="G25" s="19">
        <v>11.58</v>
      </c>
      <c r="H25" s="19">
        <v>77.3</v>
      </c>
      <c r="I25" s="19"/>
      <c r="J25" s="19">
        <v>7</v>
      </c>
      <c r="K25" s="19">
        <v>21</v>
      </c>
      <c r="L25" s="19">
        <v>0</v>
      </c>
      <c r="M25" s="19">
        <v>0</v>
      </c>
      <c r="N25" s="19">
        <v>18</v>
      </c>
      <c r="O25" s="19">
        <v>0</v>
      </c>
      <c r="P25" s="19">
        <v>0</v>
      </c>
      <c r="Q25" s="19">
        <v>6</v>
      </c>
      <c r="R25" s="19">
        <v>1</v>
      </c>
      <c r="S25" s="18" t="s">
        <v>752</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227</v>
      </c>
      <c r="F30" s="13">
        <f>F23</f>
        <v>1524.33</v>
      </c>
      <c r="G30" s="13">
        <f t="shared" ref="G30:R30" si="2">AVERAGE(G23:G28)</f>
        <v>12.13</v>
      </c>
      <c r="H30" s="13">
        <f t="shared" si="2"/>
        <v>79.899999999999991</v>
      </c>
      <c r="I30" s="13" t="e">
        <f t="shared" si="2"/>
        <v>#DIV/0!</v>
      </c>
      <c r="J30" s="13">
        <f t="shared" si="2"/>
        <v>6.666666666666667</v>
      </c>
      <c r="K30" s="13">
        <f t="shared" si="2"/>
        <v>22</v>
      </c>
      <c r="L30" s="13">
        <f t="shared" si="2"/>
        <v>0.66666666666666663</v>
      </c>
      <c r="M30" s="13">
        <f t="shared" si="2"/>
        <v>7.666666666666667</v>
      </c>
      <c r="N30" s="13">
        <f t="shared" si="2"/>
        <v>22.333333333333332</v>
      </c>
      <c r="O30" s="13">
        <f t="shared" si="2"/>
        <v>3.3333333333333335</v>
      </c>
      <c r="P30" s="13">
        <f t="shared" si="2"/>
        <v>0.33333333333333331</v>
      </c>
      <c r="Q30" s="13">
        <f t="shared" si="2"/>
        <v>11.666666666666666</v>
      </c>
      <c r="R30" s="13">
        <f t="shared" si="2"/>
        <v>1</v>
      </c>
      <c r="S30" s="12"/>
    </row>
    <row r="31" spans="2:67" ht="15.75" x14ac:dyDescent="0.2">
      <c r="B31" s="17"/>
      <c r="C31" s="16" t="s">
        <v>97</v>
      </c>
      <c r="D31" s="15"/>
      <c r="E31" s="14"/>
      <c r="F31" s="14"/>
      <c r="G31" s="13">
        <f t="shared" ref="G31:R31" si="3">STDEV(G23:G28)/SQRT(COUNT(G23:G28))</f>
        <v>0.59556695677312388</v>
      </c>
      <c r="H31" s="13">
        <f t="shared" si="3"/>
        <v>3.4847285881878003</v>
      </c>
      <c r="I31" s="13" t="e">
        <f t="shared" si="3"/>
        <v>#DIV/0!</v>
      </c>
      <c r="J31" s="13">
        <f t="shared" si="3"/>
        <v>0.88191710368819609</v>
      </c>
      <c r="K31" s="13">
        <f t="shared" si="3"/>
        <v>0.57735026918962584</v>
      </c>
      <c r="L31" s="13">
        <f t="shared" si="3"/>
        <v>0.66666666666666674</v>
      </c>
      <c r="M31" s="13">
        <f t="shared" si="3"/>
        <v>7.6666666666666661</v>
      </c>
      <c r="N31" s="13">
        <f t="shared" si="3"/>
        <v>6.9841089465856561</v>
      </c>
      <c r="O31" s="13">
        <f t="shared" si="3"/>
        <v>1.7638342073763937</v>
      </c>
      <c r="P31" s="13">
        <f t="shared" si="3"/>
        <v>0.33333333333333337</v>
      </c>
      <c r="Q31" s="13">
        <f t="shared" si="3"/>
        <v>3.8441875315569325</v>
      </c>
      <c r="R31" s="13">
        <f t="shared" si="3"/>
        <v>0.57735026918962584</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745</v>
      </c>
      <c r="E33" s="19">
        <v>223</v>
      </c>
      <c r="F33" s="19">
        <v>1539.4</v>
      </c>
      <c r="G33" s="19">
        <v>11.89</v>
      </c>
      <c r="H33" s="19">
        <v>89</v>
      </c>
      <c r="I33" s="19"/>
      <c r="J33" s="19">
        <v>5</v>
      </c>
      <c r="K33" s="19">
        <v>25</v>
      </c>
      <c r="L33" s="19">
        <v>1</v>
      </c>
      <c r="M33" s="19">
        <v>8</v>
      </c>
      <c r="N33" s="19">
        <v>21</v>
      </c>
      <c r="O33" s="19">
        <v>1</v>
      </c>
      <c r="P33" s="19">
        <v>1</v>
      </c>
      <c r="Q33" s="19">
        <v>10</v>
      </c>
      <c r="R33" s="19">
        <v>0</v>
      </c>
      <c r="S33" s="18"/>
      <c r="U33" s="102">
        <v>3</v>
      </c>
      <c r="V33" s="102">
        <f>IF($H33="","",$H33)</f>
        <v>89</v>
      </c>
      <c r="W33" s="102">
        <f>IF(V33="","",V33/100)</f>
        <v>0.89</v>
      </c>
      <c r="X33" s="102">
        <f>IF($G33="","",$G33)</f>
        <v>11.89</v>
      </c>
      <c r="Y33" s="102">
        <f>IF($K33="","",$K33)</f>
        <v>25</v>
      </c>
      <c r="Z33" s="102">
        <f>IF(J33="","",J33-1)</f>
        <v>4</v>
      </c>
      <c r="AA33" s="102">
        <f>IF($L33="","",$L33)</f>
        <v>1</v>
      </c>
      <c r="AB33" s="102">
        <f>IF($M33="","",$M33)</f>
        <v>8</v>
      </c>
      <c r="AC33" s="102">
        <f>IF($H34="","",$H34)</f>
        <v>78.8</v>
      </c>
      <c r="AD33" s="102">
        <f>IF(AC33="","",AC33/100)</f>
        <v>0.78799999999999992</v>
      </c>
      <c r="AE33" s="102">
        <f>IF($G34="","",$G34)</f>
        <v>8.44</v>
      </c>
      <c r="AF33" s="102">
        <f>IF($K34="","",$K34)</f>
        <v>20</v>
      </c>
      <c r="AG33" s="102">
        <f>IF(J34="","",J34-1)</f>
        <v>6</v>
      </c>
      <c r="AH33" s="102">
        <f>IF($L34="","",$L34)</f>
        <v>1</v>
      </c>
      <c r="AI33" s="102">
        <f>IF($M34="","",$M34)</f>
        <v>2</v>
      </c>
      <c r="AJ33" s="102">
        <f>IF($H35="","",$H35)</f>
        <v>57.4</v>
      </c>
      <c r="AK33" s="102">
        <f>IF(AJ33="","",AJ33/100)</f>
        <v>0.57399999999999995</v>
      </c>
      <c r="AL33" s="102">
        <f>IF($G35="","",$G35)</f>
        <v>8.16</v>
      </c>
      <c r="AM33" s="102">
        <f>IF($K35="","",$K35)</f>
        <v>14</v>
      </c>
      <c r="AN33" s="102">
        <f>IF(J35="","",J35-1)</f>
        <v>8</v>
      </c>
      <c r="AO33" s="102">
        <f>IF($L35="","",$L35)</f>
        <v>3</v>
      </c>
      <c r="AP33" s="102">
        <f>IF($M35="","",$M35)</f>
        <v>10</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0.33333333333333331</v>
      </c>
      <c r="BM33" s="102">
        <f>SUM(P33:P38)/U33</f>
        <v>0.33333333333333331</v>
      </c>
      <c r="BN33" s="102">
        <f>SUM(Q33:Q38)/U33</f>
        <v>6.333333333333333</v>
      </c>
      <c r="BO33" s="102">
        <f>SUM(R33:R38)/U33</f>
        <v>0</v>
      </c>
    </row>
    <row r="34" spans="2:67" ht="15.75" x14ac:dyDescent="0.2">
      <c r="B34" s="147"/>
      <c r="C34" s="21" t="s">
        <v>103</v>
      </c>
      <c r="D34" s="19" t="s">
        <v>745</v>
      </c>
      <c r="E34" s="19">
        <v>227</v>
      </c>
      <c r="F34" s="20"/>
      <c r="G34" s="19">
        <v>8.44</v>
      </c>
      <c r="H34" s="19">
        <v>78.8</v>
      </c>
      <c r="I34" s="19"/>
      <c r="J34" s="19">
        <v>7</v>
      </c>
      <c r="K34" s="19">
        <v>20</v>
      </c>
      <c r="L34" s="19">
        <v>1</v>
      </c>
      <c r="M34" s="19">
        <v>2</v>
      </c>
      <c r="N34" s="19">
        <v>15</v>
      </c>
      <c r="O34" s="19">
        <v>0</v>
      </c>
      <c r="P34" s="19">
        <v>0</v>
      </c>
      <c r="Q34" s="19">
        <v>5</v>
      </c>
      <c r="R34" s="19">
        <v>0</v>
      </c>
      <c r="S34" s="18"/>
    </row>
    <row r="35" spans="2:67" ht="15.75" x14ac:dyDescent="0.2">
      <c r="B35" s="147"/>
      <c r="C35" s="21" t="s">
        <v>102</v>
      </c>
      <c r="D35" s="19" t="str">
        <f>D34</f>
        <v>CO'B</v>
      </c>
      <c r="E35" s="19">
        <f>E34</f>
        <v>227</v>
      </c>
      <c r="F35" s="20"/>
      <c r="G35" s="19">
        <v>8.16</v>
      </c>
      <c r="H35" s="19">
        <v>57.4</v>
      </c>
      <c r="I35" s="19"/>
      <c r="J35" s="19">
        <v>9</v>
      </c>
      <c r="K35" s="19">
        <v>14</v>
      </c>
      <c r="L35" s="19">
        <v>3</v>
      </c>
      <c r="M35" s="19">
        <v>10</v>
      </c>
      <c r="N35" s="19">
        <v>11</v>
      </c>
      <c r="O35" s="19">
        <v>0</v>
      </c>
      <c r="P35" s="19">
        <v>0</v>
      </c>
      <c r="Q35" s="19">
        <v>4</v>
      </c>
      <c r="R35" s="19">
        <v>0</v>
      </c>
      <c r="S35" s="18" t="s">
        <v>731</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227</v>
      </c>
      <c r="F40" s="13">
        <f>F33</f>
        <v>1539.4</v>
      </c>
      <c r="G40" s="13">
        <f t="shared" ref="G40:R40" si="4">AVERAGE(G33:G38)</f>
        <v>9.4966666666666661</v>
      </c>
      <c r="H40" s="13">
        <f t="shared" si="4"/>
        <v>75.066666666666677</v>
      </c>
      <c r="I40" s="13" t="e">
        <f t="shared" si="4"/>
        <v>#DIV/0!</v>
      </c>
      <c r="J40" s="13">
        <f t="shared" si="4"/>
        <v>7</v>
      </c>
      <c r="K40" s="13">
        <f t="shared" si="4"/>
        <v>19.666666666666668</v>
      </c>
      <c r="L40" s="13">
        <f t="shared" si="4"/>
        <v>1.6666666666666667</v>
      </c>
      <c r="M40" s="13">
        <f t="shared" si="4"/>
        <v>6.666666666666667</v>
      </c>
      <c r="N40" s="13">
        <f t="shared" si="4"/>
        <v>15.666666666666666</v>
      </c>
      <c r="O40" s="13">
        <f t="shared" si="4"/>
        <v>0.33333333333333331</v>
      </c>
      <c r="P40" s="13">
        <f t="shared" si="4"/>
        <v>0.33333333333333331</v>
      </c>
      <c r="Q40" s="13">
        <f t="shared" si="4"/>
        <v>6.333333333333333</v>
      </c>
      <c r="R40" s="13">
        <f t="shared" si="4"/>
        <v>0</v>
      </c>
      <c r="S40" s="12"/>
    </row>
    <row r="41" spans="2:67" ht="15.75" x14ac:dyDescent="0.2">
      <c r="B41" s="17"/>
      <c r="C41" s="16" t="s">
        <v>97</v>
      </c>
      <c r="D41" s="15"/>
      <c r="E41" s="14"/>
      <c r="F41" s="14"/>
      <c r="G41" s="13">
        <f t="shared" ref="G41:R41" si="5">STDEV(G33:G38)/SQRT(COUNT(G33:G38))</f>
        <v>1.1993933651827704</v>
      </c>
      <c r="H41" s="13">
        <f t="shared" si="5"/>
        <v>9.3111641472898992</v>
      </c>
      <c r="I41" s="13" t="e">
        <f t="shared" si="5"/>
        <v>#DIV/0!</v>
      </c>
      <c r="J41" s="13">
        <f t="shared" si="5"/>
        <v>1.1547005383792517</v>
      </c>
      <c r="K41" s="13">
        <f t="shared" si="5"/>
        <v>3.1797973380564879</v>
      </c>
      <c r="L41" s="13">
        <f t="shared" si="5"/>
        <v>0.66666666666666663</v>
      </c>
      <c r="M41" s="13">
        <f t="shared" si="5"/>
        <v>2.4037008503093262</v>
      </c>
      <c r="N41" s="13">
        <f t="shared" si="5"/>
        <v>2.9059326290271148</v>
      </c>
      <c r="O41" s="13">
        <f t="shared" si="5"/>
        <v>0.33333333333333337</v>
      </c>
      <c r="P41" s="13">
        <f t="shared" si="5"/>
        <v>0.33333333333333337</v>
      </c>
      <c r="Q41" s="13">
        <f t="shared" si="5"/>
        <v>1.8559214542766744</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745</v>
      </c>
      <c r="E43" s="19">
        <v>223</v>
      </c>
      <c r="F43" s="19">
        <v>1503.98</v>
      </c>
      <c r="G43" s="19">
        <v>8.8699999999999992</v>
      </c>
      <c r="H43" s="19">
        <v>75.2</v>
      </c>
      <c r="I43" s="19"/>
      <c r="J43" s="19">
        <v>5</v>
      </c>
      <c r="K43" s="19">
        <v>16</v>
      </c>
      <c r="L43" s="19">
        <v>1</v>
      </c>
      <c r="M43" s="19">
        <v>6</v>
      </c>
      <c r="N43" s="19">
        <v>13</v>
      </c>
      <c r="O43" s="19">
        <v>0</v>
      </c>
      <c r="P43" s="19">
        <v>0</v>
      </c>
      <c r="Q43" s="19">
        <v>4</v>
      </c>
      <c r="R43" s="19">
        <v>0</v>
      </c>
      <c r="S43" s="18" t="s">
        <v>731</v>
      </c>
      <c r="T43" s="7" t="s">
        <v>829</v>
      </c>
      <c r="U43" s="102">
        <v>3</v>
      </c>
      <c r="V43" s="102">
        <f>IF($H43="","",$H43)</f>
        <v>75.2</v>
      </c>
      <c r="W43" s="102">
        <f>IF(V43="","",V43/100)</f>
        <v>0.752</v>
      </c>
      <c r="X43" s="102">
        <f>IF($G43="","",$G43)</f>
        <v>8.8699999999999992</v>
      </c>
      <c r="Y43" s="102">
        <f>IF($K43="","",$K43)</f>
        <v>16</v>
      </c>
      <c r="Z43" s="102">
        <f>IF(J43="","",J43-1)</f>
        <v>4</v>
      </c>
      <c r="AA43" s="102">
        <f>IF($L43="","",$L43)</f>
        <v>1</v>
      </c>
      <c r="AB43" s="102">
        <f>IF($M43="","",$M43)</f>
        <v>6</v>
      </c>
      <c r="AC43" s="102">
        <f>IF($H44="","",$H44)</f>
        <v>76.599999999999994</v>
      </c>
      <c r="AD43" s="102">
        <f>IF(AC43="","",AC43/100)</f>
        <v>0.7659999999999999</v>
      </c>
      <c r="AE43" s="102">
        <f>IF($G44="","",$G44)</f>
        <v>10.4</v>
      </c>
      <c r="AF43" s="102">
        <f>IF($K44="","",$K44)</f>
        <v>20</v>
      </c>
      <c r="AG43" s="102">
        <f>IF(J44="","",J44-1)</f>
        <v>4</v>
      </c>
      <c r="AH43" s="102">
        <f>IF($L44="","",$L44)</f>
        <v>1</v>
      </c>
      <c r="AI43" s="102">
        <f>IF($M44="","",$M44)</f>
        <v>6</v>
      </c>
      <c r="AJ43" s="102">
        <f>IF($H45="","",$H45)</f>
        <v>98.3</v>
      </c>
      <c r="AK43" s="102">
        <f>IF(AJ43="","",AJ43/100)</f>
        <v>0.98299999999999998</v>
      </c>
      <c r="AL43" s="102">
        <f>IF($G45="","",$G45)</f>
        <v>11.97</v>
      </c>
      <c r="AM43" s="102">
        <f>IF($K45="","",$K45)</f>
        <v>29</v>
      </c>
      <c r="AN43" s="102">
        <f>IF(J45="","",J45-1)</f>
        <v>5</v>
      </c>
      <c r="AO43" s="102">
        <f>IF($L45="","",$L45)</f>
        <v>1</v>
      </c>
      <c r="AP43" s="102">
        <f>IF($M45="","",$M45)</f>
        <v>2</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v>
      </c>
      <c r="BM43" s="102">
        <f>SUM(P43:P48)/U43</f>
        <v>0.33333333333333331</v>
      </c>
      <c r="BN43" s="102">
        <f>SUM(Q43:Q48)/U43</f>
        <v>7</v>
      </c>
      <c r="BO43" s="102">
        <f>SUM(R43:R48)/U43</f>
        <v>1</v>
      </c>
    </row>
    <row r="44" spans="2:67" ht="15.75" x14ac:dyDescent="0.2">
      <c r="B44" s="147"/>
      <c r="C44" s="21" t="s">
        <v>103</v>
      </c>
      <c r="D44" s="19" t="s">
        <v>745</v>
      </c>
      <c r="E44" s="19">
        <v>227</v>
      </c>
      <c r="F44" s="20"/>
      <c r="G44" s="19">
        <v>10.4</v>
      </c>
      <c r="H44" s="19">
        <v>76.599999999999994</v>
      </c>
      <c r="I44" s="19"/>
      <c r="J44" s="19">
        <v>5</v>
      </c>
      <c r="K44" s="19">
        <v>20</v>
      </c>
      <c r="L44" s="19">
        <v>1</v>
      </c>
      <c r="M44" s="19">
        <v>6</v>
      </c>
      <c r="N44" s="19">
        <v>21</v>
      </c>
      <c r="O44" s="19">
        <v>0</v>
      </c>
      <c r="P44" s="19">
        <v>0</v>
      </c>
      <c r="Q44" s="19">
        <v>4</v>
      </c>
      <c r="R44" s="19">
        <v>1</v>
      </c>
      <c r="S44" s="18"/>
    </row>
    <row r="45" spans="2:67" ht="15.75" x14ac:dyDescent="0.2">
      <c r="B45" s="147"/>
      <c r="C45" s="21" t="s">
        <v>102</v>
      </c>
      <c r="D45" s="19" t="str">
        <f>D44</f>
        <v>CO'B</v>
      </c>
      <c r="E45" s="19">
        <f>E44</f>
        <v>227</v>
      </c>
      <c r="F45" s="20"/>
      <c r="G45" s="19">
        <v>11.97</v>
      </c>
      <c r="H45" s="19">
        <v>98.3</v>
      </c>
      <c r="I45" s="19"/>
      <c r="J45" s="19">
        <v>6</v>
      </c>
      <c r="K45" s="19">
        <v>29</v>
      </c>
      <c r="L45" s="19">
        <v>1</v>
      </c>
      <c r="M45" s="19">
        <v>2</v>
      </c>
      <c r="N45" s="19">
        <v>22</v>
      </c>
      <c r="O45" s="19">
        <v>0</v>
      </c>
      <c r="P45" s="19">
        <v>1</v>
      </c>
      <c r="Q45" s="19">
        <v>13</v>
      </c>
      <c r="R45" s="19">
        <v>2</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227</v>
      </c>
      <c r="F50" s="13">
        <f>F43</f>
        <v>1503.98</v>
      </c>
      <c r="G50" s="13">
        <f t="shared" ref="G50:R50" si="6">AVERAGE(G43:G48)</f>
        <v>10.413333333333334</v>
      </c>
      <c r="H50" s="13">
        <f t="shared" si="6"/>
        <v>83.366666666666674</v>
      </c>
      <c r="I50" s="13" t="e">
        <f t="shared" si="6"/>
        <v>#DIV/0!</v>
      </c>
      <c r="J50" s="13">
        <f t="shared" si="6"/>
        <v>5.333333333333333</v>
      </c>
      <c r="K50" s="13">
        <f t="shared" si="6"/>
        <v>21.666666666666668</v>
      </c>
      <c r="L50" s="13">
        <f t="shared" si="6"/>
        <v>1</v>
      </c>
      <c r="M50" s="13">
        <f t="shared" si="6"/>
        <v>4.666666666666667</v>
      </c>
      <c r="N50" s="13">
        <f t="shared" si="6"/>
        <v>18.666666666666668</v>
      </c>
      <c r="O50" s="13">
        <f t="shared" si="6"/>
        <v>0</v>
      </c>
      <c r="P50" s="13">
        <f t="shared" si="6"/>
        <v>0.33333333333333331</v>
      </c>
      <c r="Q50" s="13">
        <f t="shared" si="6"/>
        <v>7</v>
      </c>
      <c r="R50" s="13">
        <f t="shared" si="6"/>
        <v>1</v>
      </c>
      <c r="S50" s="12"/>
    </row>
    <row r="51" spans="2:67" ht="15.75" x14ac:dyDescent="0.2">
      <c r="B51" s="17"/>
      <c r="C51" s="16" t="s">
        <v>97</v>
      </c>
      <c r="D51" s="15"/>
      <c r="E51" s="14"/>
      <c r="F51" s="14"/>
      <c r="G51" s="13">
        <f t="shared" ref="G51:R51" si="7">STDEV(G43:G48)/SQRT(COUNT(G43:G48))</f>
        <v>0.89491774916903455</v>
      </c>
      <c r="H51" s="13">
        <f t="shared" si="7"/>
        <v>7.4775961675155598</v>
      </c>
      <c r="I51" s="13" t="e">
        <f t="shared" si="7"/>
        <v>#DIV/0!</v>
      </c>
      <c r="J51" s="13">
        <f t="shared" si="7"/>
        <v>0.33333333333333337</v>
      </c>
      <c r="K51" s="13">
        <f t="shared" si="7"/>
        <v>3.8441875315569338</v>
      </c>
      <c r="L51" s="13">
        <f t="shared" si="7"/>
        <v>0</v>
      </c>
      <c r="M51" s="13">
        <f t="shared" si="7"/>
        <v>1.3333333333333335</v>
      </c>
      <c r="N51" s="13">
        <f t="shared" si="7"/>
        <v>2.8480012484391795</v>
      </c>
      <c r="O51" s="13">
        <f t="shared" si="7"/>
        <v>0</v>
      </c>
      <c r="P51" s="13">
        <f t="shared" si="7"/>
        <v>0.33333333333333337</v>
      </c>
      <c r="Q51" s="13">
        <f t="shared" si="7"/>
        <v>3.0000000000000004</v>
      </c>
      <c r="R51" s="13">
        <f t="shared" si="7"/>
        <v>0.57735026918962584</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730</v>
      </c>
      <c r="E53" s="19">
        <v>223</v>
      </c>
      <c r="F53" s="19">
        <v>1425.34</v>
      </c>
      <c r="G53" s="19">
        <v>11.9</v>
      </c>
      <c r="H53" s="19">
        <v>72.599999999999994</v>
      </c>
      <c r="I53" s="19"/>
      <c r="J53" s="19">
        <v>5</v>
      </c>
      <c r="K53" s="19">
        <v>18</v>
      </c>
      <c r="L53" s="19">
        <v>1</v>
      </c>
      <c r="M53" s="19">
        <v>7</v>
      </c>
      <c r="N53" s="19">
        <v>17</v>
      </c>
      <c r="O53" s="19">
        <v>2</v>
      </c>
      <c r="P53" s="19">
        <v>0</v>
      </c>
      <c r="Q53" s="19">
        <v>8</v>
      </c>
      <c r="R53" s="19">
        <v>0</v>
      </c>
      <c r="S53" s="18" t="s">
        <v>731</v>
      </c>
      <c r="U53" s="102">
        <v>3</v>
      </c>
      <c r="V53" s="102">
        <f>IF($H53="","",$H53)</f>
        <v>72.599999999999994</v>
      </c>
      <c r="W53" s="102">
        <f>IF(V53="","",V53/100)</f>
        <v>0.72599999999999998</v>
      </c>
      <c r="X53" s="102">
        <f>IF($G53="","",$G53)</f>
        <v>11.9</v>
      </c>
      <c r="Y53" s="102">
        <f>IF($K53="","",$K53)</f>
        <v>18</v>
      </c>
      <c r="Z53" s="102">
        <f>IF(J53="","",J53-1)</f>
        <v>4</v>
      </c>
      <c r="AA53" s="102">
        <f>IF($L53="","",$L53)</f>
        <v>1</v>
      </c>
      <c r="AB53" s="102">
        <f>IF($M53="","",$M53)</f>
        <v>7</v>
      </c>
      <c r="AC53" s="102">
        <f>IF($H54="","",$H54)</f>
        <v>103</v>
      </c>
      <c r="AD53" s="102">
        <f>IF(AC53="","",AC53/100)</f>
        <v>1.03</v>
      </c>
      <c r="AE53" s="102">
        <f>IF($G54="","",$G54)</f>
        <v>12.2</v>
      </c>
      <c r="AF53" s="102">
        <f>IF($K54="","",$K54)</f>
        <v>27</v>
      </c>
      <c r="AG53" s="102">
        <f>IF(J54="","",J54-1)</f>
        <v>12</v>
      </c>
      <c r="AH53" s="102">
        <f>IF($L54="","",$L54)</f>
        <v>3</v>
      </c>
      <c r="AI53" s="102">
        <f>IF($M54="","",$M54)</f>
        <v>8</v>
      </c>
      <c r="AJ53" s="102">
        <f>IF($H55="","",$H55)</f>
        <v>57.5</v>
      </c>
      <c r="AK53" s="102">
        <f>IF(AJ53="","",AJ53/100)</f>
        <v>0.57499999999999996</v>
      </c>
      <c r="AL53" s="102">
        <f>IF($G55="","",$G55)</f>
        <v>8.3000000000000007</v>
      </c>
      <c r="AM53" s="102">
        <f>IF($K55="","",$K55)</f>
        <v>12</v>
      </c>
      <c r="AN53" s="102">
        <f>IF(J55="","",J55-1)</f>
        <v>3</v>
      </c>
      <c r="AO53" s="102">
        <f>IF($L55="","",$L55)</f>
        <v>1</v>
      </c>
      <c r="AP53" s="102">
        <f>IF($M55="","",$M55)</f>
        <v>2</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4</v>
      </c>
      <c r="BM53" s="102">
        <f>SUM(P53:P58)/U53</f>
        <v>0.66666666666666663</v>
      </c>
      <c r="BN53" s="102">
        <f>SUM(Q53:Q58)/U53</f>
        <v>8.6666666666666661</v>
      </c>
      <c r="BO53" s="102">
        <f>SUM(R53:R58)/U53</f>
        <v>0</v>
      </c>
    </row>
    <row r="54" spans="2:67" ht="15.75" x14ac:dyDescent="0.2">
      <c r="B54" s="147"/>
      <c r="C54" s="21" t="s">
        <v>103</v>
      </c>
      <c r="D54" s="19" t="s">
        <v>730</v>
      </c>
      <c r="E54" s="19">
        <v>227</v>
      </c>
      <c r="F54" s="20"/>
      <c r="G54" s="19">
        <v>12.2</v>
      </c>
      <c r="H54" s="19">
        <v>103</v>
      </c>
      <c r="I54" s="19"/>
      <c r="J54" s="19">
        <v>13</v>
      </c>
      <c r="K54" s="19">
        <v>27</v>
      </c>
      <c r="L54" s="19">
        <v>3</v>
      </c>
      <c r="M54" s="19">
        <v>8</v>
      </c>
      <c r="N54" s="19"/>
      <c r="O54" s="19">
        <v>10</v>
      </c>
      <c r="P54" s="19">
        <v>2</v>
      </c>
      <c r="Q54" s="19">
        <v>16</v>
      </c>
      <c r="R54" s="19">
        <v>0</v>
      </c>
      <c r="S54" s="18" t="s">
        <v>752</v>
      </c>
    </row>
    <row r="55" spans="2:67" ht="15.75" x14ac:dyDescent="0.2">
      <c r="B55" s="147"/>
      <c r="C55" s="21" t="s">
        <v>102</v>
      </c>
      <c r="D55" s="19" t="str">
        <f>D54</f>
        <v>SR</v>
      </c>
      <c r="E55" s="19">
        <f>E54</f>
        <v>227</v>
      </c>
      <c r="F55" s="20"/>
      <c r="G55" s="19">
        <v>8.3000000000000007</v>
      </c>
      <c r="H55" s="19">
        <v>57.5</v>
      </c>
      <c r="I55" s="19"/>
      <c r="J55" s="19">
        <v>4</v>
      </c>
      <c r="K55" s="19">
        <v>12</v>
      </c>
      <c r="L55" s="19">
        <v>1</v>
      </c>
      <c r="M55" s="19">
        <v>2</v>
      </c>
      <c r="N55" s="19">
        <v>8</v>
      </c>
      <c r="O55" s="19">
        <v>0</v>
      </c>
      <c r="P55" s="19">
        <v>0</v>
      </c>
      <c r="Q55" s="19">
        <v>2</v>
      </c>
      <c r="R55" s="19">
        <v>0</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227</v>
      </c>
      <c r="F60" s="13">
        <f>F53</f>
        <v>1425.34</v>
      </c>
      <c r="G60" s="13">
        <f t="shared" ref="G60:N60" si="8">AVERAGE(G53:G58)</f>
        <v>10.800000000000002</v>
      </c>
      <c r="H60" s="13">
        <f t="shared" si="8"/>
        <v>77.7</v>
      </c>
      <c r="I60" s="13" t="e">
        <f t="shared" si="8"/>
        <v>#DIV/0!</v>
      </c>
      <c r="J60" s="13">
        <f t="shared" si="8"/>
        <v>7.333333333333333</v>
      </c>
      <c r="K60" s="13">
        <f t="shared" si="8"/>
        <v>19</v>
      </c>
      <c r="L60" s="13">
        <f t="shared" si="8"/>
        <v>1.6666666666666667</v>
      </c>
      <c r="M60" s="13">
        <f t="shared" si="8"/>
        <v>5.666666666666667</v>
      </c>
      <c r="N60" s="13">
        <f t="shared" si="8"/>
        <v>12.5</v>
      </c>
      <c r="O60" s="13">
        <f>AVERAGE(O43:O58)</f>
        <v>1.5</v>
      </c>
      <c r="P60" s="13">
        <f>AVERAGE(P43:P58)</f>
        <v>0.45833333333333331</v>
      </c>
      <c r="Q60" s="13">
        <f>AVERAGE(Q43:Q58)</f>
        <v>7.125</v>
      </c>
      <c r="R60" s="13">
        <f>AVERAGE(R43:R58)</f>
        <v>0.57216878364870327</v>
      </c>
      <c r="S60" s="12"/>
    </row>
    <row r="61" spans="2:67" ht="15.75" x14ac:dyDescent="0.2">
      <c r="B61" s="17"/>
      <c r="C61" s="16" t="s">
        <v>97</v>
      </c>
      <c r="D61" s="15"/>
      <c r="E61" s="14"/>
      <c r="F61" s="14"/>
      <c r="G61" s="13">
        <f t="shared" ref="G61:N61" si="9">STDEV(G53:G58)/SQRT(COUNT(G53:G58))</f>
        <v>1.2529964086141605</v>
      </c>
      <c r="H61" s="13">
        <f t="shared" si="9"/>
        <v>13.379960139452331</v>
      </c>
      <c r="I61" s="13" t="e">
        <f t="shared" si="9"/>
        <v>#DIV/0!</v>
      </c>
      <c r="J61" s="13">
        <f t="shared" si="9"/>
        <v>2.8480012484391772</v>
      </c>
      <c r="K61" s="13">
        <f t="shared" si="9"/>
        <v>4.358898943540674</v>
      </c>
      <c r="L61" s="13">
        <f t="shared" si="9"/>
        <v>0.66666666666666663</v>
      </c>
      <c r="M61" s="13">
        <f t="shared" si="9"/>
        <v>1.8559214542766744</v>
      </c>
      <c r="N61" s="13">
        <f t="shared" si="9"/>
        <v>4.5</v>
      </c>
      <c r="O61" s="13">
        <f>STDEV(O43:O58)/SQRT(COUNT(O43:O58))</f>
        <v>1.2392393980641052</v>
      </c>
      <c r="P61" s="13">
        <f>STDEV(P43:P58)/SQRT(COUNT(P43:P58))</f>
        <v>0.2514836925509239</v>
      </c>
      <c r="Q61" s="13">
        <f>STDEV(Q43:Q58)/SQRT(COUNT(Q43:Q58))</f>
        <v>1.7772119015067231</v>
      </c>
      <c r="R61" s="13">
        <f>STDEV(R43:R58)/SQRT(COUNT(R43:R58))</f>
        <v>0.25754044056492509</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223</v>
      </c>
      <c r="F63" s="19">
        <v>1710.48</v>
      </c>
      <c r="G63" s="19">
        <v>13.2</v>
      </c>
      <c r="H63" s="19">
        <v>106</v>
      </c>
      <c r="I63" s="19"/>
      <c r="J63" s="19">
        <v>5</v>
      </c>
      <c r="K63" s="19">
        <v>22</v>
      </c>
      <c r="L63" s="19">
        <v>1</v>
      </c>
      <c r="M63" s="19">
        <v>15</v>
      </c>
      <c r="N63" s="19">
        <v>23</v>
      </c>
      <c r="O63" s="19">
        <v>1</v>
      </c>
      <c r="P63" s="19">
        <v>1</v>
      </c>
      <c r="Q63" s="19">
        <v>19</v>
      </c>
      <c r="R63" s="19">
        <v>0</v>
      </c>
      <c r="S63" s="18" t="s">
        <v>752</v>
      </c>
      <c r="T63" s="7" t="s">
        <v>791</v>
      </c>
      <c r="U63" s="102">
        <v>3</v>
      </c>
      <c r="V63" s="102">
        <f>IF($H63="","",$H63)</f>
        <v>106</v>
      </c>
      <c r="W63" s="102">
        <f>IF(V63="","",V63/100)</f>
        <v>1.06</v>
      </c>
      <c r="X63" s="102">
        <f>IF($G63="","",$G63)</f>
        <v>13.2</v>
      </c>
      <c r="Y63" s="102">
        <f>IF($K63="","",$K63)</f>
        <v>22</v>
      </c>
      <c r="Z63" s="102">
        <f>IF(J63="","",J63-1)</f>
        <v>4</v>
      </c>
      <c r="AA63" s="102">
        <f>IF($L63="","",$L63)</f>
        <v>1</v>
      </c>
      <c r="AB63" s="102">
        <f>IF($M63="","",$M63)</f>
        <v>15</v>
      </c>
      <c r="AC63" s="102">
        <f>IF($H64="","",$H64)</f>
        <v>81</v>
      </c>
      <c r="AD63" s="102">
        <f>IF(AC63="","",AC63/100)</f>
        <v>0.81</v>
      </c>
      <c r="AE63" s="102">
        <f>IF($G64="","",$G64)</f>
        <v>12.2</v>
      </c>
      <c r="AF63" s="102">
        <f>IF($K64="","",$K64)</f>
        <v>20</v>
      </c>
      <c r="AG63" s="102">
        <f>IF(J64="","",J64-1)</f>
        <v>7</v>
      </c>
      <c r="AH63" s="102">
        <f>IF($L64="","",$L64)</f>
        <v>2</v>
      </c>
      <c r="AI63" s="102">
        <f>IF($M64="","",$M64)</f>
        <v>14</v>
      </c>
      <c r="AJ63" s="102">
        <f>IF($H65="","",$H65)</f>
        <v>88.2</v>
      </c>
      <c r="AK63" s="102">
        <f>IF(AJ63="","",AJ63/100)</f>
        <v>0.88200000000000001</v>
      </c>
      <c r="AL63" s="102">
        <f>IF($G65="","",$G65)</f>
        <v>11.6</v>
      </c>
      <c r="AM63" s="102">
        <f>IF($K65="","",$K65)</f>
        <v>22</v>
      </c>
      <c r="AN63" s="102">
        <f>IF(J65="","",J65-1)</f>
        <v>9</v>
      </c>
      <c r="AO63" s="102">
        <f>IF($L65="","",$L65)</f>
        <v>1</v>
      </c>
      <c r="AP63" s="102">
        <f>IF($M65="","",$M65)</f>
        <v>6</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0.66666666666666663</v>
      </c>
      <c r="BM63" s="102">
        <f>SUM(P63:P68)/U63</f>
        <v>0.33333333333333331</v>
      </c>
      <c r="BN63" s="102">
        <f>SUM(Q63:Q68)/U63</f>
        <v>16.666666666666668</v>
      </c>
      <c r="BO63" s="102">
        <f>SUM(R63:R68)/U63</f>
        <v>0</v>
      </c>
    </row>
    <row r="64" spans="2:67" ht="15.75" x14ac:dyDescent="0.2">
      <c r="B64" s="147"/>
      <c r="C64" s="21" t="s">
        <v>103</v>
      </c>
      <c r="D64" s="19" t="s">
        <v>730</v>
      </c>
      <c r="E64" s="19">
        <v>227</v>
      </c>
      <c r="F64" s="20"/>
      <c r="G64" s="19">
        <v>12.2</v>
      </c>
      <c r="H64" s="19">
        <v>81</v>
      </c>
      <c r="I64" s="19"/>
      <c r="J64" s="19">
        <v>8</v>
      </c>
      <c r="K64" s="19">
        <v>20</v>
      </c>
      <c r="L64" s="19">
        <v>2</v>
      </c>
      <c r="M64" s="19">
        <v>14</v>
      </c>
      <c r="N64" s="19">
        <v>30</v>
      </c>
      <c r="O64" s="19">
        <v>0</v>
      </c>
      <c r="P64" s="19">
        <v>0</v>
      </c>
      <c r="Q64" s="19">
        <v>17</v>
      </c>
      <c r="R64" s="19">
        <v>0</v>
      </c>
      <c r="S64" s="18" t="s">
        <v>752</v>
      </c>
    </row>
    <row r="65" spans="2:67" ht="15.75" x14ac:dyDescent="0.2">
      <c r="B65" s="147"/>
      <c r="C65" s="21" t="s">
        <v>102</v>
      </c>
      <c r="D65" s="19" t="str">
        <f>D64</f>
        <v>SR</v>
      </c>
      <c r="E65" s="19">
        <f>E64</f>
        <v>227</v>
      </c>
      <c r="F65" s="20"/>
      <c r="G65" s="19">
        <v>11.6</v>
      </c>
      <c r="H65" s="19">
        <v>88.2</v>
      </c>
      <c r="I65" s="19"/>
      <c r="J65" s="19">
        <v>10</v>
      </c>
      <c r="K65" s="19">
        <v>22</v>
      </c>
      <c r="L65" s="19">
        <v>1</v>
      </c>
      <c r="M65" s="19">
        <v>6</v>
      </c>
      <c r="N65" s="19">
        <v>16</v>
      </c>
      <c r="O65" s="19">
        <v>1</v>
      </c>
      <c r="P65" s="19">
        <v>0</v>
      </c>
      <c r="Q65" s="19">
        <v>14</v>
      </c>
      <c r="R65" s="19">
        <v>0</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227</v>
      </c>
      <c r="F70" s="13">
        <f>F63</f>
        <v>1710.48</v>
      </c>
      <c r="G70" s="13">
        <f t="shared" ref="G70:R70" si="10">AVERAGE(G63:G68)</f>
        <v>12.333333333333334</v>
      </c>
      <c r="H70" s="13">
        <f t="shared" si="10"/>
        <v>91.733333333333334</v>
      </c>
      <c r="I70" s="13" t="e">
        <f t="shared" si="10"/>
        <v>#DIV/0!</v>
      </c>
      <c r="J70" s="13">
        <f t="shared" si="10"/>
        <v>7.666666666666667</v>
      </c>
      <c r="K70" s="13">
        <f t="shared" si="10"/>
        <v>21.333333333333332</v>
      </c>
      <c r="L70" s="13">
        <f t="shared" si="10"/>
        <v>1.3333333333333333</v>
      </c>
      <c r="M70" s="13">
        <f t="shared" si="10"/>
        <v>11.666666666666666</v>
      </c>
      <c r="N70" s="13">
        <f t="shared" si="10"/>
        <v>23</v>
      </c>
      <c r="O70" s="13">
        <f t="shared" si="10"/>
        <v>0.66666666666666663</v>
      </c>
      <c r="P70" s="13">
        <f t="shared" si="10"/>
        <v>0.33333333333333331</v>
      </c>
      <c r="Q70" s="13">
        <f t="shared" si="10"/>
        <v>16.666666666666668</v>
      </c>
      <c r="R70" s="13">
        <f t="shared" si="10"/>
        <v>0</v>
      </c>
      <c r="S70" s="12"/>
    </row>
    <row r="71" spans="2:67" ht="15.75" x14ac:dyDescent="0.2">
      <c r="B71" s="17"/>
      <c r="C71" s="16" t="s">
        <v>97</v>
      </c>
      <c r="D71" s="15"/>
      <c r="E71" s="14"/>
      <c r="F71" s="14"/>
      <c r="G71" s="13">
        <f t="shared" ref="G71:R71" si="11">STDEV(G63:G68)/SQRT(COUNT(G63:G68))</f>
        <v>0.46666666666666656</v>
      </c>
      <c r="H71" s="13">
        <f t="shared" si="11"/>
        <v>7.4299693434391019</v>
      </c>
      <c r="I71" s="13" t="e">
        <f t="shared" si="11"/>
        <v>#DIV/0!</v>
      </c>
      <c r="J71" s="13">
        <f t="shared" si="11"/>
        <v>1.4529663145135574</v>
      </c>
      <c r="K71" s="13">
        <f t="shared" si="11"/>
        <v>0.66666666666666663</v>
      </c>
      <c r="L71" s="13">
        <f t="shared" si="11"/>
        <v>0.33333333333333337</v>
      </c>
      <c r="M71" s="13">
        <f t="shared" si="11"/>
        <v>2.8480012484391777</v>
      </c>
      <c r="N71" s="13">
        <f t="shared" si="11"/>
        <v>4.0414518843273806</v>
      </c>
      <c r="O71" s="13">
        <f t="shared" si="11"/>
        <v>0.33333333333333337</v>
      </c>
      <c r="P71" s="13">
        <f t="shared" si="11"/>
        <v>0.33333333333333337</v>
      </c>
      <c r="Q71" s="13">
        <f t="shared" si="11"/>
        <v>1.4529663145135558</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223</v>
      </c>
      <c r="F73" s="19">
        <v>1535.9</v>
      </c>
      <c r="G73" s="19">
        <v>19.100000000000001</v>
      </c>
      <c r="H73" s="19">
        <v>84.3</v>
      </c>
      <c r="I73" s="19"/>
      <c r="J73" s="19">
        <v>4</v>
      </c>
      <c r="K73" s="19">
        <v>23</v>
      </c>
      <c r="L73" s="19">
        <v>3</v>
      </c>
      <c r="M73" s="19">
        <v>31</v>
      </c>
      <c r="N73" s="19">
        <v>29</v>
      </c>
      <c r="O73" s="19">
        <v>10</v>
      </c>
      <c r="P73" s="19">
        <v>2</v>
      </c>
      <c r="Q73" s="19">
        <v>26</v>
      </c>
      <c r="R73" s="19">
        <v>2</v>
      </c>
      <c r="S73" s="18" t="s">
        <v>752</v>
      </c>
      <c r="T73" s="7" t="s">
        <v>853</v>
      </c>
      <c r="U73" s="102">
        <v>3</v>
      </c>
      <c r="V73" s="102">
        <f>IF($H73="","",$H73)</f>
        <v>84.3</v>
      </c>
      <c r="W73" s="102">
        <f>IF(V73="","",V73/100)</f>
        <v>0.84299999999999997</v>
      </c>
      <c r="X73" s="102">
        <f>IF($G73="","",$G73)</f>
        <v>19.100000000000001</v>
      </c>
      <c r="Y73" s="102">
        <f>IF($K73="","",$K73)</f>
        <v>23</v>
      </c>
      <c r="Z73" s="102">
        <f>IF(J73="","",J73-1)</f>
        <v>3</v>
      </c>
      <c r="AA73" s="102">
        <f>IF($L73="","",$L73)</f>
        <v>3</v>
      </c>
      <c r="AB73" s="102">
        <f>IF($M73="","",$M73)</f>
        <v>31</v>
      </c>
      <c r="AC73" s="102">
        <f>IF($H74="","",$H74)</f>
        <v>95</v>
      </c>
      <c r="AD73" s="102">
        <f>IF(AC73="","",AC73/100)</f>
        <v>0.95</v>
      </c>
      <c r="AE73" s="102">
        <f>IF($G74="","",$G74)</f>
        <v>15.4</v>
      </c>
      <c r="AF73" s="102">
        <f>IF($K74="","",$K74)</f>
        <v>27</v>
      </c>
      <c r="AG73" s="102">
        <f>IF(J74="","",J74-1)</f>
        <v>5</v>
      </c>
      <c r="AH73" s="102">
        <f>IF($L74="","",$L74)</f>
        <v>2</v>
      </c>
      <c r="AI73" s="102">
        <f>IF($M74="","",$M74)</f>
        <v>19</v>
      </c>
      <c r="AJ73" s="102">
        <f>IF($H75="","",$H75)</f>
        <v>75</v>
      </c>
      <c r="AK73" s="102">
        <f>IF(AJ73="","",AJ73/100)</f>
        <v>0.75</v>
      </c>
      <c r="AL73" s="102">
        <f>IF($G75="","",$G75)</f>
        <v>17.8</v>
      </c>
      <c r="AM73" s="102">
        <f>IF($K75="","",$K75)</f>
        <v>18</v>
      </c>
      <c r="AN73" s="102">
        <f>IF(J75="","",J75-1)</f>
        <v>6</v>
      </c>
      <c r="AO73" s="102">
        <f>IF($L75="","",$L75)</f>
        <v>3</v>
      </c>
      <c r="AP73" s="102">
        <f>IF($M75="","",$M75)</f>
        <v>39</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8.3333333333333339</v>
      </c>
      <c r="BM73" s="102">
        <f>SUM(P73:P78)/U73</f>
        <v>2.6666666666666665</v>
      </c>
      <c r="BN73" s="102">
        <f>SUM(Q73:Q78)/U73</f>
        <v>30.333333333333332</v>
      </c>
      <c r="BO73" s="102">
        <f>SUM(R73:R78)/U73</f>
        <v>2.3333333333333335</v>
      </c>
    </row>
    <row r="74" spans="2:67" ht="15.75" x14ac:dyDescent="0.2">
      <c r="B74" s="147"/>
      <c r="C74" s="21" t="s">
        <v>103</v>
      </c>
      <c r="D74" s="19" t="s">
        <v>730</v>
      </c>
      <c r="E74" s="19">
        <v>227</v>
      </c>
      <c r="F74" s="20"/>
      <c r="G74" s="19">
        <v>15.4</v>
      </c>
      <c r="H74" s="19">
        <v>95</v>
      </c>
      <c r="I74" s="19"/>
      <c r="J74" s="19">
        <v>6</v>
      </c>
      <c r="K74" s="19">
        <v>27</v>
      </c>
      <c r="L74" s="19">
        <v>2</v>
      </c>
      <c r="M74" s="19">
        <v>19</v>
      </c>
      <c r="N74" s="19">
        <v>31</v>
      </c>
      <c r="O74" s="19">
        <v>11</v>
      </c>
      <c r="P74" s="19">
        <v>5</v>
      </c>
      <c r="Q74" s="19">
        <v>24</v>
      </c>
      <c r="R74" s="19">
        <v>3</v>
      </c>
      <c r="S74" s="18" t="s">
        <v>752</v>
      </c>
    </row>
    <row r="75" spans="2:67" ht="15.75" x14ac:dyDescent="0.2">
      <c r="B75" s="147"/>
      <c r="C75" s="21" t="s">
        <v>102</v>
      </c>
      <c r="D75" s="19" t="str">
        <f>D74</f>
        <v>SR</v>
      </c>
      <c r="E75" s="19">
        <f>E74</f>
        <v>227</v>
      </c>
      <c r="F75" s="20"/>
      <c r="G75" s="19">
        <v>17.8</v>
      </c>
      <c r="H75" s="19">
        <v>75</v>
      </c>
      <c r="I75" s="19"/>
      <c r="J75" s="19">
        <v>7</v>
      </c>
      <c r="K75" s="19">
        <v>18</v>
      </c>
      <c r="L75" s="19">
        <v>3</v>
      </c>
      <c r="M75" s="19">
        <v>39</v>
      </c>
      <c r="N75" s="19">
        <v>23</v>
      </c>
      <c r="O75" s="19">
        <v>4</v>
      </c>
      <c r="P75" s="19">
        <v>1</v>
      </c>
      <c r="Q75" s="19">
        <v>41</v>
      </c>
      <c r="R75" s="19">
        <v>2</v>
      </c>
      <c r="S75" s="18" t="s">
        <v>736</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227</v>
      </c>
      <c r="F80" s="13">
        <f>F73</f>
        <v>1535.9</v>
      </c>
      <c r="G80" s="13">
        <f t="shared" ref="G80:R80" si="12">AVERAGE(G73:G78)</f>
        <v>17.433333333333334</v>
      </c>
      <c r="H80" s="13">
        <f t="shared" si="12"/>
        <v>84.766666666666666</v>
      </c>
      <c r="I80" s="13" t="e">
        <f t="shared" si="12"/>
        <v>#DIV/0!</v>
      </c>
      <c r="J80" s="13">
        <f t="shared" si="12"/>
        <v>5.666666666666667</v>
      </c>
      <c r="K80" s="13">
        <f t="shared" si="12"/>
        <v>22.666666666666668</v>
      </c>
      <c r="L80" s="13">
        <f t="shared" si="12"/>
        <v>2.6666666666666665</v>
      </c>
      <c r="M80" s="13">
        <f t="shared" si="12"/>
        <v>29.666666666666668</v>
      </c>
      <c r="N80" s="13">
        <f t="shared" si="12"/>
        <v>27.666666666666668</v>
      </c>
      <c r="O80" s="13">
        <f t="shared" si="12"/>
        <v>8.3333333333333339</v>
      </c>
      <c r="P80" s="13">
        <f t="shared" si="12"/>
        <v>2.6666666666666665</v>
      </c>
      <c r="Q80" s="13">
        <f t="shared" si="12"/>
        <v>30.333333333333332</v>
      </c>
      <c r="R80" s="13">
        <f t="shared" si="12"/>
        <v>2.3333333333333335</v>
      </c>
      <c r="S80" s="12"/>
    </row>
    <row r="81" spans="2:67" ht="15.75" x14ac:dyDescent="0.2">
      <c r="B81" s="17"/>
      <c r="C81" s="16" t="s">
        <v>97</v>
      </c>
      <c r="D81" s="15"/>
      <c r="E81" s="14"/>
      <c r="F81" s="14"/>
      <c r="G81" s="13">
        <f t="shared" ref="G81:R81" si="13">STDEV(G73:G78)/SQRT(COUNT(G73:G78))</f>
        <v>1.0837178804672576</v>
      </c>
      <c r="H81" s="13">
        <f t="shared" si="13"/>
        <v>5.7782157953625948</v>
      </c>
      <c r="I81" s="13" t="e">
        <f t="shared" si="13"/>
        <v>#DIV/0!</v>
      </c>
      <c r="J81" s="13">
        <f t="shared" si="13"/>
        <v>0.88191710368819731</v>
      </c>
      <c r="K81" s="13">
        <f t="shared" si="13"/>
        <v>2.603416558635554</v>
      </c>
      <c r="L81" s="13">
        <f t="shared" si="13"/>
        <v>0.33333333333333365</v>
      </c>
      <c r="M81" s="13">
        <f t="shared" si="13"/>
        <v>5.8118652580542296</v>
      </c>
      <c r="N81" s="13">
        <f t="shared" si="13"/>
        <v>2.4037008503093209</v>
      </c>
      <c r="O81" s="13">
        <f t="shared" si="13"/>
        <v>2.1858128414340001</v>
      </c>
      <c r="P81" s="13">
        <f t="shared" si="13"/>
        <v>1.2018504251546633</v>
      </c>
      <c r="Q81" s="13">
        <f t="shared" si="13"/>
        <v>5.3644923131436917</v>
      </c>
      <c r="R81" s="13">
        <f t="shared" si="13"/>
        <v>0.33333333333333365</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223</v>
      </c>
      <c r="F83" s="19">
        <v>1628.01</v>
      </c>
      <c r="G83" s="19">
        <v>12.8</v>
      </c>
      <c r="H83" s="19">
        <v>80.5</v>
      </c>
      <c r="I83" s="19"/>
      <c r="J83" s="19">
        <v>6</v>
      </c>
      <c r="K83" s="19">
        <v>23</v>
      </c>
      <c r="L83" s="19">
        <v>2</v>
      </c>
      <c r="M83" s="19">
        <v>15</v>
      </c>
      <c r="N83" s="19">
        <v>27</v>
      </c>
      <c r="O83" s="19">
        <v>4</v>
      </c>
      <c r="P83" s="19">
        <v>1</v>
      </c>
      <c r="Q83" s="19">
        <v>15</v>
      </c>
      <c r="R83" s="19">
        <v>1</v>
      </c>
      <c r="S83" s="18" t="s">
        <v>731</v>
      </c>
      <c r="U83" s="102">
        <v>3</v>
      </c>
      <c r="V83" s="102">
        <f>IF($H83="","",$H83)</f>
        <v>80.5</v>
      </c>
      <c r="W83" s="102">
        <f>IF(V83="","",V83/100)</f>
        <v>0.80500000000000005</v>
      </c>
      <c r="X83" s="102">
        <f>IF($G83="","",$G83)</f>
        <v>12.8</v>
      </c>
      <c r="Y83" s="102">
        <f>IF($K83="","",$K83)</f>
        <v>23</v>
      </c>
      <c r="Z83" s="102">
        <f>IF(J83="","",J83-1)</f>
        <v>5</v>
      </c>
      <c r="AA83" s="102">
        <f>IF($L83="","",$L83)</f>
        <v>2</v>
      </c>
      <c r="AB83" s="102">
        <f>IF($M83="","",$M83)</f>
        <v>15</v>
      </c>
      <c r="AC83" s="102">
        <f>IF($H84="","",$H84)</f>
        <v>72.3</v>
      </c>
      <c r="AD83" s="102">
        <f>IF(AC83="","",AC83/100)</f>
        <v>0.72299999999999998</v>
      </c>
      <c r="AE83" s="102">
        <f>IF($G84="","",$G84)</f>
        <v>8.8699999999999992</v>
      </c>
      <c r="AF83" s="102">
        <f>IF($K84="","",$K84)</f>
        <v>21</v>
      </c>
      <c r="AG83" s="102">
        <f>IF(J84="","",J84-1)</f>
        <v>7</v>
      </c>
      <c r="AH83" s="102">
        <f>IF($L84="","",$L84)</f>
        <v>0</v>
      </c>
      <c r="AI83" s="102">
        <f>IF($M84="","",$M84)</f>
        <v>0</v>
      </c>
      <c r="AJ83" s="102">
        <f>IF($H85="","",$H85)</f>
        <v>62.1</v>
      </c>
      <c r="AK83" s="102">
        <f>IF(AJ83="","",AJ83/100)</f>
        <v>0.621</v>
      </c>
      <c r="AL83" s="102">
        <f>IF($G85="","",$G85)</f>
        <v>8.42</v>
      </c>
      <c r="AM83" s="102">
        <f>IF($K85="","",$K85)</f>
        <v>18</v>
      </c>
      <c r="AN83" s="102">
        <f>IF(J85="","",J85-1)</f>
        <v>6</v>
      </c>
      <c r="AO83" s="102">
        <f>IF($L85="","",$L85)</f>
        <v>0</v>
      </c>
      <c r="AP83" s="102">
        <f>IF($M85="","",$M85)</f>
        <v>0</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1.6666666666666667</v>
      </c>
      <c r="BM83" s="102">
        <f>SUM(P83:P88)/U83</f>
        <v>0.33333333333333331</v>
      </c>
      <c r="BN83" s="102">
        <f>SUM(Q83:Q88)/U83</f>
        <v>7.333333333333333</v>
      </c>
      <c r="BO83" s="102">
        <f>SUM(R83:R88)/U83</f>
        <v>0.33333333333333331</v>
      </c>
    </row>
    <row r="84" spans="2:67" ht="15.75" x14ac:dyDescent="0.2">
      <c r="B84" s="147"/>
      <c r="C84" s="21" t="s">
        <v>103</v>
      </c>
      <c r="D84" s="19" t="s">
        <v>745</v>
      </c>
      <c r="E84" s="19">
        <v>227</v>
      </c>
      <c r="F84" s="20"/>
      <c r="G84" s="19">
        <v>8.8699999999999992</v>
      </c>
      <c r="H84" s="19">
        <v>72.3</v>
      </c>
      <c r="I84" s="19"/>
      <c r="J84" s="19">
        <v>8</v>
      </c>
      <c r="K84" s="19">
        <v>21</v>
      </c>
      <c r="L84" s="19">
        <v>0</v>
      </c>
      <c r="M84" s="19">
        <v>0</v>
      </c>
      <c r="N84" s="19">
        <v>13</v>
      </c>
      <c r="O84" s="19">
        <v>0</v>
      </c>
      <c r="P84" s="19">
        <v>0</v>
      </c>
      <c r="Q84" s="19">
        <v>4</v>
      </c>
      <c r="R84" s="19">
        <v>0</v>
      </c>
      <c r="S84" s="18" t="s">
        <v>752</v>
      </c>
    </row>
    <row r="85" spans="2:67" ht="15.75" x14ac:dyDescent="0.2">
      <c r="B85" s="147"/>
      <c r="C85" s="21" t="s">
        <v>102</v>
      </c>
      <c r="D85" s="19" t="str">
        <f>D84</f>
        <v>CO'B</v>
      </c>
      <c r="E85" s="19">
        <f>E84</f>
        <v>227</v>
      </c>
      <c r="F85" s="20"/>
      <c r="G85" s="19">
        <v>8.42</v>
      </c>
      <c r="H85" s="19">
        <v>62.1</v>
      </c>
      <c r="I85" s="19"/>
      <c r="J85" s="19">
        <v>7</v>
      </c>
      <c r="K85" s="19">
        <v>18</v>
      </c>
      <c r="L85" s="19">
        <v>0</v>
      </c>
      <c r="M85" s="19">
        <v>0</v>
      </c>
      <c r="N85" s="19">
        <v>15</v>
      </c>
      <c r="O85" s="19">
        <v>1</v>
      </c>
      <c r="P85" s="19">
        <v>0</v>
      </c>
      <c r="Q85" s="19">
        <v>3</v>
      </c>
      <c r="R85" s="19">
        <v>0</v>
      </c>
      <c r="S85" s="18" t="s">
        <v>752</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227</v>
      </c>
      <c r="F90" s="13">
        <f>F83</f>
        <v>1628.01</v>
      </c>
      <c r="G90" s="13">
        <f t="shared" ref="G90:R90" si="14">AVERAGE(G83:G88)</f>
        <v>10.030000000000001</v>
      </c>
      <c r="H90" s="13">
        <f t="shared" si="14"/>
        <v>71.63333333333334</v>
      </c>
      <c r="I90" s="13" t="e">
        <f t="shared" si="14"/>
        <v>#DIV/0!</v>
      </c>
      <c r="J90" s="13">
        <f t="shared" si="14"/>
        <v>7</v>
      </c>
      <c r="K90" s="13">
        <f t="shared" si="14"/>
        <v>20.666666666666668</v>
      </c>
      <c r="L90" s="13">
        <f t="shared" si="14"/>
        <v>0.66666666666666663</v>
      </c>
      <c r="M90" s="13">
        <f t="shared" si="14"/>
        <v>5</v>
      </c>
      <c r="N90" s="13">
        <f t="shared" si="14"/>
        <v>18.333333333333332</v>
      </c>
      <c r="O90" s="13">
        <f t="shared" si="14"/>
        <v>1.6666666666666667</v>
      </c>
      <c r="P90" s="13">
        <f t="shared" si="14"/>
        <v>0.33333333333333331</v>
      </c>
      <c r="Q90" s="13">
        <f t="shared" si="14"/>
        <v>7.333333333333333</v>
      </c>
      <c r="R90" s="13">
        <f t="shared" si="14"/>
        <v>0.33333333333333331</v>
      </c>
      <c r="S90" s="12"/>
    </row>
    <row r="91" spans="2:67" ht="15.75" x14ac:dyDescent="0.2">
      <c r="B91" s="17"/>
      <c r="C91" s="16" t="s">
        <v>97</v>
      </c>
      <c r="D91" s="15"/>
      <c r="E91" s="14"/>
      <c r="F91" s="14"/>
      <c r="G91" s="13">
        <f t="shared" ref="G91:R91" si="15">STDEV(G83:G88)/SQRT(COUNT(G83:G88))</f>
        <v>1.3910787181177047</v>
      </c>
      <c r="H91" s="13">
        <f t="shared" si="15"/>
        <v>5.3220714430045426</v>
      </c>
      <c r="I91" s="13" t="e">
        <f t="shared" si="15"/>
        <v>#DIV/0!</v>
      </c>
      <c r="J91" s="13">
        <f t="shared" si="15"/>
        <v>0.57735026918962584</v>
      </c>
      <c r="K91" s="13">
        <f t="shared" si="15"/>
        <v>1.4529663145135581</v>
      </c>
      <c r="L91" s="13">
        <f t="shared" si="15"/>
        <v>0.66666666666666674</v>
      </c>
      <c r="M91" s="13">
        <f t="shared" si="15"/>
        <v>5.0000000000000009</v>
      </c>
      <c r="N91" s="13">
        <f t="shared" si="15"/>
        <v>4.3716256828680002</v>
      </c>
      <c r="O91" s="13">
        <f t="shared" si="15"/>
        <v>1.2018504251546631</v>
      </c>
      <c r="P91" s="13">
        <f t="shared" si="15"/>
        <v>0.33333333333333337</v>
      </c>
      <c r="Q91" s="13">
        <f t="shared" si="15"/>
        <v>3.844187531556932</v>
      </c>
      <c r="R91" s="13">
        <f t="shared" si="15"/>
        <v>0.33333333333333337</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8D7BC-4C8D-4BB4-A8B9-BAEF7DC6198E}">
  <dimension ref="A1:AP56"/>
  <sheetViews>
    <sheetView topLeftCell="Z1" workbookViewId="0">
      <selection activeCell="AE11" sqref="AE11:AF42"/>
    </sheetView>
  </sheetViews>
  <sheetFormatPr defaultRowHeight="12.75" x14ac:dyDescent="0.2"/>
  <cols>
    <col min="1" max="4" width="9.140625" style="7"/>
    <col min="5" max="5" width="10" style="7" customWidth="1"/>
    <col min="6" max="9" width="9.140625" style="7"/>
    <col min="10" max="10" width="9.140625" style="128"/>
    <col min="11" max="16384" width="9.140625" style="7"/>
  </cols>
  <sheetData>
    <row r="1" spans="1:42" x14ac:dyDescent="0.2">
      <c r="J1" s="7"/>
    </row>
    <row r="2" spans="1:42" x14ac:dyDescent="0.2">
      <c r="J2" s="7"/>
    </row>
    <row r="3" spans="1:42" x14ac:dyDescent="0.2">
      <c r="J3" s="7"/>
    </row>
    <row r="4" spans="1:42" x14ac:dyDescent="0.2">
      <c r="J4" s="7"/>
    </row>
    <row r="5" spans="1:42" x14ac:dyDescent="0.2">
      <c r="J5" s="7"/>
    </row>
    <row r="6" spans="1:42" x14ac:dyDescent="0.2">
      <c r="J6" s="7"/>
    </row>
    <row r="7" spans="1:42" x14ac:dyDescent="0.2">
      <c r="J7" s="7"/>
    </row>
    <row r="8" spans="1:42" x14ac:dyDescent="0.2">
      <c r="J8" s="7"/>
    </row>
    <row r="9" spans="1:42" ht="13.5" thickBot="1" x14ac:dyDescent="0.25">
      <c r="J9" s="7"/>
    </row>
    <row r="10" spans="1:42" ht="47.25" customHeight="1" thickTop="1" thickBot="1" x14ac:dyDescent="0.25">
      <c r="A10" s="49" t="s">
        <v>136</v>
      </c>
      <c r="B10" s="48" t="s">
        <v>117</v>
      </c>
      <c r="C10" s="48" t="s">
        <v>116</v>
      </c>
      <c r="D10" s="48" t="s">
        <v>134</v>
      </c>
      <c r="E10" s="48" t="s">
        <v>193</v>
      </c>
      <c r="F10" s="48" t="s">
        <v>192</v>
      </c>
      <c r="G10" s="48" t="s">
        <v>191</v>
      </c>
      <c r="H10" s="48" t="s">
        <v>190</v>
      </c>
      <c r="I10" s="133"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c r="C11" s="39"/>
      <c r="D11" s="39"/>
      <c r="E11" s="39">
        <v>8.19</v>
      </c>
      <c r="F11" s="39">
        <v>128.79</v>
      </c>
      <c r="G11" s="39">
        <v>0.66</v>
      </c>
      <c r="H11" s="39">
        <v>259.95</v>
      </c>
      <c r="I11" s="124">
        <v>18.13</v>
      </c>
      <c r="J11" s="39">
        <v>0</v>
      </c>
      <c r="K11" s="39">
        <v>131.25</v>
      </c>
      <c r="L11" s="39"/>
      <c r="M11" s="124"/>
      <c r="N11" s="106"/>
      <c r="O11" s="36">
        <v>5.270833333333333</v>
      </c>
      <c r="P11" s="36">
        <f t="shared" ref="P11:P42" si="0">SUM(E11:K11)</f>
        <v>546.97</v>
      </c>
      <c r="Q11" s="36">
        <v>3</v>
      </c>
      <c r="R11" s="36">
        <f t="shared" ref="R11:R42" si="1">P11/Q11</f>
        <v>182.32333333333335</v>
      </c>
      <c r="S11" s="36">
        <f t="shared" ref="S11:S42" si="2">O11*R11/1.02</f>
        <v>942.15284586056646</v>
      </c>
      <c r="T11" s="35">
        <f t="shared" ref="T11:T42" si="3">S11*10000/1000</f>
        <v>9421.5284586056641</v>
      </c>
      <c r="U11" s="35">
        <f t="shared" ref="U11:U42" si="4">SUM(E11:F11)/Q11*O11/1.02*10000/1000</f>
        <v>2359.4730392156857</v>
      </c>
      <c r="V11" s="35">
        <f t="shared" ref="V11:V42" si="5">K11/Q11*O11/1.02*10000/1000</f>
        <v>2260.7741013071891</v>
      </c>
      <c r="W11" s="35">
        <f t="shared" ref="W11:W42" si="6">G11/Q11*O11/1.02*10000/1000</f>
        <v>11.36846405228758</v>
      </c>
      <c r="X11" s="35">
        <f t="shared" ref="X11:X42" si="7">H11/Q11*O11/1.02*10000/1000</f>
        <v>4477.6245915032669</v>
      </c>
      <c r="Y11" s="35">
        <f t="shared" ref="Y11:Y42" si="8">SUM(I11:J11)/Q11*O11/1.02*10000/1000</f>
        <v>312.28826252723309</v>
      </c>
      <c r="Z11" s="35">
        <f>(SUM(d223Data100!K13:K18)+Q11)/Q11</f>
        <v>25.666666666666668</v>
      </c>
      <c r="AA11" s="35">
        <f>(SUM(d223Data100!O13:O18))/$Q11*$O11/1.02</f>
        <v>10.334967320261438</v>
      </c>
      <c r="AB11" s="35">
        <f>(SUM(d223Data100!Q13:Q18))/$Q11*$O11/1.02</f>
        <v>130.90958605664488</v>
      </c>
      <c r="AC11" s="35">
        <f>(SUM(d223Data100!R13:R18))/$Q11*$O11/1.02</f>
        <v>5.1674836601307188</v>
      </c>
      <c r="AD11" s="7">
        <f>d223Data100!F13</f>
        <v>1518.54</v>
      </c>
      <c r="AE11" s="34"/>
      <c r="AF11" s="34"/>
      <c r="AH11" s="102">
        <f t="shared" ref="AH11:AH42" si="9">SUM(E11:F11)/Q11</f>
        <v>45.66</v>
      </c>
      <c r="AI11" s="102">
        <f t="shared" ref="AI11:AI42" si="10">K11/Q11</f>
        <v>43.75</v>
      </c>
      <c r="AJ11" s="102">
        <f t="shared" ref="AJ11:AJ42" si="11">SUM(E11:I11,K11)/Q11</f>
        <v>182.32333333333335</v>
      </c>
      <c r="AK11" s="102">
        <f t="shared" ref="AK11:AK42" si="12">SUM(E11:F11)/Q11/1000*(O11/1.016)*10000</f>
        <v>2368.7623031496064</v>
      </c>
      <c r="AL11" s="102">
        <f t="shared" ref="AL11:AL42" si="13">SUM(K11)/Q11/1000*(O11/1.016)*10000</f>
        <v>2269.6747867454069</v>
      </c>
      <c r="AM11" s="102">
        <f t="shared" ref="AM11:AM42" si="14">SUM(I11)/Q11/1000*(O11/1.016)*10000</f>
        <v>313.51774387576552</v>
      </c>
      <c r="AN11" s="102">
        <f t="shared" ref="AN11:AN42" si="15">SUM(G11:I11)/Q11/1000*(O11/1.016)*10000</f>
        <v>4820.1840004374453</v>
      </c>
      <c r="AO11" s="102">
        <f t="shared" ref="AO11:AO42" si="16">SUM(AK11:AL11,AN11)</f>
        <v>9458.6210903324572</v>
      </c>
      <c r="AP11" s="102">
        <f t="shared" ref="AP11:AP42" si="17">(AD11*SUM(E11:F11)/E11/Q11)/(100*100)*(O11/1.016)</f>
        <v>4.392015027869113</v>
      </c>
    </row>
    <row r="12" spans="1:42" ht="20.100000000000001" customHeight="1" x14ac:dyDescent="0.25">
      <c r="A12" s="45">
        <v>102</v>
      </c>
      <c r="B12" s="39"/>
      <c r="C12" s="39"/>
      <c r="D12" s="39"/>
      <c r="E12" s="42">
        <v>7.63</v>
      </c>
      <c r="F12" s="42">
        <v>61.69</v>
      </c>
      <c r="G12" s="42">
        <v>1.45</v>
      </c>
      <c r="H12" s="39">
        <v>96.94</v>
      </c>
      <c r="I12" s="124">
        <v>0</v>
      </c>
      <c r="J12" s="42">
        <v>0</v>
      </c>
      <c r="K12" s="42">
        <v>80.680000000000007</v>
      </c>
      <c r="L12" s="42"/>
      <c r="M12" s="113"/>
      <c r="N12" s="106"/>
      <c r="O12" s="36">
        <v>9.6111111111111125</v>
      </c>
      <c r="P12" s="36">
        <f t="shared" si="0"/>
        <v>248.39</v>
      </c>
      <c r="Q12" s="36">
        <v>3</v>
      </c>
      <c r="R12" s="36">
        <f t="shared" si="1"/>
        <v>82.796666666666667</v>
      </c>
      <c r="S12" s="36">
        <f t="shared" si="2"/>
        <v>780.1646695715325</v>
      </c>
      <c r="T12" s="35">
        <f t="shared" si="3"/>
        <v>7801.6466957153252</v>
      </c>
      <c r="U12" s="35">
        <f t="shared" si="4"/>
        <v>2177.2621641249093</v>
      </c>
      <c r="V12" s="35">
        <f t="shared" si="5"/>
        <v>2534.0668119099496</v>
      </c>
      <c r="W12" s="35">
        <f t="shared" si="6"/>
        <v>45.542846768336972</v>
      </c>
      <c r="X12" s="35">
        <f t="shared" si="7"/>
        <v>3044.7748729121281</v>
      </c>
      <c r="Y12" s="35">
        <f t="shared" si="8"/>
        <v>0</v>
      </c>
      <c r="Z12" s="35">
        <f>(SUM(d223Data100!K23:K28)+Q12)/Q12</f>
        <v>22.333333333333332</v>
      </c>
      <c r="AA12" s="35">
        <f>(SUM(d223Data100!O23:O28))/$Q12*$O12/1.02</f>
        <v>37.690631808278873</v>
      </c>
      <c r="AB12" s="35">
        <f>(SUM(d223Data100!Q23:Q28))/$Q12*$O12/1.02</f>
        <v>160.18518518518522</v>
      </c>
      <c r="AC12" s="35">
        <f>(SUM(d223Data100!R23:R28))/$Q12*$O12/1.02</f>
        <v>0</v>
      </c>
      <c r="AD12" s="7">
        <f>d223Data100!F23</f>
        <v>1505.51</v>
      </c>
      <c r="AE12" s="34"/>
      <c r="AF12" s="34"/>
      <c r="AH12" s="102">
        <f t="shared" si="9"/>
        <v>23.106666666666666</v>
      </c>
      <c r="AI12" s="102">
        <f t="shared" si="10"/>
        <v>26.893333333333334</v>
      </c>
      <c r="AJ12" s="102">
        <f t="shared" si="11"/>
        <v>82.796666666666667</v>
      </c>
      <c r="AK12" s="102">
        <f t="shared" si="12"/>
        <v>2185.8340624088655</v>
      </c>
      <c r="AL12" s="102">
        <f t="shared" si="13"/>
        <v>2544.0434529017216</v>
      </c>
      <c r="AM12" s="102">
        <f t="shared" si="14"/>
        <v>0</v>
      </c>
      <c r="AN12" s="102">
        <f t="shared" si="15"/>
        <v>3102.4843248760581</v>
      </c>
      <c r="AO12" s="102">
        <f t="shared" si="16"/>
        <v>7832.3618401866452</v>
      </c>
      <c r="AP12" s="102">
        <f t="shared" si="17"/>
        <v>4.3129685967197533</v>
      </c>
    </row>
    <row r="13" spans="1:42" ht="20.100000000000001" customHeight="1" x14ac:dyDescent="0.25">
      <c r="A13" s="45">
        <v>103</v>
      </c>
      <c r="B13" s="39"/>
      <c r="C13" s="39"/>
      <c r="D13" s="39"/>
      <c r="E13" s="42">
        <v>10</v>
      </c>
      <c r="F13" s="42">
        <v>50.71</v>
      </c>
      <c r="G13" s="42">
        <v>1.07</v>
      </c>
      <c r="H13" s="39">
        <v>63.78</v>
      </c>
      <c r="I13" s="124">
        <v>0</v>
      </c>
      <c r="J13" s="42">
        <v>0</v>
      </c>
      <c r="K13" s="42">
        <v>76.63</v>
      </c>
      <c r="L13" s="42"/>
      <c r="M13" s="113"/>
      <c r="N13" s="106"/>
      <c r="O13" s="36">
        <v>22.916666666666668</v>
      </c>
      <c r="P13" s="36">
        <f t="shared" si="0"/>
        <v>202.19</v>
      </c>
      <c r="Q13" s="36">
        <v>3</v>
      </c>
      <c r="R13" s="36">
        <f t="shared" si="1"/>
        <v>67.396666666666661</v>
      </c>
      <c r="S13" s="36">
        <f t="shared" si="2"/>
        <v>1514.2224945533767</v>
      </c>
      <c r="T13" s="35">
        <f t="shared" si="3"/>
        <v>15142.224945533768</v>
      </c>
      <c r="U13" s="35">
        <f t="shared" si="4"/>
        <v>4546.6367102396516</v>
      </c>
      <c r="V13" s="35">
        <f t="shared" si="5"/>
        <v>5738.9025054466229</v>
      </c>
      <c r="W13" s="35">
        <f t="shared" si="6"/>
        <v>80.13344226579521</v>
      </c>
      <c r="X13" s="35">
        <f t="shared" si="7"/>
        <v>4776.5522875816996</v>
      </c>
      <c r="Y13" s="35">
        <f t="shared" si="8"/>
        <v>0</v>
      </c>
      <c r="Z13" s="35">
        <f>(SUM(d223Data100!K33:K38)+Q13)/Q13</f>
        <v>24.333333333333332</v>
      </c>
      <c r="AA13" s="35">
        <f>(SUM(d223Data100!O33:O38))/$Q13*$O13/1.02</f>
        <v>82.380174291938999</v>
      </c>
      <c r="AB13" s="35">
        <f>(SUM(d223Data100!Q33:Q38))/$Q13*$O13/1.02</f>
        <v>277.09694989106754</v>
      </c>
      <c r="AC13" s="35">
        <f>(SUM(d223Data100!R33:R38))/$Q13*$O13/1.02</f>
        <v>0</v>
      </c>
      <c r="AD13" s="7">
        <f>d223Data100!F33</f>
        <v>1551.19</v>
      </c>
      <c r="AE13" s="34"/>
      <c r="AF13" s="34"/>
      <c r="AH13" s="102">
        <f t="shared" si="9"/>
        <v>20.236666666666668</v>
      </c>
      <c r="AI13" s="102">
        <f t="shared" si="10"/>
        <v>25.543333333333333</v>
      </c>
      <c r="AJ13" s="102">
        <f t="shared" si="11"/>
        <v>67.396666666666661</v>
      </c>
      <c r="AK13" s="102">
        <f t="shared" si="12"/>
        <v>4564.5368547681546</v>
      </c>
      <c r="AL13" s="102">
        <f t="shared" si="13"/>
        <v>5761.4966097987763</v>
      </c>
      <c r="AM13" s="102">
        <f t="shared" si="14"/>
        <v>0</v>
      </c>
      <c r="AN13" s="102">
        <f t="shared" si="15"/>
        <v>4875.8065398075232</v>
      </c>
      <c r="AO13" s="102">
        <f t="shared" si="16"/>
        <v>15201.840004374455</v>
      </c>
      <c r="AP13" s="102">
        <f t="shared" si="17"/>
        <v>7.0804639237478133</v>
      </c>
    </row>
    <row r="14" spans="1:42" ht="20.100000000000001" customHeight="1" x14ac:dyDescent="0.25">
      <c r="A14" s="45">
        <v>104</v>
      </c>
      <c r="B14" s="39"/>
      <c r="C14" s="39"/>
      <c r="D14" s="39"/>
      <c r="E14" s="42">
        <v>8.93</v>
      </c>
      <c r="F14" s="42">
        <v>40.67</v>
      </c>
      <c r="G14" s="42">
        <v>0.68</v>
      </c>
      <c r="H14" s="39">
        <v>62.12</v>
      </c>
      <c r="I14" s="124">
        <v>0</v>
      </c>
      <c r="J14" s="42">
        <v>0</v>
      </c>
      <c r="K14" s="42">
        <v>59.82</v>
      </c>
      <c r="L14" s="42"/>
      <c r="M14" s="113"/>
      <c r="N14" s="106"/>
      <c r="O14" s="36">
        <v>12.314814814814815</v>
      </c>
      <c r="P14" s="36">
        <f t="shared" si="0"/>
        <v>172.22</v>
      </c>
      <c r="Q14" s="36">
        <v>3</v>
      </c>
      <c r="R14" s="36">
        <f t="shared" si="1"/>
        <v>57.406666666666666</v>
      </c>
      <c r="S14" s="36">
        <f t="shared" si="2"/>
        <v>693.09065601549264</v>
      </c>
      <c r="T14" s="35">
        <f t="shared" si="3"/>
        <v>6930.9065601549264</v>
      </c>
      <c r="U14" s="35">
        <f t="shared" si="4"/>
        <v>1996.1268458000486</v>
      </c>
      <c r="V14" s="35">
        <f t="shared" si="5"/>
        <v>2407.4255628177198</v>
      </c>
      <c r="W14" s="35">
        <f t="shared" si="6"/>
        <v>27.36625514403292</v>
      </c>
      <c r="X14" s="35">
        <f t="shared" si="7"/>
        <v>2499.9878963931255</v>
      </c>
      <c r="Y14" s="35">
        <f t="shared" si="8"/>
        <v>0</v>
      </c>
      <c r="Z14" s="35">
        <f>(SUM(d223Data100!K43:K48)+Q14)/Q14</f>
        <v>21.333333333333332</v>
      </c>
      <c r="AA14" s="35">
        <f>(SUM(d223Data100!O43:O48))/$Q14*$O14/1.02</f>
        <v>20.122246429435972</v>
      </c>
      <c r="AB14" s="35">
        <f>(SUM(d223Data100!Q43:Q48))/$Q14*$O14/1.02</f>
        <v>116.70902929072862</v>
      </c>
      <c r="AC14" s="35">
        <f>(SUM(d223Data100!R43:R48))/$Q14*$O14/1.02</f>
        <v>0</v>
      </c>
      <c r="AD14" s="7">
        <f>d223Data100!F43</f>
        <v>1521.37</v>
      </c>
      <c r="AE14" s="34"/>
      <c r="AF14" s="34"/>
      <c r="AH14" s="102">
        <f t="shared" si="9"/>
        <v>16.533333333333335</v>
      </c>
      <c r="AI14" s="102">
        <f t="shared" si="10"/>
        <v>19.940000000000001</v>
      </c>
      <c r="AJ14" s="102">
        <f t="shared" si="11"/>
        <v>57.406666666666666</v>
      </c>
      <c r="AK14" s="102">
        <f t="shared" si="12"/>
        <v>2003.9856129094976</v>
      </c>
      <c r="AL14" s="102">
        <f t="shared" si="13"/>
        <v>2416.9036162146399</v>
      </c>
      <c r="AM14" s="102">
        <f t="shared" si="14"/>
        <v>0</v>
      </c>
      <c r="AN14" s="102">
        <f t="shared" si="15"/>
        <v>2537.3043647321865</v>
      </c>
      <c r="AO14" s="102">
        <f t="shared" si="16"/>
        <v>6958.1935938563238</v>
      </c>
      <c r="AP14" s="102">
        <f t="shared" si="17"/>
        <v>3.4141137647392177</v>
      </c>
    </row>
    <row r="15" spans="1:42" ht="20.100000000000001" customHeight="1" x14ac:dyDescent="0.25">
      <c r="A15" s="45">
        <v>105</v>
      </c>
      <c r="B15" s="39"/>
      <c r="C15" s="39"/>
      <c r="D15" s="39"/>
      <c r="E15" s="42">
        <v>6.77</v>
      </c>
      <c r="F15" s="42">
        <v>28.15</v>
      </c>
      <c r="G15" s="42">
        <v>0.51</v>
      </c>
      <c r="H15" s="39">
        <v>38.619999999999997</v>
      </c>
      <c r="I15" s="124">
        <v>0</v>
      </c>
      <c r="J15" s="42">
        <v>0</v>
      </c>
      <c r="K15" s="42">
        <v>50.93</v>
      </c>
      <c r="L15" s="42"/>
      <c r="M15" s="113"/>
      <c r="N15" s="106"/>
      <c r="O15" s="36">
        <v>23.87037037037037</v>
      </c>
      <c r="P15" s="36">
        <f t="shared" si="0"/>
        <v>124.97999999999999</v>
      </c>
      <c r="Q15" s="36">
        <v>3</v>
      </c>
      <c r="R15" s="36">
        <f t="shared" si="1"/>
        <v>41.66</v>
      </c>
      <c r="S15" s="36">
        <f t="shared" si="2"/>
        <v>974.94081336238185</v>
      </c>
      <c r="T15" s="35">
        <f t="shared" si="3"/>
        <v>9749.4081336238178</v>
      </c>
      <c r="U15" s="35">
        <f t="shared" si="4"/>
        <v>2724.0305010893248</v>
      </c>
      <c r="V15" s="35">
        <f t="shared" si="5"/>
        <v>3972.9345194868069</v>
      </c>
      <c r="W15" s="35">
        <f t="shared" si="6"/>
        <v>39.783950617283956</v>
      </c>
      <c r="X15" s="35">
        <f t="shared" si="7"/>
        <v>3012.6591624304042</v>
      </c>
      <c r="Y15" s="35">
        <f t="shared" si="8"/>
        <v>0</v>
      </c>
      <c r="Z15" s="35">
        <f>(SUM(d223Data100!K53:K58)+Q15)/Q15</f>
        <v>19.333333333333332</v>
      </c>
      <c r="AA15" s="35">
        <f>(SUM(d223Data100!O53:O58))/$Q15*$O15/1.02</f>
        <v>54.605422415879929</v>
      </c>
      <c r="AB15" s="35">
        <f>(SUM(d223Data100!Q53:Q58))/$Q15*$O15/1.02</f>
        <v>140.41394335511984</v>
      </c>
      <c r="AC15" s="35">
        <f>(SUM(d223Data100!R53:R58))/$Q15*$O15/1.02</f>
        <v>0</v>
      </c>
      <c r="AD15" s="7">
        <f>d223Data100!F53</f>
        <v>1277.5899999999999</v>
      </c>
      <c r="AE15" s="34"/>
      <c r="AF15" s="34"/>
      <c r="AH15" s="102">
        <f t="shared" si="9"/>
        <v>11.64</v>
      </c>
      <c r="AI15" s="102">
        <f t="shared" si="10"/>
        <v>16.976666666666667</v>
      </c>
      <c r="AJ15" s="102">
        <f t="shared" si="11"/>
        <v>41.66</v>
      </c>
      <c r="AK15" s="102">
        <f t="shared" si="12"/>
        <v>2734.7550306211729</v>
      </c>
      <c r="AL15" s="102">
        <f t="shared" si="13"/>
        <v>3988.575993972976</v>
      </c>
      <c r="AM15" s="102">
        <f t="shared" si="14"/>
        <v>0</v>
      </c>
      <c r="AN15" s="102">
        <f t="shared" si="15"/>
        <v>3064.4606056187413</v>
      </c>
      <c r="AO15" s="102">
        <f t="shared" si="16"/>
        <v>9787.7916302128906</v>
      </c>
      <c r="AP15" s="102">
        <f t="shared" si="17"/>
        <v>5.1608503391008913</v>
      </c>
    </row>
    <row r="16" spans="1:42" ht="20.100000000000001" customHeight="1" x14ac:dyDescent="0.25">
      <c r="A16" s="45">
        <v>106</v>
      </c>
      <c r="B16" s="39"/>
      <c r="C16" s="39"/>
      <c r="D16" s="39"/>
      <c r="E16" s="42">
        <v>5.55</v>
      </c>
      <c r="F16" s="42">
        <v>55.6</v>
      </c>
      <c r="G16" s="42">
        <v>0.35</v>
      </c>
      <c r="H16" s="39">
        <v>79.44</v>
      </c>
      <c r="I16" s="124">
        <v>0</v>
      </c>
      <c r="J16" s="42">
        <v>0</v>
      </c>
      <c r="K16" s="42">
        <v>70.45</v>
      </c>
      <c r="L16" s="42"/>
      <c r="M16" s="113"/>
      <c r="N16" s="106"/>
      <c r="O16" s="36">
        <v>12.416666666666666</v>
      </c>
      <c r="P16" s="36">
        <f t="shared" si="0"/>
        <v>211.39</v>
      </c>
      <c r="Q16" s="36">
        <v>3</v>
      </c>
      <c r="R16" s="36">
        <f t="shared" si="1"/>
        <v>70.463333333333324</v>
      </c>
      <c r="S16" s="36">
        <f t="shared" si="2"/>
        <v>857.76443355119807</v>
      </c>
      <c r="T16" s="35">
        <f t="shared" si="3"/>
        <v>8577.6443355119809</v>
      </c>
      <c r="U16" s="35">
        <f t="shared" si="4"/>
        <v>2481.3044662309367</v>
      </c>
      <c r="V16" s="35">
        <f t="shared" si="5"/>
        <v>2858.6737472766886</v>
      </c>
      <c r="W16" s="35">
        <f t="shared" si="6"/>
        <v>14.202069716775595</v>
      </c>
      <c r="X16" s="35">
        <f t="shared" si="7"/>
        <v>3223.4640522875816</v>
      </c>
      <c r="Y16" s="35">
        <f t="shared" si="8"/>
        <v>0</v>
      </c>
      <c r="Z16" s="35">
        <f>(SUM(d223Data100!K63:K68)+Q16)/Q16</f>
        <v>21.666666666666668</v>
      </c>
      <c r="AA16" s="35">
        <f>(SUM(d223Data100!O63:O68))/$Q16*$O16/1.02</f>
        <v>16.230936819172111</v>
      </c>
      <c r="AB16" s="35">
        <f>(SUM(d223Data100!Q63:Q68))/$Q16*$O16/1.02</f>
        <v>117.67429193899781</v>
      </c>
      <c r="AC16" s="35">
        <f>(SUM(d223Data100!R63:R68))/$Q16*$O16/1.02</f>
        <v>0</v>
      </c>
      <c r="AD16" s="7">
        <f>d223Data100!F63</f>
        <v>1085.1300000000001</v>
      </c>
      <c r="AE16" s="34"/>
      <c r="AF16" s="34"/>
      <c r="AH16" s="102">
        <f t="shared" si="9"/>
        <v>20.383333333333333</v>
      </c>
      <c r="AI16" s="102">
        <f t="shared" si="10"/>
        <v>23.483333333333334</v>
      </c>
      <c r="AJ16" s="102">
        <f t="shared" si="11"/>
        <v>70.463333333333324</v>
      </c>
      <c r="AK16" s="102">
        <f t="shared" si="12"/>
        <v>2491.0733814523182</v>
      </c>
      <c r="AL16" s="102">
        <f t="shared" si="13"/>
        <v>2869.9283683289591</v>
      </c>
      <c r="AM16" s="102">
        <f t="shared" si="14"/>
        <v>0</v>
      </c>
      <c r="AN16" s="102">
        <f t="shared" si="15"/>
        <v>3250.4128390201222</v>
      </c>
      <c r="AO16" s="102">
        <f t="shared" si="16"/>
        <v>8611.4145888013991</v>
      </c>
      <c r="AP16" s="102">
        <f t="shared" si="17"/>
        <v>4.8705197448925306</v>
      </c>
    </row>
    <row r="17" spans="1:42" ht="20.100000000000001" customHeight="1" x14ac:dyDescent="0.25">
      <c r="A17" s="45">
        <v>107</v>
      </c>
      <c r="B17" s="39"/>
      <c r="C17" s="39"/>
      <c r="D17" s="39"/>
      <c r="E17" s="42">
        <v>9.44</v>
      </c>
      <c r="F17" s="42">
        <v>56.8</v>
      </c>
      <c r="G17" s="42">
        <v>0.4</v>
      </c>
      <c r="H17" s="39">
        <v>104.03</v>
      </c>
      <c r="I17" s="124">
        <v>5</v>
      </c>
      <c r="J17" s="42">
        <v>0</v>
      </c>
      <c r="K17" s="42">
        <v>86.79</v>
      </c>
      <c r="L17" s="42"/>
      <c r="M17" s="113"/>
      <c r="N17" s="106"/>
      <c r="O17" s="36">
        <v>11.657407407407407</v>
      </c>
      <c r="P17" s="36">
        <f t="shared" si="0"/>
        <v>262.46000000000004</v>
      </c>
      <c r="Q17" s="36">
        <v>3</v>
      </c>
      <c r="R17" s="36">
        <f t="shared" si="1"/>
        <v>87.486666666666679</v>
      </c>
      <c r="S17" s="36">
        <f t="shared" si="2"/>
        <v>999.87030985233605</v>
      </c>
      <c r="T17" s="35">
        <f t="shared" si="3"/>
        <v>9998.7030985233596</v>
      </c>
      <c r="U17" s="35">
        <f t="shared" si="4"/>
        <v>2523.4858387799559</v>
      </c>
      <c r="V17" s="35">
        <f t="shared" si="5"/>
        <v>3306.360748002905</v>
      </c>
      <c r="W17" s="35">
        <f t="shared" si="6"/>
        <v>15.238441055434519</v>
      </c>
      <c r="X17" s="35">
        <f t="shared" si="7"/>
        <v>3963.1375574921326</v>
      </c>
      <c r="Y17" s="35">
        <f t="shared" si="8"/>
        <v>190.48051319293151</v>
      </c>
      <c r="Z17" s="35">
        <f>(SUM(d223Data100!K73:K78)+Q17)/Q17</f>
        <v>20.333333333333332</v>
      </c>
      <c r="AA17" s="35">
        <f>(SUM(d223Data100!O73:O78))/$Q17*$O17/1.02</f>
        <v>15.238441055434517</v>
      </c>
      <c r="AB17" s="35">
        <f>(SUM(d223Data100!Q73:Q78))/$Q17*$O17/1.02</f>
        <v>160.00363108206244</v>
      </c>
      <c r="AC17" s="35">
        <f>(SUM(d223Data100!R73:R78))/$Q17*$O17/1.02</f>
        <v>3.8096102638586293</v>
      </c>
      <c r="AD17" s="7">
        <f>d223Data100!F73</f>
        <v>1485.13</v>
      </c>
      <c r="AE17" s="34"/>
      <c r="AF17" s="34"/>
      <c r="AH17" s="102">
        <f t="shared" si="9"/>
        <v>22.08</v>
      </c>
      <c r="AI17" s="102">
        <f t="shared" si="10"/>
        <v>28.930000000000003</v>
      </c>
      <c r="AJ17" s="102">
        <f t="shared" si="11"/>
        <v>87.486666666666679</v>
      </c>
      <c r="AK17" s="102">
        <f t="shared" si="12"/>
        <v>2533.4208223972</v>
      </c>
      <c r="AL17" s="102">
        <f t="shared" si="13"/>
        <v>3319.3779163021291</v>
      </c>
      <c r="AM17" s="102">
        <f t="shared" si="14"/>
        <v>191.23043647321862</v>
      </c>
      <c r="AN17" s="102">
        <f t="shared" si="15"/>
        <v>4185.2693326528624</v>
      </c>
      <c r="AO17" s="102">
        <f t="shared" si="16"/>
        <v>10038.068071352191</v>
      </c>
      <c r="AP17" s="102">
        <f t="shared" si="17"/>
        <v>3.985656002083426</v>
      </c>
    </row>
    <row r="18" spans="1:42" ht="20.100000000000001" customHeight="1" thickBot="1" x14ac:dyDescent="0.3">
      <c r="A18" s="123">
        <v>108</v>
      </c>
      <c r="B18" s="104"/>
      <c r="C18" s="104"/>
      <c r="D18" s="104"/>
      <c r="E18" s="118">
        <v>7.3</v>
      </c>
      <c r="F18" s="118">
        <v>49.77</v>
      </c>
      <c r="G18" s="118">
        <v>0.83</v>
      </c>
      <c r="H18" s="119">
        <v>60.7</v>
      </c>
      <c r="I18" s="128">
        <v>0</v>
      </c>
      <c r="J18" s="104">
        <v>0</v>
      </c>
      <c r="K18" s="118">
        <v>65.81</v>
      </c>
      <c r="L18" s="118"/>
      <c r="M18" s="117"/>
      <c r="N18" s="106"/>
      <c r="O18" s="36">
        <v>12.138888888888888</v>
      </c>
      <c r="P18" s="36">
        <f t="shared" si="0"/>
        <v>184.41</v>
      </c>
      <c r="Q18" s="36">
        <v>3</v>
      </c>
      <c r="R18" s="36">
        <f t="shared" si="1"/>
        <v>61.47</v>
      </c>
      <c r="S18" s="36">
        <f t="shared" si="2"/>
        <v>731.54656862745082</v>
      </c>
      <c r="T18" s="35">
        <f t="shared" si="3"/>
        <v>7315.4656862745078</v>
      </c>
      <c r="U18" s="35">
        <f t="shared" si="4"/>
        <v>2263.94244734931</v>
      </c>
      <c r="V18" s="35">
        <f t="shared" si="5"/>
        <v>2610.6545025417568</v>
      </c>
      <c r="W18" s="35">
        <f t="shared" si="6"/>
        <v>32.925744371822795</v>
      </c>
      <c r="X18" s="35">
        <f t="shared" si="7"/>
        <v>2407.9429920116195</v>
      </c>
      <c r="Y18" s="35">
        <f t="shared" si="8"/>
        <v>0</v>
      </c>
      <c r="Z18" s="35">
        <f>(SUM(d223Data100!K83:K88)+Q18)/Q18</f>
        <v>21.666666666666668</v>
      </c>
      <c r="AA18" s="35">
        <f>(SUM(d223Data100!O83:O88))/$Q18*$O18/1.02</f>
        <v>31.735657225853299</v>
      </c>
      <c r="AB18" s="35">
        <f>(SUM(d223Data100!Q83:Q88))/$Q18*$O18/1.02</f>
        <v>103.14088598402321</v>
      </c>
      <c r="AC18" s="35">
        <f>(SUM(d223Data100!R83:R88))/$Q18*$O18/1.02</f>
        <v>0</v>
      </c>
      <c r="AD18" s="7">
        <f>d223Data100!F83</f>
        <v>1326.37</v>
      </c>
      <c r="AE18" s="34"/>
      <c r="AF18" s="34"/>
      <c r="AH18" s="102">
        <f t="shared" si="9"/>
        <v>19.023333333333333</v>
      </c>
      <c r="AI18" s="102">
        <f t="shared" si="10"/>
        <v>21.936666666666667</v>
      </c>
      <c r="AJ18" s="102">
        <f t="shared" si="11"/>
        <v>61.47</v>
      </c>
      <c r="AK18" s="102">
        <f t="shared" si="12"/>
        <v>2272.8556065908424</v>
      </c>
      <c r="AL18" s="102">
        <f t="shared" si="13"/>
        <v>2620.9326698745981</v>
      </c>
      <c r="AM18" s="102">
        <f t="shared" si="14"/>
        <v>0</v>
      </c>
      <c r="AN18" s="102">
        <f t="shared" si="15"/>
        <v>2450.4784558180222</v>
      </c>
      <c r="AO18" s="102">
        <f t="shared" si="16"/>
        <v>7344.2667322834623</v>
      </c>
      <c r="AP18" s="102">
        <f t="shared" si="17"/>
        <v>4.129654097142323</v>
      </c>
    </row>
    <row r="19" spans="1:42" ht="18.75" thickTop="1" x14ac:dyDescent="0.25">
      <c r="A19" s="122">
        <v>201</v>
      </c>
      <c r="B19" s="115"/>
      <c r="C19" s="115"/>
      <c r="D19" s="115"/>
      <c r="E19" s="121">
        <v>8.77</v>
      </c>
      <c r="F19" s="115">
        <v>26.03</v>
      </c>
      <c r="G19" s="115">
        <v>0.11</v>
      </c>
      <c r="H19" s="115">
        <v>53.97</v>
      </c>
      <c r="I19" s="114">
        <v>11.54</v>
      </c>
      <c r="J19" s="115">
        <v>0</v>
      </c>
      <c r="K19" s="115">
        <v>43.73</v>
      </c>
      <c r="L19" s="115"/>
      <c r="M19" s="114"/>
      <c r="N19" s="106"/>
      <c r="O19" s="36">
        <v>22.370370370370367</v>
      </c>
      <c r="P19" s="36">
        <f t="shared" si="0"/>
        <v>144.14999999999998</v>
      </c>
      <c r="Q19" s="36">
        <v>3</v>
      </c>
      <c r="R19" s="36">
        <f t="shared" si="1"/>
        <v>48.04999999999999</v>
      </c>
      <c r="S19" s="36">
        <f t="shared" si="2"/>
        <v>1053.819898329702</v>
      </c>
      <c r="T19" s="35">
        <f t="shared" si="3"/>
        <v>10538.198983297019</v>
      </c>
      <c r="U19" s="35">
        <f t="shared" si="4"/>
        <v>2544.0813362381987</v>
      </c>
      <c r="V19" s="35">
        <f t="shared" si="5"/>
        <v>3196.9160009682878</v>
      </c>
      <c r="W19" s="35">
        <f t="shared" si="6"/>
        <v>8.0416364076494791</v>
      </c>
      <c r="X19" s="35">
        <f t="shared" si="7"/>
        <v>3945.51924473493</v>
      </c>
      <c r="Y19" s="35">
        <f t="shared" si="8"/>
        <v>843.64076494795427</v>
      </c>
      <c r="Z19" s="35">
        <f>(SUM(d223Data200!K13:K18)+Q19)/Q19</f>
        <v>18.666666666666668</v>
      </c>
      <c r="AA19" s="35">
        <f>(SUM(d223Data200!O13:O18))/$Q19*$O19/1.02</f>
        <v>7.3105785524086162</v>
      </c>
      <c r="AB19" s="35">
        <f>(SUM(d223Data200!Q13:Q18))/$Q19*$O19/1.02</f>
        <v>168.14330670539817</v>
      </c>
      <c r="AC19" s="35">
        <f>(SUM(d223Data200!R13:R18))/$Q19*$O19/1.02</f>
        <v>14.621157104817232</v>
      </c>
      <c r="AD19" s="7">
        <f>d223Data200!F13</f>
        <v>1449.02</v>
      </c>
      <c r="AE19" s="34"/>
      <c r="AF19" s="34"/>
      <c r="AH19" s="102">
        <f t="shared" si="9"/>
        <v>11.6</v>
      </c>
      <c r="AI19" s="102">
        <f t="shared" si="10"/>
        <v>14.576666666666666</v>
      </c>
      <c r="AJ19" s="102">
        <f t="shared" si="11"/>
        <v>48.04999999999999</v>
      </c>
      <c r="AK19" s="102">
        <f t="shared" si="12"/>
        <v>2554.0974044911045</v>
      </c>
      <c r="AL19" s="102">
        <f t="shared" si="13"/>
        <v>3209.5022844366672</v>
      </c>
      <c r="AM19" s="102">
        <f t="shared" si="14"/>
        <v>846.96218528239501</v>
      </c>
      <c r="AN19" s="102">
        <f t="shared" si="15"/>
        <v>4816.0882667444348</v>
      </c>
      <c r="AO19" s="102">
        <f t="shared" si="16"/>
        <v>10579.687955672207</v>
      </c>
      <c r="AP19" s="102">
        <f t="shared" si="17"/>
        <v>4.2199979715572411</v>
      </c>
    </row>
    <row r="20" spans="1:42" ht="18" x14ac:dyDescent="0.25">
      <c r="A20" s="40">
        <v>202</v>
      </c>
      <c r="B20" s="39"/>
      <c r="C20" s="39"/>
      <c r="D20" s="39"/>
      <c r="E20" s="42">
        <v>8.32</v>
      </c>
      <c r="F20" s="42">
        <v>76.55</v>
      </c>
      <c r="G20" s="42">
        <v>0.89</v>
      </c>
      <c r="H20" s="39">
        <v>119.38</v>
      </c>
      <c r="I20" s="124">
        <v>11.04</v>
      </c>
      <c r="J20" s="39">
        <v>0</v>
      </c>
      <c r="K20" s="42">
        <v>92.38</v>
      </c>
      <c r="L20" s="42"/>
      <c r="M20" s="113"/>
      <c r="N20" s="106"/>
      <c r="O20" s="36">
        <v>12.731481481481481</v>
      </c>
      <c r="P20" s="36">
        <f t="shared" si="0"/>
        <v>308.55999999999995</v>
      </c>
      <c r="Q20" s="36">
        <v>3</v>
      </c>
      <c r="R20" s="36">
        <f t="shared" si="1"/>
        <v>102.85333333333331</v>
      </c>
      <c r="S20" s="36">
        <f t="shared" si="2"/>
        <v>1283.7993221980148</v>
      </c>
      <c r="T20" s="35">
        <f t="shared" si="3"/>
        <v>12837.993221980149</v>
      </c>
      <c r="U20" s="35">
        <f t="shared" si="4"/>
        <v>3531.1138344226583</v>
      </c>
      <c r="V20" s="35">
        <f t="shared" si="5"/>
        <v>3843.5760106511734</v>
      </c>
      <c r="W20" s="35">
        <f t="shared" si="6"/>
        <v>37.029472282740258</v>
      </c>
      <c r="X20" s="35">
        <f t="shared" si="7"/>
        <v>4966.9420237230688</v>
      </c>
      <c r="Y20" s="35">
        <f t="shared" si="8"/>
        <v>459.33188090050828</v>
      </c>
      <c r="Z20" s="35">
        <f>(SUM(d223Data200!K23:K28)+Q20)/Q20</f>
        <v>23</v>
      </c>
      <c r="AA20" s="35">
        <f>(SUM(d223Data200!O23:O28))/$Q20*$O20/1.02</f>
        <v>41.606148632292424</v>
      </c>
      <c r="AB20" s="35">
        <f>(SUM(d223Data200!Q23:Q28))/$Q20*$O20/1.02</f>
        <v>195.54889857177437</v>
      </c>
      <c r="AC20" s="35">
        <f>(SUM(d223Data200!R23:R28))/$Q20*$O20/1.02</f>
        <v>8.3212297264584834</v>
      </c>
      <c r="AD20" s="7">
        <f>d223Data200!F23</f>
        <v>1295.5</v>
      </c>
      <c r="AE20" s="34"/>
      <c r="AF20" s="34"/>
      <c r="AH20" s="102">
        <f t="shared" si="9"/>
        <v>28.290000000000003</v>
      </c>
      <c r="AI20" s="102">
        <f t="shared" si="10"/>
        <v>30.793333333333333</v>
      </c>
      <c r="AJ20" s="102">
        <f t="shared" si="11"/>
        <v>102.85333333333331</v>
      </c>
      <c r="AK20" s="102">
        <f t="shared" si="12"/>
        <v>3545.0158573928261</v>
      </c>
      <c r="AL20" s="102">
        <f t="shared" si="13"/>
        <v>3858.7081996694856</v>
      </c>
      <c r="AM20" s="102">
        <f t="shared" si="14"/>
        <v>461.14027413240007</v>
      </c>
      <c r="AN20" s="102">
        <f t="shared" si="15"/>
        <v>5484.812445319335</v>
      </c>
      <c r="AO20" s="102">
        <f t="shared" si="16"/>
        <v>12888.536502381647</v>
      </c>
      <c r="AP20" s="102">
        <f t="shared" si="17"/>
        <v>5.5199135135245267</v>
      </c>
    </row>
    <row r="21" spans="1:42" ht="18" x14ac:dyDescent="0.25">
      <c r="A21" s="40">
        <v>203</v>
      </c>
      <c r="B21" s="39"/>
      <c r="C21" s="39"/>
      <c r="D21" s="39"/>
      <c r="E21" s="42">
        <v>10.68</v>
      </c>
      <c r="F21" s="42">
        <v>92.67</v>
      </c>
      <c r="G21" s="42">
        <v>2.06</v>
      </c>
      <c r="H21" s="39">
        <v>151.54</v>
      </c>
      <c r="I21" s="124">
        <v>7.34</v>
      </c>
      <c r="J21" s="39">
        <v>0</v>
      </c>
      <c r="K21" s="42">
        <v>123.49</v>
      </c>
      <c r="L21" s="42"/>
      <c r="M21" s="113"/>
      <c r="N21" s="106"/>
      <c r="O21" s="36">
        <v>11</v>
      </c>
      <c r="P21" s="36">
        <f t="shared" si="0"/>
        <v>387.78</v>
      </c>
      <c r="Q21" s="36">
        <v>3</v>
      </c>
      <c r="R21" s="36">
        <f t="shared" si="1"/>
        <v>129.26</v>
      </c>
      <c r="S21" s="36">
        <f t="shared" si="2"/>
        <v>1393.9803921568625</v>
      </c>
      <c r="T21" s="35">
        <f t="shared" si="3"/>
        <v>13939.803921568624</v>
      </c>
      <c r="U21" s="35">
        <f t="shared" si="4"/>
        <v>3715.1960784313715</v>
      </c>
      <c r="V21" s="35">
        <f t="shared" si="5"/>
        <v>4439.1830065359472</v>
      </c>
      <c r="W21" s="35">
        <f t="shared" si="6"/>
        <v>74.052287581699346</v>
      </c>
      <c r="X21" s="35">
        <f t="shared" si="7"/>
        <v>5447.5163398692803</v>
      </c>
      <c r="Y21" s="35">
        <f t="shared" si="8"/>
        <v>263.85620915032678</v>
      </c>
      <c r="Z21" s="35">
        <f>(SUM(d223Data200!K33:K38)+Q21)/Q21</f>
        <v>26.666666666666668</v>
      </c>
      <c r="AA21" s="35">
        <f>(SUM(d223Data200!O33:O38))/$Q21*$O21/1.02</f>
        <v>71.895424836601322</v>
      </c>
      <c r="AB21" s="35">
        <f>(SUM(d223Data200!Q33:Q38))/$Q21*$O21/1.02</f>
        <v>201.30718954248366</v>
      </c>
      <c r="AC21" s="35">
        <f>(SUM(d223Data200!R33:R38))/$Q21*$O21/1.02</f>
        <v>3.594771241830065</v>
      </c>
      <c r="AD21" s="7">
        <f>d223Data200!F33</f>
        <v>1560.8</v>
      </c>
      <c r="AE21" s="34"/>
      <c r="AF21" s="34"/>
      <c r="AH21" s="102">
        <f t="shared" si="9"/>
        <v>34.449999999999996</v>
      </c>
      <c r="AI21" s="102">
        <f t="shared" si="10"/>
        <v>41.163333333333334</v>
      </c>
      <c r="AJ21" s="102">
        <f t="shared" si="11"/>
        <v>129.26</v>
      </c>
      <c r="AK21" s="102">
        <f t="shared" si="12"/>
        <v>3729.8228346456685</v>
      </c>
      <c r="AL21" s="102">
        <f t="shared" si="13"/>
        <v>4456.6601049868768</v>
      </c>
      <c r="AM21" s="102">
        <f t="shared" si="14"/>
        <v>264.8950131233596</v>
      </c>
      <c r="AN21" s="102">
        <f t="shared" si="15"/>
        <v>5808.202099737533</v>
      </c>
      <c r="AO21" s="102">
        <f t="shared" si="16"/>
        <v>13994.685039370079</v>
      </c>
      <c r="AP21" s="102">
        <f t="shared" si="17"/>
        <v>5.4508497006694396</v>
      </c>
    </row>
    <row r="22" spans="1:42" ht="18" x14ac:dyDescent="0.25">
      <c r="A22" s="40">
        <v>204</v>
      </c>
      <c r="B22" s="39"/>
      <c r="C22" s="39"/>
      <c r="D22" s="39"/>
      <c r="E22" s="42">
        <v>6.52</v>
      </c>
      <c r="F22" s="42">
        <v>26.19</v>
      </c>
      <c r="G22" s="42">
        <v>0.39</v>
      </c>
      <c r="H22" s="39">
        <v>30.54</v>
      </c>
      <c r="I22" s="124">
        <v>0</v>
      </c>
      <c r="J22" s="39">
        <v>0</v>
      </c>
      <c r="K22" s="42">
        <v>46.09</v>
      </c>
      <c r="L22" s="42"/>
      <c r="M22" s="113"/>
      <c r="N22" s="106"/>
      <c r="O22" s="36">
        <v>24.564814814814813</v>
      </c>
      <c r="P22" s="36">
        <f t="shared" si="0"/>
        <v>109.73</v>
      </c>
      <c r="Q22" s="36">
        <v>3</v>
      </c>
      <c r="R22" s="36">
        <f t="shared" si="1"/>
        <v>36.576666666666668</v>
      </c>
      <c r="S22" s="36">
        <f t="shared" si="2"/>
        <v>880.88141491164356</v>
      </c>
      <c r="T22" s="35">
        <f t="shared" si="3"/>
        <v>8808.8141491164351</v>
      </c>
      <c r="U22" s="35">
        <f t="shared" si="4"/>
        <v>2625.8663156620673</v>
      </c>
      <c r="V22" s="35">
        <f t="shared" si="5"/>
        <v>3699.9748850157343</v>
      </c>
      <c r="W22" s="35">
        <f t="shared" si="6"/>
        <v>31.308097312999269</v>
      </c>
      <c r="X22" s="35">
        <f t="shared" si="7"/>
        <v>2451.6648511256349</v>
      </c>
      <c r="Y22" s="35">
        <f t="shared" si="8"/>
        <v>0</v>
      </c>
      <c r="Z22" s="35">
        <f>(SUM(d223Data200!K43:K48)+Q22)/Q22</f>
        <v>21</v>
      </c>
      <c r="AA22" s="35">
        <f>(SUM(d223Data200!O43:O48))/$Q22*$O22/1.02</f>
        <v>40.138586298717016</v>
      </c>
      <c r="AB22" s="35">
        <f>(SUM(d223Data200!Q43:Q48))/$Q22*$O22/1.02</f>
        <v>120.41575889615103</v>
      </c>
      <c r="AC22" s="35">
        <f>(SUM(d223Data200!R43:R48))/$Q22*$O22/1.02</f>
        <v>0</v>
      </c>
      <c r="AD22" s="7">
        <f>d223Data200!F43</f>
        <v>1250.76</v>
      </c>
      <c r="AE22" s="34"/>
      <c r="AF22" s="34"/>
      <c r="AH22" s="102">
        <f t="shared" si="9"/>
        <v>10.903333333333334</v>
      </c>
      <c r="AI22" s="102">
        <f t="shared" si="10"/>
        <v>15.363333333333335</v>
      </c>
      <c r="AJ22" s="102">
        <f t="shared" si="11"/>
        <v>36.576666666666668</v>
      </c>
      <c r="AK22" s="102">
        <f t="shared" si="12"/>
        <v>2636.2043720229417</v>
      </c>
      <c r="AL22" s="102">
        <f t="shared" si="13"/>
        <v>3714.5417152717018</v>
      </c>
      <c r="AM22" s="102">
        <f t="shared" si="14"/>
        <v>0</v>
      </c>
      <c r="AN22" s="102">
        <f t="shared" si="15"/>
        <v>2492.7484324876054</v>
      </c>
      <c r="AO22" s="102">
        <f t="shared" si="16"/>
        <v>8843.494519782249</v>
      </c>
      <c r="AP22" s="102">
        <f t="shared" si="17"/>
        <v>5.0571456753856054</v>
      </c>
    </row>
    <row r="23" spans="1:42" ht="18" x14ac:dyDescent="0.25">
      <c r="A23" s="40">
        <v>205</v>
      </c>
      <c r="B23" s="39"/>
      <c r="C23" s="39"/>
      <c r="D23" s="39"/>
      <c r="E23" s="42">
        <v>6.93</v>
      </c>
      <c r="F23" s="42">
        <v>116.74</v>
      </c>
      <c r="G23" s="42">
        <v>0.65</v>
      </c>
      <c r="H23" s="39">
        <v>200.48</v>
      </c>
      <c r="I23" s="124">
        <v>5.7</v>
      </c>
      <c r="J23" s="39">
        <v>0</v>
      </c>
      <c r="K23" s="42">
        <v>124.7</v>
      </c>
      <c r="L23" s="42"/>
      <c r="M23" s="113"/>
      <c r="N23" s="106"/>
      <c r="O23" s="36">
        <v>5</v>
      </c>
      <c r="P23" s="36">
        <f t="shared" si="0"/>
        <v>455.19999999999993</v>
      </c>
      <c r="Q23" s="36">
        <v>3</v>
      </c>
      <c r="R23" s="36">
        <f t="shared" si="1"/>
        <v>151.73333333333332</v>
      </c>
      <c r="S23" s="36">
        <f t="shared" si="2"/>
        <v>743.79084967320262</v>
      </c>
      <c r="T23" s="35">
        <f t="shared" si="3"/>
        <v>7437.9084967320259</v>
      </c>
      <c r="U23" s="35">
        <f t="shared" si="4"/>
        <v>2020.7516339869278</v>
      </c>
      <c r="V23" s="35">
        <f t="shared" si="5"/>
        <v>2037.5816993464055</v>
      </c>
      <c r="W23" s="35">
        <f t="shared" si="6"/>
        <v>10.62091503267974</v>
      </c>
      <c r="X23" s="35">
        <f t="shared" si="7"/>
        <v>3275.8169934640523</v>
      </c>
      <c r="Y23" s="35">
        <f t="shared" si="8"/>
        <v>93.137254901960802</v>
      </c>
      <c r="Z23" s="35">
        <f>(SUM(d223Data200!K53:K58)+Q23)/Q23</f>
        <v>26</v>
      </c>
      <c r="AA23" s="35">
        <f>(SUM(d223Data200!O53:O58))/$Q23*$O23/1.02</f>
        <v>14.705882352941176</v>
      </c>
      <c r="AB23" s="35">
        <f>(SUM(d223Data200!Q53:Q58))/$Q23*$O23/1.02</f>
        <v>98.039215686274503</v>
      </c>
      <c r="AC23" s="35">
        <f>(SUM(d223Data200!R53:R58))/$Q23*$O23/1.02</f>
        <v>1.6339869281045749</v>
      </c>
      <c r="AD23" s="7">
        <f>d223Data200!F53</f>
        <v>1154.97</v>
      </c>
      <c r="AE23" s="34"/>
      <c r="AF23" s="34"/>
      <c r="AH23" s="102">
        <f t="shared" si="9"/>
        <v>41.223333333333329</v>
      </c>
      <c r="AI23" s="102">
        <f t="shared" si="10"/>
        <v>41.56666666666667</v>
      </c>
      <c r="AJ23" s="102">
        <f t="shared" si="11"/>
        <v>151.73333333333332</v>
      </c>
      <c r="AK23" s="102">
        <f t="shared" si="12"/>
        <v>2028.7073490813646</v>
      </c>
      <c r="AL23" s="102">
        <f t="shared" si="13"/>
        <v>2045.6036745406825</v>
      </c>
      <c r="AM23" s="102">
        <f t="shared" si="14"/>
        <v>93.503937007874029</v>
      </c>
      <c r="AN23" s="102">
        <f t="shared" si="15"/>
        <v>3392.8805774278217</v>
      </c>
      <c r="AO23" s="102">
        <f t="shared" si="16"/>
        <v>7467.191601049869</v>
      </c>
      <c r="AP23" s="102">
        <f t="shared" si="17"/>
        <v>3.3810910923066437</v>
      </c>
    </row>
    <row r="24" spans="1:42" ht="18" x14ac:dyDescent="0.25">
      <c r="A24" s="40">
        <v>206</v>
      </c>
      <c r="B24" s="39"/>
      <c r="C24" s="39"/>
      <c r="D24" s="39"/>
      <c r="E24" s="42">
        <v>7.9</v>
      </c>
      <c r="F24" s="42">
        <v>119.08</v>
      </c>
      <c r="G24" s="42">
        <v>2.85</v>
      </c>
      <c r="H24" s="39">
        <v>197.94</v>
      </c>
      <c r="I24" s="124">
        <v>3.85</v>
      </c>
      <c r="J24" s="39">
        <v>0</v>
      </c>
      <c r="K24" s="42">
        <v>132.88999999999999</v>
      </c>
      <c r="L24" s="42"/>
      <c r="M24" s="113"/>
      <c r="N24" s="106"/>
      <c r="O24" s="36">
        <v>5.229166666666667</v>
      </c>
      <c r="P24" s="36">
        <f t="shared" si="0"/>
        <v>464.51</v>
      </c>
      <c r="Q24" s="36">
        <v>3</v>
      </c>
      <c r="R24" s="36">
        <f t="shared" si="1"/>
        <v>154.83666666666667</v>
      </c>
      <c r="S24" s="36">
        <f t="shared" si="2"/>
        <v>793.79091775599136</v>
      </c>
      <c r="T24" s="35">
        <f t="shared" si="3"/>
        <v>7937.9091775599136</v>
      </c>
      <c r="U24" s="35">
        <f t="shared" si="4"/>
        <v>2169.9332788671027</v>
      </c>
      <c r="V24" s="35">
        <f t="shared" si="5"/>
        <v>2270.9279684095859</v>
      </c>
      <c r="W24" s="35">
        <f t="shared" si="6"/>
        <v>48.703022875817005</v>
      </c>
      <c r="X24" s="35">
        <f t="shared" si="7"/>
        <v>3382.5531045751636</v>
      </c>
      <c r="Y24" s="35">
        <f t="shared" si="8"/>
        <v>65.791802832244002</v>
      </c>
      <c r="Z24" s="35">
        <f>(SUM(d223Data200!K63:K68)+Q24)/Q24</f>
        <v>23</v>
      </c>
      <c r="AA24" s="35">
        <f>(SUM(d223Data200!O63:O68))/$Q24*$O24/1.02</f>
        <v>56.392973856209153</v>
      </c>
      <c r="AB24" s="35">
        <f>(SUM(d223Data200!Q63:Q68))/$Q24*$O24/1.02</f>
        <v>117.91258169934642</v>
      </c>
      <c r="AC24" s="35">
        <f>(SUM(d223Data200!R63:R68))/$Q24*$O24/1.02</f>
        <v>1.7088779956427016</v>
      </c>
      <c r="AD24" s="7">
        <f>d223Data200!F63</f>
        <v>1252.22</v>
      </c>
      <c r="AE24" s="34"/>
      <c r="AF24" s="34"/>
      <c r="AH24" s="102">
        <f t="shared" si="9"/>
        <v>42.326666666666668</v>
      </c>
      <c r="AI24" s="102">
        <f t="shared" si="10"/>
        <v>44.29666666666666</v>
      </c>
      <c r="AJ24" s="102">
        <f t="shared" si="11"/>
        <v>154.83666666666667</v>
      </c>
      <c r="AK24" s="102">
        <f t="shared" si="12"/>
        <v>2178.4763232720911</v>
      </c>
      <c r="AL24" s="102">
        <f t="shared" si="13"/>
        <v>2279.868629702537</v>
      </c>
      <c r="AM24" s="102">
        <f t="shared" si="14"/>
        <v>66.050825678040255</v>
      </c>
      <c r="AN24" s="102">
        <f t="shared" si="15"/>
        <v>3510.8158355205592</v>
      </c>
      <c r="AO24" s="102">
        <f t="shared" si="16"/>
        <v>7969.1607884951882</v>
      </c>
      <c r="AP24" s="102">
        <f t="shared" si="17"/>
        <v>3.4530780019338962</v>
      </c>
    </row>
    <row r="25" spans="1:42" ht="18" x14ac:dyDescent="0.25">
      <c r="A25" s="40">
        <v>207</v>
      </c>
      <c r="B25" s="39"/>
      <c r="C25" s="39"/>
      <c r="D25" s="39"/>
      <c r="E25" s="42">
        <v>7.38</v>
      </c>
      <c r="F25" s="42">
        <v>38.74</v>
      </c>
      <c r="G25" s="42">
        <v>0</v>
      </c>
      <c r="H25" s="39">
        <v>103.27</v>
      </c>
      <c r="I25" s="124">
        <v>0</v>
      </c>
      <c r="J25" s="39">
        <v>0</v>
      </c>
      <c r="K25" s="42">
        <v>51.43</v>
      </c>
      <c r="L25" s="42"/>
      <c r="M25" s="113"/>
      <c r="N25" s="106"/>
      <c r="O25" s="36">
        <v>12</v>
      </c>
      <c r="P25" s="36">
        <f t="shared" si="0"/>
        <v>200.82</v>
      </c>
      <c r="Q25" s="36">
        <v>3</v>
      </c>
      <c r="R25" s="36">
        <f t="shared" si="1"/>
        <v>66.94</v>
      </c>
      <c r="S25" s="36">
        <f t="shared" si="2"/>
        <v>787.52941176470586</v>
      </c>
      <c r="T25" s="35">
        <f t="shared" si="3"/>
        <v>7875.2941176470586</v>
      </c>
      <c r="U25" s="35">
        <f t="shared" si="4"/>
        <v>1808.6274509803923</v>
      </c>
      <c r="V25" s="35">
        <f t="shared" si="5"/>
        <v>2016.8627450980396</v>
      </c>
      <c r="W25" s="35">
        <f t="shared" si="6"/>
        <v>0</v>
      </c>
      <c r="X25" s="35">
        <f t="shared" si="7"/>
        <v>4049.8039215686272</v>
      </c>
      <c r="Y25" s="35">
        <f t="shared" si="8"/>
        <v>0</v>
      </c>
      <c r="Z25" s="35">
        <f>(SUM(d223Data200!K73:K78)+Q25)/Q25</f>
        <v>17.666666666666668</v>
      </c>
      <c r="AA25" s="35">
        <f>(SUM(d223Data200!O73:O78))/$Q25*$O25/1.02</f>
        <v>0</v>
      </c>
      <c r="AB25" s="35">
        <f>(SUM(d223Data200!Q73:Q78))/$Q25*$O25/1.02</f>
        <v>125.49019607843137</v>
      </c>
      <c r="AC25" s="35">
        <f>(SUM(d223Data200!R73:R78))/$Q25*$O25/1.02</f>
        <v>0</v>
      </c>
      <c r="AD25" s="7">
        <f>d223Data200!F73</f>
        <v>1236.98</v>
      </c>
      <c r="AE25" s="34"/>
      <c r="AF25" s="34"/>
      <c r="AH25" s="102">
        <f t="shared" si="9"/>
        <v>15.373333333333335</v>
      </c>
      <c r="AI25" s="102">
        <f t="shared" si="10"/>
        <v>17.143333333333334</v>
      </c>
      <c r="AJ25" s="102">
        <f t="shared" si="11"/>
        <v>66.94</v>
      </c>
      <c r="AK25" s="102">
        <f t="shared" si="12"/>
        <v>1815.748031496063</v>
      </c>
      <c r="AL25" s="102">
        <f t="shared" si="13"/>
        <v>2024.8031496062993</v>
      </c>
      <c r="AM25" s="102">
        <f t="shared" si="14"/>
        <v>0</v>
      </c>
      <c r="AN25" s="102">
        <f t="shared" si="15"/>
        <v>4065.748031496063</v>
      </c>
      <c r="AO25" s="102">
        <f t="shared" si="16"/>
        <v>7906.2992125984256</v>
      </c>
      <c r="AP25" s="102">
        <f t="shared" si="17"/>
        <v>3.0434200542005425</v>
      </c>
    </row>
    <row r="26" spans="1:42" ht="18.75" thickBot="1" x14ac:dyDescent="0.3">
      <c r="A26" s="120">
        <v>208</v>
      </c>
      <c r="B26" s="104"/>
      <c r="C26" s="104"/>
      <c r="D26" s="104"/>
      <c r="E26" s="118">
        <v>8.3000000000000007</v>
      </c>
      <c r="F26" s="118">
        <v>109.16</v>
      </c>
      <c r="G26" s="118">
        <v>0.77</v>
      </c>
      <c r="H26" s="119">
        <v>253.55</v>
      </c>
      <c r="I26" s="128">
        <v>17.73</v>
      </c>
      <c r="J26" s="104">
        <v>0</v>
      </c>
      <c r="K26" s="118">
        <v>131.65</v>
      </c>
      <c r="L26" s="118"/>
      <c r="M26" s="117"/>
      <c r="N26" s="106"/>
      <c r="O26" s="36">
        <v>5.020833333333333</v>
      </c>
      <c r="P26" s="36">
        <f t="shared" si="0"/>
        <v>521.16</v>
      </c>
      <c r="Q26" s="36">
        <v>3</v>
      </c>
      <c r="R26" s="36">
        <f t="shared" si="1"/>
        <v>173.72</v>
      </c>
      <c r="S26" s="36">
        <f t="shared" si="2"/>
        <v>855.11683006535941</v>
      </c>
      <c r="T26" s="35">
        <f t="shared" si="3"/>
        <v>8551.1683006535932</v>
      </c>
      <c r="U26" s="35">
        <f t="shared" si="4"/>
        <v>1927.2780501089319</v>
      </c>
      <c r="V26" s="35">
        <f t="shared" si="5"/>
        <v>2160.1068899782135</v>
      </c>
      <c r="W26" s="35">
        <f t="shared" si="6"/>
        <v>12.634123093681916</v>
      </c>
      <c r="X26" s="35">
        <f t="shared" si="7"/>
        <v>4160.2362472766881</v>
      </c>
      <c r="Y26" s="35">
        <f t="shared" si="8"/>
        <v>290.91299019607845</v>
      </c>
      <c r="Z26" s="35">
        <f>(SUM(d223Data200!K83:K88)+Q26)/Q26</f>
        <v>22.666666666666668</v>
      </c>
      <c r="AA26" s="35">
        <f>(SUM(d223Data200!O83:O88))/$Q26*$O26/1.02</f>
        <v>16.407952069716774</v>
      </c>
      <c r="AB26" s="35">
        <f>(SUM(d223Data200!Q83:Q88))/$Q26*$O26/1.02</f>
        <v>121.41884531590414</v>
      </c>
      <c r="AC26" s="35">
        <f>(SUM(d223Data200!R83:R88))/$Q26*$O26/1.02</f>
        <v>4.9223856209150325</v>
      </c>
      <c r="AD26" s="7">
        <f>d223Data200!F83</f>
        <v>1196.1099999999999</v>
      </c>
      <c r="AE26" s="34"/>
      <c r="AF26" s="34"/>
      <c r="AH26" s="102">
        <f t="shared" si="9"/>
        <v>39.153333333333329</v>
      </c>
      <c r="AI26" s="102">
        <f t="shared" si="10"/>
        <v>43.883333333333333</v>
      </c>
      <c r="AJ26" s="102">
        <f t="shared" si="11"/>
        <v>173.72</v>
      </c>
      <c r="AK26" s="102">
        <f t="shared" si="12"/>
        <v>1934.8657589676288</v>
      </c>
      <c r="AL26" s="102">
        <f t="shared" si="13"/>
        <v>2168.6112478127729</v>
      </c>
      <c r="AM26" s="102">
        <f t="shared" si="14"/>
        <v>292.05831692913387</v>
      </c>
      <c r="AN26" s="102">
        <f t="shared" si="15"/>
        <v>4481.3573108048995</v>
      </c>
      <c r="AO26" s="102">
        <f t="shared" si="16"/>
        <v>8584.8343175853006</v>
      </c>
      <c r="AP26" s="102">
        <f t="shared" si="17"/>
        <v>2.7883280517575546</v>
      </c>
    </row>
    <row r="27" spans="1:42" ht="18.75" thickTop="1" x14ac:dyDescent="0.25">
      <c r="A27" s="116">
        <v>301</v>
      </c>
      <c r="B27" s="115"/>
      <c r="C27" s="115"/>
      <c r="D27" s="115"/>
      <c r="E27" s="115">
        <v>7.04</v>
      </c>
      <c r="F27" s="115">
        <v>44.15</v>
      </c>
      <c r="G27" s="115">
        <v>0.41</v>
      </c>
      <c r="H27" s="115">
        <v>74.849999999999994</v>
      </c>
      <c r="I27" s="114">
        <v>5.77</v>
      </c>
      <c r="J27" s="115">
        <v>4.6900000000000004</v>
      </c>
      <c r="K27" s="115">
        <v>64.680000000000007</v>
      </c>
      <c r="L27" s="115"/>
      <c r="M27" s="114"/>
      <c r="N27" s="106"/>
      <c r="O27" s="36">
        <v>11.157407407407407</v>
      </c>
      <c r="P27" s="36">
        <f t="shared" si="0"/>
        <v>201.59</v>
      </c>
      <c r="Q27" s="36">
        <v>3</v>
      </c>
      <c r="R27" s="36">
        <f t="shared" si="1"/>
        <v>67.196666666666673</v>
      </c>
      <c r="S27" s="36">
        <f t="shared" si="2"/>
        <v>735.03979060760105</v>
      </c>
      <c r="T27" s="35">
        <f t="shared" si="3"/>
        <v>7350.3979060760103</v>
      </c>
      <c r="U27" s="35">
        <f t="shared" si="4"/>
        <v>1866.4957032195593</v>
      </c>
      <c r="V27" s="35">
        <f t="shared" si="5"/>
        <v>2358.3696441539582</v>
      </c>
      <c r="W27" s="35">
        <f t="shared" si="6"/>
        <v>14.949467441297504</v>
      </c>
      <c r="X27" s="35">
        <f t="shared" si="7"/>
        <v>2729.1893609295566</v>
      </c>
      <c r="Y27" s="35">
        <f t="shared" si="8"/>
        <v>381.39373033163884</v>
      </c>
      <c r="Z27" s="35">
        <f>(SUM(d223Data300!K13:K18)+Q27)/Q27</f>
        <v>19</v>
      </c>
      <c r="AA27" s="35">
        <f>(SUM(d223Data300!O13:O18))/$Q27*$O27/1.02</f>
        <v>18.231057855240859</v>
      </c>
      <c r="AB27" s="35">
        <f>(SUM(d223Data300!Q13:Q18))/$Q27*$O27/1.02</f>
        <v>113.03255870249333</v>
      </c>
      <c r="AC27" s="35">
        <f>(SUM(d223Data300!R13:R18))/$Q27*$O27/1.02</f>
        <v>3.6462115710481715</v>
      </c>
      <c r="AD27" s="7">
        <f>d223Data300!F13</f>
        <v>1431.74</v>
      </c>
      <c r="AE27" s="34"/>
      <c r="AF27" s="34"/>
      <c r="AH27" s="102">
        <f t="shared" si="9"/>
        <v>17.063333333333333</v>
      </c>
      <c r="AI27" s="102">
        <f t="shared" si="10"/>
        <v>21.560000000000002</v>
      </c>
      <c r="AJ27" s="102">
        <f t="shared" si="11"/>
        <v>65.63333333333334</v>
      </c>
      <c r="AK27" s="102">
        <f t="shared" si="12"/>
        <v>1873.8441114999512</v>
      </c>
      <c r="AL27" s="102">
        <f t="shared" si="13"/>
        <v>2367.654564012832</v>
      </c>
      <c r="AM27" s="102">
        <f t="shared" si="14"/>
        <v>211.21470059298139</v>
      </c>
      <c r="AN27" s="102">
        <f t="shared" si="15"/>
        <v>2966.1572251385237</v>
      </c>
      <c r="AO27" s="102">
        <f t="shared" si="16"/>
        <v>7207.6559006513071</v>
      </c>
      <c r="AP27" s="102">
        <f t="shared" si="17"/>
        <v>3.8108772275553129</v>
      </c>
    </row>
    <row r="28" spans="1:42" ht="18" x14ac:dyDescent="0.25">
      <c r="A28" s="40">
        <v>302</v>
      </c>
      <c r="B28" s="39"/>
      <c r="C28" s="39"/>
      <c r="D28" s="39"/>
      <c r="E28" s="42">
        <v>6.78</v>
      </c>
      <c r="F28" s="42">
        <v>63.56</v>
      </c>
      <c r="G28" s="42">
        <v>0.86</v>
      </c>
      <c r="H28" s="39">
        <v>90.95</v>
      </c>
      <c r="I28" s="124">
        <v>0</v>
      </c>
      <c r="J28" s="39">
        <v>0</v>
      </c>
      <c r="K28" s="42">
        <v>92.35</v>
      </c>
      <c r="L28" s="42"/>
      <c r="M28" s="113"/>
      <c r="N28" s="106"/>
      <c r="O28" s="36">
        <v>11.685185185185185</v>
      </c>
      <c r="P28" s="36">
        <f t="shared" si="0"/>
        <v>254.5</v>
      </c>
      <c r="Q28" s="36">
        <v>3</v>
      </c>
      <c r="R28" s="36">
        <f t="shared" si="1"/>
        <v>84.833333333333329</v>
      </c>
      <c r="S28" s="36">
        <f t="shared" si="2"/>
        <v>971.856088114258</v>
      </c>
      <c r="T28" s="35">
        <f t="shared" si="3"/>
        <v>9718.5608811425809</v>
      </c>
      <c r="U28" s="35">
        <f t="shared" si="4"/>
        <v>2686.0651174049872</v>
      </c>
      <c r="V28" s="35">
        <f t="shared" si="5"/>
        <v>3526.5583393851366</v>
      </c>
      <c r="W28" s="35">
        <f t="shared" si="6"/>
        <v>32.840716533526994</v>
      </c>
      <c r="X28" s="35">
        <f t="shared" si="7"/>
        <v>3473.0967078189296</v>
      </c>
      <c r="Y28" s="35">
        <f t="shared" si="8"/>
        <v>0</v>
      </c>
      <c r="Z28" s="35">
        <f>(SUM(d223Data300!K23:K28)+Q28)/Q28</f>
        <v>20.333333333333332</v>
      </c>
      <c r="AA28" s="35">
        <f>(SUM(d223Data300!O23:O28))/$Q28*$O28/1.02</f>
        <v>34.368191721132895</v>
      </c>
      <c r="AB28" s="35">
        <f>(SUM(d223Data300!Q23:Q28))/$Q28*$O28/1.02</f>
        <v>168.02227063664972</v>
      </c>
      <c r="AC28" s="35">
        <f>(SUM(d223Data300!R23:R28))/$Q28*$O28/1.02</f>
        <v>0</v>
      </c>
      <c r="AD28" s="7">
        <f>d223Data300!F23</f>
        <v>1125.01</v>
      </c>
      <c r="AE28" s="34"/>
      <c r="AF28" s="34"/>
      <c r="AH28" s="102">
        <f t="shared" si="9"/>
        <v>23.446666666666669</v>
      </c>
      <c r="AI28" s="102">
        <f t="shared" si="10"/>
        <v>30.783333333333331</v>
      </c>
      <c r="AJ28" s="102">
        <f t="shared" si="11"/>
        <v>84.833333333333329</v>
      </c>
      <c r="AK28" s="102">
        <f t="shared" si="12"/>
        <v>2696.6401769223294</v>
      </c>
      <c r="AL28" s="102">
        <f t="shared" si="13"/>
        <v>3540.4424273354716</v>
      </c>
      <c r="AM28" s="102">
        <f t="shared" si="14"/>
        <v>0</v>
      </c>
      <c r="AN28" s="102">
        <f t="shared" si="15"/>
        <v>3519.7403275979395</v>
      </c>
      <c r="AO28" s="102">
        <f t="shared" si="16"/>
        <v>9756.8229318557405</v>
      </c>
      <c r="AP28" s="102">
        <f t="shared" si="17"/>
        <v>4.4745533413560317</v>
      </c>
    </row>
    <row r="29" spans="1:42" ht="18" x14ac:dyDescent="0.25">
      <c r="A29" s="40">
        <v>303</v>
      </c>
      <c r="B29" s="39"/>
      <c r="C29" s="39"/>
      <c r="D29" s="39"/>
      <c r="E29" s="42">
        <v>8.42</v>
      </c>
      <c r="F29" s="42">
        <v>120.84</v>
      </c>
      <c r="G29" s="42">
        <v>1.17</v>
      </c>
      <c r="H29" s="39">
        <v>240.17</v>
      </c>
      <c r="I29" s="124">
        <v>0</v>
      </c>
      <c r="J29" s="39">
        <v>0</v>
      </c>
      <c r="K29" s="42">
        <v>145.43</v>
      </c>
      <c r="L29" s="42"/>
      <c r="M29" s="113"/>
      <c r="N29" s="106"/>
      <c r="O29" s="36">
        <v>5.375</v>
      </c>
      <c r="P29" s="36">
        <f t="shared" si="0"/>
        <v>516.03</v>
      </c>
      <c r="Q29" s="36">
        <v>3</v>
      </c>
      <c r="R29" s="36">
        <f t="shared" si="1"/>
        <v>172.01</v>
      </c>
      <c r="S29" s="36">
        <f t="shared" si="2"/>
        <v>906.42524509803911</v>
      </c>
      <c r="T29" s="35">
        <f t="shared" si="3"/>
        <v>9064.2524509803916</v>
      </c>
      <c r="U29" s="35">
        <f t="shared" si="4"/>
        <v>2270.498366013072</v>
      </c>
      <c r="V29" s="35">
        <f t="shared" si="5"/>
        <v>2554.5302287581699</v>
      </c>
      <c r="W29" s="35">
        <f t="shared" si="6"/>
        <v>20.551470588235293</v>
      </c>
      <c r="X29" s="35">
        <f t="shared" si="7"/>
        <v>4218.6723856209146</v>
      </c>
      <c r="Y29" s="35">
        <f t="shared" si="8"/>
        <v>0</v>
      </c>
      <c r="Z29" s="35">
        <f>(SUM(d223Data300!K33:K38)+Q29)/Q29</f>
        <v>25</v>
      </c>
      <c r="AA29" s="35">
        <f>(SUM(d223Data300!O33:O38))/$Q29*$O29/1.02</f>
        <v>33.374183006535944</v>
      </c>
      <c r="AB29" s="35">
        <f>(SUM(d223Data300!Q33:Q38))/$Q29*$O29/1.02</f>
        <v>145.79248366013073</v>
      </c>
      <c r="AC29" s="35">
        <f>(SUM(d223Data300!R33:R38))/$Q29*$O29/1.02</f>
        <v>0</v>
      </c>
      <c r="AD29" s="7">
        <f>d223Data300!F33</f>
        <v>1434.17</v>
      </c>
      <c r="AE29" s="34"/>
      <c r="AF29" s="34"/>
      <c r="AH29" s="102">
        <f t="shared" si="9"/>
        <v>43.086666666666666</v>
      </c>
      <c r="AI29" s="102">
        <f t="shared" si="10"/>
        <v>48.476666666666667</v>
      </c>
      <c r="AJ29" s="102">
        <f t="shared" si="11"/>
        <v>172.01</v>
      </c>
      <c r="AK29" s="102">
        <f t="shared" si="12"/>
        <v>2279.4373359580054</v>
      </c>
      <c r="AL29" s="102">
        <f t="shared" si="13"/>
        <v>2564.587434383202</v>
      </c>
      <c r="AM29" s="102">
        <f t="shared" si="14"/>
        <v>0</v>
      </c>
      <c r="AN29" s="102">
        <f t="shared" si="15"/>
        <v>4255.9137139107597</v>
      </c>
      <c r="AO29" s="102">
        <f t="shared" si="16"/>
        <v>9099.9384842519685</v>
      </c>
      <c r="AP29" s="102">
        <f t="shared" si="17"/>
        <v>3.8825423326732684</v>
      </c>
    </row>
    <row r="30" spans="1:42" ht="18" x14ac:dyDescent="0.25">
      <c r="A30" s="40">
        <v>304</v>
      </c>
      <c r="B30" s="39"/>
      <c r="C30" s="39"/>
      <c r="D30" s="39"/>
      <c r="E30" s="42">
        <v>9.14</v>
      </c>
      <c r="F30" s="42">
        <v>94.26</v>
      </c>
      <c r="G30" s="42">
        <v>0.84</v>
      </c>
      <c r="H30" s="39">
        <v>164.22</v>
      </c>
      <c r="I30" s="124">
        <v>17.73</v>
      </c>
      <c r="J30" s="39">
        <v>0</v>
      </c>
      <c r="K30" s="42">
        <v>130.54</v>
      </c>
      <c r="L30" s="42"/>
      <c r="M30" s="113"/>
      <c r="N30" s="106"/>
      <c r="O30" s="36">
        <v>5.166666666666667</v>
      </c>
      <c r="P30" s="36">
        <f t="shared" si="0"/>
        <v>416.73</v>
      </c>
      <c r="Q30" s="36">
        <v>3</v>
      </c>
      <c r="R30" s="36">
        <f t="shared" si="1"/>
        <v>138.91</v>
      </c>
      <c r="S30" s="36">
        <f t="shared" si="2"/>
        <v>703.6290849673203</v>
      </c>
      <c r="T30" s="35">
        <f t="shared" si="3"/>
        <v>7036.2908496732034</v>
      </c>
      <c r="U30" s="35">
        <f t="shared" si="4"/>
        <v>1745.860566448802</v>
      </c>
      <c r="V30" s="35">
        <f t="shared" si="5"/>
        <v>2204.1067538126358</v>
      </c>
      <c r="W30" s="35">
        <f t="shared" si="6"/>
        <v>14.18300653594771</v>
      </c>
      <c r="X30" s="35">
        <f t="shared" si="7"/>
        <v>2772.7777777777783</v>
      </c>
      <c r="Y30" s="35">
        <f t="shared" si="8"/>
        <v>299.36274509803928</v>
      </c>
      <c r="Z30" s="35">
        <f>(SUM(d223Data300!K43:K48)+Q30)/Q30</f>
        <v>24.333333333333332</v>
      </c>
      <c r="AA30" s="35">
        <f>(SUM(d223Data300!O43:O48))/$Q30*$O30/1.02</f>
        <v>6.7538126361655779</v>
      </c>
      <c r="AB30" s="35">
        <f>(SUM(d223Data300!Q43:Q48))/$Q30*$O30/1.02</f>
        <v>101.30718954248367</v>
      </c>
      <c r="AC30" s="35">
        <f>(SUM(d223Data300!R43:R48))/$Q30*$O30/1.02</f>
        <v>5.0653594771241828</v>
      </c>
      <c r="AD30" s="7">
        <f>d223Data300!F43</f>
        <v>1599.63</v>
      </c>
      <c r="AE30" s="34"/>
      <c r="AF30" s="34"/>
      <c r="AH30" s="102">
        <f t="shared" si="9"/>
        <v>34.466666666666669</v>
      </c>
      <c r="AI30" s="102">
        <f t="shared" si="10"/>
        <v>43.513333333333328</v>
      </c>
      <c r="AJ30" s="102">
        <f t="shared" si="11"/>
        <v>138.91</v>
      </c>
      <c r="AK30" s="102">
        <f t="shared" si="12"/>
        <v>1752.7340332458443</v>
      </c>
      <c r="AL30" s="102">
        <f t="shared" si="13"/>
        <v>2212.7843394575675</v>
      </c>
      <c r="AM30" s="102">
        <f t="shared" si="14"/>
        <v>300.54133858267716</v>
      </c>
      <c r="AN30" s="102">
        <f t="shared" si="15"/>
        <v>3098.4744094488187</v>
      </c>
      <c r="AO30" s="102">
        <f t="shared" si="16"/>
        <v>7063.9927821522306</v>
      </c>
      <c r="AP30" s="102">
        <f t="shared" si="17"/>
        <v>3.0675338529551976</v>
      </c>
    </row>
    <row r="31" spans="1:42" ht="18" x14ac:dyDescent="0.25">
      <c r="A31" s="40">
        <v>305</v>
      </c>
      <c r="B31" s="39"/>
      <c r="C31" s="39"/>
      <c r="D31" s="39"/>
      <c r="E31" s="42">
        <v>8.82</v>
      </c>
      <c r="F31" s="42">
        <v>27.17</v>
      </c>
      <c r="G31" s="42">
        <v>0.93</v>
      </c>
      <c r="H31" s="39">
        <v>34.200000000000003</v>
      </c>
      <c r="I31" s="124">
        <v>0</v>
      </c>
      <c r="J31" s="39">
        <v>0</v>
      </c>
      <c r="K31" s="42">
        <v>54.42</v>
      </c>
      <c r="L31" s="42"/>
      <c r="M31" s="113"/>
      <c r="N31" s="106"/>
      <c r="O31" s="36">
        <v>25.277777777777782</v>
      </c>
      <c r="P31" s="36">
        <f t="shared" si="0"/>
        <v>125.54</v>
      </c>
      <c r="Q31" s="36">
        <v>3</v>
      </c>
      <c r="R31" s="36">
        <f t="shared" si="1"/>
        <v>41.846666666666671</v>
      </c>
      <c r="S31" s="36">
        <f t="shared" si="2"/>
        <v>1037.049745824256</v>
      </c>
      <c r="T31" s="35">
        <f t="shared" si="3"/>
        <v>10370.49745824256</v>
      </c>
      <c r="U31" s="35">
        <f t="shared" si="4"/>
        <v>2973.030137981119</v>
      </c>
      <c r="V31" s="35">
        <f t="shared" si="5"/>
        <v>4495.4793028322447</v>
      </c>
      <c r="W31" s="35">
        <f t="shared" si="6"/>
        <v>76.824618736383442</v>
      </c>
      <c r="X31" s="35">
        <f t="shared" si="7"/>
        <v>2825.1633986928114</v>
      </c>
      <c r="Y31" s="35">
        <f t="shared" si="8"/>
        <v>0</v>
      </c>
      <c r="Z31" s="35">
        <f>(SUM(d223Data300!K53:K58)+Q31)/Q31</f>
        <v>20.666666666666668</v>
      </c>
      <c r="AA31" s="35">
        <f>(SUM(d223Data300!O53:O58))/$Q31*$O31/1.02</f>
        <v>57.824981844589701</v>
      </c>
      <c r="AB31" s="35">
        <f>(SUM(d223Data300!Q53:Q58))/$Q31*$O31/1.02</f>
        <v>165.21423384168486</v>
      </c>
      <c r="AC31" s="35">
        <f>(SUM(d223Data300!R53:R58))/$Q31*$O31/1.02</f>
        <v>0</v>
      </c>
      <c r="AD31" s="7">
        <f>d223Data300!F53</f>
        <v>1594.47</v>
      </c>
      <c r="AE31" s="34"/>
      <c r="AF31" s="34"/>
      <c r="AH31" s="102">
        <f t="shared" si="9"/>
        <v>11.996666666666668</v>
      </c>
      <c r="AI31" s="102">
        <f t="shared" si="10"/>
        <v>18.14</v>
      </c>
      <c r="AJ31" s="102">
        <f t="shared" si="11"/>
        <v>41.846666666666671</v>
      </c>
      <c r="AK31" s="102">
        <f t="shared" si="12"/>
        <v>2984.7349810440364</v>
      </c>
      <c r="AL31" s="102">
        <f t="shared" si="13"/>
        <v>4513.1780402449704</v>
      </c>
      <c r="AM31" s="102">
        <f t="shared" si="14"/>
        <v>0</v>
      </c>
      <c r="AN31" s="102">
        <f t="shared" si="15"/>
        <v>2913.4131671041123</v>
      </c>
      <c r="AO31" s="102">
        <f t="shared" si="16"/>
        <v>10411.326188393119</v>
      </c>
      <c r="AP31" s="102">
        <f t="shared" si="17"/>
        <v>5.3957714118200508</v>
      </c>
    </row>
    <row r="32" spans="1:42" ht="18" x14ac:dyDescent="0.25">
      <c r="A32" s="40">
        <v>306</v>
      </c>
      <c r="B32" s="39"/>
      <c r="C32" s="39"/>
      <c r="D32" s="39"/>
      <c r="E32" s="42">
        <v>8.92</v>
      </c>
      <c r="F32" s="42">
        <v>66.040000000000006</v>
      </c>
      <c r="G32" s="42">
        <v>0.81</v>
      </c>
      <c r="H32" s="39">
        <v>11.29</v>
      </c>
      <c r="I32" s="124">
        <v>0</v>
      </c>
      <c r="J32" s="39">
        <v>0</v>
      </c>
      <c r="K32" s="42">
        <v>104.83</v>
      </c>
      <c r="L32" s="42"/>
      <c r="M32" s="113"/>
      <c r="N32" s="106"/>
      <c r="O32" s="36">
        <v>12.50925925925926</v>
      </c>
      <c r="P32" s="36">
        <f t="shared" si="0"/>
        <v>191.89</v>
      </c>
      <c r="Q32" s="36">
        <v>3</v>
      </c>
      <c r="R32" s="36">
        <f t="shared" si="1"/>
        <v>63.963333333333331</v>
      </c>
      <c r="S32" s="36">
        <f t="shared" si="2"/>
        <v>784.44501936577092</v>
      </c>
      <c r="T32" s="35">
        <f t="shared" si="3"/>
        <v>7844.450193657709</v>
      </c>
      <c r="U32" s="35">
        <f t="shared" si="4"/>
        <v>3064.3597191963208</v>
      </c>
      <c r="V32" s="35">
        <f t="shared" si="5"/>
        <v>4285.4432946017914</v>
      </c>
      <c r="W32" s="35">
        <f t="shared" si="6"/>
        <v>33.11274509803922</v>
      </c>
      <c r="X32" s="35">
        <f t="shared" si="7"/>
        <v>461.53443476155894</v>
      </c>
      <c r="Y32" s="35">
        <f t="shared" si="8"/>
        <v>0</v>
      </c>
      <c r="Z32" s="35">
        <f>(SUM(d223Data300!K63:K68)+Q32)/Q32</f>
        <v>21</v>
      </c>
      <c r="AA32" s="35">
        <f>(SUM(d223Data300!O63:O68))/$Q32*$O32/1.02</f>
        <v>44.967925441781652</v>
      </c>
      <c r="AB32" s="35">
        <f>(SUM(d223Data300!Q63:Q68))/$Q32*$O32/1.02</f>
        <v>212.57564754296777</v>
      </c>
      <c r="AC32" s="35">
        <f>(SUM(d223Data300!R63:R68))/$Q32*$O32/1.02</f>
        <v>0</v>
      </c>
      <c r="AD32" s="7">
        <f>d223Data300!F63</f>
        <v>1412.87</v>
      </c>
      <c r="AE32" s="34"/>
      <c r="AF32" s="34"/>
      <c r="AH32" s="102">
        <f t="shared" si="9"/>
        <v>24.986666666666668</v>
      </c>
      <c r="AI32" s="102">
        <f t="shared" si="10"/>
        <v>34.943333333333335</v>
      </c>
      <c r="AJ32" s="102">
        <f t="shared" si="11"/>
        <v>63.963333333333331</v>
      </c>
      <c r="AK32" s="102">
        <f t="shared" si="12"/>
        <v>3076.424127539613</v>
      </c>
      <c r="AL32" s="102">
        <f t="shared" si="13"/>
        <v>4302.315118596287</v>
      </c>
      <c r="AM32" s="102">
        <f t="shared" si="14"/>
        <v>0</v>
      </c>
      <c r="AN32" s="102">
        <f t="shared" si="15"/>
        <v>496.59460970156505</v>
      </c>
      <c r="AO32" s="102">
        <f t="shared" si="16"/>
        <v>7875.3338558374644</v>
      </c>
      <c r="AP32" s="102">
        <f t="shared" si="17"/>
        <v>4.8728557814763374</v>
      </c>
    </row>
    <row r="33" spans="1:42" ht="18" x14ac:dyDescent="0.25">
      <c r="A33" s="40">
        <v>307</v>
      </c>
      <c r="B33" s="39"/>
      <c r="C33" s="39"/>
      <c r="D33" s="39"/>
      <c r="E33" s="42">
        <v>8.1199999999999992</v>
      </c>
      <c r="F33" s="42">
        <v>56.83</v>
      </c>
      <c r="G33" s="42">
        <v>0.21</v>
      </c>
      <c r="H33" s="39">
        <v>109.68</v>
      </c>
      <c r="I33" s="124">
        <v>0</v>
      </c>
      <c r="J33" s="39">
        <v>0</v>
      </c>
      <c r="K33" s="42">
        <v>70.14</v>
      </c>
      <c r="L33" s="42"/>
      <c r="M33" s="113"/>
      <c r="N33" s="106"/>
      <c r="O33" s="36">
        <v>11.787037037037038</v>
      </c>
      <c r="P33" s="36">
        <f t="shared" si="0"/>
        <v>244.98000000000002</v>
      </c>
      <c r="Q33" s="36">
        <v>3</v>
      </c>
      <c r="R33" s="36">
        <f t="shared" si="1"/>
        <v>81.660000000000011</v>
      </c>
      <c r="S33" s="36">
        <f t="shared" si="2"/>
        <v>943.65631808278886</v>
      </c>
      <c r="T33" s="35">
        <f t="shared" si="3"/>
        <v>9436.5631808278886</v>
      </c>
      <c r="U33" s="35">
        <f t="shared" si="4"/>
        <v>2501.8563907044309</v>
      </c>
      <c r="V33" s="35">
        <f t="shared" si="5"/>
        <v>2701.7737835875096</v>
      </c>
      <c r="W33" s="35">
        <f t="shared" si="6"/>
        <v>8.0891430646332605</v>
      </c>
      <c r="X33" s="35">
        <f t="shared" si="7"/>
        <v>4224.8438634713157</v>
      </c>
      <c r="Y33" s="35">
        <f t="shared" si="8"/>
        <v>0</v>
      </c>
      <c r="Z33" s="35">
        <f>(SUM(d223Data300!K73:K78)+Q33)/Q33</f>
        <v>21</v>
      </c>
      <c r="AA33" s="35">
        <f>(SUM(d223Data300!O73:O78))/$Q33*$O33/1.02</f>
        <v>7.7039457758412011</v>
      </c>
      <c r="AB33" s="35">
        <f>(SUM(d223Data300!Q73:Q78))/$Q33*$O33/1.02</f>
        <v>130.96707818930042</v>
      </c>
      <c r="AC33" s="35">
        <f>(SUM(d223Data300!R73:R78))/$Q33*$O33/1.02</f>
        <v>0</v>
      </c>
      <c r="AD33" s="7">
        <f>d223Data300!F73</f>
        <v>1432.2</v>
      </c>
      <c r="AE33" s="34"/>
      <c r="AF33" s="34"/>
      <c r="AH33" s="102">
        <f t="shared" si="9"/>
        <v>21.650000000000002</v>
      </c>
      <c r="AI33" s="102">
        <f t="shared" si="10"/>
        <v>23.38</v>
      </c>
      <c r="AJ33" s="102">
        <f t="shared" si="11"/>
        <v>81.660000000000011</v>
      </c>
      <c r="AK33" s="102">
        <f t="shared" si="12"/>
        <v>2511.7062190142901</v>
      </c>
      <c r="AL33" s="102">
        <f t="shared" si="13"/>
        <v>2712.4106882473025</v>
      </c>
      <c r="AM33" s="102">
        <f t="shared" si="14"/>
        <v>0</v>
      </c>
      <c r="AN33" s="102">
        <f t="shared" si="15"/>
        <v>4249.598097112862</v>
      </c>
      <c r="AO33" s="102">
        <f t="shared" si="16"/>
        <v>9473.715004374455</v>
      </c>
      <c r="AP33" s="102">
        <f t="shared" si="17"/>
        <v>4.4301301069855503</v>
      </c>
    </row>
    <row r="34" spans="1:42" ht="18.75" thickBot="1" x14ac:dyDescent="0.3">
      <c r="A34" s="120">
        <v>308</v>
      </c>
      <c r="B34" s="104"/>
      <c r="C34" s="104"/>
      <c r="D34" s="104"/>
      <c r="E34" s="118">
        <v>9.07</v>
      </c>
      <c r="F34" s="118">
        <v>36.49</v>
      </c>
      <c r="G34" s="118">
        <v>1.77</v>
      </c>
      <c r="H34" s="119">
        <v>40.97</v>
      </c>
      <c r="I34" s="128">
        <v>0</v>
      </c>
      <c r="J34" s="104">
        <v>0</v>
      </c>
      <c r="K34" s="118">
        <v>64.069999999999993</v>
      </c>
      <c r="L34" s="118"/>
      <c r="M34" s="117"/>
      <c r="N34" s="106"/>
      <c r="O34" s="36">
        <v>23.111111111111111</v>
      </c>
      <c r="P34" s="36">
        <f t="shared" si="0"/>
        <v>152.37</v>
      </c>
      <c r="Q34" s="36">
        <v>3</v>
      </c>
      <c r="R34" s="36">
        <f t="shared" si="1"/>
        <v>50.79</v>
      </c>
      <c r="S34" s="36">
        <f t="shared" si="2"/>
        <v>1150.7973856209151</v>
      </c>
      <c r="T34" s="35">
        <f t="shared" si="3"/>
        <v>11507.973856209152</v>
      </c>
      <c r="U34" s="35">
        <f t="shared" si="4"/>
        <v>3440.987654320988</v>
      </c>
      <c r="V34" s="35">
        <f t="shared" si="5"/>
        <v>4838.9832970225125</v>
      </c>
      <c r="W34" s="35">
        <f t="shared" si="6"/>
        <v>133.68191721132899</v>
      </c>
      <c r="X34" s="35">
        <f t="shared" si="7"/>
        <v>3094.3209876543206</v>
      </c>
      <c r="Y34" s="35">
        <f t="shared" si="8"/>
        <v>0</v>
      </c>
      <c r="Z34" s="35">
        <f>(SUM(d223Data300!K83:K88)+Q34)/Q34</f>
        <v>24.333333333333332</v>
      </c>
      <c r="AA34" s="35">
        <f>(SUM(d223Data300!O83:O88))/$Q34*$O34/1.02</f>
        <v>135.94771241830065</v>
      </c>
      <c r="AB34" s="35">
        <f>(SUM(d223Data300!Q83:Q88))/$Q34*$O34/1.02</f>
        <v>211.47421931735659</v>
      </c>
      <c r="AC34" s="35">
        <f>(SUM(d223Data300!R83:R88))/$Q34*$O34/1.02</f>
        <v>0</v>
      </c>
      <c r="AD34" s="7">
        <f>d223Data300!F83</f>
        <v>1459.63</v>
      </c>
      <c r="AE34" s="34"/>
      <c r="AF34" s="34"/>
      <c r="AH34" s="102">
        <f t="shared" si="9"/>
        <v>15.186666666666667</v>
      </c>
      <c r="AI34" s="102">
        <f t="shared" si="10"/>
        <v>21.356666666666666</v>
      </c>
      <c r="AJ34" s="102">
        <f t="shared" si="11"/>
        <v>50.79</v>
      </c>
      <c r="AK34" s="102">
        <f t="shared" si="12"/>
        <v>3454.5348498104404</v>
      </c>
      <c r="AL34" s="102">
        <f t="shared" si="13"/>
        <v>4858.0344123651212</v>
      </c>
      <c r="AM34" s="102">
        <f t="shared" si="14"/>
        <v>0</v>
      </c>
      <c r="AN34" s="102">
        <f t="shared" si="15"/>
        <v>3240.7115777194522</v>
      </c>
      <c r="AO34" s="102">
        <f t="shared" si="16"/>
        <v>11553.280839895015</v>
      </c>
      <c r="AP34" s="102">
        <f t="shared" si="17"/>
        <v>5.5593635091828153</v>
      </c>
    </row>
    <row r="35" spans="1:42" ht="18.75" thickTop="1" x14ac:dyDescent="0.25">
      <c r="A35" s="116">
        <v>401</v>
      </c>
      <c r="B35" s="115"/>
      <c r="C35" s="115"/>
      <c r="D35" s="115"/>
      <c r="E35" s="115">
        <v>10.68</v>
      </c>
      <c r="F35" s="115">
        <v>89.81</v>
      </c>
      <c r="G35" s="115">
        <v>2.93</v>
      </c>
      <c r="H35" s="115">
        <v>128.22999999999999</v>
      </c>
      <c r="I35" s="114">
        <v>25.23</v>
      </c>
      <c r="J35" s="115">
        <v>17.73</v>
      </c>
      <c r="K35" s="115">
        <v>96.46</v>
      </c>
      <c r="L35" s="115"/>
      <c r="M35" s="114"/>
      <c r="N35" s="106"/>
      <c r="O35" s="36">
        <v>4.875</v>
      </c>
      <c r="P35" s="36">
        <f t="shared" si="0"/>
        <v>371.07</v>
      </c>
      <c r="Q35" s="36">
        <v>3</v>
      </c>
      <c r="R35" s="36">
        <f t="shared" si="1"/>
        <v>123.69</v>
      </c>
      <c r="S35" s="36">
        <f t="shared" si="2"/>
        <v>591.16544117647061</v>
      </c>
      <c r="T35" s="35">
        <f t="shared" si="3"/>
        <v>5911.6544117647063</v>
      </c>
      <c r="U35" s="35">
        <f t="shared" si="4"/>
        <v>1600.9436274509806</v>
      </c>
      <c r="V35" s="35">
        <f t="shared" si="5"/>
        <v>1536.7401960784314</v>
      </c>
      <c r="W35" s="35">
        <f t="shared" si="6"/>
        <v>46.678921568627452</v>
      </c>
      <c r="X35" s="35">
        <f t="shared" si="7"/>
        <v>2042.8799019607843</v>
      </c>
      <c r="Y35" s="35">
        <f t="shared" si="8"/>
        <v>684.41176470588232</v>
      </c>
      <c r="Z35" s="35">
        <f>(SUM(d223Data400!K13:K18)+Q35)/Q35</f>
        <v>25.333333333333332</v>
      </c>
      <c r="AA35" s="35">
        <f>(SUM(d223Data400!O13:O18))/$Q35*$O35/1.02</f>
        <v>57.352941176470587</v>
      </c>
      <c r="AB35" s="35">
        <f>(SUM(d223Data400!Q13:Q18))/$Q35*$O35/1.02</f>
        <v>57.352941176470587</v>
      </c>
      <c r="AC35" s="35">
        <f>(SUM(d223Data400!R13:R18))/$Q35*$O35/1.02</f>
        <v>9.5588235294117645</v>
      </c>
      <c r="AD35" s="7">
        <f>d223Data400!F13</f>
        <v>1769.84</v>
      </c>
      <c r="AE35" s="34"/>
      <c r="AF35" s="34"/>
      <c r="AH35" s="102">
        <f t="shared" si="9"/>
        <v>33.49666666666667</v>
      </c>
      <c r="AI35" s="102">
        <f t="shared" si="10"/>
        <v>32.153333333333329</v>
      </c>
      <c r="AJ35" s="102">
        <f t="shared" si="11"/>
        <v>117.77999999999999</v>
      </c>
      <c r="AK35" s="102">
        <f t="shared" si="12"/>
        <v>1607.2465551181101</v>
      </c>
      <c r="AL35" s="102">
        <f t="shared" si="13"/>
        <v>1542.7903543307082</v>
      </c>
      <c r="AM35" s="102">
        <f t="shared" si="14"/>
        <v>403.53100393700788</v>
      </c>
      <c r="AN35" s="102">
        <f t="shared" si="15"/>
        <v>2501.3164370078739</v>
      </c>
      <c r="AO35" s="102">
        <f t="shared" si="16"/>
        <v>5651.3533464566917</v>
      </c>
      <c r="AP35" s="102">
        <f t="shared" si="17"/>
        <v>2.6634543474814949</v>
      </c>
    </row>
    <row r="36" spans="1:42" ht="18" x14ac:dyDescent="0.25">
      <c r="A36" s="40">
        <v>402</v>
      </c>
      <c r="B36" s="39"/>
      <c r="C36" s="39"/>
      <c r="D36" s="39"/>
      <c r="E36" s="42">
        <v>9.49</v>
      </c>
      <c r="F36" s="42">
        <v>68.5</v>
      </c>
      <c r="G36" s="42">
        <v>0.63</v>
      </c>
      <c r="H36" s="39">
        <v>144.25</v>
      </c>
      <c r="I36" s="124">
        <v>18.440000000000001</v>
      </c>
      <c r="J36" s="39">
        <v>0</v>
      </c>
      <c r="K36" s="42">
        <v>76.19</v>
      </c>
      <c r="L36" s="42"/>
      <c r="M36" s="113"/>
      <c r="N36" s="106"/>
      <c r="O36" s="36">
        <v>11.472222222222221</v>
      </c>
      <c r="P36" s="36">
        <f t="shared" si="0"/>
        <v>317.5</v>
      </c>
      <c r="Q36" s="36">
        <v>3</v>
      </c>
      <c r="R36" s="36">
        <f t="shared" si="1"/>
        <v>105.83333333333333</v>
      </c>
      <c r="S36" s="36">
        <f t="shared" si="2"/>
        <v>1190.3367828612927</v>
      </c>
      <c r="T36" s="35">
        <f t="shared" si="3"/>
        <v>11903.367828612927</v>
      </c>
      <c r="U36" s="35">
        <f t="shared" si="4"/>
        <v>2923.9170297748719</v>
      </c>
      <c r="V36" s="35">
        <f t="shared" si="5"/>
        <v>2856.433369644154</v>
      </c>
      <c r="W36" s="35">
        <f t="shared" si="6"/>
        <v>23.619281045751631</v>
      </c>
      <c r="X36" s="35">
        <f t="shared" si="7"/>
        <v>5408.0655410312274</v>
      </c>
      <c r="Y36" s="35">
        <f t="shared" si="8"/>
        <v>691.33260711692083</v>
      </c>
      <c r="Z36" s="35">
        <f>(SUM(d223Data400!K23:K28)+Q36)/Q36</f>
        <v>23</v>
      </c>
      <c r="AA36" s="35">
        <f>(SUM(d223Data400!O23:O28))/$Q36*$O36/1.02</f>
        <v>37.490922294843863</v>
      </c>
      <c r="AB36" s="35">
        <f>(SUM(d223Data400!Q23:Q28))/$Q36*$O36/1.02</f>
        <v>131.21822803195352</v>
      </c>
      <c r="AC36" s="35">
        <f>(SUM(d223Data400!R23:R28))/$Q36*$O36/1.02</f>
        <v>11.247276688453159</v>
      </c>
      <c r="AD36" s="7">
        <f>d223Data400!F23</f>
        <v>1524.33</v>
      </c>
      <c r="AE36" s="34"/>
      <c r="AF36" s="34"/>
      <c r="AH36" s="102">
        <f t="shared" si="9"/>
        <v>25.996666666666666</v>
      </c>
      <c r="AI36" s="102">
        <f t="shared" si="10"/>
        <v>25.396666666666665</v>
      </c>
      <c r="AJ36" s="102">
        <f t="shared" si="11"/>
        <v>105.83333333333333</v>
      </c>
      <c r="AK36" s="102">
        <f t="shared" si="12"/>
        <v>2935.428514144065</v>
      </c>
      <c r="AL36" s="102">
        <f t="shared" si="13"/>
        <v>2867.6791703120443</v>
      </c>
      <c r="AM36" s="102">
        <f t="shared" si="14"/>
        <v>694.05438903470406</v>
      </c>
      <c r="AN36" s="102">
        <f t="shared" si="15"/>
        <v>6147.1237970253715</v>
      </c>
      <c r="AO36" s="102">
        <f t="shared" si="16"/>
        <v>11950.231481481482</v>
      </c>
      <c r="AP36" s="102">
        <f t="shared" si="17"/>
        <v>4.7150281843679904</v>
      </c>
    </row>
    <row r="37" spans="1:42" ht="18" x14ac:dyDescent="0.25">
      <c r="A37" s="40">
        <v>403</v>
      </c>
      <c r="B37" s="39"/>
      <c r="C37" s="39"/>
      <c r="D37" s="39"/>
      <c r="E37" s="42">
        <v>9.9700000000000006</v>
      </c>
      <c r="F37" s="42">
        <v>23.96</v>
      </c>
      <c r="G37" s="42">
        <v>0.18</v>
      </c>
      <c r="H37" s="39">
        <v>48.82</v>
      </c>
      <c r="I37" s="124">
        <v>0</v>
      </c>
      <c r="J37" s="39">
        <v>0</v>
      </c>
      <c r="K37" s="42">
        <v>41.93</v>
      </c>
      <c r="L37" s="42"/>
      <c r="M37" s="113"/>
      <c r="N37" s="106"/>
      <c r="O37" s="36">
        <v>22.351851851851851</v>
      </c>
      <c r="P37" s="36">
        <f t="shared" si="0"/>
        <v>124.86000000000001</v>
      </c>
      <c r="Q37" s="36">
        <v>3</v>
      </c>
      <c r="R37" s="36">
        <f t="shared" si="1"/>
        <v>41.620000000000005</v>
      </c>
      <c r="S37" s="36">
        <f t="shared" si="2"/>
        <v>912.0432098765433</v>
      </c>
      <c r="T37" s="35">
        <f t="shared" si="3"/>
        <v>9120.4320987654337</v>
      </c>
      <c r="U37" s="35">
        <f t="shared" si="4"/>
        <v>2478.4259259259256</v>
      </c>
      <c r="V37" s="35">
        <f t="shared" si="5"/>
        <v>3062.7880658436211</v>
      </c>
      <c r="W37" s="35">
        <f t="shared" si="6"/>
        <v>13.148148148148145</v>
      </c>
      <c r="X37" s="35">
        <f t="shared" si="7"/>
        <v>3566.0699588477364</v>
      </c>
      <c r="Y37" s="35">
        <f t="shared" si="8"/>
        <v>0</v>
      </c>
      <c r="Z37" s="35">
        <f>(SUM(d223Data400!K33:K38)+Q37)/Q37</f>
        <v>20.666666666666668</v>
      </c>
      <c r="AA37" s="35">
        <f>(SUM(d223Data400!O33:O38))/$Q37*$O37/1.02</f>
        <v>7.3045267489711927</v>
      </c>
      <c r="AB37" s="35">
        <f>(SUM(d223Data400!Q33:Q38))/$Q37*$O37/1.02</f>
        <v>138.78600823045267</v>
      </c>
      <c r="AC37" s="35">
        <f>(SUM(d223Data400!R33:R38))/$Q37*$O37/1.02</f>
        <v>0</v>
      </c>
      <c r="AD37" s="7">
        <f>d223Data400!F33</f>
        <v>1539.4</v>
      </c>
      <c r="AE37" s="34"/>
      <c r="AF37" s="34"/>
      <c r="AH37" s="102">
        <f t="shared" si="9"/>
        <v>11.31</v>
      </c>
      <c r="AI37" s="102">
        <f t="shared" si="10"/>
        <v>13.976666666666667</v>
      </c>
      <c r="AJ37" s="102">
        <f t="shared" si="11"/>
        <v>41.620000000000005</v>
      </c>
      <c r="AK37" s="102">
        <f t="shared" si="12"/>
        <v>2488.1835083114611</v>
      </c>
      <c r="AL37" s="102">
        <f t="shared" si="13"/>
        <v>3074.846286575289</v>
      </c>
      <c r="AM37" s="102">
        <f t="shared" si="14"/>
        <v>0</v>
      </c>
      <c r="AN37" s="102">
        <f t="shared" si="15"/>
        <v>3593.309516865947</v>
      </c>
      <c r="AO37" s="102">
        <f t="shared" si="16"/>
        <v>9156.3393117526975</v>
      </c>
      <c r="AP37" s="102">
        <f t="shared" si="17"/>
        <v>3.8418351982895316</v>
      </c>
    </row>
    <row r="38" spans="1:42" ht="18" x14ac:dyDescent="0.25">
      <c r="A38" s="40">
        <v>404</v>
      </c>
      <c r="B38" s="39"/>
      <c r="C38" s="39"/>
      <c r="D38" s="39"/>
      <c r="E38" s="42">
        <v>8.14</v>
      </c>
      <c r="F38" s="42">
        <v>40.409999999999997</v>
      </c>
      <c r="G38" s="42">
        <v>0</v>
      </c>
      <c r="H38" s="39">
        <v>71.34</v>
      </c>
      <c r="I38" s="124">
        <v>15.51</v>
      </c>
      <c r="J38" s="39">
        <v>14.74</v>
      </c>
      <c r="K38" s="42">
        <v>50.15</v>
      </c>
      <c r="L38" s="42"/>
      <c r="M38" s="113"/>
      <c r="N38" s="106"/>
      <c r="O38" s="36">
        <v>10.944444444444445</v>
      </c>
      <c r="P38" s="36">
        <f t="shared" si="0"/>
        <v>200.29000000000002</v>
      </c>
      <c r="Q38" s="36">
        <v>3</v>
      </c>
      <c r="R38" s="36">
        <f t="shared" si="1"/>
        <v>66.763333333333335</v>
      </c>
      <c r="S38" s="36">
        <f t="shared" si="2"/>
        <v>716.36038489469865</v>
      </c>
      <c r="T38" s="35">
        <f t="shared" si="3"/>
        <v>7163.6038489469865</v>
      </c>
      <c r="U38" s="35">
        <f t="shared" si="4"/>
        <v>1736.4469862018882</v>
      </c>
      <c r="V38" s="35">
        <f t="shared" si="5"/>
        <v>1793.6728395061725</v>
      </c>
      <c r="W38" s="35">
        <f t="shared" si="6"/>
        <v>0</v>
      </c>
      <c r="X38" s="35">
        <f t="shared" si="7"/>
        <v>2551.5577342047932</v>
      </c>
      <c r="Y38" s="35">
        <f t="shared" si="8"/>
        <v>1081.9262890341322</v>
      </c>
      <c r="Z38" s="35">
        <f>(SUM(d223Data400!K43:K48)+Q38)/Q38</f>
        <v>22.666666666666668</v>
      </c>
      <c r="AA38" s="35">
        <f>(SUM(d223Data400!O43:O48))/$Q38*$O38/1.02</f>
        <v>0</v>
      </c>
      <c r="AB38" s="35">
        <f>(SUM(d223Data400!Q43:Q48))/$Q38*$O38/1.02</f>
        <v>75.108932461873636</v>
      </c>
      <c r="AC38" s="35">
        <f>(SUM(d223Data400!R43:R48))/$Q38*$O38/1.02</f>
        <v>10.729847494553377</v>
      </c>
      <c r="AD38" s="7">
        <f>d223Data400!F43</f>
        <v>1503.98</v>
      </c>
      <c r="AE38" s="34"/>
      <c r="AF38" s="34"/>
      <c r="AH38" s="102">
        <f t="shared" si="9"/>
        <v>16.183333333333334</v>
      </c>
      <c r="AI38" s="102">
        <f t="shared" si="10"/>
        <v>16.716666666666665</v>
      </c>
      <c r="AJ38" s="102">
        <f t="shared" si="11"/>
        <v>61.85</v>
      </c>
      <c r="AK38" s="102">
        <f t="shared" si="12"/>
        <v>1743.2833916593759</v>
      </c>
      <c r="AL38" s="102">
        <f t="shared" si="13"/>
        <v>1800.7345435987165</v>
      </c>
      <c r="AM38" s="102">
        <f t="shared" si="14"/>
        <v>556.91710411198596</v>
      </c>
      <c r="AN38" s="102">
        <f t="shared" si="15"/>
        <v>3118.5203412073497</v>
      </c>
      <c r="AO38" s="102">
        <f t="shared" si="16"/>
        <v>6662.5382764654423</v>
      </c>
      <c r="AP38" s="102">
        <f t="shared" si="17"/>
        <v>3.2209623530563483</v>
      </c>
    </row>
    <row r="39" spans="1:42" ht="18" x14ac:dyDescent="0.25">
      <c r="A39" s="40">
        <v>405</v>
      </c>
      <c r="B39" s="39"/>
      <c r="C39" s="39"/>
      <c r="D39" s="39"/>
      <c r="E39" s="42">
        <v>8.98</v>
      </c>
      <c r="F39" s="42">
        <v>37.93</v>
      </c>
      <c r="G39" s="42">
        <v>1.62</v>
      </c>
      <c r="H39" s="39">
        <v>63.58</v>
      </c>
      <c r="I39" s="124">
        <v>0</v>
      </c>
      <c r="J39" s="39">
        <v>0</v>
      </c>
      <c r="K39" s="42">
        <v>61.18</v>
      </c>
      <c r="L39" s="42"/>
      <c r="M39" s="113"/>
      <c r="N39" s="106"/>
      <c r="O39" s="36">
        <v>23.953703703703706</v>
      </c>
      <c r="P39" s="36">
        <f t="shared" si="0"/>
        <v>173.29</v>
      </c>
      <c r="Q39" s="36">
        <v>3</v>
      </c>
      <c r="R39" s="36">
        <f t="shared" si="1"/>
        <v>57.763333333333328</v>
      </c>
      <c r="S39" s="36">
        <f t="shared" si="2"/>
        <v>1356.5154623577826</v>
      </c>
      <c r="T39" s="35">
        <f t="shared" si="3"/>
        <v>13565.154623577826</v>
      </c>
      <c r="U39" s="35">
        <f t="shared" si="4"/>
        <v>3672.1184337932696</v>
      </c>
      <c r="V39" s="35">
        <f t="shared" si="5"/>
        <v>4789.1751391914795</v>
      </c>
      <c r="W39" s="35">
        <f t="shared" si="6"/>
        <v>126.81372549019611</v>
      </c>
      <c r="X39" s="35">
        <f t="shared" si="7"/>
        <v>4977.0473251028807</v>
      </c>
      <c r="Y39" s="35">
        <f t="shared" si="8"/>
        <v>0</v>
      </c>
      <c r="Z39" s="35">
        <f>(SUM(d223Data400!K53:K58)+Q39)/Q39</f>
        <v>20</v>
      </c>
      <c r="AA39" s="35">
        <f>(SUM(d223Data400!O53:O58))/$Q39*$O39/1.02</f>
        <v>93.936092955700801</v>
      </c>
      <c r="AB39" s="35">
        <f>(SUM(d223Data400!Q53:Q58))/$Q39*$O39/1.02</f>
        <v>203.52820140401838</v>
      </c>
      <c r="AC39" s="35">
        <f>(SUM(d223Data400!R53:R58))/$Q39*$O39/1.02</f>
        <v>0</v>
      </c>
      <c r="AD39" s="7">
        <f>d223Data400!F53</f>
        <v>1425.34</v>
      </c>
      <c r="AE39" s="34"/>
      <c r="AF39" s="34"/>
      <c r="AH39" s="102">
        <f t="shared" si="9"/>
        <v>15.636666666666665</v>
      </c>
      <c r="AI39" s="102">
        <f t="shared" si="10"/>
        <v>20.393333333333334</v>
      </c>
      <c r="AJ39" s="102">
        <f t="shared" si="11"/>
        <v>57.763333333333328</v>
      </c>
      <c r="AK39" s="102">
        <f t="shared" si="12"/>
        <v>3686.5755929814327</v>
      </c>
      <c r="AL39" s="102">
        <f t="shared" si="13"/>
        <v>4808.0301594245166</v>
      </c>
      <c r="AM39" s="102">
        <f t="shared" si="14"/>
        <v>0</v>
      </c>
      <c r="AN39" s="102">
        <f t="shared" si="15"/>
        <v>5123.9549917371442</v>
      </c>
      <c r="AO39" s="102">
        <f t="shared" si="16"/>
        <v>13618.560744143093</v>
      </c>
      <c r="AP39" s="102">
        <f t="shared" si="17"/>
        <v>5.8514740041204405</v>
      </c>
    </row>
    <row r="40" spans="1:42" ht="18" x14ac:dyDescent="0.25">
      <c r="A40" s="40">
        <v>406</v>
      </c>
      <c r="B40" s="39"/>
      <c r="C40" s="39"/>
      <c r="D40" s="39"/>
      <c r="E40" s="42">
        <v>10.19</v>
      </c>
      <c r="F40" s="42">
        <v>70.38</v>
      </c>
      <c r="G40" s="42">
        <v>0.19</v>
      </c>
      <c r="H40" s="39">
        <v>157.01</v>
      </c>
      <c r="I40" s="124">
        <v>0</v>
      </c>
      <c r="J40" s="39">
        <v>0</v>
      </c>
      <c r="K40" s="42">
        <v>92.95</v>
      </c>
      <c r="L40" s="42"/>
      <c r="M40" s="113"/>
      <c r="N40" s="106"/>
      <c r="O40" s="36">
        <v>11.648148148148147</v>
      </c>
      <c r="P40" s="36">
        <f t="shared" si="0"/>
        <v>330.71999999999997</v>
      </c>
      <c r="Q40" s="36">
        <v>3</v>
      </c>
      <c r="R40" s="36">
        <f t="shared" si="1"/>
        <v>110.24</v>
      </c>
      <c r="S40" s="36">
        <f t="shared" si="2"/>
        <v>1258.9135802469134</v>
      </c>
      <c r="T40" s="35">
        <f t="shared" si="3"/>
        <v>12589.135802469134</v>
      </c>
      <c r="U40" s="35">
        <f t="shared" si="4"/>
        <v>3066.9650205761313</v>
      </c>
      <c r="V40" s="35">
        <f t="shared" si="5"/>
        <v>3538.220164609053</v>
      </c>
      <c r="W40" s="35">
        <f t="shared" si="6"/>
        <v>7.2325102880658436</v>
      </c>
      <c r="X40" s="35">
        <f t="shared" si="7"/>
        <v>5976.7181069958833</v>
      </c>
      <c r="Y40" s="35">
        <f t="shared" si="8"/>
        <v>0</v>
      </c>
      <c r="Z40" s="35">
        <f>(SUM(d223Data400!K63:K68)+Q40)/Q40</f>
        <v>22.333333333333332</v>
      </c>
      <c r="AA40" s="35">
        <f>(SUM(d223Data400!O63:O68))/$Q40*$O40/1.02</f>
        <v>7.6131687242798343</v>
      </c>
      <c r="AB40" s="35">
        <f>(SUM(d223Data400!Q63:Q68))/$Q40*$O40/1.02</f>
        <v>190.32921810699588</v>
      </c>
      <c r="AC40" s="35">
        <f>(SUM(d223Data400!R63:R68))/$Q40*$O40/1.02</f>
        <v>0</v>
      </c>
      <c r="AD40" s="7">
        <f>d223Data400!F63</f>
        <v>1710.48</v>
      </c>
      <c r="AE40" s="34"/>
      <c r="AF40" s="34"/>
      <c r="AH40" s="102">
        <f t="shared" si="9"/>
        <v>26.856666666666666</v>
      </c>
      <c r="AI40" s="102">
        <f t="shared" si="10"/>
        <v>30.983333333333334</v>
      </c>
      <c r="AJ40" s="102">
        <f t="shared" si="11"/>
        <v>110.24</v>
      </c>
      <c r="AK40" s="102">
        <f t="shared" si="12"/>
        <v>3079.0396860114697</v>
      </c>
      <c r="AL40" s="102">
        <f t="shared" si="13"/>
        <v>3552.1501652571201</v>
      </c>
      <c r="AM40" s="102">
        <f t="shared" si="14"/>
        <v>0</v>
      </c>
      <c r="AN40" s="102">
        <f t="shared" si="15"/>
        <v>6007.5094779819174</v>
      </c>
      <c r="AO40" s="102">
        <f t="shared" si="16"/>
        <v>12638.699329250507</v>
      </c>
      <c r="AP40" s="102">
        <f t="shared" si="17"/>
        <v>5.168435527113739</v>
      </c>
    </row>
    <row r="41" spans="1:42" ht="18" x14ac:dyDescent="0.25">
      <c r="A41" s="40">
        <v>407</v>
      </c>
      <c r="B41" s="39"/>
      <c r="C41" s="39"/>
      <c r="D41" s="39"/>
      <c r="E41" s="42">
        <v>10.65</v>
      </c>
      <c r="F41" s="42">
        <v>175.69</v>
      </c>
      <c r="G41" s="42">
        <v>2.1800000000000002</v>
      </c>
      <c r="H41" s="39">
        <v>243.28</v>
      </c>
      <c r="I41" s="124">
        <v>37.76</v>
      </c>
      <c r="J41" s="39">
        <v>29.18</v>
      </c>
      <c r="K41" s="42">
        <v>181.39</v>
      </c>
      <c r="L41" s="42"/>
      <c r="M41" s="113"/>
      <c r="N41" s="106"/>
      <c r="O41" s="36">
        <v>5.0625</v>
      </c>
      <c r="P41" s="36">
        <f t="shared" si="0"/>
        <v>680.13</v>
      </c>
      <c r="Q41" s="36">
        <v>3</v>
      </c>
      <c r="R41" s="36">
        <f t="shared" si="1"/>
        <v>226.71</v>
      </c>
      <c r="S41" s="36">
        <f t="shared" si="2"/>
        <v>1125.2150735294119</v>
      </c>
      <c r="T41" s="35">
        <f t="shared" si="3"/>
        <v>11252.150735294119</v>
      </c>
      <c r="U41" s="35">
        <f t="shared" si="4"/>
        <v>3082.8308823529414</v>
      </c>
      <c r="V41" s="35">
        <f t="shared" si="5"/>
        <v>3000.9375</v>
      </c>
      <c r="W41" s="35">
        <f t="shared" si="6"/>
        <v>36.066176470588232</v>
      </c>
      <c r="X41" s="35">
        <f t="shared" si="7"/>
        <v>4024.8529411764707</v>
      </c>
      <c r="Y41" s="35">
        <f t="shared" si="8"/>
        <v>1107.4632352941176</v>
      </c>
      <c r="Z41" s="35">
        <f>(SUM(d223Data400!K73:K78)+Q41)/Q41</f>
        <v>23.666666666666668</v>
      </c>
      <c r="AA41" s="35">
        <f>(SUM(d223Data400!O73:O78))/$Q41*$O41/1.02</f>
        <v>41.360294117647058</v>
      </c>
      <c r="AB41" s="35">
        <f>(SUM(d223Data400!Q73:Q78))/$Q41*$O41/1.02</f>
        <v>150.5514705882353</v>
      </c>
      <c r="AC41" s="35">
        <f>(SUM(d223Data400!R73:R78))/$Q41*$O41/1.02</f>
        <v>11.580882352941176</v>
      </c>
      <c r="AD41" s="7">
        <f>d223Data400!F73</f>
        <v>1535.9</v>
      </c>
      <c r="AE41" s="34"/>
      <c r="AF41" s="34"/>
      <c r="AH41" s="102">
        <f t="shared" si="9"/>
        <v>62.113333333333337</v>
      </c>
      <c r="AI41" s="102">
        <f t="shared" si="10"/>
        <v>60.463333333333331</v>
      </c>
      <c r="AJ41" s="102">
        <f t="shared" si="11"/>
        <v>216.98333333333335</v>
      </c>
      <c r="AK41" s="102">
        <f t="shared" si="12"/>
        <v>3094.9680118110241</v>
      </c>
      <c r="AL41" s="102">
        <f t="shared" si="13"/>
        <v>3012.7522145669295</v>
      </c>
      <c r="AM41" s="102">
        <f t="shared" si="14"/>
        <v>627.16535433070874</v>
      </c>
      <c r="AN41" s="102">
        <f t="shared" si="15"/>
        <v>4704.0723425196866</v>
      </c>
      <c r="AO41" s="102">
        <f t="shared" si="16"/>
        <v>10811.792568897639</v>
      </c>
      <c r="AP41" s="102">
        <f t="shared" si="17"/>
        <v>4.4634379054840858</v>
      </c>
    </row>
    <row r="42" spans="1:42" ht="18.75" thickBot="1" x14ac:dyDescent="0.3">
      <c r="A42" s="112">
        <v>408</v>
      </c>
      <c r="B42" s="110"/>
      <c r="C42" s="110"/>
      <c r="D42" s="110"/>
      <c r="E42" s="38">
        <v>10.199999999999999</v>
      </c>
      <c r="F42" s="38">
        <v>34.71</v>
      </c>
      <c r="G42" s="38">
        <v>0.82</v>
      </c>
      <c r="H42" s="111">
        <v>69.680000000000007</v>
      </c>
      <c r="I42" s="109">
        <v>4.3499999999999996</v>
      </c>
      <c r="J42" s="109">
        <v>3.42</v>
      </c>
      <c r="K42" s="108">
        <v>47.26</v>
      </c>
      <c r="L42" s="38"/>
      <c r="M42" s="107"/>
      <c r="N42" s="106"/>
      <c r="O42" s="36">
        <v>11.990740740740742</v>
      </c>
      <c r="P42" s="36">
        <f t="shared" si="0"/>
        <v>170.44</v>
      </c>
      <c r="Q42" s="36">
        <v>3</v>
      </c>
      <c r="R42" s="36">
        <f t="shared" si="1"/>
        <v>56.813333333333333</v>
      </c>
      <c r="S42" s="36">
        <f t="shared" si="2"/>
        <v>667.87642217380778</v>
      </c>
      <c r="T42" s="35">
        <f t="shared" si="3"/>
        <v>6678.764221738078</v>
      </c>
      <c r="U42" s="35">
        <f t="shared" si="4"/>
        <v>1759.8175381263616</v>
      </c>
      <c r="V42" s="35">
        <f t="shared" si="5"/>
        <v>1851.9032921810699</v>
      </c>
      <c r="W42" s="35">
        <f t="shared" si="6"/>
        <v>32.132050351004601</v>
      </c>
      <c r="X42" s="35">
        <f t="shared" si="7"/>
        <v>2730.4405712902453</v>
      </c>
      <c r="Y42" s="35">
        <f t="shared" si="8"/>
        <v>304.47076978939725</v>
      </c>
      <c r="Z42" s="35">
        <f>(SUM(d223Data400!K83:K88)+Q42)/Q42</f>
        <v>21.666666666666668</v>
      </c>
      <c r="AA42" s="35">
        <f>(SUM(d223Data400!O83:O88))/$Q42*$O42/1.02</f>
        <v>19.592713628661343</v>
      </c>
      <c r="AB42" s="35">
        <f>(SUM(d223Data400!Q83:Q88))/$Q42*$O42/1.02</f>
        <v>86.207939966109905</v>
      </c>
      <c r="AC42" s="35">
        <f>(SUM(d223Data400!R83:R88))/$Q42*$O42/1.02</f>
        <v>3.9185427257322685</v>
      </c>
      <c r="AD42" s="7">
        <f>d223Data400!F83</f>
        <v>1628.01</v>
      </c>
      <c r="AE42" s="34"/>
      <c r="AF42" s="34"/>
      <c r="AH42" s="102">
        <f t="shared" si="9"/>
        <v>14.969999999999999</v>
      </c>
      <c r="AI42" s="102">
        <f t="shared" si="10"/>
        <v>15.753333333333332</v>
      </c>
      <c r="AJ42" s="102">
        <f t="shared" si="11"/>
        <v>55.673333333333325</v>
      </c>
      <c r="AK42" s="102">
        <f t="shared" si="12"/>
        <v>1766.7459536307961</v>
      </c>
      <c r="AL42" s="102">
        <f t="shared" si="13"/>
        <v>1859.1942500243024</v>
      </c>
      <c r="AM42" s="102">
        <f t="shared" si="14"/>
        <v>171.12769757946924</v>
      </c>
      <c r="AN42" s="102">
        <f t="shared" si="15"/>
        <v>2944.5765893846606</v>
      </c>
      <c r="AO42" s="102">
        <f t="shared" si="16"/>
        <v>6570.5167930397583</v>
      </c>
      <c r="AP42" s="102">
        <f t="shared" si="17"/>
        <v>2.8198824313436002</v>
      </c>
    </row>
    <row r="43" spans="1:42" ht="13.5" thickTop="1" x14ac:dyDescent="0.2"/>
    <row r="45" spans="1:42" x14ac:dyDescent="0.2">
      <c r="O45" s="7" t="s">
        <v>155</v>
      </c>
      <c r="P45" s="7" t="s">
        <v>154</v>
      </c>
      <c r="Q45" s="7" t="s">
        <v>153</v>
      </c>
      <c r="R45" s="7" t="s">
        <v>156</v>
      </c>
      <c r="S45" s="7" t="s">
        <v>158</v>
      </c>
      <c r="T45" s="7" t="s">
        <v>157</v>
      </c>
    </row>
    <row r="46" spans="1:42" x14ac:dyDescent="0.2">
      <c r="N46" s="7" t="s">
        <v>169</v>
      </c>
      <c r="O46" s="35">
        <f>AVERAGE(T13,T34)</f>
        <v>13325.099400871459</v>
      </c>
      <c r="P46" s="35">
        <f>AVERAGE(T37,T39)</f>
        <v>11342.793361171629</v>
      </c>
      <c r="Q46" s="35">
        <f>AVERAGE(T18,T21,T38,T40)</f>
        <v>10252.002314814814</v>
      </c>
      <c r="R46" s="35">
        <f>AVERAGE(T12,T25,T28,T32)</f>
        <v>8309.987972040668</v>
      </c>
      <c r="S46" s="35">
        <f>AVERAGE(T11,T23)</f>
        <v>8429.7184776688446</v>
      </c>
      <c r="T46" s="35">
        <f>AVERAGE(T26,T30)</f>
        <v>7793.7295751633983</v>
      </c>
    </row>
    <row r="47" spans="1:42" x14ac:dyDescent="0.2">
      <c r="N47" s="7" t="s">
        <v>168</v>
      </c>
      <c r="O47" s="35">
        <f>AVERAGE(U13,U34)</f>
        <v>3993.8121822803196</v>
      </c>
      <c r="P47" s="35">
        <f>AVERAGE(U37,U39)</f>
        <v>3075.2721798595976</v>
      </c>
      <c r="Q47" s="35">
        <f>AVERAGE(U18,U21,U38,U40)</f>
        <v>2695.6376331396755</v>
      </c>
      <c r="R47" s="35">
        <f>AVERAGE(U12,U25,U28,U32)</f>
        <v>2434.0786129266526</v>
      </c>
      <c r="S47" s="35">
        <f>AVERAGE(U11,U23)</f>
        <v>2190.1123366013067</v>
      </c>
      <c r="T47" s="35">
        <f>AVERAGE(U26,U30)</f>
        <v>1836.5693082788671</v>
      </c>
    </row>
    <row r="48" spans="1:42" x14ac:dyDescent="0.2">
      <c r="N48" s="7" t="s">
        <v>167</v>
      </c>
      <c r="O48" s="35">
        <f>AVERAGE(V13,V34)</f>
        <v>5288.9429012345681</v>
      </c>
      <c r="P48" s="35">
        <f>AVERAGE(V37,V39)</f>
        <v>3925.9816025175505</v>
      </c>
      <c r="Q48" s="35">
        <f>AVERAGE(V18,V21,V38,V40)</f>
        <v>3095.4326282982324</v>
      </c>
      <c r="R48" s="35">
        <f>AVERAGE(V12,V25,V28,V32)</f>
        <v>3090.7327977487294</v>
      </c>
      <c r="S48" s="35">
        <f>AVERAGE(V11,V23)</f>
        <v>2149.1779003267975</v>
      </c>
      <c r="T48" s="35">
        <f>AVERAGE(V26,V30)</f>
        <v>2182.1068218954247</v>
      </c>
    </row>
    <row r="49" spans="14:20" x14ac:dyDescent="0.2">
      <c r="N49" s="7" t="s">
        <v>166</v>
      </c>
      <c r="O49" s="35">
        <f>AVERAGE(W13,W34)</f>
        <v>106.90767973856211</v>
      </c>
      <c r="P49" s="35">
        <f>AVERAGE(W37,W39)</f>
        <v>69.980936819172129</v>
      </c>
      <c r="Q49" s="35">
        <f>AVERAGE(W18,W21,W38,W40)</f>
        <v>28.552635560396993</v>
      </c>
      <c r="R49" s="35">
        <f>AVERAGE(W12,W25,W28,W32)</f>
        <v>27.8740770999758</v>
      </c>
      <c r="S49" s="35">
        <f>AVERAGE(W11,W23)</f>
        <v>10.994689542483659</v>
      </c>
      <c r="T49" s="35">
        <f>AVERAGE(W26,W30)</f>
        <v>13.408564814814813</v>
      </c>
    </row>
    <row r="50" spans="14:20" x14ac:dyDescent="0.2">
      <c r="N50" s="7" t="s">
        <v>165</v>
      </c>
      <c r="O50" s="35">
        <f>AVERAGE(X13,X34)</f>
        <v>3935.4366376180101</v>
      </c>
      <c r="P50" s="35">
        <f>AVERAGE(X37,X39)</f>
        <v>4271.558641975309</v>
      </c>
      <c r="Q50" s="35">
        <f>AVERAGE(X18,X21,X38,X40)</f>
        <v>4095.9337932703938</v>
      </c>
      <c r="R50" s="35">
        <f>AVERAGE(X12,X25,X28,X32)</f>
        <v>2757.3024842653108</v>
      </c>
      <c r="S50" s="35">
        <f>AVERAGE(X11,X23)</f>
        <v>3876.7207924836594</v>
      </c>
      <c r="T50" s="35">
        <f>AVERAGE(X26,X30)</f>
        <v>3466.5070125272332</v>
      </c>
    </row>
    <row r="51" spans="14:20" x14ac:dyDescent="0.2">
      <c r="N51" s="7" t="s">
        <v>164</v>
      </c>
      <c r="O51" s="35">
        <f>AVERAGE(Y13,Y34)</f>
        <v>0</v>
      </c>
      <c r="P51" s="35">
        <f>AVERAGE(Y37,Y39)</f>
        <v>0</v>
      </c>
      <c r="Q51" s="35">
        <f>AVERAGE(Y18,Y21,Y38,Y40)</f>
        <v>336.44562454611474</v>
      </c>
      <c r="R51" s="35">
        <f>AVERAGE(Y12,Y25,Y28,Y32)</f>
        <v>0</v>
      </c>
      <c r="S51" s="35">
        <f>AVERAGE(Y11,Y23)</f>
        <v>202.71275871459693</v>
      </c>
      <c r="T51" s="35">
        <f>AVERAGE(Y26,Y30)</f>
        <v>295.1378676470589</v>
      </c>
    </row>
    <row r="52" spans="14:20" x14ac:dyDescent="0.2">
      <c r="N52" s="7" t="s">
        <v>163</v>
      </c>
      <c r="O52" s="35">
        <f>AVERAGE(Z13,Z34)</f>
        <v>24.333333333333332</v>
      </c>
      <c r="P52" s="35">
        <f>AVERAGE(Z37,Z39)</f>
        <v>20.333333333333336</v>
      </c>
      <c r="Q52" s="35">
        <f>AVERAGE(Z18,Z21,Z38,Z40)</f>
        <v>23.333333333333332</v>
      </c>
      <c r="R52" s="35">
        <f>AVERAGE(Z12,Z25,Z28,Z32)</f>
        <v>20.333333333333332</v>
      </c>
      <c r="S52" s="35">
        <f>AVERAGE(Z11,Z23)</f>
        <v>25.833333333333336</v>
      </c>
      <c r="T52" s="35">
        <f>AVERAGE(Z26,Z30)</f>
        <v>23.5</v>
      </c>
    </row>
    <row r="53" spans="14:20" x14ac:dyDescent="0.2">
      <c r="N53" s="7" t="s">
        <v>162</v>
      </c>
      <c r="O53" s="35">
        <f>AVERAGE(AA13,AA34)</f>
        <v>109.16394335511983</v>
      </c>
      <c r="P53" s="35">
        <f>AVERAGE(AA37,AA39)</f>
        <v>50.620309852336</v>
      </c>
      <c r="Q53" s="35">
        <f>AVERAGE(AA18,AA21,AA38,AA40)</f>
        <v>27.811062696683614</v>
      </c>
      <c r="R53" s="35">
        <f>AVERAGE(AA12,AA25,AA28,AA32)</f>
        <v>29.256687242798357</v>
      </c>
      <c r="S53" s="35">
        <f>AVERAGE(AA11,AA23)</f>
        <v>12.520424836601308</v>
      </c>
      <c r="T53" s="35">
        <f>AVERAGE(AA26,AA30)</f>
        <v>11.580882352941176</v>
      </c>
    </row>
    <row r="54" spans="14:20" x14ac:dyDescent="0.2">
      <c r="N54" s="7" t="s">
        <v>161</v>
      </c>
      <c r="O54" s="35">
        <f>AVERAGE(AB13,AB34)</f>
        <v>244.28558460421206</v>
      </c>
      <c r="P54" s="35">
        <f>AVERAGE(AB37,AB39)</f>
        <v>171.15710481723551</v>
      </c>
      <c r="Q54" s="35">
        <f>AVERAGE(AB18,AB21,AB38,AB40)</f>
        <v>142.47155652384407</v>
      </c>
      <c r="R54" s="35">
        <f>AVERAGE(AB12,AB25,AB28,AB32)</f>
        <v>166.56832486080853</v>
      </c>
      <c r="S54" s="35">
        <f>AVERAGE(AB11,AB23)</f>
        <v>114.47440087145969</v>
      </c>
      <c r="T54" s="35">
        <f>AVERAGE(AB26,AB30)</f>
        <v>111.3630174291939</v>
      </c>
    </row>
    <row r="55" spans="14:20" x14ac:dyDescent="0.2">
      <c r="N55" s="7" t="s">
        <v>160</v>
      </c>
      <c r="O55" s="35">
        <f>AVERAGE(AC13,AC34)</f>
        <v>0</v>
      </c>
      <c r="P55" s="35">
        <f>AVERAGE(AC37,AC39)</f>
        <v>0</v>
      </c>
      <c r="Q55" s="35">
        <f>AVERAGE(AC18,AC21,AC38,AC40)</f>
        <v>3.5811546840958606</v>
      </c>
      <c r="R55" s="35">
        <f>AVERAGE(AC12,AC25,AC28,AC32)</f>
        <v>0</v>
      </c>
      <c r="S55" s="35">
        <f>AVERAGE(AC11,AC23)</f>
        <v>3.4007352941176467</v>
      </c>
      <c r="T55" s="35">
        <f>AVERAGE(AC26,AC30)</f>
        <v>4.9938725490196081</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pageSetup orientation="landscape" r:id="rId1"/>
  <headerFooter alignWithMargins="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C227-7A7B-45C3-8795-AA0D022ACCA5}">
  <sheetPr>
    <pageSetUpPr fitToPage="1"/>
  </sheetPr>
  <dimension ref="A1:BP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8" s="32" customFormat="1" ht="19.5" customHeight="1" x14ac:dyDescent="0.3">
      <c r="A1" s="33" t="s">
        <v>150</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7"/>
    </row>
    <row r="2" spans="1:68" ht="12.75" customHeight="1" x14ac:dyDescent="0.2">
      <c r="A2" s="29"/>
      <c r="B2" s="29"/>
      <c r="C2" s="29"/>
      <c r="D2" s="29"/>
      <c r="E2" s="29"/>
      <c r="F2" s="29"/>
      <c r="G2" s="29"/>
      <c r="H2" s="29"/>
      <c r="I2" s="29"/>
      <c r="J2" s="29"/>
      <c r="K2" s="29"/>
      <c r="L2" s="29"/>
      <c r="M2" s="29"/>
      <c r="N2" s="29"/>
      <c r="O2" s="29"/>
    </row>
    <row r="3" spans="1:68" ht="12.75" customHeight="1" thickBot="1" x14ac:dyDescent="0.25">
      <c r="A3" s="149" t="s">
        <v>148</v>
      </c>
      <c r="B3" s="149"/>
      <c r="C3" s="149"/>
      <c r="D3" s="150">
        <v>37851</v>
      </c>
      <c r="E3" s="150"/>
      <c r="F3" s="29"/>
      <c r="G3" s="29"/>
      <c r="H3" s="30" t="s">
        <v>147</v>
      </c>
      <c r="I3" s="148" t="s">
        <v>856</v>
      </c>
      <c r="J3" s="148"/>
      <c r="K3" s="29"/>
      <c r="L3" s="29"/>
      <c r="M3" s="30" t="s">
        <v>145</v>
      </c>
      <c r="N3" s="31" t="s">
        <v>745</v>
      </c>
      <c r="O3" s="31"/>
    </row>
    <row r="4" spans="1:68" ht="12.75" customHeight="1" x14ac:dyDescent="0.2">
      <c r="A4" s="29"/>
      <c r="B4" s="29"/>
      <c r="C4" s="29"/>
      <c r="D4" s="29"/>
      <c r="E4" s="29"/>
      <c r="F4" s="29"/>
      <c r="G4" s="29"/>
      <c r="H4" s="29"/>
      <c r="I4" s="29"/>
      <c r="J4" s="29"/>
      <c r="K4" s="29"/>
      <c r="L4" s="29"/>
      <c r="M4" s="29"/>
      <c r="N4" s="29"/>
      <c r="O4" s="29"/>
    </row>
    <row r="5" spans="1:68" ht="12.75" customHeight="1" thickBot="1" x14ac:dyDescent="0.25">
      <c r="A5" s="149" t="s">
        <v>143</v>
      </c>
      <c r="B5" s="149"/>
      <c r="C5" s="149"/>
      <c r="D5" s="152">
        <v>230</v>
      </c>
      <c r="E5" s="152"/>
      <c r="F5" s="29"/>
      <c r="G5" s="29"/>
      <c r="H5" s="30" t="s">
        <v>142</v>
      </c>
      <c r="I5" s="148" t="s">
        <v>855</v>
      </c>
      <c r="J5" s="148"/>
      <c r="K5" s="29"/>
      <c r="L5" s="29"/>
      <c r="M5" s="30" t="s">
        <v>140</v>
      </c>
      <c r="N5" s="31" t="s">
        <v>772</v>
      </c>
      <c r="O5" s="31"/>
    </row>
    <row r="6" spans="1:68" ht="12.75" customHeight="1" x14ac:dyDescent="0.2">
      <c r="A6" s="29"/>
      <c r="B6" s="29"/>
      <c r="C6" s="29"/>
      <c r="D6" s="29"/>
      <c r="E6" s="29"/>
      <c r="F6" s="29"/>
      <c r="G6" s="29"/>
      <c r="H6" s="29"/>
      <c r="I6" s="29"/>
      <c r="J6" s="29"/>
      <c r="K6" s="29"/>
      <c r="L6" s="29"/>
      <c r="M6" s="29"/>
      <c r="N6" s="29"/>
      <c r="O6" s="29"/>
    </row>
    <row r="7" spans="1:68" ht="12.75" customHeight="1" thickBot="1" x14ac:dyDescent="0.25">
      <c r="A7" s="149" t="s">
        <v>138</v>
      </c>
      <c r="B7" s="149"/>
      <c r="C7" s="149"/>
      <c r="D7" s="148" t="s">
        <v>854</v>
      </c>
      <c r="E7" s="148"/>
      <c r="F7" s="148"/>
      <c r="G7" s="148"/>
      <c r="H7" s="148"/>
      <c r="I7" s="148"/>
      <c r="J7" s="148"/>
      <c r="K7" s="148"/>
      <c r="L7" s="148"/>
      <c r="M7" s="148"/>
      <c r="N7" s="148"/>
      <c r="O7" s="148"/>
    </row>
    <row r="8" spans="1:68" ht="12.75" customHeight="1" thickBot="1" x14ac:dyDescent="0.25">
      <c r="A8" s="29"/>
      <c r="B8" s="29"/>
      <c r="C8" s="29"/>
      <c r="D8" s="151"/>
      <c r="E8" s="151"/>
      <c r="F8" s="151"/>
      <c r="G8" s="151"/>
      <c r="H8" s="151"/>
      <c r="I8" s="151"/>
      <c r="J8" s="151"/>
      <c r="K8" s="151"/>
      <c r="L8" s="151"/>
      <c r="M8" s="151"/>
      <c r="N8" s="151"/>
      <c r="O8" s="151"/>
    </row>
    <row r="9" spans="1:68" ht="12.75" customHeight="1" x14ac:dyDescent="0.2"/>
    <row r="10" spans="1:68" ht="13.5" thickBot="1" x14ac:dyDescent="0.25">
      <c r="B10" s="28"/>
      <c r="C10" s="28"/>
      <c r="D10" s="28"/>
      <c r="E10" s="28"/>
      <c r="F10" s="28"/>
      <c r="G10" s="28"/>
      <c r="H10" s="28"/>
      <c r="I10" s="28"/>
      <c r="J10" s="28"/>
      <c r="K10" s="28"/>
      <c r="L10" s="28"/>
      <c r="M10" s="28"/>
      <c r="N10" s="28"/>
      <c r="O10" s="28"/>
      <c r="P10" s="28"/>
      <c r="Q10" s="28"/>
      <c r="R10" s="28"/>
      <c r="S10" s="28"/>
    </row>
    <row r="11" spans="1:68"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8" ht="3.75" customHeight="1" x14ac:dyDescent="0.2">
      <c r="B12" s="11"/>
      <c r="C12" s="9"/>
      <c r="D12" s="9"/>
      <c r="E12" s="9"/>
      <c r="F12" s="10"/>
      <c r="G12" s="9"/>
      <c r="H12" s="9"/>
      <c r="I12" s="9"/>
      <c r="J12" s="9"/>
      <c r="K12" s="10"/>
      <c r="L12" s="10"/>
      <c r="M12" s="10"/>
      <c r="N12" s="10"/>
      <c r="O12" s="10"/>
      <c r="P12" s="10"/>
      <c r="Q12" s="9"/>
      <c r="R12" s="9"/>
      <c r="S12" s="8"/>
    </row>
    <row r="13" spans="1:68" ht="15.75" x14ac:dyDescent="0.2">
      <c r="B13" s="147">
        <v>101</v>
      </c>
      <c r="C13" s="21" t="s">
        <v>104</v>
      </c>
      <c r="D13" s="19" t="s">
        <v>730</v>
      </c>
      <c r="E13" s="19">
        <v>230</v>
      </c>
      <c r="F13" s="19">
        <v>1580.38</v>
      </c>
      <c r="G13" s="19">
        <v>17.989999999999998</v>
      </c>
      <c r="H13" s="19">
        <v>94.9</v>
      </c>
      <c r="I13" s="19"/>
      <c r="J13" s="19">
        <v>13</v>
      </c>
      <c r="K13" s="19">
        <v>25</v>
      </c>
      <c r="L13" s="19">
        <v>10</v>
      </c>
      <c r="M13" s="19">
        <v>87</v>
      </c>
      <c r="N13" s="19">
        <v>65</v>
      </c>
      <c r="O13" s="19">
        <v>14</v>
      </c>
      <c r="P13" s="19">
        <v>4</v>
      </c>
      <c r="Q13" s="19">
        <v>49</v>
      </c>
      <c r="R13" s="19">
        <v>2</v>
      </c>
      <c r="S13" s="18" t="s">
        <v>731</v>
      </c>
      <c r="T13" s="7" t="s">
        <v>829</v>
      </c>
      <c r="U13" s="102">
        <v>3</v>
      </c>
      <c r="V13" s="102">
        <f>IF($H13="","",$H13)</f>
        <v>94.9</v>
      </c>
      <c r="W13" s="102">
        <f>IF(V13="","",V13/100)</f>
        <v>0.94900000000000007</v>
      </c>
      <c r="X13" s="102">
        <f>IF($G13="","",$G13)</f>
        <v>17.989999999999998</v>
      </c>
      <c r="Y13" s="102">
        <f>IF($K13="","",$K13)</f>
        <v>25</v>
      </c>
      <c r="Z13" s="102">
        <f>IF(J13="","",J13-1)</f>
        <v>12</v>
      </c>
      <c r="AA13" s="102">
        <f>IF($L13="","",$L13)</f>
        <v>10</v>
      </c>
      <c r="AB13" s="102">
        <f>IF($M13="","",$M13)</f>
        <v>87</v>
      </c>
      <c r="AC13" s="102">
        <f>IF($H14="","",$H14)</f>
        <v>92.2</v>
      </c>
      <c r="AD13" s="102">
        <f>IF(AC13="","",AC13/100)</f>
        <v>0.92200000000000004</v>
      </c>
      <c r="AE13" s="102">
        <f>IF($G14="","",$G14)</f>
        <v>18.829999999999998</v>
      </c>
      <c r="AF13" s="102">
        <f>IF($K14="","",$K14)</f>
        <v>26</v>
      </c>
      <c r="AG13" s="102">
        <f>IF(J14="","",J14-1)</f>
        <v>5</v>
      </c>
      <c r="AH13" s="102">
        <f>IF($L14="","",$L14)</f>
        <v>5</v>
      </c>
      <c r="AI13" s="102">
        <f>IF($M14="","",$M14)</f>
        <v>56</v>
      </c>
      <c r="AJ13" s="102">
        <f>IF($H15="","",$H15)</f>
        <v>80.2</v>
      </c>
      <c r="AK13" s="102">
        <f>IF(AJ13="","",AJ13/100)</f>
        <v>0.80200000000000005</v>
      </c>
      <c r="AL13" s="102">
        <f>IF($G15="","",$G15)</f>
        <v>10.11</v>
      </c>
      <c r="AM13" s="102">
        <f>IF($K15="","",$K15)</f>
        <v>20</v>
      </c>
      <c r="AN13" s="102">
        <f>IF(J15="","",J15-1)</f>
        <v>4</v>
      </c>
      <c r="AO13" s="102">
        <f>IF($L15="","",$L15)</f>
        <v>2</v>
      </c>
      <c r="AP13" s="102">
        <f>IF($M15="","",$M15)</f>
        <v>13</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5</v>
      </c>
      <c r="BM13" s="102">
        <f>SUM(P13:P18)/U13</f>
        <v>1.3333333333333333</v>
      </c>
      <c r="BN13" s="102">
        <f>SUM(Q13:Q18)/U13</f>
        <v>29.333333333333332</v>
      </c>
      <c r="BO13" s="102">
        <f>SUM(R13:R18)/U13</f>
        <v>2.6666666666666665</v>
      </c>
    </row>
    <row r="14" spans="1:68" ht="15.75" x14ac:dyDescent="0.2">
      <c r="B14" s="147"/>
      <c r="C14" s="21" t="s">
        <v>103</v>
      </c>
      <c r="D14" s="19" t="s">
        <v>745</v>
      </c>
      <c r="E14" s="19">
        <v>231</v>
      </c>
      <c r="F14" s="20"/>
      <c r="G14" s="19">
        <v>18.829999999999998</v>
      </c>
      <c r="H14" s="19">
        <v>92.2</v>
      </c>
      <c r="I14" s="19"/>
      <c r="J14" s="19">
        <v>6</v>
      </c>
      <c r="K14" s="19">
        <v>26</v>
      </c>
      <c r="L14" s="19">
        <v>5</v>
      </c>
      <c r="M14" s="19">
        <v>56</v>
      </c>
      <c r="N14" s="19">
        <v>63</v>
      </c>
      <c r="O14" s="19">
        <v>1</v>
      </c>
      <c r="P14" s="19">
        <v>0</v>
      </c>
      <c r="Q14" s="19">
        <v>26</v>
      </c>
      <c r="R14" s="19">
        <v>6</v>
      </c>
      <c r="S14" s="18" t="s">
        <v>731</v>
      </c>
      <c r="T14" s="7" t="s">
        <v>852</v>
      </c>
    </row>
    <row r="15" spans="1:68" ht="15.75" x14ac:dyDescent="0.2">
      <c r="B15" s="147"/>
      <c r="C15" s="21" t="s">
        <v>102</v>
      </c>
      <c r="D15" s="19" t="str">
        <f>D14</f>
        <v>CO'B</v>
      </c>
      <c r="E15" s="19">
        <f>E14</f>
        <v>231</v>
      </c>
      <c r="F15" s="20"/>
      <c r="G15" s="19">
        <v>10.11</v>
      </c>
      <c r="H15" s="19">
        <v>80.2</v>
      </c>
      <c r="I15" s="19"/>
      <c r="J15" s="19">
        <v>5</v>
      </c>
      <c r="K15" s="19">
        <v>20</v>
      </c>
      <c r="L15" s="19">
        <v>2</v>
      </c>
      <c r="M15" s="19">
        <v>13</v>
      </c>
      <c r="N15" s="19">
        <v>20</v>
      </c>
      <c r="O15" s="19">
        <v>0</v>
      </c>
      <c r="P15" s="19">
        <v>0</v>
      </c>
      <c r="Q15" s="19">
        <v>13</v>
      </c>
      <c r="R15" s="19">
        <v>0</v>
      </c>
      <c r="S15" s="18" t="s">
        <v>731</v>
      </c>
    </row>
    <row r="16" spans="1:68"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231</v>
      </c>
      <c r="F20" s="13">
        <f>F13</f>
        <v>1580.38</v>
      </c>
      <c r="G20" s="13">
        <f t="shared" ref="G20:R20" si="0">AVERAGE(G13:G18)</f>
        <v>15.643333333333331</v>
      </c>
      <c r="H20" s="13">
        <f t="shared" si="0"/>
        <v>89.100000000000009</v>
      </c>
      <c r="I20" s="13" t="e">
        <f t="shared" si="0"/>
        <v>#DIV/0!</v>
      </c>
      <c r="J20" s="13">
        <f t="shared" si="0"/>
        <v>8</v>
      </c>
      <c r="K20" s="13">
        <f t="shared" si="0"/>
        <v>23.666666666666668</v>
      </c>
      <c r="L20" s="13">
        <f t="shared" si="0"/>
        <v>5.666666666666667</v>
      </c>
      <c r="M20" s="13">
        <f t="shared" si="0"/>
        <v>52</v>
      </c>
      <c r="N20" s="13">
        <f t="shared" si="0"/>
        <v>49.333333333333336</v>
      </c>
      <c r="O20" s="13">
        <f t="shared" si="0"/>
        <v>5</v>
      </c>
      <c r="P20" s="13">
        <f t="shared" si="0"/>
        <v>1.3333333333333333</v>
      </c>
      <c r="Q20" s="13">
        <f t="shared" si="0"/>
        <v>29.333333333333332</v>
      </c>
      <c r="R20" s="13">
        <f t="shared" si="0"/>
        <v>2.6666666666666665</v>
      </c>
      <c r="S20" s="12"/>
    </row>
    <row r="21" spans="2:67" ht="15.75" x14ac:dyDescent="0.2">
      <c r="B21" s="17"/>
      <c r="C21" s="16" t="s">
        <v>97</v>
      </c>
      <c r="D21" s="15"/>
      <c r="E21" s="14"/>
      <c r="F21" s="14"/>
      <c r="G21" s="13">
        <f t="shared" ref="G21:R21" si="1">STDEV(G13:G18)/SQRT(COUNT(G13:G18))</f>
        <v>2.7772728429962434</v>
      </c>
      <c r="H21" s="13">
        <f t="shared" si="1"/>
        <v>4.5177427992306081</v>
      </c>
      <c r="I21" s="13" t="e">
        <f t="shared" si="1"/>
        <v>#DIV/0!</v>
      </c>
      <c r="J21" s="13">
        <f t="shared" si="1"/>
        <v>2.5166114784235836</v>
      </c>
      <c r="K21" s="13">
        <f t="shared" si="1"/>
        <v>1.8559214542766775</v>
      </c>
      <c r="L21" s="13">
        <f t="shared" si="1"/>
        <v>2.3333333333333335</v>
      </c>
      <c r="M21" s="13">
        <f t="shared" si="1"/>
        <v>21.455380055672126</v>
      </c>
      <c r="N21" s="13">
        <f t="shared" si="1"/>
        <v>14.678025904202666</v>
      </c>
      <c r="O21" s="13">
        <f t="shared" si="1"/>
        <v>4.5092497528228943</v>
      </c>
      <c r="P21" s="13">
        <f t="shared" si="1"/>
        <v>1.3333333333333335</v>
      </c>
      <c r="Q21" s="13">
        <f t="shared" si="1"/>
        <v>10.525102269231295</v>
      </c>
      <c r="R21" s="13">
        <f t="shared" si="1"/>
        <v>1.763834207376394</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745</v>
      </c>
      <c r="E23" s="19">
        <v>230</v>
      </c>
      <c r="F23" s="19">
        <v>1549.82</v>
      </c>
      <c r="G23" s="19">
        <v>11.5</v>
      </c>
      <c r="H23" s="19">
        <v>86.2</v>
      </c>
      <c r="I23" s="19"/>
      <c r="J23" s="19">
        <v>7</v>
      </c>
      <c r="K23" s="19">
        <v>22</v>
      </c>
      <c r="L23" s="19">
        <v>1</v>
      </c>
      <c r="M23" s="19">
        <v>16</v>
      </c>
      <c r="N23" s="19">
        <v>29</v>
      </c>
      <c r="O23" s="19">
        <v>0</v>
      </c>
      <c r="P23" s="19">
        <v>0</v>
      </c>
      <c r="Q23" s="19">
        <v>10</v>
      </c>
      <c r="R23" s="19">
        <v>5</v>
      </c>
      <c r="S23" s="18" t="s">
        <v>731</v>
      </c>
      <c r="T23" s="7" t="s">
        <v>790</v>
      </c>
      <c r="U23" s="102">
        <v>3</v>
      </c>
      <c r="V23" s="102">
        <f>IF($H23="","",$H23)</f>
        <v>86.2</v>
      </c>
      <c r="W23" s="102">
        <f>IF(V23="","",V23/100)</f>
        <v>0.86199999999999999</v>
      </c>
      <c r="X23" s="102">
        <f>IF($G23="","",$G23)</f>
        <v>11.5</v>
      </c>
      <c r="Y23" s="102">
        <f>IF($K23="","",$K23)</f>
        <v>22</v>
      </c>
      <c r="Z23" s="102">
        <f>IF(J23="","",J23-1)</f>
        <v>6</v>
      </c>
      <c r="AA23" s="102">
        <f>IF($L23="","",$L23)</f>
        <v>1</v>
      </c>
      <c r="AB23" s="102">
        <f>IF($M23="","",$M23)</f>
        <v>16</v>
      </c>
      <c r="AC23" s="102">
        <f>IF($H24="","",$H24)</f>
        <v>89.1</v>
      </c>
      <c r="AD23" s="102">
        <f>IF(AC23="","",AC23/100)</f>
        <v>0.8909999999999999</v>
      </c>
      <c r="AE23" s="102">
        <f>IF($G24="","",$G24)</f>
        <v>13.06</v>
      </c>
      <c r="AF23" s="102">
        <f>IF($K24="","",$K24)</f>
        <v>28</v>
      </c>
      <c r="AG23" s="102">
        <f>IF(J24="","",J24-1)</f>
        <v>4</v>
      </c>
      <c r="AH23" s="102">
        <f>IF($L24="","",$L24)</f>
        <v>0</v>
      </c>
      <c r="AI23" s="102">
        <f>IF($M24="","",$M24)</f>
        <v>0</v>
      </c>
      <c r="AJ23" s="102">
        <f>IF($H25="","",$H25)</f>
        <v>77.8</v>
      </c>
      <c r="AK23" s="102">
        <f>IF(AJ23="","",AJ23/100)</f>
        <v>0.77800000000000002</v>
      </c>
      <c r="AL23" s="102">
        <f>IF($G25="","",$G25)</f>
        <v>15.07</v>
      </c>
      <c r="AM23" s="102">
        <f>IF($K25="","",$K25)</f>
        <v>24</v>
      </c>
      <c r="AN23" s="102">
        <f>IF(J25="","",J25-1)</f>
        <v>6</v>
      </c>
      <c r="AO23" s="102">
        <f>IF($L25="","",$L25)</f>
        <v>2</v>
      </c>
      <c r="AP23" s="102">
        <f>IF($M25="","",$M25)</f>
        <v>31</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4.666666666666667</v>
      </c>
      <c r="BM23" s="102">
        <f>SUM(P23:P28)/U23</f>
        <v>1.6666666666666667</v>
      </c>
      <c r="BN23" s="102">
        <f>SUM(Q23:Q28)/U23</f>
        <v>13.666666666666666</v>
      </c>
      <c r="BO23" s="102">
        <f>SUM(R23:R28)/U23</f>
        <v>2.3333333333333335</v>
      </c>
    </row>
    <row r="24" spans="2:67" ht="15.75" x14ac:dyDescent="0.2">
      <c r="B24" s="147"/>
      <c r="C24" s="21" t="s">
        <v>103</v>
      </c>
      <c r="D24" s="19" t="s">
        <v>745</v>
      </c>
      <c r="E24" s="19">
        <v>231</v>
      </c>
      <c r="F24" s="20"/>
      <c r="G24" s="19">
        <v>13.06</v>
      </c>
      <c r="H24" s="19">
        <v>89.1</v>
      </c>
      <c r="I24" s="19"/>
      <c r="J24" s="19">
        <v>5</v>
      </c>
      <c r="K24" s="19">
        <v>28</v>
      </c>
      <c r="L24" s="19">
        <v>0</v>
      </c>
      <c r="M24" s="19">
        <v>0</v>
      </c>
      <c r="N24" s="19">
        <v>28</v>
      </c>
      <c r="O24" s="19">
        <v>3</v>
      </c>
      <c r="P24" s="19">
        <v>3</v>
      </c>
      <c r="Q24" s="19">
        <v>9</v>
      </c>
      <c r="R24" s="19">
        <v>2</v>
      </c>
      <c r="S24" s="18"/>
    </row>
    <row r="25" spans="2:67" ht="15.75" x14ac:dyDescent="0.2">
      <c r="B25" s="147"/>
      <c r="C25" s="21" t="s">
        <v>102</v>
      </c>
      <c r="D25" s="19" t="str">
        <f>D24</f>
        <v>CO'B</v>
      </c>
      <c r="E25" s="19">
        <f>E24</f>
        <v>231</v>
      </c>
      <c r="F25" s="20"/>
      <c r="G25" s="19">
        <v>15.07</v>
      </c>
      <c r="H25" s="19">
        <v>77.8</v>
      </c>
      <c r="I25" s="19"/>
      <c r="J25" s="19">
        <v>7</v>
      </c>
      <c r="K25" s="19">
        <v>24</v>
      </c>
      <c r="L25" s="19">
        <v>2</v>
      </c>
      <c r="M25" s="19">
        <v>31</v>
      </c>
      <c r="N25" s="19">
        <v>37</v>
      </c>
      <c r="O25" s="19">
        <v>11</v>
      </c>
      <c r="P25" s="19">
        <v>2</v>
      </c>
      <c r="Q25" s="19">
        <v>22</v>
      </c>
      <c r="R25" s="19">
        <v>0</v>
      </c>
      <c r="S25" s="18" t="s">
        <v>732</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231</v>
      </c>
      <c r="F30" s="13">
        <f>F23</f>
        <v>1549.82</v>
      </c>
      <c r="G30" s="13">
        <f t="shared" ref="G30:R30" si="2">AVERAGE(G23:G28)</f>
        <v>13.21</v>
      </c>
      <c r="H30" s="13">
        <f t="shared" si="2"/>
        <v>84.366666666666674</v>
      </c>
      <c r="I30" s="13" t="e">
        <f t="shared" si="2"/>
        <v>#DIV/0!</v>
      </c>
      <c r="J30" s="13">
        <f t="shared" si="2"/>
        <v>6.333333333333333</v>
      </c>
      <c r="K30" s="13">
        <f t="shared" si="2"/>
        <v>24.666666666666668</v>
      </c>
      <c r="L30" s="13">
        <f t="shared" si="2"/>
        <v>1</v>
      </c>
      <c r="M30" s="13">
        <f t="shared" si="2"/>
        <v>15.666666666666666</v>
      </c>
      <c r="N30" s="13">
        <f t="shared" si="2"/>
        <v>31.333333333333332</v>
      </c>
      <c r="O30" s="13">
        <f t="shared" si="2"/>
        <v>4.666666666666667</v>
      </c>
      <c r="P30" s="13">
        <f t="shared" si="2"/>
        <v>1.6666666666666667</v>
      </c>
      <c r="Q30" s="13">
        <f t="shared" si="2"/>
        <v>13.666666666666666</v>
      </c>
      <c r="R30" s="13">
        <f t="shared" si="2"/>
        <v>2.3333333333333335</v>
      </c>
      <c r="S30" s="12"/>
    </row>
    <row r="31" spans="2:67" ht="15.75" x14ac:dyDescent="0.2">
      <c r="B31" s="17"/>
      <c r="C31" s="16" t="s">
        <v>97</v>
      </c>
      <c r="D31" s="15"/>
      <c r="E31" s="14"/>
      <c r="F31" s="14"/>
      <c r="G31" s="13">
        <f t="shared" ref="G31:R31" si="3">STDEV(G23:G28)/SQRT(COUNT(G23:G28))</f>
        <v>1.0332956982393682</v>
      </c>
      <c r="H31" s="13">
        <f t="shared" si="3"/>
        <v>3.3883788322900248</v>
      </c>
      <c r="I31" s="13" t="e">
        <f t="shared" si="3"/>
        <v>#DIV/0!</v>
      </c>
      <c r="J31" s="13">
        <f t="shared" si="3"/>
        <v>0.6666666666666673</v>
      </c>
      <c r="K31" s="13">
        <f t="shared" si="3"/>
        <v>1.7638342073763975</v>
      </c>
      <c r="L31" s="13">
        <f t="shared" si="3"/>
        <v>0.57735026918962584</v>
      </c>
      <c r="M31" s="13">
        <f t="shared" si="3"/>
        <v>8.9504810547317017</v>
      </c>
      <c r="N31" s="13">
        <f t="shared" si="3"/>
        <v>2.8480012484391728</v>
      </c>
      <c r="O31" s="13">
        <f t="shared" si="3"/>
        <v>3.2829526005987018</v>
      </c>
      <c r="P31" s="13">
        <f t="shared" si="3"/>
        <v>0.88191710368819687</v>
      </c>
      <c r="Q31" s="13">
        <f t="shared" si="3"/>
        <v>4.176654695380555</v>
      </c>
      <c r="R31" s="13">
        <f t="shared" si="3"/>
        <v>1.4529663145135581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730</v>
      </c>
      <c r="E33" s="19">
        <v>230</v>
      </c>
      <c r="F33" s="19">
        <v>1499.31</v>
      </c>
      <c r="G33" s="19">
        <v>10.46</v>
      </c>
      <c r="H33" s="19">
        <v>94.1</v>
      </c>
      <c r="I33" s="19"/>
      <c r="J33" s="19">
        <v>9</v>
      </c>
      <c r="K33" s="19">
        <v>24</v>
      </c>
      <c r="L33" s="19">
        <v>2</v>
      </c>
      <c r="M33" s="19">
        <v>9</v>
      </c>
      <c r="N33" s="19">
        <v>17</v>
      </c>
      <c r="O33" s="19">
        <v>2</v>
      </c>
      <c r="P33" s="19">
        <v>0</v>
      </c>
      <c r="Q33" s="19">
        <v>9</v>
      </c>
      <c r="R33" s="19">
        <v>0</v>
      </c>
      <c r="S33" s="18"/>
      <c r="T33" s="7" t="s">
        <v>829</v>
      </c>
      <c r="U33" s="102">
        <v>3</v>
      </c>
      <c r="V33" s="102">
        <f>IF($H33="","",$H33)</f>
        <v>94.1</v>
      </c>
      <c r="W33" s="102">
        <f>IF(V33="","",V33/100)</f>
        <v>0.94099999999999995</v>
      </c>
      <c r="X33" s="102">
        <f>IF($G33="","",$G33)</f>
        <v>10.46</v>
      </c>
      <c r="Y33" s="102">
        <f>IF($K33="","",$K33)</f>
        <v>24</v>
      </c>
      <c r="Z33" s="102">
        <f>IF(J33="","",J33-1)</f>
        <v>8</v>
      </c>
      <c r="AA33" s="102">
        <f>IF($L33="","",$L33)</f>
        <v>2</v>
      </c>
      <c r="AB33" s="102">
        <f>IF($M33="","",$M33)</f>
        <v>9</v>
      </c>
      <c r="AC33" s="102">
        <f>IF($H34="","",$H34)</f>
        <v>82.8</v>
      </c>
      <c r="AD33" s="102">
        <f>IF(AC33="","",AC33/100)</f>
        <v>0.82799999999999996</v>
      </c>
      <c r="AE33" s="102">
        <f>IF($G34="","",$G34)</f>
        <v>9.49</v>
      </c>
      <c r="AF33" s="102">
        <f>IF($K34="","",$K34)</f>
        <v>21</v>
      </c>
      <c r="AG33" s="102">
        <f>IF(J34="","",J34-1)</f>
        <v>4</v>
      </c>
      <c r="AH33" s="102">
        <f>IF($L34="","",$L34)</f>
        <v>1</v>
      </c>
      <c r="AI33" s="102">
        <f>IF($M34="","",$M34)</f>
        <v>9</v>
      </c>
      <c r="AJ33" s="102">
        <f>IF($H35="","",$H35)</f>
        <v>73.7</v>
      </c>
      <c r="AK33" s="102">
        <f>IF(AJ33="","",AJ33/100)</f>
        <v>0.73699999999999999</v>
      </c>
      <c r="AL33" s="102">
        <f>IF($G35="","",$G35)</f>
        <v>11.42</v>
      </c>
      <c r="AM33" s="102">
        <f>IF($K35="","",$K35)</f>
        <v>19</v>
      </c>
      <c r="AN33" s="102">
        <f>IF(J35="","",J35-1)</f>
        <v>5</v>
      </c>
      <c r="AO33" s="102">
        <f>IF($L35="","",$L35)</f>
        <v>5</v>
      </c>
      <c r="AP33" s="102">
        <f>IF($M35="","",$M35)</f>
        <v>17</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0.66666666666666663</v>
      </c>
      <c r="BM33" s="102">
        <f>SUM(P33:P38)/U33</f>
        <v>0</v>
      </c>
      <c r="BN33" s="102">
        <f>SUM(Q33:Q38)/U33</f>
        <v>8.6666666666666661</v>
      </c>
      <c r="BO33" s="102">
        <f>SUM(R33:R38)/U33</f>
        <v>0.33333333333333331</v>
      </c>
    </row>
    <row r="34" spans="2:67" ht="15.75" x14ac:dyDescent="0.2">
      <c r="B34" s="147"/>
      <c r="C34" s="21" t="s">
        <v>103</v>
      </c>
      <c r="D34" s="19" t="s">
        <v>745</v>
      </c>
      <c r="E34" s="19">
        <v>231</v>
      </c>
      <c r="F34" s="20"/>
      <c r="G34" s="19">
        <v>9.49</v>
      </c>
      <c r="H34" s="19">
        <v>82.8</v>
      </c>
      <c r="I34" s="19"/>
      <c r="J34" s="19">
        <v>5</v>
      </c>
      <c r="K34" s="19">
        <v>21</v>
      </c>
      <c r="L34" s="19">
        <v>1</v>
      </c>
      <c r="M34" s="19">
        <v>9</v>
      </c>
      <c r="N34" s="19">
        <v>19</v>
      </c>
      <c r="O34" s="19">
        <v>0</v>
      </c>
      <c r="P34" s="19">
        <v>0</v>
      </c>
      <c r="Q34" s="19">
        <v>7</v>
      </c>
      <c r="R34" s="19">
        <v>0</v>
      </c>
      <c r="S34" s="18" t="s">
        <v>731</v>
      </c>
    </row>
    <row r="35" spans="2:67" ht="15.75" x14ac:dyDescent="0.2">
      <c r="B35" s="147"/>
      <c r="C35" s="21" t="s">
        <v>102</v>
      </c>
      <c r="D35" s="19" t="str">
        <f>D34</f>
        <v>CO'B</v>
      </c>
      <c r="E35" s="19">
        <f>E34</f>
        <v>231</v>
      </c>
      <c r="F35" s="20"/>
      <c r="G35" s="19">
        <v>11.42</v>
      </c>
      <c r="H35" s="19">
        <v>73.7</v>
      </c>
      <c r="I35" s="19"/>
      <c r="J35" s="19">
        <v>6</v>
      </c>
      <c r="K35" s="19">
        <v>19</v>
      </c>
      <c r="L35" s="19">
        <v>5</v>
      </c>
      <c r="M35" s="19">
        <v>17</v>
      </c>
      <c r="N35" s="19">
        <v>28</v>
      </c>
      <c r="O35" s="19">
        <v>0</v>
      </c>
      <c r="P35" s="19">
        <v>0</v>
      </c>
      <c r="Q35" s="19">
        <v>10</v>
      </c>
      <c r="R35" s="19">
        <v>1</v>
      </c>
      <c r="S35" s="18"/>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231</v>
      </c>
      <c r="F40" s="13">
        <f>F33</f>
        <v>1499.31</v>
      </c>
      <c r="G40" s="13">
        <f t="shared" ref="G40:R40" si="4">AVERAGE(G33:G38)</f>
        <v>10.456666666666669</v>
      </c>
      <c r="H40" s="13">
        <f t="shared" si="4"/>
        <v>83.533333333333317</v>
      </c>
      <c r="I40" s="13" t="e">
        <f t="shared" si="4"/>
        <v>#DIV/0!</v>
      </c>
      <c r="J40" s="13">
        <f t="shared" si="4"/>
        <v>6.666666666666667</v>
      </c>
      <c r="K40" s="13">
        <f t="shared" si="4"/>
        <v>21.333333333333332</v>
      </c>
      <c r="L40" s="13">
        <f t="shared" si="4"/>
        <v>2.6666666666666665</v>
      </c>
      <c r="M40" s="13">
        <f t="shared" si="4"/>
        <v>11.666666666666666</v>
      </c>
      <c r="N40" s="13">
        <f t="shared" si="4"/>
        <v>21.333333333333332</v>
      </c>
      <c r="O40" s="13">
        <f t="shared" si="4"/>
        <v>0.66666666666666663</v>
      </c>
      <c r="P40" s="13">
        <f t="shared" si="4"/>
        <v>0</v>
      </c>
      <c r="Q40" s="13">
        <f t="shared" si="4"/>
        <v>8.6666666666666661</v>
      </c>
      <c r="R40" s="13">
        <f t="shared" si="4"/>
        <v>0.33333333333333331</v>
      </c>
      <c r="S40" s="12"/>
    </row>
    <row r="41" spans="2:67" ht="15.75" x14ac:dyDescent="0.2">
      <c r="B41" s="17"/>
      <c r="C41" s="16" t="s">
        <v>97</v>
      </c>
      <c r="D41" s="15"/>
      <c r="E41" s="14"/>
      <c r="F41" s="14"/>
      <c r="G41" s="13">
        <f t="shared" ref="G41:R41" si="5">STDEV(G33:G38)/SQRT(COUNT(G33:G38))</f>
        <v>0.5571455026392218</v>
      </c>
      <c r="H41" s="13">
        <f t="shared" si="5"/>
        <v>5.9003766358127026</v>
      </c>
      <c r="I41" s="13" t="e">
        <f t="shared" si="5"/>
        <v>#DIV/0!</v>
      </c>
      <c r="J41" s="13">
        <f t="shared" si="5"/>
        <v>1.2018504251546627</v>
      </c>
      <c r="K41" s="13">
        <f t="shared" si="5"/>
        <v>1.4529663145135581</v>
      </c>
      <c r="L41" s="13">
        <f t="shared" si="5"/>
        <v>1.2018504251546633</v>
      </c>
      <c r="M41" s="13">
        <f t="shared" si="5"/>
        <v>2.666666666666667</v>
      </c>
      <c r="N41" s="13">
        <f t="shared" si="5"/>
        <v>3.3829638550307415</v>
      </c>
      <c r="O41" s="13">
        <f t="shared" si="5"/>
        <v>0.66666666666666674</v>
      </c>
      <c r="P41" s="13">
        <f t="shared" si="5"/>
        <v>0</v>
      </c>
      <c r="Q41" s="13">
        <f t="shared" si="5"/>
        <v>0.88191710368819609</v>
      </c>
      <c r="R41" s="13">
        <f t="shared" si="5"/>
        <v>0.33333333333333337</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730</v>
      </c>
      <c r="E43" s="19">
        <v>230</v>
      </c>
      <c r="F43" s="19">
        <v>1577.29</v>
      </c>
      <c r="G43" s="19">
        <v>12.21</v>
      </c>
      <c r="H43" s="19">
        <v>87.5</v>
      </c>
      <c r="I43" s="19"/>
      <c r="J43" s="19">
        <v>6</v>
      </c>
      <c r="K43" s="19">
        <v>20</v>
      </c>
      <c r="L43" s="19">
        <v>1</v>
      </c>
      <c r="M43" s="19">
        <v>12</v>
      </c>
      <c r="N43" s="19">
        <v>23</v>
      </c>
      <c r="O43" s="19">
        <v>5</v>
      </c>
      <c r="P43" s="19">
        <v>1</v>
      </c>
      <c r="Q43" s="19">
        <v>16</v>
      </c>
      <c r="R43" s="19"/>
      <c r="S43" s="18" t="s">
        <v>731</v>
      </c>
      <c r="T43" s="7" t="s">
        <v>791</v>
      </c>
      <c r="U43" s="102">
        <v>3</v>
      </c>
      <c r="V43" s="102">
        <f>IF($H43="","",$H43)</f>
        <v>87.5</v>
      </c>
      <c r="W43" s="102">
        <f>IF(V43="","",V43/100)</f>
        <v>0.875</v>
      </c>
      <c r="X43" s="102">
        <f>IF($G43="","",$G43)</f>
        <v>12.21</v>
      </c>
      <c r="Y43" s="102">
        <f>IF($K43="","",$K43)</f>
        <v>20</v>
      </c>
      <c r="Z43" s="102">
        <f>IF(J43="","",J43-1)</f>
        <v>5</v>
      </c>
      <c r="AA43" s="102">
        <f>IF($L43="","",$L43)</f>
        <v>1</v>
      </c>
      <c r="AB43" s="102">
        <f>IF($M43="","",$M43)</f>
        <v>12</v>
      </c>
      <c r="AC43" s="102">
        <f>IF($H44="","",$H44)</f>
        <v>74.400000000000006</v>
      </c>
      <c r="AD43" s="102">
        <f>IF(AC43="","",AC43/100)</f>
        <v>0.74400000000000011</v>
      </c>
      <c r="AE43" s="102">
        <f>IF($G44="","",$G44)</f>
        <v>10.87</v>
      </c>
      <c r="AF43" s="102">
        <f>IF($K44="","",$K44)</f>
        <v>19</v>
      </c>
      <c r="AG43" s="102">
        <f>IF(J44="","",J44-1)</f>
        <v>4</v>
      </c>
      <c r="AH43" s="102">
        <f>IF($L44="","",$L44)</f>
        <v>2</v>
      </c>
      <c r="AI43" s="102">
        <f>IF($M44="","",$M44)</f>
        <v>12</v>
      </c>
      <c r="AJ43" s="102">
        <f>IF($H45="","",$H45)</f>
        <v>94</v>
      </c>
      <c r="AK43" s="102">
        <f>IF(AJ43="","",AJ43/100)</f>
        <v>0.94</v>
      </c>
      <c r="AL43" s="102">
        <f>IF($G45="","",$G45)</f>
        <v>13.7</v>
      </c>
      <c r="AM43" s="102">
        <f>IF($K45="","",$K45)</f>
        <v>22</v>
      </c>
      <c r="AN43" s="102">
        <f>IF(J45="","",J45-1)</f>
        <v>5</v>
      </c>
      <c r="AO43" s="102">
        <f>IF($L45="","",$L45)</f>
        <v>0</v>
      </c>
      <c r="AP43" s="102">
        <f>IF($M45="","",$M45)</f>
        <v>0</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1.6666666666666667</v>
      </c>
      <c r="BM43" s="102">
        <f>SUM(P43:P48)/U43</f>
        <v>0.33333333333333331</v>
      </c>
      <c r="BN43" s="102">
        <f>SUM(Q43:Q48)/U43</f>
        <v>10.333333333333334</v>
      </c>
      <c r="BO43" s="102">
        <f>SUM(R43:R48)/U43</f>
        <v>0.33333333333333331</v>
      </c>
    </row>
    <row r="44" spans="2:67" ht="15.75" x14ac:dyDescent="0.2">
      <c r="B44" s="147"/>
      <c r="C44" s="21" t="s">
        <v>103</v>
      </c>
      <c r="D44" s="19" t="s">
        <v>745</v>
      </c>
      <c r="E44" s="19">
        <v>231</v>
      </c>
      <c r="F44" s="20"/>
      <c r="G44" s="19">
        <v>10.87</v>
      </c>
      <c r="H44" s="19">
        <v>74.400000000000006</v>
      </c>
      <c r="I44" s="19"/>
      <c r="J44" s="19">
        <v>5</v>
      </c>
      <c r="K44" s="19">
        <v>19</v>
      </c>
      <c r="L44" s="19">
        <v>2</v>
      </c>
      <c r="M44" s="19">
        <v>12</v>
      </c>
      <c r="N44" s="19">
        <v>11</v>
      </c>
      <c r="O44" s="19">
        <v>0</v>
      </c>
      <c r="P44" s="19">
        <v>0</v>
      </c>
      <c r="Q44" s="19">
        <v>4</v>
      </c>
      <c r="R44" s="19">
        <v>1</v>
      </c>
      <c r="S44" s="18" t="s">
        <v>731</v>
      </c>
    </row>
    <row r="45" spans="2:67" ht="15.75" x14ac:dyDescent="0.2">
      <c r="B45" s="147"/>
      <c r="C45" s="21" t="s">
        <v>102</v>
      </c>
      <c r="D45" s="19" t="str">
        <f>D44</f>
        <v>CO'B</v>
      </c>
      <c r="E45" s="19">
        <f>E44</f>
        <v>231</v>
      </c>
      <c r="F45" s="20"/>
      <c r="G45" s="19">
        <v>13.7</v>
      </c>
      <c r="H45" s="19">
        <v>94</v>
      </c>
      <c r="I45" s="19"/>
      <c r="J45" s="19">
        <v>6</v>
      </c>
      <c r="K45" s="19">
        <v>22</v>
      </c>
      <c r="L45" s="19">
        <v>0</v>
      </c>
      <c r="M45" s="19">
        <v>0</v>
      </c>
      <c r="N45" s="19">
        <v>16</v>
      </c>
      <c r="O45" s="19">
        <v>0</v>
      </c>
      <c r="P45" s="19">
        <v>0</v>
      </c>
      <c r="Q45" s="19">
        <v>11</v>
      </c>
      <c r="R45" s="19"/>
      <c r="S45" s="18" t="s">
        <v>752</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231</v>
      </c>
      <c r="F50" s="13">
        <f>F43</f>
        <v>1577.29</v>
      </c>
      <c r="G50" s="13">
        <f t="shared" ref="G50:R50" si="6">AVERAGE(G43:G48)</f>
        <v>12.26</v>
      </c>
      <c r="H50" s="13">
        <f t="shared" si="6"/>
        <v>85.3</v>
      </c>
      <c r="I50" s="13" t="e">
        <f t="shared" si="6"/>
        <v>#DIV/0!</v>
      </c>
      <c r="J50" s="13">
        <f t="shared" si="6"/>
        <v>5.666666666666667</v>
      </c>
      <c r="K50" s="13">
        <f t="shared" si="6"/>
        <v>20.333333333333332</v>
      </c>
      <c r="L50" s="13">
        <f t="shared" si="6"/>
        <v>1</v>
      </c>
      <c r="M50" s="13">
        <f t="shared" si="6"/>
        <v>8</v>
      </c>
      <c r="N50" s="13">
        <f t="shared" si="6"/>
        <v>16.666666666666668</v>
      </c>
      <c r="O50" s="13">
        <f t="shared" si="6"/>
        <v>1.6666666666666667</v>
      </c>
      <c r="P50" s="13">
        <f t="shared" si="6"/>
        <v>0.33333333333333331</v>
      </c>
      <c r="Q50" s="13">
        <f t="shared" si="6"/>
        <v>10.333333333333334</v>
      </c>
      <c r="R50" s="13">
        <f t="shared" si="6"/>
        <v>1</v>
      </c>
      <c r="S50" s="12"/>
    </row>
    <row r="51" spans="2:67" ht="15.75" x14ac:dyDescent="0.2">
      <c r="B51" s="17"/>
      <c r="C51" s="16" t="s">
        <v>97</v>
      </c>
      <c r="D51" s="15"/>
      <c r="E51" s="14"/>
      <c r="F51" s="14"/>
      <c r="G51" s="13">
        <f t="shared" ref="G51:R51" si="7">STDEV(G43:G48)/SQRT(COUNT(G43:G48))</f>
        <v>0.81733306144639317</v>
      </c>
      <c r="H51" s="13">
        <f t="shared" si="7"/>
        <v>5.7639685402796328</v>
      </c>
      <c r="I51" s="13" t="e">
        <f t="shared" si="7"/>
        <v>#DIV/0!</v>
      </c>
      <c r="J51" s="13">
        <f t="shared" si="7"/>
        <v>0.33333333333333337</v>
      </c>
      <c r="K51" s="13">
        <f t="shared" si="7"/>
        <v>0.88191710368819687</v>
      </c>
      <c r="L51" s="13">
        <f t="shared" si="7"/>
        <v>0.57735026918962584</v>
      </c>
      <c r="M51" s="13">
        <f t="shared" si="7"/>
        <v>4</v>
      </c>
      <c r="N51" s="13">
        <f t="shared" si="7"/>
        <v>3.4801021696368495</v>
      </c>
      <c r="O51" s="13">
        <f t="shared" si="7"/>
        <v>1.6666666666666667</v>
      </c>
      <c r="P51" s="13">
        <f t="shared" si="7"/>
        <v>0.33333333333333337</v>
      </c>
      <c r="Q51" s="13">
        <f t="shared" si="7"/>
        <v>3.4801021696368508</v>
      </c>
      <c r="R51" s="13" t="e">
        <f t="shared" si="7"/>
        <v>#DIV/0!</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730</v>
      </c>
      <c r="E53" s="19">
        <v>230</v>
      </c>
      <c r="F53" s="19">
        <v>1582.62</v>
      </c>
      <c r="G53" s="19">
        <v>11.9</v>
      </c>
      <c r="H53" s="19">
        <v>104.2</v>
      </c>
      <c r="I53" s="19"/>
      <c r="J53" s="19">
        <v>10</v>
      </c>
      <c r="K53" s="19">
        <v>22</v>
      </c>
      <c r="L53" s="19">
        <v>2</v>
      </c>
      <c r="M53" s="19">
        <v>9</v>
      </c>
      <c r="N53" s="19">
        <v>29</v>
      </c>
      <c r="O53" s="19">
        <v>0</v>
      </c>
      <c r="P53" s="19">
        <v>0</v>
      </c>
      <c r="Q53" s="19">
        <v>17</v>
      </c>
      <c r="R53" s="19">
        <v>0</v>
      </c>
      <c r="S53" s="18" t="s">
        <v>731</v>
      </c>
      <c r="U53" s="102">
        <v>3</v>
      </c>
      <c r="V53" s="102">
        <f>IF($H53="","",$H53)</f>
        <v>104.2</v>
      </c>
      <c r="W53" s="102">
        <f>IF(V53="","",V53/100)</f>
        <v>1.042</v>
      </c>
      <c r="X53" s="102">
        <f>IF($G53="","",$G53)</f>
        <v>11.9</v>
      </c>
      <c r="Y53" s="102">
        <f>IF($K53="","",$K53)</f>
        <v>22</v>
      </c>
      <c r="Z53" s="102">
        <f>IF(J53="","",J53-1)</f>
        <v>9</v>
      </c>
      <c r="AA53" s="102">
        <f>IF($L53="","",$L53)</f>
        <v>2</v>
      </c>
      <c r="AB53" s="102">
        <f>IF($M53="","",$M53)</f>
        <v>9</v>
      </c>
      <c r="AC53" s="102">
        <f>IF($H54="","",$H54)</f>
        <v>86</v>
      </c>
      <c r="AD53" s="102">
        <f>IF(AC53="","",AC53/100)</f>
        <v>0.86</v>
      </c>
      <c r="AE53" s="102">
        <f>IF($G54="","",$G54)</f>
        <v>11.2</v>
      </c>
      <c r="AF53" s="102">
        <f>IF($K54="","",$K54)</f>
        <v>21</v>
      </c>
      <c r="AG53" s="102">
        <f>IF(J54="","",J54-1)</f>
        <v>4</v>
      </c>
      <c r="AH53" s="102">
        <f>IF($L54="","",$L54)</f>
        <v>1</v>
      </c>
      <c r="AI53" s="102">
        <f>IF($M54="","",$M54)</f>
        <v>3</v>
      </c>
      <c r="AJ53" s="102">
        <f>IF($H55="","",$H55)</f>
        <v>93.5</v>
      </c>
      <c r="AK53" s="102">
        <f>IF(AJ53="","",AJ53/100)</f>
        <v>0.93500000000000005</v>
      </c>
      <c r="AL53" s="102">
        <f>IF($G55="","",$G55)</f>
        <v>12.1</v>
      </c>
      <c r="AM53" s="102">
        <f>IF($K55="","",$K55)</f>
        <v>22</v>
      </c>
      <c r="AN53" s="102">
        <f>IF(J55="","",J55-1)</f>
        <v>9</v>
      </c>
      <c r="AO53" s="102">
        <f>IF($L55="","",$L55)</f>
        <v>6</v>
      </c>
      <c r="AP53" s="102">
        <f>IF($M55="","",$M55)</f>
        <v>6</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v>
      </c>
      <c r="BM53" s="102">
        <f>SUM(P53:P58)/U53</f>
        <v>0</v>
      </c>
      <c r="BN53" s="102">
        <f>SUM(Q53:Q58)/U53</f>
        <v>12</v>
      </c>
      <c r="BO53" s="102">
        <f>SUM(R53:R58)/U53</f>
        <v>0</v>
      </c>
    </row>
    <row r="54" spans="2:67" ht="15.75" x14ac:dyDescent="0.2">
      <c r="B54" s="147"/>
      <c r="C54" s="21" t="s">
        <v>103</v>
      </c>
      <c r="D54" s="19" t="s">
        <v>730</v>
      </c>
      <c r="E54" s="19">
        <v>231</v>
      </c>
      <c r="F54" s="20"/>
      <c r="G54" s="19">
        <v>11.2</v>
      </c>
      <c r="H54" s="19">
        <v>86</v>
      </c>
      <c r="I54" s="19"/>
      <c r="J54" s="19">
        <v>5</v>
      </c>
      <c r="K54" s="19">
        <v>21</v>
      </c>
      <c r="L54" s="19">
        <v>1</v>
      </c>
      <c r="M54" s="19">
        <v>3</v>
      </c>
      <c r="N54" s="19">
        <v>19</v>
      </c>
      <c r="O54" s="19">
        <v>0</v>
      </c>
      <c r="P54" s="19">
        <v>0</v>
      </c>
      <c r="Q54" s="19">
        <v>9</v>
      </c>
      <c r="R54" s="19">
        <v>0</v>
      </c>
      <c r="S54" s="18" t="s">
        <v>731</v>
      </c>
    </row>
    <row r="55" spans="2:67" ht="15.75" x14ac:dyDescent="0.2">
      <c r="B55" s="147"/>
      <c r="C55" s="21" t="s">
        <v>102</v>
      </c>
      <c r="D55" s="19" t="str">
        <f>D54</f>
        <v>SR</v>
      </c>
      <c r="E55" s="19">
        <f>E54</f>
        <v>231</v>
      </c>
      <c r="F55" s="20"/>
      <c r="G55" s="19">
        <v>12.1</v>
      </c>
      <c r="H55" s="19">
        <v>93.5</v>
      </c>
      <c r="I55" s="19"/>
      <c r="J55" s="19">
        <v>10</v>
      </c>
      <c r="K55" s="19">
        <v>22</v>
      </c>
      <c r="L55" s="19">
        <v>6</v>
      </c>
      <c r="M55" s="19">
        <v>6</v>
      </c>
      <c r="N55" s="19">
        <v>15</v>
      </c>
      <c r="O55" s="19">
        <v>0</v>
      </c>
      <c r="P55" s="19">
        <v>0</v>
      </c>
      <c r="Q55" s="19">
        <v>10</v>
      </c>
      <c r="R55" s="19">
        <v>0</v>
      </c>
      <c r="S55" s="18" t="s">
        <v>752</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231</v>
      </c>
      <c r="F60" s="13">
        <f>F53</f>
        <v>1582.62</v>
      </c>
      <c r="G60" s="13">
        <f t="shared" ref="G60:R60" si="8">AVERAGE(G53:G58)</f>
        <v>11.733333333333334</v>
      </c>
      <c r="H60" s="13">
        <f t="shared" si="8"/>
        <v>94.566666666666663</v>
      </c>
      <c r="I60" s="13" t="e">
        <f t="shared" si="8"/>
        <v>#DIV/0!</v>
      </c>
      <c r="J60" s="13">
        <f t="shared" si="8"/>
        <v>8.3333333333333339</v>
      </c>
      <c r="K60" s="13">
        <f t="shared" si="8"/>
        <v>21.666666666666668</v>
      </c>
      <c r="L60" s="13">
        <f t="shared" si="8"/>
        <v>3</v>
      </c>
      <c r="M60" s="13">
        <f t="shared" si="8"/>
        <v>6</v>
      </c>
      <c r="N60" s="13">
        <f t="shared" si="8"/>
        <v>21</v>
      </c>
      <c r="O60" s="13">
        <f t="shared" si="8"/>
        <v>0</v>
      </c>
      <c r="P60" s="13">
        <f t="shared" si="8"/>
        <v>0</v>
      </c>
      <c r="Q60" s="13">
        <f t="shared" si="8"/>
        <v>12</v>
      </c>
      <c r="R60" s="13">
        <f t="shared" si="8"/>
        <v>0</v>
      </c>
      <c r="S60" s="12"/>
    </row>
    <row r="61" spans="2:67" ht="15.75" x14ac:dyDescent="0.2">
      <c r="B61" s="17"/>
      <c r="C61" s="16" t="s">
        <v>97</v>
      </c>
      <c r="D61" s="15"/>
      <c r="E61" s="14"/>
      <c r="F61" s="14"/>
      <c r="G61" s="13">
        <f t="shared" ref="G61:R61" si="9">STDEV(G53:G58)/SQRT(COUNT(G53:G58))</f>
        <v>0.2728450923957485</v>
      </c>
      <c r="H61" s="13">
        <f t="shared" si="9"/>
        <v>5.2808879724699507</v>
      </c>
      <c r="I61" s="13" t="e">
        <f t="shared" si="9"/>
        <v>#DIV/0!</v>
      </c>
      <c r="J61" s="13">
        <f t="shared" si="9"/>
        <v>1.6666666666666665</v>
      </c>
      <c r="K61" s="13">
        <f t="shared" si="9"/>
        <v>0.33333333333333337</v>
      </c>
      <c r="L61" s="13">
        <f t="shared" si="9"/>
        <v>1.5275252316519468</v>
      </c>
      <c r="M61" s="13">
        <f t="shared" si="9"/>
        <v>1.7320508075688774</v>
      </c>
      <c r="N61" s="13">
        <f t="shared" si="9"/>
        <v>4.1633319989322652</v>
      </c>
      <c r="O61" s="13">
        <f t="shared" si="9"/>
        <v>0</v>
      </c>
      <c r="P61" s="13">
        <f t="shared" si="9"/>
        <v>0</v>
      </c>
      <c r="Q61" s="13">
        <f t="shared" si="9"/>
        <v>2.5166114784235836</v>
      </c>
      <c r="R61" s="13">
        <f t="shared" si="9"/>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730</v>
      </c>
      <c r="E63" s="19">
        <v>230</v>
      </c>
      <c r="F63" s="19">
        <v>1580.06</v>
      </c>
      <c r="G63" s="19">
        <v>13.9</v>
      </c>
      <c r="H63" s="19">
        <v>98.1</v>
      </c>
      <c r="I63" s="19"/>
      <c r="J63" s="19">
        <v>7</v>
      </c>
      <c r="K63" s="19">
        <v>22</v>
      </c>
      <c r="L63" s="19">
        <v>3</v>
      </c>
      <c r="M63" s="19">
        <v>22</v>
      </c>
      <c r="N63" s="19">
        <v>23</v>
      </c>
      <c r="O63" s="19">
        <v>7</v>
      </c>
      <c r="P63" s="19">
        <v>0</v>
      </c>
      <c r="Q63" s="19">
        <v>17</v>
      </c>
      <c r="R63" s="19">
        <v>0</v>
      </c>
      <c r="S63" s="18" t="s">
        <v>731</v>
      </c>
      <c r="U63" s="102">
        <v>3</v>
      </c>
      <c r="V63" s="102">
        <f>IF($H63="","",$H63)</f>
        <v>98.1</v>
      </c>
      <c r="W63" s="102">
        <f>IF(V63="","",V63/100)</f>
        <v>0.98099999999999998</v>
      </c>
      <c r="X63" s="102">
        <f>IF($G63="","",$G63)</f>
        <v>13.9</v>
      </c>
      <c r="Y63" s="102">
        <f>IF($K63="","",$K63)</f>
        <v>22</v>
      </c>
      <c r="Z63" s="102">
        <f>IF(J63="","",J63-1)</f>
        <v>6</v>
      </c>
      <c r="AA63" s="102">
        <f>IF($L63="","",$L63)</f>
        <v>3</v>
      </c>
      <c r="AB63" s="102">
        <f>IF($M63="","",$M63)</f>
        <v>22</v>
      </c>
      <c r="AC63" s="102">
        <f>IF($H64="","",$H64)</f>
        <v>105</v>
      </c>
      <c r="AD63" s="102">
        <f>IF(AC63="","",AC63/100)</f>
        <v>1.05</v>
      </c>
      <c r="AE63" s="102">
        <f>IF($G64="","",$G64)</f>
        <v>14.8</v>
      </c>
      <c r="AF63" s="102">
        <f>IF($K64="","",$K64)</f>
        <v>28</v>
      </c>
      <c r="AG63" s="102">
        <f>IF(J64="","",J64-1)</f>
        <v>8</v>
      </c>
      <c r="AH63" s="102">
        <f>IF($L64="","",$L64)</f>
        <v>2</v>
      </c>
      <c r="AI63" s="102">
        <f>IF($M64="","",$M64)</f>
        <v>15</v>
      </c>
      <c r="AJ63" s="102">
        <f>IF($H65="","",$H65)</f>
        <v>80.5</v>
      </c>
      <c r="AK63" s="102">
        <f>IF(AJ63="","",AJ63/100)</f>
        <v>0.80500000000000005</v>
      </c>
      <c r="AL63" s="102">
        <f>IF($G65="","",$G65)</f>
        <v>12.6</v>
      </c>
      <c r="AM63" s="102">
        <f>IF($K65="","",$K65)</f>
        <v>16</v>
      </c>
      <c r="AN63" s="102">
        <f>IF(J65="","",J65-1)</f>
        <v>7</v>
      </c>
      <c r="AO63" s="102">
        <f>IF($L65="","",$L65)</f>
        <v>3</v>
      </c>
      <c r="AP63" s="102">
        <f>IF($M65="","",$M65)</f>
        <v>28</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2.3333333333333335</v>
      </c>
      <c r="BM63" s="102">
        <f>SUM(P63:P68)/U63</f>
        <v>0</v>
      </c>
      <c r="BN63" s="102">
        <f>SUM(Q63:Q68)/U63</f>
        <v>17</v>
      </c>
      <c r="BO63" s="102">
        <f>SUM(R63:R68)/U63</f>
        <v>1</v>
      </c>
    </row>
    <row r="64" spans="2:67" ht="15.75" x14ac:dyDescent="0.2">
      <c r="B64" s="147"/>
      <c r="C64" s="21" t="s">
        <v>103</v>
      </c>
      <c r="D64" s="19" t="s">
        <v>730</v>
      </c>
      <c r="E64" s="19">
        <v>231</v>
      </c>
      <c r="F64" s="20"/>
      <c r="G64" s="19">
        <v>14.8</v>
      </c>
      <c r="H64" s="19">
        <v>105</v>
      </c>
      <c r="I64" s="19"/>
      <c r="J64" s="19">
        <v>9</v>
      </c>
      <c r="K64" s="19">
        <v>28</v>
      </c>
      <c r="L64" s="19">
        <v>2</v>
      </c>
      <c r="M64" s="19">
        <v>15</v>
      </c>
      <c r="N64" s="19">
        <v>20</v>
      </c>
      <c r="O64" s="19">
        <v>0</v>
      </c>
      <c r="P64" s="19">
        <v>0</v>
      </c>
      <c r="Q64" s="19">
        <v>20</v>
      </c>
      <c r="R64" s="19">
        <v>3</v>
      </c>
      <c r="S64" s="18" t="s">
        <v>752</v>
      </c>
    </row>
    <row r="65" spans="2:67" ht="15.75" x14ac:dyDescent="0.2">
      <c r="B65" s="147"/>
      <c r="C65" s="21" t="s">
        <v>102</v>
      </c>
      <c r="D65" s="19" t="str">
        <f>D64</f>
        <v>SR</v>
      </c>
      <c r="E65" s="19">
        <f>E64</f>
        <v>231</v>
      </c>
      <c r="F65" s="20"/>
      <c r="G65" s="19">
        <v>12.6</v>
      </c>
      <c r="H65" s="19">
        <v>80.5</v>
      </c>
      <c r="I65" s="19"/>
      <c r="J65" s="19">
        <v>8</v>
      </c>
      <c r="K65" s="19">
        <v>16</v>
      </c>
      <c r="L65" s="19">
        <v>3</v>
      </c>
      <c r="M65" s="19">
        <v>28</v>
      </c>
      <c r="N65" s="19">
        <v>27</v>
      </c>
      <c r="O65" s="19">
        <v>0</v>
      </c>
      <c r="P65" s="19">
        <v>0</v>
      </c>
      <c r="Q65" s="19">
        <v>14</v>
      </c>
      <c r="R65" s="19">
        <v>0</v>
      </c>
      <c r="S65" s="18" t="s">
        <v>736</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231</v>
      </c>
      <c r="F70" s="13">
        <f>F63</f>
        <v>1580.06</v>
      </c>
      <c r="G70" s="13">
        <f t="shared" ref="G70:R70" si="10">AVERAGE(G63:G68)</f>
        <v>13.766666666666667</v>
      </c>
      <c r="H70" s="13">
        <f t="shared" si="10"/>
        <v>94.533333333333346</v>
      </c>
      <c r="I70" s="13" t="e">
        <f t="shared" si="10"/>
        <v>#DIV/0!</v>
      </c>
      <c r="J70" s="13">
        <f t="shared" si="10"/>
        <v>8</v>
      </c>
      <c r="K70" s="13">
        <f t="shared" si="10"/>
        <v>22</v>
      </c>
      <c r="L70" s="13">
        <f t="shared" si="10"/>
        <v>2.6666666666666665</v>
      </c>
      <c r="M70" s="13">
        <f t="shared" si="10"/>
        <v>21.666666666666668</v>
      </c>
      <c r="N70" s="13">
        <f t="shared" si="10"/>
        <v>23.333333333333332</v>
      </c>
      <c r="O70" s="13">
        <f t="shared" si="10"/>
        <v>2.3333333333333335</v>
      </c>
      <c r="P70" s="13">
        <f t="shared" si="10"/>
        <v>0</v>
      </c>
      <c r="Q70" s="13">
        <f t="shared" si="10"/>
        <v>17</v>
      </c>
      <c r="R70" s="13">
        <f t="shared" si="10"/>
        <v>1</v>
      </c>
      <c r="S70" s="12"/>
    </row>
    <row r="71" spans="2:67" ht="15.75" x14ac:dyDescent="0.2">
      <c r="B71" s="17"/>
      <c r="C71" s="16" t="s">
        <v>97</v>
      </c>
      <c r="D71" s="15"/>
      <c r="E71" s="14"/>
      <c r="F71" s="14"/>
      <c r="G71" s="13">
        <f t="shared" ref="G71:R71" si="11">STDEV(G63:G68)/SQRT(COUNT(G63:G68))</f>
        <v>0.63857480202226757</v>
      </c>
      <c r="H71" s="13">
        <f t="shared" si="11"/>
        <v>7.2939091789732933</v>
      </c>
      <c r="I71" s="13" t="e">
        <f t="shared" si="11"/>
        <v>#DIV/0!</v>
      </c>
      <c r="J71" s="13">
        <f t="shared" si="11"/>
        <v>0.57735026918962584</v>
      </c>
      <c r="K71" s="13">
        <f t="shared" si="11"/>
        <v>3.4641016151377548</v>
      </c>
      <c r="L71" s="13">
        <f t="shared" si="11"/>
        <v>0.33333333333333365</v>
      </c>
      <c r="M71" s="13">
        <f t="shared" si="11"/>
        <v>3.7564758898615498</v>
      </c>
      <c r="N71" s="13">
        <f t="shared" si="11"/>
        <v>2.0275875100994099</v>
      </c>
      <c r="O71" s="13">
        <f t="shared" si="11"/>
        <v>2.3333333333333335</v>
      </c>
      <c r="P71" s="13">
        <f t="shared" si="11"/>
        <v>0</v>
      </c>
      <c r="Q71" s="13">
        <f t="shared" si="11"/>
        <v>1.7320508075688774</v>
      </c>
      <c r="R71" s="13">
        <f t="shared" si="11"/>
        <v>1</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745</v>
      </c>
      <c r="E73" s="19">
        <v>230</v>
      </c>
      <c r="F73" s="19">
        <v>1534.47</v>
      </c>
      <c r="G73" s="19">
        <v>15</v>
      </c>
      <c r="H73" s="19">
        <v>102</v>
      </c>
      <c r="I73" s="19"/>
      <c r="J73" s="19">
        <v>8</v>
      </c>
      <c r="K73" s="19">
        <v>28</v>
      </c>
      <c r="L73" s="19">
        <v>3</v>
      </c>
      <c r="M73" s="19">
        <v>9</v>
      </c>
      <c r="N73" s="19">
        <v>28</v>
      </c>
      <c r="O73" s="19">
        <v>2</v>
      </c>
      <c r="P73" s="19">
        <v>1</v>
      </c>
      <c r="Q73" s="19">
        <v>11</v>
      </c>
      <c r="R73" s="19">
        <v>0</v>
      </c>
      <c r="S73" s="18" t="s">
        <v>731</v>
      </c>
      <c r="U73" s="102">
        <v>3</v>
      </c>
      <c r="V73" s="102">
        <f>IF($H73="","",$H73)</f>
        <v>102</v>
      </c>
      <c r="W73" s="102">
        <f>IF(V73="","",V73/100)</f>
        <v>1.02</v>
      </c>
      <c r="X73" s="102">
        <f>IF($G73="","",$G73)</f>
        <v>15</v>
      </c>
      <c r="Y73" s="102">
        <f>IF($K73="","",$K73)</f>
        <v>28</v>
      </c>
      <c r="Z73" s="102">
        <f>IF(J73="","",J73-1)</f>
        <v>7</v>
      </c>
      <c r="AA73" s="102">
        <f>IF($L73="","",$L73)</f>
        <v>3</v>
      </c>
      <c r="AB73" s="102">
        <f>IF($M73="","",$M73)</f>
        <v>9</v>
      </c>
      <c r="AC73" s="102">
        <f>IF($H74="","",$H74)</f>
        <v>74.5</v>
      </c>
      <c r="AD73" s="102">
        <f>IF(AC73="","",AC73/100)</f>
        <v>0.745</v>
      </c>
      <c r="AE73" s="102">
        <f>IF($G74="","",$G74)</f>
        <v>11.5</v>
      </c>
      <c r="AF73" s="102">
        <f>IF($K74="","",$K74)</f>
        <v>22</v>
      </c>
      <c r="AG73" s="102">
        <f>IF(J74="","",J74-1)</f>
        <v>4</v>
      </c>
      <c r="AH73" s="102">
        <f>IF($L74="","",$L74)</f>
        <v>2</v>
      </c>
      <c r="AI73" s="102">
        <f>IF($M74="","",$M74)</f>
        <v>9</v>
      </c>
      <c r="AJ73" s="102">
        <f>IF($H75="","",$H75)</f>
        <v>77.3</v>
      </c>
      <c r="AK73" s="102">
        <f>IF(AJ73="","",AJ73/100)</f>
        <v>0.77300000000000002</v>
      </c>
      <c r="AL73" s="102">
        <f>IF($G75="","",$G75)</f>
        <v>7.8</v>
      </c>
      <c r="AM73" s="102">
        <f>IF($K75="","",$K75)</f>
        <v>18</v>
      </c>
      <c r="AN73" s="102">
        <f>IF(J75="","",J75-1)</f>
        <v>10</v>
      </c>
      <c r="AO73" s="102">
        <f>IF($L75="","",$L75)</f>
        <v>1</v>
      </c>
      <c r="AP73" s="102">
        <f>IF($M75="","",$M75)</f>
        <v>0</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0.66666666666666663</v>
      </c>
      <c r="BM73" s="102">
        <f>SUM(P73:P78)/U73</f>
        <v>0.33333333333333331</v>
      </c>
      <c r="BN73" s="102">
        <f>SUM(Q73:Q78)/U73</f>
        <v>8.6666666666666661</v>
      </c>
      <c r="BO73" s="102">
        <f>SUM(R73:R78)/U73</f>
        <v>0.33333333333333331</v>
      </c>
    </row>
    <row r="74" spans="2:67" ht="15.75" x14ac:dyDescent="0.2">
      <c r="B74" s="147"/>
      <c r="C74" s="21" t="s">
        <v>103</v>
      </c>
      <c r="D74" s="19" t="s">
        <v>730</v>
      </c>
      <c r="E74" s="19">
        <v>231</v>
      </c>
      <c r="F74" s="20"/>
      <c r="G74" s="19">
        <v>11.5</v>
      </c>
      <c r="H74" s="19">
        <v>74.5</v>
      </c>
      <c r="I74" s="19"/>
      <c r="J74" s="19">
        <v>5</v>
      </c>
      <c r="K74" s="19">
        <v>22</v>
      </c>
      <c r="L74" s="19">
        <v>2</v>
      </c>
      <c r="M74" s="19">
        <v>9</v>
      </c>
      <c r="N74" s="19">
        <v>18</v>
      </c>
      <c r="O74" s="19">
        <v>0</v>
      </c>
      <c r="P74" s="19">
        <v>0</v>
      </c>
      <c r="Q74" s="19">
        <v>12</v>
      </c>
      <c r="R74" s="19">
        <v>1</v>
      </c>
      <c r="S74" s="18" t="s">
        <v>732</v>
      </c>
    </row>
    <row r="75" spans="2:67" ht="15.75" x14ac:dyDescent="0.2">
      <c r="B75" s="147"/>
      <c r="C75" s="21" t="s">
        <v>102</v>
      </c>
      <c r="D75" s="19" t="str">
        <f>D74</f>
        <v>SR</v>
      </c>
      <c r="E75" s="19">
        <f>E74</f>
        <v>231</v>
      </c>
      <c r="F75" s="20"/>
      <c r="G75" s="19">
        <v>7.8</v>
      </c>
      <c r="H75" s="19">
        <v>77.3</v>
      </c>
      <c r="I75" s="19"/>
      <c r="J75" s="19">
        <v>11</v>
      </c>
      <c r="K75" s="19">
        <v>18</v>
      </c>
      <c r="L75" s="19">
        <v>1</v>
      </c>
      <c r="M75" s="19">
        <v>0</v>
      </c>
      <c r="N75" s="19">
        <v>8</v>
      </c>
      <c r="O75" s="19">
        <v>0</v>
      </c>
      <c r="P75" s="19">
        <v>0</v>
      </c>
      <c r="Q75" s="19">
        <v>3</v>
      </c>
      <c r="R75" s="19">
        <v>0</v>
      </c>
      <c r="S75" s="18" t="s">
        <v>752</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231</v>
      </c>
      <c r="F80" s="13">
        <f>F73</f>
        <v>1534.47</v>
      </c>
      <c r="G80" s="13">
        <f t="shared" ref="G80:R80" si="12">AVERAGE(G73:G78)</f>
        <v>11.433333333333332</v>
      </c>
      <c r="H80" s="13">
        <f t="shared" si="12"/>
        <v>84.600000000000009</v>
      </c>
      <c r="I80" s="13" t="e">
        <f t="shared" si="12"/>
        <v>#DIV/0!</v>
      </c>
      <c r="J80" s="13">
        <f t="shared" si="12"/>
        <v>8</v>
      </c>
      <c r="K80" s="13">
        <f t="shared" si="12"/>
        <v>22.666666666666668</v>
      </c>
      <c r="L80" s="13">
        <f t="shared" si="12"/>
        <v>2</v>
      </c>
      <c r="M80" s="13">
        <f t="shared" si="12"/>
        <v>6</v>
      </c>
      <c r="N80" s="13">
        <f t="shared" si="12"/>
        <v>18</v>
      </c>
      <c r="O80" s="13">
        <f t="shared" si="12"/>
        <v>0.66666666666666663</v>
      </c>
      <c r="P80" s="13">
        <f t="shared" si="12"/>
        <v>0.33333333333333331</v>
      </c>
      <c r="Q80" s="13">
        <f t="shared" si="12"/>
        <v>8.6666666666666661</v>
      </c>
      <c r="R80" s="13">
        <f t="shared" si="12"/>
        <v>0.33333333333333331</v>
      </c>
      <c r="S80" s="12"/>
    </row>
    <row r="81" spans="2:67" ht="15.75" x14ac:dyDescent="0.2">
      <c r="B81" s="17"/>
      <c r="C81" s="16" t="s">
        <v>97</v>
      </c>
      <c r="D81" s="15"/>
      <c r="E81" s="14"/>
      <c r="F81" s="14"/>
      <c r="G81" s="13">
        <f t="shared" ref="G81:R81" si="13">STDEV(G73:G78)/SQRT(COUNT(G73:G78))</f>
        <v>2.0787282436891847</v>
      </c>
      <c r="H81" s="13">
        <f t="shared" si="13"/>
        <v>8.7374672150076513</v>
      </c>
      <c r="I81" s="13" t="e">
        <f t="shared" si="13"/>
        <v>#DIV/0!</v>
      </c>
      <c r="J81" s="13">
        <f t="shared" si="13"/>
        <v>1.7320508075688774</v>
      </c>
      <c r="K81" s="13">
        <f t="shared" si="13"/>
        <v>2.9059326290271179</v>
      </c>
      <c r="L81" s="13">
        <f t="shared" si="13"/>
        <v>0.57735026918962584</v>
      </c>
      <c r="M81" s="13">
        <f t="shared" si="13"/>
        <v>3.0000000000000004</v>
      </c>
      <c r="N81" s="13">
        <f t="shared" si="13"/>
        <v>5.7735026918962582</v>
      </c>
      <c r="O81" s="13">
        <f t="shared" si="13"/>
        <v>0.66666666666666674</v>
      </c>
      <c r="P81" s="13">
        <f t="shared" si="13"/>
        <v>0.33333333333333337</v>
      </c>
      <c r="Q81" s="13">
        <f t="shared" si="13"/>
        <v>2.8480012484391772</v>
      </c>
      <c r="R81" s="13">
        <f t="shared" si="13"/>
        <v>0.33333333333333337</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730</v>
      </c>
      <c r="E83" s="19">
        <v>230</v>
      </c>
      <c r="F83" s="19">
        <v>1465.29</v>
      </c>
      <c r="G83" s="19">
        <v>14</v>
      </c>
      <c r="H83" s="19">
        <v>95.5</v>
      </c>
      <c r="I83" s="19"/>
      <c r="J83" s="19">
        <v>6</v>
      </c>
      <c r="K83" s="19">
        <v>27</v>
      </c>
      <c r="L83" s="19">
        <v>2</v>
      </c>
      <c r="M83" s="19">
        <v>14</v>
      </c>
      <c r="N83" s="19">
        <v>23</v>
      </c>
      <c r="O83" s="19">
        <v>5</v>
      </c>
      <c r="P83" s="19">
        <v>1</v>
      </c>
      <c r="Q83" s="19">
        <v>22</v>
      </c>
      <c r="R83" s="19">
        <v>2</v>
      </c>
      <c r="S83" s="18" t="s">
        <v>731</v>
      </c>
      <c r="U83" s="102">
        <v>3</v>
      </c>
      <c r="V83" s="102">
        <f>IF($H83="","",$H83)</f>
        <v>95.5</v>
      </c>
      <c r="W83" s="102">
        <f>IF(V83="","",V83/100)</f>
        <v>0.95499999999999996</v>
      </c>
      <c r="X83" s="102">
        <f>IF($G83="","",$G83)</f>
        <v>14</v>
      </c>
      <c r="Y83" s="102">
        <f>IF($K83="","",$K83)</f>
        <v>27</v>
      </c>
      <c r="Z83" s="102">
        <f>IF(J83="","",J83-1)</f>
        <v>5</v>
      </c>
      <c r="AA83" s="102">
        <f>IF($L83="","",$L83)</f>
        <v>2</v>
      </c>
      <c r="AB83" s="102">
        <f>IF($M83="","",$M83)</f>
        <v>14</v>
      </c>
      <c r="AC83" s="102">
        <f>IF($H84="","",$H84)</f>
        <v>93</v>
      </c>
      <c r="AD83" s="102">
        <f>IF(AC83="","",AC83/100)</f>
        <v>0.93</v>
      </c>
      <c r="AE83" s="102">
        <f>IF($G84="","",$G84)</f>
        <v>11.7</v>
      </c>
      <c r="AF83" s="102">
        <f>IF($K84="","",$K84)</f>
        <v>20</v>
      </c>
      <c r="AG83" s="102">
        <f>IF(J84="","",J84-1)</f>
        <v>7</v>
      </c>
      <c r="AH83" s="102">
        <f>IF($L84="","",$L84)</f>
        <v>2</v>
      </c>
      <c r="AI83" s="102">
        <f>IF($M84="","",$M84)</f>
        <v>12</v>
      </c>
      <c r="AJ83" s="102">
        <f>IF($H85="","",$H85)</f>
        <v>96.5</v>
      </c>
      <c r="AK83" s="102">
        <f>IF(AJ83="","",AJ83/100)</f>
        <v>0.96499999999999997</v>
      </c>
      <c r="AL83" s="102">
        <f>IF($G85="","",$G85)</f>
        <v>10.6</v>
      </c>
      <c r="AM83" s="102">
        <f>IF($K85="","",$K85)</f>
        <v>19</v>
      </c>
      <c r="AN83" s="102">
        <f>IF(J85="","",J85-1)</f>
        <v>6</v>
      </c>
      <c r="AO83" s="102">
        <f>IF($L85="","",$L85)</f>
        <v>1</v>
      </c>
      <c r="AP83" s="102">
        <f>IF($M85="","",$M85)</f>
        <v>2</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3.3333333333333335</v>
      </c>
      <c r="BM83" s="102">
        <f>SUM(P83:P88)/U83</f>
        <v>0.33333333333333331</v>
      </c>
      <c r="BN83" s="102">
        <f>SUM(Q83:Q88)/U83</f>
        <v>15.666666666666666</v>
      </c>
      <c r="BO83" s="102">
        <f>SUM(R83:R88)/U83</f>
        <v>0.66666666666666663</v>
      </c>
    </row>
    <row r="84" spans="2:67" ht="15.75" x14ac:dyDescent="0.2">
      <c r="B84" s="147"/>
      <c r="C84" s="21" t="s">
        <v>103</v>
      </c>
      <c r="D84" s="19" t="s">
        <v>730</v>
      </c>
      <c r="E84" s="19">
        <v>231</v>
      </c>
      <c r="F84" s="20"/>
      <c r="G84" s="19">
        <v>11.7</v>
      </c>
      <c r="H84" s="19">
        <v>93</v>
      </c>
      <c r="I84" s="19"/>
      <c r="J84" s="19">
        <v>8</v>
      </c>
      <c r="K84" s="19">
        <v>20</v>
      </c>
      <c r="L84" s="19">
        <v>2</v>
      </c>
      <c r="M84" s="19">
        <v>12</v>
      </c>
      <c r="N84" s="19">
        <v>13</v>
      </c>
      <c r="O84" s="19">
        <v>0</v>
      </c>
      <c r="P84" s="19">
        <v>0</v>
      </c>
      <c r="Q84" s="19">
        <v>18</v>
      </c>
      <c r="R84" s="19">
        <v>0</v>
      </c>
      <c r="S84" s="18" t="s">
        <v>732</v>
      </c>
    </row>
    <row r="85" spans="2:67" ht="15.75" x14ac:dyDescent="0.2">
      <c r="B85" s="147"/>
      <c r="C85" s="21" t="s">
        <v>102</v>
      </c>
      <c r="D85" s="19" t="str">
        <f>D84</f>
        <v>SR</v>
      </c>
      <c r="E85" s="19">
        <f>E84</f>
        <v>231</v>
      </c>
      <c r="F85" s="20"/>
      <c r="G85" s="19">
        <v>10.6</v>
      </c>
      <c r="H85" s="19">
        <v>96.5</v>
      </c>
      <c r="I85" s="19"/>
      <c r="J85" s="19">
        <v>7</v>
      </c>
      <c r="K85" s="19">
        <v>19</v>
      </c>
      <c r="L85" s="19">
        <v>1</v>
      </c>
      <c r="M85" s="19">
        <v>2</v>
      </c>
      <c r="N85" s="19">
        <v>8</v>
      </c>
      <c r="O85" s="19">
        <v>5</v>
      </c>
      <c r="P85" s="19">
        <v>0</v>
      </c>
      <c r="Q85" s="19">
        <v>7</v>
      </c>
      <c r="R85" s="19">
        <v>0</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231</v>
      </c>
      <c r="F90" s="13">
        <f>F83</f>
        <v>1465.29</v>
      </c>
      <c r="G90" s="13">
        <f t="shared" ref="G90:R90" si="14">AVERAGE(G83:G88)</f>
        <v>12.1</v>
      </c>
      <c r="H90" s="13">
        <f t="shared" si="14"/>
        <v>95</v>
      </c>
      <c r="I90" s="13" t="e">
        <f t="shared" si="14"/>
        <v>#DIV/0!</v>
      </c>
      <c r="J90" s="13">
        <f t="shared" si="14"/>
        <v>7</v>
      </c>
      <c r="K90" s="13">
        <f t="shared" si="14"/>
        <v>22</v>
      </c>
      <c r="L90" s="13">
        <f t="shared" si="14"/>
        <v>1.6666666666666667</v>
      </c>
      <c r="M90" s="13">
        <f t="shared" si="14"/>
        <v>9.3333333333333339</v>
      </c>
      <c r="N90" s="13">
        <f t="shared" si="14"/>
        <v>14.666666666666666</v>
      </c>
      <c r="O90" s="13">
        <f t="shared" si="14"/>
        <v>3.3333333333333335</v>
      </c>
      <c r="P90" s="13">
        <f t="shared" si="14"/>
        <v>0.33333333333333331</v>
      </c>
      <c r="Q90" s="13">
        <f t="shared" si="14"/>
        <v>15.666666666666666</v>
      </c>
      <c r="R90" s="13">
        <f t="shared" si="14"/>
        <v>0.66666666666666663</v>
      </c>
      <c r="S90" s="12"/>
    </row>
    <row r="91" spans="2:67" ht="15.75" x14ac:dyDescent="0.2">
      <c r="B91" s="17"/>
      <c r="C91" s="16" t="s">
        <v>97</v>
      </c>
      <c r="D91" s="15"/>
      <c r="E91" s="14"/>
      <c r="F91" s="14"/>
      <c r="G91" s="13">
        <f t="shared" ref="G91:R91" si="15">STDEV(G83:G88)/SQRT(COUNT(G83:G88))</f>
        <v>1.0016652800877845</v>
      </c>
      <c r="H91" s="13">
        <f t="shared" si="15"/>
        <v>1.0408329997330663</v>
      </c>
      <c r="I91" s="13" t="e">
        <f t="shared" si="15"/>
        <v>#DIV/0!</v>
      </c>
      <c r="J91" s="13">
        <f t="shared" si="15"/>
        <v>0.57735026918962584</v>
      </c>
      <c r="K91" s="13">
        <f t="shared" si="15"/>
        <v>2.5166114784235836</v>
      </c>
      <c r="L91" s="13">
        <f t="shared" si="15"/>
        <v>0.3333333333333332</v>
      </c>
      <c r="M91" s="13">
        <f t="shared" si="15"/>
        <v>3.7118429085533489</v>
      </c>
      <c r="N91" s="13">
        <f t="shared" si="15"/>
        <v>4.4095855184409842</v>
      </c>
      <c r="O91" s="13">
        <f t="shared" si="15"/>
        <v>1.6666666666666667</v>
      </c>
      <c r="P91" s="13">
        <f t="shared" si="15"/>
        <v>0.33333333333333337</v>
      </c>
      <c r="Q91" s="13">
        <f t="shared" si="15"/>
        <v>4.4845413490245694</v>
      </c>
      <c r="R91" s="13">
        <f t="shared" si="15"/>
        <v>0.66666666666666674</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00A8-6272-4867-B92E-8D48DB4518CA}">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745</v>
      </c>
      <c r="E13" s="19">
        <v>230</v>
      </c>
      <c r="F13" s="19">
        <v>1265.1199999999999</v>
      </c>
      <c r="G13" s="19">
        <v>9.8000000000000007</v>
      </c>
      <c r="H13" s="19">
        <v>77.099999999999994</v>
      </c>
      <c r="I13" s="19"/>
      <c r="J13" s="19">
        <v>10</v>
      </c>
      <c r="K13" s="19">
        <v>18</v>
      </c>
      <c r="L13" s="19">
        <v>1</v>
      </c>
      <c r="M13" s="19">
        <v>8</v>
      </c>
      <c r="N13" s="19">
        <v>11</v>
      </c>
      <c r="O13" s="19">
        <v>1</v>
      </c>
      <c r="P13" s="19">
        <v>0</v>
      </c>
      <c r="Q13" s="19">
        <v>7</v>
      </c>
      <c r="R13" s="19">
        <v>0</v>
      </c>
      <c r="S13" s="18" t="s">
        <v>731</v>
      </c>
      <c r="U13" s="102">
        <v>3</v>
      </c>
      <c r="V13" s="102">
        <f>IF($H13="","",$H13)</f>
        <v>77.099999999999994</v>
      </c>
      <c r="W13" s="102">
        <f>IF(V13="","",V13/100)</f>
        <v>0.77099999999999991</v>
      </c>
      <c r="X13" s="102">
        <f>IF($G13="","",$G13)</f>
        <v>9.8000000000000007</v>
      </c>
      <c r="Y13" s="102">
        <f>IF($K13="","",$K13)</f>
        <v>18</v>
      </c>
      <c r="Z13" s="102">
        <f>IF(J13="","",J13-1)</f>
        <v>9</v>
      </c>
      <c r="AA13" s="102">
        <f>IF($L13="","",$L13)</f>
        <v>1</v>
      </c>
      <c r="AB13" s="102">
        <f>IF($M13="","",$M13)</f>
        <v>8</v>
      </c>
      <c r="AC13" s="102">
        <f>IF($H14="","",$H14)</f>
        <v>77.599999999999994</v>
      </c>
      <c r="AD13" s="102">
        <f>IF(AC13="","",AC13/100)</f>
        <v>0.77599999999999991</v>
      </c>
      <c r="AE13" s="102">
        <f>IF($G14="","",$G14)</f>
        <v>10.1</v>
      </c>
      <c r="AF13" s="102">
        <f>IF($K14="","",$K14)</f>
        <v>15</v>
      </c>
      <c r="AG13" s="102">
        <f>IF(J14="","",J14-1)</f>
        <v>5</v>
      </c>
      <c r="AH13" s="102">
        <f>IF($L14="","",$L14)</f>
        <v>1</v>
      </c>
      <c r="AI13" s="102">
        <f>IF($M14="","",$M14)</f>
        <v>6</v>
      </c>
      <c r="AJ13" s="102">
        <f>IF($H15="","",$H15)</f>
        <v>89.3</v>
      </c>
      <c r="AK13" s="102">
        <f>IF(AJ13="","",AJ13/100)</f>
        <v>0.89300000000000002</v>
      </c>
      <c r="AL13" s="102">
        <f>IF($G15="","",$G15)</f>
        <v>10.6</v>
      </c>
      <c r="AM13" s="102">
        <f>IF($K15="","",$K15)</f>
        <v>27</v>
      </c>
      <c r="AN13" s="102">
        <f>IF(J15="","",J15-1)</f>
        <v>4</v>
      </c>
      <c r="AO13" s="102">
        <f>IF($L15="","",$L15)</f>
        <v>2</v>
      </c>
      <c r="AP13" s="102">
        <f>IF($M15="","",$M15)</f>
        <v>3</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0.33333333333333331</v>
      </c>
      <c r="BM13" s="102">
        <f>SUM(P13:P18)/U13</f>
        <v>0.66666666666666663</v>
      </c>
      <c r="BN13" s="102">
        <f>SUM(Q13:Q18)/U13</f>
        <v>5.666666666666667</v>
      </c>
      <c r="BO13" s="102">
        <f>SUM(R13:R18)/U13</f>
        <v>0.66666666666666663</v>
      </c>
    </row>
    <row r="14" spans="2:67" ht="15.75" x14ac:dyDescent="0.2">
      <c r="B14" s="147"/>
      <c r="C14" s="21" t="s">
        <v>103</v>
      </c>
      <c r="D14" s="19" t="s">
        <v>730</v>
      </c>
      <c r="E14" s="19">
        <v>231</v>
      </c>
      <c r="F14" s="20"/>
      <c r="G14" s="19">
        <v>10.1</v>
      </c>
      <c r="H14" s="19">
        <v>77.599999999999994</v>
      </c>
      <c r="I14" s="19"/>
      <c r="J14" s="19">
        <v>6</v>
      </c>
      <c r="K14" s="19">
        <v>15</v>
      </c>
      <c r="L14" s="19">
        <v>1</v>
      </c>
      <c r="M14" s="19">
        <v>6</v>
      </c>
      <c r="N14" s="19">
        <v>12</v>
      </c>
      <c r="O14" s="19">
        <v>0</v>
      </c>
      <c r="P14" s="19">
        <v>0</v>
      </c>
      <c r="Q14" s="19">
        <v>6</v>
      </c>
      <c r="R14" s="19">
        <v>0</v>
      </c>
      <c r="S14" s="18" t="s">
        <v>731</v>
      </c>
    </row>
    <row r="15" spans="2:67" ht="15.75" x14ac:dyDescent="0.2">
      <c r="B15" s="147"/>
      <c r="C15" s="21" t="s">
        <v>102</v>
      </c>
      <c r="D15" s="19" t="str">
        <f>D14</f>
        <v>SR</v>
      </c>
      <c r="E15" s="19">
        <f>E14</f>
        <v>231</v>
      </c>
      <c r="F15" s="20"/>
      <c r="G15" s="19">
        <v>10.6</v>
      </c>
      <c r="H15" s="19">
        <v>89.3</v>
      </c>
      <c r="I15" s="19"/>
      <c r="J15" s="19">
        <v>5</v>
      </c>
      <c r="K15" s="19">
        <v>27</v>
      </c>
      <c r="L15" s="19">
        <v>2</v>
      </c>
      <c r="M15" s="19">
        <v>3</v>
      </c>
      <c r="N15" s="19">
        <v>18</v>
      </c>
      <c r="O15" s="19">
        <v>0</v>
      </c>
      <c r="P15" s="19">
        <v>2</v>
      </c>
      <c r="Q15" s="19">
        <v>4</v>
      </c>
      <c r="R15" s="19">
        <v>2</v>
      </c>
      <c r="S15" s="18" t="s">
        <v>752</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231</v>
      </c>
      <c r="F20" s="13">
        <f>F13</f>
        <v>1265.1199999999999</v>
      </c>
      <c r="G20" s="13">
        <f t="shared" ref="G20:R20" si="0">AVERAGE(G13:G18)</f>
        <v>10.166666666666666</v>
      </c>
      <c r="H20" s="13">
        <f t="shared" si="0"/>
        <v>81.333333333333329</v>
      </c>
      <c r="I20" s="13" t="e">
        <f t="shared" si="0"/>
        <v>#DIV/0!</v>
      </c>
      <c r="J20" s="13">
        <f t="shared" si="0"/>
        <v>7</v>
      </c>
      <c r="K20" s="13">
        <f t="shared" si="0"/>
        <v>20</v>
      </c>
      <c r="L20" s="13">
        <f t="shared" si="0"/>
        <v>1.3333333333333333</v>
      </c>
      <c r="M20" s="13">
        <f t="shared" si="0"/>
        <v>5.666666666666667</v>
      </c>
      <c r="N20" s="13">
        <f t="shared" si="0"/>
        <v>13.666666666666666</v>
      </c>
      <c r="O20" s="13">
        <f t="shared" si="0"/>
        <v>0.33333333333333331</v>
      </c>
      <c r="P20" s="13">
        <f t="shared" si="0"/>
        <v>0.66666666666666663</v>
      </c>
      <c r="Q20" s="13">
        <f t="shared" si="0"/>
        <v>5.666666666666667</v>
      </c>
      <c r="R20" s="13">
        <f t="shared" si="0"/>
        <v>0.66666666666666663</v>
      </c>
      <c r="S20" s="12"/>
    </row>
    <row r="21" spans="2:67" ht="15.75" x14ac:dyDescent="0.2">
      <c r="B21" s="17"/>
      <c r="C21" s="16" t="s">
        <v>97</v>
      </c>
      <c r="D21" s="15"/>
      <c r="E21" s="14"/>
      <c r="F21" s="14"/>
      <c r="G21" s="13">
        <f t="shared" ref="G21:R21" si="1">STDEV(G13:G18)/SQRT(COUNT(G13:G18))</f>
        <v>0.23333333333333306</v>
      </c>
      <c r="H21" s="13">
        <f t="shared" si="1"/>
        <v>3.9859475382621112</v>
      </c>
      <c r="I21" s="13" t="e">
        <f t="shared" si="1"/>
        <v>#DIV/0!</v>
      </c>
      <c r="J21" s="13">
        <f t="shared" si="1"/>
        <v>1.5275252316519468</v>
      </c>
      <c r="K21" s="13">
        <f t="shared" si="1"/>
        <v>3.6055512754639896</v>
      </c>
      <c r="L21" s="13">
        <f t="shared" si="1"/>
        <v>0.33333333333333337</v>
      </c>
      <c r="M21" s="13">
        <f t="shared" si="1"/>
        <v>1.4529663145135581</v>
      </c>
      <c r="N21" s="13">
        <f t="shared" si="1"/>
        <v>2.1858128414339988</v>
      </c>
      <c r="O21" s="13">
        <f t="shared" si="1"/>
        <v>0.33333333333333337</v>
      </c>
      <c r="P21" s="13">
        <f t="shared" si="1"/>
        <v>0.66666666666666674</v>
      </c>
      <c r="Q21" s="13">
        <f t="shared" si="1"/>
        <v>0.88191710368819731</v>
      </c>
      <c r="R21" s="13">
        <f t="shared" si="1"/>
        <v>0.66666666666666674</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730</v>
      </c>
      <c r="E23" s="19">
        <v>230</v>
      </c>
      <c r="F23" s="19">
        <v>1903.45</v>
      </c>
      <c r="G23" s="19">
        <v>11.3</v>
      </c>
      <c r="H23" s="19">
        <v>85.2</v>
      </c>
      <c r="I23" s="19"/>
      <c r="J23" s="19">
        <v>5</v>
      </c>
      <c r="K23" s="19">
        <v>17</v>
      </c>
      <c r="L23" s="19">
        <v>1</v>
      </c>
      <c r="M23" s="19">
        <v>9</v>
      </c>
      <c r="N23" s="19">
        <v>22</v>
      </c>
      <c r="O23" s="19">
        <v>0</v>
      </c>
      <c r="P23" s="19">
        <v>0</v>
      </c>
      <c r="Q23" s="19">
        <v>13</v>
      </c>
      <c r="R23" s="19">
        <v>1</v>
      </c>
      <c r="S23" s="18" t="s">
        <v>731</v>
      </c>
      <c r="T23" s="7" t="s">
        <v>791</v>
      </c>
      <c r="U23" s="102">
        <v>3</v>
      </c>
      <c r="V23" s="102">
        <f>IF($H23="","",$H23)</f>
        <v>85.2</v>
      </c>
      <c r="W23" s="102">
        <f>IF(V23="","",V23/100)</f>
        <v>0.85199999999999998</v>
      </c>
      <c r="X23" s="102">
        <f>IF($G23="","",$G23)</f>
        <v>11.3</v>
      </c>
      <c r="Y23" s="102">
        <f>IF($K23="","",$K23)</f>
        <v>17</v>
      </c>
      <c r="Z23" s="102">
        <f>IF(J23="","",J23-1)</f>
        <v>4</v>
      </c>
      <c r="AA23" s="102">
        <f>IF($L23="","",$L23)</f>
        <v>1</v>
      </c>
      <c r="AB23" s="102">
        <f>IF($M23="","",$M23)</f>
        <v>9</v>
      </c>
      <c r="AC23" s="102">
        <f>IF($H24="","",$H24)</f>
        <v>88.7</v>
      </c>
      <c r="AD23" s="102">
        <f>IF(AC23="","",AC23/100)</f>
        <v>0.88700000000000001</v>
      </c>
      <c r="AE23" s="102">
        <f>IF($G24="","",$G24)</f>
        <v>9.6</v>
      </c>
      <c r="AF23" s="102">
        <f>IF($K24="","",$K24)</f>
        <v>20</v>
      </c>
      <c r="AG23" s="102">
        <f>IF(J24="","",J24-1)</f>
        <v>7</v>
      </c>
      <c r="AH23" s="102">
        <f>IF($L24="","",$L24)</f>
        <v>2</v>
      </c>
      <c r="AI23" s="102">
        <f>IF($M24="","",$M24)</f>
        <v>6</v>
      </c>
      <c r="AJ23" s="102">
        <f>IF($H25="","",$H25)</f>
        <v>99.8</v>
      </c>
      <c r="AK23" s="102">
        <f>IF(AJ23="","",AJ23/100)</f>
        <v>0.998</v>
      </c>
      <c r="AL23" s="102">
        <f>IF($G25="","",$G25)</f>
        <v>19</v>
      </c>
      <c r="AM23" s="102">
        <f>IF($K25="","",$K25)</f>
        <v>23</v>
      </c>
      <c r="AN23" s="102">
        <f>IF(J25="","",J25-1)</f>
        <v>6</v>
      </c>
      <c r="AO23" s="102">
        <f>IF($L25="","",$L25)</f>
        <v>2</v>
      </c>
      <c r="AP23" s="102">
        <f>IF($M25="","",$M25)</f>
        <v>27</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13.333333333333334</v>
      </c>
      <c r="BM23" s="102">
        <f>SUM(P23:P28)/U23</f>
        <v>0</v>
      </c>
      <c r="BN23" s="102">
        <f>SUM(Q23:Q28)/U23</f>
        <v>21.333333333333332</v>
      </c>
      <c r="BO23" s="102">
        <f>SUM(R23:R28)/U23</f>
        <v>0.33333333333333331</v>
      </c>
    </row>
    <row r="24" spans="2:67" ht="15.75" x14ac:dyDescent="0.2">
      <c r="B24" s="147"/>
      <c r="C24" s="21" t="s">
        <v>103</v>
      </c>
      <c r="D24" s="19" t="s">
        <v>730</v>
      </c>
      <c r="E24" s="19">
        <v>231</v>
      </c>
      <c r="F24" s="20"/>
      <c r="G24" s="19">
        <v>9.6</v>
      </c>
      <c r="H24" s="19">
        <v>88.7</v>
      </c>
      <c r="I24" s="19"/>
      <c r="J24" s="19">
        <v>8</v>
      </c>
      <c r="K24" s="19">
        <v>20</v>
      </c>
      <c r="L24" s="19">
        <v>2</v>
      </c>
      <c r="M24" s="19">
        <v>6</v>
      </c>
      <c r="N24" s="19">
        <v>13</v>
      </c>
      <c r="O24" s="19">
        <v>0</v>
      </c>
      <c r="P24" s="19">
        <v>0</v>
      </c>
      <c r="Q24" s="19">
        <v>9</v>
      </c>
      <c r="R24" s="19">
        <v>0</v>
      </c>
      <c r="S24" s="18" t="s">
        <v>731</v>
      </c>
    </row>
    <row r="25" spans="2:67" ht="15.75" x14ac:dyDescent="0.2">
      <c r="B25" s="147"/>
      <c r="C25" s="21" t="s">
        <v>102</v>
      </c>
      <c r="D25" s="19" t="s">
        <v>775</v>
      </c>
      <c r="E25" s="19">
        <f>E24</f>
        <v>231</v>
      </c>
      <c r="F25" s="20"/>
      <c r="G25" s="19">
        <v>19</v>
      </c>
      <c r="H25" s="19">
        <v>99.8</v>
      </c>
      <c r="I25" s="19"/>
      <c r="J25" s="19">
        <v>7</v>
      </c>
      <c r="K25" s="19">
        <v>23</v>
      </c>
      <c r="L25" s="19">
        <v>2</v>
      </c>
      <c r="M25" s="19">
        <v>27</v>
      </c>
      <c r="N25" s="19">
        <v>39</v>
      </c>
      <c r="O25" s="19">
        <v>40</v>
      </c>
      <c r="P25" s="19">
        <v>0</v>
      </c>
      <c r="Q25" s="19">
        <v>42</v>
      </c>
      <c r="R25" s="19">
        <v>0</v>
      </c>
      <c r="S25" s="18" t="s">
        <v>732</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231</v>
      </c>
      <c r="F30" s="13">
        <f>F23</f>
        <v>1903.45</v>
      </c>
      <c r="G30" s="13">
        <f t="shared" ref="G30:R30" si="2">AVERAGE(G23:G28)</f>
        <v>13.299999999999999</v>
      </c>
      <c r="H30" s="13">
        <f t="shared" si="2"/>
        <v>91.233333333333334</v>
      </c>
      <c r="I30" s="13" t="e">
        <f t="shared" si="2"/>
        <v>#DIV/0!</v>
      </c>
      <c r="J30" s="13">
        <f t="shared" si="2"/>
        <v>6.666666666666667</v>
      </c>
      <c r="K30" s="13">
        <f t="shared" si="2"/>
        <v>20</v>
      </c>
      <c r="L30" s="13">
        <f t="shared" si="2"/>
        <v>1.6666666666666667</v>
      </c>
      <c r="M30" s="13">
        <f t="shared" si="2"/>
        <v>14</v>
      </c>
      <c r="N30" s="13">
        <f t="shared" si="2"/>
        <v>24.666666666666668</v>
      </c>
      <c r="O30" s="13">
        <f t="shared" si="2"/>
        <v>13.333333333333334</v>
      </c>
      <c r="P30" s="13">
        <f t="shared" si="2"/>
        <v>0</v>
      </c>
      <c r="Q30" s="13">
        <f t="shared" si="2"/>
        <v>21.333333333333332</v>
      </c>
      <c r="R30" s="13">
        <f t="shared" si="2"/>
        <v>0.33333333333333331</v>
      </c>
      <c r="S30" s="12"/>
    </row>
    <row r="31" spans="2:67" ht="15.75" x14ac:dyDescent="0.2">
      <c r="B31" s="17"/>
      <c r="C31" s="16" t="s">
        <v>97</v>
      </c>
      <c r="D31" s="15"/>
      <c r="E31" s="14"/>
      <c r="F31" s="14"/>
      <c r="G31" s="13">
        <f t="shared" ref="G31:R31" si="3">STDEV(G23:G28)/SQRT(COUNT(G23:G28))</f>
        <v>2.8919428302325314</v>
      </c>
      <c r="H31" s="13">
        <f t="shared" si="3"/>
        <v>4.400883749632313</v>
      </c>
      <c r="I31" s="13" t="e">
        <f t="shared" si="3"/>
        <v>#DIV/0!</v>
      </c>
      <c r="J31" s="13">
        <f t="shared" si="3"/>
        <v>0.88191710368819609</v>
      </c>
      <c r="K31" s="13">
        <f t="shared" si="3"/>
        <v>1.7320508075688774</v>
      </c>
      <c r="L31" s="13">
        <f t="shared" si="3"/>
        <v>0.3333333333333332</v>
      </c>
      <c r="M31" s="13">
        <f t="shared" si="3"/>
        <v>6.5574385243020012</v>
      </c>
      <c r="N31" s="13">
        <f t="shared" si="3"/>
        <v>7.6230644173528486</v>
      </c>
      <c r="O31" s="13">
        <f t="shared" si="3"/>
        <v>13.333333333333334</v>
      </c>
      <c r="P31" s="13">
        <f t="shared" si="3"/>
        <v>0</v>
      </c>
      <c r="Q31" s="13">
        <f t="shared" si="3"/>
        <v>10.39764930698815</v>
      </c>
      <c r="R31" s="13">
        <f t="shared" si="3"/>
        <v>0.33333333333333337</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745</v>
      </c>
      <c r="E33" s="19">
        <v>230</v>
      </c>
      <c r="F33" s="19">
        <v>1529.98</v>
      </c>
      <c r="G33" s="19">
        <v>16.8</v>
      </c>
      <c r="H33" s="19">
        <v>127</v>
      </c>
      <c r="I33" s="19"/>
      <c r="J33" s="19">
        <v>12</v>
      </c>
      <c r="K33" s="19">
        <v>32</v>
      </c>
      <c r="L33" s="19">
        <v>8</v>
      </c>
      <c r="M33" s="19">
        <v>5</v>
      </c>
      <c r="N33" s="19">
        <v>23</v>
      </c>
      <c r="O33" s="19">
        <v>26</v>
      </c>
      <c r="P33" s="19">
        <v>0</v>
      </c>
      <c r="Q33" s="19">
        <v>28</v>
      </c>
      <c r="R33" s="19">
        <v>0</v>
      </c>
      <c r="S33" s="18" t="s">
        <v>752</v>
      </c>
      <c r="T33" s="7" t="s">
        <v>857</v>
      </c>
      <c r="U33" s="102">
        <v>3</v>
      </c>
      <c r="V33" s="102">
        <f>IF($H33="","",$H33)</f>
        <v>127</v>
      </c>
      <c r="W33" s="102">
        <f>IF(V33="","",V33/100)</f>
        <v>1.27</v>
      </c>
      <c r="X33" s="102">
        <f>IF($G33="","",$G33)</f>
        <v>16.8</v>
      </c>
      <c r="Y33" s="102">
        <f>IF($K33="","",$K33)</f>
        <v>32</v>
      </c>
      <c r="Z33" s="102">
        <f>IF(J33="","",J33-1)</f>
        <v>11</v>
      </c>
      <c r="AA33" s="102">
        <f>IF($L33="","",$L33)</f>
        <v>8</v>
      </c>
      <c r="AB33" s="102">
        <f>IF($M33="","",$M33)</f>
        <v>5</v>
      </c>
      <c r="AC33" s="102">
        <f>IF($H34="","",$H34)</f>
        <v>115</v>
      </c>
      <c r="AD33" s="102">
        <f>IF(AC33="","",AC33/100)</f>
        <v>1.1499999999999999</v>
      </c>
      <c r="AE33" s="102">
        <f>IF($G34="","",$G34)</f>
        <v>18.5</v>
      </c>
      <c r="AF33" s="102">
        <f>IF($K34="","",$K34)</f>
        <v>30</v>
      </c>
      <c r="AG33" s="102">
        <f>IF(J34="","",J34-1)</f>
        <v>9</v>
      </c>
      <c r="AH33" s="102">
        <f>IF($L34="","",$L34)</f>
        <v>5</v>
      </c>
      <c r="AI33" s="102">
        <f>IF($M34="","",$M34)</f>
        <v>22</v>
      </c>
      <c r="AJ33" s="102">
        <f>IF($H35="","",$H35)</f>
        <v>86</v>
      </c>
      <c r="AK33" s="102">
        <f>IF(AJ33="","",AJ33/100)</f>
        <v>0.86</v>
      </c>
      <c r="AL33" s="102">
        <f>IF($G35="","",$G35)</f>
        <v>11.4</v>
      </c>
      <c r="AM33" s="102">
        <f>IF($K35="","",$K35)</f>
        <v>18</v>
      </c>
      <c r="AN33" s="102">
        <f>IF(J35="","",J35-1)</f>
        <v>5</v>
      </c>
      <c r="AO33" s="102">
        <f>IF($L35="","",$L35)</f>
        <v>1</v>
      </c>
      <c r="AP33" s="102">
        <f>IF($M35="","",$M35)</f>
        <v>14</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24.333333333333332</v>
      </c>
      <c r="BM33" s="102">
        <f>SUM(P33:P38)/U33</f>
        <v>0</v>
      </c>
      <c r="BN33" s="102">
        <f>SUM(Q33:Q38)/U33</f>
        <v>26</v>
      </c>
      <c r="BO33" s="102">
        <f>SUM(R33:R38)/U33</f>
        <v>1.3333333333333333</v>
      </c>
    </row>
    <row r="34" spans="2:67" ht="15.75" x14ac:dyDescent="0.2">
      <c r="B34" s="147"/>
      <c r="C34" s="21" t="s">
        <v>103</v>
      </c>
      <c r="D34" s="19" t="s">
        <v>730</v>
      </c>
      <c r="E34" s="19">
        <v>231</v>
      </c>
      <c r="F34" s="20"/>
      <c r="G34" s="19">
        <v>18.5</v>
      </c>
      <c r="H34" s="19">
        <v>115</v>
      </c>
      <c r="I34" s="19"/>
      <c r="J34" s="19">
        <v>10</v>
      </c>
      <c r="K34" s="19">
        <v>30</v>
      </c>
      <c r="L34" s="19">
        <v>5</v>
      </c>
      <c r="M34" s="19">
        <v>22</v>
      </c>
      <c r="N34" s="19">
        <v>37</v>
      </c>
      <c r="O34" s="19">
        <v>47</v>
      </c>
      <c r="P34" s="19">
        <v>0</v>
      </c>
      <c r="Q34" s="19">
        <v>38</v>
      </c>
      <c r="R34" s="19">
        <v>2</v>
      </c>
      <c r="S34" s="18" t="s">
        <v>752</v>
      </c>
    </row>
    <row r="35" spans="2:67" ht="15.75" x14ac:dyDescent="0.2">
      <c r="B35" s="147"/>
      <c r="C35" s="21" t="s">
        <v>102</v>
      </c>
      <c r="D35" s="19" t="s">
        <v>730</v>
      </c>
      <c r="E35" s="19">
        <f>E34</f>
        <v>231</v>
      </c>
      <c r="F35" s="20"/>
      <c r="G35" s="19">
        <v>11.4</v>
      </c>
      <c r="H35" s="19">
        <v>86</v>
      </c>
      <c r="I35" s="19"/>
      <c r="J35" s="19">
        <v>6</v>
      </c>
      <c r="K35" s="19">
        <v>18</v>
      </c>
      <c r="L35" s="19">
        <v>1</v>
      </c>
      <c r="M35" s="19">
        <v>14</v>
      </c>
      <c r="N35" s="19">
        <v>14</v>
      </c>
      <c r="O35" s="19">
        <v>0</v>
      </c>
      <c r="P35" s="19">
        <v>0</v>
      </c>
      <c r="Q35" s="19">
        <v>12</v>
      </c>
      <c r="R35" s="19">
        <v>2</v>
      </c>
      <c r="S35" s="18" t="s">
        <v>731</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231</v>
      </c>
      <c r="F40" s="13">
        <f>F33</f>
        <v>1529.98</v>
      </c>
      <c r="G40" s="13">
        <f t="shared" ref="G40:R40" si="4">AVERAGE(G33:G38)</f>
        <v>15.566666666666665</v>
      </c>
      <c r="H40" s="13">
        <f t="shared" si="4"/>
        <v>109.33333333333333</v>
      </c>
      <c r="I40" s="13" t="e">
        <f t="shared" si="4"/>
        <v>#DIV/0!</v>
      </c>
      <c r="J40" s="13">
        <f t="shared" si="4"/>
        <v>9.3333333333333339</v>
      </c>
      <c r="K40" s="13">
        <f t="shared" si="4"/>
        <v>26.666666666666668</v>
      </c>
      <c r="L40" s="13">
        <f t="shared" si="4"/>
        <v>4.666666666666667</v>
      </c>
      <c r="M40" s="13">
        <f t="shared" si="4"/>
        <v>13.666666666666666</v>
      </c>
      <c r="N40" s="13">
        <f t="shared" si="4"/>
        <v>24.666666666666668</v>
      </c>
      <c r="O40" s="13">
        <f t="shared" si="4"/>
        <v>24.333333333333332</v>
      </c>
      <c r="P40" s="13">
        <f t="shared" si="4"/>
        <v>0</v>
      </c>
      <c r="Q40" s="13">
        <f t="shared" si="4"/>
        <v>26</v>
      </c>
      <c r="R40" s="13">
        <f t="shared" si="4"/>
        <v>1.3333333333333333</v>
      </c>
      <c r="S40" s="12"/>
    </row>
    <row r="41" spans="2:67" ht="15.75" x14ac:dyDescent="0.2">
      <c r="B41" s="17"/>
      <c r="C41" s="16" t="s">
        <v>97</v>
      </c>
      <c r="D41" s="15"/>
      <c r="E41" s="14"/>
      <c r="F41" s="14"/>
      <c r="G41" s="13">
        <f t="shared" ref="G41:R41" si="5">STDEV(G33:G38)/SQRT(COUNT(G33:G38))</f>
        <v>2.1403530342238288</v>
      </c>
      <c r="H41" s="13">
        <f t="shared" si="5"/>
        <v>12.17009084235244</v>
      </c>
      <c r="I41" s="13" t="e">
        <f t="shared" si="5"/>
        <v>#DIV/0!</v>
      </c>
      <c r="J41" s="13">
        <f t="shared" si="5"/>
        <v>1.7638342073763946</v>
      </c>
      <c r="K41" s="13">
        <f t="shared" si="5"/>
        <v>4.3716256828679976</v>
      </c>
      <c r="L41" s="13">
        <f t="shared" si="5"/>
        <v>2.0275875100994067</v>
      </c>
      <c r="M41" s="13">
        <f t="shared" si="5"/>
        <v>4.9103066208854118</v>
      </c>
      <c r="N41" s="13">
        <f t="shared" si="5"/>
        <v>6.6916199666282443</v>
      </c>
      <c r="O41" s="13">
        <f t="shared" si="5"/>
        <v>13.593299002735789</v>
      </c>
      <c r="P41" s="13">
        <f t="shared" si="5"/>
        <v>0</v>
      </c>
      <c r="Q41" s="13">
        <f t="shared" si="5"/>
        <v>7.5718777944003648</v>
      </c>
      <c r="R41" s="13">
        <f t="shared" si="5"/>
        <v>0.66666666666666674</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730</v>
      </c>
      <c r="E43" s="19">
        <v>230</v>
      </c>
      <c r="F43" s="19">
        <v>1775.98</v>
      </c>
      <c r="G43" s="19">
        <v>14.3</v>
      </c>
      <c r="H43" s="19">
        <v>122.3</v>
      </c>
      <c r="I43" s="19"/>
      <c r="J43" s="19">
        <v>6</v>
      </c>
      <c r="K43" s="19">
        <v>26</v>
      </c>
      <c r="L43" s="19">
        <v>1</v>
      </c>
      <c r="M43" s="19">
        <v>1</v>
      </c>
      <c r="N43" s="19">
        <v>19</v>
      </c>
      <c r="O43" s="19">
        <v>2</v>
      </c>
      <c r="P43" s="19">
        <v>0</v>
      </c>
      <c r="Q43" s="19">
        <v>15</v>
      </c>
      <c r="R43" s="19">
        <v>2</v>
      </c>
      <c r="S43" s="18" t="s">
        <v>731</v>
      </c>
      <c r="T43" s="7" t="s">
        <v>791</v>
      </c>
      <c r="U43" s="102">
        <v>3</v>
      </c>
      <c r="V43" s="102">
        <f>IF($H43="","",$H43)</f>
        <v>122.3</v>
      </c>
      <c r="W43" s="102">
        <f>IF(V43="","",V43/100)</f>
        <v>1.2229999999999999</v>
      </c>
      <c r="X43" s="102">
        <f>IF($G43="","",$G43)</f>
        <v>14.3</v>
      </c>
      <c r="Y43" s="102">
        <f>IF($K43="","",$K43)</f>
        <v>26</v>
      </c>
      <c r="Z43" s="102">
        <f>IF(J43="","",J43-1)</f>
        <v>5</v>
      </c>
      <c r="AA43" s="102">
        <f>IF($L43="","",$L43)</f>
        <v>1</v>
      </c>
      <c r="AB43" s="102">
        <f>IF($M43="","",$M43)</f>
        <v>1</v>
      </c>
      <c r="AC43" s="102">
        <f>IF($H44="","",$H44)</f>
        <v>97.8</v>
      </c>
      <c r="AD43" s="102">
        <f>IF(AC43="","",AC43/100)</f>
        <v>0.97799999999999998</v>
      </c>
      <c r="AE43" s="102">
        <f>IF($G44="","",$G44)</f>
        <v>10.6</v>
      </c>
      <c r="AF43" s="102">
        <f>IF($K44="","",$K44)</f>
        <v>22</v>
      </c>
      <c r="AG43" s="102">
        <f>IF(J44="","",J44-1)</f>
        <v>8</v>
      </c>
      <c r="AH43" s="102">
        <f>IF($L44="","",$L44)</f>
        <v>1</v>
      </c>
      <c r="AI43" s="102">
        <f>IF($M44="","",$M44)</f>
        <v>1</v>
      </c>
      <c r="AJ43" s="102">
        <f>IF($H45="","",$H45)</f>
        <v>100.6</v>
      </c>
      <c r="AK43" s="102">
        <f>IF(AJ43="","",AJ43/100)</f>
        <v>1.006</v>
      </c>
      <c r="AL43" s="102">
        <f>IF($G45="","",$G45)</f>
        <v>11.9</v>
      </c>
      <c r="AM43" s="102">
        <f>IF($K45="","",$K45)</f>
        <v>19</v>
      </c>
      <c r="AN43" s="102">
        <f>IF(J45="","",J45-1)</f>
        <v>7</v>
      </c>
      <c r="AO43" s="102">
        <f>IF($L45="","",$L45)</f>
        <v>3</v>
      </c>
      <c r="AP43" s="102">
        <f>IF($M45="","",$M45)</f>
        <v>6</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0.66666666666666663</v>
      </c>
      <c r="BM43" s="102">
        <f>SUM(P43:P48)/U43</f>
        <v>0.33333333333333331</v>
      </c>
      <c r="BN43" s="102">
        <f>SUM(Q43:Q48)/U43</f>
        <v>10</v>
      </c>
      <c r="BO43" s="102">
        <f>SUM(R43:R48)/U43</f>
        <v>1</v>
      </c>
    </row>
    <row r="44" spans="2:67" ht="15.75" x14ac:dyDescent="0.2">
      <c r="B44" s="147"/>
      <c r="C44" s="21" t="s">
        <v>103</v>
      </c>
      <c r="D44" s="19" t="s">
        <v>775</v>
      </c>
      <c r="E44" s="19">
        <v>231</v>
      </c>
      <c r="F44" s="20"/>
      <c r="G44" s="19">
        <v>10.6</v>
      </c>
      <c r="H44" s="19">
        <v>97.8</v>
      </c>
      <c r="I44" s="19"/>
      <c r="J44" s="19">
        <v>9</v>
      </c>
      <c r="K44" s="19">
        <v>22</v>
      </c>
      <c r="L44" s="19">
        <v>1</v>
      </c>
      <c r="M44" s="19">
        <v>1</v>
      </c>
      <c r="N44" s="19">
        <v>20</v>
      </c>
      <c r="O44" s="19">
        <v>0</v>
      </c>
      <c r="P44" s="19">
        <v>0</v>
      </c>
      <c r="Q44" s="19">
        <v>5</v>
      </c>
      <c r="R44" s="19">
        <v>1</v>
      </c>
      <c r="S44" s="18"/>
    </row>
    <row r="45" spans="2:67" ht="15.75" x14ac:dyDescent="0.2">
      <c r="B45" s="147"/>
      <c r="C45" s="21" t="s">
        <v>102</v>
      </c>
      <c r="D45" s="19" t="str">
        <f>D44</f>
        <v>SMM</v>
      </c>
      <c r="E45" s="19">
        <f>E44</f>
        <v>231</v>
      </c>
      <c r="F45" s="20"/>
      <c r="G45" s="19">
        <v>11.9</v>
      </c>
      <c r="H45" s="19">
        <v>100.6</v>
      </c>
      <c r="I45" s="19"/>
      <c r="J45" s="19">
        <v>8</v>
      </c>
      <c r="K45" s="19">
        <v>19</v>
      </c>
      <c r="L45" s="19">
        <v>3</v>
      </c>
      <c r="M45" s="19">
        <v>6</v>
      </c>
      <c r="N45" s="19">
        <v>18</v>
      </c>
      <c r="O45" s="19">
        <v>0</v>
      </c>
      <c r="P45" s="19">
        <v>1</v>
      </c>
      <c r="Q45" s="19">
        <v>10</v>
      </c>
      <c r="R45" s="19">
        <v>0</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231</v>
      </c>
      <c r="F50" s="13">
        <f>F43</f>
        <v>1775.98</v>
      </c>
      <c r="G50" s="13">
        <f t="shared" ref="G50:R50" si="6">AVERAGE(G43:G48)</f>
        <v>12.266666666666666</v>
      </c>
      <c r="H50" s="13">
        <f t="shared" si="6"/>
        <v>106.89999999999999</v>
      </c>
      <c r="I50" s="13" t="e">
        <f t="shared" si="6"/>
        <v>#DIV/0!</v>
      </c>
      <c r="J50" s="13">
        <f t="shared" si="6"/>
        <v>7.666666666666667</v>
      </c>
      <c r="K50" s="13">
        <f t="shared" si="6"/>
        <v>22.333333333333332</v>
      </c>
      <c r="L50" s="13">
        <f t="shared" si="6"/>
        <v>1.6666666666666667</v>
      </c>
      <c r="M50" s="13">
        <f t="shared" si="6"/>
        <v>2.6666666666666665</v>
      </c>
      <c r="N50" s="13">
        <f t="shared" si="6"/>
        <v>19</v>
      </c>
      <c r="O50" s="13">
        <f t="shared" si="6"/>
        <v>0.66666666666666663</v>
      </c>
      <c r="P50" s="13">
        <f t="shared" si="6"/>
        <v>0.33333333333333331</v>
      </c>
      <c r="Q50" s="13">
        <f t="shared" si="6"/>
        <v>10</v>
      </c>
      <c r="R50" s="13">
        <f t="shared" si="6"/>
        <v>1</v>
      </c>
      <c r="S50" s="12"/>
    </row>
    <row r="51" spans="2:67" ht="15.75" x14ac:dyDescent="0.2">
      <c r="B51" s="17"/>
      <c r="C51" s="16" t="s">
        <v>97</v>
      </c>
      <c r="D51" s="15"/>
      <c r="E51" s="14"/>
      <c r="F51" s="14"/>
      <c r="G51" s="13">
        <f t="shared" ref="G51:R51" si="7">STDEV(G43:G48)/SQRT(COUNT(G43:G48))</f>
        <v>1.0837178804672671</v>
      </c>
      <c r="H51" s="13">
        <f t="shared" si="7"/>
        <v>7.7423080107506657</v>
      </c>
      <c r="I51" s="13" t="e">
        <f t="shared" si="7"/>
        <v>#DIV/0!</v>
      </c>
      <c r="J51" s="13">
        <f t="shared" si="7"/>
        <v>0.88191710368819609</v>
      </c>
      <c r="K51" s="13">
        <f t="shared" si="7"/>
        <v>2.0275875100994099</v>
      </c>
      <c r="L51" s="13">
        <f t="shared" si="7"/>
        <v>0.66666666666666663</v>
      </c>
      <c r="M51" s="13">
        <f t="shared" si="7"/>
        <v>1.666666666666667</v>
      </c>
      <c r="N51" s="13">
        <f t="shared" si="7"/>
        <v>0.57735026918962584</v>
      </c>
      <c r="O51" s="13">
        <f t="shared" si="7"/>
        <v>0.66666666666666674</v>
      </c>
      <c r="P51" s="13">
        <f t="shared" si="7"/>
        <v>0.33333333333333337</v>
      </c>
      <c r="Q51" s="13">
        <f t="shared" si="7"/>
        <v>2.8867513459481291</v>
      </c>
      <c r="R51" s="13">
        <f t="shared" si="7"/>
        <v>0.57735026918962584</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745</v>
      </c>
      <c r="E53" s="19">
        <v>230</v>
      </c>
      <c r="F53" s="19">
        <v>1549.87</v>
      </c>
      <c r="G53" s="19">
        <v>20.43</v>
      </c>
      <c r="H53" s="19">
        <v>113.7</v>
      </c>
      <c r="I53" s="19"/>
      <c r="J53" s="19">
        <v>4</v>
      </c>
      <c r="K53" s="19">
        <v>25</v>
      </c>
      <c r="L53" s="19">
        <v>4</v>
      </c>
      <c r="M53" s="19">
        <v>64</v>
      </c>
      <c r="N53" s="19">
        <v>71</v>
      </c>
      <c r="O53" s="19">
        <v>37</v>
      </c>
      <c r="P53" s="19">
        <v>2</v>
      </c>
      <c r="Q53" s="19">
        <v>47</v>
      </c>
      <c r="R53" s="19">
        <v>0</v>
      </c>
      <c r="S53" s="18" t="s">
        <v>731</v>
      </c>
      <c r="T53" s="7" t="s">
        <v>790</v>
      </c>
      <c r="U53" s="102">
        <v>3</v>
      </c>
      <c r="V53" s="102">
        <f>IF($H53="","",$H53)</f>
        <v>113.7</v>
      </c>
      <c r="W53" s="102">
        <f>IF(V53="","",V53/100)</f>
        <v>1.137</v>
      </c>
      <c r="X53" s="102">
        <f>IF($G53="","",$G53)</f>
        <v>20.43</v>
      </c>
      <c r="Y53" s="102">
        <f>IF($K53="","",$K53)</f>
        <v>25</v>
      </c>
      <c r="Z53" s="102">
        <f>IF(J53="","",J53-1)</f>
        <v>3</v>
      </c>
      <c r="AA53" s="102">
        <f>IF($L53="","",$L53)</f>
        <v>4</v>
      </c>
      <c r="AB53" s="102">
        <f>IF($M53="","",$M53)</f>
        <v>64</v>
      </c>
      <c r="AC53" s="102">
        <f>IF($H54="","",$H54)</f>
        <v>110</v>
      </c>
      <c r="AD53" s="102">
        <f>IF(AC53="","",AC53/100)</f>
        <v>1.1000000000000001</v>
      </c>
      <c r="AE53" s="102">
        <f>IF($G54="","",$G54)</f>
        <v>15.93</v>
      </c>
      <c r="AF53" s="102">
        <f>IF($K54="","",$K54)</f>
        <v>26</v>
      </c>
      <c r="AG53" s="102">
        <f>IF(J54="","",J54-1)</f>
        <v>3</v>
      </c>
      <c r="AH53" s="102">
        <f>IF($L54="","",$L54)</f>
        <v>1</v>
      </c>
      <c r="AI53" s="102">
        <f>IF($M54="","",$M54)</f>
        <v>17</v>
      </c>
      <c r="AJ53" s="102">
        <f>IF($H55="","",$H55)</f>
        <v>100.5</v>
      </c>
      <c r="AK53" s="102">
        <f>IF(AJ53="","",AJ53/100)</f>
        <v>1.0049999999999999</v>
      </c>
      <c r="AL53" s="102">
        <f>IF($G55="","",$G55)</f>
        <v>11.1</v>
      </c>
      <c r="AM53" s="102">
        <f>IF($K55="","",$K55)</f>
        <v>19</v>
      </c>
      <c r="AN53" s="102">
        <f>IF(J55="","",J55-1)</f>
        <v>4</v>
      </c>
      <c r="AO53" s="102">
        <f>IF($L55="","",$L55)</f>
        <v>1</v>
      </c>
      <c r="AP53" s="102">
        <f>IF($M55="","",$M55)</f>
        <v>9</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19.666666666666668</v>
      </c>
      <c r="BM53" s="102">
        <f>SUM(P53:P58)/U53</f>
        <v>1.6666666666666667</v>
      </c>
      <c r="BN53" s="102">
        <f>SUM(Q53:Q58)/U53</f>
        <v>28</v>
      </c>
      <c r="BO53" s="102">
        <f>SUM(R53:R58)/U53</f>
        <v>0</v>
      </c>
    </row>
    <row r="54" spans="2:67" ht="15.75" x14ac:dyDescent="0.2">
      <c r="B54" s="147"/>
      <c r="C54" s="21" t="s">
        <v>103</v>
      </c>
      <c r="D54" s="19" t="s">
        <v>745</v>
      </c>
      <c r="E54" s="19">
        <v>231</v>
      </c>
      <c r="F54" s="20"/>
      <c r="G54" s="19">
        <v>15.93</v>
      </c>
      <c r="H54" s="19">
        <v>110</v>
      </c>
      <c r="I54" s="19"/>
      <c r="J54" s="19">
        <v>4</v>
      </c>
      <c r="K54" s="19">
        <v>26</v>
      </c>
      <c r="L54" s="19">
        <v>1</v>
      </c>
      <c r="M54" s="19">
        <v>17</v>
      </c>
      <c r="N54" s="19">
        <v>35</v>
      </c>
      <c r="O54" s="19">
        <v>18</v>
      </c>
      <c r="P54" s="19">
        <v>2</v>
      </c>
      <c r="Q54" s="19">
        <v>25</v>
      </c>
      <c r="R54" s="19">
        <v>0</v>
      </c>
      <c r="S54" s="18" t="s">
        <v>731</v>
      </c>
      <c r="T54" s="7" t="s">
        <v>791</v>
      </c>
    </row>
    <row r="55" spans="2:67" ht="15.75" x14ac:dyDescent="0.2">
      <c r="B55" s="147"/>
      <c r="C55" s="21" t="s">
        <v>102</v>
      </c>
      <c r="D55" s="19" t="str">
        <f>D54</f>
        <v>CO'B</v>
      </c>
      <c r="E55" s="19">
        <f>E54</f>
        <v>231</v>
      </c>
      <c r="F55" s="20"/>
      <c r="G55" s="19">
        <v>11.1</v>
      </c>
      <c r="H55" s="19">
        <v>100.5</v>
      </c>
      <c r="I55" s="19"/>
      <c r="J55" s="19">
        <v>5</v>
      </c>
      <c r="K55" s="19">
        <v>19</v>
      </c>
      <c r="L55" s="19">
        <v>1</v>
      </c>
      <c r="M55" s="19">
        <v>9</v>
      </c>
      <c r="N55" s="19">
        <v>17</v>
      </c>
      <c r="O55" s="19">
        <v>4</v>
      </c>
      <c r="P55" s="19">
        <v>1</v>
      </c>
      <c r="Q55" s="19">
        <v>12</v>
      </c>
      <c r="R55" s="19">
        <v>0</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231</v>
      </c>
      <c r="F60" s="13">
        <f>F53</f>
        <v>1549.87</v>
      </c>
      <c r="G60" s="13">
        <f>AVERAGE(G53:G58)</f>
        <v>15.82</v>
      </c>
      <c r="H60" s="13">
        <f>AVERAGE(H53:H58)</f>
        <v>108.06666666666666</v>
      </c>
      <c r="I60" s="13" t="e">
        <f>AVERAGE(I53:I58)</f>
        <v>#DIV/0!</v>
      </c>
      <c r="J60" s="13">
        <f>AVERAGE(J53:J58)</f>
        <v>4.333333333333333</v>
      </c>
      <c r="K60" s="13">
        <f>AVERAGE(K54:K58)</f>
        <v>22.5</v>
      </c>
      <c r="L60" s="13">
        <f t="shared" ref="L60:R60" si="8">AVERAGE(L53:L58)</f>
        <v>2</v>
      </c>
      <c r="M60" s="13">
        <f t="shared" si="8"/>
        <v>30</v>
      </c>
      <c r="N60" s="13">
        <f t="shared" si="8"/>
        <v>41</v>
      </c>
      <c r="O60" s="13">
        <f t="shared" si="8"/>
        <v>19.666666666666668</v>
      </c>
      <c r="P60" s="13">
        <f t="shared" si="8"/>
        <v>1.6666666666666667</v>
      </c>
      <c r="Q60" s="13">
        <f t="shared" si="8"/>
        <v>28</v>
      </c>
      <c r="R60" s="13">
        <f t="shared" si="8"/>
        <v>0</v>
      </c>
      <c r="S60" s="12"/>
    </row>
    <row r="61" spans="2:67" ht="15.75" x14ac:dyDescent="0.2">
      <c r="B61" s="17"/>
      <c r="C61" s="16" t="s">
        <v>97</v>
      </c>
      <c r="D61" s="15"/>
      <c r="E61" s="14"/>
      <c r="F61" s="14"/>
      <c r="G61" s="13">
        <f>STDEV(G53:G58)/SQRT(COUNT(G53:G58))</f>
        <v>2.6939005178365476</v>
      </c>
      <c r="H61" s="13">
        <f>STDEV(H53:H58)/SQRT(COUNT(H53:H58))</f>
        <v>3.9312141183665452</v>
      </c>
      <c r="I61" s="13" t="e">
        <f>STDEV(I53:I58)/SQRT(COUNT(I53:I58))</f>
        <v>#DIV/0!</v>
      </c>
      <c r="J61" s="13">
        <f>STDEV(J53:J58)/SQRT(COUNT(J53:J58))</f>
        <v>0.33333333333333276</v>
      </c>
      <c r="K61" s="13">
        <f>STDEV(K54:K58)/SQRT(COUNT(K54:K58))</f>
        <v>3.4999999999999996</v>
      </c>
      <c r="L61" s="13">
        <f t="shared" ref="L61:R61" si="9">STDEV(L53:L58)/SQRT(COUNT(L53:L58))</f>
        <v>1</v>
      </c>
      <c r="M61" s="13">
        <f t="shared" si="9"/>
        <v>17.156145643277029</v>
      </c>
      <c r="N61" s="13">
        <f t="shared" si="9"/>
        <v>15.874507866387544</v>
      </c>
      <c r="O61" s="13">
        <f t="shared" si="9"/>
        <v>9.5626588585207042</v>
      </c>
      <c r="P61" s="13">
        <f t="shared" si="9"/>
        <v>0.3333333333333332</v>
      </c>
      <c r="Q61" s="13">
        <f t="shared" si="9"/>
        <v>10.214368964029708</v>
      </c>
      <c r="R61" s="13">
        <f t="shared" si="9"/>
        <v>0</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730</v>
      </c>
      <c r="E63" s="19">
        <v>230</v>
      </c>
      <c r="F63" s="19">
        <v>1308.6199999999999</v>
      </c>
      <c r="G63" s="19">
        <v>13.95</v>
      </c>
      <c r="H63" s="19">
        <v>91.2</v>
      </c>
      <c r="I63" s="19"/>
      <c r="J63" s="19">
        <v>5</v>
      </c>
      <c r="K63" s="19">
        <v>27</v>
      </c>
      <c r="L63" s="19">
        <v>2</v>
      </c>
      <c r="M63" s="19">
        <v>16</v>
      </c>
      <c r="N63" s="19">
        <v>33</v>
      </c>
      <c r="O63" s="19">
        <v>2</v>
      </c>
      <c r="P63" s="19">
        <v>0</v>
      </c>
      <c r="Q63" s="19">
        <v>17</v>
      </c>
      <c r="R63" s="19">
        <v>5</v>
      </c>
      <c r="S63" s="18"/>
      <c r="U63" s="102">
        <v>3</v>
      </c>
      <c r="V63" s="102">
        <f>IF($H63="","",$H63)</f>
        <v>91.2</v>
      </c>
      <c r="W63" s="102">
        <f>IF(V63="","",V63/100)</f>
        <v>0.91200000000000003</v>
      </c>
      <c r="X63" s="102">
        <f>IF($G63="","",$G63)</f>
        <v>13.95</v>
      </c>
      <c r="Y63" s="102">
        <f>IF($K63="","",$K63)</f>
        <v>27</v>
      </c>
      <c r="Z63" s="102">
        <f>IF(J63="","",J63-1)</f>
        <v>4</v>
      </c>
      <c r="AA63" s="102">
        <f>IF($L63="","",$L63)</f>
        <v>2</v>
      </c>
      <c r="AB63" s="102">
        <f>IF($M63="","",$M63)</f>
        <v>16</v>
      </c>
      <c r="AC63" s="102">
        <f>IF($H64="","",$H64)</f>
        <v>93.7</v>
      </c>
      <c r="AD63" s="102">
        <f>IF(AC63="","",AC63/100)</f>
        <v>0.93700000000000006</v>
      </c>
      <c r="AE63" s="102">
        <f>IF($G64="","",$G64)</f>
        <v>14.66</v>
      </c>
      <c r="AF63" s="102">
        <f>IF($K64="","",$K64)</f>
        <v>24</v>
      </c>
      <c r="AG63" s="102">
        <f>IF(J64="","",J64-1)</f>
        <v>7</v>
      </c>
      <c r="AH63" s="102">
        <f>IF($L64="","",$L64)</f>
        <v>2</v>
      </c>
      <c r="AI63" s="102">
        <f>IF($M64="","",$M64)</f>
        <v>29</v>
      </c>
      <c r="AJ63" s="102">
        <f>IF($H65="","",$H65)</f>
        <v>73.2</v>
      </c>
      <c r="AK63" s="102">
        <f>IF(AJ63="","",AJ63/100)</f>
        <v>0.73199999999999998</v>
      </c>
      <c r="AL63" s="102">
        <f>IF($G65="","",$G65)</f>
        <v>13.39</v>
      </c>
      <c r="AM63" s="102">
        <f>IF($K65="","",$K65)</f>
        <v>23</v>
      </c>
      <c r="AN63" s="102">
        <f>IF(J65="","",J65-1)</f>
        <v>5</v>
      </c>
      <c r="AO63" s="102">
        <f>IF($L65="","",$L65)</f>
        <v>5</v>
      </c>
      <c r="AP63" s="102">
        <f>IF($M65="","",$M65)</f>
        <v>37</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5.666666666666667</v>
      </c>
      <c r="BM63" s="102">
        <f>SUM(P63:P68)/U63</f>
        <v>0.33333333333333331</v>
      </c>
      <c r="BN63" s="102">
        <f>SUM(Q63:Q68)/U63</f>
        <v>16.666666666666668</v>
      </c>
      <c r="BO63" s="102">
        <f>SUM(R63:R68)/U63</f>
        <v>3</v>
      </c>
    </row>
    <row r="64" spans="2:67" ht="15.75" x14ac:dyDescent="0.2">
      <c r="B64" s="147"/>
      <c r="C64" s="21" t="s">
        <v>103</v>
      </c>
      <c r="D64" s="19" t="s">
        <v>745</v>
      </c>
      <c r="E64" s="19">
        <v>231</v>
      </c>
      <c r="F64" s="20"/>
      <c r="G64" s="19">
        <v>14.66</v>
      </c>
      <c r="H64" s="19">
        <v>93.7</v>
      </c>
      <c r="I64" s="19"/>
      <c r="J64" s="19">
        <v>8</v>
      </c>
      <c r="K64" s="19">
        <v>24</v>
      </c>
      <c r="L64" s="19">
        <v>2</v>
      </c>
      <c r="M64" s="19">
        <v>29</v>
      </c>
      <c r="N64" s="19">
        <v>41</v>
      </c>
      <c r="O64" s="19">
        <v>15</v>
      </c>
      <c r="P64" s="19">
        <v>1</v>
      </c>
      <c r="Q64" s="19">
        <v>19</v>
      </c>
      <c r="R64" s="19">
        <v>0</v>
      </c>
      <c r="S64" s="18" t="s">
        <v>732</v>
      </c>
    </row>
    <row r="65" spans="2:67" ht="15.75" x14ac:dyDescent="0.2">
      <c r="B65" s="147"/>
      <c r="C65" s="21" t="s">
        <v>102</v>
      </c>
      <c r="D65" s="19" t="str">
        <f>D64</f>
        <v>CO'B</v>
      </c>
      <c r="E65" s="19">
        <f>E64</f>
        <v>231</v>
      </c>
      <c r="F65" s="20"/>
      <c r="G65" s="19">
        <v>13.39</v>
      </c>
      <c r="H65" s="19">
        <v>73.2</v>
      </c>
      <c r="I65" s="19"/>
      <c r="J65" s="19">
        <v>6</v>
      </c>
      <c r="K65" s="19">
        <v>23</v>
      </c>
      <c r="L65" s="19">
        <v>5</v>
      </c>
      <c r="M65" s="19">
        <v>37</v>
      </c>
      <c r="N65" s="19">
        <v>52</v>
      </c>
      <c r="O65" s="19">
        <v>0</v>
      </c>
      <c r="P65" s="19">
        <v>0</v>
      </c>
      <c r="Q65" s="19">
        <v>14</v>
      </c>
      <c r="R65" s="19">
        <v>4</v>
      </c>
      <c r="S65" s="18"/>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231</v>
      </c>
      <c r="F70" s="13">
        <f>F63</f>
        <v>1308.6199999999999</v>
      </c>
      <c r="G70" s="13">
        <f>AVERAGE(G63:G68)</f>
        <v>14</v>
      </c>
      <c r="H70" s="13">
        <f>AVERAGE(H63:H68)</f>
        <v>86.033333333333346</v>
      </c>
      <c r="I70" s="13" t="e">
        <f>AVERAGE(I63:I68)</f>
        <v>#DIV/0!</v>
      </c>
      <c r="J70" s="13">
        <f>AVERAGE(J63:J68)</f>
        <v>6.333333333333333</v>
      </c>
      <c r="K70" s="13">
        <f>AVERAGE(K64:K68)</f>
        <v>23.5</v>
      </c>
      <c r="L70" s="13">
        <f t="shared" ref="L70:R70" si="10">AVERAGE(L63:L68)</f>
        <v>3</v>
      </c>
      <c r="M70" s="13">
        <f t="shared" si="10"/>
        <v>27.333333333333332</v>
      </c>
      <c r="N70" s="13">
        <f t="shared" si="10"/>
        <v>42</v>
      </c>
      <c r="O70" s="13">
        <f t="shared" si="10"/>
        <v>5.666666666666667</v>
      </c>
      <c r="P70" s="13">
        <f t="shared" si="10"/>
        <v>0.33333333333333331</v>
      </c>
      <c r="Q70" s="13">
        <f t="shared" si="10"/>
        <v>16.666666666666668</v>
      </c>
      <c r="R70" s="13">
        <f t="shared" si="10"/>
        <v>3</v>
      </c>
      <c r="S70" s="12"/>
    </row>
    <row r="71" spans="2:67" ht="15.75" x14ac:dyDescent="0.2">
      <c r="B71" s="17"/>
      <c r="C71" s="16" t="s">
        <v>97</v>
      </c>
      <c r="D71" s="15"/>
      <c r="E71" s="14"/>
      <c r="F71" s="14"/>
      <c r="G71" s="13">
        <f>STDEV(G63:G68)/SQRT(COUNT(G63:G68))</f>
        <v>0.36746881953892802</v>
      </c>
      <c r="H71" s="13">
        <f>STDEV(H63:H68)/SQRT(COUNT(H63:H68))</f>
        <v>6.4571235426034743</v>
      </c>
      <c r="I71" s="13" t="e">
        <f>STDEV(I63:I68)/SQRT(COUNT(I63:I68))</f>
        <v>#DIV/0!</v>
      </c>
      <c r="J71" s="13">
        <f>STDEV(J63:J68)/SQRT(COUNT(J63:J68))</f>
        <v>0.88191710368819731</v>
      </c>
      <c r="K71" s="13">
        <f>STDEV(K64:K68)/SQRT(COUNT(K64:K68))</f>
        <v>0.5</v>
      </c>
      <c r="L71" s="13">
        <f t="shared" ref="L71:R71" si="11">STDEV(L63:L68)/SQRT(COUNT(L63:L68))</f>
        <v>1</v>
      </c>
      <c r="M71" s="13">
        <f t="shared" si="11"/>
        <v>6.1191865835619383</v>
      </c>
      <c r="N71" s="13">
        <f t="shared" si="11"/>
        <v>5.5075705472861021</v>
      </c>
      <c r="O71" s="13">
        <f t="shared" si="11"/>
        <v>4.7022453265552961</v>
      </c>
      <c r="P71" s="13">
        <f t="shared" si="11"/>
        <v>0.33333333333333337</v>
      </c>
      <c r="Q71" s="13">
        <f t="shared" si="11"/>
        <v>1.4529663145135558</v>
      </c>
      <c r="R71" s="13">
        <f t="shared" si="11"/>
        <v>1.5275252316519468</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730</v>
      </c>
      <c r="E73" s="19">
        <v>230</v>
      </c>
      <c r="F73" s="19">
        <v>1285.82</v>
      </c>
      <c r="G73" s="19">
        <v>13.58</v>
      </c>
      <c r="H73" s="19">
        <v>81</v>
      </c>
      <c r="I73" s="19"/>
      <c r="J73" s="19">
        <v>5</v>
      </c>
      <c r="K73" s="19">
        <v>19</v>
      </c>
      <c r="L73" s="19">
        <v>1</v>
      </c>
      <c r="M73" s="19">
        <v>19</v>
      </c>
      <c r="N73" s="19">
        <v>29</v>
      </c>
      <c r="O73" s="19">
        <v>0</v>
      </c>
      <c r="P73" s="19">
        <v>0</v>
      </c>
      <c r="Q73" s="19">
        <v>16</v>
      </c>
      <c r="R73" s="19">
        <v>2</v>
      </c>
      <c r="S73" s="18" t="s">
        <v>731</v>
      </c>
      <c r="U73" s="102">
        <v>3</v>
      </c>
      <c r="V73" s="102">
        <f>IF($H73="","",$H73)</f>
        <v>81</v>
      </c>
      <c r="W73" s="102">
        <f>IF(V73="","",V73/100)</f>
        <v>0.81</v>
      </c>
      <c r="X73" s="102">
        <f>IF($G73="","",$G73)</f>
        <v>13.58</v>
      </c>
      <c r="Y73" s="102">
        <f>IF($K73="","",$K73)</f>
        <v>19</v>
      </c>
      <c r="Z73" s="102">
        <f>IF(J73="","",J73-1)</f>
        <v>4</v>
      </c>
      <c r="AA73" s="102">
        <f>IF($L73="","",$L73)</f>
        <v>1</v>
      </c>
      <c r="AB73" s="102">
        <f>IF($M73="","",$M73)</f>
        <v>19</v>
      </c>
      <c r="AC73" s="102">
        <f>IF($H74="","",$H74)</f>
        <v>83.8</v>
      </c>
      <c r="AD73" s="102">
        <f>IF(AC73="","",AC73/100)</f>
        <v>0.83799999999999997</v>
      </c>
      <c r="AE73" s="102">
        <f>IF($G74="","",$G74)</f>
        <v>12.77</v>
      </c>
      <c r="AF73" s="102">
        <f>IF($K74="","",$K74)</f>
        <v>23</v>
      </c>
      <c r="AG73" s="102">
        <f>IF(J74="","",J74-1)</f>
        <v>9</v>
      </c>
      <c r="AH73" s="102">
        <f>IF($L74="","",$L74)</f>
        <v>2</v>
      </c>
      <c r="AI73" s="102">
        <f>IF($M74="","",$M74)</f>
        <v>22</v>
      </c>
      <c r="AJ73" s="102">
        <f>IF($H75="","",$H75)</f>
        <v>78.3</v>
      </c>
      <c r="AK73" s="102">
        <f>IF(AJ73="","",AJ73/100)</f>
        <v>0.78299999999999992</v>
      </c>
      <c r="AL73" s="102">
        <f>IF($G75="","",$G75)</f>
        <v>11.66</v>
      </c>
      <c r="AM73" s="102">
        <f>IF($K75="","",$K75)</f>
        <v>21</v>
      </c>
      <c r="AN73" s="102">
        <f>IF(J75="","",J75-1)</f>
        <v>4</v>
      </c>
      <c r="AO73" s="102">
        <f>IF($L75="","",$L75)</f>
        <v>3</v>
      </c>
      <c r="AP73" s="102">
        <f>IF($M75="","",$M75)</f>
        <v>18</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v>
      </c>
      <c r="BM73" s="102">
        <f>SUM(P73:P78)/U73</f>
        <v>0</v>
      </c>
      <c r="BN73" s="102">
        <f>SUM(Q73:Q78)/U73</f>
        <v>15.666666666666666</v>
      </c>
      <c r="BO73" s="102">
        <f>SUM(R73:R78)/U73</f>
        <v>0.66666666666666663</v>
      </c>
    </row>
    <row r="74" spans="2:67" ht="15.75" x14ac:dyDescent="0.2">
      <c r="B74" s="147"/>
      <c r="C74" s="21" t="s">
        <v>103</v>
      </c>
      <c r="D74" s="19" t="s">
        <v>745</v>
      </c>
      <c r="E74" s="19">
        <v>231</v>
      </c>
      <c r="F74" s="20"/>
      <c r="G74" s="19">
        <v>12.77</v>
      </c>
      <c r="H74" s="19">
        <v>83.8</v>
      </c>
      <c r="I74" s="19"/>
      <c r="J74" s="19">
        <v>10</v>
      </c>
      <c r="K74" s="19">
        <v>23</v>
      </c>
      <c r="L74" s="19">
        <v>2</v>
      </c>
      <c r="M74" s="19">
        <v>22</v>
      </c>
      <c r="N74" s="19">
        <v>30</v>
      </c>
      <c r="O74" s="19">
        <v>0</v>
      </c>
      <c r="P74" s="19">
        <v>0</v>
      </c>
      <c r="Q74" s="19">
        <v>19</v>
      </c>
      <c r="R74" s="19">
        <v>0</v>
      </c>
      <c r="S74" s="18"/>
    </row>
    <row r="75" spans="2:67" ht="15.75" x14ac:dyDescent="0.2">
      <c r="B75" s="147"/>
      <c r="C75" s="21" t="s">
        <v>102</v>
      </c>
      <c r="D75" s="19" t="str">
        <f>D74</f>
        <v>CO'B</v>
      </c>
      <c r="E75" s="19">
        <f>E74</f>
        <v>231</v>
      </c>
      <c r="F75" s="20"/>
      <c r="G75" s="19">
        <v>11.66</v>
      </c>
      <c r="H75" s="19">
        <v>78.3</v>
      </c>
      <c r="I75" s="19"/>
      <c r="J75" s="19">
        <v>5</v>
      </c>
      <c r="K75" s="19">
        <v>21</v>
      </c>
      <c r="L75" s="19">
        <v>3</v>
      </c>
      <c r="M75" s="19">
        <v>18</v>
      </c>
      <c r="N75" s="19">
        <v>13</v>
      </c>
      <c r="O75" s="19">
        <v>0</v>
      </c>
      <c r="P75" s="19">
        <v>0</v>
      </c>
      <c r="Q75" s="19">
        <v>12</v>
      </c>
      <c r="R75" s="19">
        <v>0</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231</v>
      </c>
      <c r="F80" s="13">
        <f>F73</f>
        <v>1285.82</v>
      </c>
      <c r="G80" s="13">
        <f t="shared" ref="G80:R80" si="12">AVERAGE(G73:G78)</f>
        <v>12.670000000000002</v>
      </c>
      <c r="H80" s="13">
        <f t="shared" si="12"/>
        <v>81.033333333333346</v>
      </c>
      <c r="I80" s="13" t="e">
        <f t="shared" si="12"/>
        <v>#DIV/0!</v>
      </c>
      <c r="J80" s="13">
        <f t="shared" si="12"/>
        <v>6.666666666666667</v>
      </c>
      <c r="K80" s="13">
        <f t="shared" si="12"/>
        <v>21</v>
      </c>
      <c r="L80" s="13">
        <f t="shared" si="12"/>
        <v>2</v>
      </c>
      <c r="M80" s="13">
        <f t="shared" si="12"/>
        <v>19.666666666666668</v>
      </c>
      <c r="N80" s="13">
        <f t="shared" si="12"/>
        <v>24</v>
      </c>
      <c r="O80" s="13">
        <f t="shared" si="12"/>
        <v>0</v>
      </c>
      <c r="P80" s="13">
        <f t="shared" si="12"/>
        <v>0</v>
      </c>
      <c r="Q80" s="13">
        <f t="shared" si="12"/>
        <v>15.666666666666666</v>
      </c>
      <c r="R80" s="13">
        <f t="shared" si="12"/>
        <v>0.66666666666666663</v>
      </c>
      <c r="S80" s="12"/>
    </row>
    <row r="81" spans="2:67" ht="15.75" x14ac:dyDescent="0.2">
      <c r="B81" s="17"/>
      <c r="C81" s="16" t="s">
        <v>97</v>
      </c>
      <c r="D81" s="15"/>
      <c r="E81" s="14"/>
      <c r="F81" s="14"/>
      <c r="G81" s="13">
        <f t="shared" ref="G81:R81" si="13">STDEV(G73:G78)/SQRT(COUNT(G73:G78))</f>
        <v>0.55650696311906112</v>
      </c>
      <c r="H81" s="13">
        <f t="shared" si="13"/>
        <v>1.5878007151752738</v>
      </c>
      <c r="I81" s="13" t="e">
        <f t="shared" si="13"/>
        <v>#DIV/0!</v>
      </c>
      <c r="J81" s="13">
        <f t="shared" si="13"/>
        <v>1.6666666666666665</v>
      </c>
      <c r="K81" s="13">
        <f t="shared" si="13"/>
        <v>1.1547005383792517</v>
      </c>
      <c r="L81" s="13">
        <f t="shared" si="13"/>
        <v>0.57735026918962584</v>
      </c>
      <c r="M81" s="13">
        <f t="shared" si="13"/>
        <v>1.2018504251546633</v>
      </c>
      <c r="N81" s="13">
        <f t="shared" si="13"/>
        <v>5.5075705472861021</v>
      </c>
      <c r="O81" s="13">
        <f t="shared" si="13"/>
        <v>0</v>
      </c>
      <c r="P81" s="13">
        <f t="shared" si="13"/>
        <v>0</v>
      </c>
      <c r="Q81" s="13">
        <f t="shared" si="13"/>
        <v>2.027587510099405</v>
      </c>
      <c r="R81" s="13">
        <f t="shared" si="13"/>
        <v>0.66666666666666674</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745</v>
      </c>
      <c r="E83" s="19">
        <v>230</v>
      </c>
      <c r="F83" s="19">
        <v>1549.89</v>
      </c>
      <c r="G83" s="19">
        <v>16</v>
      </c>
      <c r="H83" s="19">
        <v>81.3</v>
      </c>
      <c r="I83" s="19"/>
      <c r="J83" s="19">
        <v>4</v>
      </c>
      <c r="K83" s="19">
        <v>21</v>
      </c>
      <c r="L83" s="19">
        <v>3</v>
      </c>
      <c r="M83" s="19">
        <v>12</v>
      </c>
      <c r="N83" s="19">
        <v>26</v>
      </c>
      <c r="O83" s="19">
        <v>0</v>
      </c>
      <c r="P83" s="19">
        <v>0</v>
      </c>
      <c r="Q83" s="19">
        <v>22</v>
      </c>
      <c r="R83" s="19">
        <v>0</v>
      </c>
      <c r="S83" s="18" t="s">
        <v>732</v>
      </c>
      <c r="T83" s="7" t="s">
        <v>783</v>
      </c>
      <c r="U83" s="102">
        <v>3</v>
      </c>
      <c r="V83" s="102">
        <f>IF($H83="","",$H83)</f>
        <v>81.3</v>
      </c>
      <c r="W83" s="102">
        <f>IF(V83="","",V83/100)</f>
        <v>0.81299999999999994</v>
      </c>
      <c r="X83" s="102">
        <f>IF($G83="","",$G83)</f>
        <v>16</v>
      </c>
      <c r="Y83" s="102">
        <f>IF($K83="","",$K83)</f>
        <v>21</v>
      </c>
      <c r="Z83" s="102">
        <f>IF(J83="","",J83-1)</f>
        <v>3</v>
      </c>
      <c r="AA83" s="102">
        <f>IF($L83="","",$L83)</f>
        <v>3</v>
      </c>
      <c r="AB83" s="102">
        <f>IF($M83="","",$M83)</f>
        <v>12</v>
      </c>
      <c r="AC83" s="102">
        <f>IF($H84="","",$H84)</f>
        <v>87.1</v>
      </c>
      <c r="AD83" s="102">
        <f>IF(AC83="","",AC83/100)</f>
        <v>0.871</v>
      </c>
      <c r="AE83" s="102">
        <f>IF($G84="","",$G84)</f>
        <v>14.3</v>
      </c>
      <c r="AF83" s="102">
        <f>IF($K84="","",$K84)</f>
        <v>27</v>
      </c>
      <c r="AG83" s="102">
        <f>IF(J84="","",J84-1)</f>
        <v>5</v>
      </c>
      <c r="AH83" s="102">
        <f>IF($L84="","",$L84)</f>
        <v>3</v>
      </c>
      <c r="AI83" s="102">
        <f>IF($M84="","",$M84)</f>
        <v>20</v>
      </c>
      <c r="AJ83" s="102">
        <f>IF($H85="","",$H85)</f>
        <v>77.3</v>
      </c>
      <c r="AK83" s="102">
        <f>IF(AJ83="","",AJ83/100)</f>
        <v>0.77300000000000002</v>
      </c>
      <c r="AL83" s="102">
        <f>IF($G85="","",$G85)</f>
        <v>12.9</v>
      </c>
      <c r="AM83" s="102">
        <f>IF($K85="","",$K85)</f>
        <v>19</v>
      </c>
      <c r="AN83" s="102">
        <f>IF(J85="","",J85-1)</f>
        <v>2</v>
      </c>
      <c r="AO83" s="102">
        <f>IF($L85="","",$L85)</f>
        <v>1</v>
      </c>
      <c r="AP83" s="102">
        <f>IF($M85="","",$M85)</f>
        <v>5</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1.6666666666666667</v>
      </c>
      <c r="BM83" s="102">
        <f>SUM(P83:P88)/U83</f>
        <v>0</v>
      </c>
      <c r="BN83" s="102">
        <f>SUM(Q83:Q88)/U83</f>
        <v>15.666666666666666</v>
      </c>
      <c r="BO83" s="102">
        <f>SUM(R83:R88)/U83</f>
        <v>2.3333333333333335</v>
      </c>
    </row>
    <row r="84" spans="2:67" ht="15.75" x14ac:dyDescent="0.2">
      <c r="B84" s="147"/>
      <c r="C84" s="21" t="s">
        <v>103</v>
      </c>
      <c r="D84" s="19" t="s">
        <v>730</v>
      </c>
      <c r="E84" s="19">
        <v>233</v>
      </c>
      <c r="F84" s="20"/>
      <c r="G84" s="19">
        <v>14.3</v>
      </c>
      <c r="H84" s="19">
        <v>87.1</v>
      </c>
      <c r="I84" s="19"/>
      <c r="J84" s="19">
        <v>6</v>
      </c>
      <c r="K84" s="19">
        <v>27</v>
      </c>
      <c r="L84" s="19">
        <v>3</v>
      </c>
      <c r="M84" s="19">
        <v>20</v>
      </c>
      <c r="N84" s="19">
        <v>18</v>
      </c>
      <c r="O84" s="19">
        <v>5</v>
      </c>
      <c r="P84" s="19">
        <v>0</v>
      </c>
      <c r="Q84" s="19">
        <v>15</v>
      </c>
      <c r="R84" s="19">
        <v>2</v>
      </c>
      <c r="S84" s="18" t="s">
        <v>731</v>
      </c>
    </row>
    <row r="85" spans="2:67" ht="15.75" x14ac:dyDescent="0.2">
      <c r="B85" s="147"/>
      <c r="C85" s="21" t="s">
        <v>102</v>
      </c>
      <c r="D85" s="19" t="str">
        <f>D84</f>
        <v>SR</v>
      </c>
      <c r="E85" s="19">
        <f>E84</f>
        <v>233</v>
      </c>
      <c r="F85" s="20"/>
      <c r="G85" s="19">
        <v>12.9</v>
      </c>
      <c r="H85" s="19">
        <v>77.3</v>
      </c>
      <c r="I85" s="19"/>
      <c r="J85" s="19">
        <v>3</v>
      </c>
      <c r="K85" s="19">
        <v>19</v>
      </c>
      <c r="L85" s="19">
        <v>1</v>
      </c>
      <c r="M85" s="19">
        <v>5</v>
      </c>
      <c r="N85" s="19">
        <v>13</v>
      </c>
      <c r="O85" s="19">
        <v>0</v>
      </c>
      <c r="P85" s="19">
        <v>0</v>
      </c>
      <c r="Q85" s="19">
        <v>10</v>
      </c>
      <c r="R85" s="19">
        <v>5</v>
      </c>
      <c r="S85" s="18" t="s">
        <v>752</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233</v>
      </c>
      <c r="F90" s="13">
        <f>F83</f>
        <v>1549.89</v>
      </c>
      <c r="G90" s="13">
        <f t="shared" ref="G90:R90" si="14">AVERAGE(G83:G88)</f>
        <v>14.4</v>
      </c>
      <c r="H90" s="13">
        <f t="shared" si="14"/>
        <v>81.899999999999991</v>
      </c>
      <c r="I90" s="13" t="e">
        <f t="shared" si="14"/>
        <v>#DIV/0!</v>
      </c>
      <c r="J90" s="13">
        <f t="shared" si="14"/>
        <v>4.333333333333333</v>
      </c>
      <c r="K90" s="13">
        <f t="shared" si="14"/>
        <v>22.333333333333332</v>
      </c>
      <c r="L90" s="13">
        <f t="shared" si="14"/>
        <v>2.3333333333333335</v>
      </c>
      <c r="M90" s="13">
        <f t="shared" si="14"/>
        <v>12.333333333333334</v>
      </c>
      <c r="N90" s="13">
        <f t="shared" si="14"/>
        <v>19</v>
      </c>
      <c r="O90" s="13">
        <f t="shared" si="14"/>
        <v>1.6666666666666667</v>
      </c>
      <c r="P90" s="13">
        <f t="shared" si="14"/>
        <v>0</v>
      </c>
      <c r="Q90" s="13">
        <f t="shared" si="14"/>
        <v>15.666666666666666</v>
      </c>
      <c r="R90" s="13">
        <f t="shared" si="14"/>
        <v>2.3333333333333335</v>
      </c>
      <c r="S90" s="12"/>
    </row>
    <row r="91" spans="2:67" ht="15.75" x14ac:dyDescent="0.2">
      <c r="B91" s="17"/>
      <c r="C91" s="16" t="s">
        <v>97</v>
      </c>
      <c r="D91" s="15"/>
      <c r="E91" s="14"/>
      <c r="F91" s="14"/>
      <c r="G91" s="13">
        <f t="shared" ref="G91:R91" si="15">STDEV(G83:G88)/SQRT(COUNT(G83:G88))</f>
        <v>0.89628864398325003</v>
      </c>
      <c r="H91" s="13">
        <f t="shared" si="15"/>
        <v>2.844878439113582</v>
      </c>
      <c r="I91" s="13" t="e">
        <f t="shared" si="15"/>
        <v>#DIV/0!</v>
      </c>
      <c r="J91" s="13">
        <f t="shared" si="15"/>
        <v>0.88191710368819676</v>
      </c>
      <c r="K91" s="13">
        <f t="shared" si="15"/>
        <v>2.4037008503093289</v>
      </c>
      <c r="L91" s="13">
        <f t="shared" si="15"/>
        <v>0.66666666666666674</v>
      </c>
      <c r="M91" s="13">
        <f t="shared" si="15"/>
        <v>4.3333333333333339</v>
      </c>
      <c r="N91" s="13">
        <f t="shared" si="15"/>
        <v>3.7859388972001824</v>
      </c>
      <c r="O91" s="13">
        <f t="shared" si="15"/>
        <v>1.6666666666666667</v>
      </c>
      <c r="P91" s="13">
        <f t="shared" si="15"/>
        <v>0</v>
      </c>
      <c r="Q91" s="13">
        <f t="shared" si="15"/>
        <v>3.4801021696368495</v>
      </c>
      <c r="R91" s="13">
        <f t="shared" si="15"/>
        <v>1.4529663145135581</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0D433-DB5B-45E6-B4B9-EF926A5655E6}">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730</v>
      </c>
      <c r="E13" s="19">
        <v>230</v>
      </c>
      <c r="F13" s="19">
        <v>1274.6400000000001</v>
      </c>
      <c r="G13" s="19">
        <v>9.9</v>
      </c>
      <c r="H13" s="19">
        <v>75.7</v>
      </c>
      <c r="I13" s="19"/>
      <c r="J13" s="19">
        <v>6</v>
      </c>
      <c r="K13" s="19">
        <v>20</v>
      </c>
      <c r="L13" s="19">
        <v>0</v>
      </c>
      <c r="M13" s="19">
        <v>0</v>
      </c>
      <c r="N13" s="19">
        <v>6</v>
      </c>
      <c r="O13" s="19">
        <v>0</v>
      </c>
      <c r="P13" s="19">
        <v>0</v>
      </c>
      <c r="Q13" s="19">
        <v>7</v>
      </c>
      <c r="R13" s="19">
        <v>0</v>
      </c>
      <c r="S13" s="18" t="s">
        <v>752</v>
      </c>
      <c r="U13" s="102">
        <v>3</v>
      </c>
      <c r="V13" s="102">
        <f>IF($H13="","",$H13)</f>
        <v>75.7</v>
      </c>
      <c r="W13" s="102">
        <f>IF(V13="","",V13/100)</f>
        <v>0.75700000000000001</v>
      </c>
      <c r="X13" s="102">
        <f>IF($G13="","",$G13)</f>
        <v>9.9</v>
      </c>
      <c r="Y13" s="102">
        <f>IF($K13="","",$K13)</f>
        <v>20</v>
      </c>
      <c r="Z13" s="102">
        <f>IF(J13="","",J13-1)</f>
        <v>5</v>
      </c>
      <c r="AA13" s="102">
        <f>IF($L13="","",$L13)</f>
        <v>0</v>
      </c>
      <c r="AB13" s="102">
        <f>IF($M13="","",$M13)</f>
        <v>0</v>
      </c>
      <c r="AC13" s="102">
        <f>IF($H14="","",$H14)</f>
        <v>75.2</v>
      </c>
      <c r="AD13" s="102">
        <f>IF(AC13="","",AC13/100)</f>
        <v>0.752</v>
      </c>
      <c r="AE13" s="102">
        <f>IF($G14="","",$G14)</f>
        <v>11.6</v>
      </c>
      <c r="AF13" s="102">
        <f>IF($K14="","",$K14)</f>
        <v>16</v>
      </c>
      <c r="AG13" s="102">
        <f>IF(J14="","",J14-1)</f>
        <v>5</v>
      </c>
      <c r="AH13" s="102">
        <f>IF($L14="","",$L14)</f>
        <v>1</v>
      </c>
      <c r="AI13" s="102">
        <f>IF($M14="","",$M14)</f>
        <v>9</v>
      </c>
      <c r="AJ13" s="102">
        <f>IF($H15="","",$H15)</f>
        <v>78.400000000000006</v>
      </c>
      <c r="AK13" s="102">
        <f>IF(AJ13="","",AJ13/100)</f>
        <v>0.78400000000000003</v>
      </c>
      <c r="AL13" s="102">
        <f>IF($G15="","",$G15)</f>
        <v>11.5</v>
      </c>
      <c r="AM13" s="102">
        <f>IF($K15="","",$K15)</f>
        <v>15</v>
      </c>
      <c r="AN13" s="102">
        <f>IF(J15="","",J15-1)</f>
        <v>8</v>
      </c>
      <c r="AO13" s="102">
        <f>IF($L15="","",$L15)</f>
        <v>3</v>
      </c>
      <c r="AP13" s="102">
        <f>IF($M15="","",$M15)</f>
        <v>12</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0</v>
      </c>
      <c r="BM13" s="102">
        <f>SUM(P13:P18)/U13</f>
        <v>0</v>
      </c>
      <c r="BN13" s="102">
        <f>SUM(Q13:Q18)/U13</f>
        <v>9</v>
      </c>
      <c r="BO13" s="102">
        <f>SUM(R13:R18)/U13</f>
        <v>0</v>
      </c>
    </row>
    <row r="14" spans="2:67" ht="15.75" x14ac:dyDescent="0.2">
      <c r="B14" s="147"/>
      <c r="C14" s="21" t="s">
        <v>103</v>
      </c>
      <c r="D14" s="19" t="s">
        <v>730</v>
      </c>
      <c r="E14" s="19">
        <v>232</v>
      </c>
      <c r="F14" s="20"/>
      <c r="G14" s="19">
        <v>11.6</v>
      </c>
      <c r="H14" s="19">
        <v>75.2</v>
      </c>
      <c r="I14" s="19"/>
      <c r="J14" s="19">
        <v>6</v>
      </c>
      <c r="K14" s="19">
        <v>16</v>
      </c>
      <c r="L14" s="19">
        <v>1</v>
      </c>
      <c r="M14" s="19">
        <v>9</v>
      </c>
      <c r="N14" s="19">
        <v>15</v>
      </c>
      <c r="O14" s="19">
        <v>0</v>
      </c>
      <c r="P14" s="19">
        <v>0</v>
      </c>
      <c r="Q14" s="19">
        <v>11</v>
      </c>
      <c r="R14" s="19">
        <v>0</v>
      </c>
      <c r="S14" s="18" t="s">
        <v>731</v>
      </c>
    </row>
    <row r="15" spans="2:67" ht="15.75" x14ac:dyDescent="0.2">
      <c r="B15" s="147"/>
      <c r="C15" s="21" t="s">
        <v>102</v>
      </c>
      <c r="D15" s="19" t="str">
        <f>D14</f>
        <v>SR</v>
      </c>
      <c r="E15" s="19">
        <f>E14</f>
        <v>232</v>
      </c>
      <c r="F15" s="20"/>
      <c r="G15" s="19">
        <v>11.5</v>
      </c>
      <c r="H15" s="19">
        <v>78.400000000000006</v>
      </c>
      <c r="I15" s="19"/>
      <c r="J15" s="19">
        <v>9</v>
      </c>
      <c r="K15" s="19">
        <v>15</v>
      </c>
      <c r="L15" s="19">
        <v>3</v>
      </c>
      <c r="M15" s="19">
        <v>12</v>
      </c>
      <c r="N15" s="19">
        <v>17</v>
      </c>
      <c r="O15" s="19">
        <v>0</v>
      </c>
      <c r="P15" s="19">
        <v>0</v>
      </c>
      <c r="Q15" s="19">
        <v>9</v>
      </c>
      <c r="R15" s="19">
        <v>0</v>
      </c>
      <c r="S15" s="18"/>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232</v>
      </c>
      <c r="F20" s="13">
        <f>F13</f>
        <v>1274.6400000000001</v>
      </c>
      <c r="G20" s="13">
        <f t="shared" ref="G20:R20" si="0">AVERAGE(G13:G18)</f>
        <v>11</v>
      </c>
      <c r="H20" s="13">
        <f t="shared" si="0"/>
        <v>76.433333333333337</v>
      </c>
      <c r="I20" s="13" t="e">
        <f t="shared" si="0"/>
        <v>#DIV/0!</v>
      </c>
      <c r="J20" s="13">
        <f t="shared" si="0"/>
        <v>7</v>
      </c>
      <c r="K20" s="13">
        <f t="shared" si="0"/>
        <v>17</v>
      </c>
      <c r="L20" s="13">
        <f t="shared" si="0"/>
        <v>1.3333333333333333</v>
      </c>
      <c r="M20" s="13">
        <f t="shared" si="0"/>
        <v>7</v>
      </c>
      <c r="N20" s="13">
        <f t="shared" si="0"/>
        <v>12.666666666666666</v>
      </c>
      <c r="O20" s="13">
        <f t="shared" si="0"/>
        <v>0</v>
      </c>
      <c r="P20" s="13">
        <f t="shared" si="0"/>
        <v>0</v>
      </c>
      <c r="Q20" s="13">
        <f t="shared" si="0"/>
        <v>9</v>
      </c>
      <c r="R20" s="13">
        <f t="shared" si="0"/>
        <v>0</v>
      </c>
      <c r="S20" s="12"/>
    </row>
    <row r="21" spans="2:67" ht="15.75" x14ac:dyDescent="0.2">
      <c r="B21" s="17"/>
      <c r="C21" s="16" t="s">
        <v>97</v>
      </c>
      <c r="D21" s="15"/>
      <c r="E21" s="14"/>
      <c r="F21" s="14"/>
      <c r="G21" s="13">
        <f t="shared" ref="G21:R21" si="1">STDEV(G13:G18)/SQRT(COUNT(G13:G18))</f>
        <v>0.55075705472861003</v>
      </c>
      <c r="H21" s="13">
        <f t="shared" si="1"/>
        <v>0.99387010105837259</v>
      </c>
      <c r="I21" s="13" t="e">
        <f t="shared" si="1"/>
        <v>#DIV/0!</v>
      </c>
      <c r="J21" s="13">
        <f t="shared" si="1"/>
        <v>1</v>
      </c>
      <c r="K21" s="13">
        <f t="shared" si="1"/>
        <v>1.5275252316519468</v>
      </c>
      <c r="L21" s="13">
        <f t="shared" si="1"/>
        <v>0.88191710368819698</v>
      </c>
      <c r="M21" s="13">
        <f t="shared" si="1"/>
        <v>3.6055512754639896</v>
      </c>
      <c r="N21" s="13">
        <f t="shared" si="1"/>
        <v>3.3829638550307406</v>
      </c>
      <c r="O21" s="13">
        <f t="shared" si="1"/>
        <v>0</v>
      </c>
      <c r="P21" s="13">
        <f t="shared" si="1"/>
        <v>0</v>
      </c>
      <c r="Q21" s="13">
        <f t="shared" si="1"/>
        <v>1.1547005383792517</v>
      </c>
      <c r="R21" s="13">
        <f t="shared" si="1"/>
        <v>0</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230</v>
      </c>
      <c r="F23" s="19">
        <v>1557.01</v>
      </c>
      <c r="G23" s="19">
        <v>11.2</v>
      </c>
      <c r="H23" s="19">
        <v>93</v>
      </c>
      <c r="I23" s="19"/>
      <c r="J23" s="19">
        <v>6</v>
      </c>
      <c r="K23" s="19">
        <v>25</v>
      </c>
      <c r="L23" s="19">
        <v>1</v>
      </c>
      <c r="M23" s="19">
        <v>0</v>
      </c>
      <c r="N23" s="19">
        <v>19</v>
      </c>
      <c r="O23" s="19">
        <v>5</v>
      </c>
      <c r="P23" s="19">
        <v>0</v>
      </c>
      <c r="Q23" s="19">
        <v>11</v>
      </c>
      <c r="R23" s="19">
        <v>0</v>
      </c>
      <c r="S23" s="18" t="s">
        <v>752</v>
      </c>
      <c r="U23" s="102">
        <v>3</v>
      </c>
      <c r="V23" s="102">
        <f>IF($H23="","",$H23)</f>
        <v>93</v>
      </c>
      <c r="W23" s="102">
        <f>IF(V23="","",V23/100)</f>
        <v>0.93</v>
      </c>
      <c r="X23" s="102">
        <f>IF($G23="","",$G23)</f>
        <v>11.2</v>
      </c>
      <c r="Y23" s="102">
        <f>IF($K23="","",$K23)</f>
        <v>25</v>
      </c>
      <c r="Z23" s="102">
        <f>IF(J23="","",J23-1)</f>
        <v>5</v>
      </c>
      <c r="AA23" s="102">
        <f>IF($L23="","",$L23)</f>
        <v>1</v>
      </c>
      <c r="AB23" s="102">
        <f>IF($M23="","",$M23)</f>
        <v>0</v>
      </c>
      <c r="AC23" s="102">
        <f>IF($H24="","",$H24)</f>
        <v>75.099999999999994</v>
      </c>
      <c r="AD23" s="102">
        <f>IF(AC23="","",AC23/100)</f>
        <v>0.75099999999999989</v>
      </c>
      <c r="AE23" s="102">
        <f>IF($G24="","",$G24)</f>
        <v>11.7</v>
      </c>
      <c r="AF23" s="102">
        <f>IF($K24="","",$K24)</f>
        <v>20</v>
      </c>
      <c r="AG23" s="102">
        <f>IF(J24="","",J24-1)</f>
        <v>5</v>
      </c>
      <c r="AH23" s="102">
        <f>IF($L24="","",$L24)</f>
        <v>2</v>
      </c>
      <c r="AI23" s="102">
        <f>IF($M24="","",$M24)</f>
        <v>7</v>
      </c>
      <c r="AJ23" s="102">
        <f>IF($H25="","",$H25)</f>
        <v>76.099999999999994</v>
      </c>
      <c r="AK23" s="102">
        <f>IF(AJ23="","",AJ23/100)</f>
        <v>0.7609999999999999</v>
      </c>
      <c r="AL23" s="102">
        <f>IF($G25="","",$G25)</f>
        <v>10.8</v>
      </c>
      <c r="AM23" s="102">
        <f>IF($K25="","",$K25)</f>
        <v>17</v>
      </c>
      <c r="AN23" s="102">
        <f>IF(J25="","",J25-1)</f>
        <v>5</v>
      </c>
      <c r="AO23" s="102">
        <f>IF($L25="","",$L25)</f>
        <v>1</v>
      </c>
      <c r="AP23" s="102">
        <f>IF($M25="","",$M25)</f>
        <v>12</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1.6666666666666667</v>
      </c>
      <c r="BM23" s="102">
        <f>SUM(P23:P28)/U23</f>
        <v>0</v>
      </c>
      <c r="BN23" s="102">
        <f>SUM(Q23:Q28)/U23</f>
        <v>10</v>
      </c>
      <c r="BO23" s="102">
        <f>SUM(R23:R28)/U23</f>
        <v>0.33333333333333331</v>
      </c>
    </row>
    <row r="24" spans="2:67" ht="15.75" x14ac:dyDescent="0.2">
      <c r="B24" s="147"/>
      <c r="C24" s="21" t="s">
        <v>103</v>
      </c>
      <c r="D24" s="19" t="s">
        <v>730</v>
      </c>
      <c r="E24" s="19">
        <v>232</v>
      </c>
      <c r="F24" s="20"/>
      <c r="G24" s="19">
        <v>11.7</v>
      </c>
      <c r="H24" s="19">
        <v>75.099999999999994</v>
      </c>
      <c r="I24" s="19"/>
      <c r="J24" s="19">
        <v>6</v>
      </c>
      <c r="K24" s="19">
        <v>20</v>
      </c>
      <c r="L24" s="19">
        <v>2</v>
      </c>
      <c r="M24" s="19">
        <v>7</v>
      </c>
      <c r="N24" s="19">
        <v>17</v>
      </c>
      <c r="O24" s="19">
        <v>0</v>
      </c>
      <c r="P24" s="19">
        <v>0</v>
      </c>
      <c r="Q24" s="19">
        <v>11</v>
      </c>
      <c r="R24" s="19">
        <v>0</v>
      </c>
      <c r="S24" s="18" t="s">
        <v>732</v>
      </c>
    </row>
    <row r="25" spans="2:67" ht="15.75" x14ac:dyDescent="0.2">
      <c r="B25" s="147"/>
      <c r="C25" s="21" t="s">
        <v>102</v>
      </c>
      <c r="D25" s="19" t="str">
        <f>D24</f>
        <v>SR</v>
      </c>
      <c r="E25" s="19">
        <f>E24</f>
        <v>232</v>
      </c>
      <c r="F25" s="20"/>
      <c r="G25" s="19">
        <v>10.8</v>
      </c>
      <c r="H25" s="19">
        <v>76.099999999999994</v>
      </c>
      <c r="I25" s="19"/>
      <c r="J25" s="19">
        <v>6</v>
      </c>
      <c r="K25" s="19">
        <v>17</v>
      </c>
      <c r="L25" s="19">
        <v>1</v>
      </c>
      <c r="M25" s="19">
        <v>12</v>
      </c>
      <c r="N25" s="19">
        <v>9</v>
      </c>
      <c r="O25" s="19">
        <v>0</v>
      </c>
      <c r="P25" s="19">
        <v>0</v>
      </c>
      <c r="Q25" s="19">
        <v>8</v>
      </c>
      <c r="R25" s="19">
        <v>1</v>
      </c>
      <c r="S25" s="18" t="s">
        <v>731</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232</v>
      </c>
      <c r="F30" s="13">
        <f>G23</f>
        <v>11.2</v>
      </c>
      <c r="G30" s="13" t="e">
        <f>AVERAGE(#REF!)</f>
        <v>#REF!</v>
      </c>
      <c r="H30" s="13">
        <f t="shared" ref="H30:R30" si="2">AVERAGE(H23:H28)</f>
        <v>81.399999999999991</v>
      </c>
      <c r="I30" s="13" t="e">
        <f t="shared" si="2"/>
        <v>#DIV/0!</v>
      </c>
      <c r="J30" s="13">
        <f t="shared" si="2"/>
        <v>6</v>
      </c>
      <c r="K30" s="13">
        <f t="shared" si="2"/>
        <v>20.666666666666668</v>
      </c>
      <c r="L30" s="13">
        <f t="shared" si="2"/>
        <v>1.3333333333333333</v>
      </c>
      <c r="M30" s="13">
        <f t="shared" si="2"/>
        <v>6.333333333333333</v>
      </c>
      <c r="N30" s="13">
        <f t="shared" si="2"/>
        <v>15</v>
      </c>
      <c r="O30" s="13">
        <f t="shared" si="2"/>
        <v>1.6666666666666667</v>
      </c>
      <c r="P30" s="13">
        <f t="shared" si="2"/>
        <v>0</v>
      </c>
      <c r="Q30" s="13">
        <f t="shared" si="2"/>
        <v>10</v>
      </c>
      <c r="R30" s="13">
        <f t="shared" si="2"/>
        <v>0.33333333333333331</v>
      </c>
      <c r="S30" s="12"/>
    </row>
    <row r="31" spans="2:67" ht="15.75" x14ac:dyDescent="0.2">
      <c r="B31" s="17"/>
      <c r="C31" s="16" t="s">
        <v>97</v>
      </c>
      <c r="D31" s="15"/>
      <c r="E31" s="14"/>
      <c r="F31" s="14"/>
      <c r="G31" s="13" t="e">
        <f>STDEV(#REF!)/SQRT(COUNT(#REF!))</f>
        <v>#REF!</v>
      </c>
      <c r="H31" s="13">
        <f t="shared" ref="H31:R31" si="3">STDEV(H23:H28)/SQRT(COUNT(H23:H28))</f>
        <v>5.8071794645364081</v>
      </c>
      <c r="I31" s="13" t="e">
        <f t="shared" si="3"/>
        <v>#DIV/0!</v>
      </c>
      <c r="J31" s="13">
        <f t="shared" si="3"/>
        <v>0</v>
      </c>
      <c r="K31" s="13">
        <f t="shared" si="3"/>
        <v>2.3333333333333361</v>
      </c>
      <c r="L31" s="13">
        <f t="shared" si="3"/>
        <v>0.33333333333333337</v>
      </c>
      <c r="M31" s="13">
        <f t="shared" si="3"/>
        <v>3.4801021696368504</v>
      </c>
      <c r="N31" s="13">
        <f t="shared" si="3"/>
        <v>3.0550504633038935</v>
      </c>
      <c r="O31" s="13">
        <f t="shared" si="3"/>
        <v>1.6666666666666667</v>
      </c>
      <c r="P31" s="13">
        <f t="shared" si="3"/>
        <v>0</v>
      </c>
      <c r="Q31" s="13">
        <f t="shared" si="3"/>
        <v>1</v>
      </c>
      <c r="R31" s="13">
        <f t="shared" si="3"/>
        <v>0.33333333333333337</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230</v>
      </c>
      <c r="F33" s="19">
        <v>1549.82</v>
      </c>
      <c r="G33" s="19">
        <v>11.9</v>
      </c>
      <c r="H33" s="19">
        <v>85.6</v>
      </c>
      <c r="I33" s="19"/>
      <c r="J33" s="19">
        <v>6</v>
      </c>
      <c r="K33" s="19">
        <v>25</v>
      </c>
      <c r="L33" s="19">
        <v>0</v>
      </c>
      <c r="M33" s="19">
        <v>0</v>
      </c>
      <c r="N33" s="19">
        <v>13</v>
      </c>
      <c r="O33" s="19">
        <v>6</v>
      </c>
      <c r="P33" s="19">
        <v>1</v>
      </c>
      <c r="Q33" s="19">
        <v>12</v>
      </c>
      <c r="R33" s="19">
        <v>2</v>
      </c>
      <c r="S33" s="18" t="s">
        <v>752</v>
      </c>
      <c r="U33" s="102">
        <v>3</v>
      </c>
      <c r="V33" s="102">
        <f>IF($H33="","",$H33)</f>
        <v>85.6</v>
      </c>
      <c r="W33" s="102">
        <f>IF(V33="","",V33/100)</f>
        <v>0.85599999999999998</v>
      </c>
      <c r="X33" s="102">
        <f>IF($G33="","",$G33)</f>
        <v>11.9</v>
      </c>
      <c r="Y33" s="102">
        <f>IF($K33="","",$K33)</f>
        <v>25</v>
      </c>
      <c r="Z33" s="102">
        <f>IF(J33="","",J33-1)</f>
        <v>5</v>
      </c>
      <c r="AA33" s="102">
        <f>IF($L33="","",$L33)</f>
        <v>0</v>
      </c>
      <c r="AB33" s="102">
        <f>IF($M33="","",$M33)</f>
        <v>0</v>
      </c>
      <c r="AC33" s="102">
        <f>IF($H34="","",$H34)</f>
        <v>106</v>
      </c>
      <c r="AD33" s="102">
        <f>IF(AC33="","",AC33/100)</f>
        <v>1.06</v>
      </c>
      <c r="AE33" s="102">
        <f>IF($G34="","",$G34)</f>
        <v>16.100000000000001</v>
      </c>
      <c r="AF33" s="102">
        <f>IF($K34="","",$K34)</f>
        <v>30</v>
      </c>
      <c r="AG33" s="102">
        <f>IF(J34="","",J34-1)</f>
        <v>4</v>
      </c>
      <c r="AH33" s="102">
        <f>IF($L34="","",$L34)</f>
        <v>4</v>
      </c>
      <c r="AI33" s="102">
        <f>IF($M34="","",$M34)</f>
        <v>26</v>
      </c>
      <c r="AJ33" s="102">
        <f>IF($H35="","",$H35)</f>
        <v>78</v>
      </c>
      <c r="AK33" s="102">
        <f>IF(AJ33="","",AJ33/100)</f>
        <v>0.78</v>
      </c>
      <c r="AL33" s="102">
        <f>IF($G35="","",$G35)</f>
        <v>13.5</v>
      </c>
      <c r="AM33" s="102">
        <f>IF($K35="","",$K35)</f>
        <v>21</v>
      </c>
      <c r="AN33" s="102">
        <f>IF(J35="","",J35-1)</f>
        <v>4</v>
      </c>
      <c r="AO33" s="102">
        <f>IF($L35="","",$L35)</f>
        <v>3</v>
      </c>
      <c r="AP33" s="102">
        <f>IF($M35="","",$M35)</f>
        <v>19</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11.333333333333334</v>
      </c>
      <c r="BM33" s="102">
        <f>SUM(P33:P38)/U33</f>
        <v>0.66666666666666663</v>
      </c>
      <c r="BN33" s="102">
        <f>SUM(Q33:Q38)/U33</f>
        <v>18.666666666666668</v>
      </c>
      <c r="BO33" s="102">
        <f>SUM(R33:R38)/U33</f>
        <v>2</v>
      </c>
    </row>
    <row r="34" spans="2:67" ht="15.75" x14ac:dyDescent="0.2">
      <c r="B34" s="147"/>
      <c r="C34" s="21" t="s">
        <v>103</v>
      </c>
      <c r="D34" s="19" t="s">
        <v>730</v>
      </c>
      <c r="E34" s="19">
        <v>232</v>
      </c>
      <c r="F34" s="20"/>
      <c r="G34" s="19">
        <v>16.100000000000001</v>
      </c>
      <c r="H34" s="19">
        <v>106</v>
      </c>
      <c r="I34" s="19"/>
      <c r="J34" s="19">
        <v>5</v>
      </c>
      <c r="K34" s="19">
        <v>30</v>
      </c>
      <c r="L34" s="19">
        <v>4</v>
      </c>
      <c r="M34" s="19">
        <v>26</v>
      </c>
      <c r="N34" s="19">
        <v>23</v>
      </c>
      <c r="O34" s="19">
        <v>28</v>
      </c>
      <c r="P34" s="19">
        <v>1</v>
      </c>
      <c r="Q34" s="19">
        <v>23</v>
      </c>
      <c r="R34" s="19">
        <v>2</v>
      </c>
      <c r="S34" s="18" t="s">
        <v>736</v>
      </c>
    </row>
    <row r="35" spans="2:67" ht="15.75" x14ac:dyDescent="0.2">
      <c r="B35" s="147"/>
      <c r="C35" s="21" t="s">
        <v>102</v>
      </c>
      <c r="D35" s="19" t="str">
        <f>D34</f>
        <v>SR</v>
      </c>
      <c r="E35" s="19">
        <f>E34</f>
        <v>232</v>
      </c>
      <c r="F35" s="20"/>
      <c r="G35" s="19">
        <v>13.5</v>
      </c>
      <c r="H35" s="19">
        <v>78</v>
      </c>
      <c r="I35" s="19"/>
      <c r="J35" s="19">
        <v>5</v>
      </c>
      <c r="K35" s="19">
        <v>21</v>
      </c>
      <c r="L35" s="19">
        <v>3</v>
      </c>
      <c r="M35" s="19">
        <v>19</v>
      </c>
      <c r="N35" s="19">
        <v>25</v>
      </c>
      <c r="O35" s="19">
        <v>0</v>
      </c>
      <c r="P35" s="19">
        <v>0</v>
      </c>
      <c r="Q35" s="19">
        <v>21</v>
      </c>
      <c r="R35" s="19">
        <v>2</v>
      </c>
      <c r="S35" s="18" t="s">
        <v>736</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232</v>
      </c>
      <c r="F40" s="13">
        <f>F33</f>
        <v>1549.82</v>
      </c>
      <c r="G40" s="13">
        <f t="shared" ref="G40:R40" si="4">AVERAGE(G33:G38)</f>
        <v>13.833333333333334</v>
      </c>
      <c r="H40" s="13">
        <f t="shared" si="4"/>
        <v>89.866666666666674</v>
      </c>
      <c r="I40" s="13" t="e">
        <f t="shared" si="4"/>
        <v>#DIV/0!</v>
      </c>
      <c r="J40" s="13">
        <f t="shared" si="4"/>
        <v>5.333333333333333</v>
      </c>
      <c r="K40" s="13">
        <f t="shared" si="4"/>
        <v>25.333333333333332</v>
      </c>
      <c r="L40" s="13">
        <f t="shared" si="4"/>
        <v>2.3333333333333335</v>
      </c>
      <c r="M40" s="13">
        <f t="shared" si="4"/>
        <v>15</v>
      </c>
      <c r="N40" s="13">
        <f t="shared" si="4"/>
        <v>20.333333333333332</v>
      </c>
      <c r="O40" s="13">
        <f t="shared" si="4"/>
        <v>11.333333333333334</v>
      </c>
      <c r="P40" s="13">
        <f t="shared" si="4"/>
        <v>0.66666666666666663</v>
      </c>
      <c r="Q40" s="13">
        <f t="shared" si="4"/>
        <v>18.666666666666668</v>
      </c>
      <c r="R40" s="13">
        <f t="shared" si="4"/>
        <v>2</v>
      </c>
      <c r="S40" s="12"/>
    </row>
    <row r="41" spans="2:67" ht="15.75" x14ac:dyDescent="0.2">
      <c r="B41" s="17"/>
      <c r="C41" s="16" t="s">
        <v>97</v>
      </c>
      <c r="D41" s="15"/>
      <c r="E41" s="14"/>
      <c r="F41" s="14"/>
      <c r="G41" s="13">
        <f t="shared" ref="G41:R41" si="5">STDEV(G33:G38)/SQRT(COUNT(G33:G38))</f>
        <v>1.2238373167123888</v>
      </c>
      <c r="H41" s="13">
        <f t="shared" si="5"/>
        <v>8.359691647689127</v>
      </c>
      <c r="I41" s="13" t="e">
        <f t="shared" si="5"/>
        <v>#DIV/0!</v>
      </c>
      <c r="J41" s="13">
        <f t="shared" si="5"/>
        <v>0.33333333333333337</v>
      </c>
      <c r="K41" s="13">
        <f t="shared" si="5"/>
        <v>2.603416558635554</v>
      </c>
      <c r="L41" s="13">
        <f t="shared" si="5"/>
        <v>1.2018504251546633</v>
      </c>
      <c r="M41" s="13">
        <f t="shared" si="5"/>
        <v>7.7674534651540297</v>
      </c>
      <c r="N41" s="13">
        <f t="shared" si="5"/>
        <v>3.7118429085533498</v>
      </c>
      <c r="O41" s="13">
        <f t="shared" si="5"/>
        <v>8.5114302232024706</v>
      </c>
      <c r="P41" s="13">
        <f t="shared" si="5"/>
        <v>0.33333333333333337</v>
      </c>
      <c r="Q41" s="13">
        <f t="shared" si="5"/>
        <v>3.3829638550307415</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230</v>
      </c>
      <c r="F43" s="19">
        <v>1495.15</v>
      </c>
      <c r="G43" s="19">
        <v>19.2</v>
      </c>
      <c r="H43" s="19">
        <v>100.1</v>
      </c>
      <c r="I43" s="19"/>
      <c r="J43" s="19">
        <v>5</v>
      </c>
      <c r="K43" s="19">
        <v>26</v>
      </c>
      <c r="L43" s="19">
        <v>4</v>
      </c>
      <c r="M43" s="19">
        <v>32</v>
      </c>
      <c r="N43" s="19">
        <v>44</v>
      </c>
      <c r="O43" s="19">
        <v>0</v>
      </c>
      <c r="P43" s="19">
        <v>0</v>
      </c>
      <c r="Q43" s="19">
        <v>41</v>
      </c>
      <c r="R43" s="19">
        <v>4</v>
      </c>
      <c r="S43" s="18" t="s">
        <v>732</v>
      </c>
      <c r="U43" s="102">
        <v>3</v>
      </c>
      <c r="V43" s="102">
        <f>IF($H43="","",$H43)</f>
        <v>100.1</v>
      </c>
      <c r="W43" s="102">
        <f>IF(V43="","",V43/100)</f>
        <v>1.0009999999999999</v>
      </c>
      <c r="X43" s="102">
        <f>IF($G43="","",$G43)</f>
        <v>19.2</v>
      </c>
      <c r="Y43" s="102">
        <f>IF($K43="","",$K43)</f>
        <v>26</v>
      </c>
      <c r="Z43" s="102">
        <f>IF(J43="","",J43-1)</f>
        <v>4</v>
      </c>
      <c r="AA43" s="102">
        <f>IF($L43="","",$L43)</f>
        <v>4</v>
      </c>
      <c r="AB43" s="102">
        <f>IF($M43="","",$M43)</f>
        <v>32</v>
      </c>
      <c r="AC43" s="102">
        <f>IF($H44="","",$H44)</f>
        <v>89.7</v>
      </c>
      <c r="AD43" s="102">
        <f>IF(AC43="","",AC43/100)</f>
        <v>0.89700000000000002</v>
      </c>
      <c r="AE43" s="102">
        <f>IF($G44="","",$G44)</f>
        <v>13</v>
      </c>
      <c r="AF43" s="102">
        <f>IF($K44="","",$K44)</f>
        <v>17</v>
      </c>
      <c r="AG43" s="102">
        <f>IF(J44="","",J44-1)</f>
        <v>4</v>
      </c>
      <c r="AH43" s="102">
        <f>IF($L44="","",$L44)</f>
        <v>2</v>
      </c>
      <c r="AI43" s="102">
        <f>IF($M44="","",$M44)</f>
        <v>18</v>
      </c>
      <c r="AJ43" s="102">
        <f>IF($H45="","",$H45)</f>
        <v>89.9</v>
      </c>
      <c r="AK43" s="102">
        <f>IF(AJ43="","",AJ43/100)</f>
        <v>0.89900000000000002</v>
      </c>
      <c r="AL43" s="102">
        <f>IF($G45="","",$G45)</f>
        <v>14.6</v>
      </c>
      <c r="AM43" s="102">
        <f>IF($K45="","",$K45)</f>
        <v>21</v>
      </c>
      <c r="AN43" s="102">
        <f>IF(J45="","",J45-1)</f>
        <v>2</v>
      </c>
      <c r="AO43" s="102">
        <f>IF($L45="","",$L45)</f>
        <v>1</v>
      </c>
      <c r="AP43" s="102">
        <f>IF($M45="","",$M45)</f>
        <v>13</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v>
      </c>
      <c r="BM43" s="102">
        <f>SUM(P43:P48)/U43</f>
        <v>1.3333333333333333</v>
      </c>
      <c r="BN43" s="102">
        <f>SUM(Q43:Q48)/U43</f>
        <v>25.666666666666668</v>
      </c>
      <c r="BO43" s="102">
        <f>SUM(R43:R48)/U43</f>
        <v>3</v>
      </c>
    </row>
    <row r="44" spans="2:67" ht="15.75" x14ac:dyDescent="0.2">
      <c r="B44" s="147"/>
      <c r="C44" s="21" t="s">
        <v>103</v>
      </c>
      <c r="D44" s="19" t="s">
        <v>730</v>
      </c>
      <c r="E44" s="19">
        <v>233</v>
      </c>
      <c r="F44" s="20"/>
      <c r="G44" s="19">
        <v>13</v>
      </c>
      <c r="H44" s="19">
        <v>89.7</v>
      </c>
      <c r="I44" s="19"/>
      <c r="J44" s="19">
        <v>5</v>
      </c>
      <c r="K44" s="19">
        <v>17</v>
      </c>
      <c r="L44" s="19">
        <v>2</v>
      </c>
      <c r="M44" s="19">
        <v>18</v>
      </c>
      <c r="N44" s="19">
        <v>28</v>
      </c>
      <c r="O44" s="19">
        <v>0</v>
      </c>
      <c r="P44" s="19">
        <v>4</v>
      </c>
      <c r="Q44" s="19">
        <v>22</v>
      </c>
      <c r="R44" s="19">
        <v>0</v>
      </c>
      <c r="S44" s="18" t="s">
        <v>732</v>
      </c>
    </row>
    <row r="45" spans="2:67" ht="15.75" x14ac:dyDescent="0.2">
      <c r="B45" s="147"/>
      <c r="C45" s="21" t="s">
        <v>102</v>
      </c>
      <c r="D45" s="19" t="str">
        <f>D44</f>
        <v>SR</v>
      </c>
      <c r="E45" s="19">
        <f>E44</f>
        <v>233</v>
      </c>
      <c r="F45" s="20"/>
      <c r="G45" s="19">
        <v>14.6</v>
      </c>
      <c r="H45" s="19">
        <v>89.9</v>
      </c>
      <c r="I45" s="19"/>
      <c r="J45" s="19">
        <v>3</v>
      </c>
      <c r="K45" s="19">
        <v>21</v>
      </c>
      <c r="L45" s="19">
        <v>1</v>
      </c>
      <c r="M45" s="19">
        <v>13</v>
      </c>
      <c r="N45" s="19">
        <v>23</v>
      </c>
      <c r="O45" s="19">
        <v>0</v>
      </c>
      <c r="P45" s="19">
        <v>0</v>
      </c>
      <c r="Q45" s="19">
        <v>14</v>
      </c>
      <c r="R45" s="19">
        <v>5</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233</v>
      </c>
      <c r="F50" s="13">
        <f>F43</f>
        <v>1495.15</v>
      </c>
      <c r="G50" s="13">
        <f t="shared" ref="G50:R50" si="6">AVERAGE(G43:G48)</f>
        <v>15.600000000000001</v>
      </c>
      <c r="H50" s="13">
        <f t="shared" si="6"/>
        <v>93.233333333333348</v>
      </c>
      <c r="I50" s="13" t="e">
        <f t="shared" si="6"/>
        <v>#DIV/0!</v>
      </c>
      <c r="J50" s="13">
        <f t="shared" si="6"/>
        <v>4.333333333333333</v>
      </c>
      <c r="K50" s="13">
        <f t="shared" si="6"/>
        <v>21.333333333333332</v>
      </c>
      <c r="L50" s="13">
        <f t="shared" si="6"/>
        <v>2.3333333333333335</v>
      </c>
      <c r="M50" s="13">
        <f t="shared" si="6"/>
        <v>21</v>
      </c>
      <c r="N50" s="13">
        <f t="shared" si="6"/>
        <v>31.666666666666668</v>
      </c>
      <c r="O50" s="13">
        <f t="shared" si="6"/>
        <v>0</v>
      </c>
      <c r="P50" s="13">
        <f t="shared" si="6"/>
        <v>1.3333333333333333</v>
      </c>
      <c r="Q50" s="13">
        <f t="shared" si="6"/>
        <v>25.666666666666668</v>
      </c>
      <c r="R50" s="13">
        <f t="shared" si="6"/>
        <v>3</v>
      </c>
      <c r="S50" s="12"/>
    </row>
    <row r="51" spans="2:67" ht="15.75" x14ac:dyDescent="0.2">
      <c r="B51" s="17"/>
      <c r="C51" s="16" t="s">
        <v>97</v>
      </c>
      <c r="D51" s="15"/>
      <c r="E51" s="14"/>
      <c r="F51" s="14"/>
      <c r="G51" s="13">
        <f t="shared" ref="G51:R51" si="7">STDEV(G43:G48)/SQRT(COUNT(G43:G48))</f>
        <v>1.8583146486355102</v>
      </c>
      <c r="H51" s="13">
        <f t="shared" si="7"/>
        <v>3.4338187359135732</v>
      </c>
      <c r="I51" s="13" t="e">
        <f t="shared" si="7"/>
        <v>#DIV/0!</v>
      </c>
      <c r="J51" s="13">
        <f t="shared" si="7"/>
        <v>0.66666666666666641</v>
      </c>
      <c r="K51" s="13">
        <f t="shared" si="7"/>
        <v>2.603416558635554</v>
      </c>
      <c r="L51" s="13">
        <f t="shared" si="7"/>
        <v>0.88191710368819698</v>
      </c>
      <c r="M51" s="13">
        <f t="shared" si="7"/>
        <v>5.6862407030773268</v>
      </c>
      <c r="N51" s="13">
        <f t="shared" si="7"/>
        <v>6.3333333333333321</v>
      </c>
      <c r="O51" s="13">
        <f t="shared" si="7"/>
        <v>0</v>
      </c>
      <c r="P51" s="13">
        <f t="shared" si="7"/>
        <v>1.3333333333333335</v>
      </c>
      <c r="Q51" s="13">
        <f t="shared" si="7"/>
        <v>8.0069414329762107</v>
      </c>
      <c r="R51" s="13">
        <f t="shared" si="7"/>
        <v>1.5275252316519468</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745</v>
      </c>
      <c r="E53" s="19">
        <v>230</v>
      </c>
      <c r="F53" s="19">
        <v>795.34</v>
      </c>
      <c r="G53" s="19">
        <v>7.56</v>
      </c>
      <c r="H53" s="19">
        <v>55.9</v>
      </c>
      <c r="I53" s="19"/>
      <c r="J53" s="19">
        <v>3</v>
      </c>
      <c r="K53" s="19">
        <v>11</v>
      </c>
      <c r="L53" s="19">
        <v>1</v>
      </c>
      <c r="M53" s="19">
        <v>6</v>
      </c>
      <c r="N53" s="19">
        <v>13</v>
      </c>
      <c r="O53" s="19">
        <v>0</v>
      </c>
      <c r="P53" s="19">
        <v>0</v>
      </c>
      <c r="Q53" s="19">
        <v>0</v>
      </c>
      <c r="R53" s="19">
        <v>0</v>
      </c>
      <c r="S53" s="18" t="s">
        <v>731</v>
      </c>
      <c r="U53" s="102">
        <v>3</v>
      </c>
      <c r="V53" s="102">
        <f>IF($H53="","",$H53)</f>
        <v>55.9</v>
      </c>
      <c r="W53" s="102">
        <f>IF(V53="","",V53/100)</f>
        <v>0.55899999999999994</v>
      </c>
      <c r="X53" s="102">
        <f>IF($G53="","",$G53)</f>
        <v>7.56</v>
      </c>
      <c r="Y53" s="102">
        <f>IF($K53="","",$K53)</f>
        <v>11</v>
      </c>
      <c r="Z53" s="102">
        <f>IF(J53="","",J53-1)</f>
        <v>2</v>
      </c>
      <c r="AA53" s="102">
        <f>IF($L53="","",$L53)</f>
        <v>1</v>
      </c>
      <c r="AB53" s="102">
        <f>IF($M53="","",$M53)</f>
        <v>6</v>
      </c>
      <c r="AC53" s="102">
        <f>IF($H54="","",$H54)</f>
        <v>70.099999999999994</v>
      </c>
      <c r="AD53" s="102">
        <f>IF(AC53="","",AC53/100)</f>
        <v>0.70099999999999996</v>
      </c>
      <c r="AE53" s="102">
        <f>IF($G54="","",$G54)</f>
        <v>8.6300000000000008</v>
      </c>
      <c r="AF53" s="102">
        <f>IF($K54="","",$K54)</f>
        <v>12</v>
      </c>
      <c r="AG53" s="102">
        <f>IF(J54="","",J54-1)</f>
        <v>7</v>
      </c>
      <c r="AH53" s="102">
        <f>IF($L54="","",$L54)</f>
        <v>2</v>
      </c>
      <c r="AI53" s="102">
        <f>IF($M54="","",$M54)</f>
        <v>5</v>
      </c>
      <c r="AJ53" s="102">
        <f>IF($H55="","",$H55)</f>
        <v>86.1</v>
      </c>
      <c r="AK53" s="102">
        <f>IF(AJ53="","",AJ53/100)</f>
        <v>0.86099999999999999</v>
      </c>
      <c r="AL53" s="102">
        <f>IF($G55="","",$G55)</f>
        <v>8.91</v>
      </c>
      <c r="AM53" s="102">
        <f>IF($K55="","",$K55)</f>
        <v>16</v>
      </c>
      <c r="AN53" s="102">
        <f>IF(J55="","",J55-1)</f>
        <v>3</v>
      </c>
      <c r="AO53" s="102">
        <f>IF($L55="","",$L55)</f>
        <v>2</v>
      </c>
      <c r="AP53" s="102">
        <f>IF($M55="","",$M55)</f>
        <v>5</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v>
      </c>
      <c r="BM53" s="102">
        <f>SUM(P53:P58)/U53</f>
        <v>0</v>
      </c>
      <c r="BN53" s="102">
        <f>SUM(Q53:Q58)/U53</f>
        <v>1</v>
      </c>
      <c r="BO53" s="102">
        <f>SUM(R53:R58)/U53</f>
        <v>0.33333333333333331</v>
      </c>
    </row>
    <row r="54" spans="2:67" ht="15.75" x14ac:dyDescent="0.2">
      <c r="B54" s="147"/>
      <c r="C54" s="21" t="s">
        <v>103</v>
      </c>
      <c r="D54" s="19" t="s">
        <v>745</v>
      </c>
      <c r="E54" s="19">
        <v>233</v>
      </c>
      <c r="F54" s="20"/>
      <c r="G54" s="19">
        <v>8.6300000000000008</v>
      </c>
      <c r="H54" s="19">
        <v>70.099999999999994</v>
      </c>
      <c r="I54" s="19"/>
      <c r="J54" s="19">
        <v>8</v>
      </c>
      <c r="K54" s="19">
        <v>12</v>
      </c>
      <c r="L54" s="19">
        <v>2</v>
      </c>
      <c r="M54" s="19">
        <v>5</v>
      </c>
      <c r="N54" s="19">
        <v>10</v>
      </c>
      <c r="O54" s="19">
        <v>0</v>
      </c>
      <c r="P54" s="19">
        <v>0</v>
      </c>
      <c r="Q54" s="19">
        <v>1</v>
      </c>
      <c r="R54" s="19">
        <v>0</v>
      </c>
      <c r="S54" s="18" t="s">
        <v>731</v>
      </c>
    </row>
    <row r="55" spans="2:67" ht="15.75" x14ac:dyDescent="0.2">
      <c r="B55" s="147"/>
      <c r="C55" s="21" t="s">
        <v>102</v>
      </c>
      <c r="D55" s="19" t="str">
        <f>D54</f>
        <v>CO'B</v>
      </c>
      <c r="E55" s="19">
        <f>E54</f>
        <v>233</v>
      </c>
      <c r="F55" s="20"/>
      <c r="G55" s="19">
        <v>8.91</v>
      </c>
      <c r="H55" s="19">
        <v>86.1</v>
      </c>
      <c r="I55" s="19"/>
      <c r="J55" s="19">
        <v>4</v>
      </c>
      <c r="K55" s="19">
        <v>16</v>
      </c>
      <c r="L55" s="19">
        <v>2</v>
      </c>
      <c r="M55" s="19">
        <v>5</v>
      </c>
      <c r="N55" s="19">
        <v>9</v>
      </c>
      <c r="O55" s="19">
        <v>0</v>
      </c>
      <c r="P55" s="19">
        <v>0</v>
      </c>
      <c r="Q55" s="19">
        <v>2</v>
      </c>
      <c r="R55" s="19">
        <v>1</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233</v>
      </c>
      <c r="F60" s="13">
        <f>F53</f>
        <v>795.34</v>
      </c>
      <c r="G60" s="13">
        <f t="shared" ref="G60:R60" si="8">AVERAGE(G53:G58)</f>
        <v>8.3666666666666671</v>
      </c>
      <c r="H60" s="13">
        <f t="shared" si="8"/>
        <v>70.7</v>
      </c>
      <c r="I60" s="13" t="e">
        <f t="shared" si="8"/>
        <v>#DIV/0!</v>
      </c>
      <c r="J60" s="13">
        <f t="shared" si="8"/>
        <v>5</v>
      </c>
      <c r="K60" s="13">
        <f t="shared" si="8"/>
        <v>13</v>
      </c>
      <c r="L60" s="13">
        <f t="shared" si="8"/>
        <v>1.6666666666666667</v>
      </c>
      <c r="M60" s="13">
        <f t="shared" si="8"/>
        <v>5.333333333333333</v>
      </c>
      <c r="N60" s="13">
        <f t="shared" si="8"/>
        <v>10.666666666666666</v>
      </c>
      <c r="O60" s="13">
        <f t="shared" si="8"/>
        <v>0</v>
      </c>
      <c r="P60" s="13">
        <f t="shared" si="8"/>
        <v>0</v>
      </c>
      <c r="Q60" s="13">
        <f t="shared" si="8"/>
        <v>1</v>
      </c>
      <c r="R60" s="13">
        <f t="shared" si="8"/>
        <v>0.33333333333333331</v>
      </c>
      <c r="S60" s="12"/>
    </row>
    <row r="61" spans="2:67" ht="15.75" x14ac:dyDescent="0.2">
      <c r="B61" s="17"/>
      <c r="C61" s="16" t="s">
        <v>97</v>
      </c>
      <c r="D61" s="15"/>
      <c r="E61" s="14"/>
      <c r="F61" s="14"/>
      <c r="G61" s="13">
        <f t="shared" ref="G61:R61" si="9">STDEV(G53:G58)/SQRT(COUNT(G53:G58))</f>
        <v>0.41135278182007146</v>
      </c>
      <c r="H61" s="13">
        <f t="shared" si="9"/>
        <v>8.7231492784047457</v>
      </c>
      <c r="I61" s="13" t="e">
        <f t="shared" si="9"/>
        <v>#DIV/0!</v>
      </c>
      <c r="J61" s="13">
        <f t="shared" si="9"/>
        <v>1.5275252316519468</v>
      </c>
      <c r="K61" s="13">
        <f t="shared" si="9"/>
        <v>1.5275252316519468</v>
      </c>
      <c r="L61" s="13">
        <f t="shared" si="9"/>
        <v>0.3333333333333332</v>
      </c>
      <c r="M61" s="13">
        <f t="shared" si="9"/>
        <v>0.33333333333333337</v>
      </c>
      <c r="N61" s="13">
        <f t="shared" si="9"/>
        <v>1.2018504251546644</v>
      </c>
      <c r="O61" s="13">
        <f t="shared" si="9"/>
        <v>0</v>
      </c>
      <c r="P61" s="13">
        <f t="shared" si="9"/>
        <v>0</v>
      </c>
      <c r="Q61" s="13">
        <f t="shared" si="9"/>
        <v>0.57735026918962584</v>
      </c>
      <c r="R61" s="13">
        <f t="shared" si="9"/>
        <v>0.33333333333333337</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230</v>
      </c>
      <c r="F63" s="19">
        <v>1305.22</v>
      </c>
      <c r="G63" s="19">
        <v>10.78</v>
      </c>
      <c r="H63" s="19">
        <v>81.400000000000006</v>
      </c>
      <c r="I63" s="19"/>
      <c r="J63" s="19">
        <v>8</v>
      </c>
      <c r="K63" s="19">
        <v>18</v>
      </c>
      <c r="L63" s="19">
        <v>2</v>
      </c>
      <c r="M63" s="19">
        <v>12</v>
      </c>
      <c r="N63" s="19">
        <v>19</v>
      </c>
      <c r="O63" s="19">
        <v>0</v>
      </c>
      <c r="P63" s="19">
        <v>0</v>
      </c>
      <c r="Q63" s="19">
        <v>8</v>
      </c>
      <c r="R63" s="19">
        <v>0</v>
      </c>
      <c r="S63" s="18" t="s">
        <v>731</v>
      </c>
      <c r="T63" s="7" t="s">
        <v>791</v>
      </c>
      <c r="U63" s="102">
        <v>3</v>
      </c>
      <c r="V63" s="102">
        <f>IF($H63="","",$H63)</f>
        <v>81.400000000000006</v>
      </c>
      <c r="W63" s="102">
        <f>IF(V63="","",V63/100)</f>
        <v>0.81400000000000006</v>
      </c>
      <c r="X63" s="102">
        <f>IF($G63="","",$G63)</f>
        <v>10.78</v>
      </c>
      <c r="Y63" s="102">
        <f>IF($K63="","",$K63)</f>
        <v>18</v>
      </c>
      <c r="Z63" s="102">
        <f>IF(J63="","",J63-1)</f>
        <v>7</v>
      </c>
      <c r="AA63" s="102">
        <f>IF($L63="","",$L63)</f>
        <v>2</v>
      </c>
      <c r="AB63" s="102">
        <f>IF($M63="","",$M63)</f>
        <v>12</v>
      </c>
      <c r="AC63" s="102">
        <f>IF($H64="","",$H64)</f>
        <v>83</v>
      </c>
      <c r="AD63" s="102">
        <f>IF(AC63="","",AC63/100)</f>
        <v>0.83</v>
      </c>
      <c r="AE63" s="102">
        <f>IF($G64="","",$G64)</f>
        <v>9.32</v>
      </c>
      <c r="AF63" s="102">
        <f>IF($K64="","",$K64)</f>
        <v>20</v>
      </c>
      <c r="AG63" s="102">
        <f>IF(J64="","",J64-1)</f>
        <v>5</v>
      </c>
      <c r="AH63" s="102">
        <f>IF($L64="","",$L64)</f>
        <v>1</v>
      </c>
      <c r="AI63" s="102">
        <f>IF($M64="","",$M64)</f>
        <v>7</v>
      </c>
      <c r="AJ63" s="102">
        <f>IF($H65="","",$H65)</f>
        <v>114.8</v>
      </c>
      <c r="AK63" s="102">
        <f>IF(AJ63="","",AJ63/100)</f>
        <v>1.1479999999999999</v>
      </c>
      <c r="AL63" s="102">
        <f>IF($G65="","",$G65)</f>
        <v>16.93</v>
      </c>
      <c r="AM63" s="102">
        <f>IF($K65="","",$K65)</f>
        <v>27</v>
      </c>
      <c r="AN63" s="102">
        <f>IF(J65="","",J65-1)</f>
        <v>4</v>
      </c>
      <c r="AO63" s="102">
        <f>IF($L65="","",$L65)</f>
        <v>2</v>
      </c>
      <c r="AP63" s="102">
        <f>IF($M65="","",$M65)</f>
        <v>18</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4.333333333333333</v>
      </c>
      <c r="BM63" s="102">
        <f>SUM(P63:P68)/U63</f>
        <v>1</v>
      </c>
      <c r="BN63" s="102">
        <f>SUM(Q63:Q68)/U63</f>
        <v>13.333333333333334</v>
      </c>
      <c r="BO63" s="102">
        <f>SUM(R63:R68)/U63</f>
        <v>0</v>
      </c>
    </row>
    <row r="64" spans="2:67" ht="15.75" x14ac:dyDescent="0.2">
      <c r="B64" s="147"/>
      <c r="C64" s="21" t="s">
        <v>103</v>
      </c>
      <c r="D64" s="19" t="s">
        <v>745</v>
      </c>
      <c r="E64" s="19">
        <v>233</v>
      </c>
      <c r="F64" s="20"/>
      <c r="G64" s="19">
        <v>9.32</v>
      </c>
      <c r="H64" s="19">
        <v>83</v>
      </c>
      <c r="I64" s="19"/>
      <c r="J64" s="19">
        <v>6</v>
      </c>
      <c r="K64" s="19">
        <v>20</v>
      </c>
      <c r="L64" s="19">
        <v>1</v>
      </c>
      <c r="M64" s="19">
        <v>7</v>
      </c>
      <c r="N64" s="19">
        <v>13</v>
      </c>
      <c r="O64" s="19">
        <v>0</v>
      </c>
      <c r="P64" s="19">
        <v>0</v>
      </c>
      <c r="Q64" s="19">
        <v>10</v>
      </c>
      <c r="R64" s="19">
        <v>0</v>
      </c>
      <c r="S64" s="18" t="s">
        <v>731</v>
      </c>
    </row>
    <row r="65" spans="2:67" ht="15.75" x14ac:dyDescent="0.2">
      <c r="B65" s="147"/>
      <c r="C65" s="21" t="s">
        <v>102</v>
      </c>
      <c r="D65" s="19" t="str">
        <f>D64</f>
        <v>CO'B</v>
      </c>
      <c r="E65" s="19">
        <f>E64</f>
        <v>233</v>
      </c>
      <c r="F65" s="20"/>
      <c r="G65" s="19">
        <v>16.93</v>
      </c>
      <c r="H65" s="19">
        <v>114.8</v>
      </c>
      <c r="I65" s="19"/>
      <c r="J65" s="19">
        <v>5</v>
      </c>
      <c r="K65" s="19">
        <v>27</v>
      </c>
      <c r="L65" s="19">
        <v>2</v>
      </c>
      <c r="M65" s="19">
        <v>18</v>
      </c>
      <c r="N65" s="19">
        <v>29</v>
      </c>
      <c r="O65" s="19">
        <v>13</v>
      </c>
      <c r="P65" s="19">
        <v>3</v>
      </c>
      <c r="Q65" s="19">
        <v>22</v>
      </c>
      <c r="R65" s="19">
        <v>0</v>
      </c>
      <c r="S65" s="18" t="s">
        <v>732</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233</v>
      </c>
      <c r="F70" s="13">
        <f>F63</f>
        <v>1305.22</v>
      </c>
      <c r="G70" s="13">
        <f t="shared" ref="G70:R70" si="10">AVERAGE(G63:G68)</f>
        <v>12.343333333333334</v>
      </c>
      <c r="H70" s="13">
        <f t="shared" si="10"/>
        <v>93.066666666666663</v>
      </c>
      <c r="I70" s="13" t="e">
        <f t="shared" si="10"/>
        <v>#DIV/0!</v>
      </c>
      <c r="J70" s="13">
        <f t="shared" si="10"/>
        <v>6.333333333333333</v>
      </c>
      <c r="K70" s="13">
        <f t="shared" si="10"/>
        <v>21.666666666666668</v>
      </c>
      <c r="L70" s="13">
        <f t="shared" si="10"/>
        <v>1.6666666666666667</v>
      </c>
      <c r="M70" s="13">
        <f t="shared" si="10"/>
        <v>12.333333333333334</v>
      </c>
      <c r="N70" s="13">
        <f t="shared" si="10"/>
        <v>20.333333333333332</v>
      </c>
      <c r="O70" s="13">
        <f t="shared" si="10"/>
        <v>4.333333333333333</v>
      </c>
      <c r="P70" s="13">
        <f t="shared" si="10"/>
        <v>1</v>
      </c>
      <c r="Q70" s="13">
        <f t="shared" si="10"/>
        <v>13.333333333333334</v>
      </c>
      <c r="R70" s="13">
        <f t="shared" si="10"/>
        <v>0</v>
      </c>
      <c r="S70" s="12"/>
    </row>
    <row r="71" spans="2:67" ht="15.75" x14ac:dyDescent="0.2">
      <c r="B71" s="17"/>
      <c r="C71" s="16" t="s">
        <v>97</v>
      </c>
      <c r="D71" s="15"/>
      <c r="E71" s="14"/>
      <c r="F71" s="14"/>
      <c r="G71" s="13">
        <f t="shared" ref="G71:R71" si="11">STDEV(G63:G68)/SQRT(COUNT(G63:G68))</f>
        <v>2.3317399321346075</v>
      </c>
      <c r="H71" s="13">
        <f t="shared" si="11"/>
        <v>10.876478188171841</v>
      </c>
      <c r="I71" s="13" t="e">
        <f t="shared" si="11"/>
        <v>#DIV/0!</v>
      </c>
      <c r="J71" s="13">
        <f t="shared" si="11"/>
        <v>0.88191710368819731</v>
      </c>
      <c r="K71" s="13">
        <f t="shared" si="11"/>
        <v>2.7284509239574857</v>
      </c>
      <c r="L71" s="13">
        <f t="shared" si="11"/>
        <v>0.3333333333333332</v>
      </c>
      <c r="M71" s="13">
        <f t="shared" si="11"/>
        <v>3.1797973380564861</v>
      </c>
      <c r="N71" s="13">
        <f t="shared" si="11"/>
        <v>4.6666666666666679</v>
      </c>
      <c r="O71" s="13">
        <f t="shared" si="11"/>
        <v>4.3333333333333339</v>
      </c>
      <c r="P71" s="13">
        <f t="shared" si="11"/>
        <v>1</v>
      </c>
      <c r="Q71" s="13">
        <f t="shared" si="11"/>
        <v>4.3716256828680002</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745</v>
      </c>
      <c r="E73" s="19">
        <v>230</v>
      </c>
      <c r="F73" s="19">
        <v>1545.93</v>
      </c>
      <c r="G73" s="19">
        <v>14.56</v>
      </c>
      <c r="H73" s="19">
        <v>115.3</v>
      </c>
      <c r="I73" s="19"/>
      <c r="J73" s="19">
        <v>4</v>
      </c>
      <c r="K73" s="19">
        <v>24</v>
      </c>
      <c r="L73" s="19">
        <v>0</v>
      </c>
      <c r="M73" s="19">
        <v>0</v>
      </c>
      <c r="N73" s="19">
        <v>18</v>
      </c>
      <c r="O73" s="19">
        <v>9</v>
      </c>
      <c r="P73" s="19">
        <v>1</v>
      </c>
      <c r="Q73" s="19">
        <v>18</v>
      </c>
      <c r="R73" s="19">
        <v>0</v>
      </c>
      <c r="S73" s="18" t="s">
        <v>752</v>
      </c>
      <c r="U73" s="102">
        <v>3</v>
      </c>
      <c r="V73" s="102">
        <f>IF($H73="","",$H73)</f>
        <v>115.3</v>
      </c>
      <c r="W73" s="102">
        <f>IF(V73="","",V73/100)</f>
        <v>1.153</v>
      </c>
      <c r="X73" s="102">
        <f>IF($G73="","",$G73)</f>
        <v>14.56</v>
      </c>
      <c r="Y73" s="102">
        <f>IF($K73="","",$K73)</f>
        <v>24</v>
      </c>
      <c r="Z73" s="102">
        <f>IF(J73="","",J73-1)</f>
        <v>3</v>
      </c>
      <c r="AA73" s="102">
        <f>IF($L73="","",$L73)</f>
        <v>0</v>
      </c>
      <c r="AB73" s="102">
        <f>IF($M73="","",$M73)</f>
        <v>0</v>
      </c>
      <c r="AC73" s="102">
        <f>IF($H74="","",$H74)</f>
        <v>118.2</v>
      </c>
      <c r="AD73" s="102">
        <f>IF(AC73="","",AC73/100)</f>
        <v>1.1819999999999999</v>
      </c>
      <c r="AE73" s="102">
        <f>IF($G74="","",$G74)</f>
        <v>18.260000000000002</v>
      </c>
      <c r="AF73" s="102">
        <f>IF($K74="","",$K74)</f>
        <v>27</v>
      </c>
      <c r="AG73" s="102">
        <f>IF(J74="","",J74-1)</f>
        <v>6</v>
      </c>
      <c r="AH73" s="102">
        <f>IF($L74="","",$L74)</f>
        <v>2</v>
      </c>
      <c r="AI73" s="102">
        <f>IF($M74="","",$M74)</f>
        <v>39</v>
      </c>
      <c r="AJ73" s="102">
        <f>IF($H75="","",$H75)</f>
        <v>89.8</v>
      </c>
      <c r="AK73" s="102">
        <f>IF(AJ73="","",AJ73/100)</f>
        <v>0.89800000000000002</v>
      </c>
      <c r="AL73" s="102">
        <f>IF($G75="","",$G75)</f>
        <v>11.43</v>
      </c>
      <c r="AM73" s="102">
        <f>IF($K75="","",$K75)</f>
        <v>22</v>
      </c>
      <c r="AN73" s="102">
        <f>IF(J75="","",J75-1)</f>
        <v>6</v>
      </c>
      <c r="AO73" s="102">
        <f>IF($L75="","",$L75)</f>
        <v>1</v>
      </c>
      <c r="AP73" s="102">
        <f>IF($M75="","",$M75)</f>
        <v>6</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8</v>
      </c>
      <c r="BM73" s="102">
        <f>SUM(P73:P78)/U73</f>
        <v>0.33333333333333331</v>
      </c>
      <c r="BN73" s="102">
        <f>SUM(Q73:Q78)/U73</f>
        <v>19.333333333333332</v>
      </c>
      <c r="BO73" s="102">
        <f>SUM(R73:R78)/U73</f>
        <v>1.3333333333333333</v>
      </c>
    </row>
    <row r="74" spans="2:67" ht="15.75" x14ac:dyDescent="0.2">
      <c r="B74" s="147"/>
      <c r="C74" s="21" t="s">
        <v>103</v>
      </c>
      <c r="D74" s="19" t="s">
        <v>745</v>
      </c>
      <c r="E74" s="19">
        <v>233</v>
      </c>
      <c r="F74" s="20"/>
      <c r="G74" s="19">
        <v>18.260000000000002</v>
      </c>
      <c r="H74" s="19">
        <v>118.2</v>
      </c>
      <c r="I74" s="19"/>
      <c r="J74" s="19">
        <v>7</v>
      </c>
      <c r="K74" s="19">
        <v>27</v>
      </c>
      <c r="L74" s="19">
        <v>2</v>
      </c>
      <c r="M74" s="19">
        <v>39</v>
      </c>
      <c r="N74" s="19">
        <v>48</v>
      </c>
      <c r="O74" s="19">
        <v>15</v>
      </c>
      <c r="P74" s="19">
        <v>0</v>
      </c>
      <c r="Q74" s="19">
        <v>25</v>
      </c>
      <c r="R74" s="19">
        <v>4</v>
      </c>
      <c r="S74" s="18" t="s">
        <v>732</v>
      </c>
    </row>
    <row r="75" spans="2:67" ht="15.75" x14ac:dyDescent="0.2">
      <c r="B75" s="147"/>
      <c r="C75" s="21" t="s">
        <v>102</v>
      </c>
      <c r="D75" s="19" t="s">
        <v>775</v>
      </c>
      <c r="E75" s="19">
        <f>E74</f>
        <v>233</v>
      </c>
      <c r="F75" s="20"/>
      <c r="G75" s="19">
        <v>11.43</v>
      </c>
      <c r="H75" s="19">
        <v>89.8</v>
      </c>
      <c r="I75" s="19"/>
      <c r="J75" s="19">
        <v>7</v>
      </c>
      <c r="K75" s="19">
        <v>22</v>
      </c>
      <c r="L75" s="19">
        <v>1</v>
      </c>
      <c r="M75" s="19">
        <v>6</v>
      </c>
      <c r="N75" s="19">
        <v>12</v>
      </c>
      <c r="O75" s="19">
        <v>0</v>
      </c>
      <c r="P75" s="19">
        <v>0</v>
      </c>
      <c r="Q75" s="19">
        <v>15</v>
      </c>
      <c r="R75" s="19">
        <v>0</v>
      </c>
      <c r="S75" s="18" t="s">
        <v>732</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233</v>
      </c>
      <c r="F80" s="13">
        <f>F73</f>
        <v>1545.93</v>
      </c>
      <c r="G80" s="13">
        <f t="shared" ref="G80:R80" si="12">AVERAGE(G73:G78)</f>
        <v>14.75</v>
      </c>
      <c r="H80" s="13">
        <f t="shared" si="12"/>
        <v>107.76666666666667</v>
      </c>
      <c r="I80" s="13" t="e">
        <f t="shared" si="12"/>
        <v>#DIV/0!</v>
      </c>
      <c r="J80" s="13">
        <f t="shared" si="12"/>
        <v>6</v>
      </c>
      <c r="K80" s="13">
        <f t="shared" si="12"/>
        <v>24.333333333333332</v>
      </c>
      <c r="L80" s="13">
        <f t="shared" si="12"/>
        <v>1</v>
      </c>
      <c r="M80" s="13">
        <f t="shared" si="12"/>
        <v>15</v>
      </c>
      <c r="N80" s="13">
        <f t="shared" si="12"/>
        <v>26</v>
      </c>
      <c r="O80" s="13">
        <f t="shared" si="12"/>
        <v>8</v>
      </c>
      <c r="P80" s="13">
        <f t="shared" si="12"/>
        <v>0.33333333333333331</v>
      </c>
      <c r="Q80" s="13">
        <f t="shared" si="12"/>
        <v>19.333333333333332</v>
      </c>
      <c r="R80" s="13">
        <f t="shared" si="12"/>
        <v>1.3333333333333333</v>
      </c>
      <c r="S80" s="12"/>
    </row>
    <row r="81" spans="2:67" ht="15.75" x14ac:dyDescent="0.2">
      <c r="B81" s="17"/>
      <c r="C81" s="16" t="s">
        <v>97</v>
      </c>
      <c r="D81" s="15"/>
      <c r="E81" s="14"/>
      <c r="F81" s="14"/>
      <c r="G81" s="13">
        <f t="shared" ref="G81:R81" si="13">STDEV(G73:G78)/SQRT(COUNT(G73:G78))</f>
        <v>1.9739385333219814</v>
      </c>
      <c r="H81" s="13">
        <f t="shared" si="13"/>
        <v>9.0222564312432603</v>
      </c>
      <c r="I81" s="13" t="e">
        <f t="shared" si="13"/>
        <v>#DIV/0!</v>
      </c>
      <c r="J81" s="13">
        <f t="shared" si="13"/>
        <v>1</v>
      </c>
      <c r="K81" s="13">
        <f t="shared" si="13"/>
        <v>1.4529663145135581</v>
      </c>
      <c r="L81" s="13">
        <f t="shared" si="13"/>
        <v>0.57735026918962584</v>
      </c>
      <c r="M81" s="13">
        <f t="shared" si="13"/>
        <v>12.124355652982143</v>
      </c>
      <c r="N81" s="13">
        <f t="shared" si="13"/>
        <v>11.135528725660045</v>
      </c>
      <c r="O81" s="13">
        <f t="shared" si="13"/>
        <v>4.358898943540674</v>
      </c>
      <c r="P81" s="13">
        <f t="shared" si="13"/>
        <v>0.33333333333333337</v>
      </c>
      <c r="Q81" s="13">
        <f t="shared" si="13"/>
        <v>2.9627314724385316</v>
      </c>
      <c r="R81" s="13">
        <f t="shared" si="13"/>
        <v>1.3333333333333335</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745</v>
      </c>
      <c r="E83" s="19">
        <v>230</v>
      </c>
      <c r="F83" s="19">
        <v>1528.83</v>
      </c>
      <c r="G83" s="19">
        <v>8.86</v>
      </c>
      <c r="H83" s="19">
        <v>83.8</v>
      </c>
      <c r="I83" s="19"/>
      <c r="J83" s="19">
        <v>5</v>
      </c>
      <c r="K83" s="19">
        <v>22</v>
      </c>
      <c r="L83" s="19">
        <v>0</v>
      </c>
      <c r="M83" s="19">
        <v>0</v>
      </c>
      <c r="N83" s="19">
        <v>21</v>
      </c>
      <c r="O83" s="19">
        <v>0</v>
      </c>
      <c r="P83" s="19">
        <v>0</v>
      </c>
      <c r="Q83" s="19">
        <v>4</v>
      </c>
      <c r="R83" s="19">
        <v>1</v>
      </c>
      <c r="S83" s="18" t="s">
        <v>752</v>
      </c>
      <c r="U83" s="102">
        <v>3</v>
      </c>
      <c r="V83" s="102">
        <f>IF($H83="","",$H83)</f>
        <v>83.8</v>
      </c>
      <c r="W83" s="102">
        <f>IF(V83="","",V83/100)</f>
        <v>0.83799999999999997</v>
      </c>
      <c r="X83" s="102">
        <f>IF($G83="","",$G83)</f>
        <v>8.86</v>
      </c>
      <c r="Y83" s="102">
        <f>IF($K83="","",$K83)</f>
        <v>22</v>
      </c>
      <c r="Z83" s="102">
        <f>IF(J83="","",J83-1)</f>
        <v>4</v>
      </c>
      <c r="AA83" s="102">
        <f>IF($L83="","",$L83)</f>
        <v>0</v>
      </c>
      <c r="AB83" s="102">
        <f>IF($M83="","",$M83)</f>
        <v>0</v>
      </c>
      <c r="AC83" s="102">
        <f>IF($H84="","",$H84)</f>
        <v>88.3</v>
      </c>
      <c r="AD83" s="102">
        <f>IF(AC83="","",AC83/100)</f>
        <v>0.88300000000000001</v>
      </c>
      <c r="AE83" s="102">
        <f>IF($G84="","",$G84)</f>
        <v>7.93</v>
      </c>
      <c r="AF83" s="102">
        <f>IF($K84="","",$K84)</f>
        <v>22</v>
      </c>
      <c r="AG83" s="102">
        <f>IF(J84="","",J84-1)</f>
        <v>8</v>
      </c>
      <c r="AH83" s="102">
        <f>IF($L84="","",$L84)</f>
        <v>2</v>
      </c>
      <c r="AI83" s="102">
        <f>IF($M84="","",$M84)</f>
        <v>9</v>
      </c>
      <c r="AJ83" s="102">
        <f>IF($H85="","",$H85)</f>
        <v>68.3</v>
      </c>
      <c r="AK83" s="102">
        <f>IF(AJ83="","",AJ83/100)</f>
        <v>0.68299999999999994</v>
      </c>
      <c r="AL83" s="102">
        <f>IF($G85="","",$G85)</f>
        <v>7.72</v>
      </c>
      <c r="AM83" s="102">
        <f>IF($K85="","",$K85)</f>
        <v>16</v>
      </c>
      <c r="AN83" s="102">
        <f>IF(J85="","",J85-1)</f>
        <v>9</v>
      </c>
      <c r="AO83" s="102">
        <f>IF($L85="","",$L85)</f>
        <v>1</v>
      </c>
      <c r="AP83" s="102">
        <f>IF($M85="","",$M85)</f>
        <v>1</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v>
      </c>
      <c r="BM83" s="102">
        <f>SUM(P83:P88)/U83</f>
        <v>0</v>
      </c>
      <c r="BN83" s="102">
        <f>SUM(Q83:Q88)/U83</f>
        <v>4.666666666666667</v>
      </c>
      <c r="BO83" s="102">
        <f>SUM(R83:R88)/U83</f>
        <v>0.33333333333333331</v>
      </c>
    </row>
    <row r="84" spans="2:67" ht="15.75" x14ac:dyDescent="0.2">
      <c r="B84" s="147"/>
      <c r="C84" s="21" t="s">
        <v>103</v>
      </c>
      <c r="D84" s="19" t="s">
        <v>775</v>
      </c>
      <c r="E84" s="19">
        <v>234</v>
      </c>
      <c r="F84" s="20"/>
      <c r="G84" s="19">
        <v>7.93</v>
      </c>
      <c r="H84" s="19">
        <v>88.3</v>
      </c>
      <c r="I84" s="19"/>
      <c r="J84" s="19">
        <v>9</v>
      </c>
      <c r="K84" s="19">
        <v>22</v>
      </c>
      <c r="L84" s="19">
        <v>2</v>
      </c>
      <c r="M84" s="19">
        <v>9</v>
      </c>
      <c r="N84" s="19">
        <v>17</v>
      </c>
      <c r="O84" s="19">
        <v>3</v>
      </c>
      <c r="P84" s="19">
        <v>0</v>
      </c>
      <c r="Q84" s="19">
        <v>8</v>
      </c>
      <c r="R84" s="19">
        <v>0</v>
      </c>
      <c r="S84" s="18" t="s">
        <v>731</v>
      </c>
    </row>
    <row r="85" spans="2:67" ht="15.75" x14ac:dyDescent="0.2">
      <c r="B85" s="147"/>
      <c r="C85" s="21" t="s">
        <v>102</v>
      </c>
      <c r="D85" s="19" t="str">
        <f>D84</f>
        <v>SMM</v>
      </c>
      <c r="E85" s="19">
        <f>E84</f>
        <v>234</v>
      </c>
      <c r="F85" s="20"/>
      <c r="G85" s="19">
        <v>7.72</v>
      </c>
      <c r="H85" s="19">
        <v>68.3</v>
      </c>
      <c r="I85" s="19"/>
      <c r="J85" s="19">
        <v>10</v>
      </c>
      <c r="K85" s="19">
        <v>16</v>
      </c>
      <c r="L85" s="19">
        <v>1</v>
      </c>
      <c r="M85" s="19">
        <v>1</v>
      </c>
      <c r="N85" s="19">
        <v>6</v>
      </c>
      <c r="O85" s="19">
        <v>0</v>
      </c>
      <c r="P85" s="19">
        <v>0</v>
      </c>
      <c r="Q85" s="19">
        <v>2</v>
      </c>
      <c r="R85" s="19">
        <v>0</v>
      </c>
      <c r="S85" s="18"/>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234</v>
      </c>
      <c r="F90" s="13">
        <f>F83</f>
        <v>1528.83</v>
      </c>
      <c r="G90" s="13">
        <f t="shared" ref="G90:R90" si="14">AVERAGE(G83:G88)</f>
        <v>8.17</v>
      </c>
      <c r="H90" s="13">
        <f t="shared" si="14"/>
        <v>80.133333333333326</v>
      </c>
      <c r="I90" s="13" t="e">
        <f t="shared" si="14"/>
        <v>#DIV/0!</v>
      </c>
      <c r="J90" s="13">
        <f t="shared" si="14"/>
        <v>8</v>
      </c>
      <c r="K90" s="13">
        <f t="shared" si="14"/>
        <v>20</v>
      </c>
      <c r="L90" s="13">
        <f t="shared" si="14"/>
        <v>1</v>
      </c>
      <c r="M90" s="13">
        <f t="shared" si="14"/>
        <v>3.3333333333333335</v>
      </c>
      <c r="N90" s="13">
        <f t="shared" si="14"/>
        <v>14.666666666666666</v>
      </c>
      <c r="O90" s="13">
        <f t="shared" si="14"/>
        <v>1</v>
      </c>
      <c r="P90" s="13">
        <f t="shared" si="14"/>
        <v>0</v>
      </c>
      <c r="Q90" s="13">
        <f t="shared" si="14"/>
        <v>4.666666666666667</v>
      </c>
      <c r="R90" s="13">
        <f t="shared" si="14"/>
        <v>0.33333333333333331</v>
      </c>
      <c r="S90" s="12"/>
    </row>
    <row r="91" spans="2:67" ht="15.75" x14ac:dyDescent="0.2">
      <c r="B91" s="17"/>
      <c r="C91" s="16" t="s">
        <v>97</v>
      </c>
      <c r="D91" s="15"/>
      <c r="E91" s="14"/>
      <c r="F91" s="14"/>
      <c r="G91" s="13">
        <f t="shared" ref="G91:R91" si="15">STDEV(G83:G88)/SQRT(COUNT(G83:G88))</f>
        <v>0.35028559776273976</v>
      </c>
      <c r="H91" s="13">
        <f t="shared" si="15"/>
        <v>6.0575939484620989</v>
      </c>
      <c r="I91" s="13" t="e">
        <f t="shared" si="15"/>
        <v>#DIV/0!</v>
      </c>
      <c r="J91" s="13">
        <f t="shared" si="15"/>
        <v>1.5275252316519468</v>
      </c>
      <c r="K91" s="13">
        <f t="shared" si="15"/>
        <v>2</v>
      </c>
      <c r="L91" s="13">
        <f t="shared" si="15"/>
        <v>0.57735026918962584</v>
      </c>
      <c r="M91" s="13">
        <f t="shared" si="15"/>
        <v>2.8480012484391772</v>
      </c>
      <c r="N91" s="13">
        <f t="shared" si="15"/>
        <v>4.4845413490245694</v>
      </c>
      <c r="O91" s="13">
        <f t="shared" si="15"/>
        <v>1</v>
      </c>
      <c r="P91" s="13">
        <f t="shared" si="15"/>
        <v>0</v>
      </c>
      <c r="Q91" s="13">
        <f t="shared" si="15"/>
        <v>1.763834207376394</v>
      </c>
      <c r="R91" s="13">
        <f t="shared" si="15"/>
        <v>0.33333333333333337</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42C37-A1D2-4BAD-B63A-E478E19B5E01}">
  <sheetPr>
    <pageSetUpPr fitToPage="1"/>
  </sheetPr>
  <dimension ref="B1:BO92"/>
  <sheetViews>
    <sheetView defaultGridColor="0" colorId="8" zoomScale="85" workbookViewId="0">
      <selection activeCell="U1" sqref="U1:BP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230</v>
      </c>
      <c r="F13" s="19">
        <v>1595.37</v>
      </c>
      <c r="G13" s="19">
        <v>13.2</v>
      </c>
      <c r="H13" s="19">
        <v>79</v>
      </c>
      <c r="I13" s="19"/>
      <c r="J13" s="19">
        <v>5</v>
      </c>
      <c r="K13" s="19">
        <v>23</v>
      </c>
      <c r="L13" s="19">
        <v>2</v>
      </c>
      <c r="M13" s="19">
        <v>13</v>
      </c>
      <c r="N13" s="19">
        <v>17</v>
      </c>
      <c r="O13" s="19">
        <v>10</v>
      </c>
      <c r="P13" s="19">
        <v>0</v>
      </c>
      <c r="Q13" s="19">
        <v>11</v>
      </c>
      <c r="R13" s="19">
        <v>0</v>
      </c>
      <c r="S13" s="18" t="s">
        <v>731</v>
      </c>
      <c r="T13" s="7" t="s">
        <v>792</v>
      </c>
      <c r="U13" s="102">
        <v>3</v>
      </c>
      <c r="V13" s="102">
        <f>IF($H13="","",$H13)</f>
        <v>79</v>
      </c>
      <c r="W13" s="102">
        <f>IF(V13="","",V13/100)</f>
        <v>0.79</v>
      </c>
      <c r="X13" s="102">
        <f>IF($G13="","",$G13)</f>
        <v>13.2</v>
      </c>
      <c r="Y13" s="102">
        <f>IF($K13="","",$K13)</f>
        <v>23</v>
      </c>
      <c r="Z13" s="102">
        <f>IF(J13="","",J13-1)</f>
        <v>4</v>
      </c>
      <c r="AA13" s="102">
        <f>IF($L13="","",$L13)</f>
        <v>2</v>
      </c>
      <c r="AB13" s="102">
        <f>IF($M13="","",$M13)</f>
        <v>13</v>
      </c>
      <c r="AC13" s="102">
        <f>IF($H14="","",$H14)</f>
        <v>92</v>
      </c>
      <c r="AD13" s="102">
        <f>IF(AC13="","",AC13/100)</f>
        <v>0.92</v>
      </c>
      <c r="AE13" s="102">
        <f>IF($G14="","",$G14)</f>
        <v>16.8</v>
      </c>
      <c r="AF13" s="102">
        <f>IF($K14="","",$K14)</f>
        <v>23</v>
      </c>
      <c r="AG13" s="102">
        <f>IF(J14="","",J14-1)</f>
        <v>11</v>
      </c>
      <c r="AH13" s="102">
        <f>IF($L14="","",$L14)</f>
        <v>3</v>
      </c>
      <c r="AI13" s="102">
        <f>IF($M14="","",$M14)</f>
        <v>19</v>
      </c>
      <c r="AJ13" s="102">
        <f>IF($H15="","",$H15)</f>
        <v>93</v>
      </c>
      <c r="AK13" s="102">
        <f>IF(AJ13="","",AJ13/100)</f>
        <v>0.93</v>
      </c>
      <c r="AL13" s="102">
        <f>IF($G15="","",$G15)</f>
        <v>13.4</v>
      </c>
      <c r="AM13" s="102">
        <f>IF($K15="","",$K15)</f>
        <v>25</v>
      </c>
      <c r="AN13" s="102">
        <f>IF(J15="","",J15-1)</f>
        <v>6</v>
      </c>
      <c r="AO13" s="102">
        <f>IF($L15="","",$L15)</f>
        <v>2</v>
      </c>
      <c r="AP13" s="102">
        <f>IF($M15="","",$M15)</f>
        <v>12</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10.333333333333334</v>
      </c>
      <c r="BM13" s="102">
        <f>SUM(P13:P18)/U13</f>
        <v>2.3333333333333335</v>
      </c>
      <c r="BN13" s="102">
        <f>SUM(Q13:Q18)/U13</f>
        <v>13.666666666666666</v>
      </c>
      <c r="BO13" s="102">
        <f>SUM(R13:R18)/U13</f>
        <v>0.33333333333333331</v>
      </c>
    </row>
    <row r="14" spans="2:67" ht="15.75" x14ac:dyDescent="0.2">
      <c r="B14" s="147"/>
      <c r="C14" s="21" t="s">
        <v>103</v>
      </c>
      <c r="D14" s="19" t="s">
        <v>730</v>
      </c>
      <c r="E14" s="19">
        <v>234</v>
      </c>
      <c r="F14" s="20"/>
      <c r="G14" s="19">
        <v>16.8</v>
      </c>
      <c r="H14" s="19">
        <v>92</v>
      </c>
      <c r="I14" s="19"/>
      <c r="J14" s="19">
        <v>12</v>
      </c>
      <c r="K14" s="19">
        <v>23</v>
      </c>
      <c r="L14" s="19">
        <v>3</v>
      </c>
      <c r="M14" s="19">
        <v>19</v>
      </c>
      <c r="N14" s="19">
        <v>24</v>
      </c>
      <c r="O14" s="19">
        <v>14</v>
      </c>
      <c r="P14" s="19">
        <v>3</v>
      </c>
      <c r="Q14" s="19">
        <v>18</v>
      </c>
      <c r="R14" s="19">
        <v>0</v>
      </c>
      <c r="S14" s="18" t="s">
        <v>752</v>
      </c>
      <c r="T14" s="7" t="s">
        <v>829</v>
      </c>
    </row>
    <row r="15" spans="2:67" ht="15.75" x14ac:dyDescent="0.2">
      <c r="B15" s="147"/>
      <c r="C15" s="21" t="s">
        <v>102</v>
      </c>
      <c r="D15" s="19" t="str">
        <f t="shared" ref="D15:E18" si="0">D14</f>
        <v>SR</v>
      </c>
      <c r="E15" s="19">
        <f t="shared" si="0"/>
        <v>234</v>
      </c>
      <c r="F15" s="20"/>
      <c r="G15" s="19">
        <v>13.4</v>
      </c>
      <c r="H15" s="19">
        <v>93</v>
      </c>
      <c r="I15" s="19"/>
      <c r="J15" s="19">
        <v>7</v>
      </c>
      <c r="K15" s="19">
        <v>25</v>
      </c>
      <c r="L15" s="19">
        <v>2</v>
      </c>
      <c r="M15" s="19">
        <v>12</v>
      </c>
      <c r="N15" s="19">
        <v>24</v>
      </c>
      <c r="O15" s="19">
        <v>7</v>
      </c>
      <c r="P15" s="19">
        <v>4</v>
      </c>
      <c r="Q15" s="19">
        <v>12</v>
      </c>
      <c r="R15" s="19">
        <v>1</v>
      </c>
      <c r="S15" s="18" t="s">
        <v>752</v>
      </c>
    </row>
    <row r="16" spans="2:67" ht="15.75" x14ac:dyDescent="0.2">
      <c r="B16" s="147"/>
      <c r="C16" s="21" t="s">
        <v>101</v>
      </c>
      <c r="D16" s="19" t="str">
        <f t="shared" si="0"/>
        <v>SR</v>
      </c>
      <c r="E16" s="19">
        <f t="shared" si="0"/>
        <v>234</v>
      </c>
      <c r="F16" s="20"/>
      <c r="G16" s="19"/>
      <c r="H16" s="19"/>
      <c r="I16" s="19"/>
      <c r="J16" s="19"/>
      <c r="K16" s="19"/>
      <c r="L16" s="19"/>
      <c r="M16" s="19"/>
      <c r="N16" s="19"/>
      <c r="O16" s="19"/>
      <c r="P16" s="19"/>
      <c r="Q16" s="19"/>
      <c r="R16" s="19"/>
      <c r="S16" s="18"/>
    </row>
    <row r="17" spans="2:67" ht="15.75" x14ac:dyDescent="0.2">
      <c r="B17" s="147"/>
      <c r="C17" s="21" t="s">
        <v>100</v>
      </c>
      <c r="D17" s="19" t="str">
        <f t="shared" si="0"/>
        <v>SR</v>
      </c>
      <c r="E17" s="19">
        <f t="shared" si="0"/>
        <v>234</v>
      </c>
      <c r="F17" s="20"/>
      <c r="G17" s="19"/>
      <c r="H17" s="19"/>
      <c r="I17" s="19"/>
      <c r="J17" s="19"/>
      <c r="K17" s="19"/>
      <c r="L17" s="19"/>
      <c r="M17" s="19"/>
      <c r="N17" s="19"/>
      <c r="O17" s="19"/>
      <c r="P17" s="19"/>
      <c r="Q17" s="19"/>
      <c r="R17" s="19"/>
      <c r="S17" s="18"/>
    </row>
    <row r="18" spans="2:67" ht="15.75" x14ac:dyDescent="0.2">
      <c r="B18" s="147"/>
      <c r="C18" s="21" t="s">
        <v>99</v>
      </c>
      <c r="D18" s="19" t="str">
        <f t="shared" si="0"/>
        <v>SR</v>
      </c>
      <c r="E18" s="19">
        <f t="shared" si="0"/>
        <v>234</v>
      </c>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234</v>
      </c>
      <c r="F20" s="13">
        <f>F13</f>
        <v>1595.37</v>
      </c>
      <c r="G20" s="13">
        <f t="shared" ref="G20:R20" si="1">AVERAGE(G13:G18)</f>
        <v>14.466666666666667</v>
      </c>
      <c r="H20" s="13">
        <f t="shared" si="1"/>
        <v>88</v>
      </c>
      <c r="I20" s="13" t="e">
        <f t="shared" si="1"/>
        <v>#DIV/0!</v>
      </c>
      <c r="J20" s="13">
        <f t="shared" si="1"/>
        <v>8</v>
      </c>
      <c r="K20" s="13">
        <f t="shared" si="1"/>
        <v>23.666666666666668</v>
      </c>
      <c r="L20" s="13">
        <f t="shared" si="1"/>
        <v>2.3333333333333335</v>
      </c>
      <c r="M20" s="13">
        <f t="shared" si="1"/>
        <v>14.666666666666666</v>
      </c>
      <c r="N20" s="13">
        <f t="shared" si="1"/>
        <v>21.666666666666668</v>
      </c>
      <c r="O20" s="13">
        <f t="shared" si="1"/>
        <v>10.333333333333334</v>
      </c>
      <c r="P20" s="13">
        <f t="shared" si="1"/>
        <v>2.3333333333333335</v>
      </c>
      <c r="Q20" s="13">
        <f t="shared" si="1"/>
        <v>13.666666666666666</v>
      </c>
      <c r="R20" s="13">
        <f t="shared" si="1"/>
        <v>0.33333333333333331</v>
      </c>
      <c r="S20" s="12"/>
    </row>
    <row r="21" spans="2:67" ht="15.75" x14ac:dyDescent="0.2">
      <c r="B21" s="17"/>
      <c r="C21" s="16" t="s">
        <v>97</v>
      </c>
      <c r="D21" s="15"/>
      <c r="E21" s="14"/>
      <c r="F21" s="14"/>
      <c r="G21" s="13">
        <f t="shared" ref="G21:R21" si="2">STDEV(G13:G18)/SQRT(COUNT(G13:G18))</f>
        <v>1.1680943645290116</v>
      </c>
      <c r="H21" s="13">
        <f t="shared" si="2"/>
        <v>4.5092497528228943</v>
      </c>
      <c r="I21" s="13" t="e">
        <f t="shared" si="2"/>
        <v>#DIV/0!</v>
      </c>
      <c r="J21" s="13">
        <f t="shared" si="2"/>
        <v>2.0816659994661326</v>
      </c>
      <c r="K21" s="13">
        <f t="shared" si="2"/>
        <v>0.66666666666666663</v>
      </c>
      <c r="L21" s="13">
        <f t="shared" si="2"/>
        <v>0.33333333333333365</v>
      </c>
      <c r="M21" s="13">
        <f t="shared" si="2"/>
        <v>2.1858128414339988</v>
      </c>
      <c r="N21" s="13">
        <f t="shared" si="2"/>
        <v>2.3333333333333361</v>
      </c>
      <c r="O21" s="13">
        <f t="shared" si="2"/>
        <v>2.0275875100994072</v>
      </c>
      <c r="P21" s="13">
        <f t="shared" si="2"/>
        <v>1.2018504251546633</v>
      </c>
      <c r="Q21" s="13">
        <f t="shared" si="2"/>
        <v>2.1858128414339988</v>
      </c>
      <c r="R21" s="13">
        <f t="shared" si="2"/>
        <v>0.33333333333333337</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730</v>
      </c>
      <c r="E23" s="19">
        <v>230</v>
      </c>
      <c r="F23" s="19">
        <v>1283.6199999999999</v>
      </c>
      <c r="G23" s="19">
        <v>14.3</v>
      </c>
      <c r="H23" s="19">
        <v>83.2</v>
      </c>
      <c r="I23" s="19"/>
      <c r="J23" s="19">
        <v>6</v>
      </c>
      <c r="K23" s="19">
        <v>25</v>
      </c>
      <c r="L23" s="19">
        <v>2</v>
      </c>
      <c r="M23" s="19">
        <v>4</v>
      </c>
      <c r="N23" s="19">
        <v>13</v>
      </c>
      <c r="O23" s="19">
        <v>2</v>
      </c>
      <c r="P23" s="19">
        <v>0</v>
      </c>
      <c r="Q23" s="19">
        <v>12</v>
      </c>
      <c r="R23" s="19">
        <v>3</v>
      </c>
      <c r="S23" s="18" t="s">
        <v>752</v>
      </c>
      <c r="U23" s="102">
        <v>3</v>
      </c>
      <c r="V23" s="102">
        <f>IF($H23="","",$H23)</f>
        <v>83.2</v>
      </c>
      <c r="W23" s="102">
        <f>IF(V23="","",V23/100)</f>
        <v>0.83200000000000007</v>
      </c>
      <c r="X23" s="102">
        <f>IF($G23="","",$G23)</f>
        <v>14.3</v>
      </c>
      <c r="Y23" s="102">
        <f>IF($K23="","",$K23)</f>
        <v>25</v>
      </c>
      <c r="Z23" s="102">
        <f>IF(J23="","",J23-1)</f>
        <v>5</v>
      </c>
      <c r="AA23" s="102">
        <f>IF($L23="","",$L23)</f>
        <v>2</v>
      </c>
      <c r="AB23" s="102">
        <f>IF($M23="","",$M23)</f>
        <v>4</v>
      </c>
      <c r="AC23" s="102">
        <f>IF($H24="","",$H24)</f>
        <v>87.2</v>
      </c>
      <c r="AD23" s="102">
        <f>IF(AC23="","",AC23/100)</f>
        <v>0.872</v>
      </c>
      <c r="AE23" s="102">
        <f>IF($G24="","",$G24)</f>
        <v>11.6</v>
      </c>
      <c r="AF23" s="102">
        <f>IF($K24="","",$K24)</f>
        <v>24</v>
      </c>
      <c r="AG23" s="102">
        <f>IF(J24="","",J24-1)</f>
        <v>6</v>
      </c>
      <c r="AH23" s="102">
        <f>IF($L24="","",$L24)</f>
        <v>1</v>
      </c>
      <c r="AI23" s="102">
        <f>IF($M24="","",$M24)</f>
        <v>12</v>
      </c>
      <c r="AJ23" s="102">
        <f>IF($H25="","",$H25)</f>
        <v>91.1</v>
      </c>
      <c r="AK23" s="102">
        <f>IF(AJ23="","",AJ23/100)</f>
        <v>0.91099999999999992</v>
      </c>
      <c r="AL23" s="102">
        <f>IF($G25="","",$G25)</f>
        <v>13.2</v>
      </c>
      <c r="AM23" s="102">
        <f>IF($K25="","",$K25)</f>
        <v>26</v>
      </c>
      <c r="AN23" s="102">
        <f>IF(J25="","",J25-1)</f>
        <v>4</v>
      </c>
      <c r="AO23" s="102">
        <f>IF($L25="","",$L25)</f>
        <v>1</v>
      </c>
      <c r="AP23" s="102">
        <f>IF($M25="","",$M25)</f>
        <v>3</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5</v>
      </c>
      <c r="BM23" s="102">
        <f>SUM(P23:P28)/U23</f>
        <v>0</v>
      </c>
      <c r="BN23" s="102">
        <f>SUM(Q23:Q28)/U23</f>
        <v>11</v>
      </c>
      <c r="BO23" s="102">
        <f>SUM(R23:R28)/U23</f>
        <v>1.6666666666666667</v>
      </c>
    </row>
    <row r="24" spans="2:67" ht="15.75" x14ac:dyDescent="0.2">
      <c r="B24" s="147"/>
      <c r="C24" s="21" t="s">
        <v>103</v>
      </c>
      <c r="D24" s="19" t="s">
        <v>730</v>
      </c>
      <c r="E24" s="19">
        <v>234</v>
      </c>
      <c r="F24" s="20"/>
      <c r="G24" s="19">
        <v>11.6</v>
      </c>
      <c r="H24" s="19">
        <v>87.2</v>
      </c>
      <c r="I24" s="19"/>
      <c r="J24" s="19">
        <v>7</v>
      </c>
      <c r="K24" s="19">
        <v>24</v>
      </c>
      <c r="L24" s="19">
        <v>1</v>
      </c>
      <c r="M24" s="19">
        <v>12</v>
      </c>
      <c r="N24" s="19">
        <v>27</v>
      </c>
      <c r="O24" s="19">
        <v>11</v>
      </c>
      <c r="P24" s="19">
        <v>0</v>
      </c>
      <c r="Q24" s="19">
        <v>7</v>
      </c>
      <c r="R24" s="19">
        <v>0</v>
      </c>
      <c r="S24" s="18" t="s">
        <v>731</v>
      </c>
    </row>
    <row r="25" spans="2:67" ht="15.75" x14ac:dyDescent="0.2">
      <c r="B25" s="147"/>
      <c r="C25" s="21" t="s">
        <v>102</v>
      </c>
      <c r="D25" s="19" t="str">
        <f t="shared" ref="D25:E28" si="3">D24</f>
        <v>SR</v>
      </c>
      <c r="E25" s="19">
        <f t="shared" si="3"/>
        <v>234</v>
      </c>
      <c r="F25" s="20"/>
      <c r="G25" s="19">
        <v>13.2</v>
      </c>
      <c r="H25" s="19">
        <v>91.1</v>
      </c>
      <c r="I25" s="19"/>
      <c r="J25" s="19">
        <v>5</v>
      </c>
      <c r="K25" s="19">
        <v>26</v>
      </c>
      <c r="L25" s="19">
        <v>1</v>
      </c>
      <c r="M25" s="19">
        <v>3</v>
      </c>
      <c r="N25" s="19">
        <v>19</v>
      </c>
      <c r="O25" s="19">
        <v>2</v>
      </c>
      <c r="P25" s="19">
        <v>0</v>
      </c>
      <c r="Q25" s="19">
        <v>14</v>
      </c>
      <c r="R25" s="19">
        <v>2</v>
      </c>
      <c r="S25" s="18" t="s">
        <v>752</v>
      </c>
    </row>
    <row r="26" spans="2:67" ht="15.75" x14ac:dyDescent="0.2">
      <c r="B26" s="147"/>
      <c r="C26" s="21" t="s">
        <v>101</v>
      </c>
      <c r="D26" s="19" t="str">
        <f t="shared" si="3"/>
        <v>SR</v>
      </c>
      <c r="E26" s="19">
        <f t="shared" si="3"/>
        <v>234</v>
      </c>
      <c r="F26" s="20"/>
      <c r="G26" s="19"/>
      <c r="H26" s="19"/>
      <c r="I26" s="19"/>
      <c r="J26" s="19"/>
      <c r="K26" s="19"/>
      <c r="L26" s="19"/>
      <c r="M26" s="19"/>
      <c r="N26" s="19"/>
      <c r="O26" s="19"/>
      <c r="P26" s="19"/>
      <c r="Q26" s="19"/>
      <c r="R26" s="19"/>
      <c r="S26" s="18"/>
    </row>
    <row r="27" spans="2:67" ht="15.75" x14ac:dyDescent="0.2">
      <c r="B27" s="147"/>
      <c r="C27" s="21" t="s">
        <v>100</v>
      </c>
      <c r="D27" s="19" t="str">
        <f t="shared" si="3"/>
        <v>SR</v>
      </c>
      <c r="E27" s="19">
        <f t="shared" si="3"/>
        <v>234</v>
      </c>
      <c r="F27" s="20"/>
      <c r="G27" s="19"/>
      <c r="H27" s="19"/>
      <c r="I27" s="19"/>
      <c r="J27" s="19"/>
      <c r="K27" s="19"/>
      <c r="L27" s="19"/>
      <c r="M27" s="19"/>
      <c r="N27" s="19"/>
      <c r="O27" s="19"/>
      <c r="P27" s="19"/>
      <c r="Q27" s="19"/>
      <c r="R27" s="19"/>
      <c r="S27" s="18"/>
    </row>
    <row r="28" spans="2:67" ht="15.75" x14ac:dyDescent="0.2">
      <c r="B28" s="147"/>
      <c r="C28" s="21" t="s">
        <v>99</v>
      </c>
      <c r="D28" s="19" t="str">
        <f t="shared" si="3"/>
        <v>SR</v>
      </c>
      <c r="E28" s="19">
        <f t="shared" si="3"/>
        <v>234</v>
      </c>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234</v>
      </c>
      <c r="F30" s="13">
        <f>F23</f>
        <v>1283.6199999999999</v>
      </c>
      <c r="G30" s="13">
        <f t="shared" ref="G30:R30" si="4">AVERAGE(G23:G28)</f>
        <v>13.033333333333331</v>
      </c>
      <c r="H30" s="13">
        <f t="shared" si="4"/>
        <v>87.166666666666671</v>
      </c>
      <c r="I30" s="13" t="e">
        <f t="shared" si="4"/>
        <v>#DIV/0!</v>
      </c>
      <c r="J30" s="13">
        <f t="shared" si="4"/>
        <v>6</v>
      </c>
      <c r="K30" s="13">
        <f t="shared" si="4"/>
        <v>25</v>
      </c>
      <c r="L30" s="13">
        <f t="shared" si="4"/>
        <v>1.3333333333333333</v>
      </c>
      <c r="M30" s="13">
        <f t="shared" si="4"/>
        <v>6.333333333333333</v>
      </c>
      <c r="N30" s="13">
        <f t="shared" si="4"/>
        <v>19.666666666666668</v>
      </c>
      <c r="O30" s="13">
        <f t="shared" si="4"/>
        <v>5</v>
      </c>
      <c r="P30" s="13">
        <f t="shared" si="4"/>
        <v>0</v>
      </c>
      <c r="Q30" s="13">
        <f t="shared" si="4"/>
        <v>11</v>
      </c>
      <c r="R30" s="13">
        <f t="shared" si="4"/>
        <v>1.6666666666666667</v>
      </c>
      <c r="S30" s="12"/>
    </row>
    <row r="31" spans="2:67" ht="15.75" x14ac:dyDescent="0.2">
      <c r="B31" s="17"/>
      <c r="C31" s="16" t="s">
        <v>97</v>
      </c>
      <c r="D31" s="15"/>
      <c r="E31" s="14"/>
      <c r="F31" s="14"/>
      <c r="G31" s="13">
        <f t="shared" ref="G31:R31" si="5">STDEV(G23:G28)/SQRT(COUNT(G23:G28))</f>
        <v>0.78386506775365672</v>
      </c>
      <c r="H31" s="13">
        <f t="shared" si="5"/>
        <v>2.2805944644129741</v>
      </c>
      <c r="I31" s="13" t="e">
        <f t="shared" si="5"/>
        <v>#DIV/0!</v>
      </c>
      <c r="J31" s="13">
        <f t="shared" si="5"/>
        <v>0.57735026918962584</v>
      </c>
      <c r="K31" s="13">
        <f t="shared" si="5"/>
        <v>0.57735026918962584</v>
      </c>
      <c r="L31" s="13">
        <f t="shared" si="5"/>
        <v>0.33333333333333337</v>
      </c>
      <c r="M31" s="13">
        <f t="shared" si="5"/>
        <v>2.8480012484391777</v>
      </c>
      <c r="N31" s="13">
        <f t="shared" si="5"/>
        <v>4.0551750201988144</v>
      </c>
      <c r="O31" s="13">
        <f t="shared" si="5"/>
        <v>3.0000000000000004</v>
      </c>
      <c r="P31" s="13">
        <f t="shared" si="5"/>
        <v>0</v>
      </c>
      <c r="Q31" s="13">
        <f t="shared" si="5"/>
        <v>2.0816659994661326</v>
      </c>
      <c r="R31" s="13">
        <f t="shared" si="5"/>
        <v>0.88191710368819687</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745</v>
      </c>
      <c r="E33" s="19">
        <v>230</v>
      </c>
      <c r="F33" s="19">
        <v>1577.17</v>
      </c>
      <c r="G33" s="19">
        <v>10</v>
      </c>
      <c r="H33" s="19">
        <v>68.5</v>
      </c>
      <c r="I33" s="19"/>
      <c r="J33" s="19">
        <v>6</v>
      </c>
      <c r="K33" s="19">
        <v>18</v>
      </c>
      <c r="L33" s="19">
        <v>1</v>
      </c>
      <c r="M33" s="19">
        <v>4</v>
      </c>
      <c r="N33" s="19">
        <v>12</v>
      </c>
      <c r="O33" s="19">
        <v>0</v>
      </c>
      <c r="P33" s="19">
        <v>0</v>
      </c>
      <c r="Q33" s="19">
        <v>7</v>
      </c>
      <c r="R33" s="19">
        <v>0</v>
      </c>
      <c r="S33" s="18" t="s">
        <v>731</v>
      </c>
      <c r="U33" s="102">
        <v>3</v>
      </c>
      <c r="V33" s="102">
        <f>IF($H33="","",$H33)</f>
        <v>68.5</v>
      </c>
      <c r="W33" s="102">
        <f>IF(V33="","",V33/100)</f>
        <v>0.68500000000000005</v>
      </c>
      <c r="X33" s="102">
        <f>IF($G33="","",$G33)</f>
        <v>10</v>
      </c>
      <c r="Y33" s="102">
        <f>IF($K33="","",$K33)</f>
        <v>18</v>
      </c>
      <c r="Z33" s="102">
        <f>IF(J33="","",J33-1)</f>
        <v>5</v>
      </c>
      <c r="AA33" s="102">
        <f>IF($L33="","",$L33)</f>
        <v>1</v>
      </c>
      <c r="AB33" s="102">
        <f>IF($M33="","",$M33)</f>
        <v>4</v>
      </c>
      <c r="AC33" s="102">
        <f>IF($H34="","",$H34)</f>
        <v>71.8</v>
      </c>
      <c r="AD33" s="102">
        <f>IF(AC33="","",AC33/100)</f>
        <v>0.71799999999999997</v>
      </c>
      <c r="AE33" s="102">
        <f>IF($G34="","",$G34)</f>
        <v>10</v>
      </c>
      <c r="AF33" s="102">
        <f>IF($K34="","",$K34)</f>
        <v>20</v>
      </c>
      <c r="AG33" s="102">
        <f>IF(J34="","",J34-1)</f>
        <v>7</v>
      </c>
      <c r="AH33" s="102">
        <f>IF($L34="","",$L34)</f>
        <v>1</v>
      </c>
      <c r="AI33" s="102">
        <f>IF($M34="","",$M34)</f>
        <v>4</v>
      </c>
      <c r="AJ33" s="102">
        <f>IF($H35="","",$H35)</f>
        <v>63.6</v>
      </c>
      <c r="AK33" s="102">
        <f>IF(AJ33="","",AJ33/100)</f>
        <v>0.63600000000000001</v>
      </c>
      <c r="AL33" s="102">
        <f>IF($G35="","",$G35)</f>
        <v>8.6999999999999993</v>
      </c>
      <c r="AM33" s="102">
        <f>IF($K35="","",$K35)</f>
        <v>19</v>
      </c>
      <c r="AN33" s="102">
        <f>IF(J35="","",J35-1)</f>
        <v>9</v>
      </c>
      <c r="AO33" s="102">
        <f>IF($L35="","",$L35)</f>
        <v>3</v>
      </c>
      <c r="AP33" s="102">
        <f>IF($M35="","",$M35)</f>
        <v>4</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v>
      </c>
      <c r="BM33" s="102">
        <f>SUM(P33:P38)/U33</f>
        <v>0</v>
      </c>
      <c r="BN33" s="102">
        <f>SUM(Q33:Q38)/U33</f>
        <v>4.666666666666667</v>
      </c>
      <c r="BO33" s="102">
        <f>SUM(R33:R38)/U33</f>
        <v>0.66666666666666663</v>
      </c>
    </row>
    <row r="34" spans="2:67" ht="15.75" x14ac:dyDescent="0.2">
      <c r="B34" s="147"/>
      <c r="C34" s="21" t="s">
        <v>103</v>
      </c>
      <c r="D34" s="19" t="s">
        <v>730</v>
      </c>
      <c r="E34" s="19">
        <v>234</v>
      </c>
      <c r="F34" s="20"/>
      <c r="G34" s="19">
        <v>10</v>
      </c>
      <c r="H34" s="19">
        <v>71.8</v>
      </c>
      <c r="I34" s="19"/>
      <c r="J34" s="19">
        <v>8</v>
      </c>
      <c r="K34" s="19">
        <v>20</v>
      </c>
      <c r="L34" s="19">
        <v>1</v>
      </c>
      <c r="M34" s="19">
        <v>4</v>
      </c>
      <c r="N34" s="19">
        <v>8</v>
      </c>
      <c r="O34" s="19">
        <v>0</v>
      </c>
      <c r="P34" s="19">
        <v>0</v>
      </c>
      <c r="Q34" s="19">
        <v>3</v>
      </c>
      <c r="R34" s="19">
        <v>2</v>
      </c>
      <c r="S34" s="18" t="s">
        <v>752</v>
      </c>
    </row>
    <row r="35" spans="2:67" ht="15.75" x14ac:dyDescent="0.2">
      <c r="B35" s="147"/>
      <c r="C35" s="21" t="s">
        <v>102</v>
      </c>
      <c r="D35" s="19" t="str">
        <f>D34</f>
        <v>SR</v>
      </c>
      <c r="E35" s="19">
        <f>E34</f>
        <v>234</v>
      </c>
      <c r="F35" s="20"/>
      <c r="G35" s="19">
        <v>8.6999999999999993</v>
      </c>
      <c r="H35" s="19">
        <v>63.6</v>
      </c>
      <c r="I35" s="19"/>
      <c r="J35" s="19">
        <v>10</v>
      </c>
      <c r="K35" s="19">
        <v>19</v>
      </c>
      <c r="L35" s="19">
        <v>3</v>
      </c>
      <c r="M35" s="19">
        <v>4</v>
      </c>
      <c r="N35" s="19">
        <v>14</v>
      </c>
      <c r="O35" s="19">
        <v>0</v>
      </c>
      <c r="P35" s="19">
        <v>0</v>
      </c>
      <c r="Q35" s="19">
        <v>4</v>
      </c>
      <c r="R35" s="19">
        <v>0</v>
      </c>
      <c r="S35" s="18" t="s">
        <v>752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234</v>
      </c>
      <c r="F40" s="13">
        <f>F33</f>
        <v>1577.17</v>
      </c>
      <c r="G40" s="13">
        <f t="shared" ref="G40:R40" si="6">AVERAGE(G33:G38)</f>
        <v>9.5666666666666664</v>
      </c>
      <c r="H40" s="13">
        <f t="shared" si="6"/>
        <v>67.966666666666669</v>
      </c>
      <c r="I40" s="13" t="e">
        <f t="shared" si="6"/>
        <v>#DIV/0!</v>
      </c>
      <c r="J40" s="13">
        <f t="shared" si="6"/>
        <v>8</v>
      </c>
      <c r="K40" s="13">
        <f t="shared" si="6"/>
        <v>19</v>
      </c>
      <c r="L40" s="13">
        <f t="shared" si="6"/>
        <v>1.6666666666666667</v>
      </c>
      <c r="M40" s="13">
        <f t="shared" si="6"/>
        <v>4</v>
      </c>
      <c r="N40" s="13">
        <f t="shared" si="6"/>
        <v>11.333333333333334</v>
      </c>
      <c r="O40" s="13">
        <f t="shared" si="6"/>
        <v>0</v>
      </c>
      <c r="P40" s="13">
        <f t="shared" si="6"/>
        <v>0</v>
      </c>
      <c r="Q40" s="13">
        <f t="shared" si="6"/>
        <v>4.666666666666667</v>
      </c>
      <c r="R40" s="13">
        <f t="shared" si="6"/>
        <v>0.66666666666666663</v>
      </c>
      <c r="S40" s="12"/>
    </row>
    <row r="41" spans="2:67" ht="15.75" x14ac:dyDescent="0.2">
      <c r="B41" s="17"/>
      <c r="C41" s="16" t="s">
        <v>97</v>
      </c>
      <c r="D41" s="15"/>
      <c r="E41" s="14"/>
      <c r="F41" s="14"/>
      <c r="G41" s="13">
        <f t="shared" ref="G41:R41" si="7">STDEV(G33:G38)/SQRT(COUNT(G33:G38))</f>
        <v>0.43333333333333357</v>
      </c>
      <c r="H41" s="13">
        <f t="shared" si="7"/>
        <v>2.3821092427603818</v>
      </c>
      <c r="I41" s="13" t="e">
        <f t="shared" si="7"/>
        <v>#DIV/0!</v>
      </c>
      <c r="J41" s="13">
        <f t="shared" si="7"/>
        <v>1.1547005383792517</v>
      </c>
      <c r="K41" s="13">
        <f t="shared" si="7"/>
        <v>0.57735026918962584</v>
      </c>
      <c r="L41" s="13">
        <f t="shared" si="7"/>
        <v>0.66666666666666663</v>
      </c>
      <c r="M41" s="13">
        <f t="shared" si="7"/>
        <v>0</v>
      </c>
      <c r="N41" s="13">
        <f t="shared" si="7"/>
        <v>1.7638342073763946</v>
      </c>
      <c r="O41" s="13">
        <f t="shared" si="7"/>
        <v>0</v>
      </c>
      <c r="P41" s="13">
        <f t="shared" si="7"/>
        <v>0</v>
      </c>
      <c r="Q41" s="13">
        <f t="shared" si="7"/>
        <v>1.2018504251546636</v>
      </c>
      <c r="R41" s="13">
        <f t="shared" si="7"/>
        <v>0.66666666666666674</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230</v>
      </c>
      <c r="F43" s="19">
        <v>1638.22</v>
      </c>
      <c r="G43" s="19">
        <v>12.6</v>
      </c>
      <c r="H43" s="19">
        <v>77.599999999999994</v>
      </c>
      <c r="I43" s="19"/>
      <c r="J43" s="19">
        <v>5</v>
      </c>
      <c r="K43" s="19">
        <v>15</v>
      </c>
      <c r="L43" s="19">
        <v>1</v>
      </c>
      <c r="M43" s="19">
        <v>9</v>
      </c>
      <c r="N43" s="19">
        <v>21</v>
      </c>
      <c r="O43" s="19">
        <v>0</v>
      </c>
      <c r="P43" s="19">
        <v>0</v>
      </c>
      <c r="Q43" s="19">
        <v>10</v>
      </c>
      <c r="R43" s="19">
        <v>0</v>
      </c>
      <c r="S43" s="18" t="s">
        <v>731</v>
      </c>
      <c r="T43" s="7" t="s">
        <v>830</v>
      </c>
      <c r="U43" s="102">
        <v>3</v>
      </c>
      <c r="V43" s="102">
        <f>IF($H43="","",$H43)</f>
        <v>77.599999999999994</v>
      </c>
      <c r="W43" s="102">
        <f>IF(V43="","",V43/100)</f>
        <v>0.77599999999999991</v>
      </c>
      <c r="X43" s="102">
        <f>IF($G43="","",$G43)</f>
        <v>12.6</v>
      </c>
      <c r="Y43" s="102">
        <f>IF($K43="","",$K43)</f>
        <v>15</v>
      </c>
      <c r="Z43" s="102">
        <f>IF(J43="","",J43-1)</f>
        <v>4</v>
      </c>
      <c r="AA43" s="102">
        <f>IF($L43="","",$L43)</f>
        <v>1</v>
      </c>
      <c r="AB43" s="102">
        <f>IF($M43="","",$M43)</f>
        <v>9</v>
      </c>
      <c r="AC43" s="102">
        <f>IF($H44="","",$H44)</f>
        <v>93.5</v>
      </c>
      <c r="AD43" s="102">
        <f>IF(AC43="","",AC43/100)</f>
        <v>0.93500000000000005</v>
      </c>
      <c r="AE43" s="102">
        <f>IF($G44="","",$G44)</f>
        <v>12.9</v>
      </c>
      <c r="AF43" s="102">
        <f>IF($K44="","",$K44)</f>
        <v>25</v>
      </c>
      <c r="AG43" s="102">
        <f>IF(J44="","",J44-1)</f>
        <v>10</v>
      </c>
      <c r="AH43" s="102">
        <f>IF($L44="","",$L44)</f>
        <v>3</v>
      </c>
      <c r="AI43" s="102">
        <f>IF($M44="","",$M44)</f>
        <v>25</v>
      </c>
      <c r="AJ43" s="102">
        <f>IF($H45="","",$H45)</f>
        <v>91.8</v>
      </c>
      <c r="AK43" s="102">
        <f>IF(AJ43="","",AJ43/100)</f>
        <v>0.91799999999999993</v>
      </c>
      <c r="AL43" s="102">
        <f>IF($G45="","",$G45)</f>
        <v>13.7</v>
      </c>
      <c r="AM43" s="102">
        <f>IF($K45="","",$K45)</f>
        <v>22</v>
      </c>
      <c r="AN43" s="102">
        <f>IF(J45="","",J45-1)</f>
        <v>4</v>
      </c>
      <c r="AO43" s="102">
        <f>IF($L45="","",$L45)</f>
        <v>3</v>
      </c>
      <c r="AP43" s="102">
        <f>IF($M45="","",$M45)</f>
        <v>7</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0.66666666666666663</v>
      </c>
      <c r="BM43" s="102">
        <f>SUM(P43:P48)/U43</f>
        <v>0.33333333333333331</v>
      </c>
      <c r="BN43" s="102">
        <f>SUM(Q43:Q48)/U43</f>
        <v>16.333333333333332</v>
      </c>
      <c r="BO43" s="102">
        <f>SUM(R43:R48)/U43</f>
        <v>1.6666666666666667</v>
      </c>
    </row>
    <row r="44" spans="2:67" ht="15.75" x14ac:dyDescent="0.2">
      <c r="B44" s="147"/>
      <c r="C44" s="21" t="s">
        <v>103</v>
      </c>
      <c r="D44" s="19" t="s">
        <v>730</v>
      </c>
      <c r="E44" s="19">
        <v>234</v>
      </c>
      <c r="F44" s="20"/>
      <c r="G44" s="19">
        <v>12.9</v>
      </c>
      <c r="H44" s="19">
        <v>93.5</v>
      </c>
      <c r="I44" s="19"/>
      <c r="J44" s="19">
        <v>11</v>
      </c>
      <c r="K44" s="19">
        <v>25</v>
      </c>
      <c r="L44" s="19">
        <v>3</v>
      </c>
      <c r="M44" s="19">
        <v>25</v>
      </c>
      <c r="N44" s="19">
        <v>24</v>
      </c>
      <c r="O44" s="19">
        <v>0</v>
      </c>
      <c r="P44" s="19">
        <v>0</v>
      </c>
      <c r="Q44" s="19">
        <v>21</v>
      </c>
      <c r="R44" s="19">
        <v>4</v>
      </c>
      <c r="S44" s="18" t="s">
        <v>732</v>
      </c>
    </row>
    <row r="45" spans="2:67" ht="15.75" x14ac:dyDescent="0.2">
      <c r="B45" s="147"/>
      <c r="C45" s="21" t="s">
        <v>102</v>
      </c>
      <c r="D45" s="19" t="str">
        <f>D44</f>
        <v>SR</v>
      </c>
      <c r="E45" s="19">
        <f>E44</f>
        <v>234</v>
      </c>
      <c r="F45" s="20"/>
      <c r="G45" s="19">
        <v>13.7</v>
      </c>
      <c r="H45" s="19">
        <v>91.8</v>
      </c>
      <c r="I45" s="19"/>
      <c r="J45" s="19">
        <v>5</v>
      </c>
      <c r="K45" s="19">
        <v>22</v>
      </c>
      <c r="L45" s="19">
        <v>3</v>
      </c>
      <c r="M45" s="19">
        <v>7</v>
      </c>
      <c r="N45" s="19">
        <v>15</v>
      </c>
      <c r="O45" s="19">
        <v>2</v>
      </c>
      <c r="P45" s="19">
        <v>1</v>
      </c>
      <c r="Q45" s="19">
        <v>18</v>
      </c>
      <c r="R45" s="19">
        <v>1</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234</v>
      </c>
      <c r="F50" s="13">
        <f>F43</f>
        <v>1638.22</v>
      </c>
      <c r="G50" s="13">
        <f t="shared" ref="G50:R50" si="8">AVERAGE(G43:G48)</f>
        <v>13.066666666666668</v>
      </c>
      <c r="H50" s="13">
        <f t="shared" si="8"/>
        <v>87.633333333333326</v>
      </c>
      <c r="I50" s="13" t="e">
        <f t="shared" si="8"/>
        <v>#DIV/0!</v>
      </c>
      <c r="J50" s="13">
        <f t="shared" si="8"/>
        <v>7</v>
      </c>
      <c r="K50" s="13">
        <f t="shared" si="8"/>
        <v>20.666666666666668</v>
      </c>
      <c r="L50" s="13">
        <f t="shared" si="8"/>
        <v>2.3333333333333335</v>
      </c>
      <c r="M50" s="13">
        <f t="shared" si="8"/>
        <v>13.666666666666666</v>
      </c>
      <c r="N50" s="13">
        <f t="shared" si="8"/>
        <v>20</v>
      </c>
      <c r="O50" s="13">
        <f t="shared" si="8"/>
        <v>0.66666666666666663</v>
      </c>
      <c r="P50" s="13">
        <f t="shared" si="8"/>
        <v>0.33333333333333331</v>
      </c>
      <c r="Q50" s="13">
        <f t="shared" si="8"/>
        <v>16.333333333333332</v>
      </c>
      <c r="R50" s="13">
        <f t="shared" si="8"/>
        <v>1.6666666666666667</v>
      </c>
      <c r="S50" s="12"/>
    </row>
    <row r="51" spans="2:67" ht="15.75" x14ac:dyDescent="0.2">
      <c r="B51" s="17"/>
      <c r="C51" s="16" t="s">
        <v>97</v>
      </c>
      <c r="D51" s="15"/>
      <c r="E51" s="14"/>
      <c r="F51" s="14"/>
      <c r="G51" s="13">
        <f t="shared" ref="G51:R51" si="9">STDEV(G43:G48)/SQRT(COUNT(G43:G48))</f>
        <v>0.32829526005986998</v>
      </c>
      <c r="H51" s="13">
        <f t="shared" si="9"/>
        <v>5.0406128375206318</v>
      </c>
      <c r="I51" s="13" t="e">
        <f t="shared" si="9"/>
        <v>#DIV/0!</v>
      </c>
      <c r="J51" s="13">
        <f t="shared" si="9"/>
        <v>2</v>
      </c>
      <c r="K51" s="13">
        <f t="shared" si="9"/>
        <v>2.9627314724385316</v>
      </c>
      <c r="L51" s="13">
        <f t="shared" si="9"/>
        <v>0.66666666666666674</v>
      </c>
      <c r="M51" s="13">
        <f t="shared" si="9"/>
        <v>5.6960024968783545</v>
      </c>
      <c r="N51" s="13">
        <f t="shared" si="9"/>
        <v>2.6457513110645907</v>
      </c>
      <c r="O51" s="13">
        <f t="shared" si="9"/>
        <v>0.66666666666666674</v>
      </c>
      <c r="P51" s="13">
        <f t="shared" si="9"/>
        <v>0.33333333333333337</v>
      </c>
      <c r="Q51" s="13">
        <f t="shared" si="9"/>
        <v>3.2829526005987004</v>
      </c>
      <c r="R51" s="13">
        <f t="shared" si="9"/>
        <v>1.2018504251546631</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730</v>
      </c>
      <c r="E53" s="19">
        <v>230</v>
      </c>
      <c r="F53" s="19">
        <v>1508.95</v>
      </c>
      <c r="G53" s="19">
        <v>10.37</v>
      </c>
      <c r="H53" s="19">
        <v>77.599999999999994</v>
      </c>
      <c r="I53" s="19"/>
      <c r="J53" s="19">
        <v>10</v>
      </c>
      <c r="K53" s="19">
        <v>23</v>
      </c>
      <c r="L53" s="19">
        <v>2</v>
      </c>
      <c r="M53" s="19">
        <v>12</v>
      </c>
      <c r="N53" s="19">
        <v>14</v>
      </c>
      <c r="O53" s="19">
        <v>1</v>
      </c>
      <c r="P53" s="19">
        <v>0</v>
      </c>
      <c r="Q53" s="19">
        <v>11</v>
      </c>
      <c r="R53" s="19">
        <v>0</v>
      </c>
      <c r="S53" s="18" t="s">
        <v>731</v>
      </c>
      <c r="U53" s="102">
        <v>3</v>
      </c>
      <c r="V53" s="102">
        <f>IF($H53="","",$H53)</f>
        <v>77.599999999999994</v>
      </c>
      <c r="W53" s="102">
        <f>IF(V53="","",V53/100)</f>
        <v>0.77599999999999991</v>
      </c>
      <c r="X53" s="102">
        <f>IF($G53="","",$G53)</f>
        <v>10.37</v>
      </c>
      <c r="Y53" s="102">
        <f>IF($K53="","",$K53)</f>
        <v>23</v>
      </c>
      <c r="Z53" s="102">
        <f>IF(J53="","",J53-1)</f>
        <v>9</v>
      </c>
      <c r="AA53" s="102">
        <f>IF($L53="","",$L53)</f>
        <v>2</v>
      </c>
      <c r="AB53" s="102">
        <f>IF($M53="","",$M53)</f>
        <v>12</v>
      </c>
      <c r="AC53" s="102">
        <f>IF($H54="","",$H54)</f>
        <v>57.4</v>
      </c>
      <c r="AD53" s="102">
        <f>IF(AC53="","",AC53/100)</f>
        <v>0.57399999999999995</v>
      </c>
      <c r="AE53" s="102">
        <f>IF($G54="","",$G54)</f>
        <v>8.41</v>
      </c>
      <c r="AF53" s="102">
        <f>IF($K54="","",$K54)</f>
        <v>15</v>
      </c>
      <c r="AG53" s="102">
        <f>IF(J54="","",J54-1)</f>
        <v>4</v>
      </c>
      <c r="AH53" s="102">
        <f>IF($L54="","",$L54)</f>
        <v>1</v>
      </c>
      <c r="AI53" s="102">
        <f>IF($M54="","",$M54)</f>
        <v>4</v>
      </c>
      <c r="AJ53" s="102">
        <f>IF($H55="","",$H55)</f>
        <v>74</v>
      </c>
      <c r="AK53" s="102">
        <f>IF(AJ53="","",AJ53/100)</f>
        <v>0.74</v>
      </c>
      <c r="AL53" s="102">
        <f>IF($G55="","",$G55)</f>
        <v>9.1199999999999992</v>
      </c>
      <c r="AM53" s="102">
        <f>IF($K55="","",$K55)</f>
        <v>21</v>
      </c>
      <c r="AN53" s="102">
        <f>IF(J55="","",J55-1)</f>
        <v>4</v>
      </c>
      <c r="AO53" s="102">
        <f>IF($L55="","",$L55)</f>
        <v>0</v>
      </c>
      <c r="AP53" s="102">
        <f>IF($M55="","",$M55)</f>
        <v>0</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1.3333333333333333</v>
      </c>
      <c r="BM53" s="102">
        <f>SUM(P53:P58)/U53</f>
        <v>0</v>
      </c>
      <c r="BN53" s="102">
        <f>SUM(Q53:Q58)/U53</f>
        <v>6.333333333333333</v>
      </c>
      <c r="BO53" s="102">
        <f>SUM(R53:R58)/U53</f>
        <v>0</v>
      </c>
    </row>
    <row r="54" spans="2:67" ht="15.75" x14ac:dyDescent="0.2">
      <c r="B54" s="147"/>
      <c r="C54" s="21" t="s">
        <v>103</v>
      </c>
      <c r="D54" s="19" t="s">
        <v>775</v>
      </c>
      <c r="E54" s="19">
        <v>234</v>
      </c>
      <c r="F54" s="20"/>
      <c r="G54" s="19">
        <v>8.41</v>
      </c>
      <c r="H54" s="19">
        <v>57.4</v>
      </c>
      <c r="I54" s="19"/>
      <c r="J54" s="19">
        <v>5</v>
      </c>
      <c r="K54" s="19">
        <v>15</v>
      </c>
      <c r="L54" s="19">
        <v>1</v>
      </c>
      <c r="M54" s="19">
        <v>4</v>
      </c>
      <c r="N54" s="19">
        <v>9</v>
      </c>
      <c r="O54" s="19">
        <v>0</v>
      </c>
      <c r="P54" s="19">
        <v>0</v>
      </c>
      <c r="Q54" s="19">
        <v>4</v>
      </c>
      <c r="R54" s="19">
        <v>0</v>
      </c>
      <c r="S54" s="18" t="s">
        <v>731</v>
      </c>
    </row>
    <row r="55" spans="2:67" ht="15.75" x14ac:dyDescent="0.2">
      <c r="B55" s="147"/>
      <c r="C55" s="21" t="s">
        <v>102</v>
      </c>
      <c r="D55" s="19" t="str">
        <f>D54</f>
        <v>SMM</v>
      </c>
      <c r="E55" s="19">
        <f>E54</f>
        <v>234</v>
      </c>
      <c r="F55" s="20"/>
      <c r="G55" s="19">
        <v>9.1199999999999992</v>
      </c>
      <c r="H55" s="19">
        <v>74</v>
      </c>
      <c r="I55" s="19"/>
      <c r="J55" s="19">
        <v>5</v>
      </c>
      <c r="K55" s="19">
        <v>21</v>
      </c>
      <c r="L55" s="19">
        <v>0</v>
      </c>
      <c r="M55" s="19">
        <v>0</v>
      </c>
      <c r="N55" s="19">
        <v>17</v>
      </c>
      <c r="O55" s="19">
        <v>3</v>
      </c>
      <c r="P55" s="19">
        <v>0</v>
      </c>
      <c r="Q55" s="19">
        <v>4</v>
      </c>
      <c r="R55" s="19">
        <v>0</v>
      </c>
      <c r="S55" s="18" t="s">
        <v>752</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234</v>
      </c>
      <c r="F60" s="13">
        <f>F53</f>
        <v>1508.95</v>
      </c>
      <c r="G60" s="13">
        <f t="shared" ref="G60:R60" si="10">AVERAGE(G53:G58)</f>
        <v>9.2999999999999989</v>
      </c>
      <c r="H60" s="13">
        <f t="shared" si="10"/>
        <v>69.666666666666671</v>
      </c>
      <c r="I60" s="13" t="e">
        <f t="shared" si="10"/>
        <v>#DIV/0!</v>
      </c>
      <c r="J60" s="13">
        <f t="shared" si="10"/>
        <v>6.666666666666667</v>
      </c>
      <c r="K60" s="13">
        <f t="shared" si="10"/>
        <v>19.666666666666668</v>
      </c>
      <c r="L60" s="13">
        <f t="shared" si="10"/>
        <v>1</v>
      </c>
      <c r="M60" s="13">
        <f t="shared" si="10"/>
        <v>5.333333333333333</v>
      </c>
      <c r="N60" s="13">
        <f t="shared" si="10"/>
        <v>13.333333333333334</v>
      </c>
      <c r="O60" s="13">
        <f t="shared" si="10"/>
        <v>1.3333333333333333</v>
      </c>
      <c r="P60" s="13">
        <f t="shared" si="10"/>
        <v>0</v>
      </c>
      <c r="Q60" s="13">
        <f t="shared" si="10"/>
        <v>6.333333333333333</v>
      </c>
      <c r="R60" s="13">
        <f t="shared" si="10"/>
        <v>0</v>
      </c>
      <c r="S60" s="12"/>
    </row>
    <row r="61" spans="2:67" ht="15.75" x14ac:dyDescent="0.2">
      <c r="B61" s="17"/>
      <c r="C61" s="16" t="s">
        <v>97</v>
      </c>
      <c r="D61" s="15"/>
      <c r="E61" s="14"/>
      <c r="F61" s="14"/>
      <c r="G61" s="13">
        <f t="shared" ref="G61:R61" si="11">STDEV(G53:G58)/SQRT(COUNT(G53:G58))</f>
        <v>0.57291651515149489</v>
      </c>
      <c r="H61" s="13">
        <f t="shared" si="11"/>
        <v>6.2207537949815572</v>
      </c>
      <c r="I61" s="13" t="e">
        <f t="shared" si="11"/>
        <v>#DIV/0!</v>
      </c>
      <c r="J61" s="13">
        <f t="shared" si="11"/>
        <v>1.6666666666666665</v>
      </c>
      <c r="K61" s="13">
        <f t="shared" si="11"/>
        <v>2.4037008503093289</v>
      </c>
      <c r="L61" s="13">
        <f t="shared" si="11"/>
        <v>0.57735026918962584</v>
      </c>
      <c r="M61" s="13">
        <f t="shared" si="11"/>
        <v>3.5276684147527879</v>
      </c>
      <c r="N61" s="13">
        <f t="shared" si="11"/>
        <v>2.3333333333333321</v>
      </c>
      <c r="O61" s="13">
        <f t="shared" si="11"/>
        <v>0.88191710368819698</v>
      </c>
      <c r="P61" s="13">
        <f t="shared" si="11"/>
        <v>0</v>
      </c>
      <c r="Q61" s="13">
        <f t="shared" si="11"/>
        <v>2.3333333333333335</v>
      </c>
      <c r="R61" s="13">
        <f t="shared" si="11"/>
        <v>0</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230</v>
      </c>
      <c r="F63" s="19">
        <v>1683.43</v>
      </c>
      <c r="G63" s="19">
        <v>11.56</v>
      </c>
      <c r="H63" s="19">
        <v>99.2</v>
      </c>
      <c r="I63" s="19"/>
      <c r="J63" s="19">
        <v>6</v>
      </c>
      <c r="K63" s="19">
        <v>20</v>
      </c>
      <c r="L63" s="19">
        <v>1</v>
      </c>
      <c r="M63" s="19">
        <v>2</v>
      </c>
      <c r="N63" s="19">
        <v>11</v>
      </c>
      <c r="O63" s="19">
        <v>7</v>
      </c>
      <c r="P63" s="19">
        <v>1</v>
      </c>
      <c r="Q63" s="19">
        <v>8</v>
      </c>
      <c r="R63" s="19">
        <v>0</v>
      </c>
      <c r="S63" s="18" t="s">
        <v>752</v>
      </c>
      <c r="T63" s="7" t="s">
        <v>830</v>
      </c>
      <c r="U63" s="102">
        <v>3</v>
      </c>
      <c r="V63" s="102">
        <f>IF($H63="","",$H63)</f>
        <v>99.2</v>
      </c>
      <c r="W63" s="102">
        <f>IF(V63="","",V63/100)</f>
        <v>0.99199999999999999</v>
      </c>
      <c r="X63" s="102">
        <f>IF($G63="","",$G63)</f>
        <v>11.56</v>
      </c>
      <c r="Y63" s="102">
        <f>IF($K63="","",$K63)</f>
        <v>20</v>
      </c>
      <c r="Z63" s="102">
        <f>IF(J63="","",J63-1)</f>
        <v>5</v>
      </c>
      <c r="AA63" s="102">
        <f>IF($L63="","",$L63)</f>
        <v>1</v>
      </c>
      <c r="AB63" s="102">
        <f>IF($M63="","",$M63)</f>
        <v>2</v>
      </c>
      <c r="AC63" s="102">
        <f>IF($H64="","",$H64)</f>
        <v>111.3</v>
      </c>
      <c r="AD63" s="102">
        <f>IF(AC63="","",AC63/100)</f>
        <v>1.113</v>
      </c>
      <c r="AE63" s="102">
        <f>IF($G64="","",$G64)</f>
        <v>15</v>
      </c>
      <c r="AF63" s="102">
        <f>IF($K64="","",$K64)</f>
        <v>19</v>
      </c>
      <c r="AG63" s="102">
        <f>IF(J64="","",J64-1)</f>
        <v>8</v>
      </c>
      <c r="AH63" s="102">
        <f>IF($L64="","",$L64)</f>
        <v>3</v>
      </c>
      <c r="AI63" s="102">
        <f>IF($M64="","",$M64)</f>
        <v>13</v>
      </c>
      <c r="AJ63" s="102">
        <f>IF($H65="","",$H65)</f>
        <v>123.5</v>
      </c>
      <c r="AK63" s="102">
        <f>IF(AJ63="","",AJ63/100)</f>
        <v>1.2350000000000001</v>
      </c>
      <c r="AL63" s="102">
        <f>IF($G65="","",$G65)</f>
        <v>16.399999999999999</v>
      </c>
      <c r="AM63" s="102">
        <f>IF($K65="","",$K65)</f>
        <v>25</v>
      </c>
      <c r="AN63" s="102">
        <f>IF(J65="","",J65-1)</f>
        <v>3</v>
      </c>
      <c r="AO63" s="102">
        <f>IF($L65="","",$L65)</f>
        <v>2</v>
      </c>
      <c r="AP63" s="102">
        <f>IF($M65="","",$M65)</f>
        <v>16</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5.666666666666667</v>
      </c>
      <c r="BM63" s="102">
        <f>SUM(P63:P68)/U63</f>
        <v>1</v>
      </c>
      <c r="BN63" s="102">
        <f>SUM(Q63:Q68)/U63</f>
        <v>15.333333333333334</v>
      </c>
      <c r="BO63" s="102">
        <f>SUM(R63:R68)/U63</f>
        <v>0.33333333333333331</v>
      </c>
    </row>
    <row r="64" spans="2:67" ht="15.75" x14ac:dyDescent="0.2">
      <c r="B64" s="147"/>
      <c r="C64" s="21" t="s">
        <v>103</v>
      </c>
      <c r="D64" s="19" t="s">
        <v>775</v>
      </c>
      <c r="E64" s="19">
        <v>234</v>
      </c>
      <c r="F64" s="20"/>
      <c r="G64" s="19">
        <v>15</v>
      </c>
      <c r="H64" s="19">
        <v>111.3</v>
      </c>
      <c r="I64" s="19"/>
      <c r="J64" s="19">
        <v>9</v>
      </c>
      <c r="K64" s="19">
        <v>19</v>
      </c>
      <c r="L64" s="19">
        <v>3</v>
      </c>
      <c r="M64" s="19">
        <v>13</v>
      </c>
      <c r="N64" s="19">
        <v>15</v>
      </c>
      <c r="O64" s="19">
        <v>8</v>
      </c>
      <c r="P64" s="19">
        <v>0</v>
      </c>
      <c r="Q64" s="19">
        <v>18</v>
      </c>
      <c r="R64" s="19">
        <v>0</v>
      </c>
      <c r="S64" s="18" t="s">
        <v>752</v>
      </c>
    </row>
    <row r="65" spans="2:67" ht="15.75" x14ac:dyDescent="0.2">
      <c r="B65" s="147"/>
      <c r="C65" s="21" t="s">
        <v>102</v>
      </c>
      <c r="D65" s="19" t="str">
        <f>D64</f>
        <v>SMM</v>
      </c>
      <c r="E65" s="19">
        <f>E64</f>
        <v>234</v>
      </c>
      <c r="F65" s="20"/>
      <c r="G65" s="19">
        <v>16.399999999999999</v>
      </c>
      <c r="H65" s="19">
        <v>123.5</v>
      </c>
      <c r="I65" s="19"/>
      <c r="J65" s="19">
        <v>4</v>
      </c>
      <c r="K65" s="19">
        <v>25</v>
      </c>
      <c r="L65" s="19">
        <v>2</v>
      </c>
      <c r="M65" s="19">
        <v>16</v>
      </c>
      <c r="N65" s="19">
        <v>18</v>
      </c>
      <c r="O65" s="19">
        <v>2</v>
      </c>
      <c r="P65" s="19">
        <v>2</v>
      </c>
      <c r="Q65" s="19">
        <v>20</v>
      </c>
      <c r="R65" s="19">
        <v>1</v>
      </c>
      <c r="S65" s="18" t="s">
        <v>732</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234</v>
      </c>
      <c r="F70" s="13">
        <f>F63</f>
        <v>1683.43</v>
      </c>
      <c r="G70" s="13">
        <f t="shared" ref="G70:R70" si="12">AVERAGE(G63:G68)</f>
        <v>14.32</v>
      </c>
      <c r="H70" s="13">
        <f t="shared" si="12"/>
        <v>111.33333333333333</v>
      </c>
      <c r="I70" s="13" t="e">
        <f t="shared" si="12"/>
        <v>#DIV/0!</v>
      </c>
      <c r="J70" s="13">
        <f t="shared" si="12"/>
        <v>6.333333333333333</v>
      </c>
      <c r="K70" s="13">
        <f t="shared" si="12"/>
        <v>21.333333333333332</v>
      </c>
      <c r="L70" s="13">
        <f t="shared" si="12"/>
        <v>2</v>
      </c>
      <c r="M70" s="13">
        <f t="shared" si="12"/>
        <v>10.333333333333334</v>
      </c>
      <c r="N70" s="13">
        <f t="shared" si="12"/>
        <v>14.666666666666666</v>
      </c>
      <c r="O70" s="13">
        <f t="shared" si="12"/>
        <v>5.666666666666667</v>
      </c>
      <c r="P70" s="13">
        <f t="shared" si="12"/>
        <v>1</v>
      </c>
      <c r="Q70" s="13">
        <f t="shared" si="12"/>
        <v>15.333333333333334</v>
      </c>
      <c r="R70" s="13">
        <f t="shared" si="12"/>
        <v>0.33333333333333331</v>
      </c>
      <c r="S70" s="12"/>
    </row>
    <row r="71" spans="2:67" ht="15.75" x14ac:dyDescent="0.2">
      <c r="B71" s="17"/>
      <c r="C71" s="16" t="s">
        <v>97</v>
      </c>
      <c r="D71" s="15"/>
      <c r="E71" s="14"/>
      <c r="F71" s="14"/>
      <c r="G71" s="13">
        <f t="shared" ref="G71:R71" si="13">STDEV(G63:G68)/SQRT(COUNT(G63:G68))</f>
        <v>1.4379615201156557</v>
      </c>
      <c r="H71" s="13">
        <f t="shared" si="13"/>
        <v>7.0148255700179583</v>
      </c>
      <c r="I71" s="13" t="e">
        <f t="shared" si="13"/>
        <v>#DIV/0!</v>
      </c>
      <c r="J71" s="13">
        <f t="shared" si="13"/>
        <v>1.4529663145135581</v>
      </c>
      <c r="K71" s="13">
        <f t="shared" si="13"/>
        <v>1.8559214542766775</v>
      </c>
      <c r="L71" s="13">
        <f t="shared" si="13"/>
        <v>0.57735026918962584</v>
      </c>
      <c r="M71" s="13">
        <f t="shared" si="13"/>
        <v>4.2557151116012353</v>
      </c>
      <c r="N71" s="13">
        <f t="shared" si="13"/>
        <v>2.027587510099405</v>
      </c>
      <c r="O71" s="13">
        <f t="shared" si="13"/>
        <v>1.8559214542766744</v>
      </c>
      <c r="P71" s="13">
        <f t="shared" si="13"/>
        <v>0.57735026918962584</v>
      </c>
      <c r="Q71" s="13">
        <f t="shared" si="13"/>
        <v>3.7118429085533471</v>
      </c>
      <c r="R71" s="13">
        <f t="shared" si="13"/>
        <v>0.33333333333333337</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230</v>
      </c>
      <c r="F73" s="19">
        <v>1366.32</v>
      </c>
      <c r="G73" s="19">
        <v>15.04</v>
      </c>
      <c r="H73" s="19">
        <v>94.6</v>
      </c>
      <c r="I73" s="19"/>
      <c r="J73" s="19">
        <v>5</v>
      </c>
      <c r="K73" s="19">
        <v>21</v>
      </c>
      <c r="L73" s="19">
        <v>2</v>
      </c>
      <c r="M73" s="19">
        <v>32</v>
      </c>
      <c r="N73" s="19">
        <v>27</v>
      </c>
      <c r="O73" s="19">
        <v>18</v>
      </c>
      <c r="P73" s="19">
        <v>0</v>
      </c>
      <c r="Q73" s="19">
        <v>18</v>
      </c>
      <c r="R73" s="19">
        <v>0</v>
      </c>
      <c r="S73" s="18" t="s">
        <v>732</v>
      </c>
      <c r="U73" s="102">
        <v>3</v>
      </c>
      <c r="V73" s="102">
        <f>IF($H73="","",$H73)</f>
        <v>94.6</v>
      </c>
      <c r="W73" s="102">
        <f>IF(V73="","",V73/100)</f>
        <v>0.94599999999999995</v>
      </c>
      <c r="X73" s="102">
        <f>IF($G73="","",$G73)</f>
        <v>15.04</v>
      </c>
      <c r="Y73" s="102">
        <f>IF($K73="","",$K73)</f>
        <v>21</v>
      </c>
      <c r="Z73" s="102">
        <f>IF(J73="","",J73-1)</f>
        <v>4</v>
      </c>
      <c r="AA73" s="102">
        <f>IF($L73="","",$L73)</f>
        <v>2</v>
      </c>
      <c r="AB73" s="102">
        <f>IF($M73="","",$M73)</f>
        <v>32</v>
      </c>
      <c r="AC73" s="102">
        <f>IF($H74="","",$H74)</f>
        <v>85</v>
      </c>
      <c r="AD73" s="102">
        <f>IF(AC73="","",AC73/100)</f>
        <v>0.85</v>
      </c>
      <c r="AE73" s="102">
        <f>IF($G74="","",$G74)</f>
        <v>8.7100000000000009</v>
      </c>
      <c r="AF73" s="102">
        <f>IF($K74="","",$K74)</f>
        <v>25</v>
      </c>
      <c r="AG73" s="102">
        <f>IF(J74="","",J74-1)</f>
        <v>9</v>
      </c>
      <c r="AH73" s="102">
        <f>IF($L74="","",$L74)</f>
        <v>0</v>
      </c>
      <c r="AI73" s="102">
        <f>IF($M74="","",$M74)</f>
        <v>0</v>
      </c>
      <c r="AJ73" s="102">
        <f>IF($H75="","",$H75)</f>
        <v>104.2</v>
      </c>
      <c r="AK73" s="102">
        <f>IF(AJ73="","",AJ73/100)</f>
        <v>1.042</v>
      </c>
      <c r="AL73" s="102">
        <f>IF($G75="","",$G75)</f>
        <v>15.45</v>
      </c>
      <c r="AM73" s="102">
        <f>IF($K75="","",$K75)</f>
        <v>26</v>
      </c>
      <c r="AN73" s="102">
        <f>IF(J75="","",J75-1)</f>
        <v>2</v>
      </c>
      <c r="AO73" s="102">
        <f>IF($L75="","",$L75)</f>
        <v>4</v>
      </c>
      <c r="AP73" s="102">
        <f>IF($M75="","",$M75)</f>
        <v>38</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17.666666666666668</v>
      </c>
      <c r="BM73" s="102">
        <f>SUM(P73:P78)/U73</f>
        <v>0.66666666666666663</v>
      </c>
      <c r="BN73" s="102">
        <f>SUM(Q73:Q78)/U73</f>
        <v>14</v>
      </c>
      <c r="BO73" s="102">
        <f>SUM(R73:R78)/U73</f>
        <v>0</v>
      </c>
    </row>
    <row r="74" spans="2:67" ht="15.75" x14ac:dyDescent="0.2">
      <c r="B74" s="147"/>
      <c r="C74" s="21" t="s">
        <v>103</v>
      </c>
      <c r="D74" s="19" t="s">
        <v>775</v>
      </c>
      <c r="E74" s="19">
        <v>234</v>
      </c>
      <c r="F74" s="20"/>
      <c r="G74" s="19">
        <v>8.7100000000000009</v>
      </c>
      <c r="H74" s="19">
        <v>85</v>
      </c>
      <c r="I74" s="19"/>
      <c r="J74" s="19">
        <v>10</v>
      </c>
      <c r="K74" s="19">
        <v>25</v>
      </c>
      <c r="L74" s="19">
        <v>0</v>
      </c>
      <c r="M74" s="19">
        <v>0</v>
      </c>
      <c r="N74" s="19">
        <v>14</v>
      </c>
      <c r="O74" s="19">
        <v>3</v>
      </c>
      <c r="P74" s="19">
        <v>1</v>
      </c>
      <c r="Q74" s="19">
        <v>5</v>
      </c>
      <c r="R74" s="19">
        <v>0</v>
      </c>
      <c r="S74" s="18" t="s">
        <v>752</v>
      </c>
    </row>
    <row r="75" spans="2:67" ht="15.75" x14ac:dyDescent="0.2">
      <c r="B75" s="147"/>
      <c r="C75" s="21" t="s">
        <v>102</v>
      </c>
      <c r="D75" s="19" t="str">
        <f>D74</f>
        <v>SMM</v>
      </c>
      <c r="E75" s="19">
        <f>E74</f>
        <v>234</v>
      </c>
      <c r="F75" s="20"/>
      <c r="G75" s="19">
        <v>15.45</v>
      </c>
      <c r="H75" s="19">
        <v>104.2</v>
      </c>
      <c r="I75" s="19"/>
      <c r="J75" s="19">
        <v>3</v>
      </c>
      <c r="K75" s="19">
        <v>26</v>
      </c>
      <c r="L75" s="19">
        <v>4</v>
      </c>
      <c r="M75" s="19">
        <v>38</v>
      </c>
      <c r="N75" s="19">
        <v>39</v>
      </c>
      <c r="O75" s="19">
        <v>32</v>
      </c>
      <c r="P75" s="19">
        <v>1</v>
      </c>
      <c r="Q75" s="19">
        <v>19</v>
      </c>
      <c r="R75" s="19">
        <v>0</v>
      </c>
      <c r="S75" s="18" t="s">
        <v>732</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234</v>
      </c>
      <c r="F80" s="13">
        <f>F73</f>
        <v>1366.32</v>
      </c>
      <c r="G80" s="13">
        <f t="shared" ref="G80:R80" si="14">AVERAGE(G73:G78)</f>
        <v>13.066666666666668</v>
      </c>
      <c r="H80" s="13">
        <f t="shared" si="14"/>
        <v>94.600000000000009</v>
      </c>
      <c r="I80" s="13" t="e">
        <f t="shared" si="14"/>
        <v>#DIV/0!</v>
      </c>
      <c r="J80" s="13">
        <f t="shared" si="14"/>
        <v>6</v>
      </c>
      <c r="K80" s="13">
        <f t="shared" si="14"/>
        <v>24</v>
      </c>
      <c r="L80" s="13">
        <f t="shared" si="14"/>
        <v>2</v>
      </c>
      <c r="M80" s="13">
        <f t="shared" si="14"/>
        <v>23.333333333333332</v>
      </c>
      <c r="N80" s="13">
        <f t="shared" si="14"/>
        <v>26.666666666666668</v>
      </c>
      <c r="O80" s="13">
        <f t="shared" si="14"/>
        <v>17.666666666666668</v>
      </c>
      <c r="P80" s="13">
        <f t="shared" si="14"/>
        <v>0.66666666666666663</v>
      </c>
      <c r="Q80" s="13">
        <f t="shared" si="14"/>
        <v>14</v>
      </c>
      <c r="R80" s="13">
        <f t="shared" si="14"/>
        <v>0</v>
      </c>
      <c r="S80" s="12"/>
    </row>
    <row r="81" spans="2:67" ht="15.75" x14ac:dyDescent="0.2">
      <c r="B81" s="17"/>
      <c r="C81" s="16" t="s">
        <v>97</v>
      </c>
      <c r="D81" s="15"/>
      <c r="E81" s="14"/>
      <c r="F81" s="14"/>
      <c r="G81" s="13">
        <f t="shared" ref="G81:R81" si="15">STDEV(G73:G78)/SQRT(COUNT(G73:G78))</f>
        <v>2.1815463424929615</v>
      </c>
      <c r="H81" s="13">
        <f t="shared" si="15"/>
        <v>5.5425625842204083</v>
      </c>
      <c r="I81" s="13" t="e">
        <f t="shared" si="15"/>
        <v>#DIV/0!</v>
      </c>
      <c r="J81" s="13">
        <f t="shared" si="15"/>
        <v>2.0816659994661326</v>
      </c>
      <c r="K81" s="13">
        <f t="shared" si="15"/>
        <v>1.5275252316519468</v>
      </c>
      <c r="L81" s="13">
        <f t="shared" si="15"/>
        <v>1.1547005383792517</v>
      </c>
      <c r="M81" s="13">
        <f t="shared" si="15"/>
        <v>11.794537341969422</v>
      </c>
      <c r="N81" s="13">
        <f t="shared" si="15"/>
        <v>7.2188026092359037</v>
      </c>
      <c r="O81" s="13">
        <f t="shared" si="15"/>
        <v>8.3732377913869804</v>
      </c>
      <c r="P81" s="13">
        <f t="shared" si="15"/>
        <v>0.33333333333333337</v>
      </c>
      <c r="Q81" s="13">
        <f t="shared" si="15"/>
        <v>4.5092497528228943</v>
      </c>
      <c r="R81" s="13">
        <f t="shared" si="15"/>
        <v>0</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230</v>
      </c>
      <c r="F83" s="19">
        <v>1349.22</v>
      </c>
      <c r="G83" s="19">
        <v>10.53</v>
      </c>
      <c r="H83" s="19">
        <v>84.2</v>
      </c>
      <c r="I83" s="19"/>
      <c r="J83" s="19">
        <v>7</v>
      </c>
      <c r="K83" s="19">
        <v>21</v>
      </c>
      <c r="L83" s="19">
        <v>0</v>
      </c>
      <c r="M83" s="19">
        <v>0</v>
      </c>
      <c r="N83" s="19">
        <v>16</v>
      </c>
      <c r="O83" s="19">
        <v>0</v>
      </c>
      <c r="P83" s="19">
        <v>0</v>
      </c>
      <c r="Q83" s="19">
        <v>10</v>
      </c>
      <c r="R83" s="19">
        <v>2</v>
      </c>
      <c r="S83" s="18" t="s">
        <v>752</v>
      </c>
      <c r="U83" s="102">
        <v>3</v>
      </c>
      <c r="V83" s="102">
        <f>IF($H83="","",$H83)</f>
        <v>84.2</v>
      </c>
      <c r="W83" s="102">
        <f>IF(V83="","",V83/100)</f>
        <v>0.84200000000000008</v>
      </c>
      <c r="X83" s="102">
        <f>IF($G83="","",$G83)</f>
        <v>10.53</v>
      </c>
      <c r="Y83" s="102">
        <f>IF($K83="","",$K83)</f>
        <v>21</v>
      </c>
      <c r="Z83" s="102">
        <f>IF(J83="","",J83-1)</f>
        <v>6</v>
      </c>
      <c r="AA83" s="102">
        <f>IF($L83="","",$L83)</f>
        <v>0</v>
      </c>
      <c r="AB83" s="102">
        <f>IF($M83="","",$M83)</f>
        <v>0</v>
      </c>
      <c r="AC83" s="102">
        <f>IF($H84="","",$H84)</f>
        <v>83.7</v>
      </c>
      <c r="AD83" s="102">
        <f>IF(AC83="","",AC83/100)</f>
        <v>0.83700000000000008</v>
      </c>
      <c r="AE83" s="102">
        <f>IF($G84="","",$G84)</f>
        <v>9.3800000000000008</v>
      </c>
      <c r="AF83" s="102">
        <f>IF($K84="","",$K84)</f>
        <v>22</v>
      </c>
      <c r="AG83" s="102">
        <f>IF(J84="","",J84-1)</f>
        <v>3</v>
      </c>
      <c r="AH83" s="102">
        <f>IF($L84="","",$L84)</f>
        <v>0</v>
      </c>
      <c r="AI83" s="102">
        <f>IF($M84="","",$M84)</f>
        <v>0</v>
      </c>
      <c r="AJ83" s="102">
        <f>IF($H85="","",$H85)</f>
        <v>68.400000000000006</v>
      </c>
      <c r="AK83" s="102">
        <f>IF(AJ83="","",AJ83/100)</f>
        <v>0.68400000000000005</v>
      </c>
      <c r="AL83" s="102">
        <f>IF($G85="","",$G85)</f>
        <v>8.57</v>
      </c>
      <c r="AM83" s="102">
        <f>IF($K85="","",$K85)</f>
        <v>19</v>
      </c>
      <c r="AN83" s="102">
        <f>IF(J85="","",J85-1)</f>
        <v>6</v>
      </c>
      <c r="AO83" s="102">
        <f>IF($L85="","",$L85)</f>
        <v>1</v>
      </c>
      <c r="AP83" s="102">
        <f>IF($M85="","",$M85)</f>
        <v>6</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0</v>
      </c>
      <c r="BM83" s="102">
        <f>SUM(P83:P88)/U83</f>
        <v>0</v>
      </c>
      <c r="BN83" s="102">
        <f>SUM(Q83:Q88)/U83</f>
        <v>6.666666666666667</v>
      </c>
      <c r="BO83" s="102">
        <f>SUM(R83:R88)/U83</f>
        <v>1</v>
      </c>
    </row>
    <row r="84" spans="2:67" ht="15.75" x14ac:dyDescent="0.2">
      <c r="B84" s="147"/>
      <c r="C84" s="21" t="s">
        <v>103</v>
      </c>
      <c r="D84" s="19" t="s">
        <v>775</v>
      </c>
      <c r="E84" s="19">
        <v>234</v>
      </c>
      <c r="F84" s="20"/>
      <c r="G84" s="19">
        <v>9.3800000000000008</v>
      </c>
      <c r="H84" s="19">
        <v>83.7</v>
      </c>
      <c r="I84" s="19"/>
      <c r="J84" s="19">
        <v>4</v>
      </c>
      <c r="K84" s="19">
        <v>22</v>
      </c>
      <c r="L84" s="19">
        <v>0</v>
      </c>
      <c r="M84" s="19">
        <v>0</v>
      </c>
      <c r="N84" s="19">
        <v>16</v>
      </c>
      <c r="O84" s="19">
        <v>0</v>
      </c>
      <c r="P84" s="19">
        <v>0</v>
      </c>
      <c r="Q84" s="19">
        <v>6</v>
      </c>
      <c r="R84" s="19">
        <v>1</v>
      </c>
      <c r="S84" s="18" t="s">
        <v>752</v>
      </c>
    </row>
    <row r="85" spans="2:67" ht="15.75" x14ac:dyDescent="0.2">
      <c r="B85" s="147"/>
      <c r="C85" s="21" t="s">
        <v>102</v>
      </c>
      <c r="D85" s="19" t="str">
        <f>D84</f>
        <v>SMM</v>
      </c>
      <c r="E85" s="19">
        <f>E84</f>
        <v>234</v>
      </c>
      <c r="F85" s="20"/>
      <c r="G85" s="19">
        <v>8.57</v>
      </c>
      <c r="H85" s="19">
        <v>68.400000000000006</v>
      </c>
      <c r="I85" s="19"/>
      <c r="J85" s="19">
        <v>7</v>
      </c>
      <c r="K85" s="19">
        <v>19</v>
      </c>
      <c r="L85" s="19">
        <v>1</v>
      </c>
      <c r="M85" s="19">
        <v>6</v>
      </c>
      <c r="N85" s="19">
        <v>13</v>
      </c>
      <c r="O85" s="19">
        <v>0</v>
      </c>
      <c r="P85" s="19">
        <v>0</v>
      </c>
      <c r="Q85" s="19">
        <v>4</v>
      </c>
      <c r="R85" s="19">
        <v>0</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234</v>
      </c>
      <c r="F90" s="13">
        <f>F83</f>
        <v>1349.22</v>
      </c>
      <c r="G90" s="13">
        <f t="shared" ref="G90:R90" si="16">AVERAGE(G83:G88)</f>
        <v>9.4933333333333341</v>
      </c>
      <c r="H90" s="13">
        <f t="shared" si="16"/>
        <v>78.766666666666666</v>
      </c>
      <c r="I90" s="13" t="e">
        <f t="shared" si="16"/>
        <v>#DIV/0!</v>
      </c>
      <c r="J90" s="13">
        <f t="shared" si="16"/>
        <v>6</v>
      </c>
      <c r="K90" s="13">
        <f t="shared" si="16"/>
        <v>20.666666666666668</v>
      </c>
      <c r="L90" s="13">
        <f t="shared" si="16"/>
        <v>0.33333333333333331</v>
      </c>
      <c r="M90" s="13">
        <f t="shared" si="16"/>
        <v>2</v>
      </c>
      <c r="N90" s="13">
        <f t="shared" si="16"/>
        <v>15</v>
      </c>
      <c r="O90" s="13">
        <f t="shared" si="16"/>
        <v>0</v>
      </c>
      <c r="P90" s="13">
        <f t="shared" si="16"/>
        <v>0</v>
      </c>
      <c r="Q90" s="13">
        <f t="shared" si="16"/>
        <v>6.666666666666667</v>
      </c>
      <c r="R90" s="13">
        <f t="shared" si="16"/>
        <v>1</v>
      </c>
      <c r="S90" s="12"/>
    </row>
    <row r="91" spans="2:67" ht="15.75" x14ac:dyDescent="0.2">
      <c r="B91" s="17"/>
      <c r="C91" s="16" t="s">
        <v>97</v>
      </c>
      <c r="D91" s="15"/>
      <c r="E91" s="14"/>
      <c r="F91" s="14"/>
      <c r="G91" s="13">
        <f t="shared" ref="G91:R91" si="17">STDEV(G83:G88)/SQRT(COUNT(G83:G88))</f>
        <v>0.56863384039682707</v>
      </c>
      <c r="H91" s="13">
        <f t="shared" si="17"/>
        <v>5.1853425902034456</v>
      </c>
      <c r="I91" s="13" t="e">
        <f t="shared" si="17"/>
        <v>#DIV/0!</v>
      </c>
      <c r="J91" s="13">
        <f t="shared" si="17"/>
        <v>1</v>
      </c>
      <c r="K91" s="13">
        <f t="shared" si="17"/>
        <v>0.88191710368819687</v>
      </c>
      <c r="L91" s="13">
        <f t="shared" si="17"/>
        <v>0.33333333333333337</v>
      </c>
      <c r="M91" s="13">
        <f t="shared" si="17"/>
        <v>2</v>
      </c>
      <c r="N91" s="13">
        <f t="shared" si="17"/>
        <v>1</v>
      </c>
      <c r="O91" s="13">
        <f t="shared" si="17"/>
        <v>0</v>
      </c>
      <c r="P91" s="13">
        <f t="shared" si="17"/>
        <v>0</v>
      </c>
      <c r="Q91" s="13">
        <f t="shared" si="17"/>
        <v>1.7638342073763935</v>
      </c>
      <c r="R91" s="13">
        <f t="shared" si="17"/>
        <v>0.57735026918962584</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CFEC5-74E2-48F5-9E45-A4098CEC7F87}">
  <sheetPr>
    <pageSetUpPr fitToPage="1"/>
  </sheetPr>
  <dimension ref="A1:BP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8" s="32" customFormat="1" ht="19.5" customHeight="1" x14ac:dyDescent="0.3">
      <c r="A1" s="33" t="s">
        <v>861</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7"/>
    </row>
    <row r="2" spans="1:68" ht="12.75" customHeight="1" x14ac:dyDescent="0.2">
      <c r="A2" s="29"/>
      <c r="B2" s="29"/>
      <c r="C2" s="29"/>
      <c r="D2" s="29"/>
      <c r="E2" s="29"/>
      <c r="F2" s="29"/>
      <c r="G2" s="29"/>
      <c r="H2" s="29"/>
      <c r="I2" s="29"/>
      <c r="J2" s="29"/>
      <c r="K2" s="29"/>
      <c r="L2" s="29"/>
      <c r="M2" s="29"/>
      <c r="N2" s="29"/>
      <c r="O2" s="29"/>
    </row>
    <row r="3" spans="1:68" ht="12.75" customHeight="1" thickBot="1" x14ac:dyDescent="0.25">
      <c r="A3" s="149" t="s">
        <v>148</v>
      </c>
      <c r="B3" s="149"/>
      <c r="C3" s="149"/>
      <c r="D3" s="150">
        <v>37858</v>
      </c>
      <c r="E3" s="150"/>
      <c r="F3" s="29"/>
      <c r="G3" s="29"/>
      <c r="H3" s="30" t="s">
        <v>147</v>
      </c>
      <c r="I3" s="148" t="s">
        <v>860</v>
      </c>
      <c r="J3" s="148"/>
      <c r="K3" s="29"/>
      <c r="L3" s="29"/>
      <c r="M3" s="30" t="s">
        <v>145</v>
      </c>
      <c r="N3" s="31" t="s">
        <v>745</v>
      </c>
      <c r="O3" s="31"/>
    </row>
    <row r="4" spans="1:68" ht="12.75" customHeight="1" x14ac:dyDescent="0.2">
      <c r="A4" s="29"/>
      <c r="B4" s="29"/>
      <c r="C4" s="29"/>
      <c r="D4" s="29"/>
      <c r="E4" s="29"/>
      <c r="F4" s="29"/>
      <c r="G4" s="29"/>
      <c r="H4" s="29"/>
      <c r="I4" s="29"/>
      <c r="J4" s="29"/>
      <c r="K4" s="29"/>
      <c r="L4" s="29"/>
      <c r="M4" s="29"/>
      <c r="N4" s="29"/>
      <c r="O4" s="29"/>
    </row>
    <row r="5" spans="1:68" ht="12.75" customHeight="1" thickBot="1" x14ac:dyDescent="0.25">
      <c r="A5" s="149" t="s">
        <v>143</v>
      </c>
      <c r="B5" s="149"/>
      <c r="C5" s="149"/>
      <c r="D5" s="152">
        <v>237</v>
      </c>
      <c r="E5" s="152"/>
      <c r="F5" s="29"/>
      <c r="G5" s="29"/>
      <c r="H5" s="30" t="s">
        <v>142</v>
      </c>
      <c r="I5" s="148" t="s">
        <v>745</v>
      </c>
      <c r="J5" s="148"/>
      <c r="K5" s="29"/>
      <c r="L5" s="29"/>
      <c r="M5" s="30" t="s">
        <v>140</v>
      </c>
      <c r="N5" s="31"/>
      <c r="O5" s="31"/>
    </row>
    <row r="6" spans="1:68" ht="12.75" customHeight="1" x14ac:dyDescent="0.2">
      <c r="A6" s="29"/>
      <c r="B6" s="29"/>
      <c r="C6" s="29"/>
      <c r="D6" s="29"/>
      <c r="E6" s="29"/>
      <c r="F6" s="29"/>
      <c r="G6" s="29"/>
      <c r="H6" s="29"/>
      <c r="I6" s="29"/>
      <c r="J6" s="29"/>
      <c r="K6" s="29"/>
      <c r="L6" s="29"/>
      <c r="M6" s="29"/>
      <c r="N6" s="29"/>
      <c r="O6" s="29"/>
    </row>
    <row r="7" spans="1:68" ht="12.75" customHeight="1" thickBot="1" x14ac:dyDescent="0.25">
      <c r="A7" s="149" t="s">
        <v>138</v>
      </c>
      <c r="B7" s="149"/>
      <c r="C7" s="149"/>
      <c r="D7" s="148" t="s">
        <v>859</v>
      </c>
      <c r="E7" s="148"/>
      <c r="F7" s="148"/>
      <c r="G7" s="148"/>
      <c r="H7" s="148"/>
      <c r="I7" s="148"/>
      <c r="J7" s="148"/>
      <c r="K7" s="148"/>
      <c r="L7" s="148"/>
      <c r="M7" s="148"/>
      <c r="N7" s="148"/>
      <c r="O7" s="148"/>
    </row>
    <row r="8" spans="1:68" ht="12.75" customHeight="1" thickBot="1" x14ac:dyDescent="0.25">
      <c r="A8" s="29"/>
      <c r="B8" s="29"/>
      <c r="C8" s="29"/>
      <c r="D8" s="151" t="s">
        <v>858</v>
      </c>
      <c r="E8" s="151"/>
      <c r="F8" s="151"/>
      <c r="G8" s="151"/>
      <c r="H8" s="151"/>
      <c r="I8" s="151"/>
      <c r="J8" s="151"/>
      <c r="K8" s="151"/>
      <c r="L8" s="151"/>
      <c r="M8" s="151"/>
      <c r="N8" s="151"/>
      <c r="O8" s="151"/>
    </row>
    <row r="9" spans="1:68" ht="12.75" customHeight="1" x14ac:dyDescent="0.2"/>
    <row r="10" spans="1:68" ht="13.5" thickBot="1" x14ac:dyDescent="0.25">
      <c r="B10" s="28"/>
      <c r="C10" s="28"/>
      <c r="D10" s="28"/>
      <c r="E10" s="28"/>
      <c r="F10" s="28"/>
      <c r="G10" s="28"/>
      <c r="H10" s="28"/>
      <c r="I10" s="28"/>
      <c r="J10" s="28"/>
      <c r="K10" s="28"/>
      <c r="L10" s="28"/>
      <c r="M10" s="28"/>
      <c r="N10" s="28"/>
      <c r="O10" s="28"/>
      <c r="P10" s="28"/>
      <c r="Q10" s="28"/>
      <c r="R10" s="28"/>
      <c r="S10" s="28"/>
    </row>
    <row r="11" spans="1:68"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8" ht="3.75" customHeight="1" x14ac:dyDescent="0.2">
      <c r="B12" s="11"/>
      <c r="C12" s="9"/>
      <c r="D12" s="9"/>
      <c r="E12" s="9"/>
      <c r="F12" s="10"/>
      <c r="G12" s="9"/>
      <c r="H12" s="9"/>
      <c r="I12" s="9"/>
      <c r="J12" s="9"/>
      <c r="K12" s="10"/>
      <c r="L12" s="10"/>
      <c r="M12" s="10"/>
      <c r="N12" s="10"/>
      <c r="O12" s="10"/>
      <c r="P12" s="10"/>
      <c r="Q12" s="9"/>
      <c r="R12" s="9"/>
      <c r="S12" s="8"/>
    </row>
    <row r="13" spans="1:68" ht="15.75" x14ac:dyDescent="0.2">
      <c r="B13" s="147">
        <v>101</v>
      </c>
      <c r="C13" s="21" t="s">
        <v>104</v>
      </c>
      <c r="D13" s="19" t="s">
        <v>745</v>
      </c>
      <c r="E13" s="19">
        <v>237</v>
      </c>
      <c r="F13" s="19">
        <v>1520.19</v>
      </c>
      <c r="G13" s="19">
        <v>17.07</v>
      </c>
      <c r="H13" s="19">
        <v>89.8</v>
      </c>
      <c r="I13" s="19"/>
      <c r="J13" s="19">
        <v>7</v>
      </c>
      <c r="K13" s="19">
        <v>23</v>
      </c>
      <c r="L13" s="19">
        <v>5</v>
      </c>
      <c r="M13" s="19">
        <v>47</v>
      </c>
      <c r="N13" s="19">
        <v>44</v>
      </c>
      <c r="O13" s="19">
        <v>5</v>
      </c>
      <c r="P13" s="19">
        <v>0</v>
      </c>
      <c r="Q13" s="19">
        <v>27</v>
      </c>
      <c r="R13" s="19">
        <v>8</v>
      </c>
      <c r="S13" s="18" t="s">
        <v>731</v>
      </c>
      <c r="T13" s="7" t="s">
        <v>829</v>
      </c>
      <c r="U13" s="102">
        <v>3</v>
      </c>
      <c r="V13" s="102">
        <f>IF($H13="","",$H13)</f>
        <v>89.8</v>
      </c>
      <c r="W13" s="102">
        <f>IF(V13="","",V13/100)</f>
        <v>0.89800000000000002</v>
      </c>
      <c r="X13" s="102">
        <f>IF($G13="","",$G13)</f>
        <v>17.07</v>
      </c>
      <c r="Y13" s="102">
        <f>IF($K13="","",$K13)</f>
        <v>23</v>
      </c>
      <c r="Z13" s="102">
        <f>IF(J13="","",J13-1)</f>
        <v>6</v>
      </c>
      <c r="AA13" s="102">
        <f>IF($L13="","",$L13)</f>
        <v>5</v>
      </c>
      <c r="AB13" s="102">
        <f>IF($M13="","",$M13)</f>
        <v>47</v>
      </c>
      <c r="AC13" s="102">
        <f>IF($H14="","",$H14)</f>
        <v>95.1</v>
      </c>
      <c r="AD13" s="102">
        <f>IF(AC13="","",AC13/100)</f>
        <v>0.95099999999999996</v>
      </c>
      <c r="AE13" s="102">
        <f>IF($G14="","",$G14)</f>
        <v>14.76</v>
      </c>
      <c r="AF13" s="102">
        <f>IF($K14="","",$K14)</f>
        <v>29</v>
      </c>
      <c r="AG13" s="102">
        <f>IF(J14="","",J14-1)</f>
        <v>5</v>
      </c>
      <c r="AH13" s="102">
        <f>IF($L14="","",$L14)</f>
        <v>2</v>
      </c>
      <c r="AI13" s="102">
        <f>IF($M14="","",$M14)</f>
        <v>33</v>
      </c>
      <c r="AJ13" s="102">
        <f>IF($H15="","",$H15)</f>
        <v>89.7</v>
      </c>
      <c r="AK13" s="102">
        <f>IF(AJ13="","",AJ13/100)</f>
        <v>0.89700000000000002</v>
      </c>
      <c r="AL13" s="102">
        <f>IF($G15="","",$G15)</f>
        <v>16.02</v>
      </c>
      <c r="AM13" s="102">
        <f>IF($K15="","",$K15)</f>
        <v>30</v>
      </c>
      <c r="AN13" s="102">
        <f>IF(J15="","",J15-1)</f>
        <v>6</v>
      </c>
      <c r="AO13" s="102">
        <f>IF($L15="","",$L15)</f>
        <v>3</v>
      </c>
      <c r="AP13" s="102">
        <f>IF($M15="","",$M15)</f>
        <v>23</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13</v>
      </c>
      <c r="BM13" s="102">
        <f>SUM(P13:P18)/U13</f>
        <v>0</v>
      </c>
      <c r="BN13" s="102">
        <f>SUM(Q13:Q18)/U13</f>
        <v>20.666666666666668</v>
      </c>
      <c r="BO13" s="102">
        <f>SUM(R13:R18)/U13</f>
        <v>9.6666666666666661</v>
      </c>
    </row>
    <row r="14" spans="1:68" ht="15.75" x14ac:dyDescent="0.2">
      <c r="B14" s="147"/>
      <c r="C14" s="21" t="s">
        <v>103</v>
      </c>
      <c r="D14" s="19" t="str">
        <f>D13</f>
        <v>CO'B</v>
      </c>
      <c r="E14" s="19">
        <v>238</v>
      </c>
      <c r="F14" s="20"/>
      <c r="G14" s="19">
        <v>14.76</v>
      </c>
      <c r="H14" s="19">
        <v>95.1</v>
      </c>
      <c r="I14" s="19"/>
      <c r="J14" s="19">
        <v>6</v>
      </c>
      <c r="K14" s="19">
        <v>29</v>
      </c>
      <c r="L14" s="19">
        <v>2</v>
      </c>
      <c r="M14" s="19">
        <v>33</v>
      </c>
      <c r="N14" s="19">
        <v>45</v>
      </c>
      <c r="O14" s="19">
        <v>23</v>
      </c>
      <c r="P14" s="19">
        <v>0</v>
      </c>
      <c r="Q14" s="19">
        <v>17</v>
      </c>
      <c r="R14" s="19">
        <v>12</v>
      </c>
      <c r="S14" s="18" t="s">
        <v>731</v>
      </c>
    </row>
    <row r="15" spans="1:68" ht="15.75" x14ac:dyDescent="0.2">
      <c r="B15" s="147"/>
      <c r="C15" s="21" t="s">
        <v>102</v>
      </c>
      <c r="D15" s="19" t="str">
        <f>D14</f>
        <v>CO'B</v>
      </c>
      <c r="E15" s="19">
        <f>E14</f>
        <v>238</v>
      </c>
      <c r="F15" s="20"/>
      <c r="G15" s="19">
        <v>16.02</v>
      </c>
      <c r="H15" s="19">
        <v>89.7</v>
      </c>
      <c r="I15" s="19"/>
      <c r="J15" s="19">
        <v>7</v>
      </c>
      <c r="K15" s="19">
        <v>30</v>
      </c>
      <c r="L15" s="19">
        <v>3</v>
      </c>
      <c r="M15" s="19">
        <v>23</v>
      </c>
      <c r="N15" s="19">
        <v>34</v>
      </c>
      <c r="O15" s="19">
        <v>11</v>
      </c>
      <c r="P15" s="19">
        <v>0</v>
      </c>
      <c r="Q15" s="19">
        <v>18</v>
      </c>
      <c r="R15" s="19">
        <v>9</v>
      </c>
      <c r="S15" s="18" t="s">
        <v>732</v>
      </c>
    </row>
    <row r="16" spans="1:68"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238</v>
      </c>
      <c r="F20" s="13">
        <f>F13</f>
        <v>1520.19</v>
      </c>
      <c r="G20" s="13">
        <f t="shared" ref="G20:R20" si="0">AVERAGE(G13:G18)</f>
        <v>15.949999999999998</v>
      </c>
      <c r="H20" s="13">
        <f t="shared" si="0"/>
        <v>91.533333333333317</v>
      </c>
      <c r="I20" s="13" t="e">
        <f t="shared" si="0"/>
        <v>#DIV/0!</v>
      </c>
      <c r="J20" s="13">
        <f t="shared" si="0"/>
        <v>6.666666666666667</v>
      </c>
      <c r="K20" s="13">
        <f t="shared" si="0"/>
        <v>27.333333333333332</v>
      </c>
      <c r="L20" s="13">
        <f t="shared" si="0"/>
        <v>3.3333333333333335</v>
      </c>
      <c r="M20" s="13">
        <f t="shared" si="0"/>
        <v>34.333333333333336</v>
      </c>
      <c r="N20" s="13">
        <f t="shared" si="0"/>
        <v>41</v>
      </c>
      <c r="O20" s="13">
        <f t="shared" si="0"/>
        <v>13</v>
      </c>
      <c r="P20" s="13">
        <f t="shared" si="0"/>
        <v>0</v>
      </c>
      <c r="Q20" s="13">
        <f t="shared" si="0"/>
        <v>20.666666666666668</v>
      </c>
      <c r="R20" s="13">
        <f t="shared" si="0"/>
        <v>9.6666666666666661</v>
      </c>
      <c r="S20" s="12"/>
    </row>
    <row r="21" spans="2:67" ht="15.75" x14ac:dyDescent="0.2">
      <c r="B21" s="17"/>
      <c r="C21" s="16" t="s">
        <v>97</v>
      </c>
      <c r="D21" s="15"/>
      <c r="E21" s="14"/>
      <c r="F21" s="14"/>
      <c r="G21" s="13">
        <f t="shared" ref="G21:R21" si="1">STDEV(G13:G18)/SQRT(COUNT(G13:G18))</f>
        <v>0.66775744099186207</v>
      </c>
      <c r="H21" s="13">
        <f t="shared" si="1"/>
        <v>1.7835669628895641</v>
      </c>
      <c r="I21" s="13" t="e">
        <f t="shared" si="1"/>
        <v>#DIV/0!</v>
      </c>
      <c r="J21" s="13">
        <f t="shared" si="1"/>
        <v>0.33333333333333337</v>
      </c>
      <c r="K21" s="13">
        <f t="shared" si="1"/>
        <v>2.1858128414339943</v>
      </c>
      <c r="L21" s="13">
        <f t="shared" si="1"/>
        <v>0.88191710368819676</v>
      </c>
      <c r="M21" s="13">
        <f t="shared" si="1"/>
        <v>6.960204339273699</v>
      </c>
      <c r="N21" s="13">
        <f t="shared" si="1"/>
        <v>3.5118845842842461</v>
      </c>
      <c r="O21" s="13">
        <f t="shared" si="1"/>
        <v>5.2915026221291814</v>
      </c>
      <c r="P21" s="13">
        <f t="shared" si="1"/>
        <v>0</v>
      </c>
      <c r="Q21" s="13">
        <f t="shared" si="1"/>
        <v>3.1797973380564879</v>
      </c>
      <c r="R21" s="13">
        <f t="shared" si="1"/>
        <v>1.2018504251546644</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745</v>
      </c>
      <c r="E23" s="19">
        <v>237</v>
      </c>
      <c r="F23" s="19">
        <v>1499.43</v>
      </c>
      <c r="G23" s="19">
        <v>12.3</v>
      </c>
      <c r="H23" s="19">
        <v>80</v>
      </c>
      <c r="I23" s="19"/>
      <c r="J23" s="19">
        <v>4</v>
      </c>
      <c r="K23" s="19">
        <v>19</v>
      </c>
      <c r="L23" s="19">
        <v>1</v>
      </c>
      <c r="M23" s="19">
        <v>14</v>
      </c>
      <c r="N23" s="19">
        <v>26</v>
      </c>
      <c r="O23" s="19">
        <v>0</v>
      </c>
      <c r="P23" s="19">
        <v>0</v>
      </c>
      <c r="Q23" s="19">
        <v>12</v>
      </c>
      <c r="R23" s="19">
        <v>4</v>
      </c>
      <c r="S23" s="18" t="s">
        <v>731</v>
      </c>
      <c r="T23" s="7" t="s">
        <v>852</v>
      </c>
      <c r="U23" s="102">
        <v>3</v>
      </c>
      <c r="V23" s="102">
        <f>IF($H23="","",$H23)</f>
        <v>80</v>
      </c>
      <c r="W23" s="102">
        <f>IF(V23="","",V23/100)</f>
        <v>0.8</v>
      </c>
      <c r="X23" s="102">
        <f>IF($G23="","",$G23)</f>
        <v>12.3</v>
      </c>
      <c r="Y23" s="102">
        <f>IF($K23="","",$K23)</f>
        <v>19</v>
      </c>
      <c r="Z23" s="102">
        <f>IF(J23="","",J23-1)</f>
        <v>3</v>
      </c>
      <c r="AA23" s="102">
        <f>IF($L23="","",$L23)</f>
        <v>1</v>
      </c>
      <c r="AB23" s="102">
        <f>IF($M23="","",$M23)</f>
        <v>14</v>
      </c>
      <c r="AC23" s="102">
        <f>IF($H24="","",$H24)</f>
        <v>75.099999999999994</v>
      </c>
      <c r="AD23" s="102">
        <f>IF(AC23="","",AC23/100)</f>
        <v>0.75099999999999989</v>
      </c>
      <c r="AE23" s="102">
        <f>IF($G24="","",$G24)</f>
        <v>8.51</v>
      </c>
      <c r="AF23" s="102">
        <f>IF($K24="","",$K24)</f>
        <v>20</v>
      </c>
      <c r="AG23" s="102">
        <f>IF(J24="","",J24-1)</f>
        <v>5</v>
      </c>
      <c r="AH23" s="102">
        <f>IF($L24="","",$L24)</f>
        <v>0</v>
      </c>
      <c r="AI23" s="102">
        <f>IF($M24="","",$M24)</f>
        <v>0</v>
      </c>
      <c r="AJ23" s="102">
        <f>IF($H25="","",$H25)</f>
        <v>68.5</v>
      </c>
      <c r="AK23" s="102">
        <f>IF(AJ23="","",AJ23/100)</f>
        <v>0.68500000000000005</v>
      </c>
      <c r="AL23" s="102">
        <f>IF($G25="","",$G25)</f>
        <v>12.78</v>
      </c>
      <c r="AM23" s="102">
        <f>IF($K25="","",$K25)</f>
        <v>23</v>
      </c>
      <c r="AN23" s="102">
        <f>IF(J25="","",J25-1)</f>
        <v>5</v>
      </c>
      <c r="AO23" s="102">
        <f>IF($L25="","",$L25)</f>
        <v>4</v>
      </c>
      <c r="AP23" s="102">
        <f>IF($M25="","",$M25)</f>
        <v>33</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1.6666666666666667</v>
      </c>
      <c r="BM23" s="102">
        <f>SUM(P23:P28)/U23</f>
        <v>0</v>
      </c>
      <c r="BN23" s="102">
        <f>SUM(Q23:Q28)/U23</f>
        <v>10.666666666666666</v>
      </c>
      <c r="BO23" s="102">
        <f>SUM(R23:R28)/U23</f>
        <v>2</v>
      </c>
    </row>
    <row r="24" spans="2:67" ht="15.75" x14ac:dyDescent="0.2">
      <c r="B24" s="147"/>
      <c r="C24" s="21" t="s">
        <v>103</v>
      </c>
      <c r="D24" s="19" t="str">
        <f>D23</f>
        <v>CO'B</v>
      </c>
      <c r="E24" s="19">
        <v>238</v>
      </c>
      <c r="F24" s="20"/>
      <c r="G24" s="19">
        <v>8.51</v>
      </c>
      <c r="H24" s="19">
        <v>75.099999999999994</v>
      </c>
      <c r="I24" s="19"/>
      <c r="J24" s="19">
        <v>6</v>
      </c>
      <c r="K24" s="19">
        <v>20</v>
      </c>
      <c r="L24" s="19">
        <v>0</v>
      </c>
      <c r="M24" s="19">
        <v>0</v>
      </c>
      <c r="N24" s="19">
        <v>8</v>
      </c>
      <c r="O24" s="19">
        <v>0</v>
      </c>
      <c r="P24" s="19">
        <v>0</v>
      </c>
      <c r="Q24" s="19">
        <v>5</v>
      </c>
      <c r="R24" s="19">
        <v>0</v>
      </c>
      <c r="S24" s="18" t="s">
        <v>752</v>
      </c>
    </row>
    <row r="25" spans="2:67" ht="15.75" x14ac:dyDescent="0.2">
      <c r="B25" s="147"/>
      <c r="C25" s="21" t="s">
        <v>102</v>
      </c>
      <c r="D25" s="19" t="str">
        <f>D24</f>
        <v>CO'B</v>
      </c>
      <c r="E25" s="19">
        <f>E24</f>
        <v>238</v>
      </c>
      <c r="F25" s="20"/>
      <c r="G25" s="19">
        <v>12.78</v>
      </c>
      <c r="H25" s="19">
        <v>68.5</v>
      </c>
      <c r="I25" s="19"/>
      <c r="J25" s="19">
        <v>6</v>
      </c>
      <c r="K25" s="19">
        <v>23</v>
      </c>
      <c r="L25" s="19">
        <v>4</v>
      </c>
      <c r="M25" s="19">
        <v>33</v>
      </c>
      <c r="N25" s="19">
        <v>35</v>
      </c>
      <c r="O25" s="19">
        <v>5</v>
      </c>
      <c r="P25" s="19">
        <v>0</v>
      </c>
      <c r="Q25" s="19">
        <v>15</v>
      </c>
      <c r="R25" s="19">
        <v>2</v>
      </c>
      <c r="S25" s="18" t="s">
        <v>731</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238</v>
      </c>
      <c r="F30" s="13">
        <f>F23</f>
        <v>1499.43</v>
      </c>
      <c r="G30" s="13">
        <f t="shared" ref="G30:R30" si="2">AVERAGE(G23:G28)</f>
        <v>11.196666666666667</v>
      </c>
      <c r="H30" s="13">
        <f t="shared" si="2"/>
        <v>74.533333333333331</v>
      </c>
      <c r="I30" s="13" t="e">
        <f t="shared" si="2"/>
        <v>#DIV/0!</v>
      </c>
      <c r="J30" s="13">
        <f t="shared" si="2"/>
        <v>5.333333333333333</v>
      </c>
      <c r="K30" s="13">
        <f t="shared" si="2"/>
        <v>20.666666666666668</v>
      </c>
      <c r="L30" s="13">
        <f t="shared" si="2"/>
        <v>1.6666666666666667</v>
      </c>
      <c r="M30" s="13">
        <f t="shared" si="2"/>
        <v>15.666666666666666</v>
      </c>
      <c r="N30" s="13">
        <f t="shared" si="2"/>
        <v>23</v>
      </c>
      <c r="O30" s="13">
        <f t="shared" si="2"/>
        <v>1.6666666666666667</v>
      </c>
      <c r="P30" s="13">
        <f t="shared" si="2"/>
        <v>0</v>
      </c>
      <c r="Q30" s="13">
        <f t="shared" si="2"/>
        <v>10.666666666666666</v>
      </c>
      <c r="R30" s="13">
        <f t="shared" si="2"/>
        <v>2</v>
      </c>
      <c r="S30" s="12"/>
    </row>
    <row r="31" spans="2:67" ht="15.75" x14ac:dyDescent="0.2">
      <c r="B31" s="17"/>
      <c r="C31" s="16" t="s">
        <v>97</v>
      </c>
      <c r="D31" s="15"/>
      <c r="E31" s="14"/>
      <c r="F31" s="14"/>
      <c r="G31" s="13">
        <f t="shared" ref="G31:R31" si="3">STDEV(G23:G28)/SQRT(COUNT(G23:G28))</f>
        <v>1.3504608266974756</v>
      </c>
      <c r="H31" s="13">
        <f t="shared" si="3"/>
        <v>3.3318329956813728</v>
      </c>
      <c r="I31" s="13" t="e">
        <f t="shared" si="3"/>
        <v>#DIV/0!</v>
      </c>
      <c r="J31" s="13">
        <f t="shared" si="3"/>
        <v>0.6666666666666673</v>
      </c>
      <c r="K31" s="13">
        <f t="shared" si="3"/>
        <v>1.2018504251546633</v>
      </c>
      <c r="L31" s="13">
        <f t="shared" si="3"/>
        <v>1.2018504251546631</v>
      </c>
      <c r="M31" s="13">
        <f t="shared" si="3"/>
        <v>9.5626588585207006</v>
      </c>
      <c r="N31" s="13">
        <f t="shared" si="3"/>
        <v>7.9372539331937721</v>
      </c>
      <c r="O31" s="13">
        <f t="shared" si="3"/>
        <v>1.6666666666666667</v>
      </c>
      <c r="P31" s="13">
        <f t="shared" si="3"/>
        <v>0</v>
      </c>
      <c r="Q31" s="13">
        <f t="shared" si="3"/>
        <v>2.9627314724385303</v>
      </c>
      <c r="R31" s="13">
        <f t="shared" si="3"/>
        <v>1.1547005383792517</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745</v>
      </c>
      <c r="E33" s="19">
        <v>237</v>
      </c>
      <c r="F33" s="19">
        <v>1788.44</v>
      </c>
      <c r="G33" s="19">
        <v>10.95</v>
      </c>
      <c r="H33" s="19">
        <v>97.7</v>
      </c>
      <c r="I33" s="19"/>
      <c r="J33" s="19">
        <v>7</v>
      </c>
      <c r="K33" s="19">
        <v>24</v>
      </c>
      <c r="L33" s="19">
        <v>2</v>
      </c>
      <c r="M33" s="19">
        <v>18</v>
      </c>
      <c r="N33" s="19">
        <v>17</v>
      </c>
      <c r="O33" s="19">
        <v>10</v>
      </c>
      <c r="P33" s="19">
        <v>0</v>
      </c>
      <c r="Q33" s="19">
        <v>12</v>
      </c>
      <c r="R33" s="19">
        <v>0</v>
      </c>
      <c r="S33" s="18" t="s">
        <v>732</v>
      </c>
      <c r="T33" s="7" t="s">
        <v>790</v>
      </c>
      <c r="U33" s="102">
        <v>3</v>
      </c>
      <c r="V33" s="102">
        <f>IF($H33="","",$H33)</f>
        <v>97.7</v>
      </c>
      <c r="W33" s="102">
        <f>IF(V33="","",V33/100)</f>
        <v>0.97699999999999998</v>
      </c>
      <c r="X33" s="102">
        <f>IF($G33="","",$G33)</f>
        <v>10.95</v>
      </c>
      <c r="Y33" s="102">
        <f>IF($K33="","",$K33)</f>
        <v>24</v>
      </c>
      <c r="Z33" s="102">
        <f>IF(J33="","",J33-1)</f>
        <v>6</v>
      </c>
      <c r="AA33" s="102">
        <f>IF($L33="","",$L33)</f>
        <v>2</v>
      </c>
      <c r="AB33" s="102">
        <f>IF($M33="","",$M33)</f>
        <v>18</v>
      </c>
      <c r="AC33" s="102">
        <f>IF($H34="","",$H34)</f>
        <v>72.099999999999994</v>
      </c>
      <c r="AD33" s="102">
        <f>IF(AC33="","",AC33/100)</f>
        <v>0.72099999999999997</v>
      </c>
      <c r="AE33" s="102">
        <f>IF($G34="","",$G34)</f>
        <v>7.96</v>
      </c>
      <c r="AF33" s="102">
        <f>IF($K34="","",$K34)</f>
        <v>19</v>
      </c>
      <c r="AG33" s="102">
        <f>IF(J34="","",J34-1)</f>
        <v>8</v>
      </c>
      <c r="AH33" s="102">
        <f>IF($L34="","",$L34)</f>
        <v>2</v>
      </c>
      <c r="AI33" s="102">
        <f>IF($M34="","",$M34)</f>
        <v>9</v>
      </c>
      <c r="AJ33" s="102">
        <f>IF($H35="","",$H35)</f>
        <v>79.599999999999994</v>
      </c>
      <c r="AK33" s="102">
        <f>IF(AJ33="","",AJ33/100)</f>
        <v>0.79599999999999993</v>
      </c>
      <c r="AL33" s="102">
        <f>IF($G35="","",$G35)</f>
        <v>7.47</v>
      </c>
      <c r="AM33" s="102">
        <f>IF($K35="","",$K35)</f>
        <v>21</v>
      </c>
      <c r="AN33" s="102">
        <f>IF(J35="","",J35-1)</f>
        <v>9</v>
      </c>
      <c r="AO33" s="102">
        <f>IF($L35="","",$L35)</f>
        <v>2</v>
      </c>
      <c r="AP33" s="102">
        <f>IF($M35="","",$M35)</f>
        <v>4</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4</v>
      </c>
      <c r="BM33" s="102">
        <f>SUM(P33:P38)/U33</f>
        <v>0</v>
      </c>
      <c r="BN33" s="102">
        <f>SUM(Q33:Q38)/U33</f>
        <v>6</v>
      </c>
      <c r="BO33" s="102">
        <f>SUM(R33:R38)/U33</f>
        <v>0</v>
      </c>
    </row>
    <row r="34" spans="2:67" ht="15.75" x14ac:dyDescent="0.2">
      <c r="B34" s="147"/>
      <c r="C34" s="21" t="s">
        <v>103</v>
      </c>
      <c r="D34" s="19" t="str">
        <f>D33</f>
        <v>CO'B</v>
      </c>
      <c r="E34" s="19">
        <v>238</v>
      </c>
      <c r="F34" s="20"/>
      <c r="G34" s="19">
        <v>7.96</v>
      </c>
      <c r="H34" s="19">
        <v>72.099999999999994</v>
      </c>
      <c r="I34" s="19"/>
      <c r="J34" s="19">
        <v>9</v>
      </c>
      <c r="K34" s="19">
        <v>19</v>
      </c>
      <c r="L34" s="19">
        <v>2</v>
      </c>
      <c r="M34" s="19">
        <v>9</v>
      </c>
      <c r="N34" s="19">
        <v>15</v>
      </c>
      <c r="O34" s="19">
        <v>1</v>
      </c>
      <c r="P34" s="19">
        <v>0</v>
      </c>
      <c r="Q34" s="19">
        <v>3</v>
      </c>
      <c r="R34" s="19">
        <v>0</v>
      </c>
      <c r="S34" s="18" t="s">
        <v>732</v>
      </c>
    </row>
    <row r="35" spans="2:67" ht="15.75" x14ac:dyDescent="0.2">
      <c r="B35" s="147"/>
      <c r="C35" s="21" t="s">
        <v>102</v>
      </c>
      <c r="D35" s="19" t="str">
        <f>D34</f>
        <v>CO'B</v>
      </c>
      <c r="E35" s="19">
        <f>E34</f>
        <v>238</v>
      </c>
      <c r="F35" s="20"/>
      <c r="G35" s="19">
        <v>7.47</v>
      </c>
      <c r="H35" s="19">
        <v>79.599999999999994</v>
      </c>
      <c r="I35" s="19"/>
      <c r="J35" s="19">
        <v>10</v>
      </c>
      <c r="K35" s="19">
        <v>21</v>
      </c>
      <c r="L35" s="19">
        <v>2</v>
      </c>
      <c r="M35" s="19">
        <v>4</v>
      </c>
      <c r="N35" s="19">
        <v>10</v>
      </c>
      <c r="O35" s="19">
        <v>1</v>
      </c>
      <c r="P35" s="19">
        <v>0</v>
      </c>
      <c r="Q35" s="19">
        <v>3</v>
      </c>
      <c r="R35" s="19">
        <v>0</v>
      </c>
      <c r="S35" s="18"/>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238</v>
      </c>
      <c r="F40" s="13">
        <f>F33</f>
        <v>1788.44</v>
      </c>
      <c r="G40" s="13">
        <f t="shared" ref="G40:R40" si="4">AVERAGE(G33:G38)</f>
        <v>8.793333333333333</v>
      </c>
      <c r="H40" s="13">
        <f t="shared" si="4"/>
        <v>83.13333333333334</v>
      </c>
      <c r="I40" s="13" t="e">
        <f t="shared" si="4"/>
        <v>#DIV/0!</v>
      </c>
      <c r="J40" s="13">
        <f t="shared" si="4"/>
        <v>8.6666666666666661</v>
      </c>
      <c r="K40" s="13">
        <f t="shared" si="4"/>
        <v>21.333333333333332</v>
      </c>
      <c r="L40" s="13">
        <f t="shared" si="4"/>
        <v>2</v>
      </c>
      <c r="M40" s="13">
        <f t="shared" si="4"/>
        <v>10.333333333333334</v>
      </c>
      <c r="N40" s="13">
        <f t="shared" si="4"/>
        <v>14</v>
      </c>
      <c r="O40" s="13">
        <f t="shared" si="4"/>
        <v>4</v>
      </c>
      <c r="P40" s="13">
        <f t="shared" si="4"/>
        <v>0</v>
      </c>
      <c r="Q40" s="13">
        <f t="shared" si="4"/>
        <v>6</v>
      </c>
      <c r="R40" s="13">
        <f t="shared" si="4"/>
        <v>0</v>
      </c>
      <c r="S40" s="12"/>
    </row>
    <row r="41" spans="2:67" ht="15.75" x14ac:dyDescent="0.2">
      <c r="B41" s="17"/>
      <c r="C41" s="16" t="s">
        <v>97</v>
      </c>
      <c r="D41" s="15"/>
      <c r="E41" s="14"/>
      <c r="F41" s="14"/>
      <c r="G41" s="13">
        <f t="shared" ref="G41:R41" si="5">STDEV(G33:G38)/SQRT(COUNT(G33:G38))</f>
        <v>1.0875711981802003</v>
      </c>
      <c r="H41" s="13">
        <f t="shared" si="5"/>
        <v>7.5983185274404175</v>
      </c>
      <c r="I41" s="13" t="e">
        <f t="shared" si="5"/>
        <v>#DIV/0!</v>
      </c>
      <c r="J41" s="13">
        <f t="shared" si="5"/>
        <v>0.88191710368819609</v>
      </c>
      <c r="K41" s="13">
        <f t="shared" si="5"/>
        <v>1.4529663145135581</v>
      </c>
      <c r="L41" s="13">
        <f t="shared" si="5"/>
        <v>0</v>
      </c>
      <c r="M41" s="13">
        <f t="shared" si="5"/>
        <v>4.0960685758148365</v>
      </c>
      <c r="N41" s="13">
        <f t="shared" si="5"/>
        <v>2.0816659994661326</v>
      </c>
      <c r="O41" s="13">
        <f t="shared" si="5"/>
        <v>3.0000000000000004</v>
      </c>
      <c r="P41" s="13">
        <f t="shared" si="5"/>
        <v>0</v>
      </c>
      <c r="Q41" s="13">
        <f t="shared" si="5"/>
        <v>3.0000000000000004</v>
      </c>
      <c r="R41" s="13">
        <f t="shared" si="5"/>
        <v>0</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745</v>
      </c>
      <c r="E43" s="19">
        <v>237</v>
      </c>
      <c r="F43" s="19">
        <v>1584.76</v>
      </c>
      <c r="G43" s="19">
        <v>11.19</v>
      </c>
      <c r="H43" s="19">
        <v>90.8</v>
      </c>
      <c r="I43" s="19"/>
      <c r="J43" s="19">
        <v>6</v>
      </c>
      <c r="K43" s="19">
        <v>20</v>
      </c>
      <c r="L43" s="19">
        <v>2</v>
      </c>
      <c r="M43" s="19">
        <v>14</v>
      </c>
      <c r="N43" s="19">
        <v>30</v>
      </c>
      <c r="O43" s="19">
        <v>0</v>
      </c>
      <c r="P43" s="19">
        <v>0</v>
      </c>
      <c r="Q43" s="19">
        <v>12</v>
      </c>
      <c r="R43" s="19">
        <v>1</v>
      </c>
      <c r="S43" s="19" t="s">
        <v>732</v>
      </c>
      <c r="U43" s="102">
        <v>3</v>
      </c>
      <c r="V43" s="102">
        <f>IF($H43="","",$H43)</f>
        <v>90.8</v>
      </c>
      <c r="W43" s="102">
        <f>IF(V43="","",V43/100)</f>
        <v>0.90799999999999992</v>
      </c>
      <c r="X43" s="102">
        <f>IF($G43="","",$G43)</f>
        <v>11.19</v>
      </c>
      <c r="Y43" s="102">
        <f>IF($K43="","",$K43)</f>
        <v>20</v>
      </c>
      <c r="Z43" s="102">
        <f>IF(J43="","",J43-1)</f>
        <v>5</v>
      </c>
      <c r="AA43" s="102">
        <f>IF($L43="","",$L43)</f>
        <v>2</v>
      </c>
      <c r="AB43" s="102">
        <f>IF($M43="","",$M43)</f>
        <v>14</v>
      </c>
      <c r="AC43" s="102">
        <f>IF($H44="","",$H44)</f>
        <v>64.7</v>
      </c>
      <c r="AD43" s="102">
        <f>IF(AC43="","",AC43/100)</f>
        <v>0.64700000000000002</v>
      </c>
      <c r="AE43" s="102">
        <f>IF($G44="","",$G44)</f>
        <v>10.199999999999999</v>
      </c>
      <c r="AF43" s="102">
        <f>IF($K44="","",$K44)</f>
        <v>15</v>
      </c>
      <c r="AG43" s="102">
        <f>IF(J44="","",J44-1)</f>
        <v>6</v>
      </c>
      <c r="AH43" s="102">
        <f>IF($L44="","",$L44)</f>
        <v>1</v>
      </c>
      <c r="AI43" s="102">
        <f>IF($M44="","",$M44)</f>
        <v>9</v>
      </c>
      <c r="AJ43" s="102">
        <f>IF($H45="","",$H45)</f>
        <v>88.2</v>
      </c>
      <c r="AK43" s="102">
        <f>IF(AJ43="","",AJ43/100)</f>
        <v>0.88200000000000001</v>
      </c>
      <c r="AL43" s="102">
        <f>IF($G45="","",$G45)</f>
        <v>9.49</v>
      </c>
      <c r="AM43" s="102">
        <f>IF($K45="","",$K45)</f>
        <v>18</v>
      </c>
      <c r="AN43" s="102">
        <f>IF(J45="","",J45-1)</f>
        <v>4</v>
      </c>
      <c r="AO43" s="102">
        <f>IF($L45="","",$L45)</f>
        <v>2</v>
      </c>
      <c r="AP43" s="102">
        <f>IF($M45="","",$M45)</f>
        <v>7</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v>
      </c>
      <c r="BM43" s="102">
        <f>SUM(P43:P48)/U43</f>
        <v>1</v>
      </c>
      <c r="BN43" s="102">
        <f>SUM(Q43:Q48)/U43</f>
        <v>5.666666666666667</v>
      </c>
      <c r="BO43" s="102">
        <f>SUM(R43:R48)/U43</f>
        <v>1.3333333333333333</v>
      </c>
    </row>
    <row r="44" spans="2:67" ht="15.75" x14ac:dyDescent="0.2">
      <c r="B44" s="147"/>
      <c r="C44" s="21" t="s">
        <v>103</v>
      </c>
      <c r="D44" s="19" t="str">
        <f>D43</f>
        <v>CO'B</v>
      </c>
      <c r="E44" s="19">
        <v>238</v>
      </c>
      <c r="F44" s="20"/>
      <c r="G44" s="19">
        <v>10.199999999999999</v>
      </c>
      <c r="H44" s="19">
        <v>64.7</v>
      </c>
      <c r="I44" s="19"/>
      <c r="J44" s="19">
        <v>7</v>
      </c>
      <c r="K44" s="19">
        <v>15</v>
      </c>
      <c r="L44" s="19">
        <v>1</v>
      </c>
      <c r="M44" s="19">
        <v>9</v>
      </c>
      <c r="N44" s="19">
        <v>21</v>
      </c>
      <c r="O44" s="19">
        <v>0</v>
      </c>
      <c r="P44" s="19">
        <v>3</v>
      </c>
      <c r="Q44" s="19">
        <v>0</v>
      </c>
      <c r="R44" s="19">
        <v>3</v>
      </c>
      <c r="S44" s="19" t="s">
        <v>731</v>
      </c>
    </row>
    <row r="45" spans="2:67" ht="15.75" x14ac:dyDescent="0.2">
      <c r="B45" s="147"/>
      <c r="C45" s="21" t="s">
        <v>102</v>
      </c>
      <c r="D45" s="19" t="str">
        <f>D44</f>
        <v>CO'B</v>
      </c>
      <c r="E45" s="19">
        <f>E44</f>
        <v>238</v>
      </c>
      <c r="F45" s="20"/>
      <c r="G45" s="19">
        <v>9.49</v>
      </c>
      <c r="H45" s="19">
        <v>88.2</v>
      </c>
      <c r="I45" s="19"/>
      <c r="J45" s="19">
        <v>5</v>
      </c>
      <c r="K45" s="19">
        <v>18</v>
      </c>
      <c r="L45" s="19">
        <v>2</v>
      </c>
      <c r="M45" s="19">
        <v>7</v>
      </c>
      <c r="N45" s="19">
        <v>13</v>
      </c>
      <c r="O45" s="19">
        <v>0</v>
      </c>
      <c r="P45" s="19">
        <v>0</v>
      </c>
      <c r="Q45" s="19">
        <v>5</v>
      </c>
      <c r="R45" s="19">
        <v>0</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238</v>
      </c>
      <c r="F50" s="13">
        <f>F43</f>
        <v>1584.76</v>
      </c>
      <c r="G50" s="13">
        <f t="shared" ref="G50:R50" si="6">AVERAGE(G43:G48)</f>
        <v>10.293333333333335</v>
      </c>
      <c r="H50" s="13">
        <f t="shared" si="6"/>
        <v>81.233333333333334</v>
      </c>
      <c r="I50" s="13" t="e">
        <f t="shared" si="6"/>
        <v>#DIV/0!</v>
      </c>
      <c r="J50" s="13">
        <f t="shared" si="6"/>
        <v>6</v>
      </c>
      <c r="K50" s="13">
        <f t="shared" si="6"/>
        <v>17.666666666666668</v>
      </c>
      <c r="L50" s="13">
        <f t="shared" si="6"/>
        <v>1.6666666666666667</v>
      </c>
      <c r="M50" s="13">
        <f t="shared" si="6"/>
        <v>10</v>
      </c>
      <c r="N50" s="13">
        <f t="shared" si="6"/>
        <v>21.333333333333332</v>
      </c>
      <c r="O50" s="13">
        <f t="shared" si="6"/>
        <v>0</v>
      </c>
      <c r="P50" s="13">
        <f t="shared" si="6"/>
        <v>1</v>
      </c>
      <c r="Q50" s="13">
        <f t="shared" si="6"/>
        <v>5.666666666666667</v>
      </c>
      <c r="R50" s="13">
        <f t="shared" si="6"/>
        <v>1.3333333333333333</v>
      </c>
      <c r="S50" s="12"/>
    </row>
    <row r="51" spans="2:67" ht="15.75" x14ac:dyDescent="0.2">
      <c r="B51" s="17"/>
      <c r="C51" s="16" t="s">
        <v>97</v>
      </c>
      <c r="D51" s="15"/>
      <c r="E51" s="14"/>
      <c r="F51" s="14"/>
      <c r="G51" s="13">
        <f t="shared" ref="G51:R51" si="7">STDEV(G43:G48)/SQRT(COUNT(G43:G48))</f>
        <v>0.49296157163729404</v>
      </c>
      <c r="H51" s="13">
        <f t="shared" si="7"/>
        <v>8.3006693170557995</v>
      </c>
      <c r="I51" s="13" t="e">
        <f t="shared" si="7"/>
        <v>#DIV/0!</v>
      </c>
      <c r="J51" s="13">
        <f t="shared" si="7"/>
        <v>0.57735026918962584</v>
      </c>
      <c r="K51" s="13">
        <f t="shared" si="7"/>
        <v>1.4529663145135558</v>
      </c>
      <c r="L51" s="13">
        <f t="shared" si="7"/>
        <v>0.3333333333333332</v>
      </c>
      <c r="M51" s="13">
        <f t="shared" si="7"/>
        <v>2.0816659994661326</v>
      </c>
      <c r="N51" s="13">
        <f t="shared" si="7"/>
        <v>4.9103066208854136</v>
      </c>
      <c r="O51" s="13">
        <f t="shared" si="7"/>
        <v>0</v>
      </c>
      <c r="P51" s="13">
        <f t="shared" si="7"/>
        <v>1</v>
      </c>
      <c r="Q51" s="13">
        <f t="shared" si="7"/>
        <v>3.4801021696368504</v>
      </c>
      <c r="R51" s="13">
        <f t="shared" si="7"/>
        <v>0.88191710368819698</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730</v>
      </c>
      <c r="E53" s="19">
        <v>237</v>
      </c>
      <c r="F53" s="19">
        <v>1184.08</v>
      </c>
      <c r="G53" s="19">
        <v>11</v>
      </c>
      <c r="H53" s="19">
        <v>80.5</v>
      </c>
      <c r="I53" s="19"/>
      <c r="J53" s="19">
        <v>7</v>
      </c>
      <c r="K53" s="19">
        <v>18</v>
      </c>
      <c r="L53" s="19">
        <v>1</v>
      </c>
      <c r="M53" s="19">
        <v>6</v>
      </c>
      <c r="N53" s="19">
        <v>8</v>
      </c>
      <c r="O53" s="19">
        <v>1</v>
      </c>
      <c r="P53" s="19">
        <v>0</v>
      </c>
      <c r="Q53" s="19">
        <v>9</v>
      </c>
      <c r="R53" s="19">
        <v>1</v>
      </c>
      <c r="S53" s="18" t="s">
        <v>731</v>
      </c>
      <c r="U53" s="102">
        <v>3</v>
      </c>
      <c r="V53" s="102">
        <f>IF($H53="","",$H53)</f>
        <v>80.5</v>
      </c>
      <c r="W53" s="102">
        <f>IF(V53="","",V53/100)</f>
        <v>0.80500000000000005</v>
      </c>
      <c r="X53" s="102">
        <f>IF($G53="","",$G53)</f>
        <v>11</v>
      </c>
      <c r="Y53" s="102">
        <f>IF($K53="","",$K53)</f>
        <v>18</v>
      </c>
      <c r="Z53" s="102">
        <f>IF(J53="","",J53-1)</f>
        <v>6</v>
      </c>
      <c r="AA53" s="102">
        <f>IF($L53="","",$L53)</f>
        <v>1</v>
      </c>
      <c r="AB53" s="102">
        <f>IF($M53="","",$M53)</f>
        <v>6</v>
      </c>
      <c r="AC53" s="102">
        <f>IF($H54="","",$H54)</f>
        <v>85.6</v>
      </c>
      <c r="AD53" s="102">
        <f>IF(AC53="","",AC53/100)</f>
        <v>0.85599999999999998</v>
      </c>
      <c r="AE53" s="102">
        <f>IF($G54="","",$G54)</f>
        <v>11.7</v>
      </c>
      <c r="AF53" s="102">
        <f>IF($K54="","",$K54)</f>
        <v>18</v>
      </c>
      <c r="AG53" s="102">
        <f>IF(J54="","",J54-1)</f>
        <v>3</v>
      </c>
      <c r="AH53" s="102">
        <f>IF($L54="","",$L54)</f>
        <v>1</v>
      </c>
      <c r="AI53" s="102">
        <f>IF($M54="","",$M54)</f>
        <v>11</v>
      </c>
      <c r="AJ53" s="102">
        <f>IF($H55="","",$H55)</f>
        <v>85</v>
      </c>
      <c r="AK53" s="102">
        <f>IF(AJ53="","",AJ53/100)</f>
        <v>0.85</v>
      </c>
      <c r="AL53" s="102">
        <f>IF($G55="","",$G55)</f>
        <v>8.1</v>
      </c>
      <c r="AM53" s="102">
        <f>IF($K55="","",$K55)</f>
        <v>20</v>
      </c>
      <c r="AN53" s="102">
        <f>IF(J55="","",J55-1)</f>
        <v>2</v>
      </c>
      <c r="AO53" s="102">
        <f>IF($L55="","",$L55)</f>
        <v>2</v>
      </c>
      <c r="AP53" s="102">
        <f>IF($M55="","",$M55)</f>
        <v>2</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v>
      </c>
      <c r="BM53" s="102">
        <f>SUM(P53:P58)/U53</f>
        <v>0</v>
      </c>
      <c r="BN53" s="102">
        <f>SUM(Q53:Q58)/U53</f>
        <v>8</v>
      </c>
      <c r="BO53" s="102">
        <f>SUM(R53:R58)/U53</f>
        <v>0.33333333333333331</v>
      </c>
    </row>
    <row r="54" spans="2:67" ht="15.75" x14ac:dyDescent="0.2">
      <c r="B54" s="147"/>
      <c r="C54" s="21" t="s">
        <v>103</v>
      </c>
      <c r="D54" s="19" t="s">
        <v>730</v>
      </c>
      <c r="E54" s="19">
        <v>238</v>
      </c>
      <c r="F54" s="20"/>
      <c r="G54" s="19">
        <v>11.7</v>
      </c>
      <c r="H54" s="19">
        <v>85.6</v>
      </c>
      <c r="I54" s="19"/>
      <c r="J54" s="19">
        <v>4</v>
      </c>
      <c r="K54" s="19">
        <v>18</v>
      </c>
      <c r="L54" s="19">
        <v>1</v>
      </c>
      <c r="M54" s="19">
        <v>11</v>
      </c>
      <c r="N54" s="19">
        <v>14</v>
      </c>
      <c r="O54" s="19">
        <v>0</v>
      </c>
      <c r="P54" s="19">
        <v>0</v>
      </c>
      <c r="Q54" s="19">
        <v>10</v>
      </c>
      <c r="R54" s="19">
        <v>0</v>
      </c>
      <c r="S54" s="18" t="s">
        <v>731</v>
      </c>
    </row>
    <row r="55" spans="2:67" ht="15.75" x14ac:dyDescent="0.2">
      <c r="B55" s="147"/>
      <c r="C55" s="21" t="s">
        <v>102</v>
      </c>
      <c r="D55" s="19" t="str">
        <f>D54</f>
        <v>SR</v>
      </c>
      <c r="E55" s="19">
        <f>E54</f>
        <v>238</v>
      </c>
      <c r="F55" s="20"/>
      <c r="G55" s="19">
        <v>8.1</v>
      </c>
      <c r="H55" s="19">
        <v>85</v>
      </c>
      <c r="I55" s="19"/>
      <c r="J55" s="19">
        <v>3</v>
      </c>
      <c r="K55" s="19">
        <v>20</v>
      </c>
      <c r="L55" s="19">
        <v>2</v>
      </c>
      <c r="M55" s="19">
        <v>2</v>
      </c>
      <c r="N55" s="19">
        <v>8</v>
      </c>
      <c r="O55" s="19">
        <v>2</v>
      </c>
      <c r="P55" s="19">
        <v>0</v>
      </c>
      <c r="Q55" s="19">
        <v>5</v>
      </c>
      <c r="R55" s="19">
        <v>0</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238</v>
      </c>
      <c r="F60" s="13">
        <f>F53</f>
        <v>1184.08</v>
      </c>
      <c r="G60" s="13">
        <f t="shared" ref="G60:R60" si="8">AVERAGE(G53:G58)</f>
        <v>10.266666666666666</v>
      </c>
      <c r="H60" s="13">
        <f t="shared" si="8"/>
        <v>83.7</v>
      </c>
      <c r="I60" s="13" t="e">
        <f t="shared" si="8"/>
        <v>#DIV/0!</v>
      </c>
      <c r="J60" s="13">
        <f t="shared" si="8"/>
        <v>4.666666666666667</v>
      </c>
      <c r="K60" s="13">
        <f t="shared" si="8"/>
        <v>18.666666666666668</v>
      </c>
      <c r="L60" s="13">
        <f t="shared" si="8"/>
        <v>1.3333333333333333</v>
      </c>
      <c r="M60" s="13">
        <f t="shared" si="8"/>
        <v>6.333333333333333</v>
      </c>
      <c r="N60" s="13">
        <f t="shared" si="8"/>
        <v>10</v>
      </c>
      <c r="O60" s="13">
        <f t="shared" si="8"/>
        <v>1</v>
      </c>
      <c r="P60" s="13">
        <f t="shared" si="8"/>
        <v>0</v>
      </c>
      <c r="Q60" s="13">
        <f t="shared" si="8"/>
        <v>8</v>
      </c>
      <c r="R60" s="13">
        <f t="shared" si="8"/>
        <v>0.33333333333333331</v>
      </c>
      <c r="S60" s="12"/>
    </row>
    <row r="61" spans="2:67" ht="15.75" x14ac:dyDescent="0.2">
      <c r="B61" s="17"/>
      <c r="C61" s="16" t="s">
        <v>97</v>
      </c>
      <c r="D61" s="15"/>
      <c r="E61" s="14"/>
      <c r="F61" s="14"/>
      <c r="G61" s="13">
        <f t="shared" ref="G61:R61" si="9">STDEV(G53:G58)/SQRT(COUNT(G53:G58))</f>
        <v>1.1020183503211045</v>
      </c>
      <c r="H61" s="13">
        <f t="shared" si="9"/>
        <v>1.6093476939431071</v>
      </c>
      <c r="I61" s="13" t="e">
        <f t="shared" si="9"/>
        <v>#DIV/0!</v>
      </c>
      <c r="J61" s="13">
        <f t="shared" si="9"/>
        <v>1.2018504251546636</v>
      </c>
      <c r="K61" s="13">
        <f t="shared" si="9"/>
        <v>0.66666666666666663</v>
      </c>
      <c r="L61" s="13">
        <f t="shared" si="9"/>
        <v>0.33333333333333337</v>
      </c>
      <c r="M61" s="13">
        <f t="shared" si="9"/>
        <v>2.6034165586355518</v>
      </c>
      <c r="N61" s="13">
        <f t="shared" si="9"/>
        <v>2</v>
      </c>
      <c r="O61" s="13">
        <f t="shared" si="9"/>
        <v>0.57735026918962584</v>
      </c>
      <c r="P61" s="13">
        <f t="shared" si="9"/>
        <v>0</v>
      </c>
      <c r="Q61" s="13">
        <f t="shared" si="9"/>
        <v>1.5275252316519468</v>
      </c>
      <c r="R61" s="13">
        <f t="shared" si="9"/>
        <v>0.33333333333333337</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730</v>
      </c>
      <c r="E63" s="19">
        <v>237</v>
      </c>
      <c r="F63" s="19">
        <v>1534.1</v>
      </c>
      <c r="G63" s="19">
        <v>11.2</v>
      </c>
      <c r="H63" s="19">
        <v>102.1</v>
      </c>
      <c r="I63" s="19"/>
      <c r="J63" s="19">
        <v>9</v>
      </c>
      <c r="K63" s="19">
        <v>22</v>
      </c>
      <c r="L63" s="19">
        <v>1</v>
      </c>
      <c r="M63" s="19">
        <v>4</v>
      </c>
      <c r="N63" s="19">
        <v>11</v>
      </c>
      <c r="O63" s="19">
        <v>0</v>
      </c>
      <c r="P63" s="19">
        <v>1</v>
      </c>
      <c r="Q63" s="19">
        <v>10</v>
      </c>
      <c r="R63" s="19">
        <v>0</v>
      </c>
      <c r="S63" s="18" t="s">
        <v>731</v>
      </c>
      <c r="T63" s="7" t="s">
        <v>830</v>
      </c>
      <c r="U63" s="102">
        <v>3</v>
      </c>
      <c r="V63" s="102">
        <f>IF($H63="","",$H63)</f>
        <v>102.1</v>
      </c>
      <c r="W63" s="102">
        <f>IF(V63="","",V63/100)</f>
        <v>1.0209999999999999</v>
      </c>
      <c r="X63" s="102">
        <f>IF($G63="","",$G63)</f>
        <v>11.2</v>
      </c>
      <c r="Y63" s="102">
        <f>IF($K63="","",$K63)</f>
        <v>22</v>
      </c>
      <c r="Z63" s="102">
        <f>IF(J63="","",J63-1)</f>
        <v>8</v>
      </c>
      <c r="AA63" s="102">
        <f>IF($L63="","",$L63)</f>
        <v>1</v>
      </c>
      <c r="AB63" s="102">
        <f>IF($M63="","",$M63)</f>
        <v>4</v>
      </c>
      <c r="AC63" s="102">
        <f>IF($H64="","",$H64)</f>
        <v>107</v>
      </c>
      <c r="AD63" s="102">
        <f>IF(AC63="","",AC63/100)</f>
        <v>1.07</v>
      </c>
      <c r="AE63" s="102">
        <f>IF($G64="","",$G64)</f>
        <v>12.2</v>
      </c>
      <c r="AF63" s="102">
        <f>IF($K64="","",$K64)</f>
        <v>26</v>
      </c>
      <c r="AG63" s="102">
        <f>IF(J64="","",J64-1)</f>
        <v>4</v>
      </c>
      <c r="AH63" s="102">
        <f>IF($L64="","",$L64)</f>
        <v>1</v>
      </c>
      <c r="AI63" s="102">
        <f>IF($M64="","",$M64)</f>
        <v>3</v>
      </c>
      <c r="AJ63" s="102">
        <f>IF($H65="","",$H65)</f>
        <v>104</v>
      </c>
      <c r="AK63" s="102">
        <f>IF(AJ63="","",AJ63/100)</f>
        <v>1.04</v>
      </c>
      <c r="AL63" s="102">
        <f>IF($G65="","",$G65)</f>
        <v>13.6</v>
      </c>
      <c r="AM63" s="102">
        <f>IF($K65="","",$K65)</f>
        <v>25</v>
      </c>
      <c r="AN63" s="102">
        <f>IF(J65="","",J65-1)</f>
        <v>6</v>
      </c>
      <c r="AO63" s="102">
        <f>IF($L65="","",$L65)</f>
        <v>1</v>
      </c>
      <c r="AP63" s="102">
        <f>IF($M65="","",$M65)</f>
        <v>15</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3</v>
      </c>
      <c r="BM63" s="102">
        <f>SUM(P63:P68)/U63</f>
        <v>0.33333333333333331</v>
      </c>
      <c r="BN63" s="102">
        <f>SUM(Q63:Q68)/U63</f>
        <v>12.666666666666666</v>
      </c>
      <c r="BO63" s="102">
        <f>SUM(R63:R68)/U63</f>
        <v>3</v>
      </c>
    </row>
    <row r="64" spans="2:67" ht="15.75" x14ac:dyDescent="0.2">
      <c r="B64" s="147"/>
      <c r="C64" s="21" t="s">
        <v>103</v>
      </c>
      <c r="D64" s="19" t="s">
        <v>730</v>
      </c>
      <c r="E64" s="19">
        <v>238</v>
      </c>
      <c r="F64" s="20"/>
      <c r="G64" s="19">
        <v>12.2</v>
      </c>
      <c r="H64" s="19">
        <v>107</v>
      </c>
      <c r="I64" s="19"/>
      <c r="J64" s="19">
        <v>5</v>
      </c>
      <c r="K64" s="19">
        <v>26</v>
      </c>
      <c r="L64" s="19">
        <v>1</v>
      </c>
      <c r="M64" s="19">
        <v>3</v>
      </c>
      <c r="N64" s="19">
        <v>9</v>
      </c>
      <c r="O64" s="19">
        <v>2</v>
      </c>
      <c r="P64" s="19">
        <v>0</v>
      </c>
      <c r="Q64" s="19">
        <v>8</v>
      </c>
      <c r="R64" s="19">
        <v>6</v>
      </c>
      <c r="S64" s="18" t="s">
        <v>731</v>
      </c>
    </row>
    <row r="65" spans="2:67" ht="15.75" x14ac:dyDescent="0.2">
      <c r="B65" s="147"/>
      <c r="C65" s="21" t="s">
        <v>102</v>
      </c>
      <c r="D65" s="19" t="str">
        <f>D64</f>
        <v>SR</v>
      </c>
      <c r="E65" s="19">
        <f>E64</f>
        <v>238</v>
      </c>
      <c r="F65" s="20"/>
      <c r="G65" s="19">
        <v>13.6</v>
      </c>
      <c r="H65" s="19">
        <v>104</v>
      </c>
      <c r="I65" s="19"/>
      <c r="J65" s="19">
        <v>7</v>
      </c>
      <c r="K65" s="19">
        <v>25</v>
      </c>
      <c r="L65" s="19">
        <v>1</v>
      </c>
      <c r="M65" s="19">
        <v>15</v>
      </c>
      <c r="N65" s="19">
        <v>27</v>
      </c>
      <c r="O65" s="19">
        <v>7</v>
      </c>
      <c r="P65" s="19">
        <v>0</v>
      </c>
      <c r="Q65" s="19">
        <v>20</v>
      </c>
      <c r="R65" s="19">
        <v>3</v>
      </c>
      <c r="S65" s="18" t="s">
        <v>752</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238</v>
      </c>
      <c r="F70" s="13">
        <f>F63</f>
        <v>1534.1</v>
      </c>
      <c r="G70" s="13">
        <f t="shared" ref="G70:R70" si="10">AVERAGE(G63:G68)</f>
        <v>12.333333333333334</v>
      </c>
      <c r="H70" s="13">
        <f t="shared" si="10"/>
        <v>104.36666666666667</v>
      </c>
      <c r="I70" s="13" t="e">
        <f t="shared" si="10"/>
        <v>#DIV/0!</v>
      </c>
      <c r="J70" s="13">
        <f t="shared" si="10"/>
        <v>7</v>
      </c>
      <c r="K70" s="13">
        <f t="shared" si="10"/>
        <v>24.333333333333332</v>
      </c>
      <c r="L70" s="13">
        <f t="shared" si="10"/>
        <v>1</v>
      </c>
      <c r="M70" s="13">
        <f t="shared" si="10"/>
        <v>7.333333333333333</v>
      </c>
      <c r="N70" s="13">
        <f t="shared" si="10"/>
        <v>15.666666666666666</v>
      </c>
      <c r="O70" s="13">
        <f t="shared" si="10"/>
        <v>3</v>
      </c>
      <c r="P70" s="13">
        <f t="shared" si="10"/>
        <v>0.33333333333333331</v>
      </c>
      <c r="Q70" s="13">
        <f t="shared" si="10"/>
        <v>12.666666666666666</v>
      </c>
      <c r="R70" s="13">
        <f t="shared" si="10"/>
        <v>3</v>
      </c>
      <c r="S70" s="12"/>
    </row>
    <row r="71" spans="2:67" ht="15.75" x14ac:dyDescent="0.2">
      <c r="B71" s="17"/>
      <c r="C71" s="16" t="s">
        <v>97</v>
      </c>
      <c r="D71" s="15"/>
      <c r="E71" s="14"/>
      <c r="F71" s="14"/>
      <c r="G71" s="13">
        <f t="shared" ref="G71:R71" si="11">STDEV(G63:G68)/SQRT(COUNT(G63:G68))</f>
        <v>0.69602043392737023</v>
      </c>
      <c r="H71" s="13">
        <f t="shared" si="11"/>
        <v>1.426339526355646</v>
      </c>
      <c r="I71" s="13" t="e">
        <f t="shared" si="11"/>
        <v>#DIV/0!</v>
      </c>
      <c r="J71" s="13">
        <f t="shared" si="11"/>
        <v>1.1547005383792517</v>
      </c>
      <c r="K71" s="13">
        <f t="shared" si="11"/>
        <v>1.2018504251546633</v>
      </c>
      <c r="L71" s="13">
        <f t="shared" si="11"/>
        <v>0</v>
      </c>
      <c r="M71" s="13">
        <f t="shared" si="11"/>
        <v>3.844187531556932</v>
      </c>
      <c r="N71" s="13">
        <f t="shared" si="11"/>
        <v>5.6960024968783545</v>
      </c>
      <c r="O71" s="13">
        <f t="shared" si="11"/>
        <v>2.0816659994661326</v>
      </c>
      <c r="P71" s="13">
        <f t="shared" si="11"/>
        <v>0.33333333333333337</v>
      </c>
      <c r="Q71" s="13">
        <f t="shared" si="11"/>
        <v>3.7118429085533489</v>
      </c>
      <c r="R71" s="13">
        <f t="shared" si="11"/>
        <v>1.7320508075688774</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730</v>
      </c>
      <c r="E73" s="19">
        <v>237</v>
      </c>
      <c r="F73" s="19">
        <v>1706.48</v>
      </c>
      <c r="G73" s="19">
        <v>13.7</v>
      </c>
      <c r="H73" s="19">
        <v>83.8</v>
      </c>
      <c r="I73" s="19"/>
      <c r="J73" s="19">
        <v>6</v>
      </c>
      <c r="K73" s="19">
        <v>22</v>
      </c>
      <c r="L73" s="19">
        <v>3</v>
      </c>
      <c r="M73" s="19">
        <v>13</v>
      </c>
      <c r="N73" s="19">
        <v>15</v>
      </c>
      <c r="O73" s="19">
        <v>1</v>
      </c>
      <c r="P73" s="19">
        <v>0</v>
      </c>
      <c r="Q73" s="19">
        <v>18</v>
      </c>
      <c r="R73" s="19">
        <v>1</v>
      </c>
      <c r="S73" s="18" t="s">
        <v>731</v>
      </c>
      <c r="T73" s="7" t="s">
        <v>783</v>
      </c>
      <c r="U73" s="102">
        <v>3</v>
      </c>
      <c r="V73" s="102">
        <f>IF($H73="","",$H73)</f>
        <v>83.8</v>
      </c>
      <c r="W73" s="102">
        <f>IF(V73="","",V73/100)</f>
        <v>0.83799999999999997</v>
      </c>
      <c r="X73" s="102">
        <f>IF($G73="","",$G73)</f>
        <v>13.7</v>
      </c>
      <c r="Y73" s="102">
        <f>IF($K73="","",$K73)</f>
        <v>22</v>
      </c>
      <c r="Z73" s="102">
        <f>IF(J73="","",J73-1)</f>
        <v>5</v>
      </c>
      <c r="AA73" s="102">
        <f>IF($L73="","",$L73)</f>
        <v>3</v>
      </c>
      <c r="AB73" s="102">
        <f>IF($M73="","",$M73)</f>
        <v>13</v>
      </c>
      <c r="AC73" s="102">
        <f>IF($H74="","",$H74)</f>
        <v>101</v>
      </c>
      <c r="AD73" s="102">
        <f>IF(AC73="","",AC73/100)</f>
        <v>1.01</v>
      </c>
      <c r="AE73" s="102">
        <f>IF($G74="","",$G74)</f>
        <v>11.1</v>
      </c>
      <c r="AF73" s="102">
        <f>IF($K74="","",$K74)</f>
        <v>19</v>
      </c>
      <c r="AG73" s="102">
        <f>IF(J74="","",J74-1)</f>
        <v>5</v>
      </c>
      <c r="AH73" s="102">
        <f>IF($L74="","",$L74)</f>
        <v>3</v>
      </c>
      <c r="AI73" s="102">
        <f>IF($M74="","",$M74)</f>
        <v>10</v>
      </c>
      <c r="AJ73" s="102">
        <f>IF($H75="","",$H75)</f>
        <v>89.2</v>
      </c>
      <c r="AK73" s="102">
        <f>IF(AJ73="","",AJ73/100)</f>
        <v>0.89200000000000002</v>
      </c>
      <c r="AL73" s="102">
        <f>IF($G75="","",$G75)</f>
        <v>12.1</v>
      </c>
      <c r="AM73" s="102">
        <f>IF($K75="","",$K75)</f>
        <v>26</v>
      </c>
      <c r="AN73" s="102">
        <f>IF(J75="","",J75-1)</f>
        <v>8</v>
      </c>
      <c r="AO73" s="102">
        <f>IF($L75="","",$L75)</f>
        <v>1</v>
      </c>
      <c r="AP73" s="102">
        <f>IF($M75="","",$M75)</f>
        <v>8</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0.33333333333333331</v>
      </c>
      <c r="BM73" s="102">
        <f>SUM(P73:P78)/U73</f>
        <v>0.33333333333333331</v>
      </c>
      <c r="BN73" s="102">
        <f>SUM(Q73:Q78)/U73</f>
        <v>10.333333333333334</v>
      </c>
      <c r="BO73" s="102">
        <f>SUM(R73:R78)/U73</f>
        <v>2.6666666666666665</v>
      </c>
    </row>
    <row r="74" spans="2:67" ht="15.75" x14ac:dyDescent="0.2">
      <c r="B74" s="147"/>
      <c r="C74" s="21" t="s">
        <v>103</v>
      </c>
      <c r="D74" s="19" t="s">
        <v>730</v>
      </c>
      <c r="E74" s="19">
        <v>238</v>
      </c>
      <c r="F74" s="20"/>
      <c r="G74" s="19">
        <v>11.1</v>
      </c>
      <c r="H74" s="19">
        <v>101</v>
      </c>
      <c r="I74" s="19"/>
      <c r="J74" s="19">
        <v>6</v>
      </c>
      <c r="K74" s="19">
        <v>19</v>
      </c>
      <c r="L74" s="19">
        <v>3</v>
      </c>
      <c r="M74" s="19">
        <v>10</v>
      </c>
      <c r="N74" s="19">
        <v>12</v>
      </c>
      <c r="O74" s="19">
        <v>0</v>
      </c>
      <c r="P74" s="19">
        <v>1</v>
      </c>
      <c r="Q74" s="19">
        <v>5</v>
      </c>
      <c r="R74" s="19">
        <v>1</v>
      </c>
      <c r="S74" s="18" t="s">
        <v>752</v>
      </c>
    </row>
    <row r="75" spans="2:67" ht="15.75" x14ac:dyDescent="0.2">
      <c r="B75" s="147"/>
      <c r="C75" s="21" t="s">
        <v>102</v>
      </c>
      <c r="D75" s="19" t="str">
        <f>D74</f>
        <v>SR</v>
      </c>
      <c r="E75" s="19">
        <f>E74</f>
        <v>238</v>
      </c>
      <c r="F75" s="20"/>
      <c r="G75" s="19">
        <v>12.1</v>
      </c>
      <c r="H75" s="19">
        <v>89.2</v>
      </c>
      <c r="I75" s="19"/>
      <c r="J75" s="19">
        <v>9</v>
      </c>
      <c r="K75" s="19">
        <v>26</v>
      </c>
      <c r="L75" s="19">
        <v>1</v>
      </c>
      <c r="M75" s="19">
        <v>8</v>
      </c>
      <c r="N75" s="19">
        <v>16</v>
      </c>
      <c r="O75" s="19">
        <v>0</v>
      </c>
      <c r="P75" s="19">
        <v>0</v>
      </c>
      <c r="Q75" s="19">
        <v>8</v>
      </c>
      <c r="R75" s="19">
        <v>6</v>
      </c>
      <c r="S75" s="18" t="s">
        <v>752</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238</v>
      </c>
      <c r="F80" s="13">
        <f>F73</f>
        <v>1706.48</v>
      </c>
      <c r="G80" s="13">
        <f t="shared" ref="G80:R80" si="12">AVERAGE(G73:G78)</f>
        <v>12.299999999999999</v>
      </c>
      <c r="H80" s="13">
        <f t="shared" si="12"/>
        <v>91.333333333333329</v>
      </c>
      <c r="I80" s="13" t="e">
        <f t="shared" si="12"/>
        <v>#DIV/0!</v>
      </c>
      <c r="J80" s="13">
        <f t="shared" si="12"/>
        <v>7</v>
      </c>
      <c r="K80" s="13">
        <f t="shared" si="12"/>
        <v>22.333333333333332</v>
      </c>
      <c r="L80" s="13">
        <f t="shared" si="12"/>
        <v>2.3333333333333335</v>
      </c>
      <c r="M80" s="13">
        <f t="shared" si="12"/>
        <v>10.333333333333334</v>
      </c>
      <c r="N80" s="13">
        <f t="shared" si="12"/>
        <v>14.333333333333334</v>
      </c>
      <c r="O80" s="13">
        <f t="shared" si="12"/>
        <v>0.33333333333333331</v>
      </c>
      <c r="P80" s="13">
        <f t="shared" si="12"/>
        <v>0.33333333333333331</v>
      </c>
      <c r="Q80" s="13">
        <f t="shared" si="12"/>
        <v>10.333333333333334</v>
      </c>
      <c r="R80" s="13">
        <f t="shared" si="12"/>
        <v>2.6666666666666665</v>
      </c>
      <c r="S80" s="12"/>
    </row>
    <row r="81" spans="2:67" ht="15.75" x14ac:dyDescent="0.2">
      <c r="B81" s="17"/>
      <c r="C81" s="16" t="s">
        <v>97</v>
      </c>
      <c r="D81" s="15"/>
      <c r="E81" s="14"/>
      <c r="F81" s="14"/>
      <c r="G81" s="13">
        <f t="shared" ref="G81:R81" si="13">STDEV(G73:G78)/SQRT(COUNT(G73:G78))</f>
        <v>0.75718777944003635</v>
      </c>
      <c r="H81" s="13">
        <f t="shared" si="13"/>
        <v>5.0784949651556337</v>
      </c>
      <c r="I81" s="13" t="e">
        <f t="shared" si="13"/>
        <v>#DIV/0!</v>
      </c>
      <c r="J81" s="13">
        <f t="shared" si="13"/>
        <v>1</v>
      </c>
      <c r="K81" s="13">
        <f t="shared" si="13"/>
        <v>2.0275875100994099</v>
      </c>
      <c r="L81" s="13">
        <f t="shared" si="13"/>
        <v>0.66666666666666674</v>
      </c>
      <c r="M81" s="13">
        <f t="shared" si="13"/>
        <v>1.452966314513559</v>
      </c>
      <c r="N81" s="13">
        <f t="shared" si="13"/>
        <v>1.2018504251546605</v>
      </c>
      <c r="O81" s="13">
        <f t="shared" si="13"/>
        <v>0.33333333333333337</v>
      </c>
      <c r="P81" s="13">
        <f t="shared" si="13"/>
        <v>0.33333333333333337</v>
      </c>
      <c r="Q81" s="13">
        <f t="shared" si="13"/>
        <v>3.9299420408505328</v>
      </c>
      <c r="R81" s="13">
        <f t="shared" si="13"/>
        <v>1.666666666666667</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730</v>
      </c>
      <c r="E83" s="19">
        <v>237</v>
      </c>
      <c r="F83" s="19">
        <v>1630.21</v>
      </c>
      <c r="G83" s="19">
        <v>13.9</v>
      </c>
      <c r="H83" s="19">
        <v>94.3</v>
      </c>
      <c r="I83" s="19"/>
      <c r="J83" s="19">
        <v>5</v>
      </c>
      <c r="K83" s="19">
        <v>19</v>
      </c>
      <c r="L83" s="19">
        <v>1</v>
      </c>
      <c r="M83" s="19">
        <v>12</v>
      </c>
      <c r="N83" s="19">
        <v>21</v>
      </c>
      <c r="O83" s="19">
        <v>0</v>
      </c>
      <c r="P83" s="19">
        <v>0</v>
      </c>
      <c r="Q83" s="19">
        <v>13</v>
      </c>
      <c r="R83" s="19">
        <v>2</v>
      </c>
      <c r="S83" s="18" t="s">
        <v>731</v>
      </c>
      <c r="T83" s="7" t="s">
        <v>829</v>
      </c>
      <c r="U83" s="102">
        <v>3</v>
      </c>
      <c r="V83" s="102">
        <f>IF($H83="","",$H83)</f>
        <v>94.3</v>
      </c>
      <c r="W83" s="102">
        <f>IF(V83="","",V83/100)</f>
        <v>0.94299999999999995</v>
      </c>
      <c r="X83" s="102">
        <f>IF($G83="","",$G83)</f>
        <v>13.9</v>
      </c>
      <c r="Y83" s="102">
        <f>IF($K83="","",$K83)</f>
        <v>19</v>
      </c>
      <c r="Z83" s="102">
        <f>IF(J83="","",J83-1)</f>
        <v>4</v>
      </c>
      <c r="AA83" s="102">
        <f>IF($L83="","",$L83)</f>
        <v>1</v>
      </c>
      <c r="AB83" s="102">
        <f>IF($M83="","",$M83)</f>
        <v>12</v>
      </c>
      <c r="AC83" s="102">
        <f>IF($H84="","",$H84)</f>
        <v>118</v>
      </c>
      <c r="AD83" s="102">
        <f>IF(AC83="","",AC83/100)</f>
        <v>1.18</v>
      </c>
      <c r="AE83" s="102">
        <f>IF($G84="","",$G84)</f>
        <v>16.899999999999999</v>
      </c>
      <c r="AF83" s="102">
        <f>IF($K84="","",$K84)</f>
        <v>25</v>
      </c>
      <c r="AG83" s="102">
        <f>IF(J84="","",J84-1)</f>
        <v>4</v>
      </c>
      <c r="AH83" s="102">
        <f>IF($L84="","",$L84)</f>
        <v>2</v>
      </c>
      <c r="AI83" s="102">
        <f>IF($M84="","",$M84)</f>
        <v>19</v>
      </c>
      <c r="AJ83" s="102">
        <f>IF($H85="","",$H85)</f>
        <v>90.2</v>
      </c>
      <c r="AK83" s="102">
        <f>IF(AJ83="","",AJ83/100)</f>
        <v>0.90200000000000002</v>
      </c>
      <c r="AL83" s="102">
        <f>IF($G85="","",$G85)</f>
        <v>12.9</v>
      </c>
      <c r="AM83" s="102">
        <f>IF($K85="","",$K85)</f>
        <v>22</v>
      </c>
      <c r="AN83" s="102">
        <f>IF(J85="","",J85-1)</f>
        <v>5</v>
      </c>
      <c r="AO83" s="102">
        <f>IF($L85="","",$L85)</f>
        <v>2</v>
      </c>
      <c r="AP83" s="102">
        <f>IF($M85="","",$M85)</f>
        <v>11</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0</v>
      </c>
      <c r="BM83" s="102">
        <f>SUM(P83:P88)/U83</f>
        <v>0</v>
      </c>
      <c r="BN83" s="102">
        <f>SUM(Q83:Q88)/U83</f>
        <v>17.666666666666668</v>
      </c>
      <c r="BO83" s="102">
        <f>SUM(R83:R88)/U83</f>
        <v>2.6666666666666665</v>
      </c>
    </row>
    <row r="84" spans="2:67" ht="15.75" x14ac:dyDescent="0.2">
      <c r="B84" s="147"/>
      <c r="C84" s="21" t="s">
        <v>103</v>
      </c>
      <c r="D84" s="19" t="s">
        <v>730</v>
      </c>
      <c r="E84" s="19">
        <v>238</v>
      </c>
      <c r="F84" s="20"/>
      <c r="G84" s="19">
        <v>16.899999999999999</v>
      </c>
      <c r="H84" s="19">
        <v>118</v>
      </c>
      <c r="I84" s="19"/>
      <c r="J84" s="19">
        <v>5</v>
      </c>
      <c r="K84" s="19">
        <v>25</v>
      </c>
      <c r="L84" s="19">
        <v>2</v>
      </c>
      <c r="M84" s="19">
        <v>19</v>
      </c>
      <c r="N84" s="19">
        <v>18</v>
      </c>
      <c r="O84" s="19">
        <v>0</v>
      </c>
      <c r="P84" s="19">
        <v>0</v>
      </c>
      <c r="Q84" s="19">
        <v>32</v>
      </c>
      <c r="R84" s="19">
        <v>2</v>
      </c>
      <c r="S84" s="18" t="s">
        <v>732</v>
      </c>
    </row>
    <row r="85" spans="2:67" ht="15.75" x14ac:dyDescent="0.2">
      <c r="B85" s="147"/>
      <c r="C85" s="21" t="s">
        <v>102</v>
      </c>
      <c r="D85" s="19" t="str">
        <f>D84</f>
        <v>SR</v>
      </c>
      <c r="E85" s="19">
        <f>E84</f>
        <v>238</v>
      </c>
      <c r="F85" s="20"/>
      <c r="G85" s="19">
        <v>12.9</v>
      </c>
      <c r="H85" s="19">
        <v>90.2</v>
      </c>
      <c r="I85" s="19"/>
      <c r="J85" s="19">
        <v>6</v>
      </c>
      <c r="K85" s="19">
        <v>22</v>
      </c>
      <c r="L85" s="19">
        <v>2</v>
      </c>
      <c r="M85" s="19">
        <v>11</v>
      </c>
      <c r="N85" s="19">
        <v>23</v>
      </c>
      <c r="O85" s="19">
        <v>0</v>
      </c>
      <c r="P85" s="19">
        <v>0</v>
      </c>
      <c r="Q85" s="19">
        <v>8</v>
      </c>
      <c r="R85" s="19">
        <v>4</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238</v>
      </c>
      <c r="F90" s="13">
        <f>F83</f>
        <v>1630.21</v>
      </c>
      <c r="G90" s="13">
        <f t="shared" ref="G90:R90" si="14">AVERAGE(G83:G88)</f>
        <v>14.566666666666665</v>
      </c>
      <c r="H90" s="13">
        <f t="shared" si="14"/>
        <v>100.83333333333333</v>
      </c>
      <c r="I90" s="13" t="e">
        <f t="shared" si="14"/>
        <v>#DIV/0!</v>
      </c>
      <c r="J90" s="13">
        <f t="shared" si="14"/>
        <v>5.333333333333333</v>
      </c>
      <c r="K90" s="13">
        <f t="shared" si="14"/>
        <v>22</v>
      </c>
      <c r="L90" s="13">
        <f t="shared" si="14"/>
        <v>1.6666666666666667</v>
      </c>
      <c r="M90" s="13">
        <f t="shared" si="14"/>
        <v>14</v>
      </c>
      <c r="N90" s="13">
        <f t="shared" si="14"/>
        <v>20.666666666666668</v>
      </c>
      <c r="O90" s="13">
        <f t="shared" si="14"/>
        <v>0</v>
      </c>
      <c r="P90" s="13">
        <f t="shared" si="14"/>
        <v>0</v>
      </c>
      <c r="Q90" s="13">
        <f t="shared" si="14"/>
        <v>17.666666666666668</v>
      </c>
      <c r="R90" s="13">
        <f t="shared" si="14"/>
        <v>2.6666666666666665</v>
      </c>
      <c r="S90" s="12"/>
    </row>
    <row r="91" spans="2:67" ht="15.75" x14ac:dyDescent="0.2">
      <c r="B91" s="17"/>
      <c r="C91" s="16" t="s">
        <v>97</v>
      </c>
      <c r="D91" s="15"/>
      <c r="E91" s="14"/>
      <c r="F91" s="14"/>
      <c r="G91" s="13">
        <f t="shared" ref="G91:R91" si="15">STDEV(G83:G88)/SQRT(COUNT(G83:G88))</f>
        <v>1.2018504251546684</v>
      </c>
      <c r="H91" s="13">
        <f t="shared" si="15"/>
        <v>8.6645510238237087</v>
      </c>
      <c r="I91" s="13" t="e">
        <f t="shared" si="15"/>
        <v>#DIV/0!</v>
      </c>
      <c r="J91" s="13">
        <f t="shared" si="15"/>
        <v>0.33333333333333337</v>
      </c>
      <c r="K91" s="13">
        <f t="shared" si="15"/>
        <v>1.7320508075688774</v>
      </c>
      <c r="L91" s="13">
        <f t="shared" si="15"/>
        <v>0.3333333333333332</v>
      </c>
      <c r="M91" s="13">
        <f t="shared" si="15"/>
        <v>2.5166114784235836</v>
      </c>
      <c r="N91" s="13">
        <f t="shared" si="15"/>
        <v>1.4529663145135581</v>
      </c>
      <c r="O91" s="13">
        <f t="shared" si="15"/>
        <v>0</v>
      </c>
      <c r="P91" s="13">
        <f t="shared" si="15"/>
        <v>0</v>
      </c>
      <c r="Q91" s="13">
        <f t="shared" si="15"/>
        <v>7.3105707331537699</v>
      </c>
      <c r="R91" s="13">
        <f t="shared" si="15"/>
        <v>0.66666666666666674</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 ref="B33:B38"/>
  </mergeCells>
  <pageMargins left="0.75" right="0.75" top="0.52" bottom="0.16" header="0.5" footer="0.5"/>
  <pageSetup scale="78" orientation="landscape" r:id="rId1"/>
  <headerFooter alignWithMargins="0"/>
  <legacy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0B30B-EAD2-4BD2-9743-B3A57B152F05}">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730</v>
      </c>
      <c r="E13" s="19">
        <v>237</v>
      </c>
      <c r="F13" s="19">
        <v>1528.34</v>
      </c>
      <c r="G13" s="19">
        <v>10.1</v>
      </c>
      <c r="H13" s="19">
        <v>83.4</v>
      </c>
      <c r="I13" s="19"/>
      <c r="J13" s="19">
        <v>4</v>
      </c>
      <c r="K13" s="19">
        <v>17</v>
      </c>
      <c r="L13" s="19">
        <v>2</v>
      </c>
      <c r="M13" s="19">
        <v>11</v>
      </c>
      <c r="N13" s="19">
        <v>9</v>
      </c>
      <c r="O13" s="19">
        <v>0</v>
      </c>
      <c r="P13" s="19">
        <v>0</v>
      </c>
      <c r="Q13" s="19">
        <v>8</v>
      </c>
      <c r="R13" s="19">
        <v>3</v>
      </c>
      <c r="S13" s="18" t="s">
        <v>732</v>
      </c>
      <c r="U13" s="102">
        <v>3</v>
      </c>
      <c r="V13" s="102">
        <f>IF($H13="","",$H13)</f>
        <v>83.4</v>
      </c>
      <c r="W13" s="102">
        <f>IF(V13="","",V13/100)</f>
        <v>0.83400000000000007</v>
      </c>
      <c r="X13" s="102">
        <f>IF($G13="","",$G13)</f>
        <v>10.1</v>
      </c>
      <c r="Y13" s="102">
        <f>IF($K13="","",$K13)</f>
        <v>17</v>
      </c>
      <c r="Z13" s="102">
        <f>IF(J13="","",J13-1)</f>
        <v>3</v>
      </c>
      <c r="AA13" s="102">
        <f>IF($L13="","",$L13)</f>
        <v>2</v>
      </c>
      <c r="AB13" s="102">
        <f>IF($M13="","",$M13)</f>
        <v>11</v>
      </c>
      <c r="AC13" s="102">
        <f>IF($H14="","",$H14)</f>
        <v>79.5</v>
      </c>
      <c r="AD13" s="102">
        <f>IF(AC13="","",AC13/100)</f>
        <v>0.79500000000000004</v>
      </c>
      <c r="AE13" s="102">
        <f>IF($G14="","",$G14)</f>
        <v>7.6</v>
      </c>
      <c r="AF13" s="102">
        <f>IF($K14="","",$K14)</f>
        <v>15</v>
      </c>
      <c r="AG13" s="102">
        <f>IF(J14="","",J14-1)</f>
        <v>3</v>
      </c>
      <c r="AH13" s="102">
        <f>IF($L14="","",$L14)</f>
        <v>1</v>
      </c>
      <c r="AI13" s="102">
        <f>IF($M14="","",$M14)</f>
        <v>0</v>
      </c>
      <c r="AJ13" s="102">
        <f>IF($H15="","",$H15)</f>
        <v>73.099999999999994</v>
      </c>
      <c r="AK13" s="102">
        <f>IF(AJ13="","",AJ13/100)</f>
        <v>0.73099999999999998</v>
      </c>
      <c r="AL13" s="102">
        <f>IF($G15="","",$G15)</f>
        <v>9.6999999999999993</v>
      </c>
      <c r="AM13" s="102">
        <f>IF($K15="","",$K15)</f>
        <v>16</v>
      </c>
      <c r="AN13" s="102">
        <f>IF(J15="","",J15-1)</f>
        <v>6</v>
      </c>
      <c r="AO13" s="102">
        <f>IF($L15="","",$L15)</f>
        <v>0</v>
      </c>
      <c r="AP13" s="102">
        <f>IF($M15="","",$M15)</f>
        <v>0</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0</v>
      </c>
      <c r="BM13" s="102">
        <f>SUM(P13:P18)/U13</f>
        <v>0</v>
      </c>
      <c r="BN13" s="102">
        <f>SUM(Q13:Q18)/U13</f>
        <v>3.6666666666666665</v>
      </c>
      <c r="BO13" s="102">
        <f>SUM(R13:R18)/U13</f>
        <v>2.3333333333333335</v>
      </c>
    </row>
    <row r="14" spans="2:67" ht="15.75" x14ac:dyDescent="0.2">
      <c r="B14" s="147"/>
      <c r="C14" s="21" t="s">
        <v>103</v>
      </c>
      <c r="D14" s="19" t="s">
        <v>730</v>
      </c>
      <c r="E14" s="19">
        <v>238</v>
      </c>
      <c r="F14" s="20"/>
      <c r="G14" s="19">
        <v>7.6</v>
      </c>
      <c r="H14" s="19">
        <v>79.5</v>
      </c>
      <c r="I14" s="19"/>
      <c r="J14" s="19">
        <v>4</v>
      </c>
      <c r="K14" s="19">
        <v>15</v>
      </c>
      <c r="L14" s="19">
        <v>1</v>
      </c>
      <c r="M14" s="19">
        <v>0</v>
      </c>
      <c r="N14" s="19">
        <v>8</v>
      </c>
      <c r="O14" s="19">
        <v>0</v>
      </c>
      <c r="P14" s="19">
        <v>0</v>
      </c>
      <c r="Q14" s="19">
        <v>2</v>
      </c>
      <c r="R14" s="19">
        <v>2</v>
      </c>
      <c r="S14" s="18" t="s">
        <v>752</v>
      </c>
    </row>
    <row r="15" spans="2:67" ht="15.75" x14ac:dyDescent="0.2">
      <c r="B15" s="147"/>
      <c r="C15" s="21" t="s">
        <v>102</v>
      </c>
      <c r="D15" s="19" t="str">
        <f>D14</f>
        <v>SR</v>
      </c>
      <c r="E15" s="19">
        <f>E14</f>
        <v>238</v>
      </c>
      <c r="F15" s="20"/>
      <c r="G15" s="19">
        <v>9.6999999999999993</v>
      </c>
      <c r="H15" s="19">
        <v>73.099999999999994</v>
      </c>
      <c r="I15" s="19"/>
      <c r="J15" s="19">
        <v>7</v>
      </c>
      <c r="K15" s="19">
        <v>16</v>
      </c>
      <c r="L15" s="19">
        <v>0</v>
      </c>
      <c r="M15" s="19">
        <v>0</v>
      </c>
      <c r="N15" s="19">
        <v>11</v>
      </c>
      <c r="O15" s="19">
        <v>0</v>
      </c>
      <c r="P15" s="19">
        <v>0</v>
      </c>
      <c r="Q15" s="19">
        <v>1</v>
      </c>
      <c r="R15" s="19">
        <v>2</v>
      </c>
      <c r="S15" s="18" t="s">
        <v>752</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238</v>
      </c>
      <c r="F20" s="13">
        <f>F13</f>
        <v>1528.34</v>
      </c>
      <c r="G20" s="13">
        <f t="shared" ref="G20:R20" si="0">AVERAGE(G13:G18)</f>
        <v>9.1333333333333329</v>
      </c>
      <c r="H20" s="13">
        <f t="shared" si="0"/>
        <v>78.666666666666671</v>
      </c>
      <c r="I20" s="13" t="e">
        <f t="shared" si="0"/>
        <v>#DIV/0!</v>
      </c>
      <c r="J20" s="13">
        <f t="shared" si="0"/>
        <v>5</v>
      </c>
      <c r="K20" s="13">
        <f t="shared" si="0"/>
        <v>16</v>
      </c>
      <c r="L20" s="13">
        <f t="shared" si="0"/>
        <v>1</v>
      </c>
      <c r="M20" s="13">
        <f t="shared" si="0"/>
        <v>3.6666666666666665</v>
      </c>
      <c r="N20" s="13">
        <f t="shared" si="0"/>
        <v>9.3333333333333339</v>
      </c>
      <c r="O20" s="13">
        <f t="shared" si="0"/>
        <v>0</v>
      </c>
      <c r="P20" s="13">
        <f t="shared" si="0"/>
        <v>0</v>
      </c>
      <c r="Q20" s="13">
        <f t="shared" si="0"/>
        <v>3.6666666666666665</v>
      </c>
      <c r="R20" s="13">
        <f t="shared" si="0"/>
        <v>2.3333333333333335</v>
      </c>
      <c r="S20" s="12"/>
    </row>
    <row r="21" spans="2:67" ht="15.75" x14ac:dyDescent="0.2">
      <c r="B21" s="17"/>
      <c r="C21" s="16" t="s">
        <v>97</v>
      </c>
      <c r="D21" s="15"/>
      <c r="E21" s="14"/>
      <c r="F21" s="14"/>
      <c r="G21" s="13">
        <f t="shared" ref="G21:R21" si="1">STDEV(G13:G18)/SQRT(COUNT(G13:G18))</f>
        <v>0.77531355664086599</v>
      </c>
      <c r="H21" s="13">
        <f t="shared" si="1"/>
        <v>3.0024064422466963</v>
      </c>
      <c r="I21" s="13" t="e">
        <f t="shared" si="1"/>
        <v>#DIV/0!</v>
      </c>
      <c r="J21" s="13">
        <f t="shared" si="1"/>
        <v>1</v>
      </c>
      <c r="K21" s="13">
        <f t="shared" si="1"/>
        <v>0.57735026918962584</v>
      </c>
      <c r="L21" s="13">
        <f t="shared" si="1"/>
        <v>0.57735026918962584</v>
      </c>
      <c r="M21" s="13">
        <f t="shared" si="1"/>
        <v>3.6666666666666665</v>
      </c>
      <c r="N21" s="13">
        <f t="shared" si="1"/>
        <v>0.88191710368819876</v>
      </c>
      <c r="O21" s="13">
        <f t="shared" si="1"/>
        <v>0</v>
      </c>
      <c r="P21" s="13">
        <f t="shared" si="1"/>
        <v>0</v>
      </c>
      <c r="Q21" s="13">
        <f t="shared" si="1"/>
        <v>2.1858128414340001</v>
      </c>
      <c r="R21" s="13">
        <f t="shared" si="1"/>
        <v>0.33333333333333365</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730</v>
      </c>
      <c r="E23" s="19">
        <v>237</v>
      </c>
      <c r="F23" s="19">
        <v>1558.97</v>
      </c>
      <c r="G23" s="19">
        <v>12.1</v>
      </c>
      <c r="H23" s="19">
        <v>86.5</v>
      </c>
      <c r="I23" s="19"/>
      <c r="J23" s="19">
        <v>5</v>
      </c>
      <c r="K23" s="19">
        <v>22</v>
      </c>
      <c r="L23" s="19">
        <v>0</v>
      </c>
      <c r="M23" s="19">
        <v>0</v>
      </c>
      <c r="N23" s="19">
        <v>20</v>
      </c>
      <c r="O23" s="19">
        <v>8</v>
      </c>
      <c r="P23" s="19">
        <v>1</v>
      </c>
      <c r="Q23" s="19">
        <v>6</v>
      </c>
      <c r="R23" s="19">
        <v>2</v>
      </c>
      <c r="S23" s="18" t="s">
        <v>752</v>
      </c>
      <c r="T23" s="7" t="s">
        <v>829</v>
      </c>
      <c r="U23" s="102">
        <v>3</v>
      </c>
      <c r="V23" s="102">
        <f>IF($H23="","",$H23)</f>
        <v>86.5</v>
      </c>
      <c r="W23" s="102">
        <f>IF(V23="","",V23/100)</f>
        <v>0.86499999999999999</v>
      </c>
      <c r="X23" s="102">
        <f>IF($G23="","",$G23)</f>
        <v>12.1</v>
      </c>
      <c r="Y23" s="102">
        <f>IF($K23="","",$K23)</f>
        <v>22</v>
      </c>
      <c r="Z23" s="102">
        <f>IF(J23="","",J23-1)</f>
        <v>4</v>
      </c>
      <c r="AA23" s="102">
        <f>IF($L23="","",$L23)</f>
        <v>0</v>
      </c>
      <c r="AB23" s="102">
        <f>IF($M23="","",$M23)</f>
        <v>0</v>
      </c>
      <c r="AC23" s="102">
        <f>IF($H24="","",$H24)</f>
        <v>109</v>
      </c>
      <c r="AD23" s="102">
        <f>IF(AC23="","",AC23/100)</f>
        <v>1.0900000000000001</v>
      </c>
      <c r="AE23" s="102">
        <f>IF($G24="","",$G24)</f>
        <v>11.5</v>
      </c>
      <c r="AF23" s="102">
        <f>IF($K24="","",$K24)</f>
        <v>24</v>
      </c>
      <c r="AG23" s="102">
        <f>IF(J24="","",J24-1)</f>
        <v>3</v>
      </c>
      <c r="AH23" s="102">
        <f>IF($L24="","",$L24)</f>
        <v>1</v>
      </c>
      <c r="AI23" s="102">
        <f>IF($M24="","",$M24)</f>
        <v>3</v>
      </c>
      <c r="AJ23" s="102">
        <f>IF($H25="","",$H25)</f>
        <v>72.099999999999994</v>
      </c>
      <c r="AK23" s="102">
        <f>IF(AJ23="","",AJ23/100)</f>
        <v>0.72099999999999997</v>
      </c>
      <c r="AL23" s="102">
        <f>IF($G25="","",$G25)</f>
        <v>16.100000000000001</v>
      </c>
      <c r="AM23" s="102">
        <f>IF($K25="","",$K25)</f>
        <v>18</v>
      </c>
      <c r="AN23" s="102">
        <f>IF(J25="","",J25-1)</f>
        <v>4</v>
      </c>
      <c r="AO23" s="102">
        <f>IF($L25="","",$L25)</f>
        <v>4</v>
      </c>
      <c r="AP23" s="102">
        <f>IF($M25="","",$M25)</f>
        <v>28</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5.333333333333333</v>
      </c>
      <c r="BM23" s="102">
        <f>SUM(P23:P28)/U23</f>
        <v>0.33333333333333331</v>
      </c>
      <c r="BN23" s="102">
        <f>SUM(Q23:Q28)/U23</f>
        <v>8.6666666666666661</v>
      </c>
      <c r="BO23" s="102">
        <f>SUM(R23:R28)/U23</f>
        <v>1</v>
      </c>
    </row>
    <row r="24" spans="2:67" ht="15.75" x14ac:dyDescent="0.2">
      <c r="B24" s="147"/>
      <c r="C24" s="21" t="s">
        <v>103</v>
      </c>
      <c r="D24" s="19" t="s">
        <v>730</v>
      </c>
      <c r="E24" s="19">
        <v>238</v>
      </c>
      <c r="F24" s="20"/>
      <c r="G24" s="19">
        <v>11.5</v>
      </c>
      <c r="H24" s="19">
        <v>109</v>
      </c>
      <c r="I24" s="19"/>
      <c r="J24" s="19">
        <v>4</v>
      </c>
      <c r="K24" s="19">
        <v>24</v>
      </c>
      <c r="L24" s="19">
        <v>1</v>
      </c>
      <c r="M24" s="19">
        <v>3</v>
      </c>
      <c r="N24" s="19">
        <v>19</v>
      </c>
      <c r="O24" s="19">
        <v>7</v>
      </c>
      <c r="P24" s="19">
        <v>0</v>
      </c>
      <c r="Q24" s="19">
        <v>4</v>
      </c>
      <c r="R24" s="19">
        <v>0</v>
      </c>
      <c r="S24" s="18" t="s">
        <v>752</v>
      </c>
    </row>
    <row r="25" spans="2:67" ht="15.75" x14ac:dyDescent="0.2">
      <c r="B25" s="147"/>
      <c r="C25" s="21" t="s">
        <v>102</v>
      </c>
      <c r="D25" s="19" t="str">
        <f>D24</f>
        <v>SR</v>
      </c>
      <c r="E25" s="19">
        <f>E24</f>
        <v>238</v>
      </c>
      <c r="F25" s="20"/>
      <c r="G25" s="19">
        <v>16.100000000000001</v>
      </c>
      <c r="H25" s="19">
        <v>72.099999999999994</v>
      </c>
      <c r="I25" s="19"/>
      <c r="J25" s="19">
        <v>5</v>
      </c>
      <c r="K25" s="19">
        <v>18</v>
      </c>
      <c r="L25" s="19">
        <v>4</v>
      </c>
      <c r="M25" s="19">
        <v>28</v>
      </c>
      <c r="N25" s="19">
        <v>22</v>
      </c>
      <c r="O25" s="19">
        <v>1</v>
      </c>
      <c r="P25" s="19">
        <v>0</v>
      </c>
      <c r="Q25" s="19">
        <v>16</v>
      </c>
      <c r="R25" s="19">
        <v>1</v>
      </c>
      <c r="S25" s="18" t="s">
        <v>736</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238</v>
      </c>
      <c r="F30" s="13">
        <f>F23</f>
        <v>1558.97</v>
      </c>
      <c r="G30" s="13">
        <f t="shared" ref="G30:R30" si="2">AVERAGE(G23:G28)</f>
        <v>13.233333333333334</v>
      </c>
      <c r="H30" s="13">
        <f t="shared" si="2"/>
        <v>89.2</v>
      </c>
      <c r="I30" s="13" t="e">
        <f t="shared" si="2"/>
        <v>#DIV/0!</v>
      </c>
      <c r="J30" s="13">
        <f t="shared" si="2"/>
        <v>4.666666666666667</v>
      </c>
      <c r="K30" s="13">
        <f t="shared" si="2"/>
        <v>21.333333333333332</v>
      </c>
      <c r="L30" s="13">
        <f t="shared" si="2"/>
        <v>1.6666666666666667</v>
      </c>
      <c r="M30" s="13">
        <f t="shared" si="2"/>
        <v>10.333333333333334</v>
      </c>
      <c r="N30" s="13">
        <f t="shared" si="2"/>
        <v>20.333333333333332</v>
      </c>
      <c r="O30" s="13">
        <f t="shared" si="2"/>
        <v>5.333333333333333</v>
      </c>
      <c r="P30" s="13">
        <f t="shared" si="2"/>
        <v>0.33333333333333331</v>
      </c>
      <c r="Q30" s="13">
        <f t="shared" si="2"/>
        <v>8.6666666666666661</v>
      </c>
      <c r="R30" s="13">
        <f t="shared" si="2"/>
        <v>1</v>
      </c>
      <c r="S30" s="12"/>
    </row>
    <row r="31" spans="2:67" ht="15.75" x14ac:dyDescent="0.2">
      <c r="B31" s="17"/>
      <c r="C31" s="16" t="s">
        <v>97</v>
      </c>
      <c r="D31" s="15"/>
      <c r="E31" s="14"/>
      <c r="F31" s="14"/>
      <c r="G31" s="13">
        <f t="shared" ref="G31:R31" si="3">STDEV(G23:G28)/SQRT(COUNT(G23:G28))</f>
        <v>1.443760521847181</v>
      </c>
      <c r="H31" s="13">
        <f t="shared" si="3"/>
        <v>10.737318100903954</v>
      </c>
      <c r="I31" s="13" t="e">
        <f t="shared" si="3"/>
        <v>#DIV/0!</v>
      </c>
      <c r="J31" s="13">
        <f t="shared" si="3"/>
        <v>0.33333333333333454</v>
      </c>
      <c r="K31" s="13">
        <f t="shared" si="3"/>
        <v>1.7638342073763975</v>
      </c>
      <c r="L31" s="13">
        <f t="shared" si="3"/>
        <v>1.2018504251546631</v>
      </c>
      <c r="M31" s="13">
        <f t="shared" si="3"/>
        <v>8.8756846371295648</v>
      </c>
      <c r="N31" s="13">
        <f t="shared" si="3"/>
        <v>0.88191710368819687</v>
      </c>
      <c r="O31" s="13">
        <f t="shared" si="3"/>
        <v>2.1858128414340006</v>
      </c>
      <c r="P31" s="13">
        <f t="shared" si="3"/>
        <v>0.33333333333333337</v>
      </c>
      <c r="Q31" s="13">
        <f t="shared" si="3"/>
        <v>3.711842908553348</v>
      </c>
      <c r="R31" s="13">
        <f t="shared" si="3"/>
        <v>0.57735026918962584</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745</v>
      </c>
      <c r="E33" s="19">
        <v>237</v>
      </c>
      <c r="F33" s="19">
        <v>1517.41</v>
      </c>
      <c r="G33" s="19">
        <v>13.9</v>
      </c>
      <c r="H33" s="19">
        <v>103</v>
      </c>
      <c r="I33" s="19"/>
      <c r="J33" s="19">
        <v>5</v>
      </c>
      <c r="K33" s="19">
        <v>22</v>
      </c>
      <c r="L33" s="19">
        <v>2</v>
      </c>
      <c r="M33" s="19">
        <v>9</v>
      </c>
      <c r="N33" s="19">
        <v>14</v>
      </c>
      <c r="O33" s="19">
        <v>6</v>
      </c>
      <c r="P33" s="19">
        <v>0</v>
      </c>
      <c r="Q33" s="19">
        <v>19</v>
      </c>
      <c r="R33" s="19">
        <v>4</v>
      </c>
      <c r="S33" s="18" t="s">
        <v>731</v>
      </c>
      <c r="T33" s="7" t="s">
        <v>829</v>
      </c>
      <c r="U33" s="102">
        <v>3</v>
      </c>
      <c r="V33" s="102">
        <f>IF($H33="","",$H33)</f>
        <v>103</v>
      </c>
      <c r="W33" s="102">
        <f>IF(V33="","",V33/100)</f>
        <v>1.03</v>
      </c>
      <c r="X33" s="102">
        <f>IF($G33="","",$G33)</f>
        <v>13.9</v>
      </c>
      <c r="Y33" s="102">
        <f>IF($K33="","",$K33)</f>
        <v>22</v>
      </c>
      <c r="Z33" s="102">
        <f>IF(J33="","",J33-1)</f>
        <v>4</v>
      </c>
      <c r="AA33" s="102">
        <f>IF($L33="","",$L33)</f>
        <v>2</v>
      </c>
      <c r="AB33" s="102">
        <f>IF($M33="","",$M33)</f>
        <v>9</v>
      </c>
      <c r="AC33" s="102">
        <f>IF($H34="","",$H34)</f>
        <v>102.5</v>
      </c>
      <c r="AD33" s="102">
        <f>IF(AC33="","",AC33/100)</f>
        <v>1.0249999999999999</v>
      </c>
      <c r="AE33" s="102">
        <f>IF($G34="","",$G34)</f>
        <v>11.6</v>
      </c>
      <c r="AF33" s="102">
        <f>IF($K34="","",$K34)</f>
        <v>26</v>
      </c>
      <c r="AG33" s="102">
        <f>IF(J34="","",J34-1)</f>
        <v>7</v>
      </c>
      <c r="AH33" s="102">
        <f>IF($L34="","",$L34)</f>
        <v>1</v>
      </c>
      <c r="AI33" s="102">
        <f>IF($M34="","",$M34)</f>
        <v>1</v>
      </c>
      <c r="AJ33" s="102">
        <f>IF($H35="","",$H35)</f>
        <v>108</v>
      </c>
      <c r="AK33" s="102">
        <f>IF(AJ33="","",AJ33/100)</f>
        <v>1.08</v>
      </c>
      <c r="AL33" s="102">
        <f>IF($G35="","",$G35)</f>
        <v>19.100000000000001</v>
      </c>
      <c r="AM33" s="102">
        <f>IF($K35="","",$K35)</f>
        <v>26</v>
      </c>
      <c r="AN33" s="102">
        <f>IF(J35="","",J35-1)</f>
        <v>3</v>
      </c>
      <c r="AO33" s="102">
        <f>IF($L35="","",$L35)</f>
        <v>5</v>
      </c>
      <c r="AP33" s="102">
        <f>IF($M35="","",$M35)</f>
        <v>42</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6.333333333333333</v>
      </c>
      <c r="BM33" s="102">
        <f>SUM(P33:P38)/U33</f>
        <v>0.33333333333333331</v>
      </c>
      <c r="BN33" s="102">
        <f>SUM(Q33:Q38)/U33</f>
        <v>30.333333333333332</v>
      </c>
      <c r="BO33" s="102">
        <f>SUM(R33:R38)/U33</f>
        <v>5</v>
      </c>
    </row>
    <row r="34" spans="2:67" ht="15.75" x14ac:dyDescent="0.2">
      <c r="B34" s="147"/>
      <c r="C34" s="21" t="s">
        <v>103</v>
      </c>
      <c r="D34" s="19" t="s">
        <v>730</v>
      </c>
      <c r="E34" s="19">
        <v>238</v>
      </c>
      <c r="F34" s="20"/>
      <c r="G34" s="19">
        <v>11.6</v>
      </c>
      <c r="H34" s="19">
        <v>102.5</v>
      </c>
      <c r="I34" s="19"/>
      <c r="J34" s="19">
        <v>8</v>
      </c>
      <c r="K34" s="19">
        <v>26</v>
      </c>
      <c r="L34" s="19">
        <v>1</v>
      </c>
      <c r="M34" s="19">
        <v>1</v>
      </c>
      <c r="N34" s="19">
        <v>20</v>
      </c>
      <c r="O34" s="19">
        <v>3</v>
      </c>
      <c r="P34" s="19">
        <v>1</v>
      </c>
      <c r="Q34" s="19">
        <v>12</v>
      </c>
      <c r="R34" s="19">
        <v>2</v>
      </c>
      <c r="S34" s="18" t="s">
        <v>752</v>
      </c>
    </row>
    <row r="35" spans="2:67" ht="15.75" x14ac:dyDescent="0.2">
      <c r="B35" s="147"/>
      <c r="C35" s="21" t="s">
        <v>102</v>
      </c>
      <c r="D35" s="19" t="str">
        <f>D34</f>
        <v>SR</v>
      </c>
      <c r="E35" s="19">
        <f>E34</f>
        <v>238</v>
      </c>
      <c r="F35" s="20"/>
      <c r="G35" s="19">
        <v>19.100000000000001</v>
      </c>
      <c r="H35" s="19">
        <v>108</v>
      </c>
      <c r="I35" s="19"/>
      <c r="J35" s="19">
        <v>4</v>
      </c>
      <c r="K35" s="19">
        <v>26</v>
      </c>
      <c r="L35" s="19">
        <v>5</v>
      </c>
      <c r="M35" s="19">
        <v>42</v>
      </c>
      <c r="N35" s="19">
        <v>32</v>
      </c>
      <c r="O35" s="19">
        <v>10</v>
      </c>
      <c r="P35" s="19">
        <v>0</v>
      </c>
      <c r="Q35" s="19">
        <v>60</v>
      </c>
      <c r="R35" s="19">
        <v>9</v>
      </c>
      <c r="S35" s="18" t="s">
        <v>732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238</v>
      </c>
      <c r="F40" s="13">
        <f>F33</f>
        <v>1517.41</v>
      </c>
      <c r="G40" s="13">
        <f t="shared" ref="G40:R40" si="4">AVERAGE(G33:G38)</f>
        <v>14.866666666666667</v>
      </c>
      <c r="H40" s="13">
        <f t="shared" si="4"/>
        <v>104.5</v>
      </c>
      <c r="I40" s="13" t="e">
        <f t="shared" si="4"/>
        <v>#DIV/0!</v>
      </c>
      <c r="J40" s="13">
        <f t="shared" si="4"/>
        <v>5.666666666666667</v>
      </c>
      <c r="K40" s="13">
        <f t="shared" si="4"/>
        <v>24.666666666666668</v>
      </c>
      <c r="L40" s="13">
        <f t="shared" si="4"/>
        <v>2.6666666666666665</v>
      </c>
      <c r="M40" s="13">
        <f t="shared" si="4"/>
        <v>17.333333333333332</v>
      </c>
      <c r="N40" s="13">
        <f t="shared" si="4"/>
        <v>22</v>
      </c>
      <c r="O40" s="13">
        <f t="shared" si="4"/>
        <v>6.333333333333333</v>
      </c>
      <c r="P40" s="13">
        <f t="shared" si="4"/>
        <v>0.33333333333333331</v>
      </c>
      <c r="Q40" s="13">
        <f t="shared" si="4"/>
        <v>30.333333333333332</v>
      </c>
      <c r="R40" s="13">
        <f t="shared" si="4"/>
        <v>5</v>
      </c>
      <c r="S40" s="12"/>
    </row>
    <row r="41" spans="2:67" ht="15.75" x14ac:dyDescent="0.2">
      <c r="B41" s="17"/>
      <c r="C41" s="16" t="s">
        <v>97</v>
      </c>
      <c r="D41" s="15"/>
      <c r="E41" s="14"/>
      <c r="F41" s="14"/>
      <c r="G41" s="13">
        <f t="shared" ref="G41:R41" si="5">STDEV(G33:G38)/SQRT(COUNT(G33:G38))</f>
        <v>2.2183577509299774</v>
      </c>
      <c r="H41" s="13">
        <f t="shared" si="5"/>
        <v>1.7559422921421231</v>
      </c>
      <c r="I41" s="13" t="e">
        <f t="shared" si="5"/>
        <v>#DIV/0!</v>
      </c>
      <c r="J41" s="13">
        <f t="shared" si="5"/>
        <v>1.2018504251546636</v>
      </c>
      <c r="K41" s="13">
        <f t="shared" si="5"/>
        <v>1.3333333333333335</v>
      </c>
      <c r="L41" s="13">
        <f t="shared" si="5"/>
        <v>1.2018504251546633</v>
      </c>
      <c r="M41" s="13">
        <f t="shared" si="5"/>
        <v>12.547686816479141</v>
      </c>
      <c r="N41" s="13">
        <f t="shared" si="5"/>
        <v>5.2915026221291814</v>
      </c>
      <c r="O41" s="13">
        <f t="shared" si="5"/>
        <v>2.0275875100994067</v>
      </c>
      <c r="P41" s="13">
        <f t="shared" si="5"/>
        <v>0.33333333333333337</v>
      </c>
      <c r="Q41" s="13">
        <f t="shared" si="5"/>
        <v>14.970341048590415</v>
      </c>
      <c r="R41" s="13">
        <f t="shared" si="5"/>
        <v>2.0816659994661326</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745</v>
      </c>
      <c r="E43" s="19">
        <v>237</v>
      </c>
      <c r="F43" s="19">
        <v>1488.35</v>
      </c>
      <c r="G43" s="19">
        <v>13</v>
      </c>
      <c r="H43" s="19">
        <v>99</v>
      </c>
      <c r="I43" s="19"/>
      <c r="J43" s="19">
        <v>6</v>
      </c>
      <c r="K43" s="19">
        <v>26</v>
      </c>
      <c r="L43" s="19">
        <v>2</v>
      </c>
      <c r="M43" s="19">
        <v>3</v>
      </c>
      <c r="N43" s="19">
        <v>11</v>
      </c>
      <c r="O43" s="19">
        <v>2</v>
      </c>
      <c r="P43" s="19">
        <v>0</v>
      </c>
      <c r="Q43" s="19">
        <v>7</v>
      </c>
      <c r="R43" s="19">
        <v>2</v>
      </c>
      <c r="S43" s="18" t="s">
        <v>752</v>
      </c>
      <c r="U43" s="102">
        <v>3</v>
      </c>
      <c r="V43" s="102">
        <f>IF($H43="","",$H43)</f>
        <v>99</v>
      </c>
      <c r="W43" s="102">
        <f>IF(V43="","",V43/100)</f>
        <v>0.99</v>
      </c>
      <c r="X43" s="102">
        <f>IF($G43="","",$G43)</f>
        <v>13</v>
      </c>
      <c r="Y43" s="102">
        <f>IF($K43="","",$K43)</f>
        <v>26</v>
      </c>
      <c r="Z43" s="102">
        <f>IF(J43="","",J43-1)</f>
        <v>5</v>
      </c>
      <c r="AA43" s="102">
        <f>IF($L43="","",$L43)</f>
        <v>2</v>
      </c>
      <c r="AB43" s="102">
        <f>IF($M43="","",$M43)</f>
        <v>3</v>
      </c>
      <c r="AC43" s="102">
        <f>IF($H44="","",$H44)</f>
        <v>123</v>
      </c>
      <c r="AD43" s="102">
        <f>IF(AC43="","",AC43/100)</f>
        <v>1.23</v>
      </c>
      <c r="AE43" s="102">
        <f>IF($G44="","",$G44)</f>
        <v>11.2</v>
      </c>
      <c r="AF43" s="102">
        <f>IF($K44="","",$K44)</f>
        <v>21</v>
      </c>
      <c r="AG43" s="102">
        <f>IF(J44="","",J44-1)</f>
        <v>3</v>
      </c>
      <c r="AH43" s="102">
        <f>IF($L44="","",$L44)</f>
        <v>2</v>
      </c>
      <c r="AI43" s="102">
        <f>IF($M44="","",$M44)</f>
        <v>5</v>
      </c>
      <c r="AJ43" s="102">
        <f>IF($H45="","",$H45)</f>
        <v>112</v>
      </c>
      <c r="AK43" s="102">
        <f>IF(AJ43="","",AJ43/100)</f>
        <v>1.1200000000000001</v>
      </c>
      <c r="AL43" s="102">
        <f>IF($G45="","",$G45)</f>
        <v>10</v>
      </c>
      <c r="AM43" s="102">
        <f>IF($K45="","",$K45)</f>
        <v>20</v>
      </c>
      <c r="AN43" s="102">
        <f>IF(J45="","",J45-1)</f>
        <v>6</v>
      </c>
      <c r="AO43" s="102">
        <f>IF($L45="","",$L45)</f>
        <v>2</v>
      </c>
      <c r="AP43" s="102">
        <f>IF($M45="","",$M45)</f>
        <v>4</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4.666666666666667</v>
      </c>
      <c r="BM43" s="102">
        <f>SUM(P43:P48)/U43</f>
        <v>0</v>
      </c>
      <c r="BN43" s="102">
        <f>SUM(Q43:Q48)/U43</f>
        <v>7.333333333333333</v>
      </c>
      <c r="BO43" s="102">
        <f>SUM(R43:R48)/U43</f>
        <v>1</v>
      </c>
    </row>
    <row r="44" spans="2:67" ht="15.75" x14ac:dyDescent="0.2">
      <c r="B44" s="147"/>
      <c r="C44" s="21" t="s">
        <v>103</v>
      </c>
      <c r="D44" s="19" t="s">
        <v>730</v>
      </c>
      <c r="E44" s="19">
        <v>238</v>
      </c>
      <c r="F44" s="20"/>
      <c r="G44" s="19">
        <v>11.2</v>
      </c>
      <c r="H44" s="19">
        <v>123</v>
      </c>
      <c r="I44" s="19"/>
      <c r="J44" s="19">
        <v>4</v>
      </c>
      <c r="K44" s="19">
        <v>21</v>
      </c>
      <c r="L44" s="19">
        <v>2</v>
      </c>
      <c r="M44" s="19">
        <v>5</v>
      </c>
      <c r="N44" s="19">
        <v>22</v>
      </c>
      <c r="O44" s="19">
        <v>12</v>
      </c>
      <c r="P44" s="19">
        <v>0</v>
      </c>
      <c r="Q44" s="19">
        <v>10</v>
      </c>
      <c r="R44" s="19">
        <v>1</v>
      </c>
      <c r="S44" s="18" t="s">
        <v>752</v>
      </c>
    </row>
    <row r="45" spans="2:67" ht="15.75" x14ac:dyDescent="0.2">
      <c r="B45" s="147"/>
      <c r="C45" s="21" t="s">
        <v>102</v>
      </c>
      <c r="D45" s="19" t="str">
        <f>D44</f>
        <v>SR</v>
      </c>
      <c r="E45" s="19">
        <f>E44</f>
        <v>238</v>
      </c>
      <c r="F45" s="20"/>
      <c r="G45" s="19">
        <v>10</v>
      </c>
      <c r="H45" s="19">
        <v>112</v>
      </c>
      <c r="I45" s="19"/>
      <c r="J45" s="19">
        <v>7</v>
      </c>
      <c r="K45" s="19">
        <v>20</v>
      </c>
      <c r="L45" s="19">
        <v>2</v>
      </c>
      <c r="M45" s="19">
        <v>4</v>
      </c>
      <c r="N45" s="19">
        <v>16</v>
      </c>
      <c r="O45" s="19">
        <v>0</v>
      </c>
      <c r="P45" s="19">
        <v>0</v>
      </c>
      <c r="Q45" s="19">
        <v>5</v>
      </c>
      <c r="R45" s="19">
        <v>0</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238</v>
      </c>
      <c r="F50" s="13">
        <f>F43</f>
        <v>1488.35</v>
      </c>
      <c r="G50" s="13">
        <f t="shared" ref="G50:R50" si="6">AVERAGE(G43:G48)</f>
        <v>11.4</v>
      </c>
      <c r="H50" s="13">
        <f t="shared" si="6"/>
        <v>111.33333333333333</v>
      </c>
      <c r="I50" s="13" t="e">
        <f t="shared" si="6"/>
        <v>#DIV/0!</v>
      </c>
      <c r="J50" s="13">
        <f t="shared" si="6"/>
        <v>5.666666666666667</v>
      </c>
      <c r="K50" s="13">
        <f t="shared" si="6"/>
        <v>22.333333333333332</v>
      </c>
      <c r="L50" s="13">
        <f t="shared" si="6"/>
        <v>2</v>
      </c>
      <c r="M50" s="13">
        <f t="shared" si="6"/>
        <v>4</v>
      </c>
      <c r="N50" s="13">
        <f t="shared" si="6"/>
        <v>16.333333333333332</v>
      </c>
      <c r="O50" s="13">
        <f t="shared" si="6"/>
        <v>4.666666666666667</v>
      </c>
      <c r="P50" s="13">
        <f t="shared" si="6"/>
        <v>0</v>
      </c>
      <c r="Q50" s="13">
        <f t="shared" si="6"/>
        <v>7.333333333333333</v>
      </c>
      <c r="R50" s="13">
        <f t="shared" si="6"/>
        <v>1</v>
      </c>
      <c r="S50" s="12"/>
    </row>
    <row r="51" spans="2:67" ht="15.75" x14ac:dyDescent="0.2">
      <c r="B51" s="17"/>
      <c r="C51" s="16" t="s">
        <v>97</v>
      </c>
      <c r="D51" s="15"/>
      <c r="E51" s="14"/>
      <c r="F51" s="14"/>
      <c r="G51" s="13">
        <f t="shared" ref="G51:R51" si="7">STDEV(G43:G48)/SQRT(COUNT(G43:G48))</f>
        <v>0.87177978870812955</v>
      </c>
      <c r="H51" s="13">
        <f t="shared" si="7"/>
        <v>6.9362173488949379</v>
      </c>
      <c r="I51" s="13" t="e">
        <f t="shared" si="7"/>
        <v>#DIV/0!</v>
      </c>
      <c r="J51" s="13">
        <f t="shared" si="7"/>
        <v>0.88191710368819731</v>
      </c>
      <c r="K51" s="13">
        <f t="shared" si="7"/>
        <v>1.8559214542766775</v>
      </c>
      <c r="L51" s="13">
        <f t="shared" si="7"/>
        <v>0</v>
      </c>
      <c r="M51" s="13">
        <f t="shared" si="7"/>
        <v>0.57735026918962584</v>
      </c>
      <c r="N51" s="13">
        <f t="shared" si="7"/>
        <v>3.1797973380564848</v>
      </c>
      <c r="O51" s="13">
        <f t="shared" si="7"/>
        <v>3.7118429085533484</v>
      </c>
      <c r="P51" s="13">
        <f t="shared" si="7"/>
        <v>0</v>
      </c>
      <c r="Q51" s="13">
        <f t="shared" si="7"/>
        <v>1.4529663145135574</v>
      </c>
      <c r="R51" s="13">
        <f t="shared" si="7"/>
        <v>0.57735026918962584</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730</v>
      </c>
      <c r="E53" s="19">
        <v>237</v>
      </c>
      <c r="F53" s="19">
        <v>1768.35</v>
      </c>
      <c r="G53" s="19">
        <v>15.1</v>
      </c>
      <c r="H53" s="19">
        <v>105</v>
      </c>
      <c r="I53" s="19"/>
      <c r="J53" s="19">
        <v>4</v>
      </c>
      <c r="K53" s="19">
        <v>25</v>
      </c>
      <c r="L53" s="19">
        <v>4</v>
      </c>
      <c r="M53" s="19">
        <v>29</v>
      </c>
      <c r="N53" s="19">
        <v>31</v>
      </c>
      <c r="O53" s="19">
        <v>6</v>
      </c>
      <c r="P53" s="19">
        <v>1</v>
      </c>
      <c r="Q53" s="19">
        <v>17</v>
      </c>
      <c r="R53" s="19">
        <v>3</v>
      </c>
      <c r="S53" s="18" t="s">
        <v>732</v>
      </c>
      <c r="T53" s="7" t="s">
        <v>784</v>
      </c>
      <c r="U53" s="102">
        <v>3</v>
      </c>
      <c r="V53" s="102">
        <f>IF($H53="","",$H53)</f>
        <v>105</v>
      </c>
      <c r="W53" s="102">
        <f>IF(V53="","",V53/100)</f>
        <v>1.05</v>
      </c>
      <c r="X53" s="102">
        <f>IF($G53="","",$G53)</f>
        <v>15.1</v>
      </c>
      <c r="Y53" s="102">
        <f>IF($K53="","",$K53)</f>
        <v>25</v>
      </c>
      <c r="Z53" s="102">
        <f>IF(J53="","",J53-1)</f>
        <v>3</v>
      </c>
      <c r="AA53" s="102">
        <f>IF($L53="","",$L53)</f>
        <v>4</v>
      </c>
      <c r="AB53" s="102">
        <f>IF($M53="","",$M53)</f>
        <v>29</v>
      </c>
      <c r="AC53" s="102">
        <f>IF($H54="","",$H54)</f>
        <v>105</v>
      </c>
      <c r="AD53" s="102">
        <f>IF(AC53="","",AC53/100)</f>
        <v>1.05</v>
      </c>
      <c r="AE53" s="102">
        <f>IF($G54="","",$G54)</f>
        <v>16.399999999999999</v>
      </c>
      <c r="AF53" s="102">
        <f>IF($K54="","",$K54)</f>
        <v>21</v>
      </c>
      <c r="AG53" s="102">
        <f>IF(J54="","",J54-1)</f>
        <v>4</v>
      </c>
      <c r="AH53" s="102">
        <f>IF($L54="","",$L54)</f>
        <v>3</v>
      </c>
      <c r="AI53" s="102">
        <f>IF($M54="","",$M54)</f>
        <v>14</v>
      </c>
      <c r="AJ53" s="102">
        <f>IF($H55="","",$H55)</f>
        <v>111</v>
      </c>
      <c r="AK53" s="102">
        <f>IF(AJ53="","",AJ53/100)</f>
        <v>1.1100000000000001</v>
      </c>
      <c r="AL53" s="102">
        <f>IF($G55="","",$G55)</f>
        <v>12.5</v>
      </c>
      <c r="AM53" s="102">
        <f>IF($K55="","",$K55)</f>
        <v>20</v>
      </c>
      <c r="AN53" s="102">
        <f>IF(J55="","",J55-1)</f>
        <v>3</v>
      </c>
      <c r="AO53" s="102">
        <f>IF($L55="","",$L55)</f>
        <v>1</v>
      </c>
      <c r="AP53" s="102">
        <f>IF($M55="","",$M55)</f>
        <v>9</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4.666666666666667</v>
      </c>
      <c r="BM53" s="102">
        <f>SUM(P53:P58)/U53</f>
        <v>0.33333333333333331</v>
      </c>
      <c r="BN53" s="102">
        <f>SUM(Q53:Q58)/U53</f>
        <v>20</v>
      </c>
      <c r="BO53" s="102">
        <f>SUM(R53:R58)/U53</f>
        <v>4.333333333333333</v>
      </c>
    </row>
    <row r="54" spans="2:67" ht="15.75" x14ac:dyDescent="0.2">
      <c r="B54" s="147"/>
      <c r="C54" s="21" t="s">
        <v>103</v>
      </c>
      <c r="D54" s="19" t="s">
        <v>730</v>
      </c>
      <c r="E54" s="19">
        <v>238</v>
      </c>
      <c r="F54" s="20"/>
      <c r="G54" s="19">
        <v>16.399999999999999</v>
      </c>
      <c r="H54" s="19">
        <v>105</v>
      </c>
      <c r="I54" s="19"/>
      <c r="J54" s="19">
        <v>5</v>
      </c>
      <c r="K54" s="19">
        <v>21</v>
      </c>
      <c r="L54" s="19">
        <v>3</v>
      </c>
      <c r="M54" s="19">
        <v>14</v>
      </c>
      <c r="N54" s="19">
        <v>25</v>
      </c>
      <c r="O54" s="19">
        <v>8</v>
      </c>
      <c r="P54" s="19">
        <v>0</v>
      </c>
      <c r="Q54" s="19">
        <v>25</v>
      </c>
      <c r="R54" s="19">
        <v>9</v>
      </c>
      <c r="S54" s="18" t="s">
        <v>732</v>
      </c>
      <c r="T54" s="7" t="s">
        <v>790</v>
      </c>
    </row>
    <row r="55" spans="2:67" ht="15.75" x14ac:dyDescent="0.2">
      <c r="B55" s="147"/>
      <c r="C55" s="21" t="s">
        <v>102</v>
      </c>
      <c r="D55" s="19" t="str">
        <f>D54</f>
        <v>SR</v>
      </c>
      <c r="E55" s="19">
        <f>E54</f>
        <v>238</v>
      </c>
      <c r="F55" s="20"/>
      <c r="G55" s="19">
        <v>12.5</v>
      </c>
      <c r="H55" s="19">
        <v>111</v>
      </c>
      <c r="I55" s="19"/>
      <c r="J55" s="19">
        <v>4</v>
      </c>
      <c r="K55" s="19">
        <v>20</v>
      </c>
      <c r="L55" s="19">
        <v>1</v>
      </c>
      <c r="M55" s="19">
        <v>9</v>
      </c>
      <c r="N55" s="19">
        <v>17</v>
      </c>
      <c r="O55" s="19">
        <v>0</v>
      </c>
      <c r="P55" s="19">
        <v>0</v>
      </c>
      <c r="Q55" s="19">
        <v>18</v>
      </c>
      <c r="R55" s="19">
        <v>1</v>
      </c>
      <c r="S55" s="18" t="s">
        <v>731</v>
      </c>
      <c r="T55" s="7" t="s">
        <v>791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238</v>
      </c>
      <c r="F60" s="13">
        <f>F53</f>
        <v>1768.35</v>
      </c>
      <c r="G60" s="13">
        <f>AVERAGE(G53:G58)</f>
        <v>14.666666666666666</v>
      </c>
      <c r="H60" s="13">
        <f>AVERAGE(H53:H58)</f>
        <v>107</v>
      </c>
      <c r="I60" s="13" t="e">
        <f>AVERAGE(I53:I58)</f>
        <v>#DIV/0!</v>
      </c>
      <c r="J60" s="13">
        <f>AVERAGE(J53:J58)</f>
        <v>4.333333333333333</v>
      </c>
      <c r="K60" s="13">
        <f>AVERAGE(K54:K58)</f>
        <v>20.5</v>
      </c>
      <c r="L60" s="13">
        <f t="shared" ref="L60:R60" si="8">AVERAGE(L53:L58)</f>
        <v>2.6666666666666665</v>
      </c>
      <c r="M60" s="13">
        <f t="shared" si="8"/>
        <v>17.333333333333332</v>
      </c>
      <c r="N60" s="13">
        <f t="shared" si="8"/>
        <v>24.333333333333332</v>
      </c>
      <c r="O60" s="13">
        <f t="shared" si="8"/>
        <v>4.666666666666667</v>
      </c>
      <c r="P60" s="13">
        <f t="shared" si="8"/>
        <v>0.33333333333333331</v>
      </c>
      <c r="Q60" s="13">
        <f t="shared" si="8"/>
        <v>20</v>
      </c>
      <c r="R60" s="13">
        <f t="shared" si="8"/>
        <v>4.333333333333333</v>
      </c>
      <c r="S60" s="12"/>
    </row>
    <row r="61" spans="2:67" ht="15.75" x14ac:dyDescent="0.2">
      <c r="B61" s="17"/>
      <c r="C61" s="16" t="s">
        <v>97</v>
      </c>
      <c r="D61" s="15"/>
      <c r="E61" s="14"/>
      <c r="F61" s="14"/>
      <c r="G61" s="13">
        <f>STDEV(G53:G58)/SQRT(COUNT(G53:G58))</f>
        <v>1.1464922347946553</v>
      </c>
      <c r="H61" s="13">
        <f>STDEV(H53:H58)/SQRT(COUNT(H53:H58))</f>
        <v>2</v>
      </c>
      <c r="I61" s="13" t="e">
        <f>STDEV(I53:I58)/SQRT(COUNT(I53:I58))</f>
        <v>#DIV/0!</v>
      </c>
      <c r="J61" s="13">
        <f>STDEV(J53:J58)/SQRT(COUNT(J53:J58))</f>
        <v>0.33333333333333276</v>
      </c>
      <c r="K61" s="13">
        <f>STDEV(K54:K58)/SQRT(COUNT(K54:K58))</f>
        <v>0.5</v>
      </c>
      <c r="L61" s="13">
        <f t="shared" ref="L61:R61" si="9">STDEV(L53:L58)/SQRT(COUNT(L53:L58))</f>
        <v>0.88191710368819698</v>
      </c>
      <c r="M61" s="13">
        <f t="shared" si="9"/>
        <v>6.0092521257733154</v>
      </c>
      <c r="N61" s="13">
        <f t="shared" si="9"/>
        <v>4.0551750201988144</v>
      </c>
      <c r="O61" s="13">
        <f t="shared" si="9"/>
        <v>2.4037008503093267</v>
      </c>
      <c r="P61" s="13">
        <f t="shared" si="9"/>
        <v>0.33333333333333337</v>
      </c>
      <c r="Q61" s="13">
        <f t="shared" si="9"/>
        <v>2.5166114784235836</v>
      </c>
      <c r="R61" s="13">
        <f t="shared" si="9"/>
        <v>2.4037008503093262</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730</v>
      </c>
      <c r="E63" s="19">
        <v>237</v>
      </c>
      <c r="F63" s="19">
        <v>1541.5</v>
      </c>
      <c r="G63" s="19">
        <v>14.1</v>
      </c>
      <c r="H63" s="19">
        <v>102.1</v>
      </c>
      <c r="I63" s="19"/>
      <c r="J63" s="19">
        <v>4</v>
      </c>
      <c r="K63" s="19">
        <v>30</v>
      </c>
      <c r="L63" s="19">
        <v>1</v>
      </c>
      <c r="M63" s="19">
        <v>23</v>
      </c>
      <c r="N63" s="19">
        <v>44</v>
      </c>
      <c r="O63" s="19">
        <v>22</v>
      </c>
      <c r="P63" s="19">
        <v>1</v>
      </c>
      <c r="Q63" s="19">
        <v>14</v>
      </c>
      <c r="R63" s="19">
        <v>10</v>
      </c>
      <c r="S63" s="18" t="s">
        <v>731</v>
      </c>
      <c r="U63" s="102">
        <v>3</v>
      </c>
      <c r="V63" s="102">
        <f>IF($H63="","",$H63)</f>
        <v>102.1</v>
      </c>
      <c r="W63" s="102">
        <f>IF(V63="","",V63/100)</f>
        <v>1.0209999999999999</v>
      </c>
      <c r="X63" s="102">
        <f>IF($G63="","",$G63)</f>
        <v>14.1</v>
      </c>
      <c r="Y63" s="102">
        <f>IF($K63="","",$K63)</f>
        <v>30</v>
      </c>
      <c r="Z63" s="102">
        <f>IF(J63="","",J63-1)</f>
        <v>3</v>
      </c>
      <c r="AA63" s="102">
        <f>IF($L63="","",$L63)</f>
        <v>1</v>
      </c>
      <c r="AB63" s="102">
        <f>IF($M63="","",$M63)</f>
        <v>23</v>
      </c>
      <c r="AC63" s="102">
        <f>IF($H64="","",$H64)</f>
        <v>71.2</v>
      </c>
      <c r="AD63" s="102">
        <f>IF(AC63="","",AC63/100)</f>
        <v>0.71200000000000008</v>
      </c>
      <c r="AE63" s="102">
        <f>IF($G64="","",$G64)</f>
        <v>11.88</v>
      </c>
      <c r="AF63" s="102">
        <f>IF($K64="","",$K64)</f>
        <v>18</v>
      </c>
      <c r="AG63" s="102">
        <f>IF(J64="","",J64-1)</f>
        <v>2</v>
      </c>
      <c r="AH63" s="102">
        <f>IF($L64="","",$L64)</f>
        <v>3</v>
      </c>
      <c r="AI63" s="102">
        <f>IF($M64="","",$M64)</f>
        <v>15</v>
      </c>
      <c r="AJ63" s="102">
        <f>IF($H65="","",$H65)</f>
        <v>93.4</v>
      </c>
      <c r="AK63" s="102">
        <f>IF(AJ63="","",AJ63/100)</f>
        <v>0.93400000000000005</v>
      </c>
      <c r="AL63" s="102">
        <f>IF($G65="","",$G65)</f>
        <v>14.96</v>
      </c>
      <c r="AM63" s="102">
        <f>IF($K65="","",$K65)</f>
        <v>25</v>
      </c>
      <c r="AN63" s="102">
        <f>IF(J65="","",J65-1)</f>
        <v>9</v>
      </c>
      <c r="AO63" s="102">
        <f>IF($L65="","",$L65)</f>
        <v>3</v>
      </c>
      <c r="AP63" s="102">
        <f>IF($M65="","",$M65)</f>
        <v>33</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7.666666666666667</v>
      </c>
      <c r="BM63" s="102">
        <f>SUM(P63:P68)/U63</f>
        <v>0.33333333333333331</v>
      </c>
      <c r="BN63" s="102">
        <f>SUM(Q63:Q68)/U63</f>
        <v>11.333333333333334</v>
      </c>
      <c r="BO63" s="102">
        <f>SUM(R63:R68)/U63</f>
        <v>7.666666666666667</v>
      </c>
    </row>
    <row r="64" spans="2:67" ht="15.75" x14ac:dyDescent="0.2">
      <c r="B64" s="147"/>
      <c r="C64" s="21" t="s">
        <v>103</v>
      </c>
      <c r="D64" s="19" t="s">
        <v>745</v>
      </c>
      <c r="E64" s="19">
        <v>238</v>
      </c>
      <c r="F64" s="20"/>
      <c r="G64" s="19">
        <v>11.88</v>
      </c>
      <c r="H64" s="19">
        <v>71.2</v>
      </c>
      <c r="I64" s="19"/>
      <c r="J64" s="19">
        <v>3</v>
      </c>
      <c r="K64" s="19">
        <v>18</v>
      </c>
      <c r="L64" s="19">
        <v>3</v>
      </c>
      <c r="M64" s="19">
        <v>15</v>
      </c>
      <c r="N64" s="19">
        <v>16</v>
      </c>
      <c r="O64" s="19">
        <v>0</v>
      </c>
      <c r="P64" s="19">
        <v>0</v>
      </c>
      <c r="Q64" s="19">
        <v>3</v>
      </c>
      <c r="R64" s="19">
        <v>9</v>
      </c>
      <c r="S64" s="18"/>
    </row>
    <row r="65" spans="2:67" ht="15.75" x14ac:dyDescent="0.2">
      <c r="B65" s="147"/>
      <c r="C65" s="21" t="s">
        <v>102</v>
      </c>
      <c r="D65" s="19" t="str">
        <f>D64</f>
        <v>CO'B</v>
      </c>
      <c r="E65" s="19">
        <f>E64</f>
        <v>238</v>
      </c>
      <c r="F65" s="20"/>
      <c r="G65" s="19">
        <v>14.96</v>
      </c>
      <c r="H65" s="19">
        <v>93.4</v>
      </c>
      <c r="I65" s="19"/>
      <c r="J65" s="19">
        <v>10</v>
      </c>
      <c r="K65" s="19">
        <v>25</v>
      </c>
      <c r="L65" s="19">
        <v>3</v>
      </c>
      <c r="M65" s="19">
        <v>33</v>
      </c>
      <c r="N65" s="19">
        <v>37</v>
      </c>
      <c r="O65" s="19">
        <v>1</v>
      </c>
      <c r="P65" s="19">
        <v>0</v>
      </c>
      <c r="Q65" s="19">
        <v>17</v>
      </c>
      <c r="R65" s="19">
        <v>4</v>
      </c>
      <c r="S65" s="18"/>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238</v>
      </c>
      <c r="F70" s="13">
        <f>F63</f>
        <v>1541.5</v>
      </c>
      <c r="G70" s="13">
        <f>AVERAGE(G63:G68)</f>
        <v>13.646666666666667</v>
      </c>
      <c r="H70" s="13">
        <f>AVERAGE(H63:H68)</f>
        <v>88.90000000000002</v>
      </c>
      <c r="I70" s="13" t="e">
        <f>AVERAGE(I63:I68)</f>
        <v>#DIV/0!</v>
      </c>
      <c r="J70" s="13">
        <f>AVERAGE(J63:J68)</f>
        <v>5.666666666666667</v>
      </c>
      <c r="K70" s="13">
        <f>AVERAGE(K64:K68)</f>
        <v>21.5</v>
      </c>
      <c r="L70" s="13">
        <f t="shared" ref="L70:R70" si="10">AVERAGE(L63:L68)</f>
        <v>2.3333333333333335</v>
      </c>
      <c r="M70" s="13">
        <f t="shared" si="10"/>
        <v>23.666666666666668</v>
      </c>
      <c r="N70" s="13">
        <f t="shared" si="10"/>
        <v>32.333333333333336</v>
      </c>
      <c r="O70" s="13">
        <f t="shared" si="10"/>
        <v>7.666666666666667</v>
      </c>
      <c r="P70" s="13">
        <f t="shared" si="10"/>
        <v>0.33333333333333331</v>
      </c>
      <c r="Q70" s="13">
        <f t="shared" si="10"/>
        <v>11.333333333333334</v>
      </c>
      <c r="R70" s="13">
        <f t="shared" si="10"/>
        <v>7.666666666666667</v>
      </c>
      <c r="S70" s="12"/>
    </row>
    <row r="71" spans="2:67" ht="15.75" x14ac:dyDescent="0.2">
      <c r="B71" s="17"/>
      <c r="C71" s="16" t="s">
        <v>97</v>
      </c>
      <c r="D71" s="15"/>
      <c r="E71" s="14"/>
      <c r="F71" s="14"/>
      <c r="G71" s="13">
        <f>STDEV(G63:G68)/SQRT(COUNT(G63:G68))</f>
        <v>0.91755714324019688</v>
      </c>
      <c r="H71" s="13">
        <f>STDEV(H63:H68)/SQRT(COUNT(H63:H68))</f>
        <v>9.1994565056854647</v>
      </c>
      <c r="I71" s="13" t="e">
        <f>STDEV(I63:I68)/SQRT(COUNT(I63:I68))</f>
        <v>#DIV/0!</v>
      </c>
      <c r="J71" s="13">
        <f>STDEV(J63:J68)/SQRT(COUNT(J63:J68))</f>
        <v>2.1858128414340006</v>
      </c>
      <c r="K71" s="13">
        <f>STDEV(K64:K68)/SQRT(COUNT(K64:K68))</f>
        <v>3.4999999999999996</v>
      </c>
      <c r="L71" s="13">
        <f t="shared" ref="L71:R71" si="11">STDEV(L63:L68)/SQRT(COUNT(L63:L68))</f>
        <v>0.66666666666666674</v>
      </c>
      <c r="M71" s="13">
        <f t="shared" si="11"/>
        <v>5.2068331172711044</v>
      </c>
      <c r="N71" s="13">
        <f t="shared" si="11"/>
        <v>8.4129529760826411</v>
      </c>
      <c r="O71" s="13">
        <f t="shared" si="11"/>
        <v>7.1724782637833373</v>
      </c>
      <c r="P71" s="13">
        <f t="shared" si="11"/>
        <v>0.33333333333333337</v>
      </c>
      <c r="Q71" s="13">
        <f t="shared" si="11"/>
        <v>4.2557151116012353</v>
      </c>
      <c r="R71" s="13">
        <f t="shared" si="11"/>
        <v>1.8559214542766735</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745</v>
      </c>
      <c r="E73" s="19">
        <v>237</v>
      </c>
      <c r="F73" s="19">
        <v>1510.5</v>
      </c>
      <c r="G73" s="19">
        <v>12.9</v>
      </c>
      <c r="H73" s="19">
        <v>105</v>
      </c>
      <c r="I73" s="19"/>
      <c r="J73" s="19">
        <v>5</v>
      </c>
      <c r="K73" s="19">
        <v>26</v>
      </c>
      <c r="L73" s="19">
        <v>1</v>
      </c>
      <c r="M73" s="19">
        <v>2</v>
      </c>
      <c r="N73" s="19">
        <v>21</v>
      </c>
      <c r="O73" s="19">
        <v>7</v>
      </c>
      <c r="P73" s="19">
        <v>1</v>
      </c>
      <c r="Q73" s="19">
        <v>5</v>
      </c>
      <c r="R73" s="19">
        <v>6</v>
      </c>
      <c r="S73" s="18" t="s">
        <v>752</v>
      </c>
      <c r="T73" s="7" t="s">
        <v>792</v>
      </c>
      <c r="U73" s="102">
        <v>3</v>
      </c>
      <c r="V73" s="102">
        <f>IF($H73="","",$H73)</f>
        <v>105</v>
      </c>
      <c r="W73" s="102">
        <f>IF(V73="","",V73/100)</f>
        <v>1.05</v>
      </c>
      <c r="X73" s="102">
        <f>IF($G73="","",$G73)</f>
        <v>12.9</v>
      </c>
      <c r="Y73" s="102">
        <f>IF($K73="","",$K73)</f>
        <v>26</v>
      </c>
      <c r="Z73" s="102">
        <f>IF(J73="","",J73-1)</f>
        <v>4</v>
      </c>
      <c r="AA73" s="102">
        <f>IF($L73="","",$L73)</f>
        <v>1</v>
      </c>
      <c r="AB73" s="102">
        <f>IF($M73="","",$M73)</f>
        <v>2</v>
      </c>
      <c r="AC73" s="102">
        <f>IF($H74="","",$H74)</f>
        <v>74</v>
      </c>
      <c r="AD73" s="102">
        <f>IF(AC73="","",AC73/100)</f>
        <v>0.74</v>
      </c>
      <c r="AE73" s="102">
        <f>IF($G74="","",$G74)</f>
        <v>10</v>
      </c>
      <c r="AF73" s="102">
        <f>IF($K74="","",$K74)</f>
        <v>18</v>
      </c>
      <c r="AG73" s="102">
        <f>IF(J74="","",J74-1)</f>
        <v>9</v>
      </c>
      <c r="AH73" s="102">
        <f>IF($L74="","",$L74)</f>
        <v>2</v>
      </c>
      <c r="AI73" s="102">
        <f>IF($M74="","",$M74)</f>
        <v>14</v>
      </c>
      <c r="AJ73" s="102">
        <f>IF($H75="","",$H75)</f>
        <v>114</v>
      </c>
      <c r="AK73" s="102">
        <f>IF(AJ73="","",AJ73/100)</f>
        <v>1.1399999999999999</v>
      </c>
      <c r="AL73" s="102">
        <f>IF($G75="","",$G75)</f>
        <v>13.8</v>
      </c>
      <c r="AM73" s="102">
        <f>IF($K75="","",$K75)</f>
        <v>20</v>
      </c>
      <c r="AN73" s="102">
        <f>IF(J75="","",J75-1)</f>
        <v>4</v>
      </c>
      <c r="AO73" s="102">
        <f>IF($L75="","",$L75)</f>
        <v>1</v>
      </c>
      <c r="AP73" s="102">
        <f>IF($M75="","",$M75)</f>
        <v>20</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5.333333333333333</v>
      </c>
      <c r="BM73" s="102">
        <f>SUM(P73:P78)/U73</f>
        <v>0.33333333333333331</v>
      </c>
      <c r="BN73" s="102">
        <f>SUM(Q73:Q78)/U73</f>
        <v>10.333333333333334</v>
      </c>
      <c r="BO73" s="102">
        <f>SUM(R73:R78)/U73</f>
        <v>2.6666666666666665</v>
      </c>
    </row>
    <row r="74" spans="2:67" ht="15.75" x14ac:dyDescent="0.2">
      <c r="B74" s="147"/>
      <c r="C74" s="21" t="s">
        <v>103</v>
      </c>
      <c r="D74" s="19" t="s">
        <v>730</v>
      </c>
      <c r="E74" s="19">
        <v>238</v>
      </c>
      <c r="F74" s="20"/>
      <c r="G74" s="19">
        <v>10</v>
      </c>
      <c r="H74" s="19">
        <v>74</v>
      </c>
      <c r="I74" s="19"/>
      <c r="J74" s="19">
        <v>10</v>
      </c>
      <c r="K74" s="19">
        <v>18</v>
      </c>
      <c r="L74" s="19">
        <v>2</v>
      </c>
      <c r="M74" s="19">
        <v>14</v>
      </c>
      <c r="N74" s="19">
        <v>14</v>
      </c>
      <c r="O74" s="19">
        <v>0</v>
      </c>
      <c r="P74" s="19">
        <v>0</v>
      </c>
      <c r="Q74" s="19">
        <v>11</v>
      </c>
      <c r="R74" s="19">
        <v>0</v>
      </c>
      <c r="S74" s="18" t="s">
        <v>752</v>
      </c>
      <c r="T74" s="7" t="s">
        <v>791</v>
      </c>
    </row>
    <row r="75" spans="2:67" ht="15.75" x14ac:dyDescent="0.2">
      <c r="B75" s="147"/>
      <c r="C75" s="21" t="s">
        <v>102</v>
      </c>
      <c r="D75" s="19" t="str">
        <f>D74</f>
        <v>SR</v>
      </c>
      <c r="E75" s="19">
        <f>E74</f>
        <v>238</v>
      </c>
      <c r="F75" s="20"/>
      <c r="G75" s="19">
        <v>13.8</v>
      </c>
      <c r="H75" s="19">
        <v>114</v>
      </c>
      <c r="I75" s="19"/>
      <c r="J75" s="19">
        <v>5</v>
      </c>
      <c r="K75" s="19">
        <v>20</v>
      </c>
      <c r="L75" s="19">
        <v>1</v>
      </c>
      <c r="M75" s="19">
        <v>20</v>
      </c>
      <c r="N75" s="19">
        <v>21</v>
      </c>
      <c r="O75" s="19">
        <v>9</v>
      </c>
      <c r="P75" s="19">
        <v>0</v>
      </c>
      <c r="Q75" s="19">
        <v>15</v>
      </c>
      <c r="R75" s="19">
        <v>2</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238</v>
      </c>
      <c r="F80" s="13">
        <f>F73</f>
        <v>1510.5</v>
      </c>
      <c r="G80" s="13">
        <f t="shared" ref="G80:R80" si="12">AVERAGE(G73:G78)</f>
        <v>12.233333333333334</v>
      </c>
      <c r="H80" s="13">
        <f t="shared" si="12"/>
        <v>97.666666666666671</v>
      </c>
      <c r="I80" s="13" t="e">
        <f t="shared" si="12"/>
        <v>#DIV/0!</v>
      </c>
      <c r="J80" s="13">
        <f t="shared" si="12"/>
        <v>6.666666666666667</v>
      </c>
      <c r="K80" s="13">
        <f t="shared" si="12"/>
        <v>21.333333333333332</v>
      </c>
      <c r="L80" s="13">
        <f t="shared" si="12"/>
        <v>1.3333333333333333</v>
      </c>
      <c r="M80" s="13">
        <f t="shared" si="12"/>
        <v>12</v>
      </c>
      <c r="N80" s="13">
        <f t="shared" si="12"/>
        <v>18.666666666666668</v>
      </c>
      <c r="O80" s="13">
        <f t="shared" si="12"/>
        <v>5.333333333333333</v>
      </c>
      <c r="P80" s="13">
        <f t="shared" si="12"/>
        <v>0.33333333333333331</v>
      </c>
      <c r="Q80" s="13">
        <f t="shared" si="12"/>
        <v>10.333333333333334</v>
      </c>
      <c r="R80" s="13">
        <f t="shared" si="12"/>
        <v>2.6666666666666665</v>
      </c>
      <c r="S80" s="12"/>
    </row>
    <row r="81" spans="2:67" ht="15.75" x14ac:dyDescent="0.2">
      <c r="B81" s="17"/>
      <c r="C81" s="16" t="s">
        <v>97</v>
      </c>
      <c r="D81" s="15"/>
      <c r="E81" s="14"/>
      <c r="F81" s="14"/>
      <c r="G81" s="13">
        <f t="shared" ref="G81:R81" si="13">STDEV(G73:G78)/SQRT(COUNT(G73:G78))</f>
        <v>1.1464922347946553</v>
      </c>
      <c r="H81" s="13">
        <f t="shared" si="13"/>
        <v>12.115187896924175</v>
      </c>
      <c r="I81" s="13" t="e">
        <f t="shared" si="13"/>
        <v>#DIV/0!</v>
      </c>
      <c r="J81" s="13">
        <f t="shared" si="13"/>
        <v>1.6666666666666665</v>
      </c>
      <c r="K81" s="13">
        <f t="shared" si="13"/>
        <v>2.4037008503093289</v>
      </c>
      <c r="L81" s="13">
        <f t="shared" si="13"/>
        <v>0.33333333333333337</v>
      </c>
      <c r="M81" s="13">
        <f t="shared" si="13"/>
        <v>5.2915026221291814</v>
      </c>
      <c r="N81" s="13">
        <f t="shared" si="13"/>
        <v>2.3333333333333361</v>
      </c>
      <c r="O81" s="13">
        <f t="shared" si="13"/>
        <v>2.7284509239574839</v>
      </c>
      <c r="P81" s="13">
        <f t="shared" si="13"/>
        <v>0.33333333333333337</v>
      </c>
      <c r="Q81" s="13">
        <f t="shared" si="13"/>
        <v>2.9059326290271161</v>
      </c>
      <c r="R81" s="13">
        <f t="shared" si="13"/>
        <v>1.763834207376394</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745</v>
      </c>
      <c r="E83" s="19">
        <v>237</v>
      </c>
      <c r="F83" s="19">
        <v>1530.83</v>
      </c>
      <c r="G83" s="19">
        <v>16.7</v>
      </c>
      <c r="H83" s="19">
        <v>86.2</v>
      </c>
      <c r="I83" s="19"/>
      <c r="J83" s="19">
        <v>6</v>
      </c>
      <c r="K83" s="19">
        <v>23</v>
      </c>
      <c r="L83" s="19">
        <v>3</v>
      </c>
      <c r="M83" s="19">
        <v>25</v>
      </c>
      <c r="N83" s="19">
        <v>21</v>
      </c>
      <c r="O83" s="19">
        <v>0</v>
      </c>
      <c r="P83" s="19">
        <v>0</v>
      </c>
      <c r="Q83" s="19">
        <v>15</v>
      </c>
      <c r="R83" s="19">
        <v>20</v>
      </c>
      <c r="S83" s="18" t="s">
        <v>736</v>
      </c>
      <c r="U83" s="102">
        <v>3</v>
      </c>
      <c r="V83" s="102">
        <f>IF($H83="","",$H83)</f>
        <v>86.2</v>
      </c>
      <c r="W83" s="102">
        <f>IF(V83="","",V83/100)</f>
        <v>0.86199999999999999</v>
      </c>
      <c r="X83" s="102">
        <f>IF($G83="","",$G83)</f>
        <v>16.7</v>
      </c>
      <c r="Y83" s="102">
        <f>IF($K83="","",$K83)</f>
        <v>23</v>
      </c>
      <c r="Z83" s="102">
        <f>IF(J83="","",J83-1)</f>
        <v>5</v>
      </c>
      <c r="AA83" s="102">
        <f>IF($L83="","",$L83)</f>
        <v>3</v>
      </c>
      <c r="AB83" s="102">
        <f>IF($M83="","",$M83)</f>
        <v>25</v>
      </c>
      <c r="AC83" s="102">
        <f>IF($H84="","",$H84)</f>
        <v>81.5</v>
      </c>
      <c r="AD83" s="102">
        <f>IF(AC83="","",AC83/100)</f>
        <v>0.81499999999999995</v>
      </c>
      <c r="AE83" s="102">
        <f>IF($G84="","",$G84)</f>
        <v>13.3</v>
      </c>
      <c r="AF83" s="102">
        <f>IF($K84="","",$K84)</f>
        <v>20</v>
      </c>
      <c r="AG83" s="102">
        <f>IF(J84="","",J84-1)</f>
        <v>3</v>
      </c>
      <c r="AH83" s="102">
        <f>IF($L84="","",$L84)</f>
        <v>2</v>
      </c>
      <c r="AI83" s="102">
        <f>IF($M84="","",$M84)</f>
        <v>16</v>
      </c>
      <c r="AJ83" s="102">
        <f>IF($H85="","",$H85)</f>
        <v>75.3</v>
      </c>
      <c r="AK83" s="102">
        <f>IF(AJ83="","",AJ83/100)</f>
        <v>0.753</v>
      </c>
      <c r="AL83" s="102">
        <f>IF($G85="","",$G85)</f>
        <v>14.2</v>
      </c>
      <c r="AM83" s="102">
        <f>IF($K85="","",$K85)</f>
        <v>17</v>
      </c>
      <c r="AN83" s="102">
        <f>IF(J85="","",J85-1)</f>
        <v>5</v>
      </c>
      <c r="AO83" s="102">
        <f>IF($L85="","",$L85)</f>
        <v>5</v>
      </c>
      <c r="AP83" s="102">
        <f>IF($M85="","",$M85)</f>
        <v>25</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0</v>
      </c>
      <c r="BM83" s="102">
        <f>SUM(P83:P88)/U83</f>
        <v>0.33333333333333331</v>
      </c>
      <c r="BN83" s="102">
        <f>SUM(Q83:Q88)/U83</f>
        <v>18</v>
      </c>
      <c r="BO83" s="102">
        <f>SUM(R83:R88)/U83</f>
        <v>9</v>
      </c>
    </row>
    <row r="84" spans="2:67" ht="15.75" x14ac:dyDescent="0.2">
      <c r="B84" s="147"/>
      <c r="C84" s="21" t="s">
        <v>103</v>
      </c>
      <c r="D84" s="19" t="s">
        <v>730</v>
      </c>
      <c r="E84" s="19">
        <v>238</v>
      </c>
      <c r="F84" s="20"/>
      <c r="G84" s="19">
        <v>13.3</v>
      </c>
      <c r="H84" s="19">
        <v>81.5</v>
      </c>
      <c r="I84" s="19"/>
      <c r="J84" s="19">
        <v>4</v>
      </c>
      <c r="K84" s="19">
        <v>20</v>
      </c>
      <c r="L84" s="19">
        <v>2</v>
      </c>
      <c r="M84" s="19">
        <v>16</v>
      </c>
      <c r="N84" s="19">
        <v>18</v>
      </c>
      <c r="O84" s="19">
        <v>0</v>
      </c>
      <c r="P84" s="19">
        <v>1</v>
      </c>
      <c r="Q84" s="19">
        <v>18</v>
      </c>
      <c r="R84" s="19">
        <v>3</v>
      </c>
      <c r="S84" s="18" t="s">
        <v>732</v>
      </c>
    </row>
    <row r="85" spans="2:67" ht="15.75" x14ac:dyDescent="0.2">
      <c r="B85" s="147"/>
      <c r="C85" s="21" t="s">
        <v>102</v>
      </c>
      <c r="D85" s="19" t="str">
        <f>D84</f>
        <v>SR</v>
      </c>
      <c r="E85" s="19">
        <f>E84</f>
        <v>238</v>
      </c>
      <c r="F85" s="20"/>
      <c r="G85" s="19">
        <v>14.2</v>
      </c>
      <c r="H85" s="19">
        <v>75.3</v>
      </c>
      <c r="I85" s="19"/>
      <c r="J85" s="19">
        <v>6</v>
      </c>
      <c r="K85" s="19">
        <v>17</v>
      </c>
      <c r="L85" s="19">
        <v>5</v>
      </c>
      <c r="M85" s="19">
        <v>25</v>
      </c>
      <c r="N85" s="19">
        <v>29</v>
      </c>
      <c r="O85" s="19">
        <v>0</v>
      </c>
      <c r="P85" s="19">
        <v>0</v>
      </c>
      <c r="Q85" s="19">
        <v>21</v>
      </c>
      <c r="R85" s="19">
        <v>4</v>
      </c>
      <c r="S85" s="18" t="s">
        <v>752</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238</v>
      </c>
      <c r="F90" s="13">
        <f>F83</f>
        <v>1530.83</v>
      </c>
      <c r="G90" s="13">
        <f t="shared" ref="G90:R90" si="14">AVERAGE(G83:G88)</f>
        <v>14.733333333333334</v>
      </c>
      <c r="H90" s="13">
        <f t="shared" si="14"/>
        <v>81</v>
      </c>
      <c r="I90" s="13" t="e">
        <f t="shared" si="14"/>
        <v>#DIV/0!</v>
      </c>
      <c r="J90" s="13">
        <f t="shared" si="14"/>
        <v>5.333333333333333</v>
      </c>
      <c r="K90" s="13">
        <f t="shared" si="14"/>
        <v>20</v>
      </c>
      <c r="L90" s="13">
        <f t="shared" si="14"/>
        <v>3.3333333333333335</v>
      </c>
      <c r="M90" s="13">
        <f t="shared" si="14"/>
        <v>22</v>
      </c>
      <c r="N90" s="13">
        <f t="shared" si="14"/>
        <v>22.666666666666668</v>
      </c>
      <c r="O90" s="13">
        <f t="shared" si="14"/>
        <v>0</v>
      </c>
      <c r="P90" s="13">
        <f t="shared" si="14"/>
        <v>0.33333333333333331</v>
      </c>
      <c r="Q90" s="13">
        <f t="shared" si="14"/>
        <v>18</v>
      </c>
      <c r="R90" s="13">
        <f t="shared" si="14"/>
        <v>9</v>
      </c>
      <c r="S90" s="12"/>
    </row>
    <row r="91" spans="2:67" ht="15.75" x14ac:dyDescent="0.2">
      <c r="B91" s="17"/>
      <c r="C91" s="16" t="s">
        <v>97</v>
      </c>
      <c r="D91" s="15"/>
      <c r="E91" s="14"/>
      <c r="F91" s="14"/>
      <c r="G91" s="13">
        <f t="shared" ref="G91:R91" si="15">STDEV(G83:G88)/SQRT(COUNT(G83:G88))</f>
        <v>1.0170764201594902</v>
      </c>
      <c r="H91" s="13">
        <f t="shared" si="15"/>
        <v>3.1564748269760279</v>
      </c>
      <c r="I91" s="13" t="e">
        <f t="shared" si="15"/>
        <v>#DIV/0!</v>
      </c>
      <c r="J91" s="13">
        <f t="shared" si="15"/>
        <v>0.6666666666666673</v>
      </c>
      <c r="K91" s="13">
        <f t="shared" si="15"/>
        <v>1.7320508075688774</v>
      </c>
      <c r="L91" s="13">
        <f t="shared" si="15"/>
        <v>0.88191710368819676</v>
      </c>
      <c r="M91" s="13">
        <f t="shared" si="15"/>
        <v>3.0000000000000004</v>
      </c>
      <c r="N91" s="13">
        <f t="shared" si="15"/>
        <v>3.2829526005987035</v>
      </c>
      <c r="O91" s="13">
        <f t="shared" si="15"/>
        <v>0</v>
      </c>
      <c r="P91" s="13">
        <f t="shared" si="15"/>
        <v>0.33333333333333337</v>
      </c>
      <c r="Q91" s="13">
        <f t="shared" si="15"/>
        <v>1.7320508075688774</v>
      </c>
      <c r="R91" s="13">
        <f t="shared" si="15"/>
        <v>5.5075705472861021</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1B01-ED9E-4D18-98D2-F66E3FA239E1}">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745</v>
      </c>
      <c r="E13" s="19">
        <v>237</v>
      </c>
      <c r="F13" s="19">
        <v>1727.87</v>
      </c>
      <c r="G13" s="19">
        <v>11.6</v>
      </c>
      <c r="H13" s="19">
        <v>82.1</v>
      </c>
      <c r="I13" s="19"/>
      <c r="J13" s="19">
        <v>9</v>
      </c>
      <c r="K13" s="19">
        <v>21</v>
      </c>
      <c r="L13" s="19">
        <v>1</v>
      </c>
      <c r="M13" s="19">
        <v>4</v>
      </c>
      <c r="N13" s="19">
        <v>16</v>
      </c>
      <c r="O13" s="19">
        <v>1</v>
      </c>
      <c r="P13" s="19">
        <v>0</v>
      </c>
      <c r="Q13" s="19">
        <v>8</v>
      </c>
      <c r="R13" s="19">
        <v>4</v>
      </c>
      <c r="S13" s="18" t="s">
        <v>752</v>
      </c>
      <c r="U13" s="102">
        <v>3</v>
      </c>
      <c r="V13" s="102">
        <f>IF($H13="","",$H13)</f>
        <v>82.1</v>
      </c>
      <c r="W13" s="102">
        <f>IF(V13="","",V13/100)</f>
        <v>0.82099999999999995</v>
      </c>
      <c r="X13" s="102">
        <f>IF($G13="","",$G13)</f>
        <v>11.6</v>
      </c>
      <c r="Y13" s="102">
        <f>IF($K13="","",$K13)</f>
        <v>21</v>
      </c>
      <c r="Z13" s="102">
        <f>IF(J13="","",J13-1)</f>
        <v>8</v>
      </c>
      <c r="AA13" s="102">
        <f>IF($L13="","",$L13)</f>
        <v>1</v>
      </c>
      <c r="AB13" s="102">
        <f>IF($M13="","",$M13)</f>
        <v>4</v>
      </c>
      <c r="AC13" s="102">
        <f>IF($H14="","",$H14)</f>
        <v>74.099999999999994</v>
      </c>
      <c r="AD13" s="102">
        <f>IF(AC13="","",AC13/100)</f>
        <v>0.74099999999999999</v>
      </c>
      <c r="AE13" s="102">
        <f>IF($G14="","",$G14)</f>
        <v>12.7</v>
      </c>
      <c r="AF13" s="102">
        <f>IF($K14="","",$K14)</f>
        <v>17</v>
      </c>
      <c r="AG13" s="102">
        <f>IF(J14="","",J14-1)</f>
        <v>3</v>
      </c>
      <c r="AH13" s="102">
        <f>IF($L14="","",$L14)</f>
        <v>2</v>
      </c>
      <c r="AI13" s="102">
        <f>IF($M14="","",$M14)</f>
        <v>13</v>
      </c>
      <c r="AJ13" s="102">
        <f>IF($H15="","",$H15)</f>
        <v>102</v>
      </c>
      <c r="AK13" s="102">
        <f>IF(AJ13="","",AJ13/100)</f>
        <v>1.02</v>
      </c>
      <c r="AL13" s="102">
        <f>IF($G15="","",$G15)</f>
        <v>14</v>
      </c>
      <c r="AM13" s="102">
        <f>IF($K15="","",$K15)</f>
        <v>22</v>
      </c>
      <c r="AN13" s="102">
        <f>IF(J15="","",J15-1)</f>
        <v>3</v>
      </c>
      <c r="AO13" s="102">
        <f>IF($L15="","",$L15)</f>
        <v>2</v>
      </c>
      <c r="AP13" s="102">
        <f>IF($M15="","",$M15)</f>
        <v>8</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2.6666666666666665</v>
      </c>
      <c r="BM13" s="102">
        <f>SUM(P13:P18)/U13</f>
        <v>0</v>
      </c>
      <c r="BN13" s="102">
        <f>SUM(Q13:Q18)/U13</f>
        <v>9.3333333333333339</v>
      </c>
      <c r="BO13" s="102">
        <f>SUM(R13:R18)/U13</f>
        <v>4</v>
      </c>
    </row>
    <row r="14" spans="2:67" ht="15.75" x14ac:dyDescent="0.2">
      <c r="B14" s="147"/>
      <c r="C14" s="21" t="s">
        <v>103</v>
      </c>
      <c r="D14" s="19" t="s">
        <v>730</v>
      </c>
      <c r="E14" s="19">
        <v>239</v>
      </c>
      <c r="F14" s="20"/>
      <c r="G14" s="19">
        <v>12.7</v>
      </c>
      <c r="H14" s="19">
        <v>74.099999999999994</v>
      </c>
      <c r="I14" s="19"/>
      <c r="J14" s="19">
        <v>4</v>
      </c>
      <c r="K14" s="19">
        <v>17</v>
      </c>
      <c r="L14" s="19">
        <v>2</v>
      </c>
      <c r="M14" s="19">
        <v>13</v>
      </c>
      <c r="N14" s="19">
        <v>19</v>
      </c>
      <c r="O14" s="19">
        <v>0</v>
      </c>
      <c r="P14" s="19">
        <v>0</v>
      </c>
      <c r="Q14" s="19">
        <v>9</v>
      </c>
      <c r="R14" s="19">
        <v>5</v>
      </c>
      <c r="S14" s="18" t="s">
        <v>731</v>
      </c>
    </row>
    <row r="15" spans="2:67" ht="15.75" x14ac:dyDescent="0.2">
      <c r="B15" s="147"/>
      <c r="C15" s="21" t="s">
        <v>102</v>
      </c>
      <c r="D15" s="19" t="str">
        <f>D14</f>
        <v>SR</v>
      </c>
      <c r="E15" s="19">
        <f>E14</f>
        <v>239</v>
      </c>
      <c r="F15" s="20"/>
      <c r="G15" s="19">
        <v>14</v>
      </c>
      <c r="H15" s="19">
        <v>102</v>
      </c>
      <c r="I15" s="19"/>
      <c r="J15" s="19">
        <v>4</v>
      </c>
      <c r="K15" s="19">
        <v>22</v>
      </c>
      <c r="L15" s="19">
        <v>2</v>
      </c>
      <c r="M15" s="19">
        <v>8</v>
      </c>
      <c r="N15" s="19">
        <v>22</v>
      </c>
      <c r="O15" s="19">
        <v>7</v>
      </c>
      <c r="P15" s="19">
        <v>0</v>
      </c>
      <c r="Q15" s="19">
        <v>11</v>
      </c>
      <c r="R15" s="19">
        <v>3</v>
      </c>
      <c r="S15" s="18" t="s">
        <v>731</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239</v>
      </c>
      <c r="F20" s="13">
        <f>F13</f>
        <v>1727.87</v>
      </c>
      <c r="G20" s="13">
        <f t="shared" ref="G20:R20" si="0">AVERAGE(G13:G18)</f>
        <v>12.766666666666666</v>
      </c>
      <c r="H20" s="13">
        <f t="shared" si="0"/>
        <v>86.066666666666663</v>
      </c>
      <c r="I20" s="13" t="e">
        <f t="shared" si="0"/>
        <v>#DIV/0!</v>
      </c>
      <c r="J20" s="13">
        <f t="shared" si="0"/>
        <v>5.666666666666667</v>
      </c>
      <c r="K20" s="13">
        <f t="shared" si="0"/>
        <v>20</v>
      </c>
      <c r="L20" s="13">
        <f t="shared" si="0"/>
        <v>1.6666666666666667</v>
      </c>
      <c r="M20" s="13">
        <f t="shared" si="0"/>
        <v>8.3333333333333339</v>
      </c>
      <c r="N20" s="13">
        <f t="shared" si="0"/>
        <v>19</v>
      </c>
      <c r="O20" s="13">
        <f t="shared" si="0"/>
        <v>2.6666666666666665</v>
      </c>
      <c r="P20" s="13">
        <f t="shared" si="0"/>
        <v>0</v>
      </c>
      <c r="Q20" s="13">
        <f t="shared" si="0"/>
        <v>9.3333333333333339</v>
      </c>
      <c r="R20" s="13">
        <f t="shared" si="0"/>
        <v>4</v>
      </c>
      <c r="S20" s="12"/>
    </row>
    <row r="21" spans="2:67" ht="15.75" x14ac:dyDescent="0.2">
      <c r="B21" s="17"/>
      <c r="C21" s="16" t="s">
        <v>97</v>
      </c>
      <c r="D21" s="15"/>
      <c r="E21" s="14"/>
      <c r="F21" s="14"/>
      <c r="G21" s="13">
        <f t="shared" ref="G21:R21" si="1">STDEV(G13:G18)/SQRT(COUNT(G13:G18))</f>
        <v>0.69362173488949386</v>
      </c>
      <c r="H21" s="13">
        <f t="shared" si="1"/>
        <v>8.2946435192304211</v>
      </c>
      <c r="I21" s="13" t="e">
        <f t="shared" si="1"/>
        <v>#DIV/0!</v>
      </c>
      <c r="J21" s="13">
        <f t="shared" si="1"/>
        <v>1.666666666666667</v>
      </c>
      <c r="K21" s="13">
        <f t="shared" si="1"/>
        <v>1.5275252316519468</v>
      </c>
      <c r="L21" s="13">
        <f t="shared" si="1"/>
        <v>0.3333333333333332</v>
      </c>
      <c r="M21" s="13">
        <f t="shared" si="1"/>
        <v>2.6034165586355513</v>
      </c>
      <c r="N21" s="13">
        <f t="shared" si="1"/>
        <v>1.7320508075688774</v>
      </c>
      <c r="O21" s="13">
        <f t="shared" si="1"/>
        <v>2.1858128414340001</v>
      </c>
      <c r="P21" s="13">
        <f t="shared" si="1"/>
        <v>0</v>
      </c>
      <c r="Q21" s="13">
        <f t="shared" si="1"/>
        <v>0.88191710368819876</v>
      </c>
      <c r="R21" s="13">
        <f t="shared" si="1"/>
        <v>0.57735026918962584</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237</v>
      </c>
      <c r="F23" s="19">
        <v>1673.38</v>
      </c>
      <c r="G23" s="19">
        <v>13.7</v>
      </c>
      <c r="H23" s="19">
        <v>68.900000000000006</v>
      </c>
      <c r="I23" s="19"/>
      <c r="J23" s="19">
        <v>5</v>
      </c>
      <c r="K23" s="19">
        <v>19</v>
      </c>
      <c r="L23" s="19">
        <v>1</v>
      </c>
      <c r="M23" s="19">
        <v>8</v>
      </c>
      <c r="N23" s="19">
        <v>24</v>
      </c>
      <c r="O23" s="19">
        <v>0</v>
      </c>
      <c r="P23" s="19">
        <v>0</v>
      </c>
      <c r="Q23" s="19">
        <v>4</v>
      </c>
      <c r="R23" s="19">
        <v>14</v>
      </c>
      <c r="S23" s="18" t="s">
        <v>731</v>
      </c>
      <c r="U23" s="102">
        <v>3</v>
      </c>
      <c r="V23" s="102">
        <f>IF($H23="","",$H23)</f>
        <v>68.900000000000006</v>
      </c>
      <c r="W23" s="102">
        <f>IF(V23="","",V23/100)</f>
        <v>0.68900000000000006</v>
      </c>
      <c r="X23" s="102">
        <f>IF($G23="","",$G23)</f>
        <v>13.7</v>
      </c>
      <c r="Y23" s="102">
        <f>IF($K23="","",$K23)</f>
        <v>19</v>
      </c>
      <c r="Z23" s="102">
        <f>IF(J23="","",J23-1)</f>
        <v>4</v>
      </c>
      <c r="AA23" s="102">
        <f>IF($L23="","",$L23)</f>
        <v>1</v>
      </c>
      <c r="AB23" s="102">
        <f>IF($M23="","",$M23)</f>
        <v>8</v>
      </c>
      <c r="AC23" s="102">
        <f>IF($H24="","",$H24)</f>
        <v>70</v>
      </c>
      <c r="AD23" s="102">
        <f>IF(AC23="","",AC23/100)</f>
        <v>0.7</v>
      </c>
      <c r="AE23" s="102">
        <f>IF($G24="","",$G24)</f>
        <v>11.3</v>
      </c>
      <c r="AF23" s="102">
        <f>IF($K24="","",$K24)</f>
        <v>19</v>
      </c>
      <c r="AG23" s="102">
        <f>IF(J24="","",J24-1)</f>
        <v>3</v>
      </c>
      <c r="AH23" s="102">
        <f>IF($L24="","",$L24)</f>
        <v>2</v>
      </c>
      <c r="AI23" s="102">
        <f>IF($M24="","",$M24)</f>
        <v>19</v>
      </c>
      <c r="AJ23" s="102">
        <f>IF($H25="","",$H25)</f>
        <v>65.900000000000006</v>
      </c>
      <c r="AK23" s="102">
        <f>IF(AJ23="","",AJ23/100)</f>
        <v>0.65900000000000003</v>
      </c>
      <c r="AL23" s="102">
        <f>IF($G25="","",$G25)</f>
        <v>10</v>
      </c>
      <c r="AM23" s="102">
        <f>IF($K25="","",$K25)</f>
        <v>15</v>
      </c>
      <c r="AN23" s="102">
        <f>IF(J25="","",J25-1)</f>
        <v>4</v>
      </c>
      <c r="AO23" s="102">
        <f>IF($L25="","",$L25)</f>
        <v>1</v>
      </c>
      <c r="AP23" s="102">
        <f>IF($M25="","",$M25)</f>
        <v>2</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0</v>
      </c>
      <c r="BM23" s="102">
        <f>SUM(P23:P28)/U23</f>
        <v>0</v>
      </c>
      <c r="BN23" s="102">
        <f>SUM(Q23:Q28)/U23</f>
        <v>4.333333333333333</v>
      </c>
      <c r="BO23" s="102">
        <f>SUM(R23:R28)/U23</f>
        <v>11</v>
      </c>
    </row>
    <row r="24" spans="2:67" ht="15.75" x14ac:dyDescent="0.2">
      <c r="B24" s="147"/>
      <c r="C24" s="21" t="s">
        <v>103</v>
      </c>
      <c r="D24" s="19" t="s">
        <v>730</v>
      </c>
      <c r="E24" s="19">
        <v>239</v>
      </c>
      <c r="F24" s="20"/>
      <c r="G24" s="19">
        <v>11.3</v>
      </c>
      <c r="H24" s="19">
        <v>70</v>
      </c>
      <c r="I24" s="19"/>
      <c r="J24" s="19">
        <v>4</v>
      </c>
      <c r="K24" s="19">
        <v>19</v>
      </c>
      <c r="L24" s="19">
        <v>2</v>
      </c>
      <c r="M24" s="19">
        <v>19</v>
      </c>
      <c r="N24" s="19">
        <v>17</v>
      </c>
      <c r="O24" s="19">
        <v>0</v>
      </c>
      <c r="P24" s="19">
        <v>0</v>
      </c>
      <c r="Q24" s="19">
        <v>6</v>
      </c>
      <c r="R24" s="19">
        <v>18</v>
      </c>
      <c r="S24" s="18" t="s">
        <v>732</v>
      </c>
    </row>
    <row r="25" spans="2:67" ht="15.75" x14ac:dyDescent="0.2">
      <c r="B25" s="147"/>
      <c r="C25" s="21" t="s">
        <v>102</v>
      </c>
      <c r="D25" s="19" t="str">
        <f>D24</f>
        <v>SR</v>
      </c>
      <c r="E25" s="19">
        <f>E24</f>
        <v>239</v>
      </c>
      <c r="F25" s="20"/>
      <c r="G25" s="19">
        <v>10</v>
      </c>
      <c r="H25" s="19">
        <v>65.900000000000006</v>
      </c>
      <c r="I25" s="19"/>
      <c r="J25" s="19">
        <v>5</v>
      </c>
      <c r="K25" s="19">
        <v>15</v>
      </c>
      <c r="L25" s="19">
        <v>1</v>
      </c>
      <c r="M25" s="19">
        <v>2</v>
      </c>
      <c r="N25" s="19">
        <v>9</v>
      </c>
      <c r="O25" s="19">
        <v>0</v>
      </c>
      <c r="P25" s="19">
        <v>0</v>
      </c>
      <c r="Q25" s="19">
        <v>3</v>
      </c>
      <c r="R25" s="19">
        <v>1</v>
      </c>
      <c r="S25" s="18" t="s">
        <v>752</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239</v>
      </c>
      <c r="F30" s="13">
        <f>G23</f>
        <v>13.7</v>
      </c>
      <c r="G30" s="13">
        <f t="shared" ref="G30:R30" si="2">AVERAGE(G23:G28)</f>
        <v>11.666666666666666</v>
      </c>
      <c r="H30" s="13">
        <f t="shared" si="2"/>
        <v>68.266666666666666</v>
      </c>
      <c r="I30" s="13" t="e">
        <f t="shared" si="2"/>
        <v>#DIV/0!</v>
      </c>
      <c r="J30" s="13">
        <f t="shared" si="2"/>
        <v>4.666666666666667</v>
      </c>
      <c r="K30" s="13">
        <f t="shared" si="2"/>
        <v>17.666666666666668</v>
      </c>
      <c r="L30" s="13">
        <f t="shared" si="2"/>
        <v>1.3333333333333333</v>
      </c>
      <c r="M30" s="13">
        <f t="shared" si="2"/>
        <v>9.6666666666666661</v>
      </c>
      <c r="N30" s="13">
        <f t="shared" si="2"/>
        <v>16.666666666666668</v>
      </c>
      <c r="O30" s="13">
        <f t="shared" si="2"/>
        <v>0</v>
      </c>
      <c r="P30" s="13">
        <f t="shared" si="2"/>
        <v>0</v>
      </c>
      <c r="Q30" s="13">
        <f t="shared" si="2"/>
        <v>4.333333333333333</v>
      </c>
      <c r="R30" s="13">
        <f t="shared" si="2"/>
        <v>11</v>
      </c>
      <c r="S30" s="12"/>
    </row>
    <row r="31" spans="2:67" ht="15.75" x14ac:dyDescent="0.2">
      <c r="B31" s="17"/>
      <c r="C31" s="16" t="s">
        <v>97</v>
      </c>
      <c r="D31" s="15"/>
      <c r="E31" s="14"/>
      <c r="F31" s="14"/>
      <c r="G31" s="13">
        <f t="shared" ref="G31:R31" si="3">STDEV(G23:G28)/SQRT(COUNT(G23:G28))</f>
        <v>1.0837178804672585</v>
      </c>
      <c r="H31" s="13">
        <f t="shared" si="3"/>
        <v>1.2251983966326057</v>
      </c>
      <c r="I31" s="13" t="e">
        <f t="shared" si="3"/>
        <v>#DIV/0!</v>
      </c>
      <c r="J31" s="13">
        <f t="shared" si="3"/>
        <v>0.33333333333333454</v>
      </c>
      <c r="K31" s="13">
        <f t="shared" si="3"/>
        <v>1.333333333333331</v>
      </c>
      <c r="L31" s="13">
        <f t="shared" si="3"/>
        <v>0.33333333333333337</v>
      </c>
      <c r="M31" s="13">
        <f t="shared" si="3"/>
        <v>4.9777281743560264</v>
      </c>
      <c r="N31" s="13">
        <f t="shared" si="3"/>
        <v>4.333333333333333</v>
      </c>
      <c r="O31" s="13">
        <f t="shared" si="3"/>
        <v>0</v>
      </c>
      <c r="P31" s="13">
        <f t="shared" si="3"/>
        <v>0</v>
      </c>
      <c r="Q31" s="13">
        <f t="shared" si="3"/>
        <v>0.88191710368819676</v>
      </c>
      <c r="R31" s="13">
        <f t="shared" si="3"/>
        <v>5.1316014394468841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237</v>
      </c>
      <c r="F33" s="19">
        <v>1268.93</v>
      </c>
      <c r="G33" s="19">
        <v>12.4</v>
      </c>
      <c r="H33" s="19">
        <v>95.2</v>
      </c>
      <c r="I33" s="19"/>
      <c r="J33" s="19">
        <v>11</v>
      </c>
      <c r="K33" s="19">
        <v>21</v>
      </c>
      <c r="L33" s="19">
        <v>3</v>
      </c>
      <c r="M33" s="19">
        <v>13</v>
      </c>
      <c r="N33" s="19">
        <v>10</v>
      </c>
      <c r="O33" s="19">
        <v>8</v>
      </c>
      <c r="P33" s="19">
        <v>1</v>
      </c>
      <c r="Q33" s="19">
        <v>11</v>
      </c>
      <c r="R33" s="19">
        <v>0</v>
      </c>
      <c r="S33" s="18" t="s">
        <v>731</v>
      </c>
      <c r="U33" s="102">
        <v>3</v>
      </c>
      <c r="V33" s="102">
        <f>IF($H33="","",$H33)</f>
        <v>95.2</v>
      </c>
      <c r="W33" s="102">
        <f>IF(V33="","",V33/100)</f>
        <v>0.95200000000000007</v>
      </c>
      <c r="X33" s="102">
        <f>IF($G33="","",$G33)</f>
        <v>12.4</v>
      </c>
      <c r="Y33" s="102">
        <f>IF($K33="","",$K33)</f>
        <v>21</v>
      </c>
      <c r="Z33" s="102">
        <f>IF(J33="","",J33-1)</f>
        <v>10</v>
      </c>
      <c r="AA33" s="102">
        <f>IF($L33="","",$L33)</f>
        <v>3</v>
      </c>
      <c r="AB33" s="102">
        <f>IF($M33="","",$M33)</f>
        <v>13</v>
      </c>
      <c r="AC33" s="102">
        <f>IF($H34="","",$H34)</f>
        <v>89.2</v>
      </c>
      <c r="AD33" s="102">
        <f>IF(AC33="","",AC33/100)</f>
        <v>0.89200000000000002</v>
      </c>
      <c r="AE33" s="102">
        <f>IF($G34="","",$G34)</f>
        <v>16.5</v>
      </c>
      <c r="AF33" s="102">
        <f>IF($K34="","",$K34)</f>
        <v>26</v>
      </c>
      <c r="AG33" s="102">
        <f>IF(J34="","",J34-1)</f>
        <v>4</v>
      </c>
      <c r="AH33" s="102">
        <f>IF($L34="","",$L34)</f>
        <v>3</v>
      </c>
      <c r="AI33" s="102">
        <f>IF($M34="","",$M34)</f>
        <v>16</v>
      </c>
      <c r="AJ33" s="102">
        <f>IF($H35="","",$H35)</f>
        <v>88.3</v>
      </c>
      <c r="AK33" s="102">
        <f>IF(AJ33="","",AJ33/100)</f>
        <v>0.88300000000000001</v>
      </c>
      <c r="AL33" s="102">
        <f>IF($G35="","",$G35)</f>
        <v>14.6</v>
      </c>
      <c r="AM33" s="102">
        <f>IF($K35="","",$K35)</f>
        <v>19</v>
      </c>
      <c r="AN33" s="102">
        <f>IF(J35="","",J35-1)</f>
        <v>9</v>
      </c>
      <c r="AO33" s="102">
        <f>IF($L35="","",$L35)</f>
        <v>4</v>
      </c>
      <c r="AP33" s="102">
        <f>IF($M35="","",$M35)</f>
        <v>25</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4.666666666666667</v>
      </c>
      <c r="BM33" s="102">
        <f>SUM(P33:P38)/U33</f>
        <v>1</v>
      </c>
      <c r="BN33" s="102">
        <f>SUM(Q33:Q38)/U33</f>
        <v>18.333333333333332</v>
      </c>
      <c r="BO33" s="102">
        <f>SUM(R33:R38)/U33</f>
        <v>6.333333333333333</v>
      </c>
    </row>
    <row r="34" spans="2:67" ht="15.75" x14ac:dyDescent="0.2">
      <c r="B34" s="147"/>
      <c r="C34" s="21" t="s">
        <v>103</v>
      </c>
      <c r="D34" s="19" t="s">
        <v>730</v>
      </c>
      <c r="E34" s="19">
        <v>239</v>
      </c>
      <c r="F34" s="20"/>
      <c r="G34" s="19">
        <v>16.5</v>
      </c>
      <c r="H34" s="19">
        <v>89.2</v>
      </c>
      <c r="I34" s="19"/>
      <c r="J34" s="19">
        <v>5</v>
      </c>
      <c r="K34" s="19">
        <v>26</v>
      </c>
      <c r="L34" s="19">
        <v>3</v>
      </c>
      <c r="M34" s="19">
        <v>16</v>
      </c>
      <c r="N34" s="19">
        <v>25</v>
      </c>
      <c r="O34" s="19">
        <v>6</v>
      </c>
      <c r="P34" s="19">
        <v>1</v>
      </c>
      <c r="Q34" s="19">
        <v>8</v>
      </c>
      <c r="R34" s="19">
        <v>16</v>
      </c>
      <c r="S34" s="18" t="s">
        <v>752</v>
      </c>
    </row>
    <row r="35" spans="2:67" ht="15.75" x14ac:dyDescent="0.2">
      <c r="B35" s="147"/>
      <c r="C35" s="21" t="s">
        <v>102</v>
      </c>
      <c r="D35" s="19" t="str">
        <f>D34</f>
        <v>SR</v>
      </c>
      <c r="E35" s="19">
        <v>240</v>
      </c>
      <c r="F35" s="20"/>
      <c r="G35" s="19">
        <v>14.6</v>
      </c>
      <c r="H35" s="19">
        <v>88.3</v>
      </c>
      <c r="I35" s="19"/>
      <c r="J35" s="19">
        <v>10</v>
      </c>
      <c r="K35" s="19">
        <v>19</v>
      </c>
      <c r="L35" s="19">
        <v>4</v>
      </c>
      <c r="M35" s="19">
        <v>25</v>
      </c>
      <c r="N35" s="19">
        <v>22</v>
      </c>
      <c r="O35" s="19">
        <v>0</v>
      </c>
      <c r="P35" s="19">
        <v>1</v>
      </c>
      <c r="Q35" s="19">
        <v>36</v>
      </c>
      <c r="R35" s="19">
        <v>3</v>
      </c>
      <c r="S35" s="18"/>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239.5</v>
      </c>
      <c r="F40" s="13">
        <f>F33</f>
        <v>1268.93</v>
      </c>
      <c r="G40" s="13">
        <f t="shared" ref="G40:R40" si="4">AVERAGE(G33:G38)</f>
        <v>14.5</v>
      </c>
      <c r="H40" s="13">
        <f t="shared" si="4"/>
        <v>90.899999999999991</v>
      </c>
      <c r="I40" s="13" t="e">
        <f t="shared" si="4"/>
        <v>#DIV/0!</v>
      </c>
      <c r="J40" s="13">
        <f t="shared" si="4"/>
        <v>8.6666666666666661</v>
      </c>
      <c r="K40" s="13">
        <f t="shared" si="4"/>
        <v>22</v>
      </c>
      <c r="L40" s="13">
        <f t="shared" si="4"/>
        <v>3.3333333333333335</v>
      </c>
      <c r="M40" s="13">
        <f t="shared" si="4"/>
        <v>18</v>
      </c>
      <c r="N40" s="13">
        <f t="shared" si="4"/>
        <v>19</v>
      </c>
      <c r="O40" s="13">
        <f t="shared" si="4"/>
        <v>4.666666666666667</v>
      </c>
      <c r="P40" s="13">
        <f t="shared" si="4"/>
        <v>1</v>
      </c>
      <c r="Q40" s="13">
        <f t="shared" si="4"/>
        <v>18.333333333333332</v>
      </c>
      <c r="R40" s="13">
        <f t="shared" si="4"/>
        <v>6.333333333333333</v>
      </c>
      <c r="S40" s="12"/>
    </row>
    <row r="41" spans="2:67" ht="15.75" x14ac:dyDescent="0.2">
      <c r="B41" s="17"/>
      <c r="C41" s="16" t="s">
        <v>97</v>
      </c>
      <c r="D41" s="15"/>
      <c r="E41" s="14"/>
      <c r="F41" s="14"/>
      <c r="G41" s="13">
        <f t="shared" ref="G41:R41" si="5">STDEV(G33:G38)/SQRT(COUNT(G33:G38))</f>
        <v>1.1846237095944545</v>
      </c>
      <c r="H41" s="13">
        <f t="shared" si="5"/>
        <v>2.1656407827707729</v>
      </c>
      <c r="I41" s="13" t="e">
        <f t="shared" si="5"/>
        <v>#DIV/0!</v>
      </c>
      <c r="J41" s="13">
        <f t="shared" si="5"/>
        <v>1.8559214542766735</v>
      </c>
      <c r="K41" s="13">
        <f t="shared" si="5"/>
        <v>2.0816659994661326</v>
      </c>
      <c r="L41" s="13">
        <f t="shared" si="5"/>
        <v>0.33333333333333276</v>
      </c>
      <c r="M41" s="13">
        <f t="shared" si="5"/>
        <v>3.6055512754639896</v>
      </c>
      <c r="N41" s="13">
        <f t="shared" si="5"/>
        <v>4.5825756949558407</v>
      </c>
      <c r="O41" s="13">
        <f t="shared" si="5"/>
        <v>2.4037008503093267</v>
      </c>
      <c r="P41" s="13">
        <f t="shared" si="5"/>
        <v>0</v>
      </c>
      <c r="Q41" s="13">
        <f t="shared" si="5"/>
        <v>8.8756846371295648</v>
      </c>
      <c r="R41" s="13">
        <f t="shared" si="5"/>
        <v>4.9103066208854127</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237</v>
      </c>
      <c r="F43" s="19">
        <v>1594.24</v>
      </c>
      <c r="G43" s="19">
        <v>16.100000000000001</v>
      </c>
      <c r="H43" s="19">
        <v>85.7</v>
      </c>
      <c r="I43" s="19"/>
      <c r="J43" s="19">
        <v>6</v>
      </c>
      <c r="K43" s="19">
        <v>19</v>
      </c>
      <c r="L43" s="19">
        <v>3</v>
      </c>
      <c r="M43" s="19">
        <v>29</v>
      </c>
      <c r="N43" s="19">
        <v>25</v>
      </c>
      <c r="O43" s="19">
        <v>0</v>
      </c>
      <c r="P43" s="19">
        <v>0</v>
      </c>
      <c r="Q43" s="19">
        <v>23</v>
      </c>
      <c r="R43" s="19">
        <v>6</v>
      </c>
      <c r="S43" s="18" t="s">
        <v>736</v>
      </c>
      <c r="U43" s="102">
        <v>3</v>
      </c>
      <c r="V43" s="102">
        <f>IF($H43="","",$H43)</f>
        <v>85.7</v>
      </c>
      <c r="W43" s="102">
        <f>IF(V43="","",V43/100)</f>
        <v>0.85699999999999998</v>
      </c>
      <c r="X43" s="102">
        <f>IF($G43="","",$G43)</f>
        <v>16.100000000000001</v>
      </c>
      <c r="Y43" s="102">
        <f>IF($K43="","",$K43)</f>
        <v>19</v>
      </c>
      <c r="Z43" s="102">
        <f>IF(J43="","",J43-1)</f>
        <v>5</v>
      </c>
      <c r="AA43" s="102">
        <f>IF($L43="","",$L43)</f>
        <v>3</v>
      </c>
      <c r="AB43" s="102">
        <f>IF($M43="","",$M43)</f>
        <v>29</v>
      </c>
      <c r="AC43" s="102">
        <f>IF($H44="","",$H44)</f>
        <v>94.5</v>
      </c>
      <c r="AD43" s="102">
        <f>IF(AC43="","",AC43/100)</f>
        <v>0.94499999999999995</v>
      </c>
      <c r="AE43" s="102">
        <f>IF($G44="","",$G44)</f>
        <v>14.5</v>
      </c>
      <c r="AF43" s="102">
        <f>IF($K44="","",$K44)</f>
        <v>23</v>
      </c>
      <c r="AG43" s="102">
        <f>IF(J44="","",J44-1)</f>
        <v>4</v>
      </c>
      <c r="AH43" s="102">
        <f>IF($L44="","",$L44)</f>
        <v>3</v>
      </c>
      <c r="AI43" s="102">
        <f>IF($M44="","",$M44)</f>
        <v>22</v>
      </c>
      <c r="AJ43" s="102">
        <f>IF($H45="","",$H45)</f>
        <v>83.1</v>
      </c>
      <c r="AK43" s="102">
        <f>IF(AJ43="","",AJ43/100)</f>
        <v>0.83099999999999996</v>
      </c>
      <c r="AL43" s="102">
        <f>IF($G45="","",$G45)</f>
        <v>15.7</v>
      </c>
      <c r="AM43" s="102">
        <f>IF($K45="","",$K45)</f>
        <v>23</v>
      </c>
      <c r="AN43" s="102">
        <f>IF(J45="","",J45-1)</f>
        <v>3</v>
      </c>
      <c r="AO43" s="102">
        <f>IF($L45="","",$L45)</f>
        <v>1</v>
      </c>
      <c r="AP43" s="102">
        <f>IF($M45="","",$M45)</f>
        <v>17</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3</v>
      </c>
      <c r="BM43" s="102">
        <f>SUM(P43:P48)/U43</f>
        <v>0.33333333333333331</v>
      </c>
      <c r="BN43" s="102">
        <f>SUM(Q43:Q48)/U43</f>
        <v>17.333333333333332</v>
      </c>
      <c r="BO43" s="102">
        <f>SUM(R43:R48)/U43</f>
        <v>8.3333333333333339</v>
      </c>
    </row>
    <row r="44" spans="2:67" ht="15.75" x14ac:dyDescent="0.2">
      <c r="B44" s="147"/>
      <c r="C44" s="21" t="s">
        <v>103</v>
      </c>
      <c r="D44" s="19" t="s">
        <v>730</v>
      </c>
      <c r="E44" s="19">
        <v>240</v>
      </c>
      <c r="F44" s="20"/>
      <c r="G44" s="19">
        <v>14.5</v>
      </c>
      <c r="H44" s="19">
        <v>94.5</v>
      </c>
      <c r="I44" s="19"/>
      <c r="J44" s="19">
        <v>5</v>
      </c>
      <c r="K44" s="19">
        <v>23</v>
      </c>
      <c r="L44" s="19">
        <v>3</v>
      </c>
      <c r="M44" s="19">
        <v>22</v>
      </c>
      <c r="N44" s="19">
        <v>27</v>
      </c>
      <c r="O44" s="19">
        <v>4</v>
      </c>
      <c r="P44" s="19">
        <v>1</v>
      </c>
      <c r="Q44" s="19">
        <v>21</v>
      </c>
      <c r="R44" s="19">
        <v>9</v>
      </c>
      <c r="S44" s="18" t="s">
        <v>752</v>
      </c>
    </row>
    <row r="45" spans="2:67" ht="15.75" x14ac:dyDescent="0.2">
      <c r="B45" s="147"/>
      <c r="C45" s="21" t="s">
        <v>102</v>
      </c>
      <c r="D45" s="19" t="str">
        <f>D44</f>
        <v>SR</v>
      </c>
      <c r="E45" s="19">
        <f>E44</f>
        <v>240</v>
      </c>
      <c r="F45" s="20"/>
      <c r="G45" s="19">
        <v>15.7</v>
      </c>
      <c r="H45" s="19">
        <v>83.1</v>
      </c>
      <c r="I45" s="19"/>
      <c r="J45" s="19">
        <v>4</v>
      </c>
      <c r="K45" s="19">
        <v>23</v>
      </c>
      <c r="L45" s="19">
        <v>1</v>
      </c>
      <c r="M45" s="19">
        <v>17</v>
      </c>
      <c r="N45" s="19">
        <v>24</v>
      </c>
      <c r="O45" s="19">
        <v>5</v>
      </c>
      <c r="P45" s="19">
        <v>0</v>
      </c>
      <c r="Q45" s="19">
        <v>8</v>
      </c>
      <c r="R45" s="19">
        <v>10</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240</v>
      </c>
      <c r="F50" s="13">
        <f>F43</f>
        <v>1594.24</v>
      </c>
      <c r="G50" s="13">
        <f t="shared" ref="G50:R50" si="6">AVERAGE(G43:G48)</f>
        <v>15.433333333333332</v>
      </c>
      <c r="H50" s="13">
        <f t="shared" si="6"/>
        <v>87.766666666666652</v>
      </c>
      <c r="I50" s="13" t="e">
        <f t="shared" si="6"/>
        <v>#DIV/0!</v>
      </c>
      <c r="J50" s="13">
        <f t="shared" si="6"/>
        <v>5</v>
      </c>
      <c r="K50" s="13">
        <f t="shared" si="6"/>
        <v>21.666666666666668</v>
      </c>
      <c r="L50" s="13">
        <f t="shared" si="6"/>
        <v>2.3333333333333335</v>
      </c>
      <c r="M50" s="13">
        <f t="shared" si="6"/>
        <v>22.666666666666668</v>
      </c>
      <c r="N50" s="13">
        <f t="shared" si="6"/>
        <v>25.333333333333332</v>
      </c>
      <c r="O50" s="13">
        <f t="shared" si="6"/>
        <v>3</v>
      </c>
      <c r="P50" s="13">
        <f t="shared" si="6"/>
        <v>0.33333333333333331</v>
      </c>
      <c r="Q50" s="13">
        <f t="shared" si="6"/>
        <v>17.333333333333332</v>
      </c>
      <c r="R50" s="13">
        <f t="shared" si="6"/>
        <v>8.3333333333333339</v>
      </c>
      <c r="S50" s="12"/>
    </row>
    <row r="51" spans="2:67" ht="15.75" x14ac:dyDescent="0.2">
      <c r="B51" s="17"/>
      <c r="C51" s="16" t="s">
        <v>97</v>
      </c>
      <c r="D51" s="15"/>
      <c r="E51" s="14"/>
      <c r="F51" s="14"/>
      <c r="G51" s="13">
        <f t="shared" ref="G51:R51" si="7">STDEV(G43:G48)/SQRT(COUNT(G43:G48))</f>
        <v>0.48074017006186559</v>
      </c>
      <c r="H51" s="13">
        <f t="shared" si="7"/>
        <v>3.4493155520737422</v>
      </c>
      <c r="I51" s="13" t="e">
        <f t="shared" si="7"/>
        <v>#DIV/0!</v>
      </c>
      <c r="J51" s="13">
        <f t="shared" si="7"/>
        <v>0.57735026918962584</v>
      </c>
      <c r="K51" s="13">
        <f t="shared" si="7"/>
        <v>1.3333333333333335</v>
      </c>
      <c r="L51" s="13">
        <f t="shared" si="7"/>
        <v>0.66666666666666674</v>
      </c>
      <c r="M51" s="13">
        <f t="shared" si="7"/>
        <v>3.4801021696368517</v>
      </c>
      <c r="N51" s="13">
        <f t="shared" si="7"/>
        <v>0.88191710368819687</v>
      </c>
      <c r="O51" s="13">
        <f t="shared" si="7"/>
        <v>1.5275252316519468</v>
      </c>
      <c r="P51" s="13">
        <f t="shared" si="7"/>
        <v>0.33333333333333337</v>
      </c>
      <c r="Q51" s="13">
        <f t="shared" si="7"/>
        <v>4.7022453265552944</v>
      </c>
      <c r="R51" s="13">
        <f t="shared" si="7"/>
        <v>1.2018504251546627</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730</v>
      </c>
      <c r="E53" s="19">
        <v>237</v>
      </c>
      <c r="F53" s="19">
        <v>1626.14</v>
      </c>
      <c r="G53" s="19">
        <v>10.29</v>
      </c>
      <c r="H53" s="19">
        <v>85.1</v>
      </c>
      <c r="I53" s="19"/>
      <c r="J53" s="19">
        <v>8</v>
      </c>
      <c r="K53" s="19">
        <v>19</v>
      </c>
      <c r="L53" s="19">
        <v>3</v>
      </c>
      <c r="M53" s="19">
        <v>15</v>
      </c>
      <c r="N53" s="19">
        <v>23</v>
      </c>
      <c r="O53" s="19">
        <v>0</v>
      </c>
      <c r="P53" s="19">
        <v>0</v>
      </c>
      <c r="Q53" s="19">
        <v>3</v>
      </c>
      <c r="R53" s="19">
        <v>1</v>
      </c>
      <c r="S53" s="18" t="s">
        <v>731</v>
      </c>
      <c r="T53" s="7" t="s">
        <v>829</v>
      </c>
      <c r="U53" s="102">
        <v>3</v>
      </c>
      <c r="V53" s="102">
        <f>IF($H53="","",$H53)</f>
        <v>85.1</v>
      </c>
      <c r="W53" s="102">
        <f>IF(V53="","",V53/100)</f>
        <v>0.85099999999999998</v>
      </c>
      <c r="X53" s="102">
        <f>IF($G53="","",$G53)</f>
        <v>10.29</v>
      </c>
      <c r="Y53" s="102">
        <f>IF($K53="","",$K53)</f>
        <v>19</v>
      </c>
      <c r="Z53" s="102">
        <f>IF(J53="","",J53-1)</f>
        <v>7</v>
      </c>
      <c r="AA53" s="102">
        <f>IF($L53="","",$L53)</f>
        <v>3</v>
      </c>
      <c r="AB53" s="102">
        <f>IF($M53="","",$M53)</f>
        <v>15</v>
      </c>
      <c r="AC53" s="102">
        <f>IF($H54="","",$H54)</f>
        <v>115.2</v>
      </c>
      <c r="AD53" s="102">
        <f>IF(AC53="","",AC53/100)</f>
        <v>1.1520000000000001</v>
      </c>
      <c r="AE53" s="102">
        <f>IF($G54="","",$G54)</f>
        <v>12.29</v>
      </c>
      <c r="AF53" s="102">
        <f>IF($K54="","",$K54)</f>
        <v>29</v>
      </c>
      <c r="AG53" s="102">
        <f>IF(J54="","",J54-1)</f>
        <v>7</v>
      </c>
      <c r="AH53" s="102">
        <f>IF($L54="","",$L54)</f>
        <v>0</v>
      </c>
      <c r="AI53" s="102">
        <f>IF($M54="","",$M54)</f>
        <v>0</v>
      </c>
      <c r="AJ53" s="102">
        <f>IF($H55="","",$H55)</f>
        <v>88.8</v>
      </c>
      <c r="AK53" s="102">
        <f>IF(AJ53="","",AJ53/100)</f>
        <v>0.88800000000000001</v>
      </c>
      <c r="AL53" s="102">
        <f>IF($G55="","",$G55)</f>
        <v>9.33</v>
      </c>
      <c r="AM53" s="102">
        <f>IF($K55="","",$K55)</f>
        <v>20</v>
      </c>
      <c r="AN53" s="102">
        <f>IF(J55="","",J55-1)</f>
        <v>6</v>
      </c>
      <c r="AO53" s="102">
        <f>IF($L55="","",$L55)</f>
        <v>0</v>
      </c>
      <c r="AP53" s="102">
        <f>IF($M55="","",$M55)</f>
        <v>0</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5</v>
      </c>
      <c r="BM53" s="102">
        <f>SUM(P53:P58)/U53</f>
        <v>0</v>
      </c>
      <c r="BN53" s="102">
        <f>SUM(Q53:Q58)/U53</f>
        <v>5</v>
      </c>
      <c r="BO53" s="102">
        <f>SUM(R53:R58)/U53</f>
        <v>2</v>
      </c>
    </row>
    <row r="54" spans="2:67" ht="15.75" x14ac:dyDescent="0.2">
      <c r="B54" s="147"/>
      <c r="C54" s="21" t="s">
        <v>103</v>
      </c>
      <c r="D54" s="19" t="s">
        <v>745</v>
      </c>
      <c r="E54" s="19">
        <v>239</v>
      </c>
      <c r="F54" s="20"/>
      <c r="G54" s="19">
        <v>12.29</v>
      </c>
      <c r="H54" s="19">
        <v>115.2</v>
      </c>
      <c r="I54" s="19"/>
      <c r="J54" s="19">
        <v>8</v>
      </c>
      <c r="K54" s="19">
        <v>29</v>
      </c>
      <c r="L54" s="19">
        <v>0</v>
      </c>
      <c r="M54" s="19">
        <v>0</v>
      </c>
      <c r="N54" s="19">
        <v>19</v>
      </c>
      <c r="O54" s="19">
        <v>15</v>
      </c>
      <c r="P54" s="19">
        <v>0</v>
      </c>
      <c r="Q54" s="19">
        <v>10</v>
      </c>
      <c r="R54" s="19">
        <v>2</v>
      </c>
      <c r="S54" s="18" t="s">
        <v>752</v>
      </c>
    </row>
    <row r="55" spans="2:67" ht="15.75" x14ac:dyDescent="0.2">
      <c r="B55" s="147"/>
      <c r="C55" s="21" t="s">
        <v>102</v>
      </c>
      <c r="D55" s="19" t="str">
        <f>D54</f>
        <v>CO'B</v>
      </c>
      <c r="E55" s="19">
        <f>E54</f>
        <v>239</v>
      </c>
      <c r="F55" s="20"/>
      <c r="G55" s="19">
        <v>9.33</v>
      </c>
      <c r="H55" s="19">
        <v>88.8</v>
      </c>
      <c r="I55" s="19"/>
      <c r="J55" s="19">
        <v>7</v>
      </c>
      <c r="K55" s="19">
        <v>20</v>
      </c>
      <c r="L55" s="19">
        <v>0</v>
      </c>
      <c r="M55" s="19">
        <v>0</v>
      </c>
      <c r="N55" s="19">
        <v>16</v>
      </c>
      <c r="O55" s="19">
        <v>0</v>
      </c>
      <c r="P55" s="19">
        <v>0</v>
      </c>
      <c r="Q55" s="19">
        <v>2</v>
      </c>
      <c r="R55" s="19">
        <v>3</v>
      </c>
      <c r="S55" s="18" t="s">
        <v>752</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239</v>
      </c>
      <c r="F60" s="13">
        <f>F53</f>
        <v>1626.14</v>
      </c>
      <c r="G60" s="13">
        <f t="shared" ref="G60:R60" si="8">AVERAGE(G53:G58)</f>
        <v>10.636666666666665</v>
      </c>
      <c r="H60" s="13">
        <f t="shared" si="8"/>
        <v>96.366666666666674</v>
      </c>
      <c r="I60" s="13" t="e">
        <f t="shared" si="8"/>
        <v>#DIV/0!</v>
      </c>
      <c r="J60" s="13">
        <f t="shared" si="8"/>
        <v>7.666666666666667</v>
      </c>
      <c r="K60" s="13">
        <f t="shared" si="8"/>
        <v>22.666666666666668</v>
      </c>
      <c r="L60" s="13">
        <f t="shared" si="8"/>
        <v>1</v>
      </c>
      <c r="M60" s="13">
        <f t="shared" si="8"/>
        <v>5</v>
      </c>
      <c r="N60" s="13">
        <f t="shared" si="8"/>
        <v>19.333333333333332</v>
      </c>
      <c r="O60" s="13">
        <f t="shared" si="8"/>
        <v>5</v>
      </c>
      <c r="P60" s="13">
        <f t="shared" si="8"/>
        <v>0</v>
      </c>
      <c r="Q60" s="13">
        <f t="shared" si="8"/>
        <v>5</v>
      </c>
      <c r="R60" s="13">
        <f t="shared" si="8"/>
        <v>2</v>
      </c>
      <c r="S60" s="12"/>
    </row>
    <row r="61" spans="2:67" ht="15.75" x14ac:dyDescent="0.2">
      <c r="B61" s="17"/>
      <c r="C61" s="16" t="s">
        <v>97</v>
      </c>
      <c r="D61" s="15"/>
      <c r="E61" s="14"/>
      <c r="F61" s="14"/>
      <c r="G61" s="13">
        <f t="shared" ref="G61:R61" si="9">STDEV(G53:G58)/SQRT(COUNT(G53:G58))</f>
        <v>0.87188174529450047</v>
      </c>
      <c r="H61" s="13">
        <f t="shared" si="9"/>
        <v>9.4770482980959656</v>
      </c>
      <c r="I61" s="13" t="e">
        <f t="shared" si="9"/>
        <v>#DIV/0!</v>
      </c>
      <c r="J61" s="13">
        <f t="shared" si="9"/>
        <v>0.33333333333333337</v>
      </c>
      <c r="K61" s="13">
        <f t="shared" si="9"/>
        <v>3.1797973380564879</v>
      </c>
      <c r="L61" s="13">
        <f t="shared" si="9"/>
        <v>1</v>
      </c>
      <c r="M61" s="13">
        <f t="shared" si="9"/>
        <v>5.0000000000000009</v>
      </c>
      <c r="N61" s="13">
        <f t="shared" si="9"/>
        <v>2.0275875100994099</v>
      </c>
      <c r="O61" s="13">
        <f t="shared" si="9"/>
        <v>5.0000000000000009</v>
      </c>
      <c r="P61" s="13">
        <f t="shared" si="9"/>
        <v>0</v>
      </c>
      <c r="Q61" s="13">
        <f t="shared" si="9"/>
        <v>2.5166114784235836</v>
      </c>
      <c r="R61" s="13">
        <f t="shared" si="9"/>
        <v>0.57735026918962584</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237</v>
      </c>
      <c r="F63" s="19">
        <v>1890.5</v>
      </c>
      <c r="G63" s="19">
        <v>11.5</v>
      </c>
      <c r="H63" s="19">
        <v>75.099999999999994</v>
      </c>
      <c r="I63" s="19"/>
      <c r="J63" s="19">
        <v>8</v>
      </c>
      <c r="K63" s="19">
        <v>19</v>
      </c>
      <c r="L63" s="19">
        <v>3</v>
      </c>
      <c r="M63" s="19">
        <v>22</v>
      </c>
      <c r="N63" s="19">
        <v>35</v>
      </c>
      <c r="O63" s="19">
        <v>0</v>
      </c>
      <c r="P63" s="19">
        <v>0</v>
      </c>
      <c r="Q63" s="19">
        <v>12</v>
      </c>
      <c r="R63" s="19">
        <v>1</v>
      </c>
      <c r="S63" s="18"/>
      <c r="U63" s="102">
        <v>3</v>
      </c>
      <c r="V63" s="102">
        <f>IF($H63="","",$H63)</f>
        <v>75.099999999999994</v>
      </c>
      <c r="W63" s="102">
        <f>IF(V63="","",V63/100)</f>
        <v>0.75099999999999989</v>
      </c>
      <c r="X63" s="102">
        <f>IF($G63="","",$G63)</f>
        <v>11.5</v>
      </c>
      <c r="Y63" s="102">
        <f>IF($K63="","",$K63)</f>
        <v>19</v>
      </c>
      <c r="Z63" s="102">
        <f>IF(J63="","",J63-1)</f>
        <v>7</v>
      </c>
      <c r="AA63" s="102">
        <f>IF($L63="","",$L63)</f>
        <v>3</v>
      </c>
      <c r="AB63" s="102">
        <f>IF($M63="","",$M63)</f>
        <v>22</v>
      </c>
      <c r="AC63" s="102">
        <f>IF($H64="","",$H64)</f>
        <v>79.2</v>
      </c>
      <c r="AD63" s="102">
        <f>IF(AC63="","",AC63/100)</f>
        <v>0.79200000000000004</v>
      </c>
      <c r="AE63" s="102">
        <f>IF($G64="","",$G64)</f>
        <v>9.77</v>
      </c>
      <c r="AF63" s="102">
        <f>IF($K64="","",$K64)</f>
        <v>22</v>
      </c>
      <c r="AG63" s="102">
        <f>IF(J64="","",J64-1)</f>
        <v>7</v>
      </c>
      <c r="AH63" s="102">
        <f>IF($L64="","",$L64)</f>
        <v>2</v>
      </c>
      <c r="AI63" s="102">
        <f>IF($M64="","",$M64)</f>
        <v>8</v>
      </c>
      <c r="AJ63" s="102">
        <f>IF($H65="","",$H65)</f>
        <v>79.3</v>
      </c>
      <c r="AK63" s="102">
        <f>IF(AJ63="","",AJ63/100)</f>
        <v>0.79299999999999993</v>
      </c>
      <c r="AL63" s="102">
        <f>IF($G65="","",$G65)</f>
        <v>9.7100000000000009</v>
      </c>
      <c r="AM63" s="102">
        <f>IF($K65="","",$K65)</f>
        <v>23</v>
      </c>
      <c r="AN63" s="102">
        <f>IF(J65="","",J65-1)</f>
        <v>6</v>
      </c>
      <c r="AO63" s="102">
        <f>IF($L65="","",$L65)</f>
        <v>2</v>
      </c>
      <c r="AP63" s="102">
        <f>IF($M65="","",$M65)</f>
        <v>12</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0</v>
      </c>
      <c r="BM63" s="102">
        <f>SUM(P63:P68)/U63</f>
        <v>0</v>
      </c>
      <c r="BN63" s="102">
        <f>SUM(Q63:Q68)/U63</f>
        <v>9.6666666666666661</v>
      </c>
      <c r="BO63" s="102">
        <f>SUM(R63:R68)/U63</f>
        <v>1</v>
      </c>
    </row>
    <row r="64" spans="2:67" ht="15.75" x14ac:dyDescent="0.2">
      <c r="B64" s="147"/>
      <c r="C64" s="21" t="s">
        <v>103</v>
      </c>
      <c r="D64" s="19" t="s">
        <v>745</v>
      </c>
      <c r="E64" s="19">
        <v>239</v>
      </c>
      <c r="F64" s="20"/>
      <c r="G64" s="19">
        <v>9.77</v>
      </c>
      <c r="H64" s="19">
        <v>79.2</v>
      </c>
      <c r="I64" s="19"/>
      <c r="J64" s="19">
        <v>8</v>
      </c>
      <c r="K64" s="19">
        <v>22</v>
      </c>
      <c r="L64" s="19">
        <v>2</v>
      </c>
      <c r="M64" s="19">
        <v>8</v>
      </c>
      <c r="N64" s="19">
        <v>24</v>
      </c>
      <c r="O64" s="19">
        <v>0</v>
      </c>
      <c r="P64" s="19">
        <v>0</v>
      </c>
      <c r="Q64" s="19">
        <v>9</v>
      </c>
      <c r="R64" s="19">
        <v>1</v>
      </c>
      <c r="S64" s="18"/>
    </row>
    <row r="65" spans="2:67" ht="15.75" x14ac:dyDescent="0.2">
      <c r="B65" s="147"/>
      <c r="C65" s="21" t="s">
        <v>102</v>
      </c>
      <c r="D65" s="19" t="str">
        <f>D64</f>
        <v>CO'B</v>
      </c>
      <c r="E65" s="19">
        <f>E64</f>
        <v>239</v>
      </c>
      <c r="F65" s="20"/>
      <c r="G65" s="19">
        <v>9.7100000000000009</v>
      </c>
      <c r="H65" s="19">
        <v>79.3</v>
      </c>
      <c r="I65" s="19"/>
      <c r="J65" s="19">
        <v>7</v>
      </c>
      <c r="K65" s="19">
        <v>23</v>
      </c>
      <c r="L65" s="19">
        <v>2</v>
      </c>
      <c r="M65" s="19">
        <v>12</v>
      </c>
      <c r="N65" s="19">
        <v>21</v>
      </c>
      <c r="O65" s="19">
        <v>0</v>
      </c>
      <c r="P65" s="19">
        <v>0</v>
      </c>
      <c r="Q65" s="19">
        <v>8</v>
      </c>
      <c r="R65" s="19">
        <v>1</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239</v>
      </c>
      <c r="F70" s="13">
        <f>F63</f>
        <v>1890.5</v>
      </c>
      <c r="G70" s="13">
        <f t="shared" ref="G70:R70" si="10">AVERAGE(G63:G68)</f>
        <v>10.326666666666666</v>
      </c>
      <c r="H70" s="13">
        <f t="shared" si="10"/>
        <v>77.866666666666674</v>
      </c>
      <c r="I70" s="13" t="e">
        <f t="shared" si="10"/>
        <v>#DIV/0!</v>
      </c>
      <c r="J70" s="13">
        <f t="shared" si="10"/>
        <v>7.666666666666667</v>
      </c>
      <c r="K70" s="13">
        <f t="shared" si="10"/>
        <v>21.333333333333332</v>
      </c>
      <c r="L70" s="13">
        <f t="shared" si="10"/>
        <v>2.3333333333333335</v>
      </c>
      <c r="M70" s="13">
        <f t="shared" si="10"/>
        <v>14</v>
      </c>
      <c r="N70" s="13">
        <f t="shared" si="10"/>
        <v>26.666666666666668</v>
      </c>
      <c r="O70" s="13">
        <f t="shared" si="10"/>
        <v>0</v>
      </c>
      <c r="P70" s="13">
        <f t="shared" si="10"/>
        <v>0</v>
      </c>
      <c r="Q70" s="13">
        <f t="shared" si="10"/>
        <v>9.6666666666666661</v>
      </c>
      <c r="R70" s="13">
        <f t="shared" si="10"/>
        <v>1</v>
      </c>
      <c r="S70" s="12"/>
    </row>
    <row r="71" spans="2:67" ht="15.75" x14ac:dyDescent="0.2">
      <c r="B71" s="17"/>
      <c r="C71" s="16" t="s">
        <v>97</v>
      </c>
      <c r="D71" s="15"/>
      <c r="E71" s="14"/>
      <c r="F71" s="14"/>
      <c r="G71" s="13">
        <f t="shared" ref="G71:R71" si="11">STDEV(G63:G68)/SQRT(COUNT(G63:G68))</f>
        <v>0.58692229279332853</v>
      </c>
      <c r="H71" s="13">
        <f t="shared" si="11"/>
        <v>1.3836345053678192</v>
      </c>
      <c r="I71" s="13" t="e">
        <f t="shared" si="11"/>
        <v>#DIV/0!</v>
      </c>
      <c r="J71" s="13">
        <f t="shared" si="11"/>
        <v>0.33333333333333337</v>
      </c>
      <c r="K71" s="13">
        <f t="shared" si="11"/>
        <v>1.2018504251546633</v>
      </c>
      <c r="L71" s="13">
        <f t="shared" si="11"/>
        <v>0.33333333333333365</v>
      </c>
      <c r="M71" s="13">
        <f t="shared" si="11"/>
        <v>4.1633319989322652</v>
      </c>
      <c r="N71" s="13">
        <f t="shared" si="11"/>
        <v>4.2557151116012317</v>
      </c>
      <c r="O71" s="13">
        <f t="shared" si="11"/>
        <v>0</v>
      </c>
      <c r="P71" s="13">
        <f t="shared" si="11"/>
        <v>0</v>
      </c>
      <c r="Q71" s="13">
        <f t="shared" si="11"/>
        <v>1.2018504251546644</v>
      </c>
      <c r="R71" s="13">
        <f t="shared" si="11"/>
        <v>0</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730</v>
      </c>
      <c r="E73" s="19">
        <v>237</v>
      </c>
      <c r="F73" s="19">
        <v>1483.76</v>
      </c>
      <c r="G73" s="19">
        <v>9.25</v>
      </c>
      <c r="H73" s="19">
        <v>76.2</v>
      </c>
      <c r="I73" s="19"/>
      <c r="J73" s="19">
        <v>5</v>
      </c>
      <c r="K73" s="19">
        <v>21</v>
      </c>
      <c r="L73" s="19">
        <v>1</v>
      </c>
      <c r="M73" s="19">
        <v>11</v>
      </c>
      <c r="N73" s="19">
        <v>21</v>
      </c>
      <c r="O73" s="19">
        <v>2</v>
      </c>
      <c r="P73" s="19">
        <v>0</v>
      </c>
      <c r="Q73" s="19">
        <v>3</v>
      </c>
      <c r="R73" s="19">
        <v>6</v>
      </c>
      <c r="S73" s="18" t="s">
        <v>731</v>
      </c>
      <c r="U73" s="102">
        <v>3</v>
      </c>
      <c r="V73" s="102">
        <f>IF($H73="","",$H73)</f>
        <v>76.2</v>
      </c>
      <c r="W73" s="102">
        <f>IF(V73="","",V73/100)</f>
        <v>0.76200000000000001</v>
      </c>
      <c r="X73" s="102">
        <f>IF($G73="","",$G73)</f>
        <v>9.25</v>
      </c>
      <c r="Y73" s="102">
        <f>IF($K73="","",$K73)</f>
        <v>21</v>
      </c>
      <c r="Z73" s="102">
        <f>IF(J73="","",J73-1)</f>
        <v>4</v>
      </c>
      <c r="AA73" s="102">
        <f>IF($L73="","",$L73)</f>
        <v>1</v>
      </c>
      <c r="AB73" s="102">
        <f>IF($M73="","",$M73)</f>
        <v>11</v>
      </c>
      <c r="AC73" s="102">
        <f>IF($H74="","",$H74)</f>
        <v>98.8</v>
      </c>
      <c r="AD73" s="102">
        <f>IF(AC73="","",AC73/100)</f>
        <v>0.98799999999999999</v>
      </c>
      <c r="AE73" s="102">
        <f>IF($G74="","",$G74)</f>
        <v>11.97</v>
      </c>
      <c r="AF73" s="102">
        <f>IF($K74="","",$K74)</f>
        <v>26</v>
      </c>
      <c r="AG73" s="102">
        <f>IF(J74="","",J74-1)</f>
        <v>6</v>
      </c>
      <c r="AH73" s="102">
        <f>IF($L74="","",$L74)</f>
        <v>1</v>
      </c>
      <c r="AI73" s="102">
        <f>IF($M74="","",$M74)</f>
        <v>9</v>
      </c>
      <c r="AJ73" s="102">
        <f>IF($H75="","",$H75)</f>
        <v>88.9</v>
      </c>
      <c r="AK73" s="102">
        <f>IF(AJ73="","",AJ73/100)</f>
        <v>0.88900000000000001</v>
      </c>
      <c r="AL73" s="102">
        <f>IF($G75="","",$G75)</f>
        <v>11.11</v>
      </c>
      <c r="AM73" s="102">
        <f>IF($K75="","",$K75)</f>
        <v>23</v>
      </c>
      <c r="AN73" s="102">
        <f>IF(J75="","",J75-1)</f>
        <v>4</v>
      </c>
      <c r="AO73" s="102">
        <f>IF($L75="","",$L75)</f>
        <v>1</v>
      </c>
      <c r="AP73" s="102">
        <f>IF($M75="","",$M75)</f>
        <v>10</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2</v>
      </c>
      <c r="BM73" s="102">
        <f>SUM(P73:P78)/U73</f>
        <v>0.33333333333333331</v>
      </c>
      <c r="BN73" s="102">
        <f>SUM(Q73:Q78)/U73</f>
        <v>4.333333333333333</v>
      </c>
      <c r="BO73" s="102">
        <f>SUM(R73:R78)/U73</f>
        <v>5.333333333333333</v>
      </c>
    </row>
    <row r="74" spans="2:67" ht="15.75" x14ac:dyDescent="0.2">
      <c r="B74" s="147"/>
      <c r="C74" s="21" t="s">
        <v>103</v>
      </c>
      <c r="D74" s="19" t="s">
        <v>745</v>
      </c>
      <c r="E74" s="19">
        <v>239</v>
      </c>
      <c r="F74" s="20"/>
      <c r="G74" s="19">
        <v>11.97</v>
      </c>
      <c r="H74" s="19">
        <v>98.8</v>
      </c>
      <c r="I74" s="19"/>
      <c r="J74" s="19">
        <v>7</v>
      </c>
      <c r="K74" s="19">
        <v>26</v>
      </c>
      <c r="L74" s="19">
        <v>1</v>
      </c>
      <c r="M74" s="19">
        <v>9</v>
      </c>
      <c r="N74" s="19">
        <v>23</v>
      </c>
      <c r="O74" s="19">
        <v>4</v>
      </c>
      <c r="P74" s="19">
        <v>1</v>
      </c>
      <c r="Q74" s="19">
        <v>8</v>
      </c>
      <c r="R74" s="19">
        <v>3</v>
      </c>
      <c r="S74" s="18" t="s">
        <v>731</v>
      </c>
    </row>
    <row r="75" spans="2:67" ht="15.75" x14ac:dyDescent="0.2">
      <c r="B75" s="147"/>
      <c r="C75" s="21" t="s">
        <v>102</v>
      </c>
      <c r="D75" s="19" t="str">
        <f>D74</f>
        <v>CO'B</v>
      </c>
      <c r="E75" s="19">
        <f>E74</f>
        <v>239</v>
      </c>
      <c r="F75" s="20"/>
      <c r="G75" s="19">
        <v>11.11</v>
      </c>
      <c r="H75" s="19">
        <v>88.9</v>
      </c>
      <c r="I75" s="19"/>
      <c r="J75" s="19">
        <v>5</v>
      </c>
      <c r="K75" s="19">
        <v>23</v>
      </c>
      <c r="L75" s="19">
        <v>1</v>
      </c>
      <c r="M75" s="19">
        <v>10</v>
      </c>
      <c r="N75" s="19">
        <v>26</v>
      </c>
      <c r="O75" s="19">
        <v>0</v>
      </c>
      <c r="P75" s="19">
        <v>0</v>
      </c>
      <c r="Q75" s="19">
        <v>2</v>
      </c>
      <c r="R75" s="19">
        <v>7</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239</v>
      </c>
      <c r="F80" s="13">
        <f>F73</f>
        <v>1483.76</v>
      </c>
      <c r="G80" s="13">
        <f t="shared" ref="G80:R80" si="12">AVERAGE(G73:G78)</f>
        <v>10.776666666666666</v>
      </c>
      <c r="H80" s="13">
        <f t="shared" si="12"/>
        <v>87.966666666666654</v>
      </c>
      <c r="I80" s="13" t="e">
        <f t="shared" si="12"/>
        <v>#DIV/0!</v>
      </c>
      <c r="J80" s="13">
        <f t="shared" si="12"/>
        <v>5.666666666666667</v>
      </c>
      <c r="K80" s="13">
        <f t="shared" si="12"/>
        <v>23.333333333333332</v>
      </c>
      <c r="L80" s="13">
        <f t="shared" si="12"/>
        <v>1</v>
      </c>
      <c r="M80" s="13">
        <f t="shared" si="12"/>
        <v>10</v>
      </c>
      <c r="N80" s="13">
        <f t="shared" si="12"/>
        <v>23.333333333333332</v>
      </c>
      <c r="O80" s="13">
        <f t="shared" si="12"/>
        <v>2</v>
      </c>
      <c r="P80" s="13">
        <f t="shared" si="12"/>
        <v>0.33333333333333331</v>
      </c>
      <c r="Q80" s="13">
        <f t="shared" si="12"/>
        <v>4.333333333333333</v>
      </c>
      <c r="R80" s="13">
        <f t="shared" si="12"/>
        <v>5.333333333333333</v>
      </c>
      <c r="S80" s="12"/>
    </row>
    <row r="81" spans="2:67" ht="15.75" x14ac:dyDescent="0.2">
      <c r="B81" s="17"/>
      <c r="C81" s="16" t="s">
        <v>97</v>
      </c>
      <c r="D81" s="15"/>
      <c r="E81" s="14"/>
      <c r="F81" s="14"/>
      <c r="G81" s="13">
        <f t="shared" ref="G81:R81" si="13">STDEV(G73:G78)/SQRT(COUNT(G73:G78))</f>
        <v>0.80268992214373636</v>
      </c>
      <c r="H81" s="13">
        <f t="shared" si="13"/>
        <v>6.5407271087480323</v>
      </c>
      <c r="I81" s="13" t="e">
        <f t="shared" si="13"/>
        <v>#DIV/0!</v>
      </c>
      <c r="J81" s="13">
        <f t="shared" si="13"/>
        <v>0.6666666666666673</v>
      </c>
      <c r="K81" s="13">
        <f t="shared" si="13"/>
        <v>1.4529663145135581</v>
      </c>
      <c r="L81" s="13">
        <f t="shared" si="13"/>
        <v>0</v>
      </c>
      <c r="M81" s="13">
        <f t="shared" si="13"/>
        <v>0.57735026918962584</v>
      </c>
      <c r="N81" s="13">
        <f t="shared" si="13"/>
        <v>1.4529663145135581</v>
      </c>
      <c r="O81" s="13">
        <f t="shared" si="13"/>
        <v>1.1547005383792517</v>
      </c>
      <c r="P81" s="13">
        <f t="shared" si="13"/>
        <v>0.33333333333333337</v>
      </c>
      <c r="Q81" s="13">
        <f t="shared" si="13"/>
        <v>1.855921454276674</v>
      </c>
      <c r="R81" s="13">
        <f t="shared" si="13"/>
        <v>1.2018504251546636</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745</v>
      </c>
      <c r="E83" s="19">
        <v>237</v>
      </c>
      <c r="F83" s="19">
        <v>1500.16</v>
      </c>
      <c r="G83" s="19">
        <v>12.55</v>
      </c>
      <c r="H83" s="19">
        <v>92.2</v>
      </c>
      <c r="I83" s="19"/>
      <c r="K83" s="19">
        <v>26</v>
      </c>
      <c r="L83" s="19">
        <v>3</v>
      </c>
      <c r="M83" s="19">
        <v>22</v>
      </c>
      <c r="N83" s="19">
        <v>31</v>
      </c>
      <c r="O83" s="19">
        <v>0</v>
      </c>
      <c r="P83" s="19">
        <v>0</v>
      </c>
      <c r="Q83" s="19">
        <v>15</v>
      </c>
      <c r="R83" s="19">
        <v>0</v>
      </c>
      <c r="S83" s="19"/>
      <c r="T83" s="7" t="s">
        <v>787</v>
      </c>
      <c r="U83" s="102">
        <v>3</v>
      </c>
      <c r="V83" s="102">
        <f>IF($H83="","",$H83)</f>
        <v>92.2</v>
      </c>
      <c r="W83" s="102">
        <f>IF(V83="","",V83/100)</f>
        <v>0.92200000000000004</v>
      </c>
      <c r="X83" s="102">
        <f>IF($G83="","",$G83)</f>
        <v>12.55</v>
      </c>
      <c r="Y83" s="102">
        <f>IF($L83="","",$L83)</f>
        <v>3</v>
      </c>
      <c r="Z83" s="102">
        <f>IF(K83="","",K83-1)</f>
        <v>25</v>
      </c>
      <c r="AA83" s="102">
        <f>IF($M83="","",$M83)</f>
        <v>22</v>
      </c>
      <c r="AB83" s="102">
        <f>IF($N83="","",$N83)</f>
        <v>31</v>
      </c>
      <c r="AC83" s="102">
        <f>IF($H84="","",$H84)</f>
        <v>84.8</v>
      </c>
      <c r="AD83" s="102">
        <f>IF(AC83="","",AC83/100)</f>
        <v>0.84799999999999998</v>
      </c>
      <c r="AE83" s="102">
        <f>IF($G84="","",$G84)</f>
        <v>10.62</v>
      </c>
      <c r="AF83" s="102">
        <f>IF($L84="","",$L84)</f>
        <v>1</v>
      </c>
      <c r="AG83" s="102">
        <f>IF(K84="","",K84-1)</f>
        <v>19</v>
      </c>
      <c r="AH83" s="102">
        <f>IF($M84="","",$M84)</f>
        <v>2</v>
      </c>
      <c r="AI83" s="102">
        <f>IF($N84="","",$N84)</f>
        <v>17</v>
      </c>
      <c r="AJ83" s="102">
        <f>IF($H85="","",$H85)</f>
        <v>94.5</v>
      </c>
      <c r="AK83" s="102">
        <f>IF(AJ83="","",AJ83/100)</f>
        <v>0.94499999999999995</v>
      </c>
      <c r="AL83" s="102">
        <f>IF($G85="","",$G85)</f>
        <v>12.63</v>
      </c>
      <c r="AM83" s="102">
        <f>IF($L85="","",$L85)</f>
        <v>1</v>
      </c>
      <c r="AN83" s="102">
        <f>IF(K85="","",K85-1)</f>
        <v>25</v>
      </c>
      <c r="AO83" s="102">
        <f>IF($M85="","",$M85)</f>
        <v>16</v>
      </c>
      <c r="AP83" s="102">
        <f>IF($N85="","",$N85)</f>
        <v>46</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1.3333333333333333</v>
      </c>
      <c r="BM83" s="102">
        <f>SUM(P83:P88)/U83</f>
        <v>0</v>
      </c>
      <c r="BN83" s="102">
        <f>SUM(Q83:Q88)/U83</f>
        <v>12.666666666666666</v>
      </c>
      <c r="BO83" s="102">
        <f>SUM(R83:R88)/U83</f>
        <v>1</v>
      </c>
    </row>
    <row r="84" spans="2:67" ht="15.75" x14ac:dyDescent="0.2">
      <c r="B84" s="147"/>
      <c r="C84" s="21" t="s">
        <v>103</v>
      </c>
      <c r="D84" s="19" t="s">
        <v>745</v>
      </c>
      <c r="E84" s="19">
        <v>240</v>
      </c>
      <c r="F84" s="20"/>
      <c r="G84" s="19">
        <v>10.62</v>
      </c>
      <c r="H84" s="19">
        <v>84.8</v>
      </c>
      <c r="I84" s="19"/>
      <c r="K84" s="19">
        <v>20</v>
      </c>
      <c r="L84" s="19">
        <v>1</v>
      </c>
      <c r="M84" s="19">
        <v>2</v>
      </c>
      <c r="N84" s="19">
        <v>17</v>
      </c>
      <c r="O84" s="19">
        <v>0</v>
      </c>
      <c r="P84" s="19">
        <v>0</v>
      </c>
      <c r="Q84" s="19">
        <v>7</v>
      </c>
      <c r="R84" s="19">
        <v>1</v>
      </c>
      <c r="S84" s="19"/>
    </row>
    <row r="85" spans="2:67" ht="15.75" x14ac:dyDescent="0.2">
      <c r="B85" s="147"/>
      <c r="C85" s="21" t="s">
        <v>102</v>
      </c>
      <c r="D85" s="19" t="str">
        <f>D84</f>
        <v>CO'B</v>
      </c>
      <c r="E85" s="19">
        <f>E84</f>
        <v>240</v>
      </c>
      <c r="F85" s="20"/>
      <c r="G85" s="19">
        <v>12.63</v>
      </c>
      <c r="H85" s="19">
        <v>94.5</v>
      </c>
      <c r="I85" s="19"/>
      <c r="K85" s="19">
        <v>26</v>
      </c>
      <c r="L85" s="19">
        <v>1</v>
      </c>
      <c r="M85" s="19">
        <v>16</v>
      </c>
      <c r="N85" s="19">
        <v>46</v>
      </c>
      <c r="O85" s="19">
        <v>4</v>
      </c>
      <c r="P85" s="19">
        <v>0</v>
      </c>
      <c r="Q85" s="19">
        <v>16</v>
      </c>
      <c r="R85" s="19">
        <v>2</v>
      </c>
      <c r="S85" s="19"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240</v>
      </c>
      <c r="F90" s="13">
        <f>F83</f>
        <v>1500.16</v>
      </c>
      <c r="G90" s="13">
        <f t="shared" ref="G90:R90" si="14">AVERAGE(G83:G88)</f>
        <v>11.933333333333335</v>
      </c>
      <c r="H90" s="13">
        <f t="shared" si="14"/>
        <v>90.5</v>
      </c>
      <c r="I90" s="13" t="e">
        <f t="shared" si="14"/>
        <v>#DIV/0!</v>
      </c>
      <c r="J90" s="13" t="e">
        <f t="shared" si="14"/>
        <v>#DIV/0!</v>
      </c>
      <c r="K90" s="13">
        <f t="shared" si="14"/>
        <v>24</v>
      </c>
      <c r="L90" s="13">
        <f t="shared" si="14"/>
        <v>1.6666666666666667</v>
      </c>
      <c r="M90" s="13">
        <f t="shared" si="14"/>
        <v>13.333333333333334</v>
      </c>
      <c r="N90" s="13">
        <f t="shared" si="14"/>
        <v>31.333333333333332</v>
      </c>
      <c r="O90" s="13">
        <f t="shared" si="14"/>
        <v>1.3333333333333333</v>
      </c>
      <c r="P90" s="13">
        <f t="shared" si="14"/>
        <v>0</v>
      </c>
      <c r="Q90" s="13">
        <f t="shared" si="14"/>
        <v>12.666666666666666</v>
      </c>
      <c r="R90" s="13">
        <f t="shared" si="14"/>
        <v>1</v>
      </c>
      <c r="S90" s="12"/>
    </row>
    <row r="91" spans="2:67" ht="15.75" x14ac:dyDescent="0.2">
      <c r="B91" s="17"/>
      <c r="C91" s="16" t="s">
        <v>97</v>
      </c>
      <c r="D91" s="15"/>
      <c r="E91" s="14"/>
      <c r="F91" s="14"/>
      <c r="G91" s="13">
        <f t="shared" ref="G91:R91" si="15">STDEV(G83:G88)/SQRT(COUNT(G83:G88))</f>
        <v>0.65707263254867421</v>
      </c>
      <c r="H91" s="13">
        <f t="shared" si="15"/>
        <v>2.9263173671584801</v>
      </c>
      <c r="I91" s="13" t="e">
        <f t="shared" si="15"/>
        <v>#DIV/0!</v>
      </c>
      <c r="J91" s="13" t="e">
        <f t="shared" si="15"/>
        <v>#DIV/0!</v>
      </c>
      <c r="K91" s="13">
        <f t="shared" si="15"/>
        <v>2</v>
      </c>
      <c r="L91" s="13">
        <f t="shared" si="15"/>
        <v>0.66666666666666663</v>
      </c>
      <c r="M91" s="13">
        <f t="shared" si="15"/>
        <v>5.9254629448770597</v>
      </c>
      <c r="N91" s="13">
        <f t="shared" si="15"/>
        <v>8.3732377913869787</v>
      </c>
      <c r="O91" s="13">
        <f t="shared" si="15"/>
        <v>1.3333333333333335</v>
      </c>
      <c r="P91" s="13">
        <f t="shared" si="15"/>
        <v>0</v>
      </c>
      <c r="Q91" s="13">
        <f t="shared" si="15"/>
        <v>2.8480012484391777</v>
      </c>
      <c r="R91" s="13">
        <f t="shared" si="15"/>
        <v>0.57735026918962584</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C649B-7AFC-420C-BDC0-EDD05955711F}">
  <sheetPr>
    <pageSetUpPr fitToPage="1"/>
  </sheetPr>
  <dimension ref="B1:BO92"/>
  <sheetViews>
    <sheetView defaultGridColor="0" colorId="8" zoomScale="85" workbookViewId="0">
      <selection activeCell="U1" sqref="U1:BP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237</v>
      </c>
      <c r="F13" s="19">
        <v>1550.62</v>
      </c>
      <c r="G13" s="19">
        <v>18.809999999999999</v>
      </c>
      <c r="H13" s="19">
        <v>96.7</v>
      </c>
      <c r="I13" s="19"/>
      <c r="J13" s="19">
        <v>8</v>
      </c>
      <c r="K13" s="19">
        <v>25</v>
      </c>
      <c r="L13" s="19">
        <v>4</v>
      </c>
      <c r="M13" s="19">
        <v>56</v>
      </c>
      <c r="N13" s="19">
        <v>75</v>
      </c>
      <c r="O13" s="19">
        <v>30</v>
      </c>
      <c r="P13" s="19">
        <v>2</v>
      </c>
      <c r="Q13" s="19">
        <v>19</v>
      </c>
      <c r="R13" s="19">
        <v>7</v>
      </c>
      <c r="S13" s="18" t="s">
        <v>732</v>
      </c>
      <c r="U13" s="102">
        <v>3</v>
      </c>
      <c r="V13" s="102">
        <f>IF($H13="","",$H13)</f>
        <v>96.7</v>
      </c>
      <c r="W13" s="102">
        <f>IF(V13="","",V13/100)</f>
        <v>0.96700000000000008</v>
      </c>
      <c r="X13" s="102">
        <f>IF($G13="","",$G13)</f>
        <v>18.809999999999999</v>
      </c>
      <c r="Y13" s="102">
        <f>IF($K13="","",$K13)</f>
        <v>25</v>
      </c>
      <c r="Z13" s="102">
        <f>IF(J13="","",J13-1)</f>
        <v>7</v>
      </c>
      <c r="AA13" s="102">
        <f>IF($L13="","",$L13)</f>
        <v>4</v>
      </c>
      <c r="AB13" s="102">
        <f>IF($M13="","",$M13)</f>
        <v>56</v>
      </c>
      <c r="AC13" s="102">
        <f>IF($H14="","",$H14)</f>
        <v>91.8</v>
      </c>
      <c r="AD13" s="102">
        <f>IF(AC13="","",AC13/100)</f>
        <v>0.91799999999999993</v>
      </c>
      <c r="AE13" s="102">
        <f>IF($G14="","",$G14)</f>
        <v>18.77</v>
      </c>
      <c r="AF13" s="102">
        <f>IF($K14="","",$K14)</f>
        <v>28</v>
      </c>
      <c r="AG13" s="102">
        <f>IF(J14="","",J14-1)</f>
        <v>10</v>
      </c>
      <c r="AH13" s="102">
        <f>IF($L14="","",$L14)</f>
        <v>4</v>
      </c>
      <c r="AI13" s="102">
        <f>IF($M14="","",$M14)</f>
        <v>70</v>
      </c>
      <c r="AJ13" s="102">
        <f>IF($H15="","",$H15)</f>
        <v>84.1</v>
      </c>
      <c r="AK13" s="102">
        <f>IF(AJ13="","",AJ13/100)</f>
        <v>0.84099999999999997</v>
      </c>
      <c r="AL13" s="102">
        <f>IF($G15="","",$G15)</f>
        <v>14.93</v>
      </c>
      <c r="AM13" s="102">
        <f>IF($K15="","",$K15)</f>
        <v>26</v>
      </c>
      <c r="AN13" s="102">
        <f>IF(J15="","",J15-1)</f>
        <v>5</v>
      </c>
      <c r="AO13" s="102">
        <f>IF($L15="","",$L15)</f>
        <v>2</v>
      </c>
      <c r="AP13" s="102">
        <f>IF($M15="","",$M15)</f>
        <v>48</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35</v>
      </c>
      <c r="BM13" s="102">
        <f>SUM(P13:P18)/U13</f>
        <v>1.3333333333333333</v>
      </c>
      <c r="BN13" s="102">
        <f>SUM(Q13:Q18)/U13</f>
        <v>22</v>
      </c>
      <c r="BO13" s="102">
        <f>SUM(R13:R18)/U13</f>
        <v>7.666666666666667</v>
      </c>
    </row>
    <row r="14" spans="2:67" ht="15.75" x14ac:dyDescent="0.2">
      <c r="B14" s="147"/>
      <c r="C14" s="21" t="s">
        <v>103</v>
      </c>
      <c r="D14" s="19" t="s">
        <v>745</v>
      </c>
      <c r="E14" s="19">
        <v>239</v>
      </c>
      <c r="F14" s="20"/>
      <c r="G14" s="19">
        <v>18.77</v>
      </c>
      <c r="H14" s="19">
        <v>91.8</v>
      </c>
      <c r="I14" s="19"/>
      <c r="J14" s="19">
        <v>11</v>
      </c>
      <c r="K14" s="19">
        <v>28</v>
      </c>
      <c r="L14" s="19">
        <v>4</v>
      </c>
      <c r="M14" s="19">
        <v>70</v>
      </c>
      <c r="N14" s="19">
        <v>81</v>
      </c>
      <c r="O14" s="19">
        <v>62</v>
      </c>
      <c r="P14" s="19">
        <v>2</v>
      </c>
      <c r="Q14" s="19">
        <v>25</v>
      </c>
      <c r="R14" s="19">
        <v>6</v>
      </c>
      <c r="S14" s="18" t="s">
        <v>732</v>
      </c>
    </row>
    <row r="15" spans="2:67" ht="15.75" x14ac:dyDescent="0.2">
      <c r="B15" s="147"/>
      <c r="C15" s="21" t="s">
        <v>102</v>
      </c>
      <c r="D15" s="19" t="str">
        <f>D14</f>
        <v>CO'B</v>
      </c>
      <c r="E15" s="19">
        <f>E14</f>
        <v>239</v>
      </c>
      <c r="F15" s="20"/>
      <c r="G15" s="19">
        <v>14.93</v>
      </c>
      <c r="H15" s="19">
        <v>84.1</v>
      </c>
      <c r="I15" s="19"/>
      <c r="J15" s="19">
        <v>6</v>
      </c>
      <c r="K15" s="19">
        <v>26</v>
      </c>
      <c r="L15" s="19">
        <v>2</v>
      </c>
      <c r="M15" s="19">
        <v>48</v>
      </c>
      <c r="N15" s="19">
        <v>50</v>
      </c>
      <c r="O15" s="19">
        <v>13</v>
      </c>
      <c r="P15" s="19">
        <v>0</v>
      </c>
      <c r="Q15" s="19">
        <v>22</v>
      </c>
      <c r="R15" s="19">
        <v>10</v>
      </c>
      <c r="S15" s="18" t="s">
        <v>731</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239</v>
      </c>
      <c r="F20" s="13">
        <f>F13</f>
        <v>1550.62</v>
      </c>
      <c r="G20" s="13">
        <f t="shared" ref="G20:R20" si="0">AVERAGE(G13:G18)</f>
        <v>17.503333333333334</v>
      </c>
      <c r="H20" s="13">
        <f t="shared" si="0"/>
        <v>90.866666666666674</v>
      </c>
      <c r="I20" s="13" t="e">
        <f t="shared" si="0"/>
        <v>#DIV/0!</v>
      </c>
      <c r="J20" s="13">
        <f t="shared" si="0"/>
        <v>8.3333333333333339</v>
      </c>
      <c r="K20" s="13">
        <f t="shared" si="0"/>
        <v>26.333333333333332</v>
      </c>
      <c r="L20" s="13">
        <f t="shared" si="0"/>
        <v>3.3333333333333335</v>
      </c>
      <c r="M20" s="13">
        <f t="shared" si="0"/>
        <v>58</v>
      </c>
      <c r="N20" s="13">
        <f t="shared" si="0"/>
        <v>68.666666666666671</v>
      </c>
      <c r="O20" s="13">
        <f t="shared" si="0"/>
        <v>35</v>
      </c>
      <c r="P20" s="13">
        <f t="shared" si="0"/>
        <v>1.3333333333333333</v>
      </c>
      <c r="Q20" s="13">
        <f t="shared" si="0"/>
        <v>22</v>
      </c>
      <c r="R20" s="13">
        <f t="shared" si="0"/>
        <v>7.666666666666667</v>
      </c>
      <c r="S20" s="12"/>
    </row>
    <row r="21" spans="2:67" ht="15.75" x14ac:dyDescent="0.2">
      <c r="B21" s="17"/>
      <c r="C21" s="16" t="s">
        <v>97</v>
      </c>
      <c r="D21" s="15"/>
      <c r="E21" s="14"/>
      <c r="F21" s="14"/>
      <c r="G21" s="13">
        <f t="shared" ref="G21:R21" si="1">STDEV(G13:G18)/SQRT(COUNT(G13:G18))</f>
        <v>1.2867184790949566</v>
      </c>
      <c r="H21" s="13">
        <f t="shared" si="1"/>
        <v>3.6671211839504019</v>
      </c>
      <c r="I21" s="13" t="e">
        <f t="shared" si="1"/>
        <v>#DIV/0!</v>
      </c>
      <c r="J21" s="13">
        <f t="shared" si="1"/>
        <v>1.4529663145135574</v>
      </c>
      <c r="K21" s="13">
        <f t="shared" si="1"/>
        <v>0.88191710368819698</v>
      </c>
      <c r="L21" s="13">
        <f t="shared" si="1"/>
        <v>0.66666666666666641</v>
      </c>
      <c r="M21" s="13">
        <f t="shared" si="1"/>
        <v>6.4291005073286369</v>
      </c>
      <c r="N21" s="13">
        <f t="shared" si="1"/>
        <v>9.4926872439320888</v>
      </c>
      <c r="O21" s="13">
        <f t="shared" si="1"/>
        <v>14.364307617610162</v>
      </c>
      <c r="P21" s="13">
        <f t="shared" si="1"/>
        <v>0.66666666666666674</v>
      </c>
      <c r="Q21" s="13">
        <f t="shared" si="1"/>
        <v>1.7320508075688774</v>
      </c>
      <c r="R21" s="13">
        <f t="shared" si="1"/>
        <v>1.2018504251546627</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730</v>
      </c>
      <c r="E23" s="19">
        <v>237</v>
      </c>
      <c r="F23" s="19">
        <v>1591.97</v>
      </c>
      <c r="G23" s="19">
        <v>15.11</v>
      </c>
      <c r="H23" s="19">
        <v>82.1</v>
      </c>
      <c r="I23" s="19"/>
      <c r="J23" s="19">
        <v>8</v>
      </c>
      <c r="K23" s="19">
        <v>28</v>
      </c>
      <c r="L23" s="19">
        <v>3</v>
      </c>
      <c r="M23" s="19">
        <v>19</v>
      </c>
      <c r="N23" s="19">
        <v>30</v>
      </c>
      <c r="O23" s="19">
        <v>6</v>
      </c>
      <c r="P23" s="19">
        <v>0</v>
      </c>
      <c r="Q23" s="19">
        <v>8</v>
      </c>
      <c r="R23" s="19">
        <v>14</v>
      </c>
      <c r="S23" s="18"/>
      <c r="U23" s="102">
        <v>3</v>
      </c>
      <c r="V23" s="102">
        <f>IF($H23="","",$H23)</f>
        <v>82.1</v>
      </c>
      <c r="W23" s="102">
        <f>IF(V23="","",V23/100)</f>
        <v>0.82099999999999995</v>
      </c>
      <c r="X23" s="102">
        <f>IF($G23="","",$G23)</f>
        <v>15.11</v>
      </c>
      <c r="Y23" s="102">
        <f>IF($K23="","",$K23)</f>
        <v>28</v>
      </c>
      <c r="Z23" s="102">
        <f>IF(J23="","",J23-1)</f>
        <v>7</v>
      </c>
      <c r="AA23" s="102">
        <f>IF($L23="","",$L23)</f>
        <v>3</v>
      </c>
      <c r="AB23" s="102">
        <f>IF($M23="","",$M23)</f>
        <v>19</v>
      </c>
      <c r="AC23" s="102">
        <f>IF($H24="","",$H24)</f>
        <v>99.8</v>
      </c>
      <c r="AD23" s="102">
        <f>IF(AC23="","",AC23/100)</f>
        <v>0.998</v>
      </c>
      <c r="AE23" s="102">
        <f>IF($G24="","",$G24)</f>
        <v>11.05</v>
      </c>
      <c r="AF23" s="102">
        <f>IF($K24="","",$K24)</f>
        <v>29</v>
      </c>
      <c r="AG23" s="102">
        <f>IF(J24="","",J24-1)</f>
        <v>6</v>
      </c>
      <c r="AH23" s="102">
        <f>IF($L24="","",$L24)</f>
        <v>1</v>
      </c>
      <c r="AI23" s="102">
        <f>IF($M24="","",$M24)</f>
        <v>20</v>
      </c>
      <c r="AJ23" s="102">
        <f>IF($H25="","",$H25)</f>
        <v>106.3</v>
      </c>
      <c r="AK23" s="102">
        <f>IF(AJ23="","",AJ23/100)</f>
        <v>1.0629999999999999</v>
      </c>
      <c r="AL23" s="102">
        <f>IF($G25="","",$G25)</f>
        <v>13.17</v>
      </c>
      <c r="AM23" s="102">
        <f>IF($K25="","",$K25)</f>
        <v>27</v>
      </c>
      <c r="AN23" s="102">
        <f>IF(J25="","",J25-1)</f>
        <v>4</v>
      </c>
      <c r="AO23" s="102">
        <f>IF($L25="","",$L25)</f>
        <v>2</v>
      </c>
      <c r="AP23" s="102">
        <f>IF($M25="","",$M25)</f>
        <v>7</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12.333333333333334</v>
      </c>
      <c r="BM23" s="102">
        <f>SUM(P23:P28)/U23</f>
        <v>1.3333333333333333</v>
      </c>
      <c r="BN23" s="102">
        <f>SUM(Q23:Q28)/U23</f>
        <v>11.333333333333334</v>
      </c>
      <c r="BO23" s="102">
        <f>SUM(R23:R28)/U23</f>
        <v>9.3333333333333339</v>
      </c>
    </row>
    <row r="24" spans="2:67" ht="15.75" x14ac:dyDescent="0.2">
      <c r="B24" s="147"/>
      <c r="C24" s="21" t="s">
        <v>103</v>
      </c>
      <c r="D24" s="19" t="s">
        <v>745</v>
      </c>
      <c r="E24" s="19">
        <v>240</v>
      </c>
      <c r="F24" s="20"/>
      <c r="G24" s="19">
        <v>11.05</v>
      </c>
      <c r="H24" s="19">
        <v>99.8</v>
      </c>
      <c r="I24" s="19"/>
      <c r="J24" s="19">
        <v>7</v>
      </c>
      <c r="K24" s="19">
        <v>29</v>
      </c>
      <c r="L24" s="19">
        <v>1</v>
      </c>
      <c r="M24" s="19">
        <v>20</v>
      </c>
      <c r="N24" s="19">
        <v>32</v>
      </c>
      <c r="O24" s="19">
        <v>12</v>
      </c>
      <c r="P24" s="19">
        <v>1</v>
      </c>
      <c r="Q24" s="19">
        <v>15</v>
      </c>
      <c r="R24" s="19">
        <v>5</v>
      </c>
      <c r="S24" s="18" t="s">
        <v>731</v>
      </c>
    </row>
    <row r="25" spans="2:67" ht="15.75" x14ac:dyDescent="0.2">
      <c r="B25" s="147"/>
      <c r="C25" s="21" t="s">
        <v>102</v>
      </c>
      <c r="D25" s="19" t="str">
        <f>D24</f>
        <v>CO'B</v>
      </c>
      <c r="E25" s="19">
        <f>E24</f>
        <v>240</v>
      </c>
      <c r="F25" s="20"/>
      <c r="G25" s="19">
        <v>13.17</v>
      </c>
      <c r="H25" s="19">
        <v>106.3</v>
      </c>
      <c r="I25" s="19"/>
      <c r="J25" s="19">
        <v>5</v>
      </c>
      <c r="K25" s="19">
        <v>27</v>
      </c>
      <c r="L25" s="19">
        <v>2</v>
      </c>
      <c r="M25" s="19">
        <v>7</v>
      </c>
      <c r="N25" s="19">
        <v>31</v>
      </c>
      <c r="O25" s="19">
        <v>19</v>
      </c>
      <c r="P25" s="19">
        <v>3</v>
      </c>
      <c r="Q25" s="19">
        <v>11</v>
      </c>
      <c r="R25" s="19">
        <v>9</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240</v>
      </c>
      <c r="F30" s="13">
        <f>F23</f>
        <v>1591.97</v>
      </c>
      <c r="G30" s="13">
        <f t="shared" ref="G30:R30" si="2">AVERAGE(G23:G28)</f>
        <v>13.11</v>
      </c>
      <c r="H30" s="13">
        <f t="shared" si="2"/>
        <v>96.066666666666663</v>
      </c>
      <c r="I30" s="13" t="e">
        <f t="shared" si="2"/>
        <v>#DIV/0!</v>
      </c>
      <c r="J30" s="13">
        <f t="shared" si="2"/>
        <v>6.666666666666667</v>
      </c>
      <c r="K30" s="13">
        <f t="shared" si="2"/>
        <v>28</v>
      </c>
      <c r="L30" s="13">
        <f t="shared" si="2"/>
        <v>2</v>
      </c>
      <c r="M30" s="13">
        <f t="shared" si="2"/>
        <v>15.333333333333334</v>
      </c>
      <c r="N30" s="13">
        <f t="shared" si="2"/>
        <v>31</v>
      </c>
      <c r="O30" s="13">
        <f t="shared" si="2"/>
        <v>12.333333333333334</v>
      </c>
      <c r="P30" s="13">
        <f t="shared" si="2"/>
        <v>1.3333333333333333</v>
      </c>
      <c r="Q30" s="13">
        <f t="shared" si="2"/>
        <v>11.333333333333334</v>
      </c>
      <c r="R30" s="13">
        <f t="shared" si="2"/>
        <v>9.3333333333333339</v>
      </c>
      <c r="S30" s="12"/>
    </row>
    <row r="31" spans="2:67" ht="15.75" x14ac:dyDescent="0.2">
      <c r="B31" s="17"/>
      <c r="C31" s="16" t="s">
        <v>97</v>
      </c>
      <c r="D31" s="15"/>
      <c r="E31" s="14"/>
      <c r="F31" s="14"/>
      <c r="G31" s="13">
        <f t="shared" ref="G31:R31" si="3">STDEV(G23:G28)/SQRT(COUNT(G23:G28))</f>
        <v>1.1724049357339541</v>
      </c>
      <c r="H31" s="13">
        <f t="shared" si="3"/>
        <v>7.2310288187627636</v>
      </c>
      <c r="I31" s="13" t="e">
        <f t="shared" si="3"/>
        <v>#DIV/0!</v>
      </c>
      <c r="J31" s="13">
        <f t="shared" si="3"/>
        <v>0.88191710368819609</v>
      </c>
      <c r="K31" s="13">
        <f t="shared" si="3"/>
        <v>0.57735026918962584</v>
      </c>
      <c r="L31" s="13">
        <f t="shared" si="3"/>
        <v>0.57735026918962584</v>
      </c>
      <c r="M31" s="13">
        <f t="shared" si="3"/>
        <v>4.176654695380555</v>
      </c>
      <c r="N31" s="13">
        <f t="shared" si="3"/>
        <v>0.57735026918962584</v>
      </c>
      <c r="O31" s="13">
        <f t="shared" si="3"/>
        <v>3.7564758898615489</v>
      </c>
      <c r="P31" s="13">
        <f t="shared" si="3"/>
        <v>0.88191710368819698</v>
      </c>
      <c r="Q31" s="13">
        <f t="shared" si="3"/>
        <v>2.0275875100994072</v>
      </c>
      <c r="R31" s="13">
        <f t="shared" si="3"/>
        <v>2.6034165586355522</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237</v>
      </c>
      <c r="F33" s="19">
        <v>1539.24</v>
      </c>
      <c r="G33" s="19">
        <v>10.029999999999999</v>
      </c>
      <c r="H33" s="19">
        <v>73.2</v>
      </c>
      <c r="I33" s="19"/>
      <c r="J33" s="19">
        <v>6</v>
      </c>
      <c r="K33" s="19">
        <v>18</v>
      </c>
      <c r="L33" s="19">
        <v>3</v>
      </c>
      <c r="M33" s="19">
        <v>12</v>
      </c>
      <c r="N33" s="19">
        <v>20</v>
      </c>
      <c r="O33" s="19">
        <v>0</v>
      </c>
      <c r="P33" s="19">
        <v>0</v>
      </c>
      <c r="Q33" s="19">
        <v>8</v>
      </c>
      <c r="R33" s="19">
        <v>0</v>
      </c>
      <c r="S33" s="18"/>
      <c r="U33" s="102">
        <v>3</v>
      </c>
      <c r="V33" s="102">
        <f>IF($H33="","",$H33)</f>
        <v>73.2</v>
      </c>
      <c r="W33" s="102">
        <f>IF(V33="","",V33/100)</f>
        <v>0.73199999999999998</v>
      </c>
      <c r="X33" s="102">
        <f>IF($G33="","",$G33)</f>
        <v>10.029999999999999</v>
      </c>
      <c r="Y33" s="102">
        <f>IF($K33="","",$K33)</f>
        <v>18</v>
      </c>
      <c r="Z33" s="102">
        <f>IF(J33="","",J33-1)</f>
        <v>5</v>
      </c>
      <c r="AA33" s="102">
        <f>IF($L33="","",$L33)</f>
        <v>3</v>
      </c>
      <c r="AB33" s="102">
        <f>IF($M33="","",$M33)</f>
        <v>12</v>
      </c>
      <c r="AC33" s="102">
        <f>IF($H34="","",$H34)</f>
        <v>70.5</v>
      </c>
      <c r="AD33" s="102">
        <f>IF(AC33="","",AC33/100)</f>
        <v>0.70499999999999996</v>
      </c>
      <c r="AE33" s="102">
        <f>IF($G34="","",$G34)</f>
        <v>10.55</v>
      </c>
      <c r="AF33" s="102">
        <f>IF($K34="","",$K34)</f>
        <v>21</v>
      </c>
      <c r="AG33" s="102">
        <f>IF(J34="","",J34-1)</f>
        <v>5</v>
      </c>
      <c r="AH33" s="102">
        <f>IF($L34="","",$L34)</f>
        <v>1</v>
      </c>
      <c r="AI33" s="102">
        <f>IF($M34="","",$M34)</f>
        <v>2</v>
      </c>
      <c r="AJ33" s="102">
        <f>IF($H35="","",$H35)</f>
        <v>74.7</v>
      </c>
      <c r="AK33" s="102">
        <f>IF(AJ33="","",AJ33/100)</f>
        <v>0.747</v>
      </c>
      <c r="AL33" s="102">
        <f>IF($G35="","",$G35)</f>
        <v>11.32</v>
      </c>
      <c r="AM33" s="102">
        <f>IF($K35="","",$K35)</f>
        <v>19</v>
      </c>
      <c r="AN33" s="102">
        <f>IF(J35="","",J35-1)</f>
        <v>7</v>
      </c>
      <c r="AO33" s="102">
        <f>IF($L35="","",$L35)</f>
        <v>4</v>
      </c>
      <c r="AP33" s="102">
        <f>IF($M35="","",$M35)</f>
        <v>27</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v>
      </c>
      <c r="BM33" s="102">
        <f>SUM(P33:P38)/U33</f>
        <v>0</v>
      </c>
      <c r="BN33" s="102">
        <f>SUM(Q33:Q38)/U33</f>
        <v>8.6666666666666661</v>
      </c>
      <c r="BO33" s="102">
        <f>SUM(R33:R38)/U33</f>
        <v>1.3333333333333333</v>
      </c>
    </row>
    <row r="34" spans="2:67" ht="15.75" x14ac:dyDescent="0.2">
      <c r="B34" s="147"/>
      <c r="C34" s="21" t="s">
        <v>103</v>
      </c>
      <c r="D34" s="19" t="s">
        <v>745</v>
      </c>
      <c r="E34" s="19">
        <v>240</v>
      </c>
      <c r="F34" s="20"/>
      <c r="G34" s="19">
        <v>10.55</v>
      </c>
      <c r="H34" s="19">
        <v>70.5</v>
      </c>
      <c r="I34" s="19"/>
      <c r="J34" s="19">
        <v>6</v>
      </c>
      <c r="K34" s="19">
        <v>21</v>
      </c>
      <c r="L34" s="19">
        <v>1</v>
      </c>
      <c r="M34" s="19">
        <v>2</v>
      </c>
      <c r="N34" s="19">
        <v>17</v>
      </c>
      <c r="O34" s="19">
        <v>0</v>
      </c>
      <c r="P34" s="19">
        <v>0</v>
      </c>
      <c r="Q34" s="19">
        <v>4</v>
      </c>
      <c r="R34" s="19">
        <v>4</v>
      </c>
      <c r="S34" s="18"/>
    </row>
    <row r="35" spans="2:67" ht="15.75" x14ac:dyDescent="0.2">
      <c r="B35" s="147"/>
      <c r="C35" s="21" t="s">
        <v>102</v>
      </c>
      <c r="D35" s="19" t="str">
        <f>D34</f>
        <v>CO'B</v>
      </c>
      <c r="E35" s="19">
        <f>E34</f>
        <v>240</v>
      </c>
      <c r="F35" s="20"/>
      <c r="G35" s="19">
        <v>11.32</v>
      </c>
      <c r="H35" s="19">
        <v>74.7</v>
      </c>
      <c r="I35" s="19"/>
      <c r="J35" s="19">
        <v>8</v>
      </c>
      <c r="K35" s="19">
        <v>19</v>
      </c>
      <c r="L35" s="19">
        <v>4</v>
      </c>
      <c r="M35" s="19">
        <v>27</v>
      </c>
      <c r="N35" s="19">
        <v>29</v>
      </c>
      <c r="O35" s="19">
        <v>0</v>
      </c>
      <c r="P35" s="19">
        <v>0</v>
      </c>
      <c r="Q35" s="19">
        <v>14</v>
      </c>
      <c r="R35" s="19">
        <v>0</v>
      </c>
      <c r="S35" s="18"/>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240</v>
      </c>
      <c r="F40" s="13">
        <f>F33</f>
        <v>1539.24</v>
      </c>
      <c r="G40" s="13">
        <f t="shared" ref="G40:R40" si="4">AVERAGE(G33:G38)</f>
        <v>10.633333333333333</v>
      </c>
      <c r="H40" s="13">
        <f t="shared" si="4"/>
        <v>72.8</v>
      </c>
      <c r="I40" s="13" t="e">
        <f t="shared" si="4"/>
        <v>#DIV/0!</v>
      </c>
      <c r="J40" s="13">
        <f t="shared" si="4"/>
        <v>6.666666666666667</v>
      </c>
      <c r="K40" s="13">
        <f t="shared" si="4"/>
        <v>19.333333333333332</v>
      </c>
      <c r="L40" s="13">
        <f t="shared" si="4"/>
        <v>2.6666666666666665</v>
      </c>
      <c r="M40" s="13">
        <f t="shared" si="4"/>
        <v>13.666666666666666</v>
      </c>
      <c r="N40" s="13">
        <f t="shared" si="4"/>
        <v>22</v>
      </c>
      <c r="O40" s="13">
        <f t="shared" si="4"/>
        <v>0</v>
      </c>
      <c r="P40" s="13">
        <f t="shared" si="4"/>
        <v>0</v>
      </c>
      <c r="Q40" s="13">
        <f t="shared" si="4"/>
        <v>8.6666666666666661</v>
      </c>
      <c r="R40" s="13">
        <f t="shared" si="4"/>
        <v>1.3333333333333333</v>
      </c>
      <c r="S40" s="12"/>
    </row>
    <row r="41" spans="2:67" ht="15.75" x14ac:dyDescent="0.2">
      <c r="B41" s="17"/>
      <c r="C41" s="16" t="s">
        <v>97</v>
      </c>
      <c r="D41" s="15"/>
      <c r="E41" s="14"/>
      <c r="F41" s="14"/>
      <c r="G41" s="13">
        <f t="shared" ref="G41:R41" si="5">STDEV(G33:G38)/SQRT(COUNT(G33:G38))</f>
        <v>0.37471470629148157</v>
      </c>
      <c r="H41" s="13">
        <f t="shared" si="5"/>
        <v>1.2288205727444517</v>
      </c>
      <c r="I41" s="13" t="e">
        <f t="shared" si="5"/>
        <v>#DIV/0!</v>
      </c>
      <c r="J41" s="13">
        <f t="shared" si="5"/>
        <v>0.66666666666666552</v>
      </c>
      <c r="K41" s="13">
        <f t="shared" si="5"/>
        <v>0.88191710368819698</v>
      </c>
      <c r="L41" s="13">
        <f t="shared" si="5"/>
        <v>0.88191710368819698</v>
      </c>
      <c r="M41" s="13">
        <f t="shared" si="5"/>
        <v>7.2648315725677888</v>
      </c>
      <c r="N41" s="13">
        <f t="shared" si="5"/>
        <v>3.6055512754639896</v>
      </c>
      <c r="O41" s="13">
        <f t="shared" si="5"/>
        <v>0</v>
      </c>
      <c r="P41" s="13">
        <f t="shared" si="5"/>
        <v>0</v>
      </c>
      <c r="Q41" s="13">
        <f t="shared" si="5"/>
        <v>2.9059326290271157</v>
      </c>
      <c r="R41" s="13">
        <f t="shared" si="5"/>
        <v>1.3333333333333335</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237</v>
      </c>
      <c r="F43" s="19">
        <v>1827.46</v>
      </c>
      <c r="G43" s="19">
        <v>12.22</v>
      </c>
      <c r="H43" s="19">
        <v>95.6</v>
      </c>
      <c r="I43" s="19"/>
      <c r="J43" s="19">
        <v>7</v>
      </c>
      <c r="K43" s="19">
        <v>21</v>
      </c>
      <c r="L43" s="19">
        <v>2</v>
      </c>
      <c r="M43" s="19">
        <v>17</v>
      </c>
      <c r="N43" s="19">
        <v>23</v>
      </c>
      <c r="O43" s="19">
        <v>2</v>
      </c>
      <c r="P43" s="19">
        <v>0</v>
      </c>
      <c r="Q43" s="19">
        <v>18</v>
      </c>
      <c r="R43" s="19">
        <v>3</v>
      </c>
      <c r="S43" s="18"/>
      <c r="U43" s="102">
        <v>3</v>
      </c>
      <c r="V43" s="102">
        <f>IF($H43="","",$H43)</f>
        <v>95.6</v>
      </c>
      <c r="W43" s="102">
        <f>IF(V43="","",V43/100)</f>
        <v>0.95599999999999996</v>
      </c>
      <c r="X43" s="102">
        <f>IF($G43="","",$G43)</f>
        <v>12.22</v>
      </c>
      <c r="Y43" s="102">
        <f>IF($K43="","",$K43)</f>
        <v>21</v>
      </c>
      <c r="Z43" s="102">
        <f>IF(J43="","",J43-1)</f>
        <v>6</v>
      </c>
      <c r="AA43" s="102">
        <f>IF($L43="","",$L43)</f>
        <v>2</v>
      </c>
      <c r="AB43" s="102">
        <f>IF($M43="","",$M43)</f>
        <v>17</v>
      </c>
      <c r="AC43" s="102">
        <f>IF($H44="","",$H44)</f>
        <v>92.9</v>
      </c>
      <c r="AD43" s="102">
        <f>IF(AC43="","",AC43/100)</f>
        <v>0.92900000000000005</v>
      </c>
      <c r="AE43" s="102">
        <f>IF($G44="","",$G44)</f>
        <v>11.15</v>
      </c>
      <c r="AF43" s="102">
        <f>IF($K44="","",$K44)</f>
        <v>26</v>
      </c>
      <c r="AG43" s="102">
        <f>IF(J44="","",J44-1)</f>
        <v>4</v>
      </c>
      <c r="AH43" s="102">
        <f>IF($L44="","",$L44)</f>
        <v>1</v>
      </c>
      <c r="AI43" s="102">
        <f>IF($M44="","",$M44)</f>
        <v>15</v>
      </c>
      <c r="AJ43" s="102">
        <f>IF($H45="","",$H45)</f>
        <v>97.7</v>
      </c>
      <c r="AK43" s="102">
        <f>IF(AJ43="","",AJ43/100)</f>
        <v>0.97699999999999998</v>
      </c>
      <c r="AL43" s="102">
        <f>IF($G45="","",$G45)</f>
        <v>12.38</v>
      </c>
      <c r="AM43" s="102">
        <f>IF($K45="","",$K45)</f>
        <v>27</v>
      </c>
      <c r="AN43" s="102">
        <f>IF(J45="","",J45-1)</f>
        <v>6</v>
      </c>
      <c r="AO43" s="102">
        <f>IF($L45="","",$L45)</f>
        <v>3</v>
      </c>
      <c r="AP43" s="102">
        <f>IF($M45="","",$M45)</f>
        <v>7</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4.666666666666667</v>
      </c>
      <c r="BM43" s="102">
        <f>SUM(P43:P48)/U43</f>
        <v>0</v>
      </c>
      <c r="BN43" s="102">
        <f>SUM(Q43:Q48)/U43</f>
        <v>10.666666666666666</v>
      </c>
      <c r="BO43" s="102">
        <f>SUM(R43:R48)/U43</f>
        <v>2.6666666666666665</v>
      </c>
    </row>
    <row r="44" spans="2:67" ht="15.75" x14ac:dyDescent="0.2">
      <c r="B44" s="147"/>
      <c r="C44" s="21" t="s">
        <v>103</v>
      </c>
      <c r="D44" s="19" t="s">
        <v>745</v>
      </c>
      <c r="E44" s="19">
        <v>240</v>
      </c>
      <c r="F44" s="20"/>
      <c r="G44" s="19">
        <v>11.15</v>
      </c>
      <c r="H44" s="19">
        <v>92.9</v>
      </c>
      <c r="I44" s="19"/>
      <c r="J44" s="19">
        <v>5</v>
      </c>
      <c r="K44" s="19">
        <v>26</v>
      </c>
      <c r="L44" s="19">
        <v>1</v>
      </c>
      <c r="M44" s="19">
        <v>15</v>
      </c>
      <c r="N44" s="19">
        <v>23</v>
      </c>
      <c r="O44" s="19">
        <v>7</v>
      </c>
      <c r="P44" s="19">
        <v>0</v>
      </c>
      <c r="Q44" s="19">
        <v>3</v>
      </c>
      <c r="R44" s="19">
        <v>4</v>
      </c>
      <c r="S44" s="18" t="s">
        <v>731</v>
      </c>
    </row>
    <row r="45" spans="2:67" ht="15.75" x14ac:dyDescent="0.2">
      <c r="B45" s="147"/>
      <c r="C45" s="21" t="s">
        <v>102</v>
      </c>
      <c r="D45" s="19" t="str">
        <f>D44</f>
        <v>CO'B</v>
      </c>
      <c r="E45" s="19">
        <f>E44</f>
        <v>240</v>
      </c>
      <c r="F45" s="20"/>
      <c r="G45" s="19">
        <v>12.38</v>
      </c>
      <c r="H45" s="19">
        <v>97.7</v>
      </c>
      <c r="I45" s="19"/>
      <c r="J45" s="19">
        <v>7</v>
      </c>
      <c r="K45" s="19">
        <v>27</v>
      </c>
      <c r="L45" s="19">
        <v>3</v>
      </c>
      <c r="M45" s="19">
        <v>7</v>
      </c>
      <c r="N45" s="19">
        <v>19</v>
      </c>
      <c r="O45" s="19">
        <v>5</v>
      </c>
      <c r="P45" s="19">
        <v>0</v>
      </c>
      <c r="Q45" s="19">
        <v>11</v>
      </c>
      <c r="R45" s="19">
        <v>1</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240</v>
      </c>
      <c r="F50" s="13">
        <f>F43</f>
        <v>1827.46</v>
      </c>
      <c r="G50" s="13">
        <f t="shared" ref="G50:R50" si="6">AVERAGE(G43:G48)</f>
        <v>11.916666666666666</v>
      </c>
      <c r="H50" s="13">
        <f t="shared" si="6"/>
        <v>95.399999999999991</v>
      </c>
      <c r="I50" s="13" t="e">
        <f t="shared" si="6"/>
        <v>#DIV/0!</v>
      </c>
      <c r="J50" s="13">
        <f t="shared" si="6"/>
        <v>6.333333333333333</v>
      </c>
      <c r="K50" s="13">
        <f t="shared" si="6"/>
        <v>24.666666666666668</v>
      </c>
      <c r="L50" s="13">
        <f t="shared" si="6"/>
        <v>2</v>
      </c>
      <c r="M50" s="13">
        <f t="shared" si="6"/>
        <v>13</v>
      </c>
      <c r="N50" s="13">
        <f t="shared" si="6"/>
        <v>21.666666666666668</v>
      </c>
      <c r="O50" s="13">
        <f t="shared" si="6"/>
        <v>4.666666666666667</v>
      </c>
      <c r="P50" s="13">
        <f t="shared" si="6"/>
        <v>0</v>
      </c>
      <c r="Q50" s="13">
        <f t="shared" si="6"/>
        <v>10.666666666666666</v>
      </c>
      <c r="R50" s="13">
        <f t="shared" si="6"/>
        <v>2.6666666666666665</v>
      </c>
      <c r="S50" s="12"/>
    </row>
    <row r="51" spans="2:67" ht="15.75" x14ac:dyDescent="0.2">
      <c r="B51" s="17"/>
      <c r="C51" s="16" t="s">
        <v>97</v>
      </c>
      <c r="D51" s="15"/>
      <c r="E51" s="14"/>
      <c r="F51" s="14"/>
      <c r="G51" s="13">
        <f t="shared" ref="G51:R51" si="7">STDEV(G43:G48)/SQRT(COUNT(G43:G48))</f>
        <v>0.38610591523282561</v>
      </c>
      <c r="H51" s="13">
        <f t="shared" si="7"/>
        <v>1.3892443989449794</v>
      </c>
      <c r="I51" s="13" t="e">
        <f t="shared" si="7"/>
        <v>#DIV/0!</v>
      </c>
      <c r="J51" s="13">
        <f t="shared" si="7"/>
        <v>0.6666666666666673</v>
      </c>
      <c r="K51" s="13">
        <f t="shared" si="7"/>
        <v>1.8559214542766775</v>
      </c>
      <c r="L51" s="13">
        <f t="shared" si="7"/>
        <v>0.57735026918962584</v>
      </c>
      <c r="M51" s="13">
        <f t="shared" si="7"/>
        <v>3.0550504633038935</v>
      </c>
      <c r="N51" s="13">
        <f t="shared" si="7"/>
        <v>1.3333333333333335</v>
      </c>
      <c r="O51" s="13">
        <f t="shared" si="7"/>
        <v>1.4529663145135581</v>
      </c>
      <c r="P51" s="13">
        <f t="shared" si="7"/>
        <v>0</v>
      </c>
      <c r="Q51" s="13">
        <f t="shared" si="7"/>
        <v>4.3333333333333339</v>
      </c>
      <c r="R51" s="13">
        <f t="shared" si="7"/>
        <v>0.88191710368819698</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730</v>
      </c>
      <c r="E53" s="19">
        <v>237</v>
      </c>
      <c r="F53" s="19">
        <v>1590.7</v>
      </c>
      <c r="G53" s="19">
        <v>12.5</v>
      </c>
      <c r="H53" s="19">
        <v>86.1</v>
      </c>
      <c r="I53" s="19"/>
      <c r="J53" s="19">
        <v>13</v>
      </c>
      <c r="K53" s="19">
        <v>25</v>
      </c>
      <c r="L53" s="19">
        <v>2</v>
      </c>
      <c r="M53" s="19">
        <v>5</v>
      </c>
      <c r="N53" s="19">
        <v>20</v>
      </c>
      <c r="O53" s="19">
        <v>0</v>
      </c>
      <c r="P53" s="19">
        <v>0</v>
      </c>
      <c r="Q53" s="19">
        <v>17</v>
      </c>
      <c r="R53" s="19">
        <v>0</v>
      </c>
      <c r="S53" s="18" t="s">
        <v>752</v>
      </c>
      <c r="U53" s="102">
        <v>3</v>
      </c>
      <c r="V53" s="102">
        <f>IF($H53="","",$H53)</f>
        <v>86.1</v>
      </c>
      <c r="W53" s="102">
        <f>IF(V53="","",V53/100)</f>
        <v>0.86099999999999999</v>
      </c>
      <c r="X53" s="102">
        <f>IF($G53="","",$G53)</f>
        <v>12.5</v>
      </c>
      <c r="Y53" s="102">
        <f>IF($K53="","",$K53)</f>
        <v>25</v>
      </c>
      <c r="Z53" s="102">
        <f>IF(J53="","",J53-1)</f>
        <v>12</v>
      </c>
      <c r="AA53" s="102">
        <f>IF($L53="","",$L53)</f>
        <v>2</v>
      </c>
      <c r="AB53" s="102">
        <f>IF($M53="","",$M53)</f>
        <v>5</v>
      </c>
      <c r="AC53" s="102">
        <f>IF($H54="","",$H54)</f>
        <v>78</v>
      </c>
      <c r="AD53" s="102">
        <f>IF(AC53="","",AC53/100)</f>
        <v>0.78</v>
      </c>
      <c r="AE53" s="102">
        <f>IF($G54="","",$G54)</f>
        <v>9.8000000000000007</v>
      </c>
      <c r="AF53" s="102">
        <f>IF($K54="","",$K54)</f>
        <v>17</v>
      </c>
      <c r="AG53" s="102">
        <f>IF(J54="","",J54-1)</f>
        <v>4</v>
      </c>
      <c r="AH53" s="102">
        <f>IF($L54="","",$L54)</f>
        <v>2</v>
      </c>
      <c r="AI53" s="102">
        <f>IF($M54="","",$M54)</f>
        <v>7</v>
      </c>
      <c r="AJ53" s="102">
        <f>IF($H55="","",$H55)</f>
        <v>78</v>
      </c>
      <c r="AK53" s="102">
        <f>IF(AJ53="","",AJ53/100)</f>
        <v>0.78</v>
      </c>
      <c r="AL53" s="102">
        <f>IF($G55="","",$G55)</f>
        <v>13.2</v>
      </c>
      <c r="AM53" s="102">
        <f>IF($K55="","",$K55)</f>
        <v>23</v>
      </c>
      <c r="AN53" s="102">
        <f>IF(J55="","",J55-1)</f>
        <v>8</v>
      </c>
      <c r="AO53" s="102">
        <f>IF($L55="","",$L55)</f>
        <v>3</v>
      </c>
      <c r="AP53" s="102">
        <f>IF($M55="","",$M55)</f>
        <v>10</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0.33333333333333331</v>
      </c>
      <c r="BM53" s="102">
        <f>SUM(P53:P58)/U53</f>
        <v>0</v>
      </c>
      <c r="BN53" s="102">
        <f>SUM(Q53:Q58)/U53</f>
        <v>11.333333333333334</v>
      </c>
      <c r="BO53" s="102">
        <f>SUM(R53:R58)/U53</f>
        <v>2</v>
      </c>
    </row>
    <row r="54" spans="2:67" ht="15.75" x14ac:dyDescent="0.2">
      <c r="B54" s="147"/>
      <c r="C54" s="21" t="s">
        <v>103</v>
      </c>
      <c r="D54" s="19" t="s">
        <v>730</v>
      </c>
      <c r="E54" s="19">
        <v>240</v>
      </c>
      <c r="F54" s="20"/>
      <c r="G54" s="19">
        <v>9.8000000000000007</v>
      </c>
      <c r="H54" s="19">
        <v>78</v>
      </c>
      <c r="I54" s="19"/>
      <c r="J54" s="19">
        <v>5</v>
      </c>
      <c r="K54" s="19">
        <v>17</v>
      </c>
      <c r="L54" s="19">
        <v>2</v>
      </c>
      <c r="M54" s="19">
        <v>7</v>
      </c>
      <c r="N54" s="19">
        <v>10</v>
      </c>
      <c r="O54" s="19">
        <v>1</v>
      </c>
      <c r="P54" s="19">
        <v>0</v>
      </c>
      <c r="Q54" s="19">
        <v>8</v>
      </c>
      <c r="R54" s="19">
        <v>0</v>
      </c>
      <c r="S54" s="18" t="s">
        <v>731</v>
      </c>
    </row>
    <row r="55" spans="2:67" ht="15.75" x14ac:dyDescent="0.2">
      <c r="B55" s="147"/>
      <c r="C55" s="21" t="s">
        <v>102</v>
      </c>
      <c r="D55" s="19" t="str">
        <f>D54</f>
        <v>SR</v>
      </c>
      <c r="E55" s="19">
        <f>E54</f>
        <v>240</v>
      </c>
      <c r="F55" s="20"/>
      <c r="G55" s="19">
        <v>13.2</v>
      </c>
      <c r="H55" s="19">
        <v>78</v>
      </c>
      <c r="I55" s="19"/>
      <c r="J55" s="19">
        <v>9</v>
      </c>
      <c r="K55" s="19">
        <v>23</v>
      </c>
      <c r="L55" s="19">
        <v>3</v>
      </c>
      <c r="M55" s="19">
        <v>10</v>
      </c>
      <c r="N55" s="19">
        <v>17</v>
      </c>
      <c r="O55" s="19">
        <v>0</v>
      </c>
      <c r="P55" s="19">
        <v>0</v>
      </c>
      <c r="Q55" s="19">
        <v>9</v>
      </c>
      <c r="R55" s="19">
        <v>6</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240</v>
      </c>
      <c r="F60" s="13">
        <f>F53</f>
        <v>1590.7</v>
      </c>
      <c r="G60" s="13">
        <f t="shared" ref="G60:R60" si="8">AVERAGE(G53:G58)</f>
        <v>11.833333333333334</v>
      </c>
      <c r="H60" s="13">
        <f t="shared" si="8"/>
        <v>80.7</v>
      </c>
      <c r="I60" s="13" t="e">
        <f t="shared" si="8"/>
        <v>#DIV/0!</v>
      </c>
      <c r="J60" s="13">
        <f t="shared" si="8"/>
        <v>9</v>
      </c>
      <c r="K60" s="13">
        <f t="shared" si="8"/>
        <v>21.666666666666668</v>
      </c>
      <c r="L60" s="13">
        <f t="shared" si="8"/>
        <v>2.3333333333333335</v>
      </c>
      <c r="M60" s="13">
        <f t="shared" si="8"/>
        <v>7.333333333333333</v>
      </c>
      <c r="N60" s="13">
        <f t="shared" si="8"/>
        <v>15.666666666666666</v>
      </c>
      <c r="O60" s="13">
        <f t="shared" si="8"/>
        <v>0.33333333333333331</v>
      </c>
      <c r="P60" s="13">
        <f t="shared" si="8"/>
        <v>0</v>
      </c>
      <c r="Q60" s="13">
        <f t="shared" si="8"/>
        <v>11.333333333333334</v>
      </c>
      <c r="R60" s="13">
        <f t="shared" si="8"/>
        <v>2</v>
      </c>
      <c r="S60" s="12"/>
    </row>
    <row r="61" spans="2:67" ht="15.75" x14ac:dyDescent="0.2">
      <c r="B61" s="17"/>
      <c r="C61" s="16" t="s">
        <v>97</v>
      </c>
      <c r="D61" s="15"/>
      <c r="E61" s="14"/>
      <c r="F61" s="14"/>
      <c r="G61" s="13">
        <f t="shared" ref="G61:R61" si="9">STDEV(G53:G58)/SQRT(COUNT(G53:G58))</f>
        <v>1.0365541203644135</v>
      </c>
      <c r="H61" s="13">
        <f t="shared" si="9"/>
        <v>2.6999999999999984</v>
      </c>
      <c r="I61" s="13" t="e">
        <f t="shared" si="9"/>
        <v>#DIV/0!</v>
      </c>
      <c r="J61" s="13">
        <f t="shared" si="9"/>
        <v>2.3094010767585034</v>
      </c>
      <c r="K61" s="13">
        <f t="shared" si="9"/>
        <v>2.4037008503093289</v>
      </c>
      <c r="L61" s="13">
        <f t="shared" si="9"/>
        <v>0.33333333333333365</v>
      </c>
      <c r="M61" s="13">
        <f t="shared" si="9"/>
        <v>1.4529663145135574</v>
      </c>
      <c r="N61" s="13">
        <f t="shared" si="9"/>
        <v>2.9627314724385285</v>
      </c>
      <c r="O61" s="13">
        <f t="shared" si="9"/>
        <v>0.33333333333333337</v>
      </c>
      <c r="P61" s="13">
        <f t="shared" si="9"/>
        <v>0</v>
      </c>
      <c r="Q61" s="13">
        <f t="shared" si="9"/>
        <v>2.8480012484391777</v>
      </c>
      <c r="R61" s="13">
        <f t="shared" si="9"/>
        <v>2</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237</v>
      </c>
      <c r="F63" s="19">
        <v>1684.5</v>
      </c>
      <c r="G63" s="19">
        <v>10.5</v>
      </c>
      <c r="H63" s="19">
        <v>98</v>
      </c>
      <c r="I63" s="19"/>
      <c r="J63" s="19">
        <v>6</v>
      </c>
      <c r="K63" s="19">
        <v>27</v>
      </c>
      <c r="L63" s="19">
        <v>0</v>
      </c>
      <c r="M63" s="19">
        <v>0</v>
      </c>
      <c r="N63" s="19">
        <v>19</v>
      </c>
      <c r="O63" s="19">
        <v>5</v>
      </c>
      <c r="P63" s="19">
        <v>0</v>
      </c>
      <c r="Q63" s="19">
        <v>7</v>
      </c>
      <c r="R63" s="19">
        <v>5</v>
      </c>
      <c r="S63" s="18" t="s">
        <v>752</v>
      </c>
      <c r="U63" s="102">
        <v>3</v>
      </c>
      <c r="V63" s="102">
        <f>IF($H63="","",$H63)</f>
        <v>98</v>
      </c>
      <c r="W63" s="102">
        <f>IF(V63="","",V63/100)</f>
        <v>0.98</v>
      </c>
      <c r="X63" s="102">
        <f>IF($G63="","",$G63)</f>
        <v>10.5</v>
      </c>
      <c r="Y63" s="102">
        <f>IF($K63="","",$K63)</f>
        <v>27</v>
      </c>
      <c r="Z63" s="102">
        <f>IF(J63="","",J63-1)</f>
        <v>5</v>
      </c>
      <c r="AA63" s="102">
        <f>IF($L63="","",$L63)</f>
        <v>0</v>
      </c>
      <c r="AB63" s="102">
        <f>IF($M63="","",$M63)</f>
        <v>0</v>
      </c>
      <c r="AC63" s="102">
        <f>IF($H64="","",$H64)</f>
        <v>90.1</v>
      </c>
      <c r="AD63" s="102">
        <f>IF(AC63="","",AC63/100)</f>
        <v>0.90099999999999991</v>
      </c>
      <c r="AE63" s="102">
        <f>IF($G64="","",$G64)</f>
        <v>12.4</v>
      </c>
      <c r="AF63" s="102">
        <f>IF($K64="","",$K64)</f>
        <v>17</v>
      </c>
      <c r="AG63" s="102">
        <f>IF(J64="","",J64-1)</f>
        <v>3</v>
      </c>
      <c r="AH63" s="102">
        <f>IF($L64="","",$L64)</f>
        <v>1</v>
      </c>
      <c r="AI63" s="102">
        <f>IF($M64="","",$M64)</f>
        <v>2</v>
      </c>
      <c r="AJ63" s="102">
        <f>IF($H65="","",$H65)</f>
        <v>104</v>
      </c>
      <c r="AK63" s="102">
        <f>IF(AJ63="","",AJ63/100)</f>
        <v>1.04</v>
      </c>
      <c r="AL63" s="102">
        <f>IF($G65="","",$G65)</f>
        <v>14.6</v>
      </c>
      <c r="AM63" s="102">
        <f>IF($K65="","",$K65)</f>
        <v>23</v>
      </c>
      <c r="AN63" s="102">
        <f>IF(J65="","",J65-1)</f>
        <v>3</v>
      </c>
      <c r="AO63" s="102">
        <f>IF($L65="","",$L65)</f>
        <v>2</v>
      </c>
      <c r="AP63" s="102">
        <f>IF($M65="","",$M65)</f>
        <v>19</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1.6666666666666667</v>
      </c>
      <c r="BM63" s="102">
        <f>SUM(P63:P68)/U63</f>
        <v>0</v>
      </c>
      <c r="BN63" s="102">
        <f>SUM(Q63:Q68)/U63</f>
        <v>11.666666666666666</v>
      </c>
      <c r="BO63" s="102">
        <f>SUM(R63:R68)/U63</f>
        <v>3.6666666666666665</v>
      </c>
    </row>
    <row r="64" spans="2:67" ht="15.75" x14ac:dyDescent="0.2">
      <c r="B64" s="147"/>
      <c r="C64" s="21" t="s">
        <v>103</v>
      </c>
      <c r="D64" s="19" t="s">
        <v>730</v>
      </c>
      <c r="E64" s="19">
        <v>240</v>
      </c>
      <c r="F64" s="20"/>
      <c r="G64" s="19">
        <v>12.4</v>
      </c>
      <c r="H64" s="19">
        <v>90.1</v>
      </c>
      <c r="I64" s="19"/>
      <c r="J64" s="19">
        <v>4</v>
      </c>
      <c r="K64" s="19">
        <v>17</v>
      </c>
      <c r="L64" s="19">
        <v>1</v>
      </c>
      <c r="M64" s="19">
        <v>2</v>
      </c>
      <c r="N64" s="19">
        <v>14</v>
      </c>
      <c r="O64" s="19">
        <v>0</v>
      </c>
      <c r="P64" s="19">
        <v>0</v>
      </c>
      <c r="Q64" s="19">
        <v>7</v>
      </c>
      <c r="R64" s="19">
        <v>1</v>
      </c>
      <c r="S64" s="18"/>
    </row>
    <row r="65" spans="2:67" ht="15.75" x14ac:dyDescent="0.2">
      <c r="B65" s="147"/>
      <c r="C65" s="21" t="s">
        <v>102</v>
      </c>
      <c r="D65" s="19" t="str">
        <f>D64</f>
        <v>SR</v>
      </c>
      <c r="E65" s="19">
        <f>E64</f>
        <v>240</v>
      </c>
      <c r="F65" s="20"/>
      <c r="G65" s="19">
        <v>14.6</v>
      </c>
      <c r="H65" s="19">
        <v>104</v>
      </c>
      <c r="I65" s="19"/>
      <c r="J65" s="19">
        <v>4</v>
      </c>
      <c r="K65" s="19">
        <v>23</v>
      </c>
      <c r="L65" s="19">
        <v>2</v>
      </c>
      <c r="M65" s="19">
        <v>19</v>
      </c>
      <c r="N65" s="19">
        <v>22</v>
      </c>
      <c r="O65" s="19">
        <v>0</v>
      </c>
      <c r="P65" s="19">
        <v>0</v>
      </c>
      <c r="Q65" s="19">
        <v>21</v>
      </c>
      <c r="R65" s="19">
        <v>5</v>
      </c>
      <c r="S65" s="18"/>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240</v>
      </c>
      <c r="F70" s="13">
        <f>F63</f>
        <v>1684.5</v>
      </c>
      <c r="G70" s="13">
        <f t="shared" ref="G70:R70" si="10">AVERAGE(G63:G68)</f>
        <v>12.5</v>
      </c>
      <c r="H70" s="13">
        <f t="shared" si="10"/>
        <v>97.366666666666674</v>
      </c>
      <c r="I70" s="13" t="e">
        <f t="shared" si="10"/>
        <v>#DIV/0!</v>
      </c>
      <c r="J70" s="13">
        <f t="shared" si="10"/>
        <v>4.666666666666667</v>
      </c>
      <c r="K70" s="13">
        <f t="shared" si="10"/>
        <v>22.333333333333332</v>
      </c>
      <c r="L70" s="13">
        <f t="shared" si="10"/>
        <v>1</v>
      </c>
      <c r="M70" s="13">
        <f t="shared" si="10"/>
        <v>7</v>
      </c>
      <c r="N70" s="13">
        <f t="shared" si="10"/>
        <v>18.333333333333332</v>
      </c>
      <c r="O70" s="13">
        <f t="shared" si="10"/>
        <v>1.6666666666666667</v>
      </c>
      <c r="P70" s="13">
        <f t="shared" si="10"/>
        <v>0</v>
      </c>
      <c r="Q70" s="13">
        <f t="shared" si="10"/>
        <v>11.666666666666666</v>
      </c>
      <c r="R70" s="13">
        <f t="shared" si="10"/>
        <v>3.6666666666666665</v>
      </c>
      <c r="S70" s="12"/>
    </row>
    <row r="71" spans="2:67" ht="15.75" x14ac:dyDescent="0.2">
      <c r="B71" s="17"/>
      <c r="C71" s="16" t="s">
        <v>97</v>
      </c>
      <c r="D71" s="15"/>
      <c r="E71" s="14"/>
      <c r="F71" s="14"/>
      <c r="G71" s="13">
        <f t="shared" ref="G71:R71" si="11">STDEV(G63:G68)/SQRT(COUNT(G63:G68))</f>
        <v>1.1846237095944545</v>
      </c>
      <c r="H71" s="13">
        <f t="shared" si="11"/>
        <v>4.0250603860204537</v>
      </c>
      <c r="I71" s="13" t="e">
        <f t="shared" si="11"/>
        <v>#DIV/0!</v>
      </c>
      <c r="J71" s="13">
        <f t="shared" si="11"/>
        <v>0.6666666666666673</v>
      </c>
      <c r="K71" s="13">
        <f t="shared" si="11"/>
        <v>2.9059326290271179</v>
      </c>
      <c r="L71" s="13">
        <f t="shared" si="11"/>
        <v>0.57735026918962584</v>
      </c>
      <c r="M71" s="13">
        <f t="shared" si="11"/>
        <v>6.0277137733417092</v>
      </c>
      <c r="N71" s="13">
        <f t="shared" si="11"/>
        <v>2.3333333333333321</v>
      </c>
      <c r="O71" s="13">
        <f t="shared" si="11"/>
        <v>1.6666666666666667</v>
      </c>
      <c r="P71" s="13">
        <f t="shared" si="11"/>
        <v>0</v>
      </c>
      <c r="Q71" s="13">
        <f t="shared" si="11"/>
        <v>4.666666666666667</v>
      </c>
      <c r="R71" s="13">
        <f t="shared" si="11"/>
        <v>1.3333333333333333</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237</v>
      </c>
      <c r="F73" s="19">
        <v>1511.27</v>
      </c>
      <c r="G73" s="19">
        <v>15.5</v>
      </c>
      <c r="H73" s="19">
        <v>87</v>
      </c>
      <c r="I73" s="19"/>
      <c r="J73" s="19">
        <v>6</v>
      </c>
      <c r="K73" s="19">
        <v>22</v>
      </c>
      <c r="L73" s="19">
        <v>2</v>
      </c>
      <c r="M73" s="19">
        <v>28</v>
      </c>
      <c r="N73" s="19">
        <v>13</v>
      </c>
      <c r="O73" s="19">
        <v>14</v>
      </c>
      <c r="P73" s="19">
        <v>0</v>
      </c>
      <c r="Q73" s="19">
        <v>21</v>
      </c>
      <c r="R73" s="19">
        <v>6</v>
      </c>
      <c r="S73" s="18" t="s">
        <v>752</v>
      </c>
      <c r="T73" s="7" t="s">
        <v>782</v>
      </c>
      <c r="U73" s="102">
        <v>3</v>
      </c>
      <c r="V73" s="102">
        <f>IF($H73="","",$H73)</f>
        <v>87</v>
      </c>
      <c r="W73" s="102">
        <f>IF(V73="","",V73/100)</f>
        <v>0.87</v>
      </c>
      <c r="X73" s="102">
        <f>IF($G73="","",$G73)</f>
        <v>15.5</v>
      </c>
      <c r="Y73" s="102">
        <f>IF($K73="","",$K73)</f>
        <v>22</v>
      </c>
      <c r="Z73" s="102">
        <f>IF(J73="","",J73-1)</f>
        <v>5</v>
      </c>
      <c r="AA73" s="102">
        <f>IF($L73="","",$L73)</f>
        <v>2</v>
      </c>
      <c r="AB73" s="102">
        <f>IF($M73="","",$M73)</f>
        <v>28</v>
      </c>
      <c r="AC73" s="102">
        <f>IF($H74="","",$H74)</f>
        <v>83</v>
      </c>
      <c r="AD73" s="102">
        <f>IF(AC73="","",AC73/100)</f>
        <v>0.83</v>
      </c>
      <c r="AE73" s="102">
        <f>IF($G74="","",$G74)</f>
        <v>9.1</v>
      </c>
      <c r="AF73" s="102">
        <f>IF($K74="","",$K74)</f>
        <v>20</v>
      </c>
      <c r="AG73" s="102">
        <f>IF(J74="","",J74-1)</f>
        <v>8</v>
      </c>
      <c r="AH73" s="102">
        <f>IF($L74="","",$L74)</f>
        <v>0</v>
      </c>
      <c r="AI73" s="102">
        <f>IF($M74="","",$M74)</f>
        <v>0</v>
      </c>
      <c r="AJ73" s="102">
        <f>IF($H75="","",$H75)</f>
        <v>73</v>
      </c>
      <c r="AK73" s="102">
        <f>IF(AJ73="","",AJ73/100)</f>
        <v>0.73</v>
      </c>
      <c r="AL73" s="102">
        <f>IF($G75="","",$G75)</f>
        <v>13.8</v>
      </c>
      <c r="AM73" s="102">
        <f>IF($K75="","",$K75)</f>
        <v>18</v>
      </c>
      <c r="AN73" s="102">
        <f>IF(J75="","",J75-1)</f>
        <v>5</v>
      </c>
      <c r="AO73" s="102">
        <f>IF($L75="","",$L75)</f>
        <v>2</v>
      </c>
      <c r="AP73" s="102">
        <f>IF($M75="","",$M75)</f>
        <v>19</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11.333333333333334</v>
      </c>
      <c r="BM73" s="102">
        <f>SUM(P73:P78)/U73</f>
        <v>0.33333333333333331</v>
      </c>
      <c r="BN73" s="102">
        <f>SUM(Q73:Q78)/U73</f>
        <v>12.666666666666666</v>
      </c>
      <c r="BO73" s="102">
        <f>SUM(R73:R78)/U73</f>
        <v>2</v>
      </c>
    </row>
    <row r="74" spans="2:67" ht="15.75" x14ac:dyDescent="0.2">
      <c r="B74" s="147"/>
      <c r="C74" s="21" t="s">
        <v>103</v>
      </c>
      <c r="D74" s="19" t="s">
        <v>730</v>
      </c>
      <c r="E74" s="19">
        <v>240</v>
      </c>
      <c r="F74" s="20"/>
      <c r="G74" s="19">
        <v>9.1</v>
      </c>
      <c r="H74" s="19">
        <v>83</v>
      </c>
      <c r="I74" s="19"/>
      <c r="J74" s="19">
        <v>9</v>
      </c>
      <c r="K74" s="19">
        <v>20</v>
      </c>
      <c r="L74" s="19">
        <v>0</v>
      </c>
      <c r="M74" s="19">
        <v>0</v>
      </c>
      <c r="N74" s="19">
        <v>4</v>
      </c>
      <c r="O74" s="19">
        <v>10</v>
      </c>
      <c r="P74" s="19">
        <v>0</v>
      </c>
      <c r="Q74" s="19">
        <v>3</v>
      </c>
      <c r="R74" s="19">
        <v>0</v>
      </c>
      <c r="S74" s="18" t="s">
        <v>752</v>
      </c>
      <c r="T74" s="7" t="s">
        <v>791</v>
      </c>
    </row>
    <row r="75" spans="2:67" ht="15.75" x14ac:dyDescent="0.2">
      <c r="B75" s="147"/>
      <c r="C75" s="21" t="s">
        <v>102</v>
      </c>
      <c r="D75" s="19" t="str">
        <f>D74</f>
        <v>SR</v>
      </c>
      <c r="E75" s="19">
        <f>E74</f>
        <v>240</v>
      </c>
      <c r="F75" s="20"/>
      <c r="G75" s="19">
        <v>13.8</v>
      </c>
      <c r="H75" s="19">
        <v>73</v>
      </c>
      <c r="I75" s="19"/>
      <c r="J75" s="19">
        <v>6</v>
      </c>
      <c r="K75" s="19">
        <v>18</v>
      </c>
      <c r="L75" s="19">
        <v>2</v>
      </c>
      <c r="M75" s="19">
        <v>19</v>
      </c>
      <c r="N75" s="19">
        <v>12</v>
      </c>
      <c r="O75" s="19">
        <v>10</v>
      </c>
      <c r="P75" s="19">
        <v>1</v>
      </c>
      <c r="Q75" s="19">
        <v>14</v>
      </c>
      <c r="R75" s="19">
        <v>0</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240</v>
      </c>
      <c r="F80" s="13">
        <f>F73</f>
        <v>1511.27</v>
      </c>
      <c r="G80" s="13">
        <f t="shared" ref="G80:R80" si="12">AVERAGE(G73:G78)</f>
        <v>12.800000000000002</v>
      </c>
      <c r="H80" s="13">
        <f t="shared" si="12"/>
        <v>81</v>
      </c>
      <c r="I80" s="13" t="e">
        <f t="shared" si="12"/>
        <v>#DIV/0!</v>
      </c>
      <c r="J80" s="13">
        <f t="shared" si="12"/>
        <v>7</v>
      </c>
      <c r="K80" s="13">
        <f t="shared" si="12"/>
        <v>20</v>
      </c>
      <c r="L80" s="13">
        <f t="shared" si="12"/>
        <v>1.3333333333333333</v>
      </c>
      <c r="M80" s="13">
        <f t="shared" si="12"/>
        <v>15.666666666666666</v>
      </c>
      <c r="N80" s="13">
        <f t="shared" si="12"/>
        <v>9.6666666666666661</v>
      </c>
      <c r="O80" s="13">
        <f t="shared" si="12"/>
        <v>11.333333333333334</v>
      </c>
      <c r="P80" s="13">
        <f t="shared" si="12"/>
        <v>0.33333333333333331</v>
      </c>
      <c r="Q80" s="13">
        <f t="shared" si="12"/>
        <v>12.666666666666666</v>
      </c>
      <c r="R80" s="13">
        <f t="shared" si="12"/>
        <v>2</v>
      </c>
      <c r="S80" s="12"/>
    </row>
    <row r="81" spans="2:67" ht="15.75" x14ac:dyDescent="0.2">
      <c r="B81" s="17"/>
      <c r="C81" s="16" t="s">
        <v>97</v>
      </c>
      <c r="D81" s="15"/>
      <c r="E81" s="14"/>
      <c r="F81" s="14"/>
      <c r="G81" s="13">
        <f t="shared" ref="G81:R81" si="13">STDEV(G73:G78)/SQRT(COUNT(G73:G78))</f>
        <v>1.9139836293274057</v>
      </c>
      <c r="H81" s="13">
        <f t="shared" si="13"/>
        <v>4.1633319989322652</v>
      </c>
      <c r="I81" s="13" t="e">
        <f t="shared" si="13"/>
        <v>#DIV/0!</v>
      </c>
      <c r="J81" s="13">
        <f t="shared" si="13"/>
        <v>1</v>
      </c>
      <c r="K81" s="13">
        <f t="shared" si="13"/>
        <v>1.1547005383792517</v>
      </c>
      <c r="L81" s="13">
        <f t="shared" si="13"/>
        <v>0.66666666666666674</v>
      </c>
      <c r="M81" s="13">
        <f t="shared" si="13"/>
        <v>8.2529456020932983</v>
      </c>
      <c r="N81" s="13">
        <f t="shared" si="13"/>
        <v>2.8480012484391777</v>
      </c>
      <c r="O81" s="13">
        <f t="shared" si="13"/>
        <v>1.3333333333333346</v>
      </c>
      <c r="P81" s="13">
        <f t="shared" si="13"/>
        <v>0.33333333333333337</v>
      </c>
      <c r="Q81" s="13">
        <f t="shared" si="13"/>
        <v>5.2387445485005708</v>
      </c>
      <c r="R81" s="13">
        <f t="shared" si="13"/>
        <v>2</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237</v>
      </c>
      <c r="F83" s="19">
        <v>1458.77</v>
      </c>
      <c r="G83" s="19">
        <v>13.2</v>
      </c>
      <c r="H83" s="19">
        <v>103</v>
      </c>
      <c r="I83" s="19"/>
      <c r="J83" s="19">
        <v>9</v>
      </c>
      <c r="K83" s="19">
        <v>28</v>
      </c>
      <c r="L83" s="19">
        <v>2</v>
      </c>
      <c r="M83" s="19">
        <v>3</v>
      </c>
      <c r="N83" s="19">
        <v>15</v>
      </c>
      <c r="O83" s="19">
        <v>0</v>
      </c>
      <c r="P83" s="19">
        <v>0</v>
      </c>
      <c r="Q83" s="19">
        <v>9</v>
      </c>
      <c r="R83" s="19">
        <v>8</v>
      </c>
      <c r="S83" s="18" t="s">
        <v>752</v>
      </c>
      <c r="U83" s="102">
        <v>3</v>
      </c>
      <c r="V83" s="102">
        <f>IF($H83="","",$H83)</f>
        <v>103</v>
      </c>
      <c r="W83" s="102">
        <f>IF(V83="","",V83/100)</f>
        <v>1.03</v>
      </c>
      <c r="X83" s="102">
        <f>IF($G83="","",$G83)</f>
        <v>13.2</v>
      </c>
      <c r="Y83" s="102">
        <f>IF($K83="","",$K83)</f>
        <v>28</v>
      </c>
      <c r="Z83" s="102">
        <f>IF(J83="","",J83-1)</f>
        <v>8</v>
      </c>
      <c r="AA83" s="102">
        <f>IF($L83="","",$L83)</f>
        <v>2</v>
      </c>
      <c r="AB83" s="102">
        <f>IF($M83="","",$M83)</f>
        <v>3</v>
      </c>
      <c r="AC83" s="102">
        <f>IF($H84="","",$H84)</f>
        <v>67.2</v>
      </c>
      <c r="AD83" s="102">
        <f>IF(AC83="","",AC83/100)</f>
        <v>0.67200000000000004</v>
      </c>
      <c r="AE83" s="102">
        <f>IF($G84="","",$G84)</f>
        <v>10.8</v>
      </c>
      <c r="AF83" s="102">
        <f>IF($K84="","",$K84)</f>
        <v>15</v>
      </c>
      <c r="AG83" s="102">
        <f>IF(J84="","",J84-1)</f>
        <v>3</v>
      </c>
      <c r="AH83" s="102">
        <f>IF($L84="","",$L84)</f>
        <v>1</v>
      </c>
      <c r="AI83" s="102">
        <f>IF($M84="","",$M84)</f>
        <v>4</v>
      </c>
      <c r="AJ83" s="102">
        <f>IF($H85="","",$H85)</f>
        <v>91</v>
      </c>
      <c r="AK83" s="102">
        <f>IF(AJ83="","",AJ83/100)</f>
        <v>0.91</v>
      </c>
      <c r="AL83" s="102">
        <f>IF($G85="","",$G85)</f>
        <v>12</v>
      </c>
      <c r="AM83" s="102">
        <f>IF($K85="","",$K85)</f>
        <v>24</v>
      </c>
      <c r="AN83" s="102">
        <f>IF(J85="","",J85-1)</f>
        <v>6</v>
      </c>
      <c r="AO83" s="102">
        <f>IF($L85="","",$L85)</f>
        <v>2</v>
      </c>
      <c r="AP83" s="102">
        <f>IF($M85="","",$M85)</f>
        <v>8</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2</v>
      </c>
      <c r="BM83" s="102">
        <f>SUM(P83:P88)/U83</f>
        <v>0</v>
      </c>
      <c r="BN83" s="102">
        <f>SUM(Q83:Q88)/U83</f>
        <v>8</v>
      </c>
      <c r="BO83" s="102">
        <f>SUM(R83:R88)/U83</f>
        <v>6</v>
      </c>
    </row>
    <row r="84" spans="2:67" ht="15.75" x14ac:dyDescent="0.2">
      <c r="B84" s="147"/>
      <c r="C84" s="21" t="s">
        <v>103</v>
      </c>
      <c r="D84" s="19" t="s">
        <v>730</v>
      </c>
      <c r="E84" s="19">
        <v>240</v>
      </c>
      <c r="F84" s="20"/>
      <c r="G84" s="19">
        <v>10.8</v>
      </c>
      <c r="H84" s="19">
        <v>67.2</v>
      </c>
      <c r="I84" s="19"/>
      <c r="J84" s="19">
        <v>4</v>
      </c>
      <c r="K84" s="19">
        <v>15</v>
      </c>
      <c r="L84" s="19">
        <v>1</v>
      </c>
      <c r="M84" s="19">
        <v>4</v>
      </c>
      <c r="N84" s="19">
        <v>11</v>
      </c>
      <c r="O84" s="19">
        <v>0</v>
      </c>
      <c r="P84" s="19">
        <v>0</v>
      </c>
      <c r="Q84" s="19">
        <v>4</v>
      </c>
      <c r="R84" s="19">
        <v>5</v>
      </c>
      <c r="S84" s="18" t="s">
        <v>731</v>
      </c>
    </row>
    <row r="85" spans="2:67" ht="15.75" x14ac:dyDescent="0.2">
      <c r="B85" s="147"/>
      <c r="C85" s="21" t="s">
        <v>102</v>
      </c>
      <c r="D85" s="19" t="str">
        <f>D84</f>
        <v>SR</v>
      </c>
      <c r="E85" s="19">
        <f>E84</f>
        <v>240</v>
      </c>
      <c r="F85" s="20"/>
      <c r="G85" s="19">
        <v>12</v>
      </c>
      <c r="H85" s="19">
        <v>91</v>
      </c>
      <c r="I85" s="19"/>
      <c r="J85" s="19">
        <v>7</v>
      </c>
      <c r="K85" s="19">
        <v>24</v>
      </c>
      <c r="L85" s="19">
        <v>2</v>
      </c>
      <c r="M85" s="19">
        <v>8</v>
      </c>
      <c r="N85" s="19">
        <v>22</v>
      </c>
      <c r="O85" s="19">
        <v>6</v>
      </c>
      <c r="P85" s="19">
        <v>0</v>
      </c>
      <c r="Q85" s="19">
        <v>11</v>
      </c>
      <c r="R85" s="19">
        <v>5</v>
      </c>
      <c r="S85" s="18" t="s">
        <v>732</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240</v>
      </c>
      <c r="F90" s="13">
        <f>F83</f>
        <v>1458.77</v>
      </c>
      <c r="G90" s="13">
        <f t="shared" ref="G90:R90" si="14">AVERAGE(G83:G88)</f>
        <v>12</v>
      </c>
      <c r="H90" s="13">
        <f t="shared" si="14"/>
        <v>87.066666666666663</v>
      </c>
      <c r="I90" s="13" t="e">
        <f t="shared" si="14"/>
        <v>#DIV/0!</v>
      </c>
      <c r="J90" s="13">
        <f t="shared" si="14"/>
        <v>6.666666666666667</v>
      </c>
      <c r="K90" s="13">
        <f t="shared" si="14"/>
        <v>22.333333333333332</v>
      </c>
      <c r="L90" s="13">
        <f t="shared" si="14"/>
        <v>1.6666666666666667</v>
      </c>
      <c r="M90" s="13">
        <f t="shared" si="14"/>
        <v>5</v>
      </c>
      <c r="N90" s="13">
        <f t="shared" si="14"/>
        <v>16</v>
      </c>
      <c r="O90" s="13">
        <f t="shared" si="14"/>
        <v>2</v>
      </c>
      <c r="P90" s="13">
        <f t="shared" si="14"/>
        <v>0</v>
      </c>
      <c r="Q90" s="13">
        <f t="shared" si="14"/>
        <v>8</v>
      </c>
      <c r="R90" s="13">
        <f t="shared" si="14"/>
        <v>6</v>
      </c>
      <c r="S90" s="12"/>
    </row>
    <row r="91" spans="2:67" ht="15.75" x14ac:dyDescent="0.2">
      <c r="B91" s="17"/>
      <c r="C91" s="16" t="s">
        <v>97</v>
      </c>
      <c r="D91" s="15"/>
      <c r="E91" s="14"/>
      <c r="F91" s="14"/>
      <c r="G91" s="13">
        <f t="shared" ref="G91:R91" si="15">STDEV(G83:G88)/SQRT(COUNT(G83:G88))</f>
        <v>0.69282032302755059</v>
      </c>
      <c r="H91" s="13">
        <f t="shared" si="15"/>
        <v>10.520033798002364</v>
      </c>
      <c r="I91" s="13" t="e">
        <f t="shared" si="15"/>
        <v>#DIV/0!</v>
      </c>
      <c r="J91" s="13">
        <f t="shared" si="15"/>
        <v>1.4529663145135574</v>
      </c>
      <c r="K91" s="13">
        <f t="shared" si="15"/>
        <v>3.8441875315569338</v>
      </c>
      <c r="L91" s="13">
        <f t="shared" si="15"/>
        <v>0.3333333333333332</v>
      </c>
      <c r="M91" s="13">
        <f t="shared" si="15"/>
        <v>1.5275252316519468</v>
      </c>
      <c r="N91" s="13">
        <f t="shared" si="15"/>
        <v>3.2145502536643185</v>
      </c>
      <c r="O91" s="13">
        <f t="shared" si="15"/>
        <v>2</v>
      </c>
      <c r="P91" s="13">
        <f t="shared" si="15"/>
        <v>0</v>
      </c>
      <c r="Q91" s="13">
        <f t="shared" si="15"/>
        <v>2.0816659994661326</v>
      </c>
      <c r="R91" s="13">
        <f t="shared" si="15"/>
        <v>1</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19A6-235F-4F22-9319-C18752257EA8}">
  <sheetPr>
    <pageSetUpPr fitToPage="1"/>
  </sheetPr>
  <dimension ref="A1:BP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8" s="32" customFormat="1" ht="19.5" customHeight="1" x14ac:dyDescent="0.3">
      <c r="A1" s="33" t="s">
        <v>865</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7"/>
    </row>
    <row r="2" spans="1:68" ht="12.75" customHeight="1" x14ac:dyDescent="0.2">
      <c r="A2" s="29"/>
      <c r="B2" s="29"/>
      <c r="C2" s="29"/>
      <c r="D2" s="29"/>
      <c r="E2" s="29"/>
      <c r="F2" s="29"/>
      <c r="G2" s="29"/>
      <c r="H2" s="29"/>
      <c r="I2" s="29"/>
      <c r="J2" s="29"/>
      <c r="K2" s="29"/>
      <c r="L2" s="29"/>
      <c r="M2" s="29"/>
      <c r="N2" s="29"/>
      <c r="O2" s="29"/>
    </row>
    <row r="3" spans="1:68" ht="12.75" customHeight="1" thickBot="1" x14ac:dyDescent="0.25">
      <c r="A3" s="149" t="s">
        <v>148</v>
      </c>
      <c r="B3" s="149"/>
      <c r="C3" s="149"/>
      <c r="D3" s="150">
        <v>37804</v>
      </c>
      <c r="E3" s="150"/>
      <c r="F3" s="29"/>
      <c r="G3" s="29"/>
      <c r="H3" s="30" t="s">
        <v>147</v>
      </c>
      <c r="I3" s="148" t="s">
        <v>864</v>
      </c>
      <c r="J3" s="148"/>
      <c r="K3" s="29"/>
      <c r="L3" s="29"/>
      <c r="M3" s="30" t="s">
        <v>145</v>
      </c>
      <c r="N3" s="31" t="s">
        <v>745</v>
      </c>
      <c r="O3" s="31"/>
    </row>
    <row r="4" spans="1:68" ht="12.75" customHeight="1" x14ac:dyDescent="0.2">
      <c r="A4" s="29"/>
      <c r="B4" s="29"/>
      <c r="C4" s="29"/>
      <c r="D4" s="29"/>
      <c r="E4" s="29"/>
      <c r="F4" s="29"/>
      <c r="G4" s="29"/>
      <c r="H4" s="29"/>
      <c r="I4" s="29"/>
      <c r="J4" s="29"/>
      <c r="K4" s="29"/>
      <c r="L4" s="29"/>
      <c r="M4" s="29"/>
      <c r="N4" s="29"/>
      <c r="O4" s="29"/>
    </row>
    <row r="5" spans="1:68" ht="12.75" customHeight="1" thickBot="1" x14ac:dyDescent="0.25">
      <c r="A5" s="149" t="s">
        <v>143</v>
      </c>
      <c r="B5" s="149"/>
      <c r="C5" s="149"/>
      <c r="D5" s="152">
        <v>245</v>
      </c>
      <c r="E5" s="152"/>
      <c r="F5" s="29"/>
      <c r="G5" s="29"/>
      <c r="H5" s="30" t="s">
        <v>142</v>
      </c>
      <c r="I5" s="148" t="s">
        <v>855</v>
      </c>
      <c r="J5" s="148"/>
      <c r="K5" s="29"/>
      <c r="L5" s="29"/>
      <c r="M5" s="30" t="s">
        <v>140</v>
      </c>
      <c r="N5" s="31" t="s">
        <v>772</v>
      </c>
      <c r="O5" s="31"/>
    </row>
    <row r="6" spans="1:68" ht="12.75" customHeight="1" x14ac:dyDescent="0.2">
      <c r="A6" s="29"/>
      <c r="B6" s="29"/>
      <c r="C6" s="29"/>
      <c r="D6" s="29"/>
      <c r="E6" s="29"/>
      <c r="F6" s="29"/>
      <c r="G6" s="29"/>
      <c r="H6" s="29"/>
      <c r="I6" s="29"/>
      <c r="J6" s="29"/>
      <c r="K6" s="29"/>
      <c r="L6" s="29"/>
      <c r="M6" s="29"/>
      <c r="N6" s="29"/>
      <c r="O6" s="29"/>
    </row>
    <row r="7" spans="1:68" ht="12.75" customHeight="1" thickBot="1" x14ac:dyDescent="0.25">
      <c r="A7" s="149" t="s">
        <v>138</v>
      </c>
      <c r="B7" s="149"/>
      <c r="C7" s="149"/>
      <c r="D7" s="148" t="s">
        <v>863</v>
      </c>
      <c r="E7" s="148"/>
      <c r="F7" s="148"/>
      <c r="G7" s="148"/>
      <c r="H7" s="148"/>
      <c r="I7" s="148"/>
      <c r="J7" s="148"/>
      <c r="K7" s="148"/>
      <c r="L7" s="148"/>
      <c r="M7" s="148"/>
      <c r="N7" s="148"/>
      <c r="O7" s="148"/>
    </row>
    <row r="8" spans="1:68" ht="12.75" customHeight="1" thickBot="1" x14ac:dyDescent="0.25">
      <c r="A8" s="29"/>
      <c r="B8" s="29"/>
      <c r="C8" s="29"/>
      <c r="D8" s="151" t="s">
        <v>862</v>
      </c>
      <c r="E8" s="151"/>
      <c r="F8" s="151"/>
      <c r="G8" s="151"/>
      <c r="H8" s="151"/>
      <c r="I8" s="151"/>
      <c r="J8" s="151"/>
      <c r="K8" s="151"/>
      <c r="L8" s="151"/>
      <c r="M8" s="151"/>
      <c r="N8" s="151"/>
      <c r="O8" s="151"/>
    </row>
    <row r="9" spans="1:68" ht="12.75" customHeight="1" x14ac:dyDescent="0.2"/>
    <row r="10" spans="1:68" ht="13.5" thickBot="1" x14ac:dyDescent="0.25">
      <c r="B10" s="28"/>
      <c r="C10" s="28"/>
      <c r="D10" s="28"/>
      <c r="E10" s="28"/>
      <c r="F10" s="28"/>
      <c r="G10" s="28"/>
      <c r="H10" s="28"/>
      <c r="I10" s="28"/>
      <c r="J10" s="28"/>
      <c r="K10" s="28"/>
      <c r="L10" s="28"/>
      <c r="M10" s="28"/>
      <c r="N10" s="28"/>
      <c r="O10" s="28"/>
      <c r="P10" s="28"/>
      <c r="Q10" s="28"/>
      <c r="R10" s="28"/>
      <c r="S10" s="28"/>
    </row>
    <row r="11" spans="1:68"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8" ht="3.75" customHeight="1" x14ac:dyDescent="0.2">
      <c r="B12" s="11"/>
      <c r="C12" s="9"/>
      <c r="D12" s="9"/>
      <c r="E12" s="9"/>
      <c r="F12" s="10"/>
      <c r="G12" s="9"/>
      <c r="H12" s="9"/>
      <c r="I12" s="9"/>
      <c r="J12" s="9"/>
      <c r="K12" s="10"/>
      <c r="L12" s="10"/>
      <c r="M12" s="10"/>
      <c r="N12" s="10"/>
      <c r="O12" s="10"/>
      <c r="P12" s="10"/>
      <c r="Q12" s="9"/>
      <c r="R12" s="9"/>
      <c r="S12" s="8"/>
    </row>
    <row r="13" spans="1:68" ht="15.75" x14ac:dyDescent="0.2">
      <c r="B13" s="147">
        <v>101</v>
      </c>
      <c r="C13" s="21" t="s">
        <v>104</v>
      </c>
      <c r="D13" s="19" t="s">
        <v>745</v>
      </c>
      <c r="E13" s="19">
        <v>245</v>
      </c>
      <c r="F13" s="19">
        <v>1540.04</v>
      </c>
      <c r="G13" s="19">
        <v>13.17</v>
      </c>
      <c r="H13" s="19">
        <v>86.1</v>
      </c>
      <c r="I13" s="19"/>
      <c r="J13" s="19">
        <v>5</v>
      </c>
      <c r="K13" s="19">
        <v>23</v>
      </c>
      <c r="L13" s="19">
        <v>3</v>
      </c>
      <c r="M13" s="19">
        <v>30</v>
      </c>
      <c r="N13" s="19">
        <v>36</v>
      </c>
      <c r="O13" s="19">
        <v>4</v>
      </c>
      <c r="P13" s="19">
        <v>0</v>
      </c>
      <c r="Q13" s="19">
        <v>4</v>
      </c>
      <c r="R13" s="19">
        <v>11</v>
      </c>
      <c r="S13" s="18" t="s">
        <v>732</v>
      </c>
      <c r="T13" s="7" t="s">
        <v>792</v>
      </c>
      <c r="U13" s="102">
        <v>3</v>
      </c>
      <c r="V13" s="102">
        <f>IF($H13="","",$H13)</f>
        <v>86.1</v>
      </c>
      <c r="W13" s="102">
        <f>IF(V13="","",V13/100)</f>
        <v>0.86099999999999999</v>
      </c>
      <c r="X13" s="102">
        <f>IF($G13="","",$G13)</f>
        <v>13.17</v>
      </c>
      <c r="Y13" s="102">
        <f>IF($K13="","",$K13)</f>
        <v>23</v>
      </c>
      <c r="Z13" s="102">
        <f>IF(J13="","",J13-1)</f>
        <v>4</v>
      </c>
      <c r="AA13" s="102">
        <f>IF($L13="","",$L13)</f>
        <v>3</v>
      </c>
      <c r="AB13" s="102">
        <f>IF($M13="","",$M13)</f>
        <v>30</v>
      </c>
      <c r="AC13" s="102">
        <f>IF($H14="","",$H14)</f>
        <v>102.5</v>
      </c>
      <c r="AD13" s="102">
        <f>IF(AC13="","",AC13/100)</f>
        <v>1.0249999999999999</v>
      </c>
      <c r="AE13" s="102">
        <f>IF($G14="","",$G14)</f>
        <v>17.41</v>
      </c>
      <c r="AF13" s="102">
        <f>IF($K14="","",$K14)</f>
        <v>26</v>
      </c>
      <c r="AG13" s="102">
        <f>IF(J14="","",J14-1)</f>
        <v>4</v>
      </c>
      <c r="AH13" s="102">
        <f>IF($L14="","",$L14)</f>
        <v>6</v>
      </c>
      <c r="AI13" s="102">
        <f>IF($M14="","",$M14)</f>
        <v>49</v>
      </c>
      <c r="AJ13" s="102">
        <f>IF($H15="","",$H15)</f>
        <v>114.3</v>
      </c>
      <c r="AK13" s="102">
        <f>IF(AJ13="","",AJ13/100)</f>
        <v>1.143</v>
      </c>
      <c r="AL13" s="102">
        <f>IF($G15="","",$G15)</f>
        <v>17.22</v>
      </c>
      <c r="AM13" s="102">
        <f>IF($K15="","",$K15)</f>
        <v>32</v>
      </c>
      <c r="AN13" s="102">
        <f>IF(J15="","",J15-1)</f>
        <v>3</v>
      </c>
      <c r="AO13" s="102">
        <f>IF($L15="","",$L15)</f>
        <v>1</v>
      </c>
      <c r="AP13" s="102">
        <f>IF($M15="","",$M15)</f>
        <v>23</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14</v>
      </c>
      <c r="BM13" s="102">
        <f>SUM(P13:P18)/U13</f>
        <v>0</v>
      </c>
      <c r="BN13" s="102">
        <f>SUM(Q13:Q18)/U13</f>
        <v>9.6666666666666661</v>
      </c>
      <c r="BO13" s="102">
        <f>SUM(R13:R18)/U13</f>
        <v>21</v>
      </c>
    </row>
    <row r="14" spans="1:68" ht="15.75" x14ac:dyDescent="0.2">
      <c r="B14" s="147"/>
      <c r="C14" s="21" t="s">
        <v>103</v>
      </c>
      <c r="D14" s="19" t="s">
        <v>745</v>
      </c>
      <c r="E14" s="19">
        <v>246</v>
      </c>
      <c r="F14" s="20"/>
      <c r="G14" s="19">
        <v>17.41</v>
      </c>
      <c r="H14" s="19">
        <v>102.5</v>
      </c>
      <c r="I14" s="19"/>
      <c r="J14" s="19">
        <v>5</v>
      </c>
      <c r="K14" s="19">
        <v>26</v>
      </c>
      <c r="L14" s="19">
        <v>6</v>
      </c>
      <c r="M14" s="19">
        <v>49</v>
      </c>
      <c r="N14" s="19">
        <v>68</v>
      </c>
      <c r="O14" s="19">
        <v>13</v>
      </c>
      <c r="P14" s="19">
        <v>0</v>
      </c>
      <c r="Q14" s="19">
        <v>21</v>
      </c>
      <c r="R14" s="19">
        <v>30</v>
      </c>
      <c r="S14" s="18"/>
    </row>
    <row r="15" spans="1:68" ht="15.75" x14ac:dyDescent="0.2">
      <c r="B15" s="147"/>
      <c r="C15" s="21" t="s">
        <v>102</v>
      </c>
      <c r="D15" s="19" t="str">
        <f>D14</f>
        <v>CO'B</v>
      </c>
      <c r="E15" s="19">
        <f>E14</f>
        <v>246</v>
      </c>
      <c r="F15" s="20"/>
      <c r="G15" s="19">
        <v>17.22</v>
      </c>
      <c r="H15" s="19">
        <v>114.3</v>
      </c>
      <c r="I15" s="19"/>
      <c r="J15" s="19">
        <v>4</v>
      </c>
      <c r="K15" s="19">
        <v>32</v>
      </c>
      <c r="L15" s="19">
        <v>1</v>
      </c>
      <c r="M15" s="19">
        <v>23</v>
      </c>
      <c r="N15" s="19">
        <v>46</v>
      </c>
      <c r="O15" s="19">
        <v>25</v>
      </c>
      <c r="P15" s="19">
        <v>0</v>
      </c>
      <c r="Q15" s="19">
        <v>4</v>
      </c>
      <c r="R15" s="19">
        <v>22</v>
      </c>
      <c r="S15" s="18" t="s">
        <v>731</v>
      </c>
    </row>
    <row r="16" spans="1:68"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246</v>
      </c>
      <c r="F20" s="13">
        <f>F13</f>
        <v>1540.04</v>
      </c>
      <c r="G20" s="13">
        <f t="shared" ref="G20:R20" si="0">AVERAGE(G13:G18)</f>
        <v>15.933333333333332</v>
      </c>
      <c r="H20" s="13">
        <f t="shared" si="0"/>
        <v>100.96666666666665</v>
      </c>
      <c r="I20" s="13" t="e">
        <f t="shared" si="0"/>
        <v>#DIV/0!</v>
      </c>
      <c r="J20" s="13">
        <f t="shared" si="0"/>
        <v>4.666666666666667</v>
      </c>
      <c r="K20" s="13">
        <f t="shared" si="0"/>
        <v>27</v>
      </c>
      <c r="L20" s="13">
        <f t="shared" si="0"/>
        <v>3.3333333333333335</v>
      </c>
      <c r="M20" s="13">
        <f t="shared" si="0"/>
        <v>34</v>
      </c>
      <c r="N20" s="13">
        <f t="shared" si="0"/>
        <v>50</v>
      </c>
      <c r="O20" s="13">
        <f t="shared" si="0"/>
        <v>14</v>
      </c>
      <c r="P20" s="13">
        <f t="shared" si="0"/>
        <v>0</v>
      </c>
      <c r="Q20" s="13">
        <f t="shared" si="0"/>
        <v>9.6666666666666661</v>
      </c>
      <c r="R20" s="13">
        <f t="shared" si="0"/>
        <v>21</v>
      </c>
      <c r="S20" s="12"/>
    </row>
    <row r="21" spans="2:67" ht="15.75" x14ac:dyDescent="0.2">
      <c r="B21" s="17"/>
      <c r="C21" s="16" t="s">
        <v>97</v>
      </c>
      <c r="D21" s="15"/>
      <c r="E21" s="14"/>
      <c r="F21" s="14"/>
      <c r="G21" s="13">
        <f t="shared" ref="G21:R21" si="1">STDEV(G13:G18)/SQRT(COUNT(G13:G18))</f>
        <v>1.3827548991455854</v>
      </c>
      <c r="H21" s="13">
        <f t="shared" si="1"/>
        <v>8.1766605517031152</v>
      </c>
      <c r="I21" s="13" t="e">
        <f t="shared" si="1"/>
        <v>#DIV/0!</v>
      </c>
      <c r="J21" s="13">
        <f t="shared" si="1"/>
        <v>0.33333333333333454</v>
      </c>
      <c r="K21" s="13">
        <f t="shared" si="1"/>
        <v>2.6457513110645907</v>
      </c>
      <c r="L21" s="13">
        <f t="shared" si="1"/>
        <v>1.4529663145135578</v>
      </c>
      <c r="M21" s="13">
        <f t="shared" si="1"/>
        <v>7.7674534651540297</v>
      </c>
      <c r="N21" s="13">
        <f t="shared" si="1"/>
        <v>9.4516312525052175</v>
      </c>
      <c r="O21" s="13">
        <f t="shared" si="1"/>
        <v>6.0827625302982193</v>
      </c>
      <c r="P21" s="13">
        <f t="shared" si="1"/>
        <v>0</v>
      </c>
      <c r="Q21" s="13">
        <f t="shared" si="1"/>
        <v>5.666666666666667</v>
      </c>
      <c r="R21" s="13">
        <f t="shared" si="1"/>
        <v>5.5075705472861021</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745</v>
      </c>
      <c r="E23" s="19">
        <v>245</v>
      </c>
      <c r="F23" s="19">
        <v>1477.82</v>
      </c>
      <c r="G23" s="19">
        <v>14.43</v>
      </c>
      <c r="H23" s="19">
        <v>100.3</v>
      </c>
      <c r="I23" s="19"/>
      <c r="J23" s="19">
        <v>6</v>
      </c>
      <c r="K23" s="19">
        <v>34</v>
      </c>
      <c r="L23" s="19">
        <v>0</v>
      </c>
      <c r="M23" s="19">
        <v>0</v>
      </c>
      <c r="N23" s="19">
        <v>29</v>
      </c>
      <c r="O23" s="19">
        <v>9</v>
      </c>
      <c r="P23" s="19">
        <v>0</v>
      </c>
      <c r="Q23" s="19">
        <v>2</v>
      </c>
      <c r="R23" s="19">
        <v>13</v>
      </c>
      <c r="S23" s="18" t="s">
        <v>752</v>
      </c>
      <c r="T23" s="7" t="s">
        <v>790</v>
      </c>
      <c r="U23" s="102">
        <v>3</v>
      </c>
      <c r="V23" s="102">
        <f>IF($H23="","",$H23)</f>
        <v>100.3</v>
      </c>
      <c r="W23" s="102">
        <f>IF(V23="","",V23/100)</f>
        <v>1.0029999999999999</v>
      </c>
      <c r="X23" s="102">
        <f>IF($G23="","",$G23)</f>
        <v>14.43</v>
      </c>
      <c r="Y23" s="102">
        <f>IF($K23="","",$K23)</f>
        <v>34</v>
      </c>
      <c r="Z23" s="102">
        <f>IF(J23="","",J23-1)</f>
        <v>5</v>
      </c>
      <c r="AA23" s="102">
        <f>IF($L23="","",$L23)</f>
        <v>0</v>
      </c>
      <c r="AB23" s="102">
        <f>IF($M23="","",$M23)</f>
        <v>0</v>
      </c>
      <c r="AC23" s="102">
        <f>IF($H24="","",$H24)</f>
        <v>73.400000000000006</v>
      </c>
      <c r="AD23" s="102">
        <f>IF(AC23="","",AC23/100)</f>
        <v>0.7340000000000001</v>
      </c>
      <c r="AE23" s="102">
        <f>IF($G24="","",$G24)</f>
        <v>16.13</v>
      </c>
      <c r="AF23" s="102">
        <f>IF($K24="","",$K24)</f>
        <v>25</v>
      </c>
      <c r="AG23" s="102">
        <f>IF(J24="","",J24-1)</f>
        <v>6</v>
      </c>
      <c r="AH23" s="102">
        <f>IF($L24="","",$L24)</f>
        <v>5</v>
      </c>
      <c r="AI23" s="102">
        <f>IF($M24="","",$M24)</f>
        <v>34</v>
      </c>
      <c r="AJ23" s="102">
        <f>IF($H25="","",$H25)</f>
        <v>81.2</v>
      </c>
      <c r="AK23" s="102">
        <f>IF(AJ23="","",AJ23/100)</f>
        <v>0.81200000000000006</v>
      </c>
      <c r="AL23" s="102">
        <f>IF($G25="","",$G25)</f>
        <v>14.24</v>
      </c>
      <c r="AM23" s="102">
        <f>IF($K25="","",$K25)</f>
        <v>25</v>
      </c>
      <c r="AN23" s="102">
        <f>IF(J25="","",J25-1)</f>
        <v>3</v>
      </c>
      <c r="AO23" s="102">
        <f>IF($L25="","",$L25)</f>
        <v>1</v>
      </c>
      <c r="AP23" s="102">
        <f>IF($M25="","",$M25)</f>
        <v>17</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7</v>
      </c>
      <c r="BM23" s="102">
        <f>SUM(P23:P28)/U23</f>
        <v>0</v>
      </c>
      <c r="BN23" s="102">
        <f>SUM(Q23:Q28)/U23</f>
        <v>12</v>
      </c>
      <c r="BO23" s="102">
        <f>SUM(R23:R28)/U23</f>
        <v>15</v>
      </c>
    </row>
    <row r="24" spans="2:67" ht="15.75" x14ac:dyDescent="0.2">
      <c r="B24" s="147"/>
      <c r="C24" s="21" t="s">
        <v>103</v>
      </c>
      <c r="D24" s="19" t="s">
        <v>745</v>
      </c>
      <c r="E24" s="19">
        <v>246</v>
      </c>
      <c r="F24" s="20"/>
      <c r="G24" s="19">
        <v>16.13</v>
      </c>
      <c r="H24" s="19">
        <v>73.400000000000006</v>
      </c>
      <c r="I24" s="19"/>
      <c r="J24" s="19">
        <v>7</v>
      </c>
      <c r="K24" s="19">
        <v>25</v>
      </c>
      <c r="L24" s="19">
        <v>5</v>
      </c>
      <c r="M24" s="19">
        <v>34</v>
      </c>
      <c r="N24" s="19">
        <v>49</v>
      </c>
      <c r="O24" s="19">
        <v>2</v>
      </c>
      <c r="P24" s="19">
        <v>0</v>
      </c>
      <c r="Q24" s="19">
        <v>22</v>
      </c>
      <c r="R24" s="19">
        <v>16</v>
      </c>
      <c r="S24" s="18"/>
      <c r="T24" s="7" t="s">
        <v>852</v>
      </c>
    </row>
    <row r="25" spans="2:67" ht="15.75" x14ac:dyDescent="0.2">
      <c r="B25" s="147"/>
      <c r="C25" s="21" t="s">
        <v>102</v>
      </c>
      <c r="D25" s="19" t="str">
        <f>D24</f>
        <v>CO'B</v>
      </c>
      <c r="E25" s="19">
        <f>E24</f>
        <v>246</v>
      </c>
      <c r="F25" s="20"/>
      <c r="G25" s="19">
        <v>14.24</v>
      </c>
      <c r="H25" s="19">
        <v>81.2</v>
      </c>
      <c r="I25" s="19"/>
      <c r="J25" s="19">
        <v>4</v>
      </c>
      <c r="K25" s="19">
        <v>25</v>
      </c>
      <c r="L25" s="19">
        <v>1</v>
      </c>
      <c r="M25" s="19">
        <v>17</v>
      </c>
      <c r="N25" s="19">
        <v>27</v>
      </c>
      <c r="O25" s="19">
        <v>10</v>
      </c>
      <c r="P25" s="19">
        <v>0</v>
      </c>
      <c r="Q25" s="19">
        <v>12</v>
      </c>
      <c r="R25" s="19">
        <v>16</v>
      </c>
      <c r="S25" s="18" t="s">
        <v>731</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246</v>
      </c>
      <c r="F30" s="13">
        <f>F23</f>
        <v>1477.82</v>
      </c>
      <c r="G30" s="13">
        <f t="shared" ref="G30:R30" si="2">AVERAGE(G23:G28)</f>
        <v>14.933333333333332</v>
      </c>
      <c r="H30" s="13">
        <f t="shared" si="2"/>
        <v>84.966666666666654</v>
      </c>
      <c r="I30" s="13" t="e">
        <f t="shared" si="2"/>
        <v>#DIV/0!</v>
      </c>
      <c r="J30" s="13">
        <f t="shared" si="2"/>
        <v>5.666666666666667</v>
      </c>
      <c r="K30" s="13">
        <f t="shared" si="2"/>
        <v>28</v>
      </c>
      <c r="L30" s="13">
        <f t="shared" si="2"/>
        <v>2</v>
      </c>
      <c r="M30" s="13">
        <f t="shared" si="2"/>
        <v>17</v>
      </c>
      <c r="N30" s="13">
        <f t="shared" si="2"/>
        <v>35</v>
      </c>
      <c r="O30" s="13">
        <f t="shared" si="2"/>
        <v>7</v>
      </c>
      <c r="P30" s="13">
        <f t="shared" si="2"/>
        <v>0</v>
      </c>
      <c r="Q30" s="13">
        <f t="shared" si="2"/>
        <v>12</v>
      </c>
      <c r="R30" s="13">
        <f t="shared" si="2"/>
        <v>15</v>
      </c>
      <c r="S30" s="12"/>
    </row>
    <row r="31" spans="2:67" ht="15.75" x14ac:dyDescent="0.2">
      <c r="B31" s="17"/>
      <c r="C31" s="16" t="s">
        <v>97</v>
      </c>
      <c r="D31" s="15"/>
      <c r="E31" s="14"/>
      <c r="F31" s="14"/>
      <c r="G31" s="13">
        <f t="shared" ref="G31:R31" si="3">STDEV(G23:G28)/SQRT(COUNT(G23:G28))</f>
        <v>0.60084200178675162</v>
      </c>
      <c r="H31" s="13">
        <f t="shared" si="3"/>
        <v>7.9904804472433888</v>
      </c>
      <c r="I31" s="13" t="e">
        <f t="shared" si="3"/>
        <v>#DIV/0!</v>
      </c>
      <c r="J31" s="13">
        <f t="shared" si="3"/>
        <v>0.88191710368819731</v>
      </c>
      <c r="K31" s="13">
        <f t="shared" si="3"/>
        <v>3.0000000000000004</v>
      </c>
      <c r="L31" s="13">
        <f t="shared" si="3"/>
        <v>1.5275252316519468</v>
      </c>
      <c r="M31" s="13">
        <f t="shared" si="3"/>
        <v>9.8149545762236379</v>
      </c>
      <c r="N31" s="13">
        <f t="shared" si="3"/>
        <v>7.0237691685684922</v>
      </c>
      <c r="O31" s="13">
        <f t="shared" si="3"/>
        <v>2.5166114784235836</v>
      </c>
      <c r="P31" s="13">
        <f t="shared" si="3"/>
        <v>0</v>
      </c>
      <c r="Q31" s="13">
        <f t="shared" si="3"/>
        <v>5.7735026918962582</v>
      </c>
      <c r="R31" s="13">
        <f t="shared" si="3"/>
        <v>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730</v>
      </c>
      <c r="E33" s="19">
        <v>245</v>
      </c>
      <c r="F33" s="19">
        <v>1544.42</v>
      </c>
      <c r="G33" s="19">
        <v>11.5</v>
      </c>
      <c r="H33" s="19">
        <v>99.3</v>
      </c>
      <c r="I33" s="19"/>
      <c r="J33" s="19">
        <v>8</v>
      </c>
      <c r="K33" s="19">
        <v>31</v>
      </c>
      <c r="L33" s="19">
        <v>2</v>
      </c>
      <c r="M33" s="19">
        <v>5</v>
      </c>
      <c r="N33" s="19">
        <v>25</v>
      </c>
      <c r="O33" s="19">
        <v>4</v>
      </c>
      <c r="P33" s="19">
        <v>0</v>
      </c>
      <c r="Q33" s="19">
        <v>17</v>
      </c>
      <c r="R33" s="19">
        <v>1</v>
      </c>
      <c r="S33" s="18" t="s">
        <v>732</v>
      </c>
      <c r="T33" s="7" t="s">
        <v>829</v>
      </c>
      <c r="U33" s="102">
        <v>3</v>
      </c>
      <c r="V33" s="102">
        <f>IF($H33="","",$H33)</f>
        <v>99.3</v>
      </c>
      <c r="W33" s="102">
        <f>IF(V33="","",V33/100)</f>
        <v>0.99299999999999999</v>
      </c>
      <c r="X33" s="102">
        <f>IF($G33="","",$G33)</f>
        <v>11.5</v>
      </c>
      <c r="Y33" s="102">
        <f>IF($K33="","",$K33)</f>
        <v>31</v>
      </c>
      <c r="Z33" s="102">
        <f>IF(J33="","",J33-1)</f>
        <v>7</v>
      </c>
      <c r="AA33" s="102">
        <f>IF($L33="","",$L33)</f>
        <v>2</v>
      </c>
      <c r="AB33" s="102">
        <f>IF($M33="","",$M33)</f>
        <v>5</v>
      </c>
      <c r="AC33" s="102">
        <f>IF($H34="","",$H34)</f>
        <v>90.4</v>
      </c>
      <c r="AD33" s="102">
        <f>IF(AC33="","",AC33/100)</f>
        <v>0.90400000000000003</v>
      </c>
      <c r="AE33" s="102">
        <f>IF($G34="","",$G34)</f>
        <v>11.98</v>
      </c>
      <c r="AF33" s="102">
        <f>IF($K34="","",$K34)</f>
        <v>25</v>
      </c>
      <c r="AG33" s="102">
        <f>IF(J34="","",J34-1)</f>
        <v>7</v>
      </c>
      <c r="AH33" s="102">
        <f>IF($L34="","",$L34)</f>
        <v>3</v>
      </c>
      <c r="AI33" s="102">
        <f>IF($M34="","",$M34)</f>
        <v>20</v>
      </c>
      <c r="AJ33" s="102">
        <f>IF($H35="","",$H35)</f>
        <v>87.2</v>
      </c>
      <c r="AK33" s="102">
        <f>IF(AJ33="","",AJ33/100)</f>
        <v>0.872</v>
      </c>
      <c r="AL33" s="102">
        <f>IF($G35="","",$G35)</f>
        <v>9.8800000000000008</v>
      </c>
      <c r="AM33" s="102">
        <f>IF($K35="","",$K35)</f>
        <v>22</v>
      </c>
      <c r="AN33" s="102">
        <f>IF(J35="","",J35-1)</f>
        <v>9</v>
      </c>
      <c r="AO33" s="102">
        <f>IF($L35="","",$L35)</f>
        <v>2</v>
      </c>
      <c r="AP33" s="102">
        <f>IF($M35="","",$M35)</f>
        <v>10</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2</v>
      </c>
      <c r="BM33" s="102">
        <f>SUM(P33:P38)/U33</f>
        <v>0</v>
      </c>
      <c r="BN33" s="102">
        <f>SUM(Q33:Q38)/U33</f>
        <v>10.333333333333334</v>
      </c>
      <c r="BO33" s="102">
        <f>SUM(R33:R38)/U33</f>
        <v>2</v>
      </c>
    </row>
    <row r="34" spans="2:67" ht="15.75" x14ac:dyDescent="0.2">
      <c r="B34" s="147"/>
      <c r="C34" s="21" t="s">
        <v>103</v>
      </c>
      <c r="D34" s="19" t="s">
        <v>745</v>
      </c>
      <c r="E34" s="19">
        <v>246</v>
      </c>
      <c r="F34" s="20"/>
      <c r="G34" s="19">
        <v>11.98</v>
      </c>
      <c r="H34" s="19">
        <v>90.4</v>
      </c>
      <c r="I34" s="19"/>
      <c r="J34" s="19">
        <v>8</v>
      </c>
      <c r="K34" s="19">
        <v>25</v>
      </c>
      <c r="L34" s="19">
        <v>3</v>
      </c>
      <c r="M34" s="19">
        <v>20</v>
      </c>
      <c r="N34" s="19">
        <v>30</v>
      </c>
      <c r="O34" s="19">
        <v>2</v>
      </c>
      <c r="P34" s="19">
        <v>0</v>
      </c>
      <c r="Q34" s="19">
        <v>10</v>
      </c>
      <c r="R34" s="19">
        <v>4</v>
      </c>
      <c r="S34" s="18" t="s">
        <v>732</v>
      </c>
    </row>
    <row r="35" spans="2:67" ht="15.75" x14ac:dyDescent="0.2">
      <c r="B35" s="147"/>
      <c r="C35" s="21" t="s">
        <v>102</v>
      </c>
      <c r="D35" s="19" t="str">
        <f>D34</f>
        <v>CO'B</v>
      </c>
      <c r="E35" s="19">
        <f>E34</f>
        <v>246</v>
      </c>
      <c r="F35" s="20"/>
      <c r="G35" s="19">
        <v>9.8800000000000008</v>
      </c>
      <c r="H35" s="19">
        <v>87.2</v>
      </c>
      <c r="I35" s="19"/>
      <c r="J35" s="19">
        <v>10</v>
      </c>
      <c r="K35" s="19">
        <v>22</v>
      </c>
      <c r="L35" s="19">
        <v>2</v>
      </c>
      <c r="M35" s="19">
        <v>10</v>
      </c>
      <c r="N35" s="19">
        <v>15</v>
      </c>
      <c r="O35" s="19">
        <v>0</v>
      </c>
      <c r="P35" s="19">
        <v>0</v>
      </c>
      <c r="Q35" s="19">
        <v>4</v>
      </c>
      <c r="R35" s="19">
        <v>1</v>
      </c>
      <c r="S35" s="18" t="s">
        <v>732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246</v>
      </c>
      <c r="F40" s="13">
        <f>F33</f>
        <v>1544.42</v>
      </c>
      <c r="G40" s="13">
        <f t="shared" ref="G40:R40" si="4">AVERAGE(G33:G38)</f>
        <v>11.12</v>
      </c>
      <c r="H40" s="13">
        <f t="shared" si="4"/>
        <v>92.3</v>
      </c>
      <c r="I40" s="13" t="e">
        <f t="shared" si="4"/>
        <v>#DIV/0!</v>
      </c>
      <c r="J40" s="13">
        <f t="shared" si="4"/>
        <v>8.6666666666666661</v>
      </c>
      <c r="K40" s="13">
        <f t="shared" si="4"/>
        <v>26</v>
      </c>
      <c r="L40" s="13">
        <f t="shared" si="4"/>
        <v>2.3333333333333335</v>
      </c>
      <c r="M40" s="13">
        <f t="shared" si="4"/>
        <v>11.666666666666666</v>
      </c>
      <c r="N40" s="13">
        <f t="shared" si="4"/>
        <v>23.333333333333332</v>
      </c>
      <c r="O40" s="13">
        <f t="shared" si="4"/>
        <v>2</v>
      </c>
      <c r="P40" s="13">
        <f t="shared" si="4"/>
        <v>0</v>
      </c>
      <c r="Q40" s="13">
        <f t="shared" si="4"/>
        <v>10.333333333333334</v>
      </c>
      <c r="R40" s="13">
        <f t="shared" si="4"/>
        <v>2</v>
      </c>
      <c r="S40" s="12"/>
    </row>
    <row r="41" spans="2:67" ht="15.75" x14ac:dyDescent="0.2">
      <c r="B41" s="17"/>
      <c r="C41" s="16" t="s">
        <v>97</v>
      </c>
      <c r="D41" s="15"/>
      <c r="E41" s="14"/>
      <c r="F41" s="14"/>
      <c r="G41" s="13">
        <f t="shared" ref="G41:R41" si="5">STDEV(G33:G38)/SQRT(COUNT(G33:G38))</f>
        <v>0.63529520697074349</v>
      </c>
      <c r="H41" s="13">
        <f t="shared" si="5"/>
        <v>3.6198526673517142</v>
      </c>
      <c r="I41" s="13" t="e">
        <f t="shared" si="5"/>
        <v>#DIV/0!</v>
      </c>
      <c r="J41" s="13">
        <f t="shared" si="5"/>
        <v>0.66666666666666552</v>
      </c>
      <c r="K41" s="13">
        <f t="shared" si="5"/>
        <v>2.6457513110645907</v>
      </c>
      <c r="L41" s="13">
        <f t="shared" si="5"/>
        <v>0.33333333333333365</v>
      </c>
      <c r="M41" s="13">
        <f t="shared" si="5"/>
        <v>4.4095855184409851</v>
      </c>
      <c r="N41" s="13">
        <f t="shared" si="5"/>
        <v>4.409585518440986</v>
      </c>
      <c r="O41" s="13">
        <f t="shared" si="5"/>
        <v>1.1547005383792517</v>
      </c>
      <c r="P41" s="13">
        <f t="shared" si="5"/>
        <v>0</v>
      </c>
      <c r="Q41" s="13">
        <f t="shared" si="5"/>
        <v>3.7564758898615489</v>
      </c>
      <c r="R41" s="13">
        <f t="shared" si="5"/>
        <v>1</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730</v>
      </c>
      <c r="E43" s="19">
        <v>245</v>
      </c>
      <c r="F43" s="19">
        <v>1477.53</v>
      </c>
      <c r="G43" s="19">
        <v>11.6</v>
      </c>
      <c r="H43" s="19">
        <v>83.2</v>
      </c>
      <c r="I43" s="19"/>
      <c r="J43" s="19">
        <v>14</v>
      </c>
      <c r="K43" s="19">
        <v>21</v>
      </c>
      <c r="L43" s="19">
        <v>5</v>
      </c>
      <c r="M43" s="19">
        <v>22</v>
      </c>
      <c r="N43" s="19">
        <v>25</v>
      </c>
      <c r="O43" s="19">
        <v>0</v>
      </c>
      <c r="P43" s="19">
        <v>0</v>
      </c>
      <c r="Q43" s="19">
        <v>10</v>
      </c>
      <c r="R43" s="19">
        <v>4</v>
      </c>
      <c r="S43" s="18"/>
      <c r="U43" s="102">
        <v>3</v>
      </c>
      <c r="V43" s="102">
        <f>IF($H43="","",$H43)</f>
        <v>83.2</v>
      </c>
      <c r="W43" s="102">
        <f>IF(V43="","",V43/100)</f>
        <v>0.83200000000000007</v>
      </c>
      <c r="X43" s="102">
        <f>IF($G43="","",$G43)</f>
        <v>11.6</v>
      </c>
      <c r="Y43" s="102">
        <f>IF($K43="","",$K43)</f>
        <v>21</v>
      </c>
      <c r="Z43" s="102">
        <f>IF(J43="","",J43-1)</f>
        <v>13</v>
      </c>
      <c r="AA43" s="102">
        <f>IF($L43="","",$L43)</f>
        <v>5</v>
      </c>
      <c r="AB43" s="102">
        <f>IF($M43="","",$M43)</f>
        <v>22</v>
      </c>
      <c r="AC43" s="102">
        <f>IF($H44="","",$H44)</f>
        <v>101.2</v>
      </c>
      <c r="AD43" s="102">
        <f>IF(AC43="","",AC43/100)</f>
        <v>1.012</v>
      </c>
      <c r="AE43" s="102">
        <f>IF($G44="","",$G44)</f>
        <v>13.39</v>
      </c>
      <c r="AF43" s="102">
        <f>IF($K44="","",$K44)</f>
        <v>27</v>
      </c>
      <c r="AG43" s="102">
        <f>IF(J44="","",J44-1)</f>
        <v>5</v>
      </c>
      <c r="AH43" s="102">
        <f>IF($L44="","",$L44)</f>
        <v>2</v>
      </c>
      <c r="AI43" s="102">
        <f>IF($M44="","",$M44)</f>
        <v>8</v>
      </c>
      <c r="AJ43" s="102">
        <f>IF($H45="","",$H45)</f>
        <v>86.3</v>
      </c>
      <c r="AK43" s="102">
        <f>IF(AJ43="","",AJ43/100)</f>
        <v>0.86299999999999999</v>
      </c>
      <c r="AL43" s="102">
        <f>IF($G45="","",$G45)</f>
        <v>13.77</v>
      </c>
      <c r="AM43" s="102">
        <f>IF($K45="","",$K45)</f>
        <v>28</v>
      </c>
      <c r="AN43" s="102">
        <f>IF(J45="","",J45-1)</f>
        <v>9</v>
      </c>
      <c r="AO43" s="102">
        <f>IF($L45="","",$L45)</f>
        <v>3</v>
      </c>
      <c r="AP43" s="102">
        <f>IF($M45="","",$M45)</f>
        <v>20</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v>
      </c>
      <c r="BM43" s="102">
        <f>SUM(P43:P48)/U43</f>
        <v>0</v>
      </c>
      <c r="BN43" s="102">
        <f>SUM(Q43:Q48)/U43</f>
        <v>8.3333333333333339</v>
      </c>
      <c r="BO43" s="102">
        <f>SUM(R43:R48)/U43</f>
        <v>6.333333333333333</v>
      </c>
    </row>
    <row r="44" spans="2:67" ht="15.75" x14ac:dyDescent="0.2">
      <c r="B44" s="147"/>
      <c r="C44" s="21" t="s">
        <v>103</v>
      </c>
      <c r="D44" s="19" t="s">
        <v>745</v>
      </c>
      <c r="E44" s="19">
        <v>246</v>
      </c>
      <c r="F44" s="20"/>
      <c r="G44" s="19">
        <v>13.39</v>
      </c>
      <c r="H44" s="19">
        <v>101.2</v>
      </c>
      <c r="I44" s="19"/>
      <c r="J44" s="19">
        <v>6</v>
      </c>
      <c r="K44" s="19">
        <v>27</v>
      </c>
      <c r="L44" s="19">
        <v>2</v>
      </c>
      <c r="M44" s="19">
        <v>8</v>
      </c>
      <c r="N44" s="19">
        <v>24</v>
      </c>
      <c r="O44" s="19">
        <v>0</v>
      </c>
      <c r="P44" s="19">
        <v>0</v>
      </c>
      <c r="Q44" s="19">
        <v>8</v>
      </c>
      <c r="R44" s="19">
        <v>6</v>
      </c>
      <c r="S44" s="18"/>
    </row>
    <row r="45" spans="2:67" ht="15.75" x14ac:dyDescent="0.2">
      <c r="B45" s="147"/>
      <c r="C45" s="21" t="s">
        <v>102</v>
      </c>
      <c r="D45" s="19" t="str">
        <f>D44</f>
        <v>CO'B</v>
      </c>
      <c r="E45" s="19">
        <f>E44</f>
        <v>246</v>
      </c>
      <c r="F45" s="20"/>
      <c r="G45" s="19">
        <v>13.77</v>
      </c>
      <c r="H45" s="19">
        <v>86.3</v>
      </c>
      <c r="I45" s="19"/>
      <c r="J45" s="19">
        <v>10</v>
      </c>
      <c r="K45" s="19">
        <v>28</v>
      </c>
      <c r="L45" s="19">
        <v>3</v>
      </c>
      <c r="M45" s="19">
        <v>20</v>
      </c>
      <c r="N45" s="19">
        <v>25</v>
      </c>
      <c r="O45" s="19">
        <v>0</v>
      </c>
      <c r="P45" s="19">
        <v>0</v>
      </c>
      <c r="Q45" s="19">
        <v>7</v>
      </c>
      <c r="R45" s="19">
        <v>9</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246</v>
      </c>
      <c r="F50" s="13">
        <f>F43</f>
        <v>1477.53</v>
      </c>
      <c r="G50" s="13">
        <f t="shared" ref="G50:R50" si="6">AVERAGE(G43:G48)</f>
        <v>12.920000000000002</v>
      </c>
      <c r="H50" s="13">
        <f t="shared" si="6"/>
        <v>90.233333333333334</v>
      </c>
      <c r="I50" s="13" t="e">
        <f t="shared" si="6"/>
        <v>#DIV/0!</v>
      </c>
      <c r="J50" s="13">
        <f t="shared" si="6"/>
        <v>10</v>
      </c>
      <c r="K50" s="13">
        <f t="shared" si="6"/>
        <v>25.333333333333332</v>
      </c>
      <c r="L50" s="13">
        <f t="shared" si="6"/>
        <v>3.3333333333333335</v>
      </c>
      <c r="M50" s="13">
        <f t="shared" si="6"/>
        <v>16.666666666666668</v>
      </c>
      <c r="N50" s="13">
        <f t="shared" si="6"/>
        <v>24.666666666666668</v>
      </c>
      <c r="O50" s="13">
        <f t="shared" si="6"/>
        <v>0</v>
      </c>
      <c r="P50" s="13">
        <f t="shared" si="6"/>
        <v>0</v>
      </c>
      <c r="Q50" s="13">
        <f t="shared" si="6"/>
        <v>8.3333333333333339</v>
      </c>
      <c r="R50" s="13">
        <f t="shared" si="6"/>
        <v>6.333333333333333</v>
      </c>
      <c r="S50" s="12"/>
    </row>
    <row r="51" spans="2:67" ht="15.75" x14ac:dyDescent="0.2">
      <c r="B51" s="17"/>
      <c r="C51" s="16" t="s">
        <v>97</v>
      </c>
      <c r="D51" s="15"/>
      <c r="E51" s="14"/>
      <c r="F51" s="14"/>
      <c r="G51" s="13">
        <f t="shared" ref="G51:R51" si="7">STDEV(G43:G48)/SQRT(COUNT(G43:G48))</f>
        <v>0.66905405860313971</v>
      </c>
      <c r="H51" s="13">
        <f t="shared" si="7"/>
        <v>5.5558777684338763</v>
      </c>
      <c r="I51" s="13" t="e">
        <f t="shared" si="7"/>
        <v>#DIV/0!</v>
      </c>
      <c r="J51" s="13">
        <f t="shared" si="7"/>
        <v>2.3094010767585034</v>
      </c>
      <c r="K51" s="13">
        <f t="shared" si="7"/>
        <v>2.1858128414340032</v>
      </c>
      <c r="L51" s="13">
        <f t="shared" si="7"/>
        <v>0.88191710368819676</v>
      </c>
      <c r="M51" s="13">
        <f t="shared" si="7"/>
        <v>4.3716256828680002</v>
      </c>
      <c r="N51" s="13">
        <f t="shared" si="7"/>
        <v>0.33333333333333337</v>
      </c>
      <c r="O51" s="13">
        <f t="shared" si="7"/>
        <v>0</v>
      </c>
      <c r="P51" s="13">
        <f t="shared" si="7"/>
        <v>0</v>
      </c>
      <c r="Q51" s="13">
        <f t="shared" si="7"/>
        <v>0.88191710368819609</v>
      </c>
      <c r="R51" s="13">
        <f t="shared" si="7"/>
        <v>1.4529663145135581</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745</v>
      </c>
      <c r="E53" s="19">
        <v>245</v>
      </c>
      <c r="F53" s="19">
        <v>1217.79</v>
      </c>
      <c r="G53" s="19">
        <v>9.1</v>
      </c>
      <c r="H53" s="19">
        <v>77</v>
      </c>
      <c r="I53" s="19"/>
      <c r="J53" s="19">
        <v>6</v>
      </c>
      <c r="K53" s="19">
        <v>17</v>
      </c>
      <c r="L53" s="19">
        <v>3</v>
      </c>
      <c r="M53" s="19">
        <v>2</v>
      </c>
      <c r="N53" s="19">
        <v>7</v>
      </c>
      <c r="O53" s="19">
        <v>0</v>
      </c>
      <c r="P53" s="19">
        <v>0</v>
      </c>
      <c r="Q53" s="19">
        <v>3</v>
      </c>
      <c r="R53" s="19">
        <v>1</v>
      </c>
      <c r="S53" s="18" t="s">
        <v>731</v>
      </c>
      <c r="U53" s="102">
        <v>3</v>
      </c>
      <c r="V53" s="102">
        <f>IF($H53="","",$H53)</f>
        <v>77</v>
      </c>
      <c r="W53" s="102">
        <f>IF(V53="","",V53/100)</f>
        <v>0.77</v>
      </c>
      <c r="X53" s="102">
        <f>IF($G53="","",$G53)</f>
        <v>9.1</v>
      </c>
      <c r="Y53" s="102">
        <f>IF($K53="","",$K53)</f>
        <v>17</v>
      </c>
      <c r="Z53" s="102">
        <f>IF(J53="","",J53-1)</f>
        <v>5</v>
      </c>
      <c r="AA53" s="102">
        <f>IF($L53="","",$L53)</f>
        <v>3</v>
      </c>
      <c r="AB53" s="102">
        <f>IF($M53="","",$M53)</f>
        <v>2</v>
      </c>
      <c r="AC53" s="102">
        <f>IF($H54="","",$H54)</f>
        <v>81.599999999999994</v>
      </c>
      <c r="AD53" s="102">
        <f>IF(AC53="","",AC53/100)</f>
        <v>0.81599999999999995</v>
      </c>
      <c r="AE53" s="102">
        <f>IF($G54="","",$G54)</f>
        <v>10.7</v>
      </c>
      <c r="AF53" s="102">
        <f>IF($K54="","",$K54)</f>
        <v>16</v>
      </c>
      <c r="AG53" s="102">
        <f>IF(J54="","",J54-1)</f>
        <v>5</v>
      </c>
      <c r="AH53" s="102">
        <f>IF($L54="","",$L54)</f>
        <v>2</v>
      </c>
      <c r="AI53" s="102">
        <f>IF($M54="","",$M54)</f>
        <v>7</v>
      </c>
      <c r="AJ53" s="102">
        <f>IF($H55="","",$H55)</f>
        <v>116</v>
      </c>
      <c r="AK53" s="102">
        <f>IF(AJ53="","",AJ53/100)</f>
        <v>1.1599999999999999</v>
      </c>
      <c r="AL53" s="102">
        <f>IF($G55="","",$G55)</f>
        <v>11.6</v>
      </c>
      <c r="AM53" s="102">
        <f>IF($K55="","",$K55)</f>
        <v>32</v>
      </c>
      <c r="AN53" s="102">
        <f>IF(J55="","",J55-1)</f>
        <v>9</v>
      </c>
      <c r="AO53" s="102">
        <f>IF($L55="","",$L55)</f>
        <v>1</v>
      </c>
      <c r="AP53" s="102">
        <f>IF($M55="","",$M55)</f>
        <v>2</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7</v>
      </c>
      <c r="BM53" s="102">
        <f>SUM(P53:P58)/U53</f>
        <v>0.66666666666666663</v>
      </c>
      <c r="BN53" s="102">
        <f>SUM(Q53:Q58)/U53</f>
        <v>3</v>
      </c>
      <c r="BO53" s="102">
        <f>SUM(R53:R58)/U53</f>
        <v>2</v>
      </c>
    </row>
    <row r="54" spans="2:67" ht="15.75" x14ac:dyDescent="0.2">
      <c r="B54" s="147"/>
      <c r="C54" s="21" t="s">
        <v>103</v>
      </c>
      <c r="D54" s="19" t="s">
        <v>730</v>
      </c>
      <c r="E54" s="19">
        <v>246</v>
      </c>
      <c r="F54" s="20"/>
      <c r="G54" s="19">
        <v>10.7</v>
      </c>
      <c r="H54" s="19">
        <v>81.599999999999994</v>
      </c>
      <c r="I54" s="19"/>
      <c r="J54" s="19">
        <v>6</v>
      </c>
      <c r="K54" s="19">
        <v>16</v>
      </c>
      <c r="L54" s="19">
        <v>2</v>
      </c>
      <c r="M54" s="19">
        <v>7</v>
      </c>
      <c r="N54" s="19">
        <v>9</v>
      </c>
      <c r="O54" s="19">
        <v>0</v>
      </c>
      <c r="P54" s="19">
        <v>0</v>
      </c>
      <c r="Q54" s="19">
        <v>3</v>
      </c>
      <c r="R54" s="19">
        <v>4</v>
      </c>
      <c r="S54" s="18" t="s">
        <v>732</v>
      </c>
    </row>
    <row r="55" spans="2:67" ht="15.75" x14ac:dyDescent="0.2">
      <c r="B55" s="147"/>
      <c r="C55" s="21" t="s">
        <v>102</v>
      </c>
      <c r="D55" s="19" t="str">
        <f>D54</f>
        <v>SR</v>
      </c>
      <c r="E55" s="19">
        <f>E54</f>
        <v>246</v>
      </c>
      <c r="F55" s="20"/>
      <c r="G55" s="19">
        <v>11.6</v>
      </c>
      <c r="H55" s="19">
        <v>116</v>
      </c>
      <c r="I55" s="19"/>
      <c r="J55" s="19">
        <v>10</v>
      </c>
      <c r="K55" s="19">
        <v>32</v>
      </c>
      <c r="L55" s="19">
        <v>1</v>
      </c>
      <c r="M55" s="19">
        <v>2</v>
      </c>
      <c r="N55" s="19">
        <v>10</v>
      </c>
      <c r="O55" s="19">
        <v>21</v>
      </c>
      <c r="P55" s="19">
        <v>2</v>
      </c>
      <c r="Q55" s="19">
        <v>3</v>
      </c>
      <c r="R55" s="19">
        <v>1</v>
      </c>
      <c r="S55" s="18" t="s">
        <v>752</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246</v>
      </c>
      <c r="F60" s="13">
        <f>F53</f>
        <v>1217.79</v>
      </c>
      <c r="G60" s="13">
        <f t="shared" ref="G60:R60" si="8">AVERAGE(G53:G58)</f>
        <v>10.466666666666667</v>
      </c>
      <c r="H60" s="13">
        <f t="shared" si="8"/>
        <v>91.533333333333346</v>
      </c>
      <c r="I60" s="13" t="e">
        <f t="shared" si="8"/>
        <v>#DIV/0!</v>
      </c>
      <c r="J60" s="13">
        <f t="shared" si="8"/>
        <v>7.333333333333333</v>
      </c>
      <c r="K60" s="13">
        <f t="shared" si="8"/>
        <v>21.666666666666668</v>
      </c>
      <c r="L60" s="13">
        <f t="shared" si="8"/>
        <v>2</v>
      </c>
      <c r="M60" s="13">
        <f t="shared" si="8"/>
        <v>3.6666666666666665</v>
      </c>
      <c r="N60" s="13">
        <f t="shared" si="8"/>
        <v>8.6666666666666661</v>
      </c>
      <c r="O60" s="13">
        <f t="shared" si="8"/>
        <v>7</v>
      </c>
      <c r="P60" s="13">
        <f t="shared" si="8"/>
        <v>0.66666666666666663</v>
      </c>
      <c r="Q60" s="13">
        <f t="shared" si="8"/>
        <v>3</v>
      </c>
      <c r="R60" s="13">
        <f t="shared" si="8"/>
        <v>2</v>
      </c>
      <c r="S60" s="12"/>
    </row>
    <row r="61" spans="2:67" ht="15.75" x14ac:dyDescent="0.2">
      <c r="B61" s="17"/>
      <c r="C61" s="16" t="s">
        <v>97</v>
      </c>
      <c r="D61" s="15"/>
      <c r="E61" s="14"/>
      <c r="F61" s="14"/>
      <c r="G61" s="13">
        <f t="shared" ref="G61:R61" si="9">STDEV(G53:G58)/SQRT(COUNT(G53:G58))</f>
        <v>0.73105707331537706</v>
      </c>
      <c r="H61" s="13">
        <f t="shared" si="9"/>
        <v>12.305193122327507</v>
      </c>
      <c r="I61" s="13" t="e">
        <f t="shared" si="9"/>
        <v>#DIV/0!</v>
      </c>
      <c r="J61" s="13">
        <f t="shared" si="9"/>
        <v>1.3333333333333328</v>
      </c>
      <c r="K61" s="13">
        <f t="shared" si="9"/>
        <v>5.1747248987533432</v>
      </c>
      <c r="L61" s="13">
        <f t="shared" si="9"/>
        <v>0.57735026918962584</v>
      </c>
      <c r="M61" s="13">
        <f t="shared" si="9"/>
        <v>1.6666666666666667</v>
      </c>
      <c r="N61" s="13">
        <f t="shared" si="9"/>
        <v>0.88191710368819609</v>
      </c>
      <c r="O61" s="13">
        <f t="shared" si="9"/>
        <v>7</v>
      </c>
      <c r="P61" s="13">
        <f t="shared" si="9"/>
        <v>0.66666666666666674</v>
      </c>
      <c r="Q61" s="13">
        <f t="shared" si="9"/>
        <v>0</v>
      </c>
      <c r="R61" s="13">
        <f t="shared" si="9"/>
        <v>1</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730</v>
      </c>
      <c r="E63" s="19">
        <v>245</v>
      </c>
      <c r="F63" s="19">
        <v>1332.86</v>
      </c>
      <c r="G63" s="19">
        <v>14.8</v>
      </c>
      <c r="H63" s="19">
        <v>119</v>
      </c>
      <c r="I63" s="19"/>
      <c r="J63" s="19">
        <v>7</v>
      </c>
      <c r="K63" s="19">
        <v>24</v>
      </c>
      <c r="L63" s="19">
        <v>3</v>
      </c>
      <c r="M63" s="19">
        <v>13</v>
      </c>
      <c r="N63" s="19">
        <v>13</v>
      </c>
      <c r="O63" s="19">
        <v>6</v>
      </c>
      <c r="P63" s="19">
        <v>0</v>
      </c>
      <c r="Q63" s="19">
        <v>13</v>
      </c>
      <c r="R63" s="19">
        <v>4</v>
      </c>
      <c r="S63" s="18" t="s">
        <v>752</v>
      </c>
      <c r="T63" s="7" t="s">
        <v>829</v>
      </c>
      <c r="U63" s="102">
        <v>3</v>
      </c>
      <c r="V63" s="102">
        <f>IF($H63="","",$H63)</f>
        <v>119</v>
      </c>
      <c r="W63" s="102">
        <f>IF(V63="","",V63/100)</f>
        <v>1.19</v>
      </c>
      <c r="X63" s="102">
        <f>IF($G63="","",$G63)</f>
        <v>14.8</v>
      </c>
      <c r="Y63" s="102">
        <f>IF($K63="","",$K63)</f>
        <v>24</v>
      </c>
      <c r="Z63" s="102">
        <f>IF(J63="","",J63-1)</f>
        <v>6</v>
      </c>
      <c r="AA63" s="102">
        <f>IF($L63="","",$L63)</f>
        <v>3</v>
      </c>
      <c r="AB63" s="102">
        <f>IF($M63="","",$M63)</f>
        <v>13</v>
      </c>
      <c r="AC63" s="102">
        <f>IF($H64="","",$H64)</f>
        <v>139</v>
      </c>
      <c r="AD63" s="102">
        <f>IF(AC63="","",AC63/100)</f>
        <v>1.39</v>
      </c>
      <c r="AE63" s="102">
        <f>IF($G64="","",$G64)</f>
        <v>13.7</v>
      </c>
      <c r="AF63" s="102">
        <f>IF($K64="","",$K64)</f>
        <v>32</v>
      </c>
      <c r="AG63" s="102">
        <f>IF(J64="","",J64-1)</f>
        <v>5</v>
      </c>
      <c r="AH63" s="102">
        <f>IF($L64="","",$L64)</f>
        <v>2</v>
      </c>
      <c r="AI63" s="102">
        <f>IF($M64="","",$M64)</f>
        <v>2</v>
      </c>
      <c r="AJ63" s="102">
        <f>IF($H65="","",$H65)</f>
        <v>127</v>
      </c>
      <c r="AK63" s="102">
        <f>IF(AJ63="","",AJ63/100)</f>
        <v>1.27</v>
      </c>
      <c r="AL63" s="102">
        <f>IF($G65="","",$G65)</f>
        <v>14.2</v>
      </c>
      <c r="AM63" s="102">
        <f>IF($K65="","",$K65)</f>
        <v>25</v>
      </c>
      <c r="AN63" s="102">
        <f>IF(J65="","",J65-1)</f>
        <v>5</v>
      </c>
      <c r="AO63" s="102">
        <f>IF($L65="","",$L65)</f>
        <v>1</v>
      </c>
      <c r="AP63" s="102">
        <f>IF($M65="","",$M65)</f>
        <v>13</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16.333333333333332</v>
      </c>
      <c r="BM63" s="102">
        <f>SUM(P63:P68)/U63</f>
        <v>0.66666666666666663</v>
      </c>
      <c r="BN63" s="102">
        <f>SUM(Q63:Q68)/U63</f>
        <v>14</v>
      </c>
      <c r="BO63" s="102">
        <f>SUM(R63:R68)/U63</f>
        <v>3</v>
      </c>
    </row>
    <row r="64" spans="2:67" ht="15.75" x14ac:dyDescent="0.2">
      <c r="B64" s="147"/>
      <c r="C64" s="21" t="s">
        <v>103</v>
      </c>
      <c r="D64" s="19" t="s">
        <v>730</v>
      </c>
      <c r="E64" s="19">
        <v>246</v>
      </c>
      <c r="F64" s="20"/>
      <c r="G64" s="19">
        <v>13.7</v>
      </c>
      <c r="H64" s="19">
        <v>139</v>
      </c>
      <c r="I64" s="19"/>
      <c r="J64" s="19">
        <v>6</v>
      </c>
      <c r="K64" s="19">
        <v>32</v>
      </c>
      <c r="L64" s="19">
        <v>2</v>
      </c>
      <c r="M64" s="19">
        <v>2</v>
      </c>
      <c r="N64" s="19">
        <v>25</v>
      </c>
      <c r="O64" s="19">
        <v>33</v>
      </c>
      <c r="P64" s="19">
        <v>0</v>
      </c>
      <c r="Q64" s="19">
        <v>13</v>
      </c>
      <c r="R64" s="19">
        <v>4</v>
      </c>
      <c r="S64" s="18" t="s">
        <v>752</v>
      </c>
    </row>
    <row r="65" spans="2:67" ht="15.75" x14ac:dyDescent="0.2">
      <c r="B65" s="147"/>
      <c r="C65" s="21" t="s">
        <v>102</v>
      </c>
      <c r="D65" s="19" t="str">
        <f>D64</f>
        <v>SR</v>
      </c>
      <c r="E65" s="19">
        <f>E64</f>
        <v>246</v>
      </c>
      <c r="F65" s="20"/>
      <c r="G65" s="19">
        <v>14.2</v>
      </c>
      <c r="H65" s="19">
        <v>127</v>
      </c>
      <c r="I65" s="19"/>
      <c r="J65" s="19">
        <v>6</v>
      </c>
      <c r="K65" s="19">
        <v>25</v>
      </c>
      <c r="L65" s="19">
        <v>1</v>
      </c>
      <c r="M65" s="19">
        <v>13</v>
      </c>
      <c r="N65" s="19">
        <v>17</v>
      </c>
      <c r="O65" s="19">
        <v>10</v>
      </c>
      <c r="P65" s="19">
        <v>2</v>
      </c>
      <c r="Q65" s="19">
        <v>16</v>
      </c>
      <c r="R65" s="19">
        <v>1</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246</v>
      </c>
      <c r="F70" s="13">
        <f>F63</f>
        <v>1332.86</v>
      </c>
      <c r="G70" s="13">
        <f t="shared" ref="G70:R70" si="10">AVERAGE(G63:G68)</f>
        <v>14.233333333333334</v>
      </c>
      <c r="H70" s="13">
        <f t="shared" si="10"/>
        <v>128.33333333333334</v>
      </c>
      <c r="I70" s="13" t="e">
        <f t="shared" si="10"/>
        <v>#DIV/0!</v>
      </c>
      <c r="J70" s="13">
        <f t="shared" si="10"/>
        <v>6.333333333333333</v>
      </c>
      <c r="K70" s="13">
        <f t="shared" si="10"/>
        <v>27</v>
      </c>
      <c r="L70" s="13">
        <f t="shared" si="10"/>
        <v>2</v>
      </c>
      <c r="M70" s="13">
        <f t="shared" si="10"/>
        <v>9.3333333333333339</v>
      </c>
      <c r="N70" s="13">
        <f t="shared" si="10"/>
        <v>18.333333333333332</v>
      </c>
      <c r="O70" s="13">
        <f t="shared" si="10"/>
        <v>16.333333333333332</v>
      </c>
      <c r="P70" s="13">
        <f t="shared" si="10"/>
        <v>0.66666666666666663</v>
      </c>
      <c r="Q70" s="13">
        <f t="shared" si="10"/>
        <v>14</v>
      </c>
      <c r="R70" s="13">
        <f t="shared" si="10"/>
        <v>3</v>
      </c>
      <c r="S70" s="12"/>
    </row>
    <row r="71" spans="2:67" ht="15.75" x14ac:dyDescent="0.2">
      <c r="B71" s="17"/>
      <c r="C71" s="16" t="s">
        <v>97</v>
      </c>
      <c r="D71" s="15"/>
      <c r="E71" s="14"/>
      <c r="F71" s="14"/>
      <c r="G71" s="13">
        <f t="shared" ref="G71:R71" si="11">STDEV(G63:G68)/SQRT(COUNT(G63:G68))</f>
        <v>0.31797973380564898</v>
      </c>
      <c r="H71" s="13">
        <f t="shared" si="11"/>
        <v>5.8118652580542314</v>
      </c>
      <c r="I71" s="13" t="e">
        <f t="shared" si="11"/>
        <v>#DIV/0!</v>
      </c>
      <c r="J71" s="13">
        <f t="shared" si="11"/>
        <v>0.33333333333333337</v>
      </c>
      <c r="K71" s="13">
        <f t="shared" si="11"/>
        <v>2.5166114784235836</v>
      </c>
      <c r="L71" s="13">
        <f t="shared" si="11"/>
        <v>0.57735026918962584</v>
      </c>
      <c r="M71" s="13">
        <f t="shared" si="11"/>
        <v>3.6666666666666674</v>
      </c>
      <c r="N71" s="13">
        <f t="shared" si="11"/>
        <v>3.527668414752787</v>
      </c>
      <c r="O71" s="13">
        <f t="shared" si="11"/>
        <v>8.4129529760826411</v>
      </c>
      <c r="P71" s="13">
        <f t="shared" si="11"/>
        <v>0.66666666666666674</v>
      </c>
      <c r="Q71" s="13">
        <f t="shared" si="11"/>
        <v>1</v>
      </c>
      <c r="R71" s="13">
        <f t="shared" si="11"/>
        <v>1</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730</v>
      </c>
      <c r="E73" s="19">
        <v>245</v>
      </c>
      <c r="F73" s="19">
        <v>1228.0899999999999</v>
      </c>
      <c r="G73" s="19">
        <v>12.8</v>
      </c>
      <c r="H73" s="19">
        <v>108</v>
      </c>
      <c r="I73" s="19"/>
      <c r="J73" s="19">
        <v>6</v>
      </c>
      <c r="K73" s="19">
        <v>25</v>
      </c>
      <c r="L73" s="19">
        <v>2</v>
      </c>
      <c r="M73" s="19">
        <v>14</v>
      </c>
      <c r="N73" s="19">
        <v>20</v>
      </c>
      <c r="O73" s="19">
        <v>12</v>
      </c>
      <c r="P73" s="19">
        <v>0</v>
      </c>
      <c r="Q73" s="19">
        <v>3</v>
      </c>
      <c r="R73" s="19">
        <v>8</v>
      </c>
      <c r="S73" s="18" t="s">
        <v>752</v>
      </c>
      <c r="U73" s="102">
        <v>3</v>
      </c>
      <c r="V73" s="102">
        <f>IF($H73="","",$H73)</f>
        <v>108</v>
      </c>
      <c r="W73" s="102">
        <f>IF(V73="","",V73/100)</f>
        <v>1.08</v>
      </c>
      <c r="X73" s="102">
        <f>IF($G73="","",$G73)</f>
        <v>12.8</v>
      </c>
      <c r="Y73" s="102">
        <f>IF($K73="","",$K73)</f>
        <v>25</v>
      </c>
      <c r="Z73" s="102">
        <f>IF(J73="","",J73-1)</f>
        <v>5</v>
      </c>
      <c r="AA73" s="102">
        <f>IF($L73="","",$L73)</f>
        <v>2</v>
      </c>
      <c r="AB73" s="102">
        <f>IF($M73="","",$M73)</f>
        <v>14</v>
      </c>
      <c r="AC73" s="102">
        <f>IF($H74="","",$H74)</f>
        <v>73.599999999999994</v>
      </c>
      <c r="AD73" s="102">
        <f>IF(AC73="","",AC73/100)</f>
        <v>0.73599999999999999</v>
      </c>
      <c r="AE73" s="102">
        <f>IF($G74="","",$G74)</f>
        <v>12.9</v>
      </c>
      <c r="AF73" s="102">
        <f>IF($K74="","",$K74)</f>
        <v>21</v>
      </c>
      <c r="AG73" s="102">
        <f>IF(J74="","",J74-1)</f>
        <v>9</v>
      </c>
      <c r="AH73" s="102">
        <f>IF($L74="","",$L74)</f>
        <v>3</v>
      </c>
      <c r="AI73" s="102">
        <f>IF($M74="","",$M74)</f>
        <v>7</v>
      </c>
      <c r="AJ73" s="102">
        <f>IF($H75="","",$H75)</f>
        <v>90.1</v>
      </c>
      <c r="AK73" s="102">
        <f>IF(AJ73="","",AJ73/100)</f>
        <v>0.90099999999999991</v>
      </c>
      <c r="AL73" s="102">
        <f>IF($G75="","",$G75)</f>
        <v>10.7</v>
      </c>
      <c r="AM73" s="102">
        <f>IF($K75="","",$K75)</f>
        <v>19</v>
      </c>
      <c r="AN73" s="102">
        <f>IF(J75="","",J75-1)</f>
        <v>8</v>
      </c>
      <c r="AO73" s="102">
        <f>IF($L75="","",$L75)</f>
        <v>2</v>
      </c>
      <c r="AP73" s="102">
        <f>IF($M75="","",$M75)</f>
        <v>6</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4</v>
      </c>
      <c r="BM73" s="102">
        <f>SUM(P73:P78)/U73</f>
        <v>0.33333333333333331</v>
      </c>
      <c r="BN73" s="102">
        <f>SUM(Q73:Q78)/U73</f>
        <v>5.333333333333333</v>
      </c>
      <c r="BO73" s="102">
        <f>SUM(R73:R78)/U73</f>
        <v>4.333333333333333</v>
      </c>
    </row>
    <row r="74" spans="2:67" ht="15.75" x14ac:dyDescent="0.2">
      <c r="B74" s="147"/>
      <c r="C74" s="21" t="s">
        <v>103</v>
      </c>
      <c r="D74" s="19" t="s">
        <v>730</v>
      </c>
      <c r="E74" s="19">
        <v>246</v>
      </c>
      <c r="F74" s="20"/>
      <c r="G74" s="19">
        <v>12.9</v>
      </c>
      <c r="H74" s="19">
        <v>73.599999999999994</v>
      </c>
      <c r="I74" s="19"/>
      <c r="J74" s="19">
        <v>10</v>
      </c>
      <c r="K74" s="19">
        <v>21</v>
      </c>
      <c r="L74" s="19">
        <v>3</v>
      </c>
      <c r="M74" s="19">
        <v>7</v>
      </c>
      <c r="N74" s="19">
        <v>8</v>
      </c>
      <c r="O74" s="19">
        <v>0</v>
      </c>
      <c r="P74" s="19">
        <v>0</v>
      </c>
      <c r="Q74" s="19">
        <v>7</v>
      </c>
      <c r="R74" s="19">
        <v>5</v>
      </c>
      <c r="S74" s="18" t="s">
        <v>731</v>
      </c>
    </row>
    <row r="75" spans="2:67" ht="15.75" x14ac:dyDescent="0.2">
      <c r="B75" s="147"/>
      <c r="C75" s="21" t="s">
        <v>102</v>
      </c>
      <c r="D75" s="19" t="str">
        <f>D74</f>
        <v>SR</v>
      </c>
      <c r="E75" s="19">
        <f>E74</f>
        <v>246</v>
      </c>
      <c r="F75" s="20"/>
      <c r="G75" s="19">
        <v>10.7</v>
      </c>
      <c r="H75" s="19">
        <v>90.1</v>
      </c>
      <c r="I75" s="19"/>
      <c r="J75" s="19">
        <v>9</v>
      </c>
      <c r="K75" s="19">
        <v>19</v>
      </c>
      <c r="L75" s="19">
        <v>2</v>
      </c>
      <c r="M75" s="19">
        <v>6</v>
      </c>
      <c r="N75" s="19">
        <v>19</v>
      </c>
      <c r="O75" s="19">
        <v>0</v>
      </c>
      <c r="P75" s="19">
        <v>1</v>
      </c>
      <c r="Q75" s="19">
        <v>6</v>
      </c>
      <c r="R75" s="19">
        <v>0</v>
      </c>
      <c r="S75" s="18" t="s">
        <v>732</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246</v>
      </c>
      <c r="F80" s="13">
        <f>F73</f>
        <v>1228.0899999999999</v>
      </c>
      <c r="G80" s="13">
        <f t="shared" ref="G80:R80" si="12">AVERAGE(G73:G78)</f>
        <v>12.133333333333335</v>
      </c>
      <c r="H80" s="13">
        <f t="shared" si="12"/>
        <v>90.566666666666663</v>
      </c>
      <c r="I80" s="13" t="e">
        <f t="shared" si="12"/>
        <v>#DIV/0!</v>
      </c>
      <c r="J80" s="13">
        <f t="shared" si="12"/>
        <v>8.3333333333333339</v>
      </c>
      <c r="K80" s="13">
        <f t="shared" si="12"/>
        <v>21.666666666666668</v>
      </c>
      <c r="L80" s="13">
        <f t="shared" si="12"/>
        <v>2.3333333333333335</v>
      </c>
      <c r="M80" s="13">
        <f t="shared" si="12"/>
        <v>9</v>
      </c>
      <c r="N80" s="13">
        <f t="shared" si="12"/>
        <v>15.666666666666666</v>
      </c>
      <c r="O80" s="13">
        <f t="shared" si="12"/>
        <v>4</v>
      </c>
      <c r="P80" s="13">
        <f t="shared" si="12"/>
        <v>0.33333333333333331</v>
      </c>
      <c r="Q80" s="13">
        <f t="shared" si="12"/>
        <v>5.333333333333333</v>
      </c>
      <c r="R80" s="13">
        <f t="shared" si="12"/>
        <v>4.333333333333333</v>
      </c>
      <c r="S80" s="12"/>
    </row>
    <row r="81" spans="2:67" ht="15.75" x14ac:dyDescent="0.2">
      <c r="B81" s="17"/>
      <c r="C81" s="16" t="s">
        <v>97</v>
      </c>
      <c r="D81" s="15"/>
      <c r="E81" s="14"/>
      <c r="F81" s="14"/>
      <c r="G81" s="13">
        <f t="shared" ref="G81:R81" si="13">STDEV(G73:G78)/SQRT(COUNT(G73:G78))</f>
        <v>0.71724782637833429</v>
      </c>
      <c r="H81" s="13">
        <f t="shared" si="13"/>
        <v>9.9331655466813515</v>
      </c>
      <c r="I81" s="13" t="e">
        <f t="shared" si="13"/>
        <v>#DIV/0!</v>
      </c>
      <c r="J81" s="13">
        <f t="shared" si="13"/>
        <v>1.2018504251546627</v>
      </c>
      <c r="K81" s="13">
        <f t="shared" si="13"/>
        <v>1.7638342073763975</v>
      </c>
      <c r="L81" s="13">
        <f t="shared" si="13"/>
        <v>0.33333333333333365</v>
      </c>
      <c r="M81" s="13">
        <f t="shared" si="13"/>
        <v>2.5166114784235836</v>
      </c>
      <c r="N81" s="13">
        <f t="shared" si="13"/>
        <v>3.8441875315569316</v>
      </c>
      <c r="O81" s="13">
        <f t="shared" si="13"/>
        <v>4</v>
      </c>
      <c r="P81" s="13">
        <f t="shared" si="13"/>
        <v>0.33333333333333337</v>
      </c>
      <c r="Q81" s="13">
        <f t="shared" si="13"/>
        <v>1.2018504251546636</v>
      </c>
      <c r="R81" s="13">
        <f t="shared" si="13"/>
        <v>2.3333333333333335</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745</v>
      </c>
      <c r="E83" s="19">
        <v>245</v>
      </c>
      <c r="F83" s="19">
        <v>1695.74</v>
      </c>
      <c r="G83" s="19">
        <v>14</v>
      </c>
      <c r="H83" s="19">
        <v>106</v>
      </c>
      <c r="I83" s="19"/>
      <c r="J83" s="19">
        <v>5</v>
      </c>
      <c r="K83" s="19">
        <v>21</v>
      </c>
      <c r="L83" s="19">
        <v>3</v>
      </c>
      <c r="M83" s="19">
        <v>7</v>
      </c>
      <c r="N83" s="19">
        <v>23</v>
      </c>
      <c r="O83" s="19">
        <v>0</v>
      </c>
      <c r="P83" s="19">
        <v>0</v>
      </c>
      <c r="Q83" s="19">
        <v>18</v>
      </c>
      <c r="R83" s="19">
        <v>4</v>
      </c>
      <c r="S83" s="18" t="s">
        <v>731</v>
      </c>
      <c r="U83" s="102">
        <v>3</v>
      </c>
      <c r="V83" s="102">
        <f>IF($H83="","",$H83)</f>
        <v>106</v>
      </c>
      <c r="W83" s="102">
        <f>IF(V83="","",V83/100)</f>
        <v>1.06</v>
      </c>
      <c r="X83" s="102">
        <f>IF($G83="","",$G83)</f>
        <v>14</v>
      </c>
      <c r="Y83" s="102">
        <f>IF($K83="","",$K83)</f>
        <v>21</v>
      </c>
      <c r="Z83" s="102">
        <f>IF(J83="","",J83-1)</f>
        <v>4</v>
      </c>
      <c r="AA83" s="102">
        <f>IF($L83="","",$L83)</f>
        <v>3</v>
      </c>
      <c r="AB83" s="102">
        <f>IF($M83="","",$M83)</f>
        <v>7</v>
      </c>
      <c r="AC83" s="102">
        <f>IF($H84="","",$H84)</f>
        <v>107</v>
      </c>
      <c r="AD83" s="102">
        <f>IF(AC83="","",AC83/100)</f>
        <v>1.07</v>
      </c>
      <c r="AE83" s="102">
        <f>IF($G84="","",$G84)</f>
        <v>11.9</v>
      </c>
      <c r="AF83" s="102">
        <f>IF($K84="","",$K84)</f>
        <v>19</v>
      </c>
      <c r="AG83" s="102">
        <f>IF(J84="","",J84-1)</f>
        <v>4</v>
      </c>
      <c r="AH83" s="102">
        <f>IF($L84="","",$L84)</f>
        <v>2</v>
      </c>
      <c r="AI83" s="102">
        <f>IF($M84="","",$M84)</f>
        <v>7</v>
      </c>
      <c r="AJ83" s="102">
        <f>IF($H85="","",$H85)</f>
        <v>88.3</v>
      </c>
      <c r="AK83" s="102">
        <f>IF(AJ83="","",AJ83/100)</f>
        <v>0.88300000000000001</v>
      </c>
      <c r="AL83" s="102">
        <f>IF($G85="","",$G85)</f>
        <v>11</v>
      </c>
      <c r="AM83" s="102">
        <f>IF($K85="","",$K85)</f>
        <v>19</v>
      </c>
      <c r="AN83" s="102">
        <f>IF(J85="","",J85-1)</f>
        <v>3</v>
      </c>
      <c r="AO83" s="102">
        <f>IF($L85="","",$L85)</f>
        <v>2</v>
      </c>
      <c r="AP83" s="102">
        <f>IF($M85="","",$M85)</f>
        <v>9</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1.3333333333333333</v>
      </c>
      <c r="BM83" s="102">
        <f>SUM(P83:P88)/U83</f>
        <v>0</v>
      </c>
      <c r="BN83" s="102">
        <f>SUM(Q83:Q88)/U83</f>
        <v>14</v>
      </c>
      <c r="BO83" s="102">
        <f>SUM(R83:R88)/U83</f>
        <v>3.3333333333333335</v>
      </c>
    </row>
    <row r="84" spans="2:67" ht="15.75" x14ac:dyDescent="0.2">
      <c r="B84" s="147"/>
      <c r="C84" s="21" t="s">
        <v>103</v>
      </c>
      <c r="D84" s="19" t="s">
        <v>730</v>
      </c>
      <c r="E84" s="19">
        <v>246</v>
      </c>
      <c r="F84" s="20"/>
      <c r="G84" s="19">
        <v>11.9</v>
      </c>
      <c r="H84" s="19">
        <v>107</v>
      </c>
      <c r="I84" s="19"/>
      <c r="J84" s="19">
        <v>5</v>
      </c>
      <c r="K84" s="19">
        <v>19</v>
      </c>
      <c r="L84" s="19">
        <v>2</v>
      </c>
      <c r="M84" s="19">
        <v>7</v>
      </c>
      <c r="N84" s="19">
        <v>24</v>
      </c>
      <c r="O84" s="19">
        <v>4</v>
      </c>
      <c r="P84" s="19">
        <v>0</v>
      </c>
      <c r="Q84" s="19">
        <v>17</v>
      </c>
      <c r="R84" s="19">
        <v>2</v>
      </c>
      <c r="S84" s="18" t="s">
        <v>732</v>
      </c>
    </row>
    <row r="85" spans="2:67" ht="15.75" x14ac:dyDescent="0.2">
      <c r="B85" s="147"/>
      <c r="C85" s="21" t="s">
        <v>102</v>
      </c>
      <c r="D85" s="19" t="str">
        <f>D84</f>
        <v>SR</v>
      </c>
      <c r="E85" s="19">
        <f>E84</f>
        <v>246</v>
      </c>
      <c r="F85" s="20"/>
      <c r="G85" s="19">
        <v>11</v>
      </c>
      <c r="H85" s="19">
        <v>88.3</v>
      </c>
      <c r="I85" s="19"/>
      <c r="J85" s="19">
        <v>4</v>
      </c>
      <c r="K85" s="19">
        <v>19</v>
      </c>
      <c r="L85" s="19">
        <v>2</v>
      </c>
      <c r="M85" s="19">
        <v>9</v>
      </c>
      <c r="N85" s="19">
        <v>21</v>
      </c>
      <c r="O85" s="19">
        <v>0</v>
      </c>
      <c r="P85" s="19">
        <v>0</v>
      </c>
      <c r="Q85" s="19">
        <v>7</v>
      </c>
      <c r="R85" s="19">
        <v>4</v>
      </c>
      <c r="S85" s="18"/>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246</v>
      </c>
      <c r="F90" s="13">
        <f>F83</f>
        <v>1695.74</v>
      </c>
      <c r="G90" s="13">
        <f t="shared" ref="G90:R90" si="14">AVERAGE(G83:G88)</f>
        <v>12.299999999999999</v>
      </c>
      <c r="H90" s="13">
        <f t="shared" si="14"/>
        <v>100.43333333333334</v>
      </c>
      <c r="I90" s="13" t="e">
        <f t="shared" si="14"/>
        <v>#DIV/0!</v>
      </c>
      <c r="J90" s="13">
        <f t="shared" si="14"/>
        <v>4.666666666666667</v>
      </c>
      <c r="K90" s="13">
        <f t="shared" si="14"/>
        <v>19.666666666666668</v>
      </c>
      <c r="L90" s="13">
        <f t="shared" si="14"/>
        <v>2.3333333333333335</v>
      </c>
      <c r="M90" s="13">
        <f t="shared" si="14"/>
        <v>7.666666666666667</v>
      </c>
      <c r="N90" s="13">
        <f t="shared" si="14"/>
        <v>22.666666666666668</v>
      </c>
      <c r="O90" s="13">
        <f t="shared" si="14"/>
        <v>1.3333333333333333</v>
      </c>
      <c r="P90" s="13">
        <f t="shared" si="14"/>
        <v>0</v>
      </c>
      <c r="Q90" s="13">
        <f t="shared" si="14"/>
        <v>14</v>
      </c>
      <c r="R90" s="13">
        <f t="shared" si="14"/>
        <v>3.3333333333333335</v>
      </c>
      <c r="S90" s="12"/>
    </row>
    <row r="91" spans="2:67" ht="15.75" x14ac:dyDescent="0.2">
      <c r="B91" s="17"/>
      <c r="C91" s="16" t="s">
        <v>97</v>
      </c>
      <c r="D91" s="15"/>
      <c r="E91" s="14"/>
      <c r="F91" s="14"/>
      <c r="G91" s="13">
        <f t="shared" ref="G91:R91" si="15">STDEV(G83:G88)/SQRT(COUNT(G83:G88))</f>
        <v>0.88881944173156513</v>
      </c>
      <c r="H91" s="13">
        <f t="shared" si="15"/>
        <v>6.0735309151907506</v>
      </c>
      <c r="I91" s="13" t="e">
        <f t="shared" si="15"/>
        <v>#DIV/0!</v>
      </c>
      <c r="J91" s="13">
        <f t="shared" si="15"/>
        <v>0.33333333333333454</v>
      </c>
      <c r="K91" s="13">
        <f t="shared" si="15"/>
        <v>0.66666666666666663</v>
      </c>
      <c r="L91" s="13">
        <f t="shared" si="15"/>
        <v>0.33333333333333365</v>
      </c>
      <c r="M91" s="13">
        <f t="shared" si="15"/>
        <v>0.66666666666666552</v>
      </c>
      <c r="N91" s="13">
        <f t="shared" si="15"/>
        <v>0.88191710368819687</v>
      </c>
      <c r="O91" s="13">
        <f t="shared" si="15"/>
        <v>1.3333333333333335</v>
      </c>
      <c r="P91" s="13">
        <f t="shared" si="15"/>
        <v>0</v>
      </c>
      <c r="Q91" s="13">
        <f t="shared" si="15"/>
        <v>3.5118845842842461</v>
      </c>
      <c r="R91" s="13">
        <f t="shared" si="15"/>
        <v>0.66666666666666641</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 ref="B33:B38"/>
  </mergeCells>
  <pageMargins left="0.75" right="0.75" top="0.52" bottom="0.16" header="0.5" footer="0.5"/>
  <pageSetup scale="78" orientation="landscape" r:id="rId1"/>
  <headerFooter alignWithMargins="0"/>
  <legacy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2DCA7-AEFE-498F-B2DB-9D89E0D8D3C2}">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730</v>
      </c>
      <c r="E13" s="19">
        <v>245</v>
      </c>
      <c r="F13" s="19">
        <v>1302.1300000000001</v>
      </c>
      <c r="G13" s="19">
        <v>10.3</v>
      </c>
      <c r="H13" s="19">
        <v>78.099999999999994</v>
      </c>
      <c r="I13" s="19"/>
      <c r="J13" s="19">
        <v>4</v>
      </c>
      <c r="K13" s="19">
        <v>20</v>
      </c>
      <c r="L13" s="19">
        <v>1</v>
      </c>
      <c r="M13" s="19">
        <v>1</v>
      </c>
      <c r="N13" s="19">
        <v>11</v>
      </c>
      <c r="O13" s="19">
        <v>1</v>
      </c>
      <c r="P13" s="19">
        <v>0</v>
      </c>
      <c r="Q13" s="19">
        <v>2</v>
      </c>
      <c r="R13" s="19">
        <v>4</v>
      </c>
      <c r="S13" s="18" t="s">
        <v>752</v>
      </c>
      <c r="U13" s="102">
        <v>3</v>
      </c>
      <c r="V13" s="102">
        <f>IF($H13="","",$H13)</f>
        <v>78.099999999999994</v>
      </c>
      <c r="W13" s="102">
        <f>IF(V13="","",V13/100)</f>
        <v>0.78099999999999992</v>
      </c>
      <c r="X13" s="102">
        <f>IF($G13="","",$G13)</f>
        <v>10.3</v>
      </c>
      <c r="Y13" s="102">
        <f>IF($K13="","",$K13)</f>
        <v>20</v>
      </c>
      <c r="Z13" s="102">
        <f>IF(J13="","",J13-1)</f>
        <v>3</v>
      </c>
      <c r="AA13" s="102">
        <f>IF($L13="","",$L13)</f>
        <v>1</v>
      </c>
      <c r="AB13" s="102">
        <f>IF($M13="","",$M13)</f>
        <v>1</v>
      </c>
      <c r="AC13" s="102">
        <f>IF($H14="","",$H14)</f>
        <v>77.599999999999994</v>
      </c>
      <c r="AD13" s="102">
        <f>IF(AC13="","",AC13/100)</f>
        <v>0.77599999999999991</v>
      </c>
      <c r="AE13" s="102">
        <f>IF($G14="","",$G14)</f>
        <v>10.6</v>
      </c>
      <c r="AF13" s="102">
        <f>IF($K14="","",$K14)</f>
        <v>20</v>
      </c>
      <c r="AG13" s="102">
        <f>IF(J14="","",J14-1)</f>
        <v>4</v>
      </c>
      <c r="AH13" s="102">
        <f>IF($L14="","",$L14)</f>
        <v>2</v>
      </c>
      <c r="AI13" s="102">
        <f>IF($M14="","",$M14)</f>
        <v>13</v>
      </c>
      <c r="AJ13" s="102">
        <f>IF($H15="","",$H15)</f>
        <v>85.6</v>
      </c>
      <c r="AK13" s="102">
        <f>IF(AJ13="","",AJ13/100)</f>
        <v>0.85599999999999998</v>
      </c>
      <c r="AL13" s="102">
        <f>IF($G15="","",$G15)</f>
        <v>9.5</v>
      </c>
      <c r="AM13" s="102">
        <f>IF($K15="","",$K15)</f>
        <v>19</v>
      </c>
      <c r="AN13" s="102">
        <f>IF(J15="","",J15-1)</f>
        <v>8</v>
      </c>
      <c r="AO13" s="102">
        <f>IF($L15="","",$L15)</f>
        <v>1</v>
      </c>
      <c r="AP13" s="102">
        <f>IF($M15="","",$M15)</f>
        <v>1</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3</v>
      </c>
      <c r="BM13" s="102">
        <f>SUM(P13:P18)/U13</f>
        <v>0</v>
      </c>
      <c r="BN13" s="102">
        <f>SUM(Q13:Q18)/U13</f>
        <v>4.666666666666667</v>
      </c>
      <c r="BO13" s="102">
        <f>SUM(R13:R18)/U13</f>
        <v>7</v>
      </c>
    </row>
    <row r="14" spans="2:67" ht="15.75" x14ac:dyDescent="0.2">
      <c r="B14" s="147"/>
      <c r="C14" s="21" t="s">
        <v>103</v>
      </c>
      <c r="D14" s="19" t="s">
        <v>730</v>
      </c>
      <c r="E14" s="19">
        <v>247</v>
      </c>
      <c r="F14" s="20"/>
      <c r="G14" s="19">
        <v>10.6</v>
      </c>
      <c r="H14" s="19">
        <v>77.599999999999994</v>
      </c>
      <c r="I14" s="19"/>
      <c r="J14" s="19">
        <v>5</v>
      </c>
      <c r="K14" s="19">
        <v>20</v>
      </c>
      <c r="L14" s="19">
        <v>2</v>
      </c>
      <c r="M14" s="19">
        <v>13</v>
      </c>
      <c r="N14" s="19">
        <v>19</v>
      </c>
      <c r="O14" s="19">
        <v>0</v>
      </c>
      <c r="P14" s="19">
        <v>0</v>
      </c>
      <c r="Q14" s="19">
        <v>3</v>
      </c>
      <c r="R14" s="19">
        <v>3</v>
      </c>
      <c r="S14" s="18" t="s">
        <v>732</v>
      </c>
    </row>
    <row r="15" spans="2:67" ht="15.75" x14ac:dyDescent="0.2">
      <c r="B15" s="147"/>
      <c r="C15" s="21" t="s">
        <v>102</v>
      </c>
      <c r="D15" s="19" t="str">
        <f>D14</f>
        <v>SR</v>
      </c>
      <c r="E15" s="19">
        <f>E14</f>
        <v>247</v>
      </c>
      <c r="F15" s="20"/>
      <c r="G15" s="19">
        <v>9.5</v>
      </c>
      <c r="H15" s="19">
        <v>85.6</v>
      </c>
      <c r="I15" s="19"/>
      <c r="J15" s="19">
        <v>9</v>
      </c>
      <c r="K15" s="19">
        <v>19</v>
      </c>
      <c r="L15" s="19">
        <v>1</v>
      </c>
      <c r="M15" s="19">
        <v>1</v>
      </c>
      <c r="N15" s="19">
        <v>20</v>
      </c>
      <c r="O15" s="19">
        <v>8</v>
      </c>
      <c r="P15" s="19">
        <v>0</v>
      </c>
      <c r="Q15" s="19">
        <v>9</v>
      </c>
      <c r="R15" s="19">
        <v>14</v>
      </c>
      <c r="S15" s="18" t="s">
        <v>731</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247</v>
      </c>
      <c r="F20" s="13">
        <f>F13</f>
        <v>1302.1300000000001</v>
      </c>
      <c r="G20" s="13">
        <f t="shared" ref="G20:R20" si="0">AVERAGE(G13:G18)</f>
        <v>10.133333333333333</v>
      </c>
      <c r="H20" s="13">
        <f t="shared" si="0"/>
        <v>80.433333333333323</v>
      </c>
      <c r="I20" s="13" t="e">
        <f t="shared" si="0"/>
        <v>#DIV/0!</v>
      </c>
      <c r="J20" s="13">
        <f t="shared" si="0"/>
        <v>6</v>
      </c>
      <c r="K20" s="13">
        <f t="shared" si="0"/>
        <v>19.666666666666668</v>
      </c>
      <c r="L20" s="13">
        <f t="shared" si="0"/>
        <v>1.3333333333333333</v>
      </c>
      <c r="M20" s="13">
        <f t="shared" si="0"/>
        <v>5</v>
      </c>
      <c r="N20" s="13">
        <f t="shared" si="0"/>
        <v>16.666666666666668</v>
      </c>
      <c r="O20" s="13">
        <f t="shared" si="0"/>
        <v>3</v>
      </c>
      <c r="P20" s="13">
        <f t="shared" si="0"/>
        <v>0</v>
      </c>
      <c r="Q20" s="13">
        <f t="shared" si="0"/>
        <v>4.666666666666667</v>
      </c>
      <c r="R20" s="13">
        <f t="shared" si="0"/>
        <v>7</v>
      </c>
      <c r="S20" s="12"/>
    </row>
    <row r="21" spans="2:67" ht="15.75" x14ac:dyDescent="0.2">
      <c r="B21" s="17"/>
      <c r="C21" s="16" t="s">
        <v>97</v>
      </c>
      <c r="D21" s="15"/>
      <c r="E21" s="14"/>
      <c r="F21" s="14"/>
      <c r="G21" s="13">
        <f t="shared" ref="G21:R21" si="1">STDEV(G13:G18)/SQRT(COUNT(G13:G18))</f>
        <v>0.32829526005987014</v>
      </c>
      <c r="H21" s="13">
        <f t="shared" si="1"/>
        <v>2.5873624493766711</v>
      </c>
      <c r="I21" s="13" t="e">
        <f t="shared" si="1"/>
        <v>#DIV/0!</v>
      </c>
      <c r="J21" s="13">
        <f t="shared" si="1"/>
        <v>1.5275252316519468</v>
      </c>
      <c r="K21" s="13">
        <f t="shared" si="1"/>
        <v>0.33333333333333337</v>
      </c>
      <c r="L21" s="13">
        <f t="shared" si="1"/>
        <v>0.33333333333333337</v>
      </c>
      <c r="M21" s="13">
        <f t="shared" si="1"/>
        <v>4</v>
      </c>
      <c r="N21" s="13">
        <f t="shared" si="1"/>
        <v>2.8480012484391759</v>
      </c>
      <c r="O21" s="13">
        <f t="shared" si="1"/>
        <v>2.5166114784235836</v>
      </c>
      <c r="P21" s="13">
        <f t="shared" si="1"/>
        <v>0</v>
      </c>
      <c r="Q21" s="13">
        <f t="shared" si="1"/>
        <v>2.1858128414340006</v>
      </c>
      <c r="R21" s="13">
        <f t="shared" si="1"/>
        <v>3.5118845842842461</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745</v>
      </c>
      <c r="E23" s="19">
        <v>245</v>
      </c>
      <c r="F23" s="19">
        <v>1592.2</v>
      </c>
      <c r="G23" s="19">
        <v>13.3</v>
      </c>
      <c r="H23" s="19">
        <v>89.3</v>
      </c>
      <c r="I23" s="19"/>
      <c r="J23" s="19">
        <v>7</v>
      </c>
      <c r="K23" s="19">
        <v>23</v>
      </c>
      <c r="L23" s="19">
        <v>1</v>
      </c>
      <c r="M23" s="19">
        <v>12</v>
      </c>
      <c r="N23" s="19">
        <v>23</v>
      </c>
      <c r="O23" s="19">
        <v>8</v>
      </c>
      <c r="P23" s="19">
        <v>0</v>
      </c>
      <c r="Q23" s="19">
        <v>9</v>
      </c>
      <c r="R23" s="19">
        <v>12</v>
      </c>
      <c r="S23" s="18" t="s">
        <v>731</v>
      </c>
      <c r="T23" s="7" t="s">
        <v>792</v>
      </c>
      <c r="U23" s="102">
        <v>3</v>
      </c>
      <c r="V23" s="102">
        <f>IF($H23="","",$H23)</f>
        <v>89.3</v>
      </c>
      <c r="W23" s="102">
        <f>IF(V23="","",V23/100)</f>
        <v>0.89300000000000002</v>
      </c>
      <c r="X23" s="102">
        <f>IF($G23="","",$G23)</f>
        <v>13.3</v>
      </c>
      <c r="Y23" s="102">
        <f>IF($K23="","",$K23)</f>
        <v>23</v>
      </c>
      <c r="Z23" s="102">
        <f>IF(J23="","",J23-1)</f>
        <v>6</v>
      </c>
      <c r="AA23" s="102">
        <f>IF($L23="","",$L23)</f>
        <v>1</v>
      </c>
      <c r="AB23" s="102">
        <f>IF($M23="","",$M23)</f>
        <v>12</v>
      </c>
      <c r="AC23" s="102">
        <f>IF($H24="","",$H24)</f>
        <v>127.3</v>
      </c>
      <c r="AD23" s="102">
        <f>IF(AC23="","",AC23/100)</f>
        <v>1.2729999999999999</v>
      </c>
      <c r="AE23" s="102">
        <f>IF($G24="","",$G24)</f>
        <v>17.100000000000001</v>
      </c>
      <c r="AF23" s="102">
        <f>IF($K24="","",$K24)</f>
        <v>27</v>
      </c>
      <c r="AG23" s="102">
        <f>IF(J24="","",J24-1)</f>
        <v>5</v>
      </c>
      <c r="AH23" s="102">
        <f>IF($L24="","",$L24)</f>
        <v>2</v>
      </c>
      <c r="AI23" s="102">
        <f>IF($M24="","",$M24)</f>
        <v>19</v>
      </c>
      <c r="AJ23" s="102">
        <f>IF($H25="","",$H25)</f>
        <v>140.30000000000001</v>
      </c>
      <c r="AK23" s="102">
        <f>IF(AJ23="","",AJ23/100)</f>
        <v>1.403</v>
      </c>
      <c r="AL23" s="102">
        <f>IF($G25="","",$G25)</f>
        <v>16.3</v>
      </c>
      <c r="AM23" s="102">
        <f>IF($K25="","",$K25)</f>
        <v>36</v>
      </c>
      <c r="AN23" s="102">
        <f>IF(J25="","",J25-1)</f>
        <v>8</v>
      </c>
      <c r="AO23" s="102">
        <f>IF($L25="","",$L25)</f>
        <v>2</v>
      </c>
      <c r="AP23" s="102">
        <f>IF($M25="","",$M25)</f>
        <v>20</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19.333333333333332</v>
      </c>
      <c r="BM23" s="102">
        <f>SUM(P23:P28)/U23</f>
        <v>1.6666666666666667</v>
      </c>
      <c r="BN23" s="102">
        <f>SUM(Q23:Q28)/U23</f>
        <v>25.333333333333332</v>
      </c>
      <c r="BO23" s="102">
        <f>SUM(R23:R28)/U23</f>
        <v>5</v>
      </c>
    </row>
    <row r="24" spans="2:67" ht="15.75" x14ac:dyDescent="0.2">
      <c r="B24" s="147"/>
      <c r="C24" s="21" t="s">
        <v>103</v>
      </c>
      <c r="D24" s="19" t="s">
        <v>730</v>
      </c>
      <c r="E24" s="19">
        <v>247</v>
      </c>
      <c r="F24" s="20"/>
      <c r="G24" s="19">
        <v>17.100000000000001</v>
      </c>
      <c r="H24" s="19">
        <v>127.3</v>
      </c>
      <c r="I24" s="19"/>
      <c r="J24" s="19">
        <v>6</v>
      </c>
      <c r="K24" s="19">
        <v>27</v>
      </c>
      <c r="L24" s="19">
        <v>2</v>
      </c>
      <c r="M24" s="19">
        <v>19</v>
      </c>
      <c r="N24" s="19">
        <v>23</v>
      </c>
      <c r="O24" s="19">
        <v>20</v>
      </c>
      <c r="P24" s="19">
        <v>2</v>
      </c>
      <c r="Q24" s="19">
        <v>37</v>
      </c>
      <c r="R24" s="19">
        <v>1</v>
      </c>
      <c r="S24" s="18" t="s">
        <v>732</v>
      </c>
      <c r="T24" s="7" t="s">
        <v>783</v>
      </c>
    </row>
    <row r="25" spans="2:67" ht="15.75" x14ac:dyDescent="0.2">
      <c r="B25" s="147"/>
      <c r="C25" s="21" t="s">
        <v>102</v>
      </c>
      <c r="D25" s="19" t="str">
        <f>D24</f>
        <v>SR</v>
      </c>
      <c r="E25" s="19">
        <f>E24</f>
        <v>247</v>
      </c>
      <c r="F25" s="20"/>
      <c r="G25" s="19">
        <v>16.3</v>
      </c>
      <c r="H25" s="19">
        <v>140.30000000000001</v>
      </c>
      <c r="I25" s="19"/>
      <c r="J25" s="19">
        <v>9</v>
      </c>
      <c r="K25" s="19">
        <v>36</v>
      </c>
      <c r="L25" s="19">
        <v>2</v>
      </c>
      <c r="M25" s="19">
        <v>20</v>
      </c>
      <c r="N25" s="19">
        <v>27</v>
      </c>
      <c r="O25" s="19">
        <v>30</v>
      </c>
      <c r="P25" s="19">
        <v>3</v>
      </c>
      <c r="Q25" s="19">
        <v>30</v>
      </c>
      <c r="R25" s="19">
        <v>2</v>
      </c>
      <c r="S25" s="18" t="s">
        <v>732</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247</v>
      </c>
      <c r="F30" s="13">
        <f>F23</f>
        <v>1592.2</v>
      </c>
      <c r="G30" s="13">
        <f t="shared" ref="G30:R30" si="2">AVERAGE(G23:G28)</f>
        <v>15.566666666666668</v>
      </c>
      <c r="H30" s="13">
        <f t="shared" si="2"/>
        <v>118.96666666666665</v>
      </c>
      <c r="I30" s="13" t="e">
        <f t="shared" si="2"/>
        <v>#DIV/0!</v>
      </c>
      <c r="J30" s="13">
        <f t="shared" si="2"/>
        <v>7.333333333333333</v>
      </c>
      <c r="K30" s="13">
        <f t="shared" si="2"/>
        <v>28.666666666666668</v>
      </c>
      <c r="L30" s="13">
        <f t="shared" si="2"/>
        <v>1.6666666666666667</v>
      </c>
      <c r="M30" s="13">
        <f t="shared" si="2"/>
        <v>17</v>
      </c>
      <c r="N30" s="13">
        <f t="shared" si="2"/>
        <v>24.333333333333332</v>
      </c>
      <c r="O30" s="13">
        <f t="shared" si="2"/>
        <v>19.333333333333332</v>
      </c>
      <c r="P30" s="13">
        <f t="shared" si="2"/>
        <v>1.6666666666666667</v>
      </c>
      <c r="Q30" s="13">
        <f t="shared" si="2"/>
        <v>25.333333333333332</v>
      </c>
      <c r="R30" s="13">
        <f t="shared" si="2"/>
        <v>5</v>
      </c>
      <c r="S30" s="12"/>
    </row>
    <row r="31" spans="2:67" ht="15.75" x14ac:dyDescent="0.2">
      <c r="B31" s="17"/>
      <c r="C31" s="16" t="s">
        <v>97</v>
      </c>
      <c r="D31" s="15"/>
      <c r="E31" s="14"/>
      <c r="F31" s="14"/>
      <c r="G31" s="13">
        <f t="shared" ref="G31:R31" si="3">STDEV(G23:G28)/SQRT(COUNT(G23:G28))</f>
        <v>1.1566234381931551</v>
      </c>
      <c r="H31" s="13">
        <f t="shared" si="3"/>
        <v>15.300689890038029</v>
      </c>
      <c r="I31" s="13" t="e">
        <f t="shared" si="3"/>
        <v>#DIV/0!</v>
      </c>
      <c r="J31" s="13">
        <f t="shared" si="3"/>
        <v>0.88191710368819609</v>
      </c>
      <c r="K31" s="13">
        <f t="shared" si="3"/>
        <v>3.8441875315569289</v>
      </c>
      <c r="L31" s="13">
        <f t="shared" si="3"/>
        <v>0.3333333333333332</v>
      </c>
      <c r="M31" s="13">
        <f t="shared" si="3"/>
        <v>2.5166114784235836</v>
      </c>
      <c r="N31" s="13">
        <f t="shared" si="3"/>
        <v>1.3333333333333335</v>
      </c>
      <c r="O31" s="13">
        <f t="shared" si="3"/>
        <v>6.3595946761129722</v>
      </c>
      <c r="P31" s="13">
        <f t="shared" si="3"/>
        <v>0.88191710368819687</v>
      </c>
      <c r="Q31" s="13">
        <f t="shared" si="3"/>
        <v>8.4129529760826429</v>
      </c>
      <c r="R31" s="13">
        <f t="shared" si="3"/>
        <v>3.5118845842842461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730</v>
      </c>
      <c r="E33" s="19">
        <v>245</v>
      </c>
      <c r="F33" s="19">
        <v>1693.04</v>
      </c>
      <c r="G33" s="19">
        <v>12.9</v>
      </c>
      <c r="H33" s="19">
        <v>107</v>
      </c>
      <c r="I33" s="19"/>
      <c r="J33" s="19">
        <v>7</v>
      </c>
      <c r="K33" s="19">
        <v>28</v>
      </c>
      <c r="L33" s="19">
        <v>1</v>
      </c>
      <c r="M33" s="19">
        <v>2</v>
      </c>
      <c r="N33" s="19">
        <v>12</v>
      </c>
      <c r="O33" s="19">
        <v>0</v>
      </c>
      <c r="P33" s="19">
        <v>0</v>
      </c>
      <c r="Q33" s="19">
        <v>1</v>
      </c>
      <c r="R33" s="19">
        <v>14</v>
      </c>
      <c r="S33" s="18" t="s">
        <v>731</v>
      </c>
      <c r="U33" s="102">
        <v>3</v>
      </c>
      <c r="V33" s="102">
        <f>IF($H33="","",$H33)</f>
        <v>107</v>
      </c>
      <c r="W33" s="102">
        <f>IF(V33="","",V33/100)</f>
        <v>1.07</v>
      </c>
      <c r="X33" s="102">
        <f>IF($G33="","",$G33)</f>
        <v>12.9</v>
      </c>
      <c r="Y33" s="102">
        <f>IF($K33="","",$K33)</f>
        <v>28</v>
      </c>
      <c r="Z33" s="102">
        <f>IF(J33="","",J33-1)</f>
        <v>6</v>
      </c>
      <c r="AA33" s="102">
        <f>IF($L33="","",$L33)</f>
        <v>1</v>
      </c>
      <c r="AB33" s="102">
        <f>IF($M33="","",$M33)</f>
        <v>2</v>
      </c>
      <c r="AC33" s="102">
        <f>IF($H34="","",$H34)</f>
        <v>122</v>
      </c>
      <c r="AD33" s="102">
        <f>IF(AC33="","",AC33/100)</f>
        <v>1.22</v>
      </c>
      <c r="AE33" s="102">
        <f>IF($G34="","",$G34)</f>
        <v>21.4</v>
      </c>
      <c r="AF33" s="102">
        <f>IF($K34="","",$K34)</f>
        <v>29</v>
      </c>
      <c r="AG33" s="102">
        <f>IF(J34="","",J34-1)</f>
        <v>3</v>
      </c>
      <c r="AH33" s="102">
        <f>IF($L34="","",$L34)</f>
        <v>1</v>
      </c>
      <c r="AI33" s="102">
        <f>IF($M34="","",$M34)</f>
        <v>4</v>
      </c>
      <c r="AJ33" s="102">
        <f>IF($H35="","",$H35)</f>
        <v>102.5</v>
      </c>
      <c r="AK33" s="102">
        <f>IF(AJ33="","",AJ33/100)</f>
        <v>1.0249999999999999</v>
      </c>
      <c r="AL33" s="102">
        <f>IF($G35="","",$G35)</f>
        <v>12.9</v>
      </c>
      <c r="AM33" s="102">
        <f>IF($K35="","",$K35)</f>
        <v>22</v>
      </c>
      <c r="AN33" s="102">
        <f>IF(J35="","",J35-1)</f>
        <v>6</v>
      </c>
      <c r="AO33" s="102">
        <f>IF($L35="","",$L35)</f>
        <v>3</v>
      </c>
      <c r="AP33" s="102">
        <f>IF($M35="","",$M35)</f>
        <v>22</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3.6666666666666665</v>
      </c>
      <c r="BM33" s="102">
        <f>SUM(P33:P38)/U33</f>
        <v>0.66666666666666663</v>
      </c>
      <c r="BN33" s="102">
        <f>SUM(Q33:Q38)/U33</f>
        <v>10.666666666666666</v>
      </c>
      <c r="BO33" s="102">
        <f>SUM(R33:R38)/U33</f>
        <v>6</v>
      </c>
    </row>
    <row r="34" spans="2:67" ht="15.75" x14ac:dyDescent="0.2">
      <c r="B34" s="147"/>
      <c r="C34" s="21" t="s">
        <v>103</v>
      </c>
      <c r="D34" s="19" t="s">
        <v>730</v>
      </c>
      <c r="E34" s="19">
        <v>247</v>
      </c>
      <c r="F34" s="20"/>
      <c r="G34" s="19">
        <v>21.4</v>
      </c>
      <c r="H34" s="19">
        <v>122</v>
      </c>
      <c r="I34" s="19"/>
      <c r="J34" s="19">
        <v>4</v>
      </c>
      <c r="K34" s="19">
        <v>29</v>
      </c>
      <c r="L34" s="19">
        <v>1</v>
      </c>
      <c r="M34" s="19">
        <v>4</v>
      </c>
      <c r="N34" s="19">
        <v>24</v>
      </c>
      <c r="O34" s="19">
        <v>11</v>
      </c>
      <c r="P34" s="19">
        <v>0</v>
      </c>
      <c r="Q34" s="19">
        <v>13</v>
      </c>
      <c r="R34" s="19">
        <v>2</v>
      </c>
      <c r="S34" s="18" t="s">
        <v>731</v>
      </c>
    </row>
    <row r="35" spans="2:67" ht="15.75" x14ac:dyDescent="0.2">
      <c r="B35" s="147"/>
      <c r="C35" s="21" t="s">
        <v>102</v>
      </c>
      <c r="D35" s="19" t="str">
        <f>D34</f>
        <v>SR</v>
      </c>
      <c r="E35" s="19">
        <f>E34</f>
        <v>247</v>
      </c>
      <c r="F35" s="20"/>
      <c r="G35" s="19">
        <v>12.9</v>
      </c>
      <c r="H35" s="19">
        <v>102.5</v>
      </c>
      <c r="I35" s="19"/>
      <c r="J35" s="19">
        <v>7</v>
      </c>
      <c r="K35" s="19">
        <v>22</v>
      </c>
      <c r="L35" s="19">
        <v>3</v>
      </c>
      <c r="M35" s="19">
        <v>22</v>
      </c>
      <c r="N35" s="19">
        <v>31</v>
      </c>
      <c r="O35" s="19">
        <v>0</v>
      </c>
      <c r="P35" s="19">
        <v>2</v>
      </c>
      <c r="Q35" s="19">
        <v>18</v>
      </c>
      <c r="R35" s="19">
        <v>2</v>
      </c>
      <c r="S35" s="18" t="s">
        <v>732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247</v>
      </c>
      <c r="F40" s="13">
        <f>F33</f>
        <v>1693.04</v>
      </c>
      <c r="G40" s="13">
        <f t="shared" ref="G40:R40" si="4">AVERAGE(G33:G38)</f>
        <v>15.733333333333333</v>
      </c>
      <c r="H40" s="13">
        <f t="shared" si="4"/>
        <v>110.5</v>
      </c>
      <c r="I40" s="13" t="e">
        <f t="shared" si="4"/>
        <v>#DIV/0!</v>
      </c>
      <c r="J40" s="13">
        <f t="shared" si="4"/>
        <v>6</v>
      </c>
      <c r="K40" s="13">
        <f t="shared" si="4"/>
        <v>26.333333333333332</v>
      </c>
      <c r="L40" s="13">
        <f t="shared" si="4"/>
        <v>1.6666666666666667</v>
      </c>
      <c r="M40" s="13">
        <f t="shared" si="4"/>
        <v>9.3333333333333339</v>
      </c>
      <c r="N40" s="13">
        <f t="shared" si="4"/>
        <v>22.333333333333332</v>
      </c>
      <c r="O40" s="13">
        <f t="shared" si="4"/>
        <v>3.6666666666666665</v>
      </c>
      <c r="P40" s="13">
        <f t="shared" si="4"/>
        <v>0.66666666666666663</v>
      </c>
      <c r="Q40" s="13">
        <f t="shared" si="4"/>
        <v>10.666666666666666</v>
      </c>
      <c r="R40" s="13">
        <f t="shared" si="4"/>
        <v>6</v>
      </c>
      <c r="S40" s="12"/>
    </row>
    <row r="41" spans="2:67" ht="15.75" x14ac:dyDescent="0.2">
      <c r="B41" s="17"/>
      <c r="C41" s="16" t="s">
        <v>97</v>
      </c>
      <c r="D41" s="15"/>
      <c r="E41" s="14"/>
      <c r="F41" s="14"/>
      <c r="G41" s="13">
        <f t="shared" ref="G41:R41" si="5">STDEV(G33:G38)/SQRT(COUNT(G33:G38))</f>
        <v>2.8333333333333326</v>
      </c>
      <c r="H41" s="13">
        <f t="shared" si="5"/>
        <v>5.8949130612757985</v>
      </c>
      <c r="I41" s="13" t="e">
        <f t="shared" si="5"/>
        <v>#DIV/0!</v>
      </c>
      <c r="J41" s="13">
        <f t="shared" si="5"/>
        <v>1</v>
      </c>
      <c r="K41" s="13">
        <f t="shared" si="5"/>
        <v>2.1858128414339943</v>
      </c>
      <c r="L41" s="13">
        <f t="shared" si="5"/>
        <v>0.66666666666666663</v>
      </c>
      <c r="M41" s="13">
        <f t="shared" si="5"/>
        <v>6.3595946761129714</v>
      </c>
      <c r="N41" s="13">
        <f t="shared" si="5"/>
        <v>5.5477723256977471</v>
      </c>
      <c r="O41" s="13">
        <f t="shared" si="5"/>
        <v>3.6666666666666665</v>
      </c>
      <c r="P41" s="13">
        <f t="shared" si="5"/>
        <v>0.66666666666666674</v>
      </c>
      <c r="Q41" s="13">
        <f t="shared" si="5"/>
        <v>5.0442486501405197</v>
      </c>
      <c r="R41" s="13">
        <f t="shared" si="5"/>
        <v>4</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730</v>
      </c>
      <c r="E43" s="19">
        <v>245</v>
      </c>
      <c r="F43" s="19">
        <v>1444.73</v>
      </c>
      <c r="G43" s="19">
        <v>11.4</v>
      </c>
      <c r="H43" s="19">
        <v>128</v>
      </c>
      <c r="I43" s="19"/>
      <c r="J43" s="19">
        <v>8</v>
      </c>
      <c r="K43" s="19">
        <v>26</v>
      </c>
      <c r="L43" s="19">
        <v>2</v>
      </c>
      <c r="M43" s="19">
        <v>3</v>
      </c>
      <c r="N43" s="19">
        <v>12</v>
      </c>
      <c r="O43" s="19">
        <v>4</v>
      </c>
      <c r="P43" s="19">
        <v>3</v>
      </c>
      <c r="Q43" s="19">
        <v>11</v>
      </c>
      <c r="R43" s="19">
        <v>0</v>
      </c>
      <c r="S43" s="18" t="s">
        <v>752</v>
      </c>
      <c r="U43" s="102">
        <v>3</v>
      </c>
      <c r="V43" s="102">
        <f>IF($H43="","",$H43)</f>
        <v>128</v>
      </c>
      <c r="W43" s="102">
        <f>IF(V43="","",V43/100)</f>
        <v>1.28</v>
      </c>
      <c r="X43" s="102">
        <f>IF($G43="","",$G43)</f>
        <v>11.4</v>
      </c>
      <c r="Y43" s="102">
        <f>IF($K43="","",$K43)</f>
        <v>26</v>
      </c>
      <c r="Z43" s="102">
        <f>IF(J43="","",J43-1)</f>
        <v>7</v>
      </c>
      <c r="AA43" s="102">
        <f>IF($L43="","",$L43)</f>
        <v>2</v>
      </c>
      <c r="AB43" s="102">
        <f>IF($M43="","",$M43)</f>
        <v>3</v>
      </c>
      <c r="AC43" s="102">
        <f>IF($H44="","",$H44)</f>
        <v>129</v>
      </c>
      <c r="AD43" s="102">
        <f>IF(AC43="","",AC43/100)</f>
        <v>1.29</v>
      </c>
      <c r="AE43" s="102">
        <f>IF($G44="","",$G44)</f>
        <v>13.9</v>
      </c>
      <c r="AF43" s="102">
        <f>IF($K44="","",$K44)</f>
        <v>23</v>
      </c>
      <c r="AG43" s="102">
        <f>IF(J44="","",J44-1)</f>
        <v>8</v>
      </c>
      <c r="AH43" s="102">
        <f>IF($L44="","",$L44)</f>
        <v>2</v>
      </c>
      <c r="AI43" s="102">
        <f>IF($M44="","",$M44)</f>
        <v>9</v>
      </c>
      <c r="AJ43" s="102">
        <f>IF($H45="","",$H45)</f>
        <v>142</v>
      </c>
      <c r="AK43" s="102">
        <f>IF(AJ43="","",AJ43/100)</f>
        <v>1.42</v>
      </c>
      <c r="AL43" s="102">
        <f>IF($G45="","",$G45)</f>
        <v>11.7</v>
      </c>
      <c r="AM43" s="102">
        <f>IF($K45="","",$K45)</f>
        <v>26</v>
      </c>
      <c r="AN43" s="102">
        <f>IF(J45="","",J45-1)</f>
        <v>6</v>
      </c>
      <c r="AO43" s="102">
        <f>IF($L45="","",$L45)</f>
        <v>1</v>
      </c>
      <c r="AP43" s="102">
        <f>IF($M45="","",$M45)</f>
        <v>2</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7.666666666666667</v>
      </c>
      <c r="BM43" s="102">
        <f>SUM(P43:P48)/U43</f>
        <v>1.6666666666666667</v>
      </c>
      <c r="BN43" s="102">
        <f>SUM(Q43:Q48)/U43</f>
        <v>12.333333333333334</v>
      </c>
      <c r="BO43" s="102">
        <f>SUM(R43:R48)/U43</f>
        <v>2</v>
      </c>
    </row>
    <row r="44" spans="2:67" ht="15.75" x14ac:dyDescent="0.2">
      <c r="B44" s="147"/>
      <c r="C44" s="21" t="s">
        <v>103</v>
      </c>
      <c r="D44" s="19" t="s">
        <v>730</v>
      </c>
      <c r="E44" s="19">
        <v>247</v>
      </c>
      <c r="F44" s="20"/>
      <c r="G44" s="19">
        <v>13.9</v>
      </c>
      <c r="H44" s="19">
        <v>129</v>
      </c>
      <c r="I44" s="19"/>
      <c r="J44" s="19">
        <v>9</v>
      </c>
      <c r="K44" s="19">
        <v>23</v>
      </c>
      <c r="L44" s="19">
        <v>2</v>
      </c>
      <c r="M44" s="19">
        <v>9</v>
      </c>
      <c r="N44" s="19">
        <v>24</v>
      </c>
      <c r="O44" s="19">
        <v>6</v>
      </c>
      <c r="P44" s="19">
        <v>1</v>
      </c>
      <c r="Q44" s="19">
        <v>15</v>
      </c>
      <c r="R44" s="19">
        <v>5</v>
      </c>
      <c r="S44" s="18" t="s">
        <v>752</v>
      </c>
    </row>
    <row r="45" spans="2:67" ht="15.75" x14ac:dyDescent="0.2">
      <c r="B45" s="147"/>
      <c r="C45" s="21" t="s">
        <v>102</v>
      </c>
      <c r="D45" s="19" t="str">
        <f>D44</f>
        <v>SR</v>
      </c>
      <c r="E45" s="19">
        <f>E44</f>
        <v>247</v>
      </c>
      <c r="F45" s="20"/>
      <c r="G45" s="19">
        <v>11.7</v>
      </c>
      <c r="H45" s="19">
        <v>142</v>
      </c>
      <c r="I45" s="19"/>
      <c r="J45" s="19">
        <v>7</v>
      </c>
      <c r="K45" s="19">
        <v>26</v>
      </c>
      <c r="L45" s="19">
        <v>1</v>
      </c>
      <c r="M45" s="19">
        <v>2</v>
      </c>
      <c r="N45" s="19">
        <v>10</v>
      </c>
      <c r="O45" s="19">
        <v>13</v>
      </c>
      <c r="P45" s="19">
        <v>1</v>
      </c>
      <c r="Q45" s="19">
        <v>11</v>
      </c>
      <c r="R45" s="19">
        <v>1</v>
      </c>
      <c r="S45" s="18" t="s">
        <v>752</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247</v>
      </c>
      <c r="F50" s="13">
        <f>F43</f>
        <v>1444.73</v>
      </c>
      <c r="G50" s="13">
        <f t="shared" ref="G50:R50" si="6">AVERAGE(G43:G48)</f>
        <v>12.333333333333334</v>
      </c>
      <c r="H50" s="13">
        <f t="shared" si="6"/>
        <v>133</v>
      </c>
      <c r="I50" s="13" t="e">
        <f t="shared" si="6"/>
        <v>#DIV/0!</v>
      </c>
      <c r="J50" s="13">
        <f t="shared" si="6"/>
        <v>8</v>
      </c>
      <c r="K50" s="13">
        <f t="shared" si="6"/>
        <v>25</v>
      </c>
      <c r="L50" s="13">
        <f t="shared" si="6"/>
        <v>1.6666666666666667</v>
      </c>
      <c r="M50" s="13">
        <f t="shared" si="6"/>
        <v>4.666666666666667</v>
      </c>
      <c r="N50" s="13">
        <f t="shared" si="6"/>
        <v>15.333333333333334</v>
      </c>
      <c r="O50" s="13">
        <f t="shared" si="6"/>
        <v>7.666666666666667</v>
      </c>
      <c r="P50" s="13">
        <f t="shared" si="6"/>
        <v>1.6666666666666667</v>
      </c>
      <c r="Q50" s="13">
        <f t="shared" si="6"/>
        <v>12.333333333333334</v>
      </c>
      <c r="R50" s="13">
        <f t="shared" si="6"/>
        <v>2</v>
      </c>
      <c r="S50" s="12"/>
    </row>
    <row r="51" spans="2:67" ht="15.75" x14ac:dyDescent="0.2">
      <c r="B51" s="17"/>
      <c r="C51" s="16" t="s">
        <v>97</v>
      </c>
      <c r="D51" s="15"/>
      <c r="E51" s="14"/>
      <c r="F51" s="14"/>
      <c r="G51" s="13">
        <f t="shared" ref="G51:R51" si="7">STDEV(G43:G48)/SQRT(COUNT(G43:G48))</f>
        <v>0.78810602783579264</v>
      </c>
      <c r="H51" s="13">
        <f t="shared" si="7"/>
        <v>4.5092497528228943</v>
      </c>
      <c r="I51" s="13" t="e">
        <f t="shared" si="7"/>
        <v>#DIV/0!</v>
      </c>
      <c r="J51" s="13">
        <f t="shared" si="7"/>
        <v>0.57735026918962584</v>
      </c>
      <c r="K51" s="13">
        <f t="shared" si="7"/>
        <v>1</v>
      </c>
      <c r="L51" s="13">
        <f t="shared" si="7"/>
        <v>0.3333333333333332</v>
      </c>
      <c r="M51" s="13">
        <f t="shared" si="7"/>
        <v>2.1858128414340006</v>
      </c>
      <c r="N51" s="13">
        <f t="shared" si="7"/>
        <v>4.3716256828680002</v>
      </c>
      <c r="O51" s="13">
        <f t="shared" si="7"/>
        <v>2.728450923957483</v>
      </c>
      <c r="P51" s="13">
        <f t="shared" si="7"/>
        <v>0.66666666666666663</v>
      </c>
      <c r="Q51" s="13">
        <f t="shared" si="7"/>
        <v>1.3333333333333346</v>
      </c>
      <c r="R51" s="13">
        <f t="shared" si="7"/>
        <v>1.5275252316519468</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745</v>
      </c>
      <c r="E53" s="19">
        <v>245</v>
      </c>
      <c r="F53" s="19">
        <v>1516.69</v>
      </c>
      <c r="G53" s="19">
        <v>17.5</v>
      </c>
      <c r="H53" s="19">
        <v>108.5</v>
      </c>
      <c r="I53" s="19"/>
      <c r="J53" s="19">
        <v>4</v>
      </c>
      <c r="K53" s="19">
        <v>28</v>
      </c>
      <c r="L53" s="19">
        <v>3</v>
      </c>
      <c r="M53" s="19">
        <v>36</v>
      </c>
      <c r="N53" s="19">
        <v>49</v>
      </c>
      <c r="O53" s="19">
        <v>0</v>
      </c>
      <c r="P53" s="19">
        <v>0</v>
      </c>
      <c r="Q53" s="19">
        <v>21</v>
      </c>
      <c r="R53" s="19">
        <v>16</v>
      </c>
      <c r="S53" s="18" t="s">
        <v>732</v>
      </c>
      <c r="T53" s="7" t="s">
        <v>792</v>
      </c>
      <c r="U53" s="102">
        <v>3</v>
      </c>
      <c r="V53" s="102">
        <f>IF($H53="","",$H53)</f>
        <v>108.5</v>
      </c>
      <c r="W53" s="102">
        <f>IF(V53="","",V53/100)</f>
        <v>1.085</v>
      </c>
      <c r="X53" s="102">
        <f>IF($G53="","",$G53)</f>
        <v>17.5</v>
      </c>
      <c r="Y53" s="102">
        <f>IF($K53="","",$K53)</f>
        <v>28</v>
      </c>
      <c r="Z53" s="102">
        <f>IF(J53="","",J53-1)</f>
        <v>3</v>
      </c>
      <c r="AA53" s="102">
        <f>IF($L53="","",$L53)</f>
        <v>3</v>
      </c>
      <c r="AB53" s="102">
        <f>IF($M53="","",$M53)</f>
        <v>36</v>
      </c>
      <c r="AC53" s="102">
        <f>IF($H54="","",$H54)</f>
        <v>125.5</v>
      </c>
      <c r="AD53" s="102">
        <f>IF(AC53="","",AC53/100)</f>
        <v>1.2549999999999999</v>
      </c>
      <c r="AE53" s="102">
        <f>IF($G54="","",$G54)</f>
        <v>16.87</v>
      </c>
      <c r="AF53" s="102">
        <f>IF($K54="","",$K54)</f>
        <v>32</v>
      </c>
      <c r="AG53" s="102">
        <f>IF(J54="","",J54-1)</f>
        <v>6</v>
      </c>
      <c r="AH53" s="102">
        <f>IF($L54="","",$L54)</f>
        <v>3</v>
      </c>
      <c r="AI53" s="102">
        <f>IF($M54="","",$M54)</f>
        <v>51</v>
      </c>
      <c r="AJ53" s="102">
        <f>IF($H55="","",$H55)</f>
        <v>110.4</v>
      </c>
      <c r="AK53" s="102">
        <f>IF(AJ53="","",AJ53/100)</f>
        <v>1.1040000000000001</v>
      </c>
      <c r="AL53" s="102">
        <f>IF($G55="","",$G55)</f>
        <v>15.14</v>
      </c>
      <c r="AM53" s="102">
        <f>IF($K55="","",$K55)</f>
        <v>26</v>
      </c>
      <c r="AN53" s="102">
        <f>IF(J55="","",J55-1)</f>
        <v>4</v>
      </c>
      <c r="AO53" s="102">
        <f>IF($L55="","",$L55)</f>
        <v>2</v>
      </c>
      <c r="AP53" s="102">
        <f>IF($M55="","",$M55)</f>
        <v>21</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18</v>
      </c>
      <c r="BM53" s="102">
        <f>SUM(P53:P58)/U53</f>
        <v>0.33333333333333331</v>
      </c>
      <c r="BN53" s="102">
        <f>SUM(Q53:Q58)/U53</f>
        <v>17.333333333333332</v>
      </c>
      <c r="BO53" s="102">
        <f>SUM(R53:R58)/U53</f>
        <v>10.333333333333334</v>
      </c>
    </row>
    <row r="54" spans="2:67" ht="15.75" x14ac:dyDescent="0.2">
      <c r="B54" s="147"/>
      <c r="C54" s="21" t="s">
        <v>103</v>
      </c>
      <c r="D54" s="19" t="s">
        <v>745</v>
      </c>
      <c r="E54" s="19">
        <v>246</v>
      </c>
      <c r="F54" s="20"/>
      <c r="G54" s="19">
        <v>16.87</v>
      </c>
      <c r="H54" s="19">
        <v>125.5</v>
      </c>
      <c r="I54" s="19"/>
      <c r="J54" s="19">
        <v>7</v>
      </c>
      <c r="K54" s="19">
        <v>32</v>
      </c>
      <c r="L54" s="19">
        <v>3</v>
      </c>
      <c r="M54" s="19">
        <v>51</v>
      </c>
      <c r="N54" s="19">
        <v>58</v>
      </c>
      <c r="O54" s="19">
        <v>32</v>
      </c>
      <c r="P54" s="19">
        <v>0</v>
      </c>
      <c r="Q54" s="19">
        <v>18</v>
      </c>
      <c r="R54" s="19">
        <v>11</v>
      </c>
      <c r="S54" s="18"/>
    </row>
    <row r="55" spans="2:67" ht="15.75" x14ac:dyDescent="0.2">
      <c r="B55" s="147"/>
      <c r="C55" s="21" t="s">
        <v>102</v>
      </c>
      <c r="D55" s="19" t="str">
        <f>D54</f>
        <v>CO'B</v>
      </c>
      <c r="E55" s="19">
        <f>E54</f>
        <v>246</v>
      </c>
      <c r="F55" s="20"/>
      <c r="G55" s="19">
        <v>15.14</v>
      </c>
      <c r="H55" s="19">
        <v>110.4</v>
      </c>
      <c r="I55" s="19"/>
      <c r="J55" s="19">
        <v>5</v>
      </c>
      <c r="K55" s="19">
        <v>26</v>
      </c>
      <c r="L55" s="19">
        <v>2</v>
      </c>
      <c r="M55" s="19">
        <v>21</v>
      </c>
      <c r="N55" s="19">
        <v>28</v>
      </c>
      <c r="O55" s="19">
        <v>22</v>
      </c>
      <c r="P55" s="19">
        <v>1</v>
      </c>
      <c r="Q55" s="19">
        <v>13</v>
      </c>
      <c r="R55" s="19">
        <v>4</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246</v>
      </c>
      <c r="F60" s="13">
        <f>F53</f>
        <v>1516.69</v>
      </c>
      <c r="G60" s="13">
        <f>AVERAGE(G53:G58)</f>
        <v>16.503333333333334</v>
      </c>
      <c r="H60" s="13">
        <f>AVERAGE(H53:H58)</f>
        <v>114.8</v>
      </c>
      <c r="I60" s="13" t="e">
        <f>AVERAGE(I53:I58)</f>
        <v>#DIV/0!</v>
      </c>
      <c r="J60" s="13">
        <f>AVERAGE(J53:J58)</f>
        <v>5.333333333333333</v>
      </c>
      <c r="K60" s="13">
        <f>AVERAGE(K54:K58)</f>
        <v>29</v>
      </c>
      <c r="L60" s="13">
        <f t="shared" ref="L60:R60" si="8">AVERAGE(L53:L58)</f>
        <v>2.6666666666666665</v>
      </c>
      <c r="M60" s="13">
        <f t="shared" si="8"/>
        <v>36</v>
      </c>
      <c r="N60" s="13">
        <f t="shared" si="8"/>
        <v>45</v>
      </c>
      <c r="O60" s="13">
        <f t="shared" si="8"/>
        <v>18</v>
      </c>
      <c r="P60" s="13">
        <f t="shared" si="8"/>
        <v>0.33333333333333331</v>
      </c>
      <c r="Q60" s="13">
        <f t="shared" si="8"/>
        <v>17.333333333333332</v>
      </c>
      <c r="R60" s="13">
        <f t="shared" si="8"/>
        <v>10.333333333333334</v>
      </c>
      <c r="S60" s="12"/>
    </row>
    <row r="61" spans="2:67" ht="15.75" x14ac:dyDescent="0.2">
      <c r="B61" s="17"/>
      <c r="C61" s="16" t="s">
        <v>97</v>
      </c>
      <c r="D61" s="15"/>
      <c r="E61" s="14"/>
      <c r="F61" s="14"/>
      <c r="G61" s="13">
        <f>STDEV(G53:G58)/SQRT(COUNT(G53:G58))</f>
        <v>0.70551005977551051</v>
      </c>
      <c r="H61" s="13">
        <f>STDEV(H53:H58)/SQRT(COUNT(H53:H58))</f>
        <v>5.3780417749710097</v>
      </c>
      <c r="I61" s="13" t="e">
        <f>STDEV(I53:I58)/SQRT(COUNT(I53:I58))</f>
        <v>#DIV/0!</v>
      </c>
      <c r="J61" s="13">
        <f>STDEV(J53:J58)/SQRT(COUNT(J53:J58))</f>
        <v>0.88191710368819731</v>
      </c>
      <c r="K61" s="13">
        <f>STDEV(K54:K58)/SQRT(COUNT(K54:K58))</f>
        <v>2.9999999999999996</v>
      </c>
      <c r="L61" s="13">
        <f t="shared" ref="L61:R61" si="9">STDEV(L53:L58)/SQRT(COUNT(L53:L58))</f>
        <v>0.33333333333333365</v>
      </c>
      <c r="M61" s="13">
        <f t="shared" si="9"/>
        <v>8.6602540378443873</v>
      </c>
      <c r="N61" s="13">
        <f t="shared" si="9"/>
        <v>8.8881944173155887</v>
      </c>
      <c r="O61" s="13">
        <f t="shared" si="9"/>
        <v>9.4516312525052175</v>
      </c>
      <c r="P61" s="13">
        <f t="shared" si="9"/>
        <v>0.33333333333333337</v>
      </c>
      <c r="Q61" s="13">
        <f t="shared" si="9"/>
        <v>2.3333333333333321</v>
      </c>
      <c r="R61" s="13">
        <f t="shared" si="9"/>
        <v>3.4801021696368508</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730</v>
      </c>
      <c r="E63" s="19">
        <v>245</v>
      </c>
      <c r="F63" s="19">
        <v>1635.58</v>
      </c>
      <c r="G63" s="19">
        <v>17.16</v>
      </c>
      <c r="H63" s="19">
        <v>109.9</v>
      </c>
      <c r="I63" s="19"/>
      <c r="J63" s="19">
        <v>8</v>
      </c>
      <c r="K63" s="19">
        <v>29</v>
      </c>
      <c r="L63" s="19">
        <v>3</v>
      </c>
      <c r="M63" s="19">
        <v>25</v>
      </c>
      <c r="N63" s="19">
        <v>29</v>
      </c>
      <c r="O63" s="19">
        <v>3</v>
      </c>
      <c r="P63" s="19">
        <v>1</v>
      </c>
      <c r="Q63" s="19">
        <v>36</v>
      </c>
      <c r="R63" s="19">
        <v>13</v>
      </c>
      <c r="S63" s="18"/>
      <c r="T63" s="7" t="s">
        <v>792</v>
      </c>
      <c r="U63" s="102">
        <v>3</v>
      </c>
      <c r="V63" s="102">
        <f>IF($H63="","",$H63)</f>
        <v>109.9</v>
      </c>
      <c r="W63" s="102">
        <f>IF(V63="","",V63/100)</f>
        <v>1.099</v>
      </c>
      <c r="X63" s="102">
        <f>IF($G63="","",$G63)</f>
        <v>17.16</v>
      </c>
      <c r="Y63" s="102">
        <f>IF($K63="","",$K63)</f>
        <v>29</v>
      </c>
      <c r="Z63" s="102">
        <f>IF(J63="","",J63-1)</f>
        <v>7</v>
      </c>
      <c r="AA63" s="102">
        <f>IF($L63="","",$L63)</f>
        <v>3</v>
      </c>
      <c r="AB63" s="102">
        <f>IF($M63="","",$M63)</f>
        <v>25</v>
      </c>
      <c r="AC63" s="102">
        <f>IF($H64="","",$H64)</f>
        <v>107.3</v>
      </c>
      <c r="AD63" s="102">
        <f>IF(AC63="","",AC63/100)</f>
        <v>1.073</v>
      </c>
      <c r="AE63" s="102">
        <f>IF($G64="","",$G64)</f>
        <v>17.29</v>
      </c>
      <c r="AF63" s="102">
        <f>IF($K64="","",$K64)</f>
        <v>28</v>
      </c>
      <c r="AG63" s="102">
        <f>IF(J64="","",J64-1)</f>
        <v>9</v>
      </c>
      <c r="AH63" s="102">
        <f>IF($L64="","",$L64)</f>
        <v>4</v>
      </c>
      <c r="AI63" s="102">
        <f>IF($M64="","",$M64)</f>
        <v>46</v>
      </c>
      <c r="AJ63" s="102">
        <f>IF($H65="","",$H65)</f>
        <v>107</v>
      </c>
      <c r="AK63" s="102">
        <f>IF(AJ63="","",AJ63/100)</f>
        <v>1.07</v>
      </c>
      <c r="AL63" s="102">
        <f>IF($G65="","",$G65)</f>
        <v>15.65</v>
      </c>
      <c r="AM63" s="102">
        <f>IF($K65="","",$K65)</f>
        <v>28</v>
      </c>
      <c r="AN63" s="102">
        <f>IF(J65="","",J65-1)</f>
        <v>6</v>
      </c>
      <c r="AO63" s="102">
        <f>IF($L65="","",$L65)</f>
        <v>4</v>
      </c>
      <c r="AP63" s="102">
        <f>IF($M65="","",$M65)</f>
        <v>29</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7.333333333333333</v>
      </c>
      <c r="BM63" s="102">
        <f>SUM(P63:P68)/U63</f>
        <v>0.33333333333333331</v>
      </c>
      <c r="BN63" s="102">
        <f>SUM(Q63:Q68)/U63</f>
        <v>25.666666666666668</v>
      </c>
      <c r="BO63" s="102">
        <f>SUM(R63:R68)/U63</f>
        <v>16</v>
      </c>
    </row>
    <row r="64" spans="2:67" ht="15.75" x14ac:dyDescent="0.2">
      <c r="B64" s="147"/>
      <c r="C64" s="21" t="s">
        <v>103</v>
      </c>
      <c r="D64" s="19" t="s">
        <v>745</v>
      </c>
      <c r="E64" s="19">
        <v>246</v>
      </c>
      <c r="F64" s="20"/>
      <c r="G64" s="19">
        <v>17.29</v>
      </c>
      <c r="H64" s="19">
        <v>107.3</v>
      </c>
      <c r="I64" s="19"/>
      <c r="J64" s="19">
        <v>10</v>
      </c>
      <c r="K64" s="19">
        <v>28</v>
      </c>
      <c r="L64" s="19">
        <v>4</v>
      </c>
      <c r="M64" s="19">
        <v>46</v>
      </c>
      <c r="N64" s="19">
        <v>52</v>
      </c>
      <c r="O64" s="19">
        <v>19</v>
      </c>
      <c r="P64" s="19">
        <v>0</v>
      </c>
      <c r="Q64" s="19">
        <v>13</v>
      </c>
      <c r="R64" s="19">
        <v>22</v>
      </c>
      <c r="S64" s="18"/>
      <c r="T64" s="7" t="s">
        <v>784</v>
      </c>
    </row>
    <row r="65" spans="2:67" ht="15.75" x14ac:dyDescent="0.2">
      <c r="B65" s="147"/>
      <c r="C65" s="21" t="s">
        <v>102</v>
      </c>
      <c r="D65" s="19" t="str">
        <f>D64</f>
        <v>CO'B</v>
      </c>
      <c r="E65" s="19">
        <f>E64</f>
        <v>246</v>
      </c>
      <c r="F65" s="20"/>
      <c r="G65" s="19">
        <v>15.65</v>
      </c>
      <c r="H65" s="19">
        <v>107</v>
      </c>
      <c r="I65" s="19"/>
      <c r="J65" s="19">
        <v>7</v>
      </c>
      <c r="K65" s="19">
        <v>28</v>
      </c>
      <c r="L65" s="19">
        <v>4</v>
      </c>
      <c r="M65" s="19">
        <v>29</v>
      </c>
      <c r="N65" s="19">
        <v>42</v>
      </c>
      <c r="O65" s="19">
        <v>0</v>
      </c>
      <c r="P65" s="19">
        <v>0</v>
      </c>
      <c r="Q65" s="19">
        <v>28</v>
      </c>
      <c r="R65" s="19">
        <v>13</v>
      </c>
      <c r="S65" s="18"/>
      <c r="T65" s="7" t="s">
        <v>787</v>
      </c>
    </row>
    <row r="66" spans="2:67" ht="15.75" x14ac:dyDescent="0.2">
      <c r="B66" s="147"/>
      <c r="C66" s="21" t="s">
        <v>101</v>
      </c>
      <c r="D66" s="19"/>
      <c r="E66" s="19"/>
      <c r="F66" s="20"/>
      <c r="G66" s="19"/>
      <c r="H66" s="19"/>
      <c r="I66" s="19"/>
      <c r="J66" s="19"/>
      <c r="K66" s="19"/>
      <c r="L66" s="19"/>
      <c r="M66" s="19"/>
      <c r="N66" s="19"/>
      <c r="O66" s="19"/>
      <c r="P66" s="19"/>
      <c r="Q66" s="19"/>
      <c r="R66" s="19"/>
      <c r="S66" s="18"/>
      <c r="T66" s="7" t="s">
        <v>852</v>
      </c>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246</v>
      </c>
      <c r="F70" s="13">
        <f>F63</f>
        <v>1635.58</v>
      </c>
      <c r="G70" s="13">
        <f>AVERAGE(G63:G68)</f>
        <v>16.7</v>
      </c>
      <c r="H70" s="13">
        <f>AVERAGE(H63:H68)</f>
        <v>108.06666666666666</v>
      </c>
      <c r="I70" s="13" t="e">
        <f>AVERAGE(I63:I68)</f>
        <v>#DIV/0!</v>
      </c>
      <c r="J70" s="13">
        <f>AVERAGE(J63:J68)</f>
        <v>8.3333333333333339</v>
      </c>
      <c r="K70" s="13">
        <f>AVERAGE(K64:K68)</f>
        <v>28</v>
      </c>
      <c r="L70" s="13">
        <f t="shared" ref="L70:R70" si="10">AVERAGE(L63:L68)</f>
        <v>3.6666666666666665</v>
      </c>
      <c r="M70" s="13">
        <f t="shared" si="10"/>
        <v>33.333333333333336</v>
      </c>
      <c r="N70" s="13">
        <f t="shared" si="10"/>
        <v>41</v>
      </c>
      <c r="O70" s="13">
        <f t="shared" si="10"/>
        <v>7.333333333333333</v>
      </c>
      <c r="P70" s="13">
        <f t="shared" si="10"/>
        <v>0.33333333333333331</v>
      </c>
      <c r="Q70" s="13">
        <f t="shared" si="10"/>
        <v>25.666666666666668</v>
      </c>
      <c r="R70" s="13">
        <f t="shared" si="10"/>
        <v>16</v>
      </c>
      <c r="S70" s="12"/>
    </row>
    <row r="71" spans="2:67" ht="15.75" x14ac:dyDescent="0.2">
      <c r="B71" s="17"/>
      <c r="C71" s="16" t="s">
        <v>97</v>
      </c>
      <c r="D71" s="15"/>
      <c r="E71" s="14"/>
      <c r="F71" s="14"/>
      <c r="G71" s="13">
        <f>STDEV(G63:G68)/SQRT(COUNT(G63:G68))</f>
        <v>0.52633956086668343</v>
      </c>
      <c r="H71" s="13">
        <f>STDEV(H63:H68)/SQRT(COUNT(H63:H68))</f>
        <v>0.92074848779554463</v>
      </c>
      <c r="I71" s="13" t="e">
        <f>STDEV(I63:I68)/SQRT(COUNT(I63:I68))</f>
        <v>#DIV/0!</v>
      </c>
      <c r="J71" s="13">
        <f>STDEV(J63:J68)/SQRT(COUNT(J63:J68))</f>
        <v>0.88191710368819609</v>
      </c>
      <c r="K71" s="13">
        <f>STDEV(K64:K68)/SQRT(COUNT(K64:K68))</f>
        <v>0</v>
      </c>
      <c r="L71" s="13">
        <f t="shared" ref="L71:R71" si="11">STDEV(L63:L68)/SQRT(COUNT(L63:L68))</f>
        <v>0.33333333333333276</v>
      </c>
      <c r="M71" s="13">
        <f t="shared" si="11"/>
        <v>6.4377359719426535</v>
      </c>
      <c r="N71" s="13">
        <f t="shared" si="11"/>
        <v>6.6583281184793934</v>
      </c>
      <c r="O71" s="13">
        <f t="shared" si="11"/>
        <v>5.8972686709847109</v>
      </c>
      <c r="P71" s="13">
        <f t="shared" si="11"/>
        <v>0.33333333333333337</v>
      </c>
      <c r="Q71" s="13">
        <f t="shared" si="11"/>
        <v>6.74124947205223</v>
      </c>
      <c r="R71" s="13">
        <f t="shared" si="11"/>
        <v>3.0000000000000004</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730</v>
      </c>
      <c r="E73" s="19">
        <v>245</v>
      </c>
      <c r="F73" s="19">
        <v>1326.62</v>
      </c>
      <c r="G73" s="19">
        <v>9.6</v>
      </c>
      <c r="H73" s="19">
        <v>91.3</v>
      </c>
      <c r="I73" s="19"/>
      <c r="J73" s="19">
        <v>5</v>
      </c>
      <c r="K73" s="19">
        <v>26</v>
      </c>
      <c r="L73" s="19">
        <v>0</v>
      </c>
      <c r="M73" s="19">
        <v>0</v>
      </c>
      <c r="N73" s="19">
        <v>17</v>
      </c>
      <c r="O73" s="19">
        <v>3</v>
      </c>
      <c r="P73" s="19">
        <v>0</v>
      </c>
      <c r="Q73" s="19">
        <v>2</v>
      </c>
      <c r="R73" s="19">
        <v>3</v>
      </c>
      <c r="S73" s="18" t="s">
        <v>752</v>
      </c>
      <c r="U73" s="102">
        <v>3</v>
      </c>
      <c r="V73" s="102">
        <f>IF($H73="","",$H73)</f>
        <v>91.3</v>
      </c>
      <c r="W73" s="102">
        <f>IF(V73="","",V73/100)</f>
        <v>0.91299999999999992</v>
      </c>
      <c r="X73" s="102">
        <f>IF($G73="","",$G73)</f>
        <v>9.6</v>
      </c>
      <c r="Y73" s="102">
        <f>IF($K73="","",$K73)</f>
        <v>26</v>
      </c>
      <c r="Z73" s="102">
        <f>IF(J73="","",J73-1)</f>
        <v>4</v>
      </c>
      <c r="AA73" s="102">
        <f>IF($L73="","",$L73)</f>
        <v>0</v>
      </c>
      <c r="AB73" s="102">
        <f>IF($M73="","",$M73)</f>
        <v>0</v>
      </c>
      <c r="AC73" s="102">
        <f>IF($H74="","",$H74)</f>
        <v>79.599999999999994</v>
      </c>
      <c r="AD73" s="102">
        <f>IF(AC73="","",AC73/100)</f>
        <v>0.79599999999999993</v>
      </c>
      <c r="AE73" s="102">
        <f>IF($G74="","",$G74)</f>
        <v>13.2</v>
      </c>
      <c r="AF73" s="102">
        <f>IF($K74="","",$K74)</f>
        <v>21</v>
      </c>
      <c r="AG73" s="102">
        <f>IF(J74="","",J74-1)</f>
        <v>8</v>
      </c>
      <c r="AH73" s="102">
        <f>IF($L74="","",$L74)</f>
        <v>2</v>
      </c>
      <c r="AI73" s="102">
        <f>IF($M74="","",$M74)</f>
        <v>20</v>
      </c>
      <c r="AJ73" s="102">
        <f>IF($H75="","",$H75)</f>
        <v>98.2</v>
      </c>
      <c r="AK73" s="102">
        <f>IF(AJ73="","",AJ73/100)</f>
        <v>0.98199999999999998</v>
      </c>
      <c r="AL73" s="102">
        <f>IF($G75="","",$G75)</f>
        <v>12.2</v>
      </c>
      <c r="AM73" s="102">
        <f>IF($K75="","",$K75)</f>
        <v>29</v>
      </c>
      <c r="AN73" s="102">
        <f>IF(J75="","",J75-1)</f>
        <v>7</v>
      </c>
      <c r="AO73" s="102">
        <f>IF($L75="","",$L75)</f>
        <v>1</v>
      </c>
      <c r="AP73" s="102">
        <f>IF($M75="","",$M75)</f>
        <v>4</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4.666666666666667</v>
      </c>
      <c r="BM73" s="102">
        <f>SUM(P73:P78)/U73</f>
        <v>0</v>
      </c>
      <c r="BN73" s="102">
        <f>SUM(Q73:Q78)/U73</f>
        <v>6</v>
      </c>
      <c r="BO73" s="102">
        <f>SUM(R73:R78)/U73</f>
        <v>6.333333333333333</v>
      </c>
    </row>
    <row r="74" spans="2:67" ht="15.75" x14ac:dyDescent="0.2">
      <c r="B74" s="147"/>
      <c r="C74" s="21" t="s">
        <v>103</v>
      </c>
      <c r="D74" s="19" t="s">
        <v>730</v>
      </c>
      <c r="E74" s="19">
        <v>247</v>
      </c>
      <c r="F74" s="20"/>
      <c r="G74" s="19">
        <v>13.2</v>
      </c>
      <c r="H74" s="19">
        <v>79.599999999999994</v>
      </c>
      <c r="I74" s="19"/>
      <c r="J74" s="19">
        <v>9</v>
      </c>
      <c r="K74" s="19">
        <v>21</v>
      </c>
      <c r="L74" s="19">
        <v>2</v>
      </c>
      <c r="M74" s="19">
        <v>20</v>
      </c>
      <c r="N74" s="19">
        <v>18</v>
      </c>
      <c r="O74" s="19">
        <v>6</v>
      </c>
      <c r="P74" s="19">
        <v>0</v>
      </c>
      <c r="Q74" s="19">
        <v>6</v>
      </c>
      <c r="R74" s="19">
        <v>9</v>
      </c>
      <c r="S74" s="18" t="s">
        <v>732</v>
      </c>
    </row>
    <row r="75" spans="2:67" ht="15.75" x14ac:dyDescent="0.2">
      <c r="B75" s="147"/>
      <c r="C75" s="21" t="s">
        <v>102</v>
      </c>
      <c r="D75" s="19" t="str">
        <f>D74</f>
        <v>SR</v>
      </c>
      <c r="E75" s="19">
        <f>E74</f>
        <v>247</v>
      </c>
      <c r="F75" s="20"/>
      <c r="G75" s="19">
        <v>12.2</v>
      </c>
      <c r="H75" s="19">
        <v>98.2</v>
      </c>
      <c r="I75" s="19"/>
      <c r="J75" s="19">
        <v>8</v>
      </c>
      <c r="K75" s="19">
        <v>29</v>
      </c>
      <c r="L75" s="19">
        <v>1</v>
      </c>
      <c r="M75" s="19">
        <v>4</v>
      </c>
      <c r="N75" s="19">
        <v>18</v>
      </c>
      <c r="O75" s="19">
        <v>5</v>
      </c>
      <c r="P75" s="19">
        <v>0</v>
      </c>
      <c r="Q75" s="19">
        <v>10</v>
      </c>
      <c r="R75" s="19">
        <v>7</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247</v>
      </c>
      <c r="F80" s="13">
        <f>F73</f>
        <v>1326.62</v>
      </c>
      <c r="G80" s="13">
        <f t="shared" ref="G80:R80" si="12">AVERAGE(G73:G78)</f>
        <v>11.666666666666666</v>
      </c>
      <c r="H80" s="13">
        <f t="shared" si="12"/>
        <v>89.699999999999989</v>
      </c>
      <c r="I80" s="13" t="e">
        <f t="shared" si="12"/>
        <v>#DIV/0!</v>
      </c>
      <c r="J80" s="13">
        <f t="shared" si="12"/>
        <v>7.333333333333333</v>
      </c>
      <c r="K80" s="13">
        <f t="shared" si="12"/>
        <v>25.333333333333332</v>
      </c>
      <c r="L80" s="13">
        <f t="shared" si="12"/>
        <v>1</v>
      </c>
      <c r="M80" s="13">
        <f t="shared" si="12"/>
        <v>8</v>
      </c>
      <c r="N80" s="13">
        <f t="shared" si="12"/>
        <v>17.666666666666668</v>
      </c>
      <c r="O80" s="13">
        <f t="shared" si="12"/>
        <v>4.666666666666667</v>
      </c>
      <c r="P80" s="13">
        <f t="shared" si="12"/>
        <v>0</v>
      </c>
      <c r="Q80" s="13">
        <f t="shared" si="12"/>
        <v>6</v>
      </c>
      <c r="R80" s="13">
        <f t="shared" si="12"/>
        <v>6.333333333333333</v>
      </c>
      <c r="S80" s="12"/>
    </row>
    <row r="81" spans="2:67" ht="15.75" x14ac:dyDescent="0.2">
      <c r="B81" s="17"/>
      <c r="C81" s="16" t="s">
        <v>97</v>
      </c>
      <c r="D81" s="15"/>
      <c r="E81" s="14"/>
      <c r="F81" s="14"/>
      <c r="G81" s="13">
        <f t="shared" ref="G81:R81" si="13">STDEV(G73:G78)/SQRT(COUNT(G73:G78))</f>
        <v>1.0728984626287366</v>
      </c>
      <c r="H81" s="13">
        <f t="shared" si="13"/>
        <v>5.428627819255988</v>
      </c>
      <c r="I81" s="13" t="e">
        <f t="shared" si="13"/>
        <v>#DIV/0!</v>
      </c>
      <c r="J81" s="13">
        <f t="shared" si="13"/>
        <v>1.2018504251546627</v>
      </c>
      <c r="K81" s="13">
        <f t="shared" si="13"/>
        <v>2.3333333333333361</v>
      </c>
      <c r="L81" s="13">
        <f t="shared" si="13"/>
        <v>0.57735026918962584</v>
      </c>
      <c r="M81" s="13">
        <f t="shared" si="13"/>
        <v>6.110100926607787</v>
      </c>
      <c r="N81" s="13">
        <f t="shared" si="13"/>
        <v>0.33333333333333337</v>
      </c>
      <c r="O81" s="13">
        <f t="shared" si="13"/>
        <v>0.88191710368819731</v>
      </c>
      <c r="P81" s="13">
        <f t="shared" si="13"/>
        <v>0</v>
      </c>
      <c r="Q81" s="13">
        <f t="shared" si="13"/>
        <v>2.3094010767585034</v>
      </c>
      <c r="R81" s="13">
        <f t="shared" si="13"/>
        <v>1.763834207376394</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745</v>
      </c>
      <c r="E83" s="19">
        <v>245</v>
      </c>
      <c r="F83" s="19">
        <v>1557.6</v>
      </c>
      <c r="G83" s="19">
        <v>14.2</v>
      </c>
      <c r="H83" s="19">
        <v>91.1</v>
      </c>
      <c r="I83" s="19"/>
      <c r="J83" s="19">
        <v>4</v>
      </c>
      <c r="K83" s="19">
        <v>29</v>
      </c>
      <c r="L83" s="19">
        <v>2</v>
      </c>
      <c r="M83" s="19">
        <v>8</v>
      </c>
      <c r="N83" s="19">
        <v>21</v>
      </c>
      <c r="O83" s="19">
        <v>3</v>
      </c>
      <c r="P83" s="19">
        <v>0</v>
      </c>
      <c r="Q83" s="19">
        <v>4</v>
      </c>
      <c r="R83" s="19">
        <v>14</v>
      </c>
      <c r="S83" s="18" t="s">
        <v>752</v>
      </c>
      <c r="T83" s="7" t="s">
        <v>829</v>
      </c>
      <c r="U83" s="102">
        <v>3</v>
      </c>
      <c r="V83" s="102">
        <f>IF($H83="","",$H83)</f>
        <v>91.1</v>
      </c>
      <c r="W83" s="102">
        <f>IF(V83="","",V83/100)</f>
        <v>0.91099999999999992</v>
      </c>
      <c r="X83" s="102">
        <f>IF($G83="","",$G83)</f>
        <v>14.2</v>
      </c>
      <c r="Y83" s="102">
        <f>IF($K83="","",$K83)</f>
        <v>29</v>
      </c>
      <c r="Z83" s="102">
        <f>IF(J83="","",J83-1)</f>
        <v>3</v>
      </c>
      <c r="AA83" s="102">
        <f>IF($L83="","",$L83)</f>
        <v>2</v>
      </c>
      <c r="AB83" s="102">
        <f>IF($M83="","",$M83)</f>
        <v>8</v>
      </c>
      <c r="AC83" s="102">
        <f>IF($H84="","",$H84)</f>
        <v>69.900000000000006</v>
      </c>
      <c r="AD83" s="102">
        <f>IF(AC83="","",AC83/100)</f>
        <v>0.69900000000000007</v>
      </c>
      <c r="AE83" s="102">
        <f>IF($G84="","",$G84)</f>
        <v>15.4</v>
      </c>
      <c r="AF83" s="102">
        <f>IF($K84="","",$K84)</f>
        <v>18</v>
      </c>
      <c r="AG83" s="102">
        <f>IF(J84="","",J84-1)</f>
        <v>6</v>
      </c>
      <c r="AH83" s="102">
        <f>IF($L84="","",$L84)</f>
        <v>4</v>
      </c>
      <c r="AI83" s="102">
        <f>IF($M84="","",$M84)</f>
        <v>21</v>
      </c>
      <c r="AJ83" s="102">
        <f>IF($H85="","",$H85)</f>
        <v>88</v>
      </c>
      <c r="AK83" s="102">
        <f>IF(AJ83="","",AJ83/100)</f>
        <v>0.88</v>
      </c>
      <c r="AL83" s="102">
        <f>IF($G85="","",$G85)</f>
        <v>12.2</v>
      </c>
      <c r="AM83" s="102">
        <f>IF($K85="","",$K85)</f>
        <v>24</v>
      </c>
      <c r="AN83" s="102">
        <f>IF(J85="","",J85-1)</f>
        <v>6</v>
      </c>
      <c r="AO83" s="102">
        <f>IF($L85="","",$L85)</f>
        <v>3</v>
      </c>
      <c r="AP83" s="102">
        <f>IF($M85="","",$M85)</f>
        <v>17</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3</v>
      </c>
      <c r="BM83" s="102">
        <f>SUM(P83:P88)/U83</f>
        <v>0</v>
      </c>
      <c r="BN83" s="102">
        <f>SUM(Q83:Q88)/U83</f>
        <v>12</v>
      </c>
      <c r="BO83" s="102">
        <f>SUM(R83:R88)/U83</f>
        <v>9.6666666666666661</v>
      </c>
    </row>
    <row r="84" spans="2:67" ht="15.75" x14ac:dyDescent="0.2">
      <c r="B84" s="147"/>
      <c r="C84" s="21" t="s">
        <v>103</v>
      </c>
      <c r="D84" s="19" t="s">
        <v>730</v>
      </c>
      <c r="E84" s="19">
        <v>247</v>
      </c>
      <c r="F84" s="20"/>
      <c r="G84" s="19">
        <v>15.4</v>
      </c>
      <c r="H84" s="19">
        <v>69.900000000000006</v>
      </c>
      <c r="I84" s="19"/>
      <c r="J84" s="19">
        <v>7</v>
      </c>
      <c r="K84" s="19">
        <v>18</v>
      </c>
      <c r="L84" s="19">
        <v>4</v>
      </c>
      <c r="M84" s="19">
        <v>21</v>
      </c>
      <c r="N84" s="19">
        <v>28</v>
      </c>
      <c r="O84" s="19">
        <v>0</v>
      </c>
      <c r="P84" s="19">
        <v>0</v>
      </c>
      <c r="Q84" s="19">
        <v>17</v>
      </c>
      <c r="R84" s="19">
        <v>11</v>
      </c>
      <c r="S84" s="18" t="s">
        <v>764</v>
      </c>
    </row>
    <row r="85" spans="2:67" ht="15.75" x14ac:dyDescent="0.2">
      <c r="B85" s="147"/>
      <c r="C85" s="21" t="s">
        <v>102</v>
      </c>
      <c r="D85" s="19" t="str">
        <f>D84</f>
        <v>SR</v>
      </c>
      <c r="E85" s="19">
        <f>E84</f>
        <v>247</v>
      </c>
      <c r="F85" s="20"/>
      <c r="G85" s="19">
        <v>12.2</v>
      </c>
      <c r="H85" s="19">
        <v>88</v>
      </c>
      <c r="I85" s="19"/>
      <c r="J85" s="19">
        <v>7</v>
      </c>
      <c r="K85" s="19">
        <v>24</v>
      </c>
      <c r="L85" s="19">
        <v>3</v>
      </c>
      <c r="M85" s="19">
        <v>17</v>
      </c>
      <c r="N85" s="19">
        <v>15</v>
      </c>
      <c r="O85" s="19">
        <v>6</v>
      </c>
      <c r="P85" s="19">
        <v>0</v>
      </c>
      <c r="Q85" s="19">
        <v>15</v>
      </c>
      <c r="R85" s="19">
        <v>4</v>
      </c>
      <c r="S85" s="18" t="s">
        <v>732</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247</v>
      </c>
      <c r="F90" s="13">
        <f>F83</f>
        <v>1557.6</v>
      </c>
      <c r="G90" s="13">
        <f t="shared" ref="G90:R90" si="14">AVERAGE(G83:G88)</f>
        <v>13.933333333333332</v>
      </c>
      <c r="H90" s="13">
        <f t="shared" si="14"/>
        <v>83</v>
      </c>
      <c r="I90" s="13" t="e">
        <f t="shared" si="14"/>
        <v>#DIV/0!</v>
      </c>
      <c r="J90" s="13">
        <f t="shared" si="14"/>
        <v>6</v>
      </c>
      <c r="K90" s="13">
        <f t="shared" si="14"/>
        <v>23.666666666666668</v>
      </c>
      <c r="L90" s="13">
        <f t="shared" si="14"/>
        <v>3</v>
      </c>
      <c r="M90" s="13">
        <f t="shared" si="14"/>
        <v>15.333333333333334</v>
      </c>
      <c r="N90" s="13">
        <f t="shared" si="14"/>
        <v>21.333333333333332</v>
      </c>
      <c r="O90" s="13">
        <f t="shared" si="14"/>
        <v>3</v>
      </c>
      <c r="P90" s="13">
        <f t="shared" si="14"/>
        <v>0</v>
      </c>
      <c r="Q90" s="13">
        <f t="shared" si="14"/>
        <v>12</v>
      </c>
      <c r="R90" s="13">
        <f t="shared" si="14"/>
        <v>9.6666666666666661</v>
      </c>
      <c r="S90" s="12"/>
    </row>
    <row r="91" spans="2:67" ht="15.75" x14ac:dyDescent="0.2">
      <c r="B91" s="17"/>
      <c r="C91" s="16" t="s">
        <v>97</v>
      </c>
      <c r="D91" s="15"/>
      <c r="E91" s="14"/>
      <c r="F91" s="14"/>
      <c r="G91" s="13">
        <f t="shared" ref="G91:R91" si="15">STDEV(G83:G88)/SQRT(COUNT(G83:G88))</f>
        <v>0.93333333333333368</v>
      </c>
      <c r="H91" s="13">
        <f t="shared" si="15"/>
        <v>6.6108496680331141</v>
      </c>
      <c r="I91" s="13" t="e">
        <f t="shared" si="15"/>
        <v>#DIV/0!</v>
      </c>
      <c r="J91" s="13">
        <f t="shared" si="15"/>
        <v>1</v>
      </c>
      <c r="K91" s="13">
        <f t="shared" si="15"/>
        <v>3.1797973380564879</v>
      </c>
      <c r="L91" s="13">
        <f t="shared" si="15"/>
        <v>0.57735026918962584</v>
      </c>
      <c r="M91" s="13">
        <f t="shared" si="15"/>
        <v>3.8441875315569316</v>
      </c>
      <c r="N91" s="13">
        <f t="shared" si="15"/>
        <v>3.7564758898615498</v>
      </c>
      <c r="O91" s="13">
        <f t="shared" si="15"/>
        <v>1.7320508075688774</v>
      </c>
      <c r="P91" s="13">
        <f t="shared" si="15"/>
        <v>0</v>
      </c>
      <c r="Q91" s="13">
        <f t="shared" si="15"/>
        <v>4.0414518843273806</v>
      </c>
      <c r="R91" s="13">
        <f t="shared" si="15"/>
        <v>2.9627314724385303</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F8D5-268C-4630-AA93-ADF68DCFB506}">
  <sheetPr>
    <pageSetUpPr fitToPage="1"/>
  </sheetPr>
  <dimension ref="B1:BO92"/>
  <sheetViews>
    <sheetView defaultGridColor="0" topLeftCell="A2"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730</v>
      </c>
      <c r="E13" s="19">
        <v>245</v>
      </c>
      <c r="F13" s="19">
        <v>1821.49</v>
      </c>
      <c r="G13" s="19">
        <v>9.7899999999999991</v>
      </c>
      <c r="H13" s="19">
        <v>79.3</v>
      </c>
      <c r="I13" s="19"/>
      <c r="J13" s="19">
        <v>7</v>
      </c>
      <c r="K13" s="19">
        <v>17</v>
      </c>
      <c r="L13" s="19">
        <v>1</v>
      </c>
      <c r="M13" s="19">
        <v>9</v>
      </c>
      <c r="N13" s="19">
        <v>17</v>
      </c>
      <c r="O13" s="19">
        <v>0</v>
      </c>
      <c r="P13" s="19">
        <v>0</v>
      </c>
      <c r="Q13" s="19">
        <v>2</v>
      </c>
      <c r="R13" s="19">
        <v>4</v>
      </c>
      <c r="S13" s="18" t="s">
        <v>731</v>
      </c>
      <c r="T13" s="7" t="s">
        <v>784</v>
      </c>
      <c r="U13" s="102">
        <v>3</v>
      </c>
      <c r="V13" s="102">
        <f>IF($H13="","",$H13)</f>
        <v>79.3</v>
      </c>
      <c r="W13" s="102">
        <f>IF(V13="","",V13/100)</f>
        <v>0.79299999999999993</v>
      </c>
      <c r="X13" s="102">
        <f>IF($G13="","",$G13)</f>
        <v>9.7899999999999991</v>
      </c>
      <c r="Y13" s="102">
        <f>IF($K13="","",$K13)</f>
        <v>17</v>
      </c>
      <c r="Z13" s="102">
        <f>IF(J13="","",J13-1)</f>
        <v>6</v>
      </c>
      <c r="AA13" s="102">
        <f>IF($L13="","",$L13)</f>
        <v>1</v>
      </c>
      <c r="AB13" s="102">
        <f>IF($M13="","",$M13)</f>
        <v>9</v>
      </c>
      <c r="AC13" s="102">
        <f>IF($H14="","",$H14)</f>
        <v>98.4</v>
      </c>
      <c r="AD13" s="102">
        <f>IF(AC13="","",AC13/100)</f>
        <v>0.9840000000000001</v>
      </c>
      <c r="AE13" s="102">
        <f>IF($G14="","",$G14)</f>
        <v>14.07</v>
      </c>
      <c r="AF13" s="102">
        <f>IF($K14="","",$K14)</f>
        <v>28</v>
      </c>
      <c r="AG13" s="102">
        <f>IF(J14="","",J14-1)</f>
        <v>4</v>
      </c>
      <c r="AH13" s="102">
        <f>IF($L14="","",$L14)</f>
        <v>2</v>
      </c>
      <c r="AI13" s="102">
        <f>IF($M14="","",$M14)</f>
        <v>12</v>
      </c>
      <c r="AJ13" s="102">
        <f>IF($H15="","",$H15)</f>
        <v>102.5</v>
      </c>
      <c r="AK13" s="102">
        <f>IF(AJ13="","",AJ13/100)</f>
        <v>1.0249999999999999</v>
      </c>
      <c r="AL13" s="102">
        <f>IF($G15="","",$G15)</f>
        <v>12.04</v>
      </c>
      <c r="AM13" s="102">
        <f>IF($K15="","",$K15)</f>
        <v>31</v>
      </c>
      <c r="AN13" s="102">
        <f>IF(J15="","",J15-1)</f>
        <v>5</v>
      </c>
      <c r="AO13" s="102">
        <f>IF($L15="","",$L15)</f>
        <v>2</v>
      </c>
      <c r="AP13" s="102">
        <f>IF($M15="","",$M15)</f>
        <v>4</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8.3333333333333339</v>
      </c>
      <c r="BM13" s="102">
        <f>SUM(P13:P18)/U13</f>
        <v>0.33333333333333331</v>
      </c>
      <c r="BN13" s="102">
        <f>SUM(Q13:Q18)/U13</f>
        <v>4</v>
      </c>
      <c r="BO13" s="102">
        <f>SUM(R13:R18)/U13</f>
        <v>7.666666666666667</v>
      </c>
    </row>
    <row r="14" spans="2:67" ht="15.75" x14ac:dyDescent="0.2">
      <c r="B14" s="147"/>
      <c r="C14" s="21" t="s">
        <v>103</v>
      </c>
      <c r="D14" s="19" t="s">
        <v>745</v>
      </c>
      <c r="E14" s="19">
        <v>247</v>
      </c>
      <c r="F14" s="20"/>
      <c r="G14" s="19">
        <v>14.07</v>
      </c>
      <c r="H14" s="19">
        <v>98.4</v>
      </c>
      <c r="I14" s="19"/>
      <c r="J14" s="19">
        <v>5</v>
      </c>
      <c r="K14" s="19">
        <v>28</v>
      </c>
      <c r="L14" s="19">
        <v>2</v>
      </c>
      <c r="M14" s="19">
        <v>12</v>
      </c>
      <c r="N14" s="19">
        <v>27</v>
      </c>
      <c r="O14" s="19">
        <v>9</v>
      </c>
      <c r="P14" s="19">
        <v>0</v>
      </c>
      <c r="Q14" s="19">
        <v>9</v>
      </c>
      <c r="R14" s="19">
        <v>11</v>
      </c>
      <c r="S14" s="18" t="s">
        <v>732</v>
      </c>
      <c r="T14" s="7" t="s">
        <v>791</v>
      </c>
    </row>
    <row r="15" spans="2:67" ht="15.75" x14ac:dyDescent="0.2">
      <c r="B15" s="147"/>
      <c r="C15" s="21" t="s">
        <v>102</v>
      </c>
      <c r="D15" s="19" t="str">
        <f>D14</f>
        <v>CO'B</v>
      </c>
      <c r="E15" s="19">
        <f>E14</f>
        <v>247</v>
      </c>
      <c r="F15" s="20"/>
      <c r="G15" s="19">
        <v>12.04</v>
      </c>
      <c r="H15" s="19">
        <v>102.5</v>
      </c>
      <c r="I15" s="19"/>
      <c r="J15" s="19">
        <v>6</v>
      </c>
      <c r="K15" s="19">
        <v>31</v>
      </c>
      <c r="L15" s="19">
        <v>2</v>
      </c>
      <c r="M15" s="19">
        <v>4</v>
      </c>
      <c r="N15" s="19">
        <v>25</v>
      </c>
      <c r="O15" s="19">
        <v>16</v>
      </c>
      <c r="P15" s="19">
        <v>1</v>
      </c>
      <c r="Q15" s="19">
        <v>1</v>
      </c>
      <c r="R15" s="19">
        <v>8</v>
      </c>
      <c r="S15" s="18"/>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247</v>
      </c>
      <c r="F20" s="13">
        <f>F13</f>
        <v>1821.49</v>
      </c>
      <c r="G20" s="13">
        <f t="shared" ref="G20:R20" si="0">AVERAGE(G13:G18)</f>
        <v>11.966666666666667</v>
      </c>
      <c r="H20" s="13">
        <f t="shared" si="0"/>
        <v>93.399999999999991</v>
      </c>
      <c r="I20" s="13" t="e">
        <f t="shared" si="0"/>
        <v>#DIV/0!</v>
      </c>
      <c r="J20" s="13">
        <f t="shared" si="0"/>
        <v>6</v>
      </c>
      <c r="K20" s="13">
        <f t="shared" si="0"/>
        <v>25.333333333333332</v>
      </c>
      <c r="L20" s="13">
        <f t="shared" si="0"/>
        <v>1.6666666666666667</v>
      </c>
      <c r="M20" s="13">
        <f t="shared" si="0"/>
        <v>8.3333333333333339</v>
      </c>
      <c r="N20" s="13">
        <f t="shared" si="0"/>
        <v>23</v>
      </c>
      <c r="O20" s="13">
        <f t="shared" si="0"/>
        <v>8.3333333333333339</v>
      </c>
      <c r="P20" s="13">
        <f t="shared" si="0"/>
        <v>0.33333333333333331</v>
      </c>
      <c r="Q20" s="13">
        <f t="shared" si="0"/>
        <v>4</v>
      </c>
      <c r="R20" s="13">
        <f t="shared" si="0"/>
        <v>7.666666666666667</v>
      </c>
      <c r="S20" s="12"/>
    </row>
    <row r="21" spans="2:67" ht="15.75" x14ac:dyDescent="0.2">
      <c r="B21" s="17"/>
      <c r="C21" s="16" t="s">
        <v>97</v>
      </c>
      <c r="D21" s="15"/>
      <c r="E21" s="14"/>
      <c r="F21" s="14"/>
      <c r="G21" s="13">
        <f t="shared" ref="G21:R21" si="1">STDEV(G13:G18)/SQRT(COUNT(G13:G18))</f>
        <v>1.2360735325124372</v>
      </c>
      <c r="H21" s="13">
        <f t="shared" si="1"/>
        <v>7.1486595480085908</v>
      </c>
      <c r="I21" s="13" t="e">
        <f t="shared" si="1"/>
        <v>#DIV/0!</v>
      </c>
      <c r="J21" s="13">
        <f t="shared" si="1"/>
        <v>0.57735026918962584</v>
      </c>
      <c r="K21" s="13">
        <f t="shared" si="1"/>
        <v>4.2557151116012371</v>
      </c>
      <c r="L21" s="13">
        <f t="shared" si="1"/>
        <v>0.3333333333333332</v>
      </c>
      <c r="M21" s="13">
        <f t="shared" si="1"/>
        <v>2.333333333333333</v>
      </c>
      <c r="N21" s="13">
        <f t="shared" si="1"/>
        <v>3.0550504633038935</v>
      </c>
      <c r="O21" s="13">
        <f t="shared" si="1"/>
        <v>4.630814663149935</v>
      </c>
      <c r="P21" s="13">
        <f t="shared" si="1"/>
        <v>0.33333333333333337</v>
      </c>
      <c r="Q21" s="13">
        <f t="shared" si="1"/>
        <v>2.5166114784235836</v>
      </c>
      <c r="R21" s="13">
        <f t="shared" si="1"/>
        <v>2.0275875100994063</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245</v>
      </c>
      <c r="F23" s="19">
        <v>1556.4</v>
      </c>
      <c r="G23" s="19">
        <v>12.89</v>
      </c>
      <c r="H23" s="19">
        <v>101.5</v>
      </c>
      <c r="I23" s="19"/>
      <c r="J23" s="19">
        <v>4</v>
      </c>
      <c r="K23" s="19">
        <v>27</v>
      </c>
      <c r="L23" s="19">
        <v>4</v>
      </c>
      <c r="M23" s="19">
        <v>30</v>
      </c>
      <c r="N23" s="19">
        <v>34</v>
      </c>
      <c r="O23" s="19">
        <v>8</v>
      </c>
      <c r="P23" s="19">
        <v>0</v>
      </c>
      <c r="Q23" s="19">
        <v>3</v>
      </c>
      <c r="R23" s="19">
        <v>12</v>
      </c>
      <c r="S23" s="18"/>
      <c r="U23" s="102">
        <v>3</v>
      </c>
      <c r="V23" s="102">
        <f>IF($H23="","",$H23)</f>
        <v>101.5</v>
      </c>
      <c r="W23" s="102">
        <f>IF(V23="","",V23/100)</f>
        <v>1.0149999999999999</v>
      </c>
      <c r="X23" s="102">
        <f>IF($G23="","",$G23)</f>
        <v>12.89</v>
      </c>
      <c r="Y23" s="102">
        <f>IF($K23="","",$K23)</f>
        <v>27</v>
      </c>
      <c r="Z23" s="102">
        <f>IF(J23="","",J23-1)</f>
        <v>3</v>
      </c>
      <c r="AA23" s="102">
        <f>IF($L23="","",$L23)</f>
        <v>4</v>
      </c>
      <c r="AB23" s="102">
        <f>IF($M23="","",$M23)</f>
        <v>30</v>
      </c>
      <c r="AC23" s="102">
        <f>IF($H24="","",$H24)</f>
        <v>78.5</v>
      </c>
      <c r="AD23" s="102">
        <f>IF(AC23="","",AC23/100)</f>
        <v>0.78500000000000003</v>
      </c>
      <c r="AE23" s="102">
        <f>IF($G24="","",$G24)</f>
        <v>12.25</v>
      </c>
      <c r="AF23" s="102">
        <f>IF($K24="","",$K24)</f>
        <v>21</v>
      </c>
      <c r="AG23" s="102">
        <f>IF(J24="","",J24-1)</f>
        <v>3</v>
      </c>
      <c r="AH23" s="102">
        <f>IF($L24="","",$L24)</f>
        <v>2</v>
      </c>
      <c r="AI23" s="102">
        <f>IF($M24="","",$M24)</f>
        <v>20</v>
      </c>
      <c r="AJ23" s="102">
        <f>IF($H25="","",$H25)</f>
        <v>87.4</v>
      </c>
      <c r="AK23" s="102">
        <f>IF(AJ23="","",AJ23/100)</f>
        <v>0.87400000000000011</v>
      </c>
      <c r="AL23" s="102">
        <f>IF($G25="","",$G25)</f>
        <v>13.02</v>
      </c>
      <c r="AM23" s="102">
        <f>IF($K25="","",$K25)</f>
        <v>27</v>
      </c>
      <c r="AN23" s="102">
        <f>IF(J25="","",J25-1)</f>
        <v>4</v>
      </c>
      <c r="AO23" s="102">
        <f>IF($L25="","",$L25)</f>
        <v>1</v>
      </c>
      <c r="AP23" s="102">
        <f>IF($M25="","",$M25)</f>
        <v>10</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7.333333333333333</v>
      </c>
      <c r="BM23" s="102">
        <f>SUM(P23:P28)/U23</f>
        <v>0</v>
      </c>
      <c r="BN23" s="102">
        <f>SUM(Q23:Q28)/U23</f>
        <v>3</v>
      </c>
      <c r="BO23" s="102">
        <f>SUM(R23:R28)/U23</f>
        <v>9.6666666666666661</v>
      </c>
    </row>
    <row r="24" spans="2:67" ht="15.75" x14ac:dyDescent="0.2">
      <c r="B24" s="147"/>
      <c r="C24" s="21" t="s">
        <v>103</v>
      </c>
      <c r="D24" s="19" t="s">
        <v>745</v>
      </c>
      <c r="E24" s="19">
        <v>247</v>
      </c>
      <c r="F24" s="20"/>
      <c r="G24" s="19">
        <v>12.25</v>
      </c>
      <c r="H24" s="19">
        <v>78.5</v>
      </c>
      <c r="I24" s="19"/>
      <c r="J24" s="19">
        <v>4</v>
      </c>
      <c r="K24" s="19">
        <v>21</v>
      </c>
      <c r="L24" s="19">
        <v>2</v>
      </c>
      <c r="M24" s="19">
        <v>20</v>
      </c>
      <c r="N24" s="19">
        <v>16</v>
      </c>
      <c r="O24" s="19">
        <v>8</v>
      </c>
      <c r="P24" s="19">
        <v>0</v>
      </c>
      <c r="Q24" s="19">
        <v>1</v>
      </c>
      <c r="R24" s="19">
        <v>9</v>
      </c>
      <c r="S24" s="18" t="s">
        <v>731</v>
      </c>
    </row>
    <row r="25" spans="2:67" ht="15.75" x14ac:dyDescent="0.2">
      <c r="B25" s="147"/>
      <c r="C25" s="21" t="s">
        <v>102</v>
      </c>
      <c r="D25" s="19" t="str">
        <f>D24</f>
        <v>CO'B</v>
      </c>
      <c r="E25" s="19">
        <f>E24</f>
        <v>247</v>
      </c>
      <c r="F25" s="20"/>
      <c r="G25" s="19">
        <v>13.02</v>
      </c>
      <c r="H25" s="19">
        <v>87.4</v>
      </c>
      <c r="I25" s="19"/>
      <c r="J25" s="19">
        <v>5</v>
      </c>
      <c r="K25" s="19">
        <v>27</v>
      </c>
      <c r="L25" s="19">
        <v>1</v>
      </c>
      <c r="M25" s="19">
        <v>10</v>
      </c>
      <c r="N25" s="19">
        <v>26</v>
      </c>
      <c r="O25" s="19">
        <v>6</v>
      </c>
      <c r="P25" s="19">
        <v>0</v>
      </c>
      <c r="Q25" s="19">
        <v>5</v>
      </c>
      <c r="R25" s="19">
        <v>8</v>
      </c>
      <c r="S25" s="18" t="s">
        <v>731</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247</v>
      </c>
      <c r="F30" s="13">
        <f>G23</f>
        <v>12.89</v>
      </c>
      <c r="G30" s="13">
        <f t="shared" ref="G30:R30" si="2">AVERAGE(G23:G28)</f>
        <v>12.719999999999999</v>
      </c>
      <c r="H30" s="13">
        <f t="shared" si="2"/>
        <v>89.133333333333326</v>
      </c>
      <c r="I30" s="13" t="e">
        <f t="shared" si="2"/>
        <v>#DIV/0!</v>
      </c>
      <c r="J30" s="13">
        <f t="shared" si="2"/>
        <v>4.333333333333333</v>
      </c>
      <c r="K30" s="13">
        <f t="shared" si="2"/>
        <v>25</v>
      </c>
      <c r="L30" s="13">
        <f t="shared" si="2"/>
        <v>2.3333333333333335</v>
      </c>
      <c r="M30" s="13">
        <f t="shared" si="2"/>
        <v>20</v>
      </c>
      <c r="N30" s="13">
        <f t="shared" si="2"/>
        <v>25.333333333333332</v>
      </c>
      <c r="O30" s="13">
        <f t="shared" si="2"/>
        <v>7.333333333333333</v>
      </c>
      <c r="P30" s="13">
        <f t="shared" si="2"/>
        <v>0</v>
      </c>
      <c r="Q30" s="13">
        <f t="shared" si="2"/>
        <v>3</v>
      </c>
      <c r="R30" s="13">
        <f t="shared" si="2"/>
        <v>9.6666666666666661</v>
      </c>
      <c r="S30" s="12"/>
    </row>
    <row r="31" spans="2:67" ht="15.75" x14ac:dyDescent="0.2">
      <c r="B31" s="17"/>
      <c r="C31" s="16" t="s">
        <v>97</v>
      </c>
      <c r="D31" s="15"/>
      <c r="E31" s="14"/>
      <c r="F31" s="14"/>
      <c r="G31" s="13">
        <f t="shared" ref="G31:R31" si="3">STDEV(G23:G28)/SQRT(COUNT(G23:G28))</f>
        <v>0.23797758998135377</v>
      </c>
      <c r="H31" s="13">
        <f t="shared" si="3"/>
        <v>6.6958527794781508</v>
      </c>
      <c r="I31" s="13" t="e">
        <f t="shared" si="3"/>
        <v>#DIV/0!</v>
      </c>
      <c r="J31" s="13">
        <f t="shared" si="3"/>
        <v>0.33333333333333276</v>
      </c>
      <c r="K31" s="13">
        <f t="shared" si="3"/>
        <v>2</v>
      </c>
      <c r="L31" s="13">
        <f t="shared" si="3"/>
        <v>0.88191710368819698</v>
      </c>
      <c r="M31" s="13">
        <f t="shared" si="3"/>
        <v>5.7735026918962582</v>
      </c>
      <c r="N31" s="13">
        <f t="shared" si="3"/>
        <v>5.2068331172711044</v>
      </c>
      <c r="O31" s="13">
        <f t="shared" si="3"/>
        <v>0.66666666666666552</v>
      </c>
      <c r="P31" s="13">
        <f t="shared" si="3"/>
        <v>0</v>
      </c>
      <c r="Q31" s="13">
        <f t="shared" si="3"/>
        <v>1.1547005383792517</v>
      </c>
      <c r="R31" s="13">
        <f t="shared" si="3"/>
        <v>1.2018504251546644</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245</v>
      </c>
      <c r="F33" s="19">
        <v>1698.88</v>
      </c>
      <c r="G33" s="19">
        <v>10.039999999999999</v>
      </c>
      <c r="H33" s="19">
        <v>78.3</v>
      </c>
      <c r="I33" s="19"/>
      <c r="J33" s="19">
        <v>6</v>
      </c>
      <c r="K33" s="19">
        <v>24</v>
      </c>
      <c r="L33" s="19">
        <v>0</v>
      </c>
      <c r="M33" s="19">
        <v>0</v>
      </c>
      <c r="N33" s="19">
        <v>12</v>
      </c>
      <c r="O33" s="19">
        <v>0</v>
      </c>
      <c r="P33" s="19">
        <v>0</v>
      </c>
      <c r="Q33" s="19">
        <v>0</v>
      </c>
      <c r="R33" s="19">
        <v>7</v>
      </c>
      <c r="S33" s="18" t="s">
        <v>752</v>
      </c>
      <c r="U33" s="102">
        <v>3</v>
      </c>
      <c r="V33" s="102">
        <f>IF($H33="","",$H33)</f>
        <v>78.3</v>
      </c>
      <c r="W33" s="102">
        <f>IF(V33="","",V33/100)</f>
        <v>0.78299999999999992</v>
      </c>
      <c r="X33" s="102">
        <f>IF($G33="","",$G33)</f>
        <v>10.039999999999999</v>
      </c>
      <c r="Y33" s="102">
        <f>IF($K33="","",$K33)</f>
        <v>24</v>
      </c>
      <c r="Z33" s="102">
        <f>IF(J33="","",J33-1)</f>
        <v>5</v>
      </c>
      <c r="AA33" s="102">
        <f>IF($L33="","",$L33)</f>
        <v>0</v>
      </c>
      <c r="AB33" s="102">
        <f>IF($M33="","",$M33)</f>
        <v>0</v>
      </c>
      <c r="AC33" s="102">
        <f>IF($H34="","",$H34)</f>
        <v>92.6</v>
      </c>
      <c r="AD33" s="102">
        <f>IF(AC33="","",AC33/100)</f>
        <v>0.92599999999999993</v>
      </c>
      <c r="AE33" s="102">
        <f>IF($G34="","",$G34)</f>
        <v>9.8800000000000008</v>
      </c>
      <c r="AF33" s="102">
        <f>IF($K34="","",$K34)</f>
        <v>27</v>
      </c>
      <c r="AG33" s="102">
        <f>IF(J34="","",J34-1)</f>
        <v>5</v>
      </c>
      <c r="AH33" s="102">
        <f>IF($L34="","",$L34)</f>
        <v>1</v>
      </c>
      <c r="AI33" s="102">
        <f>IF($M34="","",$M34)</f>
        <v>8</v>
      </c>
      <c r="AJ33" s="102">
        <f>IF($H35="","",$H35)</f>
        <v>105.7</v>
      </c>
      <c r="AK33" s="102">
        <f>IF(AJ33="","",AJ33/100)</f>
        <v>1.0569999999999999</v>
      </c>
      <c r="AL33" s="102">
        <f>IF($G35="","",$G35)</f>
        <v>14.36</v>
      </c>
      <c r="AM33" s="102">
        <f>IF($K35="","",$K35)</f>
        <v>26</v>
      </c>
      <c r="AN33" s="102">
        <f>IF(J35="","",J35-1)</f>
        <v>10</v>
      </c>
      <c r="AO33" s="102">
        <f>IF($L35="","",$L35)</f>
        <v>3</v>
      </c>
      <c r="AP33" s="102">
        <f>IF($M35="","",$M35)</f>
        <v>20</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2.6666666666666665</v>
      </c>
      <c r="BM33" s="102">
        <f>SUM(P33:P38)/U33</f>
        <v>0</v>
      </c>
      <c r="BN33" s="102">
        <f>SUM(Q33:Q38)/U33</f>
        <v>10.333333333333334</v>
      </c>
      <c r="BO33" s="102">
        <f>SUM(R33:R38)/U33</f>
        <v>5</v>
      </c>
    </row>
    <row r="34" spans="2:67" ht="15.75" x14ac:dyDescent="0.2">
      <c r="B34" s="147"/>
      <c r="C34" s="21" t="s">
        <v>103</v>
      </c>
      <c r="D34" s="19" t="s">
        <v>745</v>
      </c>
      <c r="E34" s="19">
        <v>248</v>
      </c>
      <c r="F34" s="20"/>
      <c r="G34" s="19">
        <v>9.8800000000000008</v>
      </c>
      <c r="H34" s="19">
        <v>92.6</v>
      </c>
      <c r="I34" s="19"/>
      <c r="J34" s="19">
        <v>6</v>
      </c>
      <c r="K34" s="19">
        <v>27</v>
      </c>
      <c r="L34" s="19">
        <v>1</v>
      </c>
      <c r="M34" s="19">
        <v>8</v>
      </c>
      <c r="N34" s="19">
        <v>13</v>
      </c>
      <c r="O34" s="19">
        <v>3</v>
      </c>
      <c r="P34" s="19">
        <v>0</v>
      </c>
      <c r="Q34" s="19">
        <v>6</v>
      </c>
      <c r="R34" s="19">
        <v>6</v>
      </c>
      <c r="S34" s="18" t="s">
        <v>731</v>
      </c>
    </row>
    <row r="35" spans="2:67" ht="15.75" x14ac:dyDescent="0.2">
      <c r="B35" s="147"/>
      <c r="C35" s="21" t="s">
        <v>102</v>
      </c>
      <c r="D35" s="19" t="str">
        <f>D34</f>
        <v>CO'B</v>
      </c>
      <c r="E35" s="19">
        <f>E34</f>
        <v>248</v>
      </c>
      <c r="F35" s="20"/>
      <c r="G35" s="19">
        <v>14.36</v>
      </c>
      <c r="H35" s="19">
        <v>105.7</v>
      </c>
      <c r="I35" s="19"/>
      <c r="J35" s="19">
        <v>11</v>
      </c>
      <c r="K35" s="19">
        <v>26</v>
      </c>
      <c r="L35" s="19">
        <v>3</v>
      </c>
      <c r="M35" s="19">
        <v>20</v>
      </c>
      <c r="N35" s="19">
        <v>29</v>
      </c>
      <c r="O35" s="19">
        <v>5</v>
      </c>
      <c r="P35" s="19">
        <v>0</v>
      </c>
      <c r="Q35" s="19">
        <v>25</v>
      </c>
      <c r="R35" s="19">
        <v>2</v>
      </c>
      <c r="S35" s="18"/>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248</v>
      </c>
      <c r="F40" s="13">
        <f>F33</f>
        <v>1698.88</v>
      </c>
      <c r="G40" s="13">
        <f t="shared" ref="G40:R40" si="4">AVERAGE(G33:G38)</f>
        <v>11.426666666666668</v>
      </c>
      <c r="H40" s="13">
        <f t="shared" si="4"/>
        <v>92.199999999999989</v>
      </c>
      <c r="I40" s="13" t="e">
        <f t="shared" si="4"/>
        <v>#DIV/0!</v>
      </c>
      <c r="J40" s="13">
        <f t="shared" si="4"/>
        <v>7.666666666666667</v>
      </c>
      <c r="K40" s="13">
        <f t="shared" si="4"/>
        <v>25.666666666666668</v>
      </c>
      <c r="L40" s="13">
        <f t="shared" si="4"/>
        <v>1.3333333333333333</v>
      </c>
      <c r="M40" s="13">
        <f t="shared" si="4"/>
        <v>9.3333333333333339</v>
      </c>
      <c r="N40" s="13">
        <f t="shared" si="4"/>
        <v>18</v>
      </c>
      <c r="O40" s="13">
        <f t="shared" si="4"/>
        <v>2.6666666666666665</v>
      </c>
      <c r="P40" s="13">
        <f t="shared" si="4"/>
        <v>0</v>
      </c>
      <c r="Q40" s="13">
        <f t="shared" si="4"/>
        <v>10.333333333333334</v>
      </c>
      <c r="R40" s="13">
        <f t="shared" si="4"/>
        <v>5</v>
      </c>
      <c r="S40" s="12"/>
    </row>
    <row r="41" spans="2:67" ht="15.75" x14ac:dyDescent="0.2">
      <c r="B41" s="17"/>
      <c r="C41" s="16" t="s">
        <v>97</v>
      </c>
      <c r="D41" s="15"/>
      <c r="E41" s="14"/>
      <c r="F41" s="14"/>
      <c r="G41" s="13">
        <f t="shared" ref="G41:R41" si="5">STDEV(G33:G38)/SQRT(COUNT(G33:G38))</f>
        <v>1.4673937591677413</v>
      </c>
      <c r="H41" s="13">
        <f t="shared" si="5"/>
        <v>7.9122268251949395</v>
      </c>
      <c r="I41" s="13" t="e">
        <f t="shared" si="5"/>
        <v>#DIV/0!</v>
      </c>
      <c r="J41" s="13">
        <f t="shared" si="5"/>
        <v>1.6666666666666665</v>
      </c>
      <c r="K41" s="13">
        <f t="shared" si="5"/>
        <v>0.88191710368819698</v>
      </c>
      <c r="L41" s="13">
        <f t="shared" si="5"/>
        <v>0.88191710368819698</v>
      </c>
      <c r="M41" s="13">
        <f t="shared" si="5"/>
        <v>5.8118652580542323</v>
      </c>
      <c r="N41" s="13">
        <f t="shared" si="5"/>
        <v>5.5075705472861021</v>
      </c>
      <c r="O41" s="13">
        <f t="shared" si="5"/>
        <v>1.4529663145135581</v>
      </c>
      <c r="P41" s="13">
        <f t="shared" si="5"/>
        <v>0</v>
      </c>
      <c r="Q41" s="13">
        <f t="shared" si="5"/>
        <v>7.5351030369715444</v>
      </c>
      <c r="R41" s="13">
        <f t="shared" si="5"/>
        <v>1.5275252316519468</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245</v>
      </c>
      <c r="F43" s="19">
        <v>1605.39</v>
      </c>
      <c r="G43" s="19">
        <v>15.37</v>
      </c>
      <c r="H43" s="19">
        <v>98.6</v>
      </c>
      <c r="I43" s="19"/>
      <c r="J43" s="19">
        <v>8</v>
      </c>
      <c r="K43" s="19">
        <v>32</v>
      </c>
      <c r="L43" s="19">
        <v>3</v>
      </c>
      <c r="M43" s="19">
        <v>23</v>
      </c>
      <c r="N43" s="19">
        <v>40</v>
      </c>
      <c r="O43" s="19">
        <v>4</v>
      </c>
      <c r="P43" s="19">
        <v>0</v>
      </c>
      <c r="Q43" s="19">
        <v>11</v>
      </c>
      <c r="R43" s="19">
        <v>19</v>
      </c>
      <c r="S43" s="18"/>
      <c r="T43" s="7" t="s">
        <v>792</v>
      </c>
      <c r="U43" s="102">
        <v>3</v>
      </c>
      <c r="V43" s="102">
        <f>IF($H43="","",$H43)</f>
        <v>98.6</v>
      </c>
      <c r="W43" s="102">
        <f>IF(V43="","",V43/100)</f>
        <v>0.98599999999999999</v>
      </c>
      <c r="X43" s="102">
        <f>IF($G43="","",$G43)</f>
        <v>15.37</v>
      </c>
      <c r="Y43" s="102">
        <f>IF($K43="","",$K43)</f>
        <v>32</v>
      </c>
      <c r="Z43" s="102">
        <f>IF(J43="","",J43-1)</f>
        <v>7</v>
      </c>
      <c r="AA43" s="102">
        <f>IF($L43="","",$L43)</f>
        <v>3</v>
      </c>
      <c r="AB43" s="102">
        <f>IF($M43="","",$M43)</f>
        <v>23</v>
      </c>
      <c r="AC43" s="102">
        <f>IF($H44="","",$H44)</f>
        <v>91.2</v>
      </c>
      <c r="AD43" s="102">
        <f>IF(AC43="","",AC43/100)</f>
        <v>0.91200000000000003</v>
      </c>
      <c r="AE43" s="102">
        <f>IF($G44="","",$G44)</f>
        <v>16.260000000000002</v>
      </c>
      <c r="AF43" s="102">
        <f>IF($K44="","",$K44)</f>
        <v>26</v>
      </c>
      <c r="AG43" s="102">
        <f>IF(J44="","",J44-1)</f>
        <v>7</v>
      </c>
      <c r="AH43" s="102">
        <f>IF($L44="","",$L44)</f>
        <v>6</v>
      </c>
      <c r="AI43" s="102">
        <f>IF($M44="","",$M44)</f>
        <v>59</v>
      </c>
      <c r="AJ43" s="102">
        <f>IF($H45="","",$H45)</f>
        <v>93.7</v>
      </c>
      <c r="AK43" s="102">
        <f>IF(AJ43="","",AJ43/100)</f>
        <v>0.93700000000000006</v>
      </c>
      <c r="AL43" s="102">
        <f>IF($G45="","",$G45)</f>
        <v>11.21</v>
      </c>
      <c r="AM43" s="102">
        <f>IF($K45="","",$K45)</f>
        <v>21</v>
      </c>
      <c r="AN43" s="102">
        <f>IF(J45="","",J45-1)</f>
        <v>6</v>
      </c>
      <c r="AO43" s="102">
        <f>IF($L45="","",$L45)</f>
        <v>3</v>
      </c>
      <c r="AP43" s="102">
        <f>IF($M45="","",$M45)</f>
        <v>22</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1.3333333333333333</v>
      </c>
      <c r="BM43" s="102">
        <f>SUM(P43:P48)/U43</f>
        <v>0</v>
      </c>
      <c r="BN43" s="102">
        <f>SUM(Q43:Q48)/U43</f>
        <v>12.666666666666666</v>
      </c>
      <c r="BO43" s="102">
        <f>SUM(R43:R48)/U43</f>
        <v>13.666666666666666</v>
      </c>
    </row>
    <row r="44" spans="2:67" ht="15.75" x14ac:dyDescent="0.2">
      <c r="B44" s="147"/>
      <c r="C44" s="21" t="s">
        <v>103</v>
      </c>
      <c r="D44" s="19" t="s">
        <v>745</v>
      </c>
      <c r="E44" s="19">
        <v>248</v>
      </c>
      <c r="F44" s="20"/>
      <c r="G44" s="19">
        <v>16.260000000000002</v>
      </c>
      <c r="H44" s="19">
        <v>91.2</v>
      </c>
      <c r="I44" s="19"/>
      <c r="J44" s="19">
        <v>8</v>
      </c>
      <c r="K44" s="19">
        <v>26</v>
      </c>
      <c r="L44" s="19">
        <v>6</v>
      </c>
      <c r="M44" s="19">
        <v>59</v>
      </c>
      <c r="N44" s="19">
        <v>67</v>
      </c>
      <c r="O44" s="19">
        <v>0</v>
      </c>
      <c r="P44" s="19">
        <v>0</v>
      </c>
      <c r="Q44" s="19">
        <v>19</v>
      </c>
      <c r="R44" s="19">
        <v>16</v>
      </c>
      <c r="S44" s="18"/>
    </row>
    <row r="45" spans="2:67" ht="15.75" x14ac:dyDescent="0.2">
      <c r="B45" s="147"/>
      <c r="C45" s="21" t="s">
        <v>102</v>
      </c>
      <c r="D45" s="19" t="str">
        <f>D44</f>
        <v>CO'B</v>
      </c>
      <c r="E45" s="19">
        <f>E44</f>
        <v>248</v>
      </c>
      <c r="F45" s="20"/>
      <c r="G45" s="19">
        <v>11.21</v>
      </c>
      <c r="H45" s="19">
        <v>93.7</v>
      </c>
      <c r="I45" s="19"/>
      <c r="J45" s="19">
        <v>7</v>
      </c>
      <c r="K45" s="19">
        <v>21</v>
      </c>
      <c r="L45" s="19">
        <v>3</v>
      </c>
      <c r="M45" s="19">
        <v>22</v>
      </c>
      <c r="N45" s="19">
        <v>30</v>
      </c>
      <c r="O45" s="19">
        <v>0</v>
      </c>
      <c r="P45" s="19">
        <v>0</v>
      </c>
      <c r="Q45" s="19">
        <v>8</v>
      </c>
      <c r="R45" s="19">
        <v>6</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248</v>
      </c>
      <c r="F50" s="13">
        <f>F43</f>
        <v>1605.39</v>
      </c>
      <c r="G50" s="13">
        <f t="shared" ref="G50:R50" si="6">AVERAGE(G43:G48)</f>
        <v>14.280000000000001</v>
      </c>
      <c r="H50" s="13">
        <f t="shared" si="6"/>
        <v>94.5</v>
      </c>
      <c r="I50" s="13" t="e">
        <f t="shared" si="6"/>
        <v>#DIV/0!</v>
      </c>
      <c r="J50" s="13">
        <f t="shared" si="6"/>
        <v>7.666666666666667</v>
      </c>
      <c r="K50" s="13">
        <f t="shared" si="6"/>
        <v>26.333333333333332</v>
      </c>
      <c r="L50" s="13">
        <f t="shared" si="6"/>
        <v>4</v>
      </c>
      <c r="M50" s="13">
        <f t="shared" si="6"/>
        <v>34.666666666666664</v>
      </c>
      <c r="N50" s="13">
        <f t="shared" si="6"/>
        <v>45.666666666666664</v>
      </c>
      <c r="O50" s="13">
        <f t="shared" si="6"/>
        <v>1.3333333333333333</v>
      </c>
      <c r="P50" s="13">
        <f t="shared" si="6"/>
        <v>0</v>
      </c>
      <c r="Q50" s="13">
        <f t="shared" si="6"/>
        <v>12.666666666666666</v>
      </c>
      <c r="R50" s="13">
        <f t="shared" si="6"/>
        <v>13.666666666666666</v>
      </c>
      <c r="S50" s="12"/>
    </row>
    <row r="51" spans="2:67" ht="15.75" x14ac:dyDescent="0.2">
      <c r="B51" s="17"/>
      <c r="C51" s="16" t="s">
        <v>97</v>
      </c>
      <c r="D51" s="15"/>
      <c r="E51" s="14"/>
      <c r="F51" s="14"/>
      <c r="G51" s="13">
        <f t="shared" ref="G51:R51" si="7">STDEV(G43:G48)/SQRT(COUNT(G43:G48))</f>
        <v>1.5563525735942096</v>
      </c>
      <c r="H51" s="13">
        <f t="shared" si="7"/>
        <v>2.1733231083604023</v>
      </c>
      <c r="I51" s="13" t="e">
        <f t="shared" si="7"/>
        <v>#DIV/0!</v>
      </c>
      <c r="J51" s="13">
        <f t="shared" si="7"/>
        <v>0.33333333333333337</v>
      </c>
      <c r="K51" s="13">
        <f t="shared" si="7"/>
        <v>3.1797973380564817</v>
      </c>
      <c r="L51" s="13">
        <f t="shared" si="7"/>
        <v>1</v>
      </c>
      <c r="M51" s="13">
        <f t="shared" si="7"/>
        <v>12.170090842352456</v>
      </c>
      <c r="N51" s="13">
        <f t="shared" si="7"/>
        <v>11.050389636167186</v>
      </c>
      <c r="O51" s="13">
        <f t="shared" si="7"/>
        <v>1.3333333333333335</v>
      </c>
      <c r="P51" s="13">
        <f t="shared" si="7"/>
        <v>0</v>
      </c>
      <c r="Q51" s="13">
        <f t="shared" si="7"/>
        <v>3.2829526005987022</v>
      </c>
      <c r="R51" s="13">
        <f t="shared" si="7"/>
        <v>3.9299420408505314</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730</v>
      </c>
      <c r="E53" s="19">
        <v>245</v>
      </c>
      <c r="F53" s="19">
        <v>1441.13</v>
      </c>
      <c r="G53" s="19">
        <v>10.4</v>
      </c>
      <c r="H53" s="19">
        <v>109.5</v>
      </c>
      <c r="I53" s="19"/>
      <c r="J53" s="19">
        <v>6</v>
      </c>
      <c r="K53" s="19">
        <v>26</v>
      </c>
      <c r="L53" s="19">
        <v>1</v>
      </c>
      <c r="M53" s="19">
        <v>2</v>
      </c>
      <c r="N53" s="19">
        <v>15</v>
      </c>
      <c r="O53" s="19">
        <v>2</v>
      </c>
      <c r="P53" s="19">
        <v>0</v>
      </c>
      <c r="Q53" s="19">
        <v>0</v>
      </c>
      <c r="R53" s="19">
        <v>4</v>
      </c>
      <c r="S53" s="18" t="s">
        <v>752</v>
      </c>
      <c r="U53" s="102">
        <v>3</v>
      </c>
      <c r="V53" s="102">
        <f>IF($H53="","",$H53)</f>
        <v>109.5</v>
      </c>
      <c r="W53" s="102">
        <f>IF(V53="","",V53/100)</f>
        <v>1.095</v>
      </c>
      <c r="X53" s="102">
        <f>IF($G53="","",$G53)</f>
        <v>10.4</v>
      </c>
      <c r="Y53" s="102">
        <f>IF($K53="","",$K53)</f>
        <v>26</v>
      </c>
      <c r="Z53" s="102">
        <f>IF(J53="","",J53-1)</f>
        <v>5</v>
      </c>
      <c r="AA53" s="102">
        <f>IF($L53="","",$L53)</f>
        <v>1</v>
      </c>
      <c r="AB53" s="102">
        <f>IF($M53="","",$M53)</f>
        <v>2</v>
      </c>
      <c r="AC53" s="102">
        <f>IF($H54="","",$H54)</f>
        <v>93.5</v>
      </c>
      <c r="AD53" s="102">
        <f>IF(AC53="","",AC53/100)</f>
        <v>0.93500000000000005</v>
      </c>
      <c r="AE53" s="102">
        <f>IF($G54="","",$G54)</f>
        <v>9.1</v>
      </c>
      <c r="AF53" s="102">
        <f>IF($K54="","",$K54)</f>
        <v>20</v>
      </c>
      <c r="AG53" s="102">
        <f>IF(J54="","",J54-1)</f>
        <v>3</v>
      </c>
      <c r="AH53" s="102">
        <f>IF($L54="","",$L54)</f>
        <v>0</v>
      </c>
      <c r="AI53" s="102">
        <f>IF($M54="","",$M54)</f>
        <v>0</v>
      </c>
      <c r="AJ53" s="102">
        <f>IF($H55="","",$H55)</f>
        <v>81.3</v>
      </c>
      <c r="AK53" s="102">
        <f>IF(AJ53="","",AJ53/100)</f>
        <v>0.81299999999999994</v>
      </c>
      <c r="AL53" s="102">
        <f>IF($G55="","",$G55)</f>
        <v>7.8</v>
      </c>
      <c r="AM53" s="102">
        <f>IF($K55="","",$K55)</f>
        <v>13</v>
      </c>
      <c r="AN53" s="102">
        <f>IF(J55="","",J55-1)</f>
        <v>6</v>
      </c>
      <c r="AO53" s="102">
        <f>IF($L55="","",$L55)</f>
        <v>1</v>
      </c>
      <c r="AP53" s="102">
        <f>IF($M55="","",$M55)</f>
        <v>5</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0.66666666666666663</v>
      </c>
      <c r="BM53" s="102">
        <f>SUM(P53:P58)/U53</f>
        <v>0</v>
      </c>
      <c r="BN53" s="102">
        <f>SUM(Q53:Q58)/U53</f>
        <v>2.6666666666666665</v>
      </c>
      <c r="BO53" s="102">
        <f>SUM(R53:R58)/U53</f>
        <v>2</v>
      </c>
    </row>
    <row r="54" spans="2:67" ht="15.75" x14ac:dyDescent="0.2">
      <c r="B54" s="147"/>
      <c r="C54" s="21" t="s">
        <v>103</v>
      </c>
      <c r="D54" s="19" t="s">
        <v>730</v>
      </c>
      <c r="E54" s="19">
        <v>247</v>
      </c>
      <c r="F54" s="20"/>
      <c r="G54" s="19">
        <v>9.1</v>
      </c>
      <c r="H54" s="19">
        <v>93.5</v>
      </c>
      <c r="I54" s="19"/>
      <c r="J54" s="19">
        <v>4</v>
      </c>
      <c r="K54" s="19">
        <v>20</v>
      </c>
      <c r="L54" s="19">
        <v>0</v>
      </c>
      <c r="M54" s="19">
        <v>0</v>
      </c>
      <c r="N54" s="19">
        <v>13</v>
      </c>
      <c r="O54" s="19">
        <v>0</v>
      </c>
      <c r="P54" s="19">
        <v>0</v>
      </c>
      <c r="Q54" s="19">
        <v>5</v>
      </c>
      <c r="R54" s="19">
        <v>2</v>
      </c>
      <c r="S54" s="18" t="s">
        <v>752</v>
      </c>
    </row>
    <row r="55" spans="2:67" ht="15.75" x14ac:dyDescent="0.2">
      <c r="B55" s="147"/>
      <c r="C55" s="21" t="s">
        <v>102</v>
      </c>
      <c r="D55" s="19" t="str">
        <f>D54</f>
        <v>SR</v>
      </c>
      <c r="E55" s="19">
        <f>E54</f>
        <v>247</v>
      </c>
      <c r="F55" s="20"/>
      <c r="G55" s="19">
        <v>7.8</v>
      </c>
      <c r="H55" s="19">
        <v>81.3</v>
      </c>
      <c r="I55" s="19"/>
      <c r="J55" s="19">
        <v>7</v>
      </c>
      <c r="K55" s="19">
        <v>13</v>
      </c>
      <c r="L55" s="19">
        <v>1</v>
      </c>
      <c r="M55" s="19">
        <v>5</v>
      </c>
      <c r="N55" s="19">
        <v>6</v>
      </c>
      <c r="O55" s="19">
        <v>0</v>
      </c>
      <c r="P55" s="19">
        <v>0</v>
      </c>
      <c r="Q55" s="19">
        <v>3</v>
      </c>
      <c r="R55" s="19">
        <v>0</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247</v>
      </c>
      <c r="F60" s="13">
        <f>F53</f>
        <v>1441.13</v>
      </c>
      <c r="G60" s="13">
        <f t="shared" ref="G60:R60" si="8">AVERAGE(G53:G58)</f>
        <v>9.1</v>
      </c>
      <c r="H60" s="13">
        <f t="shared" si="8"/>
        <v>94.766666666666666</v>
      </c>
      <c r="I60" s="13" t="e">
        <f t="shared" si="8"/>
        <v>#DIV/0!</v>
      </c>
      <c r="J60" s="13">
        <f t="shared" si="8"/>
        <v>5.666666666666667</v>
      </c>
      <c r="K60" s="13">
        <f t="shared" si="8"/>
        <v>19.666666666666668</v>
      </c>
      <c r="L60" s="13">
        <f t="shared" si="8"/>
        <v>0.66666666666666663</v>
      </c>
      <c r="M60" s="13">
        <f t="shared" si="8"/>
        <v>2.3333333333333335</v>
      </c>
      <c r="N60" s="13">
        <f t="shared" si="8"/>
        <v>11.333333333333334</v>
      </c>
      <c r="O60" s="13">
        <f t="shared" si="8"/>
        <v>0.66666666666666663</v>
      </c>
      <c r="P60" s="13">
        <f t="shared" si="8"/>
        <v>0</v>
      </c>
      <c r="Q60" s="13">
        <f t="shared" si="8"/>
        <v>2.6666666666666665</v>
      </c>
      <c r="R60" s="13">
        <f t="shared" si="8"/>
        <v>2</v>
      </c>
      <c r="S60" s="12"/>
    </row>
    <row r="61" spans="2:67" ht="15.75" x14ac:dyDescent="0.2">
      <c r="B61" s="17"/>
      <c r="C61" s="16" t="s">
        <v>97</v>
      </c>
      <c r="D61" s="15"/>
      <c r="E61" s="14"/>
      <c r="F61" s="14"/>
      <c r="G61" s="13">
        <f t="shared" ref="G61:R61" si="9">STDEV(G53:G58)/SQRT(COUNT(G53:G58))</f>
        <v>0.75055534994650985</v>
      </c>
      <c r="H61" s="13">
        <f t="shared" si="9"/>
        <v>8.1652379702682776</v>
      </c>
      <c r="I61" s="13" t="e">
        <f t="shared" si="9"/>
        <v>#DIV/0!</v>
      </c>
      <c r="J61" s="13">
        <f t="shared" si="9"/>
        <v>0.88191710368819731</v>
      </c>
      <c r="K61" s="13">
        <f t="shared" si="9"/>
        <v>3.7564758898615498</v>
      </c>
      <c r="L61" s="13">
        <f t="shared" si="9"/>
        <v>0.33333333333333337</v>
      </c>
      <c r="M61" s="13">
        <f t="shared" si="9"/>
        <v>1.4529663145135581</v>
      </c>
      <c r="N61" s="13">
        <f t="shared" si="9"/>
        <v>2.7284509239574843</v>
      </c>
      <c r="O61" s="13">
        <f t="shared" si="9"/>
        <v>0.66666666666666674</v>
      </c>
      <c r="P61" s="13">
        <f t="shared" si="9"/>
        <v>0</v>
      </c>
      <c r="Q61" s="13">
        <f t="shared" si="9"/>
        <v>1.4529663145135581</v>
      </c>
      <c r="R61" s="13">
        <f t="shared" si="9"/>
        <v>1.1547005383792517</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245</v>
      </c>
      <c r="F63" s="19">
        <v>1323.03</v>
      </c>
      <c r="G63" s="19">
        <v>14</v>
      </c>
      <c r="H63" s="19">
        <v>103.6</v>
      </c>
      <c r="I63" s="19"/>
      <c r="J63" s="19">
        <v>7</v>
      </c>
      <c r="K63" s="19">
        <v>28</v>
      </c>
      <c r="L63" s="19">
        <v>2</v>
      </c>
      <c r="M63" s="19">
        <v>9</v>
      </c>
      <c r="N63" s="19">
        <v>19</v>
      </c>
      <c r="O63" s="19">
        <v>2</v>
      </c>
      <c r="P63" s="19">
        <v>0</v>
      </c>
      <c r="Q63" s="19">
        <v>2</v>
      </c>
      <c r="R63" s="19">
        <v>14</v>
      </c>
      <c r="S63" s="18" t="s">
        <v>752</v>
      </c>
      <c r="U63" s="102">
        <v>3</v>
      </c>
      <c r="V63" s="102">
        <f>IF($H63="","",$H63)</f>
        <v>103.6</v>
      </c>
      <c r="W63" s="102">
        <f>IF(V63="","",V63/100)</f>
        <v>1.036</v>
      </c>
      <c r="X63" s="102">
        <f>IF($G63="","",$G63)</f>
        <v>14</v>
      </c>
      <c r="Y63" s="102">
        <f>IF($K63="","",$K63)</f>
        <v>28</v>
      </c>
      <c r="Z63" s="102">
        <f>IF(J63="","",J63-1)</f>
        <v>6</v>
      </c>
      <c r="AA63" s="102">
        <f>IF($L63="","",$L63)</f>
        <v>2</v>
      </c>
      <c r="AB63" s="102">
        <f>IF($M63="","",$M63)</f>
        <v>9</v>
      </c>
      <c r="AC63" s="102">
        <f>IF($H64="","",$H64)</f>
        <v>86.5</v>
      </c>
      <c r="AD63" s="102">
        <f>IF(AC63="","",AC63/100)</f>
        <v>0.86499999999999999</v>
      </c>
      <c r="AE63" s="102">
        <f>IF($G64="","",$G64)</f>
        <v>10.6</v>
      </c>
      <c r="AF63" s="102">
        <f>IF($K64="","",$K64)</f>
        <v>19</v>
      </c>
      <c r="AG63" s="102">
        <f>IF(J64="","",J64-1)</f>
        <v>8</v>
      </c>
      <c r="AH63" s="102">
        <f>IF($L64="","",$L64)</f>
        <v>1</v>
      </c>
      <c r="AI63" s="102">
        <f>IF($M64="","",$M64)</f>
        <v>4</v>
      </c>
      <c r="AJ63" s="102">
        <f>IF($H65="","",$H65)</f>
        <v>63.4</v>
      </c>
      <c r="AK63" s="102">
        <f>IF(AJ63="","",AJ63/100)</f>
        <v>0.63400000000000001</v>
      </c>
      <c r="AL63" s="102">
        <f>IF($G65="","",$G65)</f>
        <v>12.1</v>
      </c>
      <c r="AM63" s="102">
        <f>IF($K65="","",$K65)</f>
        <v>18</v>
      </c>
      <c r="AN63" s="102">
        <f>IF(J65="","",J65-1)</f>
        <v>3</v>
      </c>
      <c r="AO63" s="102">
        <f>IF($L65="","",$L65)</f>
        <v>2</v>
      </c>
      <c r="AP63" s="102">
        <f>IF($M65="","",$M65)</f>
        <v>7</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2.6666666666666665</v>
      </c>
      <c r="BM63" s="102">
        <f>SUM(P63:P68)/U63</f>
        <v>0</v>
      </c>
      <c r="BN63" s="102">
        <f>SUM(Q63:Q68)/U63</f>
        <v>2</v>
      </c>
      <c r="BO63" s="102">
        <f>SUM(R63:R68)/U63</f>
        <v>6.666666666666667</v>
      </c>
    </row>
    <row r="64" spans="2:67" ht="15.75" x14ac:dyDescent="0.2">
      <c r="B64" s="147"/>
      <c r="C64" s="21" t="s">
        <v>103</v>
      </c>
      <c r="D64" s="19" t="s">
        <v>730</v>
      </c>
      <c r="E64" s="19">
        <v>247</v>
      </c>
      <c r="F64" s="20"/>
      <c r="G64" s="19">
        <v>10.6</v>
      </c>
      <c r="H64" s="19">
        <v>86.5</v>
      </c>
      <c r="I64" s="19"/>
      <c r="J64" s="19">
        <v>9</v>
      </c>
      <c r="K64" s="19">
        <v>19</v>
      </c>
      <c r="L64" s="19">
        <v>1</v>
      </c>
      <c r="M64" s="19">
        <v>4</v>
      </c>
      <c r="N64" s="19">
        <v>11</v>
      </c>
      <c r="O64" s="19">
        <v>1</v>
      </c>
      <c r="P64" s="19">
        <v>0</v>
      </c>
      <c r="Q64" s="19">
        <v>3</v>
      </c>
      <c r="R64" s="19">
        <v>0</v>
      </c>
      <c r="S64" s="18" t="s">
        <v>752</v>
      </c>
    </row>
    <row r="65" spans="2:67" ht="15.75" x14ac:dyDescent="0.2">
      <c r="B65" s="147"/>
      <c r="C65" s="21" t="s">
        <v>102</v>
      </c>
      <c r="D65" s="19" t="str">
        <f>D64</f>
        <v>SR</v>
      </c>
      <c r="E65" s="19">
        <f>E64</f>
        <v>247</v>
      </c>
      <c r="F65" s="20"/>
      <c r="G65" s="19">
        <v>12.1</v>
      </c>
      <c r="H65" s="19">
        <v>63.4</v>
      </c>
      <c r="I65" s="19"/>
      <c r="J65" s="19">
        <v>4</v>
      </c>
      <c r="K65" s="19">
        <v>18</v>
      </c>
      <c r="L65" s="19">
        <v>2</v>
      </c>
      <c r="M65" s="19">
        <v>7</v>
      </c>
      <c r="N65" s="19">
        <v>15</v>
      </c>
      <c r="O65" s="19">
        <v>5</v>
      </c>
      <c r="P65" s="19">
        <v>0</v>
      </c>
      <c r="Q65" s="19">
        <v>1</v>
      </c>
      <c r="R65" s="19">
        <v>6</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247</v>
      </c>
      <c r="F70" s="13">
        <f>F63</f>
        <v>1323.03</v>
      </c>
      <c r="G70" s="13">
        <f t="shared" ref="G70:R70" si="10">AVERAGE(G63:G68)</f>
        <v>12.233333333333334</v>
      </c>
      <c r="H70" s="13">
        <f t="shared" si="10"/>
        <v>84.5</v>
      </c>
      <c r="I70" s="13" t="e">
        <f t="shared" si="10"/>
        <v>#DIV/0!</v>
      </c>
      <c r="J70" s="13">
        <f t="shared" si="10"/>
        <v>6.666666666666667</v>
      </c>
      <c r="K70" s="13">
        <f t="shared" si="10"/>
        <v>21.666666666666668</v>
      </c>
      <c r="L70" s="13">
        <f t="shared" si="10"/>
        <v>1.6666666666666667</v>
      </c>
      <c r="M70" s="13">
        <f t="shared" si="10"/>
        <v>6.666666666666667</v>
      </c>
      <c r="N70" s="13">
        <f t="shared" si="10"/>
        <v>15</v>
      </c>
      <c r="O70" s="13">
        <f t="shared" si="10"/>
        <v>2.6666666666666665</v>
      </c>
      <c r="P70" s="13">
        <f t="shared" si="10"/>
        <v>0</v>
      </c>
      <c r="Q70" s="13">
        <f t="shared" si="10"/>
        <v>2</v>
      </c>
      <c r="R70" s="13">
        <f t="shared" si="10"/>
        <v>6.666666666666667</v>
      </c>
      <c r="S70" s="12"/>
    </row>
    <row r="71" spans="2:67" ht="15.75" x14ac:dyDescent="0.2">
      <c r="B71" s="17"/>
      <c r="C71" s="16" t="s">
        <v>97</v>
      </c>
      <c r="D71" s="15"/>
      <c r="E71" s="14"/>
      <c r="F71" s="14"/>
      <c r="G71" s="13">
        <f t="shared" ref="G71:R71" si="11">STDEV(G63:G68)/SQRT(COUNT(G63:G68))</f>
        <v>0.98375697089157621</v>
      </c>
      <c r="H71" s="13">
        <f t="shared" si="11"/>
        <v>11.647746563176934</v>
      </c>
      <c r="I71" s="13" t="e">
        <f t="shared" si="11"/>
        <v>#DIV/0!</v>
      </c>
      <c r="J71" s="13">
        <f t="shared" si="11"/>
        <v>1.4529663145135574</v>
      </c>
      <c r="K71" s="13">
        <f t="shared" si="11"/>
        <v>3.1797973380564879</v>
      </c>
      <c r="L71" s="13">
        <f t="shared" si="11"/>
        <v>0.3333333333333332</v>
      </c>
      <c r="M71" s="13">
        <f t="shared" si="11"/>
        <v>1.4529663145135574</v>
      </c>
      <c r="N71" s="13">
        <f t="shared" si="11"/>
        <v>2.3094010767585034</v>
      </c>
      <c r="O71" s="13">
        <f t="shared" si="11"/>
        <v>1.2018504251546633</v>
      </c>
      <c r="P71" s="13">
        <f t="shared" si="11"/>
        <v>0</v>
      </c>
      <c r="Q71" s="13">
        <f t="shared" si="11"/>
        <v>0.57735026918962584</v>
      </c>
      <c r="R71" s="13">
        <f t="shared" si="11"/>
        <v>4.0551750201988135</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745</v>
      </c>
      <c r="E73" s="19">
        <v>245</v>
      </c>
      <c r="F73" s="19">
        <v>1555.59</v>
      </c>
      <c r="G73" s="19">
        <v>12.2</v>
      </c>
      <c r="H73" s="19">
        <v>118.2</v>
      </c>
      <c r="I73" s="19"/>
      <c r="J73" s="19">
        <v>10</v>
      </c>
      <c r="K73" s="19">
        <v>20</v>
      </c>
      <c r="L73" s="19">
        <v>4</v>
      </c>
      <c r="M73" s="19">
        <v>14</v>
      </c>
      <c r="N73" s="19">
        <v>12</v>
      </c>
      <c r="O73" s="19">
        <v>5</v>
      </c>
      <c r="P73" s="19">
        <v>0</v>
      </c>
      <c r="Q73" s="19">
        <v>17</v>
      </c>
      <c r="R73" s="19">
        <v>1</v>
      </c>
      <c r="S73" s="18" t="s">
        <v>731</v>
      </c>
      <c r="U73" s="102">
        <v>3</v>
      </c>
      <c r="V73" s="102">
        <f>IF($H73="","",$H73)</f>
        <v>118.2</v>
      </c>
      <c r="W73" s="102">
        <f>IF(V73="","",V73/100)</f>
        <v>1.1819999999999999</v>
      </c>
      <c r="X73" s="102">
        <f>IF($G73="","",$G73)</f>
        <v>12.2</v>
      </c>
      <c r="Y73" s="102">
        <f>IF($K73="","",$K73)</f>
        <v>20</v>
      </c>
      <c r="Z73" s="102">
        <f>IF(J73="","",J73-1)</f>
        <v>9</v>
      </c>
      <c r="AA73" s="102">
        <f>IF($L73="","",$L73)</f>
        <v>4</v>
      </c>
      <c r="AB73" s="102">
        <f>IF($M73="","",$M73)</f>
        <v>14</v>
      </c>
      <c r="AC73" s="102">
        <f>IF($H74="","",$H74)</f>
        <v>109.4</v>
      </c>
      <c r="AD73" s="102">
        <f>IF(AC73="","",AC73/100)</f>
        <v>1.0940000000000001</v>
      </c>
      <c r="AE73" s="102">
        <f>IF($G74="","",$G74)</f>
        <v>12.4</v>
      </c>
      <c r="AF73" s="102">
        <f>IF($K74="","",$K74)</f>
        <v>23</v>
      </c>
      <c r="AG73" s="102">
        <f>IF(J74="","",J74-1)</f>
        <v>5</v>
      </c>
      <c r="AH73" s="102">
        <f>IF($L74="","",$L74)</f>
        <v>1</v>
      </c>
      <c r="AI73" s="102">
        <f>IF($M74="","",$M74)</f>
        <v>4</v>
      </c>
      <c r="AJ73" s="102">
        <f>IF($H75="","",$H75)</f>
        <v>74.8</v>
      </c>
      <c r="AK73" s="102">
        <f>IF(AJ73="","",AJ73/100)</f>
        <v>0.748</v>
      </c>
      <c r="AL73" s="102">
        <f>IF($G75="","",$G75)</f>
        <v>9.1</v>
      </c>
      <c r="AM73" s="102">
        <f>IF($K75="","",$K75)</f>
        <v>14</v>
      </c>
      <c r="AN73" s="102">
        <f>IF(J75="","",J75-1)</f>
        <v>5</v>
      </c>
      <c r="AO73" s="102">
        <f>IF($L75="","",$L75)</f>
        <v>3</v>
      </c>
      <c r="AP73" s="102">
        <f>IF($M75="","",$M75)</f>
        <v>16</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4</v>
      </c>
      <c r="BM73" s="102">
        <f>SUM(P73:P78)/U73</f>
        <v>0</v>
      </c>
      <c r="BN73" s="102">
        <f>SUM(Q73:Q78)/U73</f>
        <v>8.3333333333333339</v>
      </c>
      <c r="BO73" s="102">
        <f>SUM(R73:R78)/U73</f>
        <v>2</v>
      </c>
    </row>
    <row r="74" spans="2:67" ht="15.75" x14ac:dyDescent="0.2">
      <c r="B74" s="147"/>
      <c r="C74" s="21" t="s">
        <v>103</v>
      </c>
      <c r="D74" s="19" t="s">
        <v>730</v>
      </c>
      <c r="E74" s="19">
        <v>248</v>
      </c>
      <c r="F74" s="20"/>
      <c r="G74" s="19">
        <v>12.4</v>
      </c>
      <c r="H74" s="19">
        <v>109.4</v>
      </c>
      <c r="I74" s="19"/>
      <c r="J74" s="19">
        <v>6</v>
      </c>
      <c r="K74" s="19">
        <v>23</v>
      </c>
      <c r="L74" s="19">
        <v>1</v>
      </c>
      <c r="M74" s="19">
        <v>4</v>
      </c>
      <c r="N74" s="19">
        <v>17</v>
      </c>
      <c r="O74" s="19">
        <v>7</v>
      </c>
      <c r="P74" s="19">
        <v>0</v>
      </c>
      <c r="Q74" s="19">
        <v>6</v>
      </c>
      <c r="R74" s="19">
        <v>4</v>
      </c>
      <c r="S74" s="18" t="s">
        <v>752</v>
      </c>
    </row>
    <row r="75" spans="2:67" ht="15.75" x14ac:dyDescent="0.2">
      <c r="B75" s="147"/>
      <c r="C75" s="21" t="s">
        <v>102</v>
      </c>
      <c r="D75" s="19" t="str">
        <f>D74</f>
        <v>SR</v>
      </c>
      <c r="E75" s="19">
        <f>E74</f>
        <v>248</v>
      </c>
      <c r="F75" s="20"/>
      <c r="G75" s="19">
        <v>9.1</v>
      </c>
      <c r="H75" s="19">
        <v>74.8</v>
      </c>
      <c r="I75" s="19"/>
      <c r="J75" s="19">
        <v>6</v>
      </c>
      <c r="K75" s="19">
        <v>14</v>
      </c>
      <c r="L75" s="19">
        <v>3</v>
      </c>
      <c r="M75" s="19">
        <v>16</v>
      </c>
      <c r="N75" s="19">
        <v>23</v>
      </c>
      <c r="O75" s="19">
        <v>0</v>
      </c>
      <c r="P75" s="19">
        <v>0</v>
      </c>
      <c r="Q75" s="19">
        <v>2</v>
      </c>
      <c r="R75" s="19">
        <v>1</v>
      </c>
      <c r="S75" s="18" t="s">
        <v>736</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248</v>
      </c>
      <c r="F80" s="13">
        <f>F73</f>
        <v>1555.59</v>
      </c>
      <c r="G80" s="13">
        <f t="shared" ref="G80:R80" si="12">AVERAGE(G73:G78)</f>
        <v>11.233333333333334</v>
      </c>
      <c r="H80" s="13">
        <f t="shared" si="12"/>
        <v>100.80000000000001</v>
      </c>
      <c r="I80" s="13" t="e">
        <f t="shared" si="12"/>
        <v>#DIV/0!</v>
      </c>
      <c r="J80" s="13">
        <f t="shared" si="12"/>
        <v>7.333333333333333</v>
      </c>
      <c r="K80" s="13">
        <f t="shared" si="12"/>
        <v>19</v>
      </c>
      <c r="L80" s="13">
        <f t="shared" si="12"/>
        <v>2.6666666666666665</v>
      </c>
      <c r="M80" s="13">
        <f t="shared" si="12"/>
        <v>11.333333333333334</v>
      </c>
      <c r="N80" s="13">
        <f t="shared" si="12"/>
        <v>17.333333333333332</v>
      </c>
      <c r="O80" s="13">
        <f t="shared" si="12"/>
        <v>4</v>
      </c>
      <c r="P80" s="13">
        <f t="shared" si="12"/>
        <v>0</v>
      </c>
      <c r="Q80" s="13">
        <f t="shared" si="12"/>
        <v>8.3333333333333339</v>
      </c>
      <c r="R80" s="13">
        <f t="shared" si="12"/>
        <v>2</v>
      </c>
      <c r="S80" s="12"/>
    </row>
    <row r="81" spans="2:67" ht="15.75" x14ac:dyDescent="0.2">
      <c r="B81" s="17"/>
      <c r="C81" s="16" t="s">
        <v>97</v>
      </c>
      <c r="D81" s="15"/>
      <c r="E81" s="14"/>
      <c r="F81" s="14"/>
      <c r="G81" s="13">
        <f t="shared" ref="G81:R81" si="13">STDEV(G73:G78)/SQRT(COUNT(G73:G78))</f>
        <v>1.0682280239307975</v>
      </c>
      <c r="H81" s="13">
        <f t="shared" si="13"/>
        <v>13.245879862558461</v>
      </c>
      <c r="I81" s="13" t="e">
        <f t="shared" si="13"/>
        <v>#DIV/0!</v>
      </c>
      <c r="J81" s="13">
        <f t="shared" si="13"/>
        <v>1.3333333333333328</v>
      </c>
      <c r="K81" s="13">
        <f t="shared" si="13"/>
        <v>2.6457513110645907</v>
      </c>
      <c r="L81" s="13">
        <f t="shared" si="13"/>
        <v>0.88191710368819698</v>
      </c>
      <c r="M81" s="13">
        <f t="shared" si="13"/>
        <v>3.7118429085533489</v>
      </c>
      <c r="N81" s="13">
        <f t="shared" si="13"/>
        <v>3.1797973380564848</v>
      </c>
      <c r="O81" s="13">
        <f t="shared" si="13"/>
        <v>2.0816659994661326</v>
      </c>
      <c r="P81" s="13">
        <f t="shared" si="13"/>
        <v>0</v>
      </c>
      <c r="Q81" s="13">
        <f t="shared" si="13"/>
        <v>4.4845413490245702</v>
      </c>
      <c r="R81" s="13">
        <f t="shared" si="13"/>
        <v>1</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245</v>
      </c>
      <c r="F83" s="19">
        <v>1270.79</v>
      </c>
      <c r="G83" s="19">
        <v>12.1</v>
      </c>
      <c r="H83" s="19">
        <v>124.5</v>
      </c>
      <c r="I83" s="19"/>
      <c r="J83" s="19">
        <v>6</v>
      </c>
      <c r="K83" s="19">
        <v>31</v>
      </c>
      <c r="L83" s="19">
        <v>4</v>
      </c>
      <c r="M83" s="19">
        <v>24</v>
      </c>
      <c r="N83" s="19">
        <v>21</v>
      </c>
      <c r="O83" s="19">
        <v>30</v>
      </c>
      <c r="P83" s="19">
        <v>0</v>
      </c>
      <c r="Q83" s="19">
        <v>7</v>
      </c>
      <c r="R83" s="19">
        <v>4</v>
      </c>
      <c r="S83" s="18" t="s">
        <v>752</v>
      </c>
      <c r="T83" s="7" t="s">
        <v>791</v>
      </c>
      <c r="U83" s="102">
        <v>3</v>
      </c>
      <c r="V83" s="102">
        <f>IF($H83="","",$H83)</f>
        <v>124.5</v>
      </c>
      <c r="W83" s="102">
        <f>IF(V83="","",V83/100)</f>
        <v>1.2450000000000001</v>
      </c>
      <c r="X83" s="102">
        <f>IF($G83="","",$G83)</f>
        <v>12.1</v>
      </c>
      <c r="Y83" s="102">
        <f>IF($K83="","",$K83)</f>
        <v>31</v>
      </c>
      <c r="Z83" s="102">
        <f>IF(J83="","",J83-1)</f>
        <v>5</v>
      </c>
      <c r="AA83" s="102">
        <f>IF($L83="","",$L83)</f>
        <v>4</v>
      </c>
      <c r="AB83" s="102">
        <f>IF($M83="","",$M83)</f>
        <v>24</v>
      </c>
      <c r="AC83" s="102">
        <f>IF($H84="","",$H84)</f>
        <v>94.6</v>
      </c>
      <c r="AD83" s="102">
        <f>IF(AC83="","",AC83/100)</f>
        <v>0.94599999999999995</v>
      </c>
      <c r="AE83" s="102">
        <f>IF($G84="","",$G84)</f>
        <v>11</v>
      </c>
      <c r="AF83" s="102">
        <f>IF($K84="","",$K84)</f>
        <v>27</v>
      </c>
      <c r="AG83" s="102">
        <f>IF(J84="","",J84-1)</f>
        <v>5</v>
      </c>
      <c r="AH83" s="102">
        <f>IF($L84="","",$L84)</f>
        <v>1</v>
      </c>
      <c r="AI83" s="102">
        <f>IF($M84="","",$M84)</f>
        <v>2</v>
      </c>
      <c r="AJ83" s="102">
        <f>IF($H85="","",$H85)</f>
        <v>87.7</v>
      </c>
      <c r="AK83" s="102">
        <f>IF(AJ83="","",AJ83/100)</f>
        <v>0.877</v>
      </c>
      <c r="AL83" s="102">
        <f>IF($G85="","",$G85)</f>
        <v>9.4</v>
      </c>
      <c r="AM83" s="102">
        <f>IF($K85="","",$K85)</f>
        <v>21</v>
      </c>
      <c r="AN83" s="102">
        <f>IF(J85="","",J85-1)</f>
        <v>3</v>
      </c>
      <c r="AO83" s="102">
        <f>IF($L85="","",$L85)</f>
        <v>0</v>
      </c>
      <c r="AP83" s="102">
        <f>IF($M85="","",$M85)</f>
        <v>0</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10.666666666666666</v>
      </c>
      <c r="BM83" s="102">
        <f>SUM(P83:P88)/U83</f>
        <v>0.33333333333333331</v>
      </c>
      <c r="BN83" s="102">
        <f>SUM(Q83:Q88)/U83</f>
        <v>5</v>
      </c>
      <c r="BO83" s="102">
        <f>SUM(R83:R88)/U83</f>
        <v>4</v>
      </c>
    </row>
    <row r="84" spans="2:67" ht="15.75" x14ac:dyDescent="0.2">
      <c r="B84" s="147"/>
      <c r="C84" s="21" t="s">
        <v>103</v>
      </c>
      <c r="D84" s="19" t="s">
        <v>730</v>
      </c>
      <c r="E84" s="19">
        <v>248</v>
      </c>
      <c r="F84" s="20"/>
      <c r="G84" s="19">
        <v>11</v>
      </c>
      <c r="H84" s="19">
        <v>94.6</v>
      </c>
      <c r="I84" s="19"/>
      <c r="J84" s="19">
        <v>6</v>
      </c>
      <c r="K84" s="19">
        <v>27</v>
      </c>
      <c r="L84" s="19">
        <v>1</v>
      </c>
      <c r="M84" s="19">
        <v>2</v>
      </c>
      <c r="N84" s="19">
        <v>28</v>
      </c>
      <c r="O84" s="19">
        <v>0</v>
      </c>
      <c r="P84" s="19">
        <v>0</v>
      </c>
      <c r="Q84" s="19">
        <v>5</v>
      </c>
      <c r="R84" s="19">
        <v>5</v>
      </c>
      <c r="S84" s="18" t="s">
        <v>752</v>
      </c>
    </row>
    <row r="85" spans="2:67" ht="15.75" x14ac:dyDescent="0.2">
      <c r="B85" s="147"/>
      <c r="C85" s="21" t="s">
        <v>102</v>
      </c>
      <c r="D85" s="19" t="str">
        <f>D84</f>
        <v>SR</v>
      </c>
      <c r="E85" s="19">
        <f>E84</f>
        <v>248</v>
      </c>
      <c r="F85" s="20"/>
      <c r="G85" s="19">
        <v>9.4</v>
      </c>
      <c r="H85" s="19">
        <v>87.7</v>
      </c>
      <c r="I85" s="19"/>
      <c r="J85" s="19">
        <v>4</v>
      </c>
      <c r="K85" s="19">
        <v>21</v>
      </c>
      <c r="L85" s="19">
        <v>0</v>
      </c>
      <c r="M85" s="19">
        <v>0</v>
      </c>
      <c r="N85" s="19">
        <v>13</v>
      </c>
      <c r="O85" s="19">
        <v>2</v>
      </c>
      <c r="P85" s="19">
        <v>1</v>
      </c>
      <c r="Q85" s="19">
        <v>3</v>
      </c>
      <c r="R85" s="19">
        <v>3</v>
      </c>
      <c r="S85" s="18"/>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248</v>
      </c>
      <c r="F90" s="13">
        <f>F83</f>
        <v>1270.79</v>
      </c>
      <c r="G90" s="13">
        <f t="shared" ref="G90:R90" si="14">AVERAGE(G83:G88)</f>
        <v>10.833333333333334</v>
      </c>
      <c r="H90" s="13">
        <f t="shared" si="14"/>
        <v>102.26666666666667</v>
      </c>
      <c r="I90" s="13" t="e">
        <f t="shared" si="14"/>
        <v>#DIV/0!</v>
      </c>
      <c r="J90" s="13">
        <f t="shared" si="14"/>
        <v>5.333333333333333</v>
      </c>
      <c r="K90" s="13">
        <f t="shared" si="14"/>
        <v>26.333333333333332</v>
      </c>
      <c r="L90" s="13">
        <f t="shared" si="14"/>
        <v>1.6666666666666667</v>
      </c>
      <c r="M90" s="13">
        <f t="shared" si="14"/>
        <v>8.6666666666666661</v>
      </c>
      <c r="N90" s="13">
        <f t="shared" si="14"/>
        <v>20.666666666666668</v>
      </c>
      <c r="O90" s="13">
        <f t="shared" si="14"/>
        <v>10.666666666666666</v>
      </c>
      <c r="P90" s="13">
        <f t="shared" si="14"/>
        <v>0.33333333333333331</v>
      </c>
      <c r="Q90" s="13">
        <f t="shared" si="14"/>
        <v>5</v>
      </c>
      <c r="R90" s="13">
        <f t="shared" si="14"/>
        <v>4</v>
      </c>
      <c r="S90" s="12"/>
    </row>
    <row r="91" spans="2:67" ht="15.75" x14ac:dyDescent="0.2">
      <c r="B91" s="17"/>
      <c r="C91" s="16" t="s">
        <v>97</v>
      </c>
      <c r="D91" s="15"/>
      <c r="E91" s="14"/>
      <c r="F91" s="14"/>
      <c r="G91" s="13">
        <f t="shared" ref="G91:R91" si="15">STDEV(G83:G88)/SQRT(COUNT(G83:G88))</f>
        <v>0.78386506775365661</v>
      </c>
      <c r="H91" s="13">
        <f t="shared" si="15"/>
        <v>11.293705228036423</v>
      </c>
      <c r="I91" s="13" t="e">
        <f t="shared" si="15"/>
        <v>#DIV/0!</v>
      </c>
      <c r="J91" s="13">
        <f t="shared" si="15"/>
        <v>0.6666666666666673</v>
      </c>
      <c r="K91" s="13">
        <f t="shared" si="15"/>
        <v>2.9059326290271117</v>
      </c>
      <c r="L91" s="13">
        <f t="shared" si="15"/>
        <v>1.2018504251546631</v>
      </c>
      <c r="M91" s="13">
        <f t="shared" si="15"/>
        <v>7.6883750631138641</v>
      </c>
      <c r="N91" s="13">
        <f t="shared" si="15"/>
        <v>4.3333333333333348</v>
      </c>
      <c r="O91" s="13">
        <f t="shared" si="15"/>
        <v>9.6838926975559687</v>
      </c>
      <c r="P91" s="13">
        <f t="shared" si="15"/>
        <v>0.33333333333333337</v>
      </c>
      <c r="Q91" s="13">
        <f t="shared" si="15"/>
        <v>1.1547005383792517</v>
      </c>
      <c r="R91" s="13">
        <f t="shared" si="15"/>
        <v>0.57735026918962584</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E96E3-314B-4432-AAD0-1682200548AA}">
  <sheetPr>
    <pageSetUpPr fitToPage="1"/>
  </sheetPr>
  <dimension ref="B1:BO92"/>
  <sheetViews>
    <sheetView defaultGridColor="0" colorId="8" zoomScale="85" workbookViewId="0">
      <selection activeCell="U1" sqref="U1:BP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245</v>
      </c>
      <c r="F13" s="19">
        <v>1303.94</v>
      </c>
      <c r="G13" s="19">
        <v>16.399999999999999</v>
      </c>
      <c r="H13" s="19">
        <v>85.6</v>
      </c>
      <c r="I13" s="19"/>
      <c r="J13" s="19">
        <v>5</v>
      </c>
      <c r="K13" s="19">
        <v>23</v>
      </c>
      <c r="L13" s="19">
        <v>4</v>
      </c>
      <c r="M13" s="19">
        <v>43</v>
      </c>
      <c r="N13" s="19">
        <v>14</v>
      </c>
      <c r="O13" s="19">
        <v>9</v>
      </c>
      <c r="P13" s="19">
        <v>0</v>
      </c>
      <c r="Q13" s="19">
        <v>30</v>
      </c>
      <c r="R13" s="19">
        <v>13</v>
      </c>
      <c r="S13" s="18" t="s">
        <v>764</v>
      </c>
      <c r="T13" s="7" t="s">
        <v>866</v>
      </c>
      <c r="U13" s="102">
        <v>3</v>
      </c>
      <c r="V13" s="102">
        <f>IF($H13="","",$H13)</f>
        <v>85.6</v>
      </c>
      <c r="W13" s="102">
        <f>IF(V13="","",V13/100)</f>
        <v>0.85599999999999998</v>
      </c>
      <c r="X13" s="102">
        <f>IF($G13="","",$G13)</f>
        <v>16.399999999999999</v>
      </c>
      <c r="Y13" s="102">
        <f>IF($K13="","",$K13)</f>
        <v>23</v>
      </c>
      <c r="Z13" s="102">
        <f>IF(J13="","",J13-1)</f>
        <v>4</v>
      </c>
      <c r="AA13" s="102">
        <f>IF($L13="","",$L13)</f>
        <v>4</v>
      </c>
      <c r="AB13" s="102">
        <f>IF($M13="","",$M13)</f>
        <v>43</v>
      </c>
      <c r="AC13" s="102">
        <f>IF($H14="","",$H14)</f>
        <v>94.2</v>
      </c>
      <c r="AD13" s="102">
        <f>IF(AC13="","",AC13/100)</f>
        <v>0.94200000000000006</v>
      </c>
      <c r="AE13" s="102">
        <f>IF($G14="","",$G14)</f>
        <v>12.2</v>
      </c>
      <c r="AF13" s="102">
        <f>IF($K14="","",$K14)</f>
        <v>29</v>
      </c>
      <c r="AG13" s="102">
        <f>IF(J14="","",J14-1)</f>
        <v>6</v>
      </c>
      <c r="AH13" s="102">
        <f>IF($L14="","",$L14)</f>
        <v>3</v>
      </c>
      <c r="AI13" s="102">
        <f>IF($M14="","",$M14)</f>
        <v>16</v>
      </c>
      <c r="AJ13" s="102">
        <f>IF($H15="","",$H15)</f>
        <v>98.9</v>
      </c>
      <c r="AK13" s="102">
        <f>IF(AJ13="","",AJ13/100)</f>
        <v>0.9890000000000001</v>
      </c>
      <c r="AL13" s="102">
        <f>IF($G15="","",$G15)</f>
        <v>15.6</v>
      </c>
      <c r="AM13" s="102">
        <f>IF($K15="","",$K15)</f>
        <v>24</v>
      </c>
      <c r="AN13" s="102">
        <f>IF(J15="","",J15-1)</f>
        <v>4</v>
      </c>
      <c r="AO13" s="102">
        <f>IF($L15="","",$L15)</f>
        <v>4</v>
      </c>
      <c r="AP13" s="102">
        <f>IF($M15="","",$M15)</f>
        <v>27</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15</v>
      </c>
      <c r="BM13" s="102">
        <f>SUM(P13:P18)/U13</f>
        <v>0.66666666666666663</v>
      </c>
      <c r="BN13" s="102">
        <f>SUM(Q13:Q18)/U13</f>
        <v>22.666666666666668</v>
      </c>
      <c r="BO13" s="102">
        <f>SUM(R13:R18)/U13</f>
        <v>7.666666666666667</v>
      </c>
    </row>
    <row r="14" spans="2:67" ht="15.75" x14ac:dyDescent="0.2">
      <c r="B14" s="147"/>
      <c r="C14" s="21" t="s">
        <v>103</v>
      </c>
      <c r="D14" s="19" t="s">
        <v>730</v>
      </c>
      <c r="E14" s="19">
        <v>248</v>
      </c>
      <c r="F14" s="20"/>
      <c r="G14" s="19">
        <v>12.2</v>
      </c>
      <c r="H14" s="19">
        <v>94.2</v>
      </c>
      <c r="I14" s="19"/>
      <c r="J14" s="19">
        <v>7</v>
      </c>
      <c r="K14" s="19">
        <v>29</v>
      </c>
      <c r="L14" s="19">
        <v>3</v>
      </c>
      <c r="M14" s="19">
        <v>16</v>
      </c>
      <c r="N14" s="19">
        <v>20</v>
      </c>
      <c r="O14" s="19">
        <v>4</v>
      </c>
      <c r="P14" s="19">
        <v>0</v>
      </c>
      <c r="Q14" s="19">
        <v>18</v>
      </c>
      <c r="R14" s="19">
        <v>9</v>
      </c>
      <c r="S14" s="18" t="s">
        <v>731</v>
      </c>
    </row>
    <row r="15" spans="2:67" ht="15.75" x14ac:dyDescent="0.2">
      <c r="B15" s="147"/>
      <c r="C15" s="21" t="s">
        <v>102</v>
      </c>
      <c r="D15" s="19" t="str">
        <f>D14</f>
        <v>SR</v>
      </c>
      <c r="E15" s="19">
        <f>E14</f>
        <v>248</v>
      </c>
      <c r="F15" s="20"/>
      <c r="G15" s="19">
        <v>15.6</v>
      </c>
      <c r="H15" s="19">
        <v>98.9</v>
      </c>
      <c r="I15" s="19"/>
      <c r="J15" s="19">
        <v>5</v>
      </c>
      <c r="K15" s="19">
        <v>24</v>
      </c>
      <c r="L15" s="19">
        <v>4</v>
      </c>
      <c r="M15" s="19">
        <v>27</v>
      </c>
      <c r="N15" s="19">
        <v>27</v>
      </c>
      <c r="O15" s="19">
        <v>32</v>
      </c>
      <c r="P15" s="19">
        <v>2</v>
      </c>
      <c r="Q15" s="19">
        <v>20</v>
      </c>
      <c r="R15" s="19">
        <v>1</v>
      </c>
      <c r="S15" s="18" t="s">
        <v>732</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248</v>
      </c>
      <c r="F20" s="13">
        <f>F13</f>
        <v>1303.94</v>
      </c>
      <c r="G20" s="13">
        <f t="shared" ref="G20:R20" si="0">AVERAGE(G13:G18)</f>
        <v>14.733333333333333</v>
      </c>
      <c r="H20" s="13">
        <f t="shared" si="0"/>
        <v>92.90000000000002</v>
      </c>
      <c r="I20" s="13" t="e">
        <f t="shared" si="0"/>
        <v>#DIV/0!</v>
      </c>
      <c r="J20" s="13">
        <f t="shared" si="0"/>
        <v>5.666666666666667</v>
      </c>
      <c r="K20" s="13">
        <f t="shared" si="0"/>
        <v>25.333333333333332</v>
      </c>
      <c r="L20" s="13">
        <f t="shared" si="0"/>
        <v>3.6666666666666665</v>
      </c>
      <c r="M20" s="13">
        <f t="shared" si="0"/>
        <v>28.666666666666668</v>
      </c>
      <c r="N20" s="13">
        <f t="shared" si="0"/>
        <v>20.333333333333332</v>
      </c>
      <c r="O20" s="13">
        <f t="shared" si="0"/>
        <v>15</v>
      </c>
      <c r="P20" s="13">
        <f t="shared" si="0"/>
        <v>0.66666666666666663</v>
      </c>
      <c r="Q20" s="13">
        <f t="shared" si="0"/>
        <v>22.666666666666668</v>
      </c>
      <c r="R20" s="13">
        <f t="shared" si="0"/>
        <v>7.666666666666667</v>
      </c>
      <c r="S20" s="12"/>
    </row>
    <row r="21" spans="2:67" ht="15.75" x14ac:dyDescent="0.2">
      <c r="B21" s="17"/>
      <c r="C21" s="16" t="s">
        <v>97</v>
      </c>
      <c r="D21" s="15"/>
      <c r="E21" s="14"/>
      <c r="F21" s="14"/>
      <c r="G21" s="13">
        <f t="shared" ref="G21:R21" si="1">STDEV(G13:G18)/SQRT(COUNT(G13:G18))</f>
        <v>1.2875471943885342</v>
      </c>
      <c r="H21" s="13">
        <f t="shared" si="1"/>
        <v>3.8940124978399031</v>
      </c>
      <c r="I21" s="13" t="e">
        <f t="shared" si="1"/>
        <v>#DIV/0!</v>
      </c>
      <c r="J21" s="13">
        <f t="shared" si="1"/>
        <v>0.6666666666666673</v>
      </c>
      <c r="K21" s="13">
        <f t="shared" si="1"/>
        <v>1.8559214542766775</v>
      </c>
      <c r="L21" s="13">
        <f t="shared" si="1"/>
        <v>0.33333333333333276</v>
      </c>
      <c r="M21" s="13">
        <f t="shared" si="1"/>
        <v>7.8386506775365632</v>
      </c>
      <c r="N21" s="13">
        <f t="shared" si="1"/>
        <v>3.7564758898615498</v>
      </c>
      <c r="O21" s="13">
        <f t="shared" si="1"/>
        <v>8.6216781042517088</v>
      </c>
      <c r="P21" s="13">
        <f t="shared" si="1"/>
        <v>0.66666666666666674</v>
      </c>
      <c r="Q21" s="13">
        <f t="shared" si="1"/>
        <v>3.7118429085533498</v>
      </c>
      <c r="R21" s="13">
        <f t="shared" si="1"/>
        <v>3.5276684147527875</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745</v>
      </c>
      <c r="E23" s="19">
        <v>245</v>
      </c>
      <c r="F23" s="19">
        <v>1558.81</v>
      </c>
      <c r="G23" s="19">
        <v>11.6</v>
      </c>
      <c r="H23" s="19">
        <v>109</v>
      </c>
      <c r="I23" s="19"/>
      <c r="J23" s="19">
        <v>4</v>
      </c>
      <c r="K23" s="19">
        <v>27</v>
      </c>
      <c r="L23" s="19">
        <v>1</v>
      </c>
      <c r="M23" s="19">
        <v>2</v>
      </c>
      <c r="N23" s="19">
        <v>17</v>
      </c>
      <c r="O23" s="19">
        <v>23</v>
      </c>
      <c r="P23" s="19">
        <v>0</v>
      </c>
      <c r="Q23" s="19">
        <v>1</v>
      </c>
      <c r="R23" s="19">
        <v>7</v>
      </c>
      <c r="S23" s="18" t="s">
        <v>752</v>
      </c>
      <c r="U23" s="102">
        <v>3</v>
      </c>
      <c r="V23" s="102">
        <f>IF($H23="","",$H23)</f>
        <v>109</v>
      </c>
      <c r="W23" s="102">
        <f>IF(V23="","",V23/100)</f>
        <v>1.0900000000000001</v>
      </c>
      <c r="X23" s="102">
        <f>IF($G23="","",$G23)</f>
        <v>11.6</v>
      </c>
      <c r="Y23" s="102">
        <f>IF($K23="","",$K23)</f>
        <v>27</v>
      </c>
      <c r="Z23" s="102">
        <f>IF(J23="","",J23-1)</f>
        <v>3</v>
      </c>
      <c r="AA23" s="102">
        <f>IF($L23="","",$L23)</f>
        <v>1</v>
      </c>
      <c r="AB23" s="102">
        <f>IF($M23="","",$M23)</f>
        <v>2</v>
      </c>
      <c r="AC23" s="102">
        <f>IF($H24="","",$H24)</f>
        <v>95</v>
      </c>
      <c r="AD23" s="102">
        <f>IF(AC23="","",AC23/100)</f>
        <v>0.95</v>
      </c>
      <c r="AE23" s="102">
        <f>IF($G24="","",$G24)</f>
        <v>11.2</v>
      </c>
      <c r="AF23" s="102">
        <f>IF($K24="","",$K24)</f>
        <v>21</v>
      </c>
      <c r="AG23" s="102">
        <f>IF(J24="","",J24-1)</f>
        <v>6</v>
      </c>
      <c r="AH23" s="102">
        <f>IF($L24="","",$L24)</f>
        <v>2</v>
      </c>
      <c r="AI23" s="102">
        <f>IF($M24="","",$M24)</f>
        <v>8</v>
      </c>
      <c r="AJ23" s="102">
        <f>IF($H25="","",$H25)</f>
        <v>89.8</v>
      </c>
      <c r="AK23" s="102">
        <f>IF(AJ23="","",AJ23/100)</f>
        <v>0.89800000000000002</v>
      </c>
      <c r="AL23" s="102">
        <f>IF($G25="","",$G25)</f>
        <v>9.6999999999999993</v>
      </c>
      <c r="AM23" s="102">
        <f>IF($K25="","",$K25)</f>
        <v>21</v>
      </c>
      <c r="AN23" s="102">
        <f>IF(J25="","",J25-1)</f>
        <v>7</v>
      </c>
      <c r="AO23" s="102">
        <f>IF($L25="","",$L25)</f>
        <v>2</v>
      </c>
      <c r="AP23" s="102">
        <f>IF($M25="","",$M25)</f>
        <v>4</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9</v>
      </c>
      <c r="BM23" s="102">
        <f>SUM(P23:P28)/U23</f>
        <v>0</v>
      </c>
      <c r="BN23" s="102">
        <f>SUM(Q23:Q28)/U23</f>
        <v>5.666666666666667</v>
      </c>
      <c r="BO23" s="102">
        <f>SUM(R23:R28)/U23</f>
        <v>2.6666666666666665</v>
      </c>
    </row>
    <row r="24" spans="2:67" ht="15.75" x14ac:dyDescent="0.2">
      <c r="B24" s="147"/>
      <c r="C24" s="21" t="s">
        <v>103</v>
      </c>
      <c r="D24" s="19" t="s">
        <v>730</v>
      </c>
      <c r="E24" s="19">
        <v>248</v>
      </c>
      <c r="F24" s="20"/>
      <c r="G24" s="19">
        <v>11.2</v>
      </c>
      <c r="H24" s="19">
        <v>95</v>
      </c>
      <c r="I24" s="19"/>
      <c r="J24" s="19">
        <v>7</v>
      </c>
      <c r="K24" s="19">
        <v>21</v>
      </c>
      <c r="L24" s="19">
        <v>2</v>
      </c>
      <c r="M24" s="19">
        <v>8</v>
      </c>
      <c r="N24" s="19">
        <v>11</v>
      </c>
      <c r="O24" s="19">
        <v>2</v>
      </c>
      <c r="P24" s="19">
        <v>0</v>
      </c>
      <c r="Q24" s="19">
        <v>8</v>
      </c>
      <c r="R24" s="19">
        <v>0</v>
      </c>
      <c r="S24" s="18" t="s">
        <v>752</v>
      </c>
    </row>
    <row r="25" spans="2:67" ht="15.75" x14ac:dyDescent="0.2">
      <c r="B25" s="147"/>
      <c r="C25" s="21" t="s">
        <v>102</v>
      </c>
      <c r="D25" s="19" t="str">
        <f>D24</f>
        <v>SR</v>
      </c>
      <c r="E25" s="19">
        <f>E24</f>
        <v>248</v>
      </c>
      <c r="F25" s="20"/>
      <c r="G25" s="19">
        <v>9.6999999999999993</v>
      </c>
      <c r="H25" s="19">
        <v>89.8</v>
      </c>
      <c r="I25" s="19"/>
      <c r="J25" s="19">
        <v>8</v>
      </c>
      <c r="K25" s="19">
        <v>21</v>
      </c>
      <c r="L25" s="19">
        <v>2</v>
      </c>
      <c r="M25" s="19">
        <v>4</v>
      </c>
      <c r="N25" s="19">
        <v>14</v>
      </c>
      <c r="O25" s="19">
        <v>2</v>
      </c>
      <c r="P25" s="19">
        <v>0</v>
      </c>
      <c r="Q25" s="19">
        <v>8</v>
      </c>
      <c r="R25" s="19">
        <v>1</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248</v>
      </c>
      <c r="F30" s="13">
        <f>F23</f>
        <v>1558.81</v>
      </c>
      <c r="G30" s="13">
        <f t="shared" ref="G30:R30" si="2">AVERAGE(G23:G28)</f>
        <v>10.833333333333334</v>
      </c>
      <c r="H30" s="13">
        <f t="shared" si="2"/>
        <v>97.933333333333337</v>
      </c>
      <c r="I30" s="13" t="e">
        <f t="shared" si="2"/>
        <v>#DIV/0!</v>
      </c>
      <c r="J30" s="13">
        <f t="shared" si="2"/>
        <v>6.333333333333333</v>
      </c>
      <c r="K30" s="13">
        <f t="shared" si="2"/>
        <v>23</v>
      </c>
      <c r="L30" s="13">
        <f t="shared" si="2"/>
        <v>1.6666666666666667</v>
      </c>
      <c r="M30" s="13">
        <f t="shared" si="2"/>
        <v>4.666666666666667</v>
      </c>
      <c r="N30" s="13">
        <f t="shared" si="2"/>
        <v>14</v>
      </c>
      <c r="O30" s="13">
        <f t="shared" si="2"/>
        <v>9</v>
      </c>
      <c r="P30" s="13">
        <f t="shared" si="2"/>
        <v>0</v>
      </c>
      <c r="Q30" s="13">
        <f t="shared" si="2"/>
        <v>5.666666666666667</v>
      </c>
      <c r="R30" s="13">
        <f t="shared" si="2"/>
        <v>2.6666666666666665</v>
      </c>
      <c r="S30" s="12"/>
    </row>
    <row r="31" spans="2:67" ht="15.75" x14ac:dyDescent="0.2">
      <c r="B31" s="17"/>
      <c r="C31" s="16" t="s">
        <v>97</v>
      </c>
      <c r="D31" s="15"/>
      <c r="E31" s="14"/>
      <c r="F31" s="14"/>
      <c r="G31" s="13">
        <f t="shared" ref="G31:R31" si="3">STDEV(G23:G28)/SQRT(COUNT(G23:G28))</f>
        <v>0.57831171909658252</v>
      </c>
      <c r="H31" s="13">
        <f t="shared" si="3"/>
        <v>5.7333333333333343</v>
      </c>
      <c r="I31" s="13" t="e">
        <f t="shared" si="3"/>
        <v>#DIV/0!</v>
      </c>
      <c r="J31" s="13">
        <f t="shared" si="3"/>
        <v>1.2018504251546636</v>
      </c>
      <c r="K31" s="13">
        <f t="shared" si="3"/>
        <v>2</v>
      </c>
      <c r="L31" s="13">
        <f t="shared" si="3"/>
        <v>0.3333333333333332</v>
      </c>
      <c r="M31" s="13">
        <f t="shared" si="3"/>
        <v>1.763834207376394</v>
      </c>
      <c r="N31" s="13">
        <f t="shared" si="3"/>
        <v>1.7320508075688774</v>
      </c>
      <c r="O31" s="13">
        <f t="shared" si="3"/>
        <v>7</v>
      </c>
      <c r="P31" s="13">
        <f t="shared" si="3"/>
        <v>0</v>
      </c>
      <c r="Q31" s="13">
        <f t="shared" si="3"/>
        <v>2.3333333333333335</v>
      </c>
      <c r="R31" s="13">
        <f t="shared" si="3"/>
        <v>2.1858128414340001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245</v>
      </c>
      <c r="F33" s="19">
        <v>1399.8</v>
      </c>
      <c r="G33" s="19">
        <v>9.1</v>
      </c>
      <c r="H33" s="19">
        <v>70.5</v>
      </c>
      <c r="I33" s="19"/>
      <c r="J33" s="19">
        <v>6</v>
      </c>
      <c r="K33" s="19">
        <v>13</v>
      </c>
      <c r="L33" s="19">
        <v>1</v>
      </c>
      <c r="M33" s="19">
        <v>4</v>
      </c>
      <c r="N33" s="19">
        <v>7</v>
      </c>
      <c r="O33" s="19">
        <v>0</v>
      </c>
      <c r="P33" s="19">
        <v>0</v>
      </c>
      <c r="Q33" s="19">
        <v>5</v>
      </c>
      <c r="R33" s="19">
        <v>0</v>
      </c>
      <c r="S33" s="18" t="s">
        <v>731</v>
      </c>
      <c r="U33" s="102">
        <v>3</v>
      </c>
      <c r="V33" s="102">
        <f>IF($H33="","",$H33)</f>
        <v>70.5</v>
      </c>
      <c r="W33" s="102">
        <f>IF(V33="","",V33/100)</f>
        <v>0.70499999999999996</v>
      </c>
      <c r="X33" s="102">
        <f>IF($G33="","",$G33)</f>
        <v>9.1</v>
      </c>
      <c r="Y33" s="102">
        <f>IF($K33="","",$K33)</f>
        <v>13</v>
      </c>
      <c r="Z33" s="102">
        <f>IF(J33="","",J33-1)</f>
        <v>5</v>
      </c>
      <c r="AA33" s="102">
        <f>IF($L33="","",$L33)</f>
        <v>1</v>
      </c>
      <c r="AB33" s="102">
        <f>IF($M33="","",$M33)</f>
        <v>4</v>
      </c>
      <c r="AC33" s="102">
        <f>IF($H34="","",$H34)</f>
        <v>73.5</v>
      </c>
      <c r="AD33" s="102">
        <f>IF(AC33="","",AC33/100)</f>
        <v>0.73499999999999999</v>
      </c>
      <c r="AE33" s="102">
        <f>IF($G34="","",$G34)</f>
        <v>8.8000000000000007</v>
      </c>
      <c r="AF33" s="102">
        <f>IF($K34="","",$K34)</f>
        <v>18</v>
      </c>
      <c r="AG33" s="102">
        <f>IF(J34="","",J34-1)</f>
        <v>7</v>
      </c>
      <c r="AH33" s="102">
        <f>IF($L34="","",$L34)</f>
        <v>2</v>
      </c>
      <c r="AI33" s="102">
        <f>IF($M34="","",$M34)</f>
        <v>6</v>
      </c>
      <c r="AJ33" s="102">
        <f>IF($H35="","",$H35)</f>
        <v>76.099999999999994</v>
      </c>
      <c r="AK33" s="102">
        <f>IF(AJ33="","",AJ33/100)</f>
        <v>0.7609999999999999</v>
      </c>
      <c r="AL33" s="102">
        <f>IF($G35="","",$G35)</f>
        <v>12.4</v>
      </c>
      <c r="AM33" s="102">
        <f>IF($K35="","",$K35)</f>
        <v>18</v>
      </c>
      <c r="AN33" s="102">
        <f>IF(J35="","",J35-1)</f>
        <v>6</v>
      </c>
      <c r="AO33" s="102">
        <f>IF($L35="","",$L35)</f>
        <v>3</v>
      </c>
      <c r="AP33" s="102">
        <f>IF($M35="","",$M35)</f>
        <v>15</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v>
      </c>
      <c r="BM33" s="102">
        <f>SUM(P33:P38)/U33</f>
        <v>0</v>
      </c>
      <c r="BN33" s="102">
        <f>SUM(Q33:Q38)/U33</f>
        <v>4.666666666666667</v>
      </c>
      <c r="BO33" s="102">
        <f>SUM(R33:R38)/U33</f>
        <v>2</v>
      </c>
    </row>
    <row r="34" spans="2:67" ht="15.75" x14ac:dyDescent="0.2">
      <c r="B34" s="147"/>
      <c r="C34" s="21" t="s">
        <v>103</v>
      </c>
      <c r="D34" s="19" t="s">
        <v>730</v>
      </c>
      <c r="E34" s="19">
        <v>248</v>
      </c>
      <c r="F34" s="20"/>
      <c r="G34" s="19">
        <v>8.8000000000000007</v>
      </c>
      <c r="H34" s="19">
        <v>73.5</v>
      </c>
      <c r="I34" s="19"/>
      <c r="J34" s="19">
        <v>8</v>
      </c>
      <c r="K34" s="19">
        <v>18</v>
      </c>
      <c r="L34" s="19">
        <v>2</v>
      </c>
      <c r="M34" s="19">
        <v>6</v>
      </c>
      <c r="N34" s="19">
        <v>11</v>
      </c>
      <c r="O34" s="19">
        <v>0</v>
      </c>
      <c r="P34" s="19">
        <v>0</v>
      </c>
      <c r="Q34" s="19">
        <v>5</v>
      </c>
      <c r="R34" s="19">
        <v>0</v>
      </c>
      <c r="S34" s="18" t="s">
        <v>752</v>
      </c>
    </row>
    <row r="35" spans="2:67" ht="15.75" x14ac:dyDescent="0.2">
      <c r="B35" s="147"/>
      <c r="C35" s="21" t="s">
        <v>102</v>
      </c>
      <c r="D35" s="19" t="str">
        <f>D34</f>
        <v>SR</v>
      </c>
      <c r="E35" s="19">
        <f>E34</f>
        <v>248</v>
      </c>
      <c r="F35" s="20"/>
      <c r="G35" s="19">
        <v>12.4</v>
      </c>
      <c r="H35" s="19">
        <v>76.099999999999994</v>
      </c>
      <c r="I35" s="19"/>
      <c r="J35" s="19">
        <v>7</v>
      </c>
      <c r="K35" s="19">
        <v>18</v>
      </c>
      <c r="L35" s="19">
        <v>3</v>
      </c>
      <c r="M35" s="19">
        <v>15</v>
      </c>
      <c r="N35" s="19">
        <v>13</v>
      </c>
      <c r="O35" s="19">
        <v>0</v>
      </c>
      <c r="P35" s="19">
        <v>0</v>
      </c>
      <c r="Q35" s="19">
        <v>4</v>
      </c>
      <c r="R35" s="19">
        <v>6</v>
      </c>
      <c r="S35" s="18" t="s">
        <v>752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248</v>
      </c>
      <c r="F40" s="13">
        <f>F33</f>
        <v>1399.8</v>
      </c>
      <c r="G40" s="13">
        <f t="shared" ref="G40:R40" si="4">AVERAGE(G33:G38)</f>
        <v>10.1</v>
      </c>
      <c r="H40" s="13">
        <f t="shared" si="4"/>
        <v>73.36666666666666</v>
      </c>
      <c r="I40" s="13" t="e">
        <f t="shared" si="4"/>
        <v>#DIV/0!</v>
      </c>
      <c r="J40" s="13">
        <f t="shared" si="4"/>
        <v>7</v>
      </c>
      <c r="K40" s="13">
        <f t="shared" si="4"/>
        <v>16.333333333333332</v>
      </c>
      <c r="L40" s="13">
        <f t="shared" si="4"/>
        <v>2</v>
      </c>
      <c r="M40" s="13">
        <f t="shared" si="4"/>
        <v>8.3333333333333339</v>
      </c>
      <c r="N40" s="13">
        <f t="shared" si="4"/>
        <v>10.333333333333334</v>
      </c>
      <c r="O40" s="13">
        <f t="shared" si="4"/>
        <v>0</v>
      </c>
      <c r="P40" s="13">
        <f t="shared" si="4"/>
        <v>0</v>
      </c>
      <c r="Q40" s="13">
        <f t="shared" si="4"/>
        <v>4.666666666666667</v>
      </c>
      <c r="R40" s="13">
        <f t="shared" si="4"/>
        <v>2</v>
      </c>
      <c r="S40" s="12"/>
    </row>
    <row r="41" spans="2:67" ht="15.75" x14ac:dyDescent="0.2">
      <c r="B41" s="17"/>
      <c r="C41" s="16" t="s">
        <v>97</v>
      </c>
      <c r="D41" s="15"/>
      <c r="E41" s="14"/>
      <c r="F41" s="14"/>
      <c r="G41" s="13">
        <f t="shared" ref="G41:R41" si="5">STDEV(G33:G38)/SQRT(COUNT(G33:G38))</f>
        <v>1.153256259467085</v>
      </c>
      <c r="H41" s="13">
        <f t="shared" si="5"/>
        <v>1.6179548132682116</v>
      </c>
      <c r="I41" s="13" t="e">
        <f t="shared" si="5"/>
        <v>#DIV/0!</v>
      </c>
      <c r="J41" s="13">
        <f t="shared" si="5"/>
        <v>0.57735026918962584</v>
      </c>
      <c r="K41" s="13">
        <f t="shared" si="5"/>
        <v>1.666666666666665</v>
      </c>
      <c r="L41" s="13">
        <f t="shared" si="5"/>
        <v>0.57735026918962584</v>
      </c>
      <c r="M41" s="13">
        <f t="shared" si="5"/>
        <v>3.3829638550307397</v>
      </c>
      <c r="N41" s="13">
        <f t="shared" si="5"/>
        <v>1.7638342073763946</v>
      </c>
      <c r="O41" s="13">
        <f t="shared" si="5"/>
        <v>0</v>
      </c>
      <c r="P41" s="13">
        <f t="shared" si="5"/>
        <v>0</v>
      </c>
      <c r="Q41" s="13">
        <f t="shared" si="5"/>
        <v>0.33333333333333454</v>
      </c>
      <c r="R41" s="13">
        <f t="shared" si="5"/>
        <v>2</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245</v>
      </c>
      <c r="F43" s="19">
        <v>1397.98</v>
      </c>
      <c r="G43" s="19">
        <v>15.2</v>
      </c>
      <c r="H43" s="19">
        <v>92.3</v>
      </c>
      <c r="I43" s="19"/>
      <c r="J43" s="19">
        <v>5</v>
      </c>
      <c r="K43" s="19">
        <v>24</v>
      </c>
      <c r="L43" s="19">
        <v>2</v>
      </c>
      <c r="M43" s="19">
        <v>13</v>
      </c>
      <c r="N43" s="19">
        <v>30</v>
      </c>
      <c r="O43" s="19">
        <v>12</v>
      </c>
      <c r="P43" s="19">
        <v>0</v>
      </c>
      <c r="Q43" s="19">
        <v>9</v>
      </c>
      <c r="R43" s="19">
        <v>15</v>
      </c>
      <c r="S43" s="18" t="s">
        <v>732</v>
      </c>
      <c r="U43" s="102">
        <v>3</v>
      </c>
      <c r="V43" s="102">
        <f>IF($H43="","",$H43)</f>
        <v>92.3</v>
      </c>
      <c r="W43" s="102">
        <f>IF(V43="","",V43/100)</f>
        <v>0.92299999999999993</v>
      </c>
      <c r="X43" s="102">
        <f>IF($G43="","",$G43)</f>
        <v>15.2</v>
      </c>
      <c r="Y43" s="102">
        <f>IF($K43="","",$K43)</f>
        <v>24</v>
      </c>
      <c r="Z43" s="102">
        <f>IF(J43="","",J43-1)</f>
        <v>4</v>
      </c>
      <c r="AA43" s="102">
        <f>IF($L43="","",$L43)</f>
        <v>2</v>
      </c>
      <c r="AB43" s="102">
        <f>IF($M43="","",$M43)</f>
        <v>13</v>
      </c>
      <c r="AC43" s="102">
        <f>IF($H44="","",$H44)</f>
        <v>118.3</v>
      </c>
      <c r="AD43" s="102">
        <f>IF(AC43="","",AC43/100)</f>
        <v>1.1830000000000001</v>
      </c>
      <c r="AE43" s="102">
        <f>IF($G44="","",$G44)</f>
        <v>14.5</v>
      </c>
      <c r="AF43" s="102">
        <f>IF($K44="","",$K44)</f>
        <v>27</v>
      </c>
      <c r="AG43" s="102">
        <f>IF(J44="","",J44-1)</f>
        <v>5</v>
      </c>
      <c r="AH43" s="102">
        <f>IF($L44="","",$L44)</f>
        <v>1</v>
      </c>
      <c r="AI43" s="102">
        <f>IF($M44="","",$M44)</f>
        <v>7</v>
      </c>
      <c r="AJ43" s="102">
        <f>IF($H45="","",$H45)</f>
        <v>85.9</v>
      </c>
      <c r="AK43" s="102">
        <f>IF(AJ43="","",AJ43/100)</f>
        <v>0.8590000000000001</v>
      </c>
      <c r="AL43" s="102">
        <f>IF($G45="","",$G45)</f>
        <v>10</v>
      </c>
      <c r="AM43" s="102">
        <f>IF($K45="","",$K45)</f>
        <v>23</v>
      </c>
      <c r="AN43" s="102">
        <f>IF(J45="","",J45-1)</f>
        <v>4</v>
      </c>
      <c r="AO43" s="102">
        <f>IF($L45="","",$L45)</f>
        <v>1</v>
      </c>
      <c r="AP43" s="102">
        <f>IF($M45="","",$M45)</f>
        <v>8</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7.666666666666667</v>
      </c>
      <c r="BM43" s="102">
        <f>SUM(P43:P48)/U43</f>
        <v>0.33333333333333331</v>
      </c>
      <c r="BN43" s="102">
        <f>SUM(Q43:Q48)/U43</f>
        <v>8</v>
      </c>
      <c r="BO43" s="102">
        <f>SUM(R43:R48)/U43</f>
        <v>10</v>
      </c>
    </row>
    <row r="44" spans="2:67" ht="15.75" x14ac:dyDescent="0.2">
      <c r="B44" s="147"/>
      <c r="C44" s="21" t="s">
        <v>103</v>
      </c>
      <c r="D44" s="19" t="s">
        <v>730</v>
      </c>
      <c r="E44" s="19">
        <v>248</v>
      </c>
      <c r="F44" s="20"/>
      <c r="G44" s="19">
        <v>14.5</v>
      </c>
      <c r="H44" s="19">
        <v>118.3</v>
      </c>
      <c r="I44" s="19"/>
      <c r="J44" s="19">
        <v>6</v>
      </c>
      <c r="K44" s="19">
        <v>27</v>
      </c>
      <c r="L44" s="19">
        <v>1</v>
      </c>
      <c r="M44" s="19">
        <v>7</v>
      </c>
      <c r="N44" s="19">
        <v>18</v>
      </c>
      <c r="O44" s="19">
        <v>5</v>
      </c>
      <c r="P44" s="19">
        <v>1</v>
      </c>
      <c r="Q44" s="19">
        <v>13</v>
      </c>
      <c r="R44" s="19">
        <v>11</v>
      </c>
      <c r="S44" s="18" t="s">
        <v>731</v>
      </c>
    </row>
    <row r="45" spans="2:67" ht="15.75" x14ac:dyDescent="0.2">
      <c r="B45" s="147"/>
      <c r="C45" s="21" t="s">
        <v>102</v>
      </c>
      <c r="D45" s="19" t="str">
        <f>D44</f>
        <v>SR</v>
      </c>
      <c r="E45" s="19">
        <f>E44</f>
        <v>248</v>
      </c>
      <c r="F45" s="20"/>
      <c r="G45" s="19">
        <v>10</v>
      </c>
      <c r="H45" s="19">
        <v>85.9</v>
      </c>
      <c r="I45" s="19"/>
      <c r="J45" s="19">
        <v>5</v>
      </c>
      <c r="K45" s="19">
        <v>23</v>
      </c>
      <c r="L45" s="19">
        <v>1</v>
      </c>
      <c r="M45" s="19">
        <v>8</v>
      </c>
      <c r="N45" s="19">
        <v>17</v>
      </c>
      <c r="O45" s="19">
        <v>6</v>
      </c>
      <c r="P45" s="19">
        <v>0</v>
      </c>
      <c r="Q45" s="19">
        <v>2</v>
      </c>
      <c r="R45" s="19">
        <v>4</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248</v>
      </c>
      <c r="F50" s="13">
        <f>F43</f>
        <v>1397.98</v>
      </c>
      <c r="G50" s="13">
        <f t="shared" ref="G50:R50" si="6">AVERAGE(G43:G48)</f>
        <v>13.233333333333334</v>
      </c>
      <c r="H50" s="13">
        <f t="shared" si="6"/>
        <v>98.833333333333329</v>
      </c>
      <c r="I50" s="13" t="e">
        <f t="shared" si="6"/>
        <v>#DIV/0!</v>
      </c>
      <c r="J50" s="13">
        <f t="shared" si="6"/>
        <v>5.333333333333333</v>
      </c>
      <c r="K50" s="13">
        <f t="shared" si="6"/>
        <v>24.666666666666668</v>
      </c>
      <c r="L50" s="13">
        <f t="shared" si="6"/>
        <v>1.3333333333333333</v>
      </c>
      <c r="M50" s="13">
        <f t="shared" si="6"/>
        <v>9.3333333333333339</v>
      </c>
      <c r="N50" s="13">
        <f t="shared" si="6"/>
        <v>21.666666666666668</v>
      </c>
      <c r="O50" s="13">
        <f t="shared" si="6"/>
        <v>7.666666666666667</v>
      </c>
      <c r="P50" s="13">
        <f t="shared" si="6"/>
        <v>0.33333333333333331</v>
      </c>
      <c r="Q50" s="13">
        <f t="shared" si="6"/>
        <v>8</v>
      </c>
      <c r="R50" s="13">
        <f t="shared" si="6"/>
        <v>10</v>
      </c>
      <c r="S50" s="12"/>
    </row>
    <row r="51" spans="2:67" ht="15.75" x14ac:dyDescent="0.2">
      <c r="B51" s="17"/>
      <c r="C51" s="16" t="s">
        <v>97</v>
      </c>
      <c r="D51" s="15"/>
      <c r="E51" s="14"/>
      <c r="F51" s="14"/>
      <c r="G51" s="13">
        <f t="shared" ref="G51:R51" si="7">STDEV(G43:G48)/SQRT(COUNT(G43:G48))</f>
        <v>1.6292465879799893</v>
      </c>
      <c r="H51" s="13">
        <f t="shared" si="7"/>
        <v>9.9071242604053165</v>
      </c>
      <c r="I51" s="13" t="e">
        <f t="shared" si="7"/>
        <v>#DIV/0!</v>
      </c>
      <c r="J51" s="13">
        <f t="shared" si="7"/>
        <v>0.33333333333333337</v>
      </c>
      <c r="K51" s="13">
        <f t="shared" si="7"/>
        <v>1.2018504251546633</v>
      </c>
      <c r="L51" s="13">
        <f t="shared" si="7"/>
        <v>0.33333333333333337</v>
      </c>
      <c r="M51" s="13">
        <f t="shared" si="7"/>
        <v>1.8559214542766749</v>
      </c>
      <c r="N51" s="13">
        <f t="shared" si="7"/>
        <v>4.1766546953805577</v>
      </c>
      <c r="O51" s="13">
        <f t="shared" si="7"/>
        <v>2.1858128414340001</v>
      </c>
      <c r="P51" s="13">
        <f t="shared" si="7"/>
        <v>0.33333333333333337</v>
      </c>
      <c r="Q51" s="13">
        <f t="shared" si="7"/>
        <v>3.2145502536643185</v>
      </c>
      <c r="R51" s="13">
        <f t="shared" si="7"/>
        <v>3.2145502536643185</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745</v>
      </c>
      <c r="E53" s="19">
        <v>245</v>
      </c>
      <c r="F53" s="19">
        <v>1356.29</v>
      </c>
      <c r="G53" s="19">
        <v>10.43</v>
      </c>
      <c r="H53" s="19">
        <v>69.2</v>
      </c>
      <c r="I53" s="19"/>
      <c r="J53" s="19">
        <v>7</v>
      </c>
      <c r="K53" s="19">
        <v>16</v>
      </c>
      <c r="L53" s="19">
        <v>1</v>
      </c>
      <c r="M53" s="19">
        <v>9</v>
      </c>
      <c r="N53" s="19">
        <v>15</v>
      </c>
      <c r="O53" s="19">
        <v>0</v>
      </c>
      <c r="P53" s="19">
        <v>0</v>
      </c>
      <c r="Q53" s="19">
        <v>7</v>
      </c>
      <c r="R53" s="19">
        <v>2</v>
      </c>
      <c r="S53" s="18"/>
      <c r="U53" s="102">
        <v>3</v>
      </c>
      <c r="V53" s="102">
        <f>IF($H53="","",$H53)</f>
        <v>69.2</v>
      </c>
      <c r="W53" s="102">
        <f>IF(V53="","",V53/100)</f>
        <v>0.69200000000000006</v>
      </c>
      <c r="X53" s="102">
        <f>IF($G53="","",$G53)</f>
        <v>10.43</v>
      </c>
      <c r="Y53" s="102">
        <f>IF($K53="","",$K53)</f>
        <v>16</v>
      </c>
      <c r="Z53" s="102">
        <f>IF(J53="","",J53-1)</f>
        <v>6</v>
      </c>
      <c r="AA53" s="102">
        <f>IF($L53="","",$L53)</f>
        <v>1</v>
      </c>
      <c r="AB53" s="102">
        <f>IF($M53="","",$M53)</f>
        <v>9</v>
      </c>
      <c r="AC53" s="102">
        <f>IF($H54="","",$H54)</f>
        <v>77.099999999999994</v>
      </c>
      <c r="AD53" s="102">
        <f>IF(AC53="","",AC53/100)</f>
        <v>0.77099999999999991</v>
      </c>
      <c r="AE53" s="102">
        <f>IF($G54="","",$G54)</f>
        <v>10.62</v>
      </c>
      <c r="AF53" s="102">
        <f>IF($K54="","",$K54)</f>
        <v>22</v>
      </c>
      <c r="AG53" s="102">
        <f>IF(J54="","",J54-1)</f>
        <v>7</v>
      </c>
      <c r="AH53" s="102">
        <f>IF($L54="","",$L54)</f>
        <v>1</v>
      </c>
      <c r="AI53" s="102">
        <f>IF($M54="","",$M54)</f>
        <v>8</v>
      </c>
      <c r="AJ53" s="102">
        <f>IF($H55="","",$H55)</f>
        <v>69.3</v>
      </c>
      <c r="AK53" s="102">
        <f>IF(AJ53="","",AJ53/100)</f>
        <v>0.69299999999999995</v>
      </c>
      <c r="AL53" s="102">
        <f>IF($G55="","",$G55)</f>
        <v>8.69</v>
      </c>
      <c r="AM53" s="102">
        <f>IF($K55="","",$K55)</f>
        <v>26</v>
      </c>
      <c r="AN53" s="102">
        <f>IF(J55="","",J55-1)</f>
        <v>7</v>
      </c>
      <c r="AO53" s="102">
        <f>IF($L55="","",$L55)</f>
        <v>0</v>
      </c>
      <c r="AP53" s="102">
        <f>IF($M55="","",$M55)</f>
        <v>0</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0.66666666666666663</v>
      </c>
      <c r="BM53" s="102">
        <f>SUM(P53:P58)/U53</f>
        <v>0</v>
      </c>
      <c r="BN53" s="102">
        <f>SUM(Q53:Q58)/U53</f>
        <v>5</v>
      </c>
      <c r="BO53" s="102">
        <f>SUM(R53:R58)/U53</f>
        <v>3.3333333333333335</v>
      </c>
    </row>
    <row r="54" spans="2:67" ht="15.75" x14ac:dyDescent="0.2">
      <c r="B54" s="147"/>
      <c r="C54" s="21" t="s">
        <v>103</v>
      </c>
      <c r="D54" s="19" t="s">
        <v>745</v>
      </c>
      <c r="E54" s="19">
        <v>248</v>
      </c>
      <c r="F54" s="20"/>
      <c r="G54" s="19">
        <v>10.62</v>
      </c>
      <c r="H54" s="19">
        <v>77.099999999999994</v>
      </c>
      <c r="I54" s="19"/>
      <c r="J54" s="19">
        <v>8</v>
      </c>
      <c r="K54" s="19">
        <v>22</v>
      </c>
      <c r="L54" s="19">
        <v>1</v>
      </c>
      <c r="M54" s="19">
        <v>8</v>
      </c>
      <c r="N54" s="19">
        <v>16</v>
      </c>
      <c r="O54" s="19">
        <v>0</v>
      </c>
      <c r="P54" s="19">
        <v>0</v>
      </c>
      <c r="Q54" s="19">
        <v>6</v>
      </c>
      <c r="R54" s="19">
        <v>5</v>
      </c>
      <c r="S54" s="18" t="s">
        <v>731</v>
      </c>
    </row>
    <row r="55" spans="2:67" ht="15.75" x14ac:dyDescent="0.2">
      <c r="B55" s="147"/>
      <c r="C55" s="21" t="s">
        <v>102</v>
      </c>
      <c r="D55" s="19" t="str">
        <f>D54</f>
        <v>CO'B</v>
      </c>
      <c r="E55" s="19">
        <f>E54</f>
        <v>248</v>
      </c>
      <c r="F55" s="20"/>
      <c r="G55" s="19">
        <v>8.69</v>
      </c>
      <c r="H55" s="19">
        <v>69.3</v>
      </c>
      <c r="I55" s="19"/>
      <c r="J55" s="19">
        <v>8</v>
      </c>
      <c r="K55" s="19">
        <v>26</v>
      </c>
      <c r="L55" s="19">
        <v>0</v>
      </c>
      <c r="M55" s="19">
        <v>0</v>
      </c>
      <c r="N55" s="19">
        <v>12</v>
      </c>
      <c r="O55" s="19">
        <v>2</v>
      </c>
      <c r="P55" s="19">
        <v>0</v>
      </c>
      <c r="Q55" s="19">
        <v>2</v>
      </c>
      <c r="R55" s="19">
        <v>3</v>
      </c>
      <c r="S55" s="18" t="s">
        <v>752</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248</v>
      </c>
      <c r="F60" s="13">
        <f>F53</f>
        <v>1356.29</v>
      </c>
      <c r="G60" s="13">
        <f t="shared" ref="G60:R60" si="8">AVERAGE(G53:G58)</f>
        <v>9.9133333333333322</v>
      </c>
      <c r="H60" s="13">
        <f t="shared" si="8"/>
        <v>71.866666666666674</v>
      </c>
      <c r="I60" s="13" t="e">
        <f t="shared" si="8"/>
        <v>#DIV/0!</v>
      </c>
      <c r="J60" s="13">
        <f t="shared" si="8"/>
        <v>7.666666666666667</v>
      </c>
      <c r="K60" s="13">
        <f t="shared" si="8"/>
        <v>21.333333333333332</v>
      </c>
      <c r="L60" s="13">
        <f t="shared" si="8"/>
        <v>0.66666666666666663</v>
      </c>
      <c r="M60" s="13">
        <f t="shared" si="8"/>
        <v>5.666666666666667</v>
      </c>
      <c r="N60" s="13">
        <f t="shared" si="8"/>
        <v>14.333333333333334</v>
      </c>
      <c r="O60" s="13">
        <f t="shared" si="8"/>
        <v>0.66666666666666663</v>
      </c>
      <c r="P60" s="13">
        <f t="shared" si="8"/>
        <v>0</v>
      </c>
      <c r="Q60" s="13">
        <f t="shared" si="8"/>
        <v>5</v>
      </c>
      <c r="R60" s="13">
        <f t="shared" si="8"/>
        <v>3.3333333333333335</v>
      </c>
      <c r="S60" s="12"/>
    </row>
    <row r="61" spans="2:67" ht="15.75" x14ac:dyDescent="0.2">
      <c r="B61" s="17"/>
      <c r="C61" s="16" t="s">
        <v>97</v>
      </c>
      <c r="D61" s="15"/>
      <c r="E61" s="14"/>
      <c r="F61" s="14"/>
      <c r="G61" s="13">
        <f t="shared" ref="G61:R61" si="9">STDEV(G53:G58)/SQRT(COUNT(G53:G58))</f>
        <v>0.61412087120081205</v>
      </c>
      <c r="H61" s="13">
        <f t="shared" si="9"/>
        <v>2.6168258974906542</v>
      </c>
      <c r="I61" s="13" t="e">
        <f t="shared" si="9"/>
        <v>#DIV/0!</v>
      </c>
      <c r="J61" s="13">
        <f t="shared" si="9"/>
        <v>0.33333333333333337</v>
      </c>
      <c r="K61" s="13">
        <f t="shared" si="9"/>
        <v>2.9059326290271179</v>
      </c>
      <c r="L61" s="13">
        <f t="shared" si="9"/>
        <v>0.33333333333333337</v>
      </c>
      <c r="M61" s="13">
        <f t="shared" si="9"/>
        <v>2.8480012484391777</v>
      </c>
      <c r="N61" s="13">
        <f t="shared" si="9"/>
        <v>1.2018504251546605</v>
      </c>
      <c r="O61" s="13">
        <f t="shared" si="9"/>
        <v>0.66666666666666674</v>
      </c>
      <c r="P61" s="13">
        <f t="shared" si="9"/>
        <v>0</v>
      </c>
      <c r="Q61" s="13">
        <f t="shared" si="9"/>
        <v>1.5275252316519468</v>
      </c>
      <c r="R61" s="13">
        <f t="shared" si="9"/>
        <v>0.88191710368819676</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745</v>
      </c>
      <c r="E63" s="19">
        <v>245</v>
      </c>
      <c r="F63" s="19">
        <v>1538.72</v>
      </c>
      <c r="G63" s="19">
        <v>16.239999999999998</v>
      </c>
      <c r="H63" s="19">
        <v>129.6</v>
      </c>
      <c r="I63" s="19"/>
      <c r="J63" s="19">
        <v>8</v>
      </c>
      <c r="K63" s="19">
        <v>34</v>
      </c>
      <c r="L63" s="19">
        <v>2</v>
      </c>
      <c r="M63" s="19">
        <v>20</v>
      </c>
      <c r="N63" s="19">
        <v>39</v>
      </c>
      <c r="O63" s="19">
        <v>30</v>
      </c>
      <c r="P63" s="19">
        <v>1</v>
      </c>
      <c r="Q63" s="19">
        <v>14</v>
      </c>
      <c r="R63" s="19">
        <v>2</v>
      </c>
      <c r="S63" s="18"/>
      <c r="T63" s="7" t="s">
        <v>783</v>
      </c>
      <c r="U63" s="102">
        <v>3</v>
      </c>
      <c r="V63" s="102">
        <f>IF($H63="","",$H63)</f>
        <v>129.6</v>
      </c>
      <c r="W63" s="102">
        <f>IF(V63="","",V63/100)</f>
        <v>1.296</v>
      </c>
      <c r="X63" s="102">
        <f>IF($G63="","",$G63)</f>
        <v>16.239999999999998</v>
      </c>
      <c r="Y63" s="102">
        <f>IF($K63="","",$K63)</f>
        <v>34</v>
      </c>
      <c r="Z63" s="102">
        <f>IF(J63="","",J63-1)</f>
        <v>7</v>
      </c>
      <c r="AA63" s="102">
        <f>IF($L63="","",$L63)</f>
        <v>2</v>
      </c>
      <c r="AB63" s="102">
        <f>IF($M63="","",$M63)</f>
        <v>20</v>
      </c>
      <c r="AC63" s="102">
        <f>IF($H64="","",$H64)</f>
        <v>95.8</v>
      </c>
      <c r="AD63" s="102">
        <f>IF(AC63="","",AC63/100)</f>
        <v>0.95799999999999996</v>
      </c>
      <c r="AE63" s="102">
        <f>IF($G64="","",$G64)</f>
        <v>8.94</v>
      </c>
      <c r="AF63" s="102">
        <f>IF($K64="","",$K64)</f>
        <v>20</v>
      </c>
      <c r="AG63" s="102">
        <f>IF(J64="","",J64-1)</f>
        <v>7</v>
      </c>
      <c r="AH63" s="102">
        <f>IF($L64="","",$L64)</f>
        <v>1</v>
      </c>
      <c r="AI63" s="102">
        <f>IF($M64="","",$M64)</f>
        <v>3</v>
      </c>
      <c r="AJ63" s="102">
        <f>IF($H65="","",$H65)</f>
        <v>96.2</v>
      </c>
      <c r="AK63" s="102">
        <f>IF(AJ63="","",AJ63/100)</f>
        <v>0.96200000000000008</v>
      </c>
      <c r="AL63" s="102">
        <f>IF($G65="","",$G65)</f>
        <v>11.4</v>
      </c>
      <c r="AM63" s="102">
        <f>IF($K65="","",$K65)</f>
        <v>24</v>
      </c>
      <c r="AN63" s="102">
        <f>IF(J65="","",J65-1)</f>
        <v>6</v>
      </c>
      <c r="AO63" s="102">
        <f>IF($L65="","",$L65)</f>
        <v>1</v>
      </c>
      <c r="AP63" s="102">
        <f>IF($M65="","",$M65)</f>
        <v>9</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10</v>
      </c>
      <c r="BM63" s="102">
        <f>SUM(P63:P68)/U63</f>
        <v>0.33333333333333331</v>
      </c>
      <c r="BN63" s="102">
        <f>SUM(Q63:Q68)/U63</f>
        <v>9.6666666666666661</v>
      </c>
      <c r="BO63" s="102">
        <f>SUM(R63:R68)/U63</f>
        <v>2.6666666666666665</v>
      </c>
    </row>
    <row r="64" spans="2:67" ht="15.75" x14ac:dyDescent="0.2">
      <c r="B64" s="147"/>
      <c r="C64" s="21" t="s">
        <v>103</v>
      </c>
      <c r="D64" s="19" t="s">
        <v>745</v>
      </c>
      <c r="E64" s="19">
        <v>248</v>
      </c>
      <c r="F64" s="20"/>
      <c r="G64" s="19">
        <v>8.94</v>
      </c>
      <c r="H64" s="19">
        <v>95.8</v>
      </c>
      <c r="I64" s="19"/>
      <c r="J64" s="19">
        <v>8</v>
      </c>
      <c r="K64" s="19">
        <v>20</v>
      </c>
      <c r="L64" s="19">
        <v>1</v>
      </c>
      <c r="M64" s="19">
        <v>3</v>
      </c>
      <c r="N64" s="19">
        <v>8</v>
      </c>
      <c r="O64" s="19">
        <v>0</v>
      </c>
      <c r="P64" s="19">
        <v>0</v>
      </c>
      <c r="Q64" s="19">
        <v>6</v>
      </c>
      <c r="R64" s="19">
        <v>0</v>
      </c>
      <c r="S64" s="18" t="s">
        <v>752</v>
      </c>
    </row>
    <row r="65" spans="2:67" ht="15.75" x14ac:dyDescent="0.2">
      <c r="B65" s="147"/>
      <c r="C65" s="21" t="s">
        <v>102</v>
      </c>
      <c r="D65" s="19" t="s">
        <v>730</v>
      </c>
      <c r="E65" s="19">
        <f>E64</f>
        <v>248</v>
      </c>
      <c r="F65" s="20"/>
      <c r="G65" s="19">
        <v>11.4</v>
      </c>
      <c r="H65" s="19">
        <v>96.2</v>
      </c>
      <c r="I65" s="19"/>
      <c r="J65" s="19">
        <v>7</v>
      </c>
      <c r="K65" s="19">
        <v>24</v>
      </c>
      <c r="L65" s="19">
        <v>1</v>
      </c>
      <c r="M65" s="19">
        <v>9</v>
      </c>
      <c r="N65" s="19">
        <v>25</v>
      </c>
      <c r="O65" s="19">
        <v>0</v>
      </c>
      <c r="P65" s="19">
        <v>0</v>
      </c>
      <c r="Q65" s="19">
        <v>9</v>
      </c>
      <c r="R65" s="19">
        <v>6</v>
      </c>
      <c r="S65" s="18"/>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248</v>
      </c>
      <c r="F70" s="13">
        <f>F63</f>
        <v>1538.72</v>
      </c>
      <c r="G70" s="13">
        <f t="shared" ref="G70:R70" si="10">AVERAGE(G63:G68)</f>
        <v>12.193333333333333</v>
      </c>
      <c r="H70" s="13">
        <f t="shared" si="10"/>
        <v>107.19999999999999</v>
      </c>
      <c r="I70" s="13" t="e">
        <f t="shared" si="10"/>
        <v>#DIV/0!</v>
      </c>
      <c r="J70" s="13">
        <f t="shared" si="10"/>
        <v>7.666666666666667</v>
      </c>
      <c r="K70" s="13">
        <f t="shared" si="10"/>
        <v>26</v>
      </c>
      <c r="L70" s="13">
        <f t="shared" si="10"/>
        <v>1.3333333333333333</v>
      </c>
      <c r="M70" s="13">
        <f t="shared" si="10"/>
        <v>10.666666666666666</v>
      </c>
      <c r="N70" s="13">
        <f t="shared" si="10"/>
        <v>24</v>
      </c>
      <c r="O70" s="13">
        <f t="shared" si="10"/>
        <v>10</v>
      </c>
      <c r="P70" s="13">
        <f t="shared" si="10"/>
        <v>0.33333333333333331</v>
      </c>
      <c r="Q70" s="13">
        <f t="shared" si="10"/>
        <v>9.6666666666666661</v>
      </c>
      <c r="R70" s="13">
        <f t="shared" si="10"/>
        <v>2.6666666666666665</v>
      </c>
      <c r="S70" s="12"/>
    </row>
    <row r="71" spans="2:67" ht="15.75" x14ac:dyDescent="0.2">
      <c r="B71" s="17"/>
      <c r="C71" s="16" t="s">
        <v>97</v>
      </c>
      <c r="D71" s="15"/>
      <c r="E71" s="14"/>
      <c r="F71" s="14"/>
      <c r="G71" s="13">
        <f t="shared" ref="G71:R71" si="11">STDEV(G63:G68)/SQRT(COUNT(G63:G68))</f>
        <v>2.1443362091280762</v>
      </c>
      <c r="H71" s="13">
        <f t="shared" si="11"/>
        <v>11.20059522227875</v>
      </c>
      <c r="I71" s="13" t="e">
        <f t="shared" si="11"/>
        <v>#DIV/0!</v>
      </c>
      <c r="J71" s="13">
        <f t="shared" si="11"/>
        <v>0.33333333333333337</v>
      </c>
      <c r="K71" s="13">
        <f t="shared" si="11"/>
        <v>4.1633319989322652</v>
      </c>
      <c r="L71" s="13">
        <f t="shared" si="11"/>
        <v>0.33333333333333337</v>
      </c>
      <c r="M71" s="13">
        <f t="shared" si="11"/>
        <v>4.9777281743560264</v>
      </c>
      <c r="N71" s="13">
        <f t="shared" si="11"/>
        <v>8.9628864398325021</v>
      </c>
      <c r="O71" s="13">
        <f t="shared" si="11"/>
        <v>10.000000000000002</v>
      </c>
      <c r="P71" s="13">
        <f t="shared" si="11"/>
        <v>0.33333333333333337</v>
      </c>
      <c r="Q71" s="13">
        <f t="shared" si="11"/>
        <v>2.3333333333333339</v>
      </c>
      <c r="R71" s="13">
        <f t="shared" si="11"/>
        <v>1.763834207376394</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245</v>
      </c>
      <c r="F73" s="19">
        <v>1705.43</v>
      </c>
      <c r="G73" s="19">
        <v>11.5</v>
      </c>
      <c r="H73" s="19">
        <v>94.5</v>
      </c>
      <c r="I73" s="19"/>
      <c r="J73" s="19">
        <v>5</v>
      </c>
      <c r="K73" s="19">
        <v>25</v>
      </c>
      <c r="L73" s="19">
        <v>2</v>
      </c>
      <c r="M73" s="19">
        <v>4</v>
      </c>
      <c r="N73" s="19">
        <v>20</v>
      </c>
      <c r="O73" s="19">
        <v>3</v>
      </c>
      <c r="P73" s="19">
        <v>0</v>
      </c>
      <c r="Q73" s="19">
        <v>5</v>
      </c>
      <c r="R73" s="19">
        <v>10</v>
      </c>
      <c r="S73" s="18" t="s">
        <v>752</v>
      </c>
      <c r="T73" s="7" t="s">
        <v>829</v>
      </c>
      <c r="U73" s="102">
        <v>3</v>
      </c>
      <c r="V73" s="102">
        <f>IF($H73="","",$H73)</f>
        <v>94.5</v>
      </c>
      <c r="W73" s="102">
        <f>IF(V73="","",V73/100)</f>
        <v>0.94499999999999995</v>
      </c>
      <c r="X73" s="102">
        <f>IF($G73="","",$G73)</f>
        <v>11.5</v>
      </c>
      <c r="Y73" s="102">
        <f>IF($K73="","",$K73)</f>
        <v>25</v>
      </c>
      <c r="Z73" s="102">
        <f>IF(J73="","",J73-1)</f>
        <v>4</v>
      </c>
      <c r="AA73" s="102">
        <f>IF($L73="","",$L73)</f>
        <v>2</v>
      </c>
      <c r="AB73" s="102">
        <f>IF($M73="","",$M73)</f>
        <v>4</v>
      </c>
      <c r="AC73" s="102">
        <f>IF($H74="","",$H74)</f>
        <v>114</v>
      </c>
      <c r="AD73" s="102">
        <f>IF(AC73="","",AC73/100)</f>
        <v>1.1399999999999999</v>
      </c>
      <c r="AE73" s="102">
        <f>IF($G74="","",$G74)</f>
        <v>11.7</v>
      </c>
      <c r="AF73" s="102">
        <f>IF($K74="","",$K74)</f>
        <v>24</v>
      </c>
      <c r="AG73" s="102">
        <f>IF(J74="","",J74-1)</f>
        <v>6</v>
      </c>
      <c r="AH73" s="102">
        <f>IF($L74="","",$L74)</f>
        <v>2</v>
      </c>
      <c r="AI73" s="102">
        <f>IF($M74="","",$M74)</f>
        <v>8</v>
      </c>
      <c r="AJ73" s="102">
        <f>IF($H75="","",$H75)</f>
        <v>90.7</v>
      </c>
      <c r="AK73" s="102">
        <f>IF(AJ73="","",AJ73/100)</f>
        <v>0.90700000000000003</v>
      </c>
      <c r="AL73" s="102">
        <f>IF($G75="","",$G75)</f>
        <v>14.6</v>
      </c>
      <c r="AM73" s="102">
        <f>IF($K75="","",$K75)</f>
        <v>26</v>
      </c>
      <c r="AN73" s="102">
        <f>IF(J75="","",J75-1)</f>
        <v>8</v>
      </c>
      <c r="AO73" s="102">
        <f>IF($L75="","",$L75)</f>
        <v>5</v>
      </c>
      <c r="AP73" s="102">
        <f>IF($M75="","",$M75)</f>
        <v>29</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5.666666666666667</v>
      </c>
      <c r="BM73" s="102">
        <f>SUM(P73:P78)/U73</f>
        <v>0.66666666666666663</v>
      </c>
      <c r="BN73" s="102">
        <f>SUM(Q73:Q78)/U73</f>
        <v>12.333333333333334</v>
      </c>
      <c r="BO73" s="102">
        <f>SUM(R73:R78)/U73</f>
        <v>6.333333333333333</v>
      </c>
    </row>
    <row r="74" spans="2:67" ht="15.75" x14ac:dyDescent="0.2">
      <c r="B74" s="147"/>
      <c r="C74" s="21" t="s">
        <v>103</v>
      </c>
      <c r="D74" s="19" t="s">
        <v>730</v>
      </c>
      <c r="E74" s="19">
        <v>248</v>
      </c>
      <c r="F74" s="20"/>
      <c r="G74" s="19">
        <v>11.7</v>
      </c>
      <c r="H74" s="19">
        <v>114</v>
      </c>
      <c r="I74" s="19"/>
      <c r="J74" s="19">
        <v>7</v>
      </c>
      <c r="K74" s="19">
        <v>24</v>
      </c>
      <c r="L74" s="19">
        <v>2</v>
      </c>
      <c r="M74" s="19">
        <v>8</v>
      </c>
      <c r="N74" s="19">
        <v>17</v>
      </c>
      <c r="O74" s="19">
        <v>10</v>
      </c>
      <c r="P74" s="19">
        <v>0</v>
      </c>
      <c r="Q74" s="19">
        <v>11</v>
      </c>
      <c r="R74" s="19">
        <v>0</v>
      </c>
      <c r="S74" s="18" t="s">
        <v>731</v>
      </c>
    </row>
    <row r="75" spans="2:67" ht="15.75" x14ac:dyDescent="0.2">
      <c r="B75" s="147"/>
      <c r="C75" s="21" t="s">
        <v>102</v>
      </c>
      <c r="D75" s="19" t="str">
        <f>D74</f>
        <v>SR</v>
      </c>
      <c r="E75" s="19">
        <f>E74</f>
        <v>248</v>
      </c>
      <c r="F75" s="20"/>
      <c r="G75" s="19">
        <v>14.6</v>
      </c>
      <c r="H75" s="19">
        <v>90.7</v>
      </c>
      <c r="I75" s="19"/>
      <c r="J75" s="19">
        <v>9</v>
      </c>
      <c r="K75" s="19">
        <v>26</v>
      </c>
      <c r="L75" s="19">
        <v>5</v>
      </c>
      <c r="M75" s="19">
        <v>29</v>
      </c>
      <c r="N75" s="19">
        <v>26</v>
      </c>
      <c r="O75" s="19">
        <v>4</v>
      </c>
      <c r="P75" s="19">
        <v>2</v>
      </c>
      <c r="Q75" s="19">
        <v>21</v>
      </c>
      <c r="R75" s="19">
        <v>9</v>
      </c>
      <c r="S75" s="18" t="s">
        <v>736</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248</v>
      </c>
      <c r="F80" s="13">
        <f>F73</f>
        <v>1705.43</v>
      </c>
      <c r="G80" s="13">
        <f t="shared" ref="G80:R80" si="12">AVERAGE(G73:G78)</f>
        <v>12.6</v>
      </c>
      <c r="H80" s="13">
        <f t="shared" si="12"/>
        <v>99.733333333333334</v>
      </c>
      <c r="I80" s="13" t="e">
        <f t="shared" si="12"/>
        <v>#DIV/0!</v>
      </c>
      <c r="J80" s="13">
        <f t="shared" si="12"/>
        <v>7</v>
      </c>
      <c r="K80" s="13">
        <f t="shared" si="12"/>
        <v>25</v>
      </c>
      <c r="L80" s="13">
        <f t="shared" si="12"/>
        <v>3</v>
      </c>
      <c r="M80" s="13">
        <f t="shared" si="12"/>
        <v>13.666666666666666</v>
      </c>
      <c r="N80" s="13">
        <f t="shared" si="12"/>
        <v>21</v>
      </c>
      <c r="O80" s="13">
        <f t="shared" si="12"/>
        <v>5.666666666666667</v>
      </c>
      <c r="P80" s="13">
        <f t="shared" si="12"/>
        <v>0.66666666666666663</v>
      </c>
      <c r="Q80" s="13">
        <f t="shared" si="12"/>
        <v>12.333333333333334</v>
      </c>
      <c r="R80" s="13">
        <f t="shared" si="12"/>
        <v>6.333333333333333</v>
      </c>
      <c r="S80" s="12"/>
    </row>
    <row r="81" spans="2:67" ht="15.75" x14ac:dyDescent="0.2">
      <c r="B81" s="17"/>
      <c r="C81" s="16" t="s">
        <v>97</v>
      </c>
      <c r="D81" s="15"/>
      <c r="E81" s="14"/>
      <c r="F81" s="14"/>
      <c r="G81" s="13">
        <f t="shared" ref="G81:R81" si="13">STDEV(G73:G78)/SQRT(COUNT(G73:G78))</f>
        <v>1.0016652800877845</v>
      </c>
      <c r="H81" s="13">
        <f t="shared" si="13"/>
        <v>7.2171862784451859</v>
      </c>
      <c r="I81" s="13" t="e">
        <f t="shared" si="13"/>
        <v>#DIV/0!</v>
      </c>
      <c r="J81" s="13">
        <f t="shared" si="13"/>
        <v>1.1547005383792517</v>
      </c>
      <c r="K81" s="13">
        <f t="shared" si="13"/>
        <v>0.57735026918962584</v>
      </c>
      <c r="L81" s="13">
        <f t="shared" si="13"/>
        <v>1</v>
      </c>
      <c r="M81" s="13">
        <f t="shared" si="13"/>
        <v>7.7531355664086714</v>
      </c>
      <c r="N81" s="13">
        <f t="shared" si="13"/>
        <v>2.6457513110645907</v>
      </c>
      <c r="O81" s="13">
        <f t="shared" si="13"/>
        <v>2.1858128414340006</v>
      </c>
      <c r="P81" s="13">
        <f t="shared" si="13"/>
        <v>0.66666666666666674</v>
      </c>
      <c r="Q81" s="13">
        <f t="shared" si="13"/>
        <v>4.666666666666667</v>
      </c>
      <c r="R81" s="13">
        <f t="shared" si="13"/>
        <v>3.1797973380564857</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245</v>
      </c>
      <c r="F83" s="19">
        <v>1356</v>
      </c>
      <c r="G83" s="19">
        <v>7.12</v>
      </c>
      <c r="H83" s="19">
        <v>55.4</v>
      </c>
      <c r="I83" s="19"/>
      <c r="J83" s="19">
        <v>9</v>
      </c>
      <c r="K83" s="19">
        <v>17</v>
      </c>
      <c r="L83" s="19">
        <v>0</v>
      </c>
      <c r="M83" s="19">
        <v>0</v>
      </c>
      <c r="N83" s="19">
        <v>2</v>
      </c>
      <c r="O83" s="19">
        <v>0</v>
      </c>
      <c r="P83" s="19">
        <v>0</v>
      </c>
      <c r="Q83" s="19">
        <v>0</v>
      </c>
      <c r="R83" s="19">
        <v>1</v>
      </c>
      <c r="S83" s="18" t="s">
        <v>752</v>
      </c>
      <c r="U83" s="102">
        <v>3</v>
      </c>
      <c r="V83" s="102">
        <f>IF($H83="","",$H83)</f>
        <v>55.4</v>
      </c>
      <c r="W83" s="102">
        <f>IF(V83="","",V83/100)</f>
        <v>0.55399999999999994</v>
      </c>
      <c r="X83" s="102">
        <f>IF($G83="","",$G83)</f>
        <v>7.12</v>
      </c>
      <c r="Y83" s="102">
        <f>IF($K83="","",$K83)</f>
        <v>17</v>
      </c>
      <c r="Z83" s="102">
        <f>IF(J83="","",J83-1)</f>
        <v>8</v>
      </c>
      <c r="AA83" s="102">
        <f>IF($L83="","",$L83)</f>
        <v>0</v>
      </c>
      <c r="AB83" s="102">
        <f>IF($M83="","",$M83)</f>
        <v>0</v>
      </c>
      <c r="AC83" s="102">
        <f>IF($H84="","",$H84)</f>
        <v>102.4</v>
      </c>
      <c r="AD83" s="102">
        <f>IF(AC83="","",AC83/100)</f>
        <v>1.024</v>
      </c>
      <c r="AE83" s="102">
        <f>IF($G84="","",$G84)</f>
        <v>14.96</v>
      </c>
      <c r="AF83" s="102">
        <f>IF($K84="","",$K84)</f>
        <v>27</v>
      </c>
      <c r="AG83" s="102">
        <f>IF(J84="","",J84-1)</f>
        <v>3</v>
      </c>
      <c r="AH83" s="102">
        <f>IF($L84="","",$L84)</f>
        <v>1</v>
      </c>
      <c r="AI83" s="102">
        <f>IF($M84="","",$M84)</f>
        <v>18</v>
      </c>
      <c r="AJ83" s="102">
        <f>IF($H85="","",$H85)</f>
        <v>98</v>
      </c>
      <c r="AK83" s="102">
        <f>IF(AJ83="","",AJ83/100)</f>
        <v>0.98</v>
      </c>
      <c r="AL83" s="102">
        <f>IF($G85="","",$G85)</f>
        <v>15.84</v>
      </c>
      <c r="AM83" s="102">
        <f>IF($K85="","",$K85)</f>
        <v>26</v>
      </c>
      <c r="AN83" s="102">
        <f>IF(J85="","",J85-1)</f>
        <v>4</v>
      </c>
      <c r="AO83" s="102">
        <f>IF($L85="","",$L85)</f>
        <v>2</v>
      </c>
      <c r="AP83" s="102">
        <f>IF($M85="","",$M85)</f>
        <v>24</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6</v>
      </c>
      <c r="BM83" s="102">
        <f>SUM(P83:P88)/U83</f>
        <v>1</v>
      </c>
      <c r="BN83" s="102">
        <f>SUM(Q83:Q88)/U83</f>
        <v>10.666666666666666</v>
      </c>
      <c r="BO83" s="102">
        <f>SUM(R83:R88)/U83</f>
        <v>4.666666666666667</v>
      </c>
    </row>
    <row r="84" spans="2:67" ht="15.75" x14ac:dyDescent="0.2">
      <c r="B84" s="147"/>
      <c r="C84" s="21" t="s">
        <v>103</v>
      </c>
      <c r="D84" s="19" t="s">
        <v>745</v>
      </c>
      <c r="E84" s="19">
        <v>248</v>
      </c>
      <c r="F84" s="20"/>
      <c r="G84" s="19">
        <v>14.96</v>
      </c>
      <c r="H84" s="19">
        <v>102.4</v>
      </c>
      <c r="I84" s="19"/>
      <c r="J84" s="19">
        <v>4</v>
      </c>
      <c r="K84" s="19">
        <v>27</v>
      </c>
      <c r="L84" s="19">
        <v>1</v>
      </c>
      <c r="M84" s="19">
        <v>18</v>
      </c>
      <c r="N84" s="19">
        <v>38</v>
      </c>
      <c r="O84" s="19">
        <v>18</v>
      </c>
      <c r="P84" s="19">
        <v>2</v>
      </c>
      <c r="Q84" s="19">
        <v>14</v>
      </c>
      <c r="R84" s="19">
        <v>7</v>
      </c>
      <c r="S84" s="18" t="s">
        <v>731</v>
      </c>
    </row>
    <row r="85" spans="2:67" ht="15.75" x14ac:dyDescent="0.2">
      <c r="B85" s="147"/>
      <c r="C85" s="21" t="s">
        <v>102</v>
      </c>
      <c r="D85" s="19" t="str">
        <f>D84</f>
        <v>CO'B</v>
      </c>
      <c r="E85" s="19">
        <f>E84</f>
        <v>248</v>
      </c>
      <c r="F85" s="20"/>
      <c r="G85" s="19">
        <v>15.84</v>
      </c>
      <c r="H85" s="19">
        <v>98</v>
      </c>
      <c r="I85" s="19"/>
      <c r="J85" s="19">
        <v>5</v>
      </c>
      <c r="K85" s="19">
        <v>26</v>
      </c>
      <c r="L85" s="19">
        <v>2</v>
      </c>
      <c r="M85" s="19">
        <v>24</v>
      </c>
      <c r="N85" s="19">
        <v>38</v>
      </c>
      <c r="O85" s="19">
        <v>0</v>
      </c>
      <c r="P85" s="19">
        <v>1</v>
      </c>
      <c r="Q85" s="19">
        <v>18</v>
      </c>
      <c r="R85" s="19">
        <v>6</v>
      </c>
      <c r="S85" s="18" t="s">
        <v>732</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248</v>
      </c>
      <c r="F90" s="13">
        <f>F83</f>
        <v>1356</v>
      </c>
      <c r="G90" s="13">
        <f t="shared" ref="G90:R90" si="14">AVERAGE(G83:G88)</f>
        <v>12.64</v>
      </c>
      <c r="H90" s="13">
        <f t="shared" si="14"/>
        <v>85.266666666666666</v>
      </c>
      <c r="I90" s="13" t="e">
        <f t="shared" si="14"/>
        <v>#DIV/0!</v>
      </c>
      <c r="J90" s="13">
        <f t="shared" si="14"/>
        <v>6</v>
      </c>
      <c r="K90" s="13">
        <f t="shared" si="14"/>
        <v>23.333333333333332</v>
      </c>
      <c r="L90" s="13">
        <f t="shared" si="14"/>
        <v>1</v>
      </c>
      <c r="M90" s="13">
        <f t="shared" si="14"/>
        <v>14</v>
      </c>
      <c r="N90" s="13">
        <f t="shared" si="14"/>
        <v>26</v>
      </c>
      <c r="O90" s="13">
        <f t="shared" si="14"/>
        <v>6</v>
      </c>
      <c r="P90" s="13">
        <f t="shared" si="14"/>
        <v>1</v>
      </c>
      <c r="Q90" s="13">
        <f t="shared" si="14"/>
        <v>10.666666666666666</v>
      </c>
      <c r="R90" s="13">
        <f t="shared" si="14"/>
        <v>4.666666666666667</v>
      </c>
      <c r="S90" s="12"/>
    </row>
    <row r="91" spans="2:67" ht="15.75" x14ac:dyDescent="0.2">
      <c r="B91" s="17"/>
      <c r="C91" s="16" t="s">
        <v>97</v>
      </c>
      <c r="D91" s="15"/>
      <c r="E91" s="14"/>
      <c r="F91" s="14"/>
      <c r="G91" s="13">
        <f t="shared" ref="G91:R91" si="15">STDEV(G83:G88)/SQRT(COUNT(G83:G88))</f>
        <v>2.7716661655641968</v>
      </c>
      <c r="H91" s="13">
        <f t="shared" si="15"/>
        <v>14.987253843775969</v>
      </c>
      <c r="I91" s="13" t="e">
        <f t="shared" si="15"/>
        <v>#DIV/0!</v>
      </c>
      <c r="J91" s="13">
        <f t="shared" si="15"/>
        <v>1.5275252316519468</v>
      </c>
      <c r="K91" s="13">
        <f t="shared" si="15"/>
        <v>3.1797973380564879</v>
      </c>
      <c r="L91" s="13">
        <f t="shared" si="15"/>
        <v>0.57735026918962584</v>
      </c>
      <c r="M91" s="13">
        <f t="shared" si="15"/>
        <v>7.2111025509279791</v>
      </c>
      <c r="N91" s="13">
        <f t="shared" si="15"/>
        <v>12.000000000000002</v>
      </c>
      <c r="O91" s="13">
        <f t="shared" si="15"/>
        <v>6.0000000000000009</v>
      </c>
      <c r="P91" s="13">
        <f t="shared" si="15"/>
        <v>0.57735026918962584</v>
      </c>
      <c r="Q91" s="13">
        <f t="shared" si="15"/>
        <v>5.4569018479149678</v>
      </c>
      <c r="R91" s="13">
        <f t="shared" si="15"/>
        <v>1.8559214542766744</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2623B-EFC1-4089-9E48-FE287A070259}">
  <dimension ref="A1:AP56"/>
  <sheetViews>
    <sheetView topLeftCell="Z1" workbookViewId="0">
      <selection activeCell="AE11" sqref="AE11:AF42"/>
    </sheetView>
  </sheetViews>
  <sheetFormatPr defaultRowHeight="12.75" x14ac:dyDescent="0.2"/>
  <cols>
    <col min="1" max="4" width="9.140625" style="7"/>
    <col min="5" max="5" width="10" style="7" customWidth="1"/>
    <col min="6" max="6" width="10.28515625" style="7" customWidth="1"/>
    <col min="7" max="9" width="9.140625" style="7"/>
    <col min="10" max="10" width="9.140625" style="128"/>
    <col min="11" max="30" width="9.140625" style="7"/>
    <col min="31" max="31" width="9.5703125" style="7" bestFit="1" customWidth="1"/>
    <col min="32" max="16384" width="9.140625" style="7"/>
  </cols>
  <sheetData>
    <row r="1" spans="1:42" x14ac:dyDescent="0.2">
      <c r="J1" s="7"/>
    </row>
    <row r="2" spans="1:42" x14ac:dyDescent="0.2">
      <c r="J2" s="7"/>
    </row>
    <row r="3" spans="1:42" x14ac:dyDescent="0.2">
      <c r="J3" s="7"/>
    </row>
    <row r="4" spans="1:42" x14ac:dyDescent="0.2">
      <c r="J4" s="7"/>
    </row>
    <row r="5" spans="1:42" x14ac:dyDescent="0.2">
      <c r="J5" s="7"/>
    </row>
    <row r="6" spans="1:42" x14ac:dyDescent="0.2">
      <c r="J6" s="7"/>
    </row>
    <row r="7" spans="1:42" x14ac:dyDescent="0.2">
      <c r="J7" s="7"/>
    </row>
    <row r="8" spans="1:42" x14ac:dyDescent="0.2">
      <c r="J8" s="7"/>
    </row>
    <row r="9" spans="1:42" ht="13.5" thickBot="1" x14ac:dyDescent="0.25">
      <c r="J9" s="7"/>
    </row>
    <row r="10" spans="1:42" ht="47.25" customHeight="1" thickTop="1" thickBot="1" x14ac:dyDescent="0.25">
      <c r="A10" s="49" t="s">
        <v>136</v>
      </c>
      <c r="B10" s="48" t="s">
        <v>117</v>
      </c>
      <c r="C10" s="48" t="s">
        <v>116</v>
      </c>
      <c r="D10" s="48" t="s">
        <v>134</v>
      </c>
      <c r="E10" s="48" t="s">
        <v>193</v>
      </c>
      <c r="F10" s="48" t="s">
        <v>192</v>
      </c>
      <c r="G10" s="48" t="s">
        <v>191</v>
      </c>
      <c r="H10" s="48" t="s">
        <v>190</v>
      </c>
      <c r="I10" s="133"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c r="C11" s="39"/>
      <c r="D11" s="39"/>
      <c r="E11" s="39">
        <v>13.94</v>
      </c>
      <c r="F11" s="39">
        <v>51.24</v>
      </c>
      <c r="G11" s="39">
        <v>1.9</v>
      </c>
      <c r="H11" s="39">
        <v>32.61</v>
      </c>
      <c r="I11" s="124">
        <v>119.31</v>
      </c>
      <c r="J11" s="39">
        <v>96.93</v>
      </c>
      <c r="K11" s="39">
        <v>92.33</v>
      </c>
      <c r="L11" s="39"/>
      <c r="M11" s="124"/>
      <c r="N11" s="106"/>
      <c r="O11" s="36">
        <v>5.270833333333333</v>
      </c>
      <c r="P11" s="36">
        <f t="shared" ref="P11:P42" si="0">SUM(E11:K11)</f>
        <v>408.26</v>
      </c>
      <c r="Q11" s="36">
        <v>3</v>
      </c>
      <c r="R11" s="36">
        <f t="shared" ref="R11:R42" si="1">P11/Q11</f>
        <v>136.08666666666667</v>
      </c>
      <c r="S11" s="36">
        <f t="shared" ref="S11:S42" si="2">O11*R11/1.02</f>
        <v>703.22562636165583</v>
      </c>
      <c r="T11" s="35">
        <f t="shared" ref="T11:T42" si="3">S11*10000/1000</f>
        <v>7032.2562636165585</v>
      </c>
      <c r="U11" s="35">
        <f t="shared" ref="U11:U42" si="4">SUM(E11:F11)/Q11*O11/1.02*10000/1000</f>
        <v>1122.7219498910677</v>
      </c>
      <c r="V11" s="35">
        <f t="shared" ref="V11:V42" si="5">K11/Q11*O11/1.02*10000/1000</f>
        <v>1590.3792211328978</v>
      </c>
      <c r="W11" s="35">
        <f t="shared" ref="W11:W42" si="6">G11/Q11*O11/1.02*10000/1000</f>
        <v>32.727396514161214</v>
      </c>
      <c r="X11" s="35">
        <f t="shared" ref="X11:X42" si="7">H11/Q11*O11/1.02*10000/1000</f>
        <v>561.7054738562091</v>
      </c>
      <c r="Y11" s="35">
        <f t="shared" ref="Y11:Y42" si="8">I11/Q11*O11/1.02*10000/1000</f>
        <v>2055.1082516339875</v>
      </c>
      <c r="Z11" s="35">
        <f>(SUM(d245Data100!K13:K18)+Q11)/Q11</f>
        <v>28</v>
      </c>
      <c r="AA11" s="35">
        <f>(SUM(d245Data100!O13:O18))/$Q11*$O11/1.02</f>
        <v>72.34477124183006</v>
      </c>
      <c r="AB11" s="35">
        <f>(SUM(d245Data100!Q13:Q18))/$Q11*$O11/1.02</f>
        <v>49.95234204793028</v>
      </c>
      <c r="AC11" s="35">
        <f>(SUM(d245Data100!R13:R18))/$Q11*$O11/1.02</f>
        <v>108.5171568627451</v>
      </c>
      <c r="AD11" s="7">
        <f>d245Data100!F13</f>
        <v>1540.04</v>
      </c>
      <c r="AE11" s="34"/>
      <c r="AF11" s="34"/>
      <c r="AH11" s="102">
        <f t="shared" ref="AH11:AH42" si="9">SUM(E11:F11)/Q11</f>
        <v>21.72666666666667</v>
      </c>
      <c r="AI11" s="102">
        <f t="shared" ref="AI11:AI42" si="10">K11/Q11</f>
        <v>30.776666666666667</v>
      </c>
      <c r="AJ11" s="102">
        <f t="shared" ref="AJ11:AJ42" si="11">SUM(E11:I11,K11)/Q11</f>
        <v>103.77666666666666</v>
      </c>
      <c r="AK11" s="102">
        <f t="shared" ref="AK11:AK42" si="12">SUM(E11:F11)/Q11/1000*(O11/1.016)*10000</f>
        <v>1127.1421150481192</v>
      </c>
      <c r="AL11" s="102">
        <f t="shared" ref="AL11:AL42" si="13">SUM(K11)/Q11/1000*(O11/1.016)*10000</f>
        <v>1596.640556649169</v>
      </c>
      <c r="AM11" s="102">
        <f t="shared" ref="AM11:AM42" si="14">SUM(I11)/Q11/1000*(O11/1.016)*10000</f>
        <v>2063.1992290026246</v>
      </c>
      <c r="AN11" s="102">
        <f t="shared" ref="AN11:AN42" si="15">SUM(G11:I11)/Q11/1000*(O11/1.016)*10000</f>
        <v>2659.9723862642168</v>
      </c>
      <c r="AO11" s="102">
        <f t="shared" ref="AO11:AO42" si="16">SUM(AK11:AL11,AN11)</f>
        <v>5383.7550579615054</v>
      </c>
      <c r="AP11" s="102">
        <f t="shared" ref="AP11:AP42" si="17">(AD11*SUM(E11:F11)/E11/Q11)/(100*100)*(O11/1.016)</f>
        <v>1.2452252100851544</v>
      </c>
    </row>
    <row r="12" spans="1:42" ht="20.100000000000001" customHeight="1" x14ac:dyDescent="0.25">
      <c r="A12" s="45">
        <v>102</v>
      </c>
      <c r="B12" s="39"/>
      <c r="C12" s="39"/>
      <c r="D12" s="39"/>
      <c r="E12" s="42">
        <v>11.46</v>
      </c>
      <c r="F12" s="42">
        <v>65.61</v>
      </c>
      <c r="G12" s="42">
        <v>1.07</v>
      </c>
      <c r="H12" s="39">
        <v>31.34</v>
      </c>
      <c r="I12" s="124">
        <v>140.88999999999999</v>
      </c>
      <c r="J12" s="42">
        <v>107.79</v>
      </c>
      <c r="K12" s="42">
        <v>111.75</v>
      </c>
      <c r="L12" s="42"/>
      <c r="M12" s="113"/>
      <c r="N12" s="106"/>
      <c r="O12" s="36">
        <v>9.6111111111111125</v>
      </c>
      <c r="P12" s="36">
        <f t="shared" si="0"/>
        <v>469.90999999999997</v>
      </c>
      <c r="Q12" s="36">
        <v>3</v>
      </c>
      <c r="R12" s="36">
        <f t="shared" si="1"/>
        <v>156.63666666666666</v>
      </c>
      <c r="S12" s="36">
        <f t="shared" si="2"/>
        <v>1475.9337327523601</v>
      </c>
      <c r="T12" s="35">
        <f t="shared" si="3"/>
        <v>14759.337327523603</v>
      </c>
      <c r="U12" s="35">
        <f t="shared" si="4"/>
        <v>2420.6808278867106</v>
      </c>
      <c r="V12" s="35">
        <f t="shared" si="5"/>
        <v>3509.9400871459698</v>
      </c>
      <c r="W12" s="35">
        <f t="shared" si="6"/>
        <v>33.607480029048659</v>
      </c>
      <c r="X12" s="35">
        <f t="shared" si="7"/>
        <v>984.35366739288327</v>
      </c>
      <c r="Y12" s="35">
        <f t="shared" si="8"/>
        <v>4425.1942628903416</v>
      </c>
      <c r="Z12" s="35">
        <f>(SUM(d245Data100!K23:K28)+Q12)/Q12</f>
        <v>29</v>
      </c>
      <c r="AA12" s="35">
        <f>(SUM(d245Data100!O23:O28))/$Q12*$O12/1.02</f>
        <v>65.958605664488019</v>
      </c>
      <c r="AB12" s="35">
        <f>(SUM(d245Data100!Q23:Q28))/$Q12*$O12/1.02</f>
        <v>113.07189542483661</v>
      </c>
      <c r="AC12" s="35">
        <f>(SUM(d245Data100!R23:R28))/$Q12*$O12/1.02</f>
        <v>141.33986928104576</v>
      </c>
      <c r="AD12" s="7">
        <f>d245Data100!F23</f>
        <v>1477.82</v>
      </c>
      <c r="AE12" s="34"/>
      <c r="AF12" s="34"/>
      <c r="AH12" s="102">
        <f t="shared" si="9"/>
        <v>25.689999999999998</v>
      </c>
      <c r="AI12" s="102">
        <f t="shared" si="10"/>
        <v>37.25</v>
      </c>
      <c r="AJ12" s="102">
        <f t="shared" si="11"/>
        <v>120.70666666666666</v>
      </c>
      <c r="AK12" s="102">
        <f t="shared" si="12"/>
        <v>2430.2110673665793</v>
      </c>
      <c r="AL12" s="102">
        <f t="shared" si="13"/>
        <v>3523.7587489063872</v>
      </c>
      <c r="AM12" s="102">
        <f t="shared" si="14"/>
        <v>4442.616287547391</v>
      </c>
      <c r="AN12" s="102">
        <f t="shared" si="15"/>
        <v>5464.5851560221645</v>
      </c>
      <c r="AO12" s="102">
        <f t="shared" si="16"/>
        <v>11418.554972295131</v>
      </c>
      <c r="AP12" s="102">
        <f t="shared" si="17"/>
        <v>3.1338695633295619</v>
      </c>
    </row>
    <row r="13" spans="1:42" ht="20.100000000000001" customHeight="1" x14ac:dyDescent="0.25">
      <c r="A13" s="45">
        <v>103</v>
      </c>
      <c r="B13" s="39"/>
      <c r="C13" s="39"/>
      <c r="D13" s="39"/>
      <c r="E13" s="42">
        <v>10.61</v>
      </c>
      <c r="F13" s="42">
        <v>51.53</v>
      </c>
      <c r="G13" s="42">
        <v>0.67</v>
      </c>
      <c r="H13" s="39">
        <v>79.09</v>
      </c>
      <c r="I13" s="124">
        <v>64.349999999999994</v>
      </c>
      <c r="J13" s="42">
        <v>52.1</v>
      </c>
      <c r="K13" s="42">
        <v>82.53</v>
      </c>
      <c r="L13" s="42"/>
      <c r="M13" s="113"/>
      <c r="N13" s="106"/>
      <c r="O13" s="36">
        <v>22.916666666666668</v>
      </c>
      <c r="P13" s="36">
        <f t="shared" si="0"/>
        <v>340.88</v>
      </c>
      <c r="Q13" s="36">
        <v>3</v>
      </c>
      <c r="R13" s="36">
        <f t="shared" si="1"/>
        <v>113.62666666666667</v>
      </c>
      <c r="S13" s="36">
        <f t="shared" si="2"/>
        <v>2552.8867102396512</v>
      </c>
      <c r="T13" s="35">
        <f t="shared" si="3"/>
        <v>25528.867102396511</v>
      </c>
      <c r="U13" s="35">
        <f t="shared" si="4"/>
        <v>4653.7309368191727</v>
      </c>
      <c r="V13" s="35">
        <f t="shared" si="5"/>
        <v>6180.7598039215691</v>
      </c>
      <c r="W13" s="35">
        <f t="shared" si="6"/>
        <v>50.177015250544677</v>
      </c>
      <c r="X13" s="35">
        <f t="shared" si="7"/>
        <v>5923.1345315904155</v>
      </c>
      <c r="Y13" s="35">
        <f t="shared" si="8"/>
        <v>4819.2401960784318</v>
      </c>
      <c r="Z13" s="35">
        <f>(SUM(d245Data100!K33:K38)+Q13)/Q13</f>
        <v>27</v>
      </c>
      <c r="AA13" s="35">
        <f>(SUM(d245Data100!O33:O38))/$Q13*$O13/1.02</f>
        <v>44.934640522875817</v>
      </c>
      <c r="AB13" s="35">
        <f>(SUM(d245Data100!Q33:Q38))/$Q13*$O13/1.02</f>
        <v>232.16230936819173</v>
      </c>
      <c r="AC13" s="35">
        <f>(SUM(d245Data100!R33:R38))/$Q13*$O13/1.02</f>
        <v>44.934640522875817</v>
      </c>
      <c r="AD13" s="7">
        <f>d245Data100!F33</f>
        <v>1544.42</v>
      </c>
      <c r="AE13" s="34"/>
      <c r="AF13" s="34"/>
      <c r="AH13" s="102">
        <f t="shared" si="9"/>
        <v>20.713333333333335</v>
      </c>
      <c r="AI13" s="102">
        <f t="shared" si="10"/>
        <v>27.51</v>
      </c>
      <c r="AJ13" s="102">
        <f t="shared" si="11"/>
        <v>96.259999999999991</v>
      </c>
      <c r="AK13" s="102">
        <f t="shared" si="12"/>
        <v>4672.0527121609803</v>
      </c>
      <c r="AL13" s="102">
        <f t="shared" si="13"/>
        <v>6205.0935039370088</v>
      </c>
      <c r="AM13" s="102">
        <f t="shared" si="14"/>
        <v>4838.2135826771655</v>
      </c>
      <c r="AN13" s="102">
        <f t="shared" si="15"/>
        <v>10835.042104111986</v>
      </c>
      <c r="AO13" s="102">
        <f t="shared" si="16"/>
        <v>21712.188320209978</v>
      </c>
      <c r="AP13" s="102">
        <f t="shared" si="17"/>
        <v>6.8007649855944035</v>
      </c>
    </row>
    <row r="14" spans="1:42" ht="20.100000000000001" customHeight="1" x14ac:dyDescent="0.25">
      <c r="A14" s="45">
        <v>104</v>
      </c>
      <c r="B14" s="39"/>
      <c r="C14" s="39"/>
      <c r="D14" s="39"/>
      <c r="E14" s="42">
        <v>11.36</v>
      </c>
      <c r="F14" s="42">
        <v>111.42</v>
      </c>
      <c r="G14" s="42">
        <v>0.22</v>
      </c>
      <c r="H14" s="39">
        <v>124.66</v>
      </c>
      <c r="I14" s="124">
        <v>199.33</v>
      </c>
      <c r="J14" s="42">
        <v>155.38999999999999</v>
      </c>
      <c r="K14" s="42">
        <v>173.21</v>
      </c>
      <c r="L14" s="42"/>
      <c r="M14" s="113"/>
      <c r="N14" s="106"/>
      <c r="O14" s="36">
        <v>12.314814814814815</v>
      </c>
      <c r="P14" s="36">
        <f t="shared" si="0"/>
        <v>775.59</v>
      </c>
      <c r="Q14" s="36">
        <v>3</v>
      </c>
      <c r="R14" s="36">
        <f t="shared" si="1"/>
        <v>258.53000000000003</v>
      </c>
      <c r="S14" s="36">
        <f t="shared" si="2"/>
        <v>3121.3226216412495</v>
      </c>
      <c r="T14" s="35">
        <f t="shared" si="3"/>
        <v>31213.226216412495</v>
      </c>
      <c r="U14" s="35">
        <f t="shared" si="4"/>
        <v>4941.2188332122978</v>
      </c>
      <c r="V14" s="35">
        <f t="shared" si="5"/>
        <v>6970.7486080852095</v>
      </c>
      <c r="W14" s="35">
        <f t="shared" si="6"/>
        <v>8.8537884289518285</v>
      </c>
      <c r="X14" s="35">
        <f t="shared" si="7"/>
        <v>5016.8784797869776</v>
      </c>
      <c r="Y14" s="35">
        <f t="shared" si="8"/>
        <v>8021.9347615589459</v>
      </c>
      <c r="Z14" s="35">
        <f>(SUM(d245Data100!K43:K48)+Q14)/Q14</f>
        <v>26.333333333333332</v>
      </c>
      <c r="AA14" s="35">
        <f>(SUM(d245Data100!O43:O48))/$Q14*$O14/1.02</f>
        <v>0</v>
      </c>
      <c r="AB14" s="35">
        <f>(SUM(d245Data100!Q43:Q48))/$Q14*$O14/1.02</f>
        <v>100.61123214717988</v>
      </c>
      <c r="AC14" s="35">
        <f>(SUM(d245Data100!R43:R48))/$Q14*$O14/1.02</f>
        <v>76.464536431856686</v>
      </c>
      <c r="AD14" s="7">
        <f>d245Data100!F43</f>
        <v>1477.53</v>
      </c>
      <c r="AE14" s="34"/>
      <c r="AF14" s="34"/>
      <c r="AH14" s="102">
        <f t="shared" si="9"/>
        <v>40.926666666666669</v>
      </c>
      <c r="AI14" s="102">
        <f t="shared" si="10"/>
        <v>57.736666666666672</v>
      </c>
      <c r="AJ14" s="102">
        <f t="shared" si="11"/>
        <v>206.73333333333335</v>
      </c>
      <c r="AK14" s="102">
        <f t="shared" si="12"/>
        <v>4960.6724506658893</v>
      </c>
      <c r="AL14" s="102">
        <f t="shared" si="13"/>
        <v>6998.1925002430253</v>
      </c>
      <c r="AM14" s="102">
        <f t="shared" si="14"/>
        <v>8053.5171818800445</v>
      </c>
      <c r="AN14" s="102">
        <f t="shared" si="15"/>
        <v>13099.035797608634</v>
      </c>
      <c r="AO14" s="102">
        <f t="shared" si="16"/>
        <v>25057.90074851755</v>
      </c>
      <c r="AP14" s="102">
        <f t="shared" si="17"/>
        <v>6.4520619419299035</v>
      </c>
    </row>
    <row r="15" spans="1:42" ht="20.100000000000001" customHeight="1" x14ac:dyDescent="0.25">
      <c r="A15" s="45">
        <v>105</v>
      </c>
      <c r="B15" s="39"/>
      <c r="C15" s="39"/>
      <c r="D15" s="39"/>
      <c r="E15" s="42">
        <v>5.32</v>
      </c>
      <c r="F15" s="42">
        <v>57.64</v>
      </c>
      <c r="G15" s="42">
        <v>0.04</v>
      </c>
      <c r="H15" s="39">
        <v>25.29</v>
      </c>
      <c r="I15" s="124">
        <v>30.19</v>
      </c>
      <c r="J15" s="42">
        <v>22.91</v>
      </c>
      <c r="K15" s="42">
        <v>37.520000000000003</v>
      </c>
      <c r="L15" s="42"/>
      <c r="M15" s="113"/>
      <c r="N15" s="106"/>
      <c r="O15" s="36">
        <v>23.87037037037037</v>
      </c>
      <c r="P15" s="36">
        <f t="shared" si="0"/>
        <v>178.91</v>
      </c>
      <c r="Q15" s="36">
        <v>3</v>
      </c>
      <c r="R15" s="36">
        <f t="shared" si="1"/>
        <v>59.636666666666663</v>
      </c>
      <c r="S15" s="36">
        <f t="shared" si="2"/>
        <v>1395.6365892035826</v>
      </c>
      <c r="T15" s="35">
        <f t="shared" si="3"/>
        <v>13956.365892035827</v>
      </c>
      <c r="U15" s="35">
        <f t="shared" si="4"/>
        <v>4911.3677075768592</v>
      </c>
      <c r="V15" s="35">
        <f t="shared" si="5"/>
        <v>2926.8506414911644</v>
      </c>
      <c r="W15" s="35">
        <f t="shared" si="6"/>
        <v>3.1203098523359962</v>
      </c>
      <c r="X15" s="35">
        <f t="shared" si="7"/>
        <v>1972.8159041394335</v>
      </c>
      <c r="Y15" s="35">
        <f t="shared" si="8"/>
        <v>2355.0538610505932</v>
      </c>
      <c r="Z15" s="35">
        <f>(SUM(d245Data100!K53:K58)+Q15)/Q15</f>
        <v>22.666666666666668</v>
      </c>
      <c r="AA15" s="35">
        <f>(SUM(d245Data100!O53:O58))/$Q15*$O15/1.02</f>
        <v>163.81626724763979</v>
      </c>
      <c r="AB15" s="35">
        <f>(SUM(d245Data100!Q53:Q58))/$Q15*$O15/1.02</f>
        <v>70.20697167755992</v>
      </c>
      <c r="AC15" s="35">
        <f>(SUM(d245Data100!R53:R58))/$Q15*$O15/1.02</f>
        <v>46.80464778503994</v>
      </c>
      <c r="AD15" s="7">
        <f>d245Data100!F53</f>
        <v>1217.79</v>
      </c>
      <c r="AE15" s="34"/>
      <c r="AF15" s="34"/>
      <c r="AH15" s="102">
        <f t="shared" si="9"/>
        <v>20.986666666666668</v>
      </c>
      <c r="AI15" s="102">
        <f t="shared" si="10"/>
        <v>12.506666666666668</v>
      </c>
      <c r="AJ15" s="102">
        <f t="shared" si="11"/>
        <v>52</v>
      </c>
      <c r="AK15" s="102">
        <f t="shared" si="12"/>
        <v>4930.7038009137741</v>
      </c>
      <c r="AL15" s="102">
        <f t="shared" si="13"/>
        <v>2938.3736755127834</v>
      </c>
      <c r="AM15" s="102">
        <f t="shared" si="14"/>
        <v>2364.3257266452806</v>
      </c>
      <c r="AN15" s="102">
        <f t="shared" si="15"/>
        <v>4348.0412170700874</v>
      </c>
      <c r="AO15" s="102">
        <f t="shared" si="16"/>
        <v>12217.118693496644</v>
      </c>
      <c r="AP15" s="102">
        <f t="shared" si="17"/>
        <v>11.286770266381174</v>
      </c>
    </row>
    <row r="16" spans="1:42" ht="20.100000000000001" customHeight="1" x14ac:dyDescent="0.25">
      <c r="A16" s="45">
        <v>106</v>
      </c>
      <c r="B16" s="39"/>
      <c r="C16" s="39"/>
      <c r="D16" s="39"/>
      <c r="E16" s="42">
        <v>9.73</v>
      </c>
      <c r="F16" s="42">
        <v>22.57</v>
      </c>
      <c r="G16" s="42">
        <v>0.46</v>
      </c>
      <c r="H16" s="39">
        <v>26.9</v>
      </c>
      <c r="I16" s="124">
        <v>99.19</v>
      </c>
      <c r="J16" s="42">
        <v>76.58</v>
      </c>
      <c r="K16" s="42">
        <v>86.82</v>
      </c>
      <c r="L16" s="42"/>
      <c r="M16" s="113"/>
      <c r="N16" s="106"/>
      <c r="O16" s="36">
        <v>12.416666666666666</v>
      </c>
      <c r="P16" s="36">
        <f t="shared" si="0"/>
        <v>322.25</v>
      </c>
      <c r="Q16" s="36">
        <v>3</v>
      </c>
      <c r="R16" s="36">
        <f t="shared" si="1"/>
        <v>107.41666666666667</v>
      </c>
      <c r="S16" s="36">
        <f t="shared" si="2"/>
        <v>1307.6048474945533</v>
      </c>
      <c r="T16" s="35">
        <f t="shared" si="3"/>
        <v>13076.048474945532</v>
      </c>
      <c r="U16" s="35">
        <f t="shared" si="4"/>
        <v>1310.648148148148</v>
      </c>
      <c r="V16" s="35">
        <f t="shared" si="5"/>
        <v>3522.9248366013071</v>
      </c>
      <c r="W16" s="35">
        <f t="shared" si="6"/>
        <v>18.665577342047932</v>
      </c>
      <c r="X16" s="35">
        <f t="shared" si="7"/>
        <v>1091.5305010893246</v>
      </c>
      <c r="Y16" s="35">
        <f t="shared" si="8"/>
        <v>4024.866557734204</v>
      </c>
      <c r="Z16" s="35">
        <f>(SUM(d245Data100!K63:K68)+Q16)/Q16</f>
        <v>28</v>
      </c>
      <c r="AA16" s="35">
        <f>(SUM(d245Data100!O63:O68))/$Q16*$O16/1.02</f>
        <v>198.82897603485839</v>
      </c>
      <c r="AB16" s="35">
        <f>(SUM(d245Data100!Q63:Q68))/$Q16*$O16/1.02</f>
        <v>170.42483660130716</v>
      </c>
      <c r="AC16" s="35">
        <f>(SUM(d245Data100!R63:R68))/$Q16*$O16/1.02</f>
        <v>36.519607843137251</v>
      </c>
      <c r="AD16" s="7">
        <f>d245Data100!F63</f>
        <v>1332.86</v>
      </c>
      <c r="AE16" s="34"/>
      <c r="AF16" s="34"/>
      <c r="AH16" s="102">
        <f t="shared" si="9"/>
        <v>10.766666666666666</v>
      </c>
      <c r="AI16" s="102">
        <f t="shared" si="10"/>
        <v>28.939999999999998</v>
      </c>
      <c r="AJ16" s="102">
        <f t="shared" si="11"/>
        <v>81.89</v>
      </c>
      <c r="AK16" s="102">
        <f t="shared" si="12"/>
        <v>1315.8081802274712</v>
      </c>
      <c r="AL16" s="102">
        <f t="shared" si="13"/>
        <v>3536.7946194225719</v>
      </c>
      <c r="AM16" s="102">
        <f t="shared" si="14"/>
        <v>4040.712489063867</v>
      </c>
      <c r="AN16" s="102">
        <f t="shared" si="15"/>
        <v>5155.2794181977242</v>
      </c>
      <c r="AO16" s="102">
        <f t="shared" si="16"/>
        <v>10007.882217847768</v>
      </c>
      <c r="AP16" s="102">
        <f t="shared" si="17"/>
        <v>1.8024543587851871</v>
      </c>
    </row>
    <row r="17" spans="1:42" ht="20.100000000000001" customHeight="1" x14ac:dyDescent="0.25">
      <c r="A17" s="45">
        <v>107</v>
      </c>
      <c r="B17" s="39"/>
      <c r="C17" s="39"/>
      <c r="D17" s="39"/>
      <c r="E17" s="42">
        <v>6.83</v>
      </c>
      <c r="F17" s="42">
        <v>55.11</v>
      </c>
      <c r="G17" s="42">
        <v>1.34</v>
      </c>
      <c r="H17" s="39">
        <v>69.489999999999995</v>
      </c>
      <c r="I17" s="124">
        <v>25.34</v>
      </c>
      <c r="J17" s="42">
        <v>18.43</v>
      </c>
      <c r="K17" s="42">
        <v>91.13</v>
      </c>
      <c r="L17" s="42"/>
      <c r="M17" s="113"/>
      <c r="N17" s="106"/>
      <c r="O17" s="36">
        <v>11.657407407407407</v>
      </c>
      <c r="P17" s="36">
        <f t="shared" si="0"/>
        <v>267.66999999999996</v>
      </c>
      <c r="Q17" s="36">
        <v>3</v>
      </c>
      <c r="R17" s="36">
        <f t="shared" si="1"/>
        <v>89.223333333333315</v>
      </c>
      <c r="S17" s="36">
        <f t="shared" si="2"/>
        <v>1019.7183793270391</v>
      </c>
      <c r="T17" s="35">
        <f t="shared" si="3"/>
        <v>10197.183793270391</v>
      </c>
      <c r="U17" s="35">
        <f t="shared" si="4"/>
        <v>2359.6725974340347</v>
      </c>
      <c r="V17" s="35">
        <f t="shared" si="5"/>
        <v>3471.6978334543687</v>
      </c>
      <c r="W17" s="35">
        <f t="shared" si="6"/>
        <v>51.048777535705646</v>
      </c>
      <c r="X17" s="35">
        <f t="shared" si="7"/>
        <v>2647.2981723553612</v>
      </c>
      <c r="Y17" s="35">
        <f t="shared" si="8"/>
        <v>965.35524086177691</v>
      </c>
      <c r="Z17" s="35">
        <f>(SUM(d245Data100!K73:K78)+Q17)/Q17</f>
        <v>22.666666666666668</v>
      </c>
      <c r="AA17" s="35">
        <f>(SUM(d245Data100!O73:O78))/$Q17*$O17/1.02</f>
        <v>45.715323166303556</v>
      </c>
      <c r="AB17" s="35">
        <f>(SUM(d245Data100!Q73:Q78))/$Q17*$O17/1.02</f>
        <v>60.953764221738069</v>
      </c>
      <c r="AC17" s="35">
        <f>(SUM(d245Data100!R73:R78))/$Q17*$O17/1.02</f>
        <v>49.524933430162179</v>
      </c>
      <c r="AD17" s="7">
        <f>d245Data100!F73</f>
        <v>1228.0899999999999</v>
      </c>
      <c r="AE17" s="34"/>
      <c r="AF17" s="34"/>
      <c r="AH17" s="102">
        <f t="shared" si="9"/>
        <v>20.646666666666665</v>
      </c>
      <c r="AI17" s="102">
        <f t="shared" si="10"/>
        <v>30.376666666666665</v>
      </c>
      <c r="AJ17" s="102">
        <f t="shared" si="11"/>
        <v>83.08</v>
      </c>
      <c r="AK17" s="102">
        <f t="shared" si="12"/>
        <v>2368.9626470302319</v>
      </c>
      <c r="AL17" s="102">
        <f t="shared" si="13"/>
        <v>3485.3659351608821</v>
      </c>
      <c r="AM17" s="102">
        <f t="shared" si="14"/>
        <v>969.15585204627189</v>
      </c>
      <c r="AN17" s="102">
        <f t="shared" si="15"/>
        <v>3678.1262151258866</v>
      </c>
      <c r="AO17" s="102">
        <f t="shared" si="16"/>
        <v>9532.4547973170011</v>
      </c>
      <c r="AP17" s="102">
        <f t="shared" si="17"/>
        <v>4.2595890734866151</v>
      </c>
    </row>
    <row r="18" spans="1:42" ht="20.100000000000001" customHeight="1" thickBot="1" x14ac:dyDescent="0.3">
      <c r="A18" s="123">
        <v>108</v>
      </c>
      <c r="B18" s="104"/>
      <c r="C18" s="104"/>
      <c r="D18" s="104"/>
      <c r="E18" s="118">
        <v>7.76</v>
      </c>
      <c r="F18" s="118">
        <v>57.28</v>
      </c>
      <c r="G18" s="118">
        <v>2.7</v>
      </c>
      <c r="H18" s="119">
        <v>41.12</v>
      </c>
      <c r="I18" s="128">
        <v>60.97</v>
      </c>
      <c r="J18" s="104">
        <v>41.57</v>
      </c>
      <c r="K18" s="118">
        <v>100.16</v>
      </c>
      <c r="L18" s="118"/>
      <c r="M18" s="117"/>
      <c r="N18" s="106"/>
      <c r="O18" s="36">
        <v>12.138888888888888</v>
      </c>
      <c r="P18" s="36">
        <f t="shared" si="0"/>
        <v>311.56</v>
      </c>
      <c r="Q18" s="36">
        <v>3</v>
      </c>
      <c r="R18" s="36">
        <f t="shared" si="1"/>
        <v>103.85333333333334</v>
      </c>
      <c r="S18" s="36">
        <f t="shared" si="2"/>
        <v>1235.945170660857</v>
      </c>
      <c r="T18" s="35">
        <f t="shared" si="3"/>
        <v>12359.45170660857</v>
      </c>
      <c r="U18" s="35">
        <f t="shared" si="4"/>
        <v>2580.1089324618738</v>
      </c>
      <c r="V18" s="35">
        <f t="shared" si="5"/>
        <v>3973.304284676833</v>
      </c>
      <c r="W18" s="35">
        <f t="shared" si="6"/>
        <v>107.10784313725487</v>
      </c>
      <c r="X18" s="35">
        <f t="shared" si="7"/>
        <v>1631.2127814088594</v>
      </c>
      <c r="Y18" s="35">
        <f t="shared" si="8"/>
        <v>2418.653776325345</v>
      </c>
      <c r="Z18" s="35">
        <f>(SUM(d245Data100!K83:K88)+Q18)/Q18</f>
        <v>20.666666666666668</v>
      </c>
      <c r="AA18" s="35">
        <f>(SUM(d245Data100!O83:O88))/$Q18*$O18/1.02</f>
        <v>15.867828612926649</v>
      </c>
      <c r="AB18" s="35">
        <f>(SUM(d245Data100!Q83:Q88))/$Q18*$O18/1.02</f>
        <v>166.61220043572982</v>
      </c>
      <c r="AC18" s="35">
        <f>(SUM(d245Data100!R83:R88))/$Q18*$O18/1.02</f>
        <v>39.669571532316631</v>
      </c>
      <c r="AD18" s="7">
        <f>d245Data100!F83</f>
        <v>1695.74</v>
      </c>
      <c r="AE18" s="34"/>
      <c r="AF18" s="34"/>
      <c r="AH18" s="102">
        <f t="shared" si="9"/>
        <v>21.680000000000003</v>
      </c>
      <c r="AI18" s="102">
        <f t="shared" si="10"/>
        <v>33.386666666666663</v>
      </c>
      <c r="AJ18" s="102">
        <f t="shared" si="11"/>
        <v>89.99666666666667</v>
      </c>
      <c r="AK18" s="102">
        <f t="shared" si="12"/>
        <v>2590.2668416447946</v>
      </c>
      <c r="AL18" s="102">
        <f t="shared" si="13"/>
        <v>3988.9472149314652</v>
      </c>
      <c r="AM18" s="102">
        <f t="shared" si="14"/>
        <v>2428.1760352872557</v>
      </c>
      <c r="AN18" s="102">
        <f t="shared" si="15"/>
        <v>4173.3404418197724</v>
      </c>
      <c r="AO18" s="102">
        <f t="shared" si="16"/>
        <v>10752.554498396032</v>
      </c>
      <c r="AP18" s="102">
        <f t="shared" si="17"/>
        <v>5.6603338840860102</v>
      </c>
    </row>
    <row r="19" spans="1:42" ht="18.75" thickTop="1" x14ac:dyDescent="0.25">
      <c r="A19" s="122">
        <v>201</v>
      </c>
      <c r="B19" s="115"/>
      <c r="C19" s="115"/>
      <c r="D19" s="115"/>
      <c r="E19" s="121">
        <v>9.52</v>
      </c>
      <c r="F19" s="115">
        <v>146.91999999999999</v>
      </c>
      <c r="G19" s="115">
        <v>3.29</v>
      </c>
      <c r="H19" s="115">
        <v>139.91</v>
      </c>
      <c r="I19" s="114">
        <v>88.17</v>
      </c>
      <c r="J19" s="115">
        <v>65.790000000000006</v>
      </c>
      <c r="K19" s="115">
        <v>182.39</v>
      </c>
      <c r="L19" s="115"/>
      <c r="M19" s="114"/>
      <c r="N19" s="106"/>
      <c r="O19" s="36">
        <v>22.370370370370367</v>
      </c>
      <c r="P19" s="36">
        <f t="shared" si="0"/>
        <v>635.99</v>
      </c>
      <c r="Q19" s="36">
        <v>3</v>
      </c>
      <c r="R19" s="36">
        <f t="shared" si="1"/>
        <v>211.99666666666667</v>
      </c>
      <c r="S19" s="36">
        <f t="shared" si="2"/>
        <v>4649.4548535463555</v>
      </c>
      <c r="T19" s="35">
        <f t="shared" si="3"/>
        <v>46494.54853546356</v>
      </c>
      <c r="U19" s="35">
        <f t="shared" si="4"/>
        <v>11436.66908738804</v>
      </c>
      <c r="V19" s="35">
        <f t="shared" si="5"/>
        <v>13333.764221738074</v>
      </c>
      <c r="W19" s="35">
        <f t="shared" si="6"/>
        <v>240.51803437424346</v>
      </c>
      <c r="X19" s="35">
        <f t="shared" si="7"/>
        <v>10228.230452674896</v>
      </c>
      <c r="Y19" s="35">
        <f t="shared" si="8"/>
        <v>6445.7371096586776</v>
      </c>
      <c r="Z19" s="35">
        <f>(SUM(d245Data200!K13:K18)+Q19)/Q19</f>
        <v>20.666666666666668</v>
      </c>
      <c r="AA19" s="35">
        <f>(SUM(d245Data200!O13:O18))/$Q19*$O19/1.02</f>
        <v>65.795206971677544</v>
      </c>
      <c r="AB19" s="35">
        <f>(SUM(d245Data200!Q13:Q18))/$Q19*$O19/1.02</f>
        <v>102.34809973372063</v>
      </c>
      <c r="AC19" s="35">
        <f>(SUM(d245Data200!R13:R18))/$Q19*$O19/1.02</f>
        <v>153.52214960058092</v>
      </c>
      <c r="AD19" s="7">
        <f>d245Data200!F13</f>
        <v>1302.1300000000001</v>
      </c>
      <c r="AE19" s="34"/>
      <c r="AF19" s="34"/>
      <c r="AH19" s="102">
        <f t="shared" si="9"/>
        <v>52.146666666666668</v>
      </c>
      <c r="AI19" s="102">
        <f t="shared" si="10"/>
        <v>60.79666666666666</v>
      </c>
      <c r="AJ19" s="102">
        <f t="shared" si="11"/>
        <v>190.06666666666669</v>
      </c>
      <c r="AK19" s="102">
        <f t="shared" si="12"/>
        <v>11481.695343637599</v>
      </c>
      <c r="AL19" s="102">
        <f t="shared" si="13"/>
        <v>13386.259356469327</v>
      </c>
      <c r="AM19" s="102">
        <f t="shared" si="14"/>
        <v>6471.1140274132395</v>
      </c>
      <c r="AN19" s="102">
        <f t="shared" si="15"/>
        <v>16981.078059686981</v>
      </c>
      <c r="AO19" s="102">
        <f t="shared" si="16"/>
        <v>41849.032759793903</v>
      </c>
      <c r="AP19" s="102">
        <f t="shared" si="17"/>
        <v>15.70447474559961</v>
      </c>
    </row>
    <row r="20" spans="1:42" ht="18" x14ac:dyDescent="0.25">
      <c r="A20" s="40">
        <v>202</v>
      </c>
      <c r="B20" s="39"/>
      <c r="C20" s="39"/>
      <c r="D20" s="39"/>
      <c r="E20" s="42">
        <v>7.25</v>
      </c>
      <c r="F20" s="42">
        <v>43.11</v>
      </c>
      <c r="G20" s="42">
        <v>1.89</v>
      </c>
      <c r="H20" s="39">
        <v>26.85</v>
      </c>
      <c r="I20" s="124">
        <v>35.880000000000003</v>
      </c>
      <c r="J20" s="39">
        <v>28.89</v>
      </c>
      <c r="K20" s="42">
        <v>65.53</v>
      </c>
      <c r="L20" s="42"/>
      <c r="M20" s="113"/>
      <c r="N20" s="106"/>
      <c r="O20" s="36">
        <v>12.731481481481481</v>
      </c>
      <c r="P20" s="36">
        <f t="shared" si="0"/>
        <v>209.4</v>
      </c>
      <c r="Q20" s="36">
        <v>3</v>
      </c>
      <c r="R20" s="36">
        <f t="shared" si="1"/>
        <v>69.8</v>
      </c>
      <c r="S20" s="36">
        <f t="shared" si="2"/>
        <v>871.23275236020334</v>
      </c>
      <c r="T20" s="35">
        <f t="shared" si="3"/>
        <v>8712.3275236020327</v>
      </c>
      <c r="U20" s="35">
        <f t="shared" si="4"/>
        <v>2095.285645122246</v>
      </c>
      <c r="V20" s="35">
        <f t="shared" si="5"/>
        <v>2726.450919874123</v>
      </c>
      <c r="W20" s="35">
        <f t="shared" si="6"/>
        <v>78.635620915032675</v>
      </c>
      <c r="X20" s="35">
        <f t="shared" si="7"/>
        <v>1117.1250907770516</v>
      </c>
      <c r="Y20" s="35">
        <f t="shared" si="8"/>
        <v>1492.8286129266521</v>
      </c>
      <c r="Z20" s="35">
        <f>(SUM(d245Data200!K23:K28)+Q20)/Q20</f>
        <v>29.666666666666668</v>
      </c>
      <c r="AA20" s="35">
        <f>(SUM(d245Data200!O23:O28))/$Q20*$O20/1.02</f>
        <v>241.31566206729602</v>
      </c>
      <c r="AB20" s="35">
        <f>(SUM(d245Data200!Q23:Q28))/$Q20*$O20/1.02</f>
        <v>316.20672960542237</v>
      </c>
      <c r="AC20" s="35">
        <f>(SUM(d245Data200!R23:R28))/$Q20*$O20/1.02</f>
        <v>62.409222948438632</v>
      </c>
      <c r="AD20" s="7">
        <f>d245Data200!F23</f>
        <v>1592.2</v>
      </c>
      <c r="AE20" s="34"/>
      <c r="AF20" s="34"/>
      <c r="AH20" s="102">
        <f t="shared" si="9"/>
        <v>16.786666666666665</v>
      </c>
      <c r="AI20" s="102">
        <f t="shared" si="10"/>
        <v>21.843333333333334</v>
      </c>
      <c r="AJ20" s="102">
        <f t="shared" si="11"/>
        <v>60.169999999999995</v>
      </c>
      <c r="AK20" s="102">
        <f t="shared" si="12"/>
        <v>2103.5348012054046</v>
      </c>
      <c r="AL20" s="102">
        <f t="shared" si="13"/>
        <v>2737.1849786137841</v>
      </c>
      <c r="AM20" s="102">
        <f t="shared" si="14"/>
        <v>1498.7058909303003</v>
      </c>
      <c r="AN20" s="102">
        <f t="shared" si="15"/>
        <v>2699.1743219597552</v>
      </c>
      <c r="AO20" s="102">
        <f t="shared" si="16"/>
        <v>7539.8941017789439</v>
      </c>
      <c r="AP20" s="102">
        <f t="shared" si="17"/>
        <v>4.619652566178269</v>
      </c>
    </row>
    <row r="21" spans="1:42" ht="18" x14ac:dyDescent="0.25">
      <c r="A21" s="40">
        <v>203</v>
      </c>
      <c r="B21" s="39"/>
      <c r="C21" s="39"/>
      <c r="D21" s="39"/>
      <c r="E21" s="42">
        <v>8.75</v>
      </c>
      <c r="F21" s="42">
        <v>27.85</v>
      </c>
      <c r="G21" s="42">
        <v>0</v>
      </c>
      <c r="H21" s="39">
        <v>47.12</v>
      </c>
      <c r="I21" s="124">
        <v>33.79</v>
      </c>
      <c r="J21" s="39">
        <v>25.26</v>
      </c>
      <c r="K21" s="42">
        <v>50.67</v>
      </c>
      <c r="L21" s="42"/>
      <c r="M21" s="113"/>
      <c r="N21" s="106"/>
      <c r="O21" s="36">
        <v>11</v>
      </c>
      <c r="P21" s="36">
        <f t="shared" si="0"/>
        <v>193.44</v>
      </c>
      <c r="Q21" s="36">
        <v>3</v>
      </c>
      <c r="R21" s="36">
        <f t="shared" si="1"/>
        <v>64.48</v>
      </c>
      <c r="S21" s="36">
        <f t="shared" si="2"/>
        <v>695.37254901960796</v>
      </c>
      <c r="T21" s="35">
        <f t="shared" si="3"/>
        <v>6953.7254901960796</v>
      </c>
      <c r="U21" s="35">
        <f t="shared" si="4"/>
        <v>1315.686274509804</v>
      </c>
      <c r="V21" s="35">
        <f t="shared" si="5"/>
        <v>1821.4705882352941</v>
      </c>
      <c r="W21" s="35">
        <f t="shared" si="6"/>
        <v>0</v>
      </c>
      <c r="X21" s="35">
        <f t="shared" si="7"/>
        <v>1693.8562091503268</v>
      </c>
      <c r="Y21" s="35">
        <f t="shared" si="8"/>
        <v>1214.6732026143791</v>
      </c>
      <c r="Z21" s="35">
        <f>(SUM(d245Data200!K33:K38)+Q21)/Q21</f>
        <v>27.333333333333332</v>
      </c>
      <c r="AA21" s="35">
        <f>(SUM(d245Data200!O33:O38))/$Q21*$O21/1.02</f>
        <v>39.542483660130713</v>
      </c>
      <c r="AB21" s="35">
        <f>(SUM(d245Data200!Q33:Q38))/$Q21*$O21/1.02</f>
        <v>115.03267973856208</v>
      </c>
      <c r="AC21" s="35">
        <f>(SUM(d245Data200!R33:R38))/$Q21*$O21/1.02</f>
        <v>64.705882352941174</v>
      </c>
      <c r="AD21" s="7">
        <f>d245Data200!F33</f>
        <v>1693.04</v>
      </c>
      <c r="AE21" s="34"/>
      <c r="AF21" s="34"/>
      <c r="AH21" s="102">
        <f t="shared" si="9"/>
        <v>12.200000000000001</v>
      </c>
      <c r="AI21" s="102">
        <f t="shared" si="10"/>
        <v>16.89</v>
      </c>
      <c r="AJ21" s="102">
        <f t="shared" si="11"/>
        <v>56.06</v>
      </c>
      <c r="AK21" s="102">
        <f t="shared" si="12"/>
        <v>1320.8661417322837</v>
      </c>
      <c r="AL21" s="102">
        <f t="shared" si="13"/>
        <v>1828.641732283465</v>
      </c>
      <c r="AM21" s="102">
        <f t="shared" si="14"/>
        <v>1219.4553805774278</v>
      </c>
      <c r="AN21" s="102">
        <f t="shared" si="15"/>
        <v>2919.9803149606296</v>
      </c>
      <c r="AO21" s="102">
        <f t="shared" si="16"/>
        <v>6069.4881889763783</v>
      </c>
      <c r="AP21" s="102">
        <f t="shared" si="17"/>
        <v>2.5557476715410576</v>
      </c>
    </row>
    <row r="22" spans="1:42" ht="18" x14ac:dyDescent="0.25">
      <c r="A22" s="40">
        <v>204</v>
      </c>
      <c r="B22" s="39"/>
      <c r="C22" s="39"/>
      <c r="D22" s="39"/>
      <c r="E22" s="42">
        <v>9.74</v>
      </c>
      <c r="F22" s="42">
        <v>88.68</v>
      </c>
      <c r="G22" s="42">
        <v>1.54</v>
      </c>
      <c r="H22" s="39">
        <v>87.4</v>
      </c>
      <c r="I22" s="124">
        <v>128.24</v>
      </c>
      <c r="J22" s="39">
        <v>100.46</v>
      </c>
      <c r="K22" s="42">
        <v>122.92</v>
      </c>
      <c r="L22" s="42"/>
      <c r="M22" s="113"/>
      <c r="N22" s="106"/>
      <c r="O22" s="36">
        <v>24.564814814814813</v>
      </c>
      <c r="P22" s="36">
        <f t="shared" si="0"/>
        <v>538.98</v>
      </c>
      <c r="Q22" s="36">
        <v>3</v>
      </c>
      <c r="R22" s="36">
        <f t="shared" si="1"/>
        <v>179.66</v>
      </c>
      <c r="S22" s="36">
        <f t="shared" si="2"/>
        <v>4326.7790486564991</v>
      </c>
      <c r="T22" s="35">
        <f t="shared" si="3"/>
        <v>43267.790486564991</v>
      </c>
      <c r="U22" s="35">
        <f t="shared" si="4"/>
        <v>7900.8793270394563</v>
      </c>
      <c r="V22" s="35">
        <f t="shared" si="5"/>
        <v>9867.67005567659</v>
      </c>
      <c r="W22" s="35">
        <f t="shared" si="6"/>
        <v>123.62684580004841</v>
      </c>
      <c r="X22" s="35">
        <f t="shared" si="7"/>
        <v>7016.2248850157348</v>
      </c>
      <c r="Y22" s="35">
        <f t="shared" si="8"/>
        <v>10294.744613894942</v>
      </c>
      <c r="Z22" s="35">
        <f>(SUM(d245Data200!K43:K48)+Q22)/Q22</f>
        <v>26</v>
      </c>
      <c r="AA22" s="35">
        <f>(SUM(d245Data200!O43:O48))/$Q22*$O22/1.02</f>
        <v>184.6374969740983</v>
      </c>
      <c r="AB22" s="35">
        <f>(SUM(d245Data200!Q43:Q48))/$Q22*$O22/1.02</f>
        <v>297.02553861050592</v>
      </c>
      <c r="AC22" s="35">
        <f>(SUM(d245Data200!R43:R48))/$Q22*$O22/1.02</f>
        <v>48.16630355846042</v>
      </c>
      <c r="AD22" s="7">
        <f>d245Data200!F43</f>
        <v>1444.73</v>
      </c>
      <c r="AE22" s="34"/>
      <c r="AF22" s="34"/>
      <c r="AH22" s="102">
        <f t="shared" si="9"/>
        <v>32.806666666666665</v>
      </c>
      <c r="AI22" s="102">
        <f t="shared" si="10"/>
        <v>40.973333333333336</v>
      </c>
      <c r="AJ22" s="102">
        <f t="shared" si="11"/>
        <v>146.17333333333335</v>
      </c>
      <c r="AK22" s="102">
        <f t="shared" si="12"/>
        <v>7931.9851511616589</v>
      </c>
      <c r="AL22" s="102">
        <f t="shared" si="13"/>
        <v>9906.5191503839796</v>
      </c>
      <c r="AM22" s="102">
        <f t="shared" si="14"/>
        <v>10335.275104500824</v>
      </c>
      <c r="AN22" s="102">
        <f t="shared" si="15"/>
        <v>17503.236487800132</v>
      </c>
      <c r="AO22" s="102">
        <f t="shared" si="16"/>
        <v>35341.740789345771</v>
      </c>
      <c r="AP22" s="102">
        <f t="shared" si="17"/>
        <v>11.765479371086018</v>
      </c>
    </row>
    <row r="23" spans="1:42" ht="18" x14ac:dyDescent="0.25">
      <c r="A23" s="40">
        <v>205</v>
      </c>
      <c r="B23" s="39"/>
      <c r="C23" s="39"/>
      <c r="D23" s="39"/>
      <c r="E23" s="42">
        <v>9.3699999999999992</v>
      </c>
      <c r="F23" s="42">
        <v>22.17</v>
      </c>
      <c r="G23" s="42">
        <v>0.05</v>
      </c>
      <c r="H23" s="39">
        <v>41.65</v>
      </c>
      <c r="I23" s="124">
        <v>37.58</v>
      </c>
      <c r="J23" s="39">
        <v>26.69</v>
      </c>
      <c r="K23" s="42">
        <v>44.18</v>
      </c>
      <c r="L23" s="42"/>
      <c r="M23" s="113"/>
      <c r="N23" s="106"/>
      <c r="O23" s="36">
        <v>5</v>
      </c>
      <c r="P23" s="36">
        <f t="shared" si="0"/>
        <v>181.69</v>
      </c>
      <c r="Q23" s="36">
        <v>3</v>
      </c>
      <c r="R23" s="36">
        <f t="shared" si="1"/>
        <v>60.563333333333333</v>
      </c>
      <c r="S23" s="36">
        <f t="shared" si="2"/>
        <v>296.87908496732024</v>
      </c>
      <c r="T23" s="35">
        <f t="shared" si="3"/>
        <v>2968.790849673202</v>
      </c>
      <c r="U23" s="35">
        <f t="shared" si="4"/>
        <v>515.35947712418306</v>
      </c>
      <c r="V23" s="35">
        <f t="shared" si="5"/>
        <v>721.89542483660125</v>
      </c>
      <c r="W23" s="35">
        <f t="shared" si="6"/>
        <v>0.81699346405228745</v>
      </c>
      <c r="X23" s="35">
        <f t="shared" si="7"/>
        <v>680.55555555555543</v>
      </c>
      <c r="Y23" s="35">
        <f t="shared" si="8"/>
        <v>614.05228758169937</v>
      </c>
      <c r="Z23" s="35">
        <f>(SUM(d245Data200!K53:K58)+Q23)/Q23</f>
        <v>29.666666666666668</v>
      </c>
      <c r="AA23" s="35">
        <f>(SUM(d245Data200!O53:O58))/$Q23*$O23/1.02</f>
        <v>88.235294117647058</v>
      </c>
      <c r="AB23" s="35">
        <f>(SUM(d245Data200!Q53:Q58))/$Q23*$O23/1.02</f>
        <v>84.967320261437891</v>
      </c>
      <c r="AC23" s="35">
        <f>(SUM(d245Data200!R53:R58))/$Q23*$O23/1.02</f>
        <v>50.653594771241835</v>
      </c>
      <c r="AD23" s="7">
        <f>d245Data200!F53</f>
        <v>1516.69</v>
      </c>
      <c r="AE23" s="34"/>
      <c r="AF23" s="34"/>
      <c r="AH23" s="102">
        <f t="shared" si="9"/>
        <v>10.513333333333334</v>
      </c>
      <c r="AI23" s="102">
        <f t="shared" si="10"/>
        <v>14.726666666666667</v>
      </c>
      <c r="AJ23" s="102">
        <f t="shared" si="11"/>
        <v>51.666666666666664</v>
      </c>
      <c r="AK23" s="102">
        <f t="shared" si="12"/>
        <v>517.38845144356958</v>
      </c>
      <c r="AL23" s="102">
        <f t="shared" si="13"/>
        <v>724.7375328083989</v>
      </c>
      <c r="AM23" s="102">
        <f t="shared" si="14"/>
        <v>616.46981627296577</v>
      </c>
      <c r="AN23" s="102">
        <f t="shared" si="15"/>
        <v>1300.524934383202</v>
      </c>
      <c r="AO23" s="102">
        <f t="shared" si="16"/>
        <v>2542.6509186351705</v>
      </c>
      <c r="AP23" s="102">
        <f t="shared" si="17"/>
        <v>0.83747907195298565</v>
      </c>
    </row>
    <row r="24" spans="1:42" ht="18" x14ac:dyDescent="0.25">
      <c r="A24" s="40">
        <v>206</v>
      </c>
      <c r="B24" s="39"/>
      <c r="C24" s="39"/>
      <c r="D24" s="39"/>
      <c r="E24" s="42">
        <v>10.49</v>
      </c>
      <c r="F24" s="42">
        <v>71.260000000000005</v>
      </c>
      <c r="G24" s="42">
        <v>3.05</v>
      </c>
      <c r="H24" s="39">
        <v>76.33</v>
      </c>
      <c r="I24" s="124">
        <v>29.17</v>
      </c>
      <c r="J24" s="39">
        <v>22.37</v>
      </c>
      <c r="K24" s="42">
        <v>117.67</v>
      </c>
      <c r="L24" s="42"/>
      <c r="M24" s="113"/>
      <c r="N24" s="106"/>
      <c r="O24" s="36">
        <v>5.229166666666667</v>
      </c>
      <c r="P24" s="36">
        <f t="shared" si="0"/>
        <v>330.34000000000003</v>
      </c>
      <c r="Q24" s="36">
        <v>3</v>
      </c>
      <c r="R24" s="36">
        <f t="shared" si="1"/>
        <v>110.11333333333334</v>
      </c>
      <c r="S24" s="36">
        <f t="shared" si="2"/>
        <v>564.51075708061012</v>
      </c>
      <c r="T24" s="35">
        <f t="shared" si="3"/>
        <v>5645.1075708061007</v>
      </c>
      <c r="U24" s="35">
        <f t="shared" si="4"/>
        <v>1397.0077614379088</v>
      </c>
      <c r="V24" s="35">
        <f t="shared" si="5"/>
        <v>2010.836737472767</v>
      </c>
      <c r="W24" s="35">
        <f t="shared" si="6"/>
        <v>52.120778867102402</v>
      </c>
      <c r="X24" s="35">
        <f t="shared" si="7"/>
        <v>1304.3865740740741</v>
      </c>
      <c r="Y24" s="35">
        <f t="shared" si="8"/>
        <v>498.47971132897612</v>
      </c>
      <c r="Z24" s="35">
        <f>(SUM(d245Data200!K63:K68)+Q24)/Q24</f>
        <v>29.333333333333332</v>
      </c>
      <c r="AA24" s="35">
        <f>(SUM(d245Data200!O63:O68))/$Q24*$O24/1.02</f>
        <v>37.595315904139433</v>
      </c>
      <c r="AB24" s="35">
        <f>(SUM(d245Data200!Q63:Q68))/$Q24*$O24/1.02</f>
        <v>131.58360566448803</v>
      </c>
      <c r="AC24" s="35">
        <f>(SUM(d245Data200!R63:R68))/$Q24*$O24/1.02</f>
        <v>82.026143790849673</v>
      </c>
      <c r="AD24" s="7">
        <f>d245Data200!F63</f>
        <v>1635.58</v>
      </c>
      <c r="AE24" s="34"/>
      <c r="AF24" s="34"/>
      <c r="AH24" s="102">
        <f t="shared" si="9"/>
        <v>27.25</v>
      </c>
      <c r="AI24" s="102">
        <f t="shared" si="10"/>
        <v>39.223333333333336</v>
      </c>
      <c r="AJ24" s="102">
        <f t="shared" si="11"/>
        <v>102.65666666666668</v>
      </c>
      <c r="AK24" s="102">
        <f t="shared" si="12"/>
        <v>1402.5077919947507</v>
      </c>
      <c r="AL24" s="102">
        <f t="shared" si="13"/>
        <v>2018.7534175415578</v>
      </c>
      <c r="AM24" s="102">
        <f t="shared" si="14"/>
        <v>500.44222987751539</v>
      </c>
      <c r="AN24" s="102">
        <f t="shared" si="15"/>
        <v>1862.2901629483815</v>
      </c>
      <c r="AO24" s="102">
        <f t="shared" si="16"/>
        <v>5283.5513724846896</v>
      </c>
      <c r="AP24" s="102">
        <f t="shared" si="17"/>
        <v>2.1867623397814819</v>
      </c>
    </row>
    <row r="25" spans="1:42" ht="18" x14ac:dyDescent="0.25">
      <c r="A25" s="40">
        <v>207</v>
      </c>
      <c r="B25" s="39"/>
      <c r="C25" s="39"/>
      <c r="D25" s="39"/>
      <c r="E25" s="42">
        <v>10.01</v>
      </c>
      <c r="F25" s="42">
        <v>77.900000000000006</v>
      </c>
      <c r="G25" s="42">
        <v>1.49</v>
      </c>
      <c r="H25" s="39">
        <v>72.900000000000006</v>
      </c>
      <c r="I25" s="124">
        <v>90.92</v>
      </c>
      <c r="J25" s="39">
        <v>72.61</v>
      </c>
      <c r="K25" s="42">
        <v>99.29</v>
      </c>
      <c r="L25" s="42"/>
      <c r="M25" s="113"/>
      <c r="N25" s="106"/>
      <c r="O25" s="36">
        <v>12</v>
      </c>
      <c r="P25" s="36">
        <f t="shared" si="0"/>
        <v>425.12000000000006</v>
      </c>
      <c r="Q25" s="36">
        <v>3</v>
      </c>
      <c r="R25" s="36">
        <f t="shared" si="1"/>
        <v>141.70666666666668</v>
      </c>
      <c r="S25" s="36">
        <f t="shared" si="2"/>
        <v>1667.1372549019607</v>
      </c>
      <c r="T25" s="35">
        <f t="shared" si="3"/>
        <v>16671.372549019608</v>
      </c>
      <c r="U25" s="35">
        <f t="shared" si="4"/>
        <v>3447.4509803921574</v>
      </c>
      <c r="V25" s="35">
        <f t="shared" si="5"/>
        <v>3893.7254901960791</v>
      </c>
      <c r="W25" s="35">
        <f t="shared" si="6"/>
        <v>58.431372549019599</v>
      </c>
      <c r="X25" s="35">
        <f t="shared" si="7"/>
        <v>2858.8235294117649</v>
      </c>
      <c r="Y25" s="35">
        <f t="shared" si="8"/>
        <v>3565.4901960784314</v>
      </c>
      <c r="Z25" s="35">
        <f>(SUM(d245Data200!K73:K78)+Q25)/Q25</f>
        <v>26.333333333333332</v>
      </c>
      <c r="AA25" s="35">
        <f>(SUM(d245Data200!O73:O78))/$Q25*$O25/1.02</f>
        <v>54.901960784313722</v>
      </c>
      <c r="AB25" s="35">
        <f>(SUM(d245Data200!Q73:Q78))/$Q25*$O25/1.02</f>
        <v>70.588235294117652</v>
      </c>
      <c r="AC25" s="35">
        <f>(SUM(d245Data200!R73:R78))/$Q25*$O25/1.02</f>
        <v>74.509803921568633</v>
      </c>
      <c r="AD25" s="7">
        <f>d245Data200!F73</f>
        <v>1326.62</v>
      </c>
      <c r="AE25" s="34"/>
      <c r="AF25" s="34"/>
      <c r="AH25" s="102">
        <f t="shared" si="9"/>
        <v>29.303333333333338</v>
      </c>
      <c r="AI25" s="102">
        <f t="shared" si="10"/>
        <v>33.096666666666671</v>
      </c>
      <c r="AJ25" s="102">
        <f t="shared" si="11"/>
        <v>117.50333333333334</v>
      </c>
      <c r="AK25" s="102">
        <f t="shared" si="12"/>
        <v>3461.0236220472448</v>
      </c>
      <c r="AL25" s="102">
        <f t="shared" si="13"/>
        <v>3909.0551181102369</v>
      </c>
      <c r="AM25" s="102">
        <f t="shared" si="14"/>
        <v>3579.5275590551182</v>
      </c>
      <c r="AN25" s="102">
        <f t="shared" si="15"/>
        <v>6508.2677165354335</v>
      </c>
      <c r="AO25" s="102">
        <f t="shared" si="16"/>
        <v>13878.346456692914</v>
      </c>
      <c r="AP25" s="102">
        <f t="shared" si="17"/>
        <v>4.5868762811991166</v>
      </c>
    </row>
    <row r="26" spans="1:42" ht="18.75" thickBot="1" x14ac:dyDescent="0.3">
      <c r="A26" s="120">
        <v>208</v>
      </c>
      <c r="B26" s="104"/>
      <c r="C26" s="104"/>
      <c r="D26" s="104"/>
      <c r="E26" s="118">
        <v>8.1</v>
      </c>
      <c r="F26" s="118">
        <v>68.790000000000006</v>
      </c>
      <c r="G26" s="118">
        <v>1.48</v>
      </c>
      <c r="H26" s="119">
        <v>93.33</v>
      </c>
      <c r="I26" s="128">
        <v>77.12</v>
      </c>
      <c r="J26" s="104">
        <v>60.25</v>
      </c>
      <c r="K26" s="118">
        <v>108.55</v>
      </c>
      <c r="L26" s="118"/>
      <c r="M26" s="117"/>
      <c r="N26" s="106"/>
      <c r="O26" s="36">
        <v>5.020833333333333</v>
      </c>
      <c r="P26" s="36">
        <f t="shared" si="0"/>
        <v>417.62</v>
      </c>
      <c r="Q26" s="36">
        <v>3</v>
      </c>
      <c r="R26" s="36">
        <f t="shared" si="1"/>
        <v>139.20666666666668</v>
      </c>
      <c r="S26" s="36">
        <f t="shared" si="2"/>
        <v>685.228894335512</v>
      </c>
      <c r="T26" s="35">
        <f t="shared" si="3"/>
        <v>6852.28894335512</v>
      </c>
      <c r="U26" s="35">
        <f t="shared" si="4"/>
        <v>1261.6074346405228</v>
      </c>
      <c r="V26" s="35">
        <f t="shared" si="5"/>
        <v>1781.0831971677555</v>
      </c>
      <c r="W26" s="35">
        <f t="shared" si="6"/>
        <v>24.283769063180831</v>
      </c>
      <c r="X26" s="35">
        <f t="shared" si="7"/>
        <v>1531.3541666666663</v>
      </c>
      <c r="Y26" s="35">
        <f t="shared" si="8"/>
        <v>1265.3812636165576</v>
      </c>
      <c r="Z26" s="35">
        <f>(SUM(d245Data200!K83:K88)+Q26)/Q26</f>
        <v>24.666666666666668</v>
      </c>
      <c r="AA26" s="35">
        <f>(SUM(d245Data200!O83:O88))/$Q26*$O26/1.02</f>
        <v>14.767156862745098</v>
      </c>
      <c r="AB26" s="35">
        <f>(SUM(d245Data200!Q83:Q88))/$Q26*$O26/1.02</f>
        <v>59.068627450980394</v>
      </c>
      <c r="AC26" s="35">
        <f>(SUM(d245Data200!R83:R88))/$Q26*$O26/1.02</f>
        <v>47.583061002178638</v>
      </c>
      <c r="AD26" s="7">
        <f>d245Data200!F83</f>
        <v>1557.6</v>
      </c>
      <c r="AE26" s="34"/>
      <c r="AF26" s="34"/>
      <c r="AH26" s="102">
        <f t="shared" si="9"/>
        <v>25.63</v>
      </c>
      <c r="AI26" s="102">
        <f t="shared" si="10"/>
        <v>36.18333333333333</v>
      </c>
      <c r="AJ26" s="102">
        <f t="shared" si="11"/>
        <v>119.12333333333333</v>
      </c>
      <c r="AK26" s="102">
        <f t="shared" si="12"/>
        <v>1266.5743930446195</v>
      </c>
      <c r="AL26" s="102">
        <f t="shared" si="13"/>
        <v>1788.0953357392825</v>
      </c>
      <c r="AM26" s="102">
        <f t="shared" si="14"/>
        <v>1270.363079615048</v>
      </c>
      <c r="AN26" s="102">
        <f t="shared" si="15"/>
        <v>2832.1255741469813</v>
      </c>
      <c r="AO26" s="102">
        <f t="shared" si="16"/>
        <v>5886.7953029308828</v>
      </c>
      <c r="AP26" s="102">
        <f t="shared" si="17"/>
        <v>2.4355756476620973</v>
      </c>
    </row>
    <row r="27" spans="1:42" ht="18.75" thickTop="1" x14ac:dyDescent="0.25">
      <c r="A27" s="116">
        <v>301</v>
      </c>
      <c r="B27" s="115"/>
      <c r="C27" s="115"/>
      <c r="D27" s="115"/>
      <c r="E27" s="115">
        <v>10.83</v>
      </c>
      <c r="F27" s="115">
        <v>175.28</v>
      </c>
      <c r="G27" s="115">
        <v>1.83</v>
      </c>
      <c r="H27" s="115">
        <v>104.03</v>
      </c>
      <c r="I27" s="114">
        <v>311.45999999999998</v>
      </c>
      <c r="J27" s="115">
        <v>247.47</v>
      </c>
      <c r="K27" s="115">
        <v>221.07</v>
      </c>
      <c r="L27" s="115"/>
      <c r="M27" s="114"/>
      <c r="N27" s="106"/>
      <c r="O27" s="36">
        <v>11.157407407407407</v>
      </c>
      <c r="P27" s="36">
        <f t="shared" si="0"/>
        <v>1071.97</v>
      </c>
      <c r="Q27" s="36">
        <v>3</v>
      </c>
      <c r="R27" s="36">
        <f t="shared" si="1"/>
        <v>357.32333333333332</v>
      </c>
      <c r="S27" s="36">
        <f t="shared" si="2"/>
        <v>3908.6294178165085</v>
      </c>
      <c r="T27" s="35">
        <f t="shared" si="3"/>
        <v>39086.294178165088</v>
      </c>
      <c r="U27" s="35">
        <f t="shared" si="4"/>
        <v>6785.9643548777531</v>
      </c>
      <c r="V27" s="35">
        <f t="shared" si="5"/>
        <v>8060.6799201161939</v>
      </c>
      <c r="W27" s="35">
        <f t="shared" si="6"/>
        <v>66.725671750181547</v>
      </c>
      <c r="X27" s="35">
        <f t="shared" si="7"/>
        <v>3793.1538973614142</v>
      </c>
      <c r="Y27" s="35">
        <f t="shared" si="8"/>
        <v>11356.490559186634</v>
      </c>
      <c r="Z27" s="35">
        <f>(SUM(d245Data300!K13:K18)+Q27)/Q27</f>
        <v>26.333333333333332</v>
      </c>
      <c r="AA27" s="35">
        <f>(SUM(d245Data300!O13:O18))/$Q27*$O27/1.02</f>
        <v>91.1552892762043</v>
      </c>
      <c r="AB27" s="35">
        <f>(SUM(d245Data300!Q13:Q18))/$Q27*$O27/1.02</f>
        <v>43.754538852578065</v>
      </c>
      <c r="AC27" s="35">
        <f>(SUM(d245Data300!R13:R18))/$Q27*$O27/1.02</f>
        <v>83.862866134107961</v>
      </c>
      <c r="AD27" s="7">
        <f>d245Data300!F13</f>
        <v>1821.49</v>
      </c>
      <c r="AE27" s="34"/>
      <c r="AF27" s="34"/>
      <c r="AH27" s="102">
        <f t="shared" si="9"/>
        <v>62.036666666666669</v>
      </c>
      <c r="AI27" s="102">
        <f t="shared" si="10"/>
        <v>73.69</v>
      </c>
      <c r="AJ27" s="102">
        <f t="shared" si="11"/>
        <v>274.83333333333331</v>
      </c>
      <c r="AK27" s="102">
        <f t="shared" si="12"/>
        <v>6812.6807499756978</v>
      </c>
      <c r="AL27" s="102">
        <f t="shared" si="13"/>
        <v>8092.414880431611</v>
      </c>
      <c r="AM27" s="102">
        <f t="shared" si="14"/>
        <v>11401.20115193934</v>
      </c>
      <c r="AN27" s="102">
        <f t="shared" si="15"/>
        <v>15276.277097307278</v>
      </c>
      <c r="AO27" s="102">
        <f t="shared" si="16"/>
        <v>30181.372727714588</v>
      </c>
      <c r="AP27" s="102">
        <f t="shared" si="17"/>
        <v>11.458199316041767</v>
      </c>
    </row>
    <row r="28" spans="1:42" ht="18" x14ac:dyDescent="0.25">
      <c r="A28" s="40">
        <v>302</v>
      </c>
      <c r="B28" s="39"/>
      <c r="C28" s="39"/>
      <c r="D28" s="39"/>
      <c r="E28" s="42">
        <v>10.24</v>
      </c>
      <c r="F28" s="42">
        <v>106.46</v>
      </c>
      <c r="G28" s="42">
        <v>1.4</v>
      </c>
      <c r="H28" s="39">
        <v>110.45</v>
      </c>
      <c r="I28" s="124">
        <v>200.53</v>
      </c>
      <c r="J28" s="39">
        <v>154.66999999999999</v>
      </c>
      <c r="K28" s="42">
        <v>143.6</v>
      </c>
      <c r="L28" s="42"/>
      <c r="M28" s="113"/>
      <c r="N28" s="106"/>
      <c r="O28" s="36">
        <v>11.685185185185185</v>
      </c>
      <c r="P28" s="36">
        <f t="shared" si="0"/>
        <v>727.35</v>
      </c>
      <c r="Q28" s="36">
        <v>3</v>
      </c>
      <c r="R28" s="36">
        <f t="shared" si="1"/>
        <v>242.45000000000002</v>
      </c>
      <c r="S28" s="36">
        <f t="shared" si="2"/>
        <v>2777.5226942628906</v>
      </c>
      <c r="T28" s="35">
        <f t="shared" si="3"/>
        <v>27775.226942628906</v>
      </c>
      <c r="U28" s="35">
        <f t="shared" si="4"/>
        <v>4456.4088598402323</v>
      </c>
      <c r="V28" s="35">
        <f t="shared" si="5"/>
        <v>5483.635923505205</v>
      </c>
      <c r="W28" s="35">
        <f t="shared" si="6"/>
        <v>53.461631566206719</v>
      </c>
      <c r="X28" s="35">
        <f t="shared" si="7"/>
        <v>4217.7408617768106</v>
      </c>
      <c r="Y28" s="35">
        <f t="shared" si="8"/>
        <v>7657.6149842653113</v>
      </c>
      <c r="Z28" s="35">
        <f>(SUM(d245Data300!K23:K28)+Q28)/Q28</f>
        <v>26</v>
      </c>
      <c r="AA28" s="35">
        <f>(SUM(d245Data300!O23:O28))/$Q28*$O28/1.02</f>
        <v>84.011135318324861</v>
      </c>
      <c r="AB28" s="35">
        <f>(SUM(d245Data300!Q23:Q28))/$Q28*$O28/1.02</f>
        <v>34.368191721132895</v>
      </c>
      <c r="AC28" s="35">
        <f>(SUM(d245Data300!R23:R28))/$Q28*$O28/1.02</f>
        <v>110.74195110142821</v>
      </c>
      <c r="AD28" s="7">
        <f>d245Data300!F23</f>
        <v>1556.4</v>
      </c>
      <c r="AE28" s="34"/>
      <c r="AF28" s="34"/>
      <c r="AH28" s="102">
        <f t="shared" si="9"/>
        <v>38.9</v>
      </c>
      <c r="AI28" s="102">
        <f t="shared" si="10"/>
        <v>47.866666666666667</v>
      </c>
      <c r="AJ28" s="102">
        <f t="shared" si="11"/>
        <v>190.89333333333335</v>
      </c>
      <c r="AK28" s="102">
        <f t="shared" si="12"/>
        <v>4473.9537766112571</v>
      </c>
      <c r="AL28" s="102">
        <f t="shared" si="13"/>
        <v>5505.2250413142801</v>
      </c>
      <c r="AM28" s="102">
        <f t="shared" si="14"/>
        <v>7687.7630747545454</v>
      </c>
      <c r="AN28" s="102">
        <f t="shared" si="15"/>
        <v>11975.781325945367</v>
      </c>
      <c r="AO28" s="102">
        <f t="shared" si="16"/>
        <v>21954.960143870907</v>
      </c>
      <c r="AP28" s="102">
        <f t="shared" si="17"/>
        <v>6.8000602128103136</v>
      </c>
    </row>
    <row r="29" spans="1:42" ht="18" x14ac:dyDescent="0.25">
      <c r="A29" s="40">
        <v>303</v>
      </c>
      <c r="B29" s="39"/>
      <c r="C29" s="39"/>
      <c r="D29" s="39"/>
      <c r="E29" s="42">
        <v>9.48</v>
      </c>
      <c r="F29" s="42">
        <v>44.45</v>
      </c>
      <c r="G29" s="42">
        <v>0.36</v>
      </c>
      <c r="H29" s="39">
        <v>79.59</v>
      </c>
      <c r="I29" s="124">
        <v>25.05</v>
      </c>
      <c r="J29" s="39">
        <v>19.48</v>
      </c>
      <c r="K29" s="42">
        <v>70.400000000000006</v>
      </c>
      <c r="L29" s="42"/>
      <c r="M29" s="113"/>
      <c r="N29" s="106"/>
      <c r="O29" s="36">
        <v>5.375</v>
      </c>
      <c r="P29" s="36">
        <f t="shared" si="0"/>
        <v>248.81</v>
      </c>
      <c r="Q29" s="36">
        <v>3</v>
      </c>
      <c r="R29" s="36">
        <f t="shared" si="1"/>
        <v>82.936666666666667</v>
      </c>
      <c r="S29" s="36">
        <f t="shared" si="2"/>
        <v>437.04370915032678</v>
      </c>
      <c r="T29" s="35">
        <f t="shared" si="3"/>
        <v>4370.4370915032678</v>
      </c>
      <c r="U29" s="35">
        <f t="shared" si="4"/>
        <v>947.29983660130722</v>
      </c>
      <c r="V29" s="35">
        <f t="shared" si="5"/>
        <v>1236.6013071895425</v>
      </c>
      <c r="W29" s="35">
        <f t="shared" si="6"/>
        <v>6.3235294117647056</v>
      </c>
      <c r="X29" s="35">
        <f t="shared" si="7"/>
        <v>1398.0269607843136</v>
      </c>
      <c r="Y29" s="35">
        <f t="shared" si="8"/>
        <v>440.01225490196077</v>
      </c>
      <c r="Z29" s="35">
        <f>(SUM(d245Data300!K33:K38)+Q29)/Q29</f>
        <v>26.666666666666668</v>
      </c>
      <c r="AA29" s="35">
        <f>(SUM(d245Data300!O33:O38))/$Q29*$O29/1.02</f>
        <v>14.052287581699344</v>
      </c>
      <c r="AB29" s="35">
        <f>(SUM(d245Data300!Q33:Q38))/$Q29*$O29/1.02</f>
        <v>54.45261437908497</v>
      </c>
      <c r="AC29" s="35">
        <f>(SUM(d245Data300!R33:R38))/$Q29*$O29/1.02</f>
        <v>26.348039215686274</v>
      </c>
      <c r="AD29" s="7">
        <f>d245Data300!F33</f>
        <v>1698.88</v>
      </c>
      <c r="AE29" s="34"/>
      <c r="AF29" s="34"/>
      <c r="AH29" s="102">
        <f t="shared" si="9"/>
        <v>17.97666666666667</v>
      </c>
      <c r="AI29" s="102">
        <f t="shared" si="10"/>
        <v>23.466666666666669</v>
      </c>
      <c r="AJ29" s="102">
        <f t="shared" si="11"/>
        <v>76.443333333333342</v>
      </c>
      <c r="AK29" s="102">
        <f t="shared" si="12"/>
        <v>951.02936351706035</v>
      </c>
      <c r="AL29" s="102">
        <f t="shared" si="13"/>
        <v>1241.4698162729658</v>
      </c>
      <c r="AM29" s="102">
        <f t="shared" si="14"/>
        <v>441.74458661417316</v>
      </c>
      <c r="AN29" s="102">
        <f t="shared" si="15"/>
        <v>1851.6240157480315</v>
      </c>
      <c r="AO29" s="102">
        <f t="shared" si="16"/>
        <v>4044.1231955380576</v>
      </c>
      <c r="AP29" s="102">
        <f t="shared" si="17"/>
        <v>1.7043088239365649</v>
      </c>
    </row>
    <row r="30" spans="1:42" ht="18" x14ac:dyDescent="0.25">
      <c r="A30" s="40">
        <v>304</v>
      </c>
      <c r="B30" s="39"/>
      <c r="C30" s="39"/>
      <c r="D30" s="39"/>
      <c r="E30" s="42">
        <v>9.27</v>
      </c>
      <c r="F30" s="42">
        <v>71.87</v>
      </c>
      <c r="G30" s="42">
        <v>0</v>
      </c>
      <c r="H30" s="39">
        <v>93.54</v>
      </c>
      <c r="I30" s="124">
        <v>106.22</v>
      </c>
      <c r="J30" s="39">
        <v>80.989999999999995</v>
      </c>
      <c r="K30" s="42">
        <v>111.86</v>
      </c>
      <c r="L30" s="42"/>
      <c r="M30" s="113"/>
      <c r="N30" s="106"/>
      <c r="O30" s="36">
        <v>5.166666666666667</v>
      </c>
      <c r="P30" s="36">
        <f t="shared" si="0"/>
        <v>473.75</v>
      </c>
      <c r="Q30" s="36">
        <v>3</v>
      </c>
      <c r="R30" s="36">
        <f t="shared" si="1"/>
        <v>157.91666666666666</v>
      </c>
      <c r="S30" s="36">
        <f t="shared" si="2"/>
        <v>799.9046840958606</v>
      </c>
      <c r="T30" s="35">
        <f t="shared" si="3"/>
        <v>7999.0468409586065</v>
      </c>
      <c r="U30" s="35">
        <f t="shared" si="4"/>
        <v>1370.0108932461874</v>
      </c>
      <c r="V30" s="35">
        <f t="shared" si="5"/>
        <v>1888.7037037037039</v>
      </c>
      <c r="W30" s="35">
        <f t="shared" si="6"/>
        <v>0</v>
      </c>
      <c r="X30" s="35">
        <f t="shared" si="7"/>
        <v>1579.3790849673203</v>
      </c>
      <c r="Y30" s="35">
        <f t="shared" si="8"/>
        <v>1793.4749455337692</v>
      </c>
      <c r="Z30" s="35">
        <f>(SUM(d245Data300!K43:K48)+Q30)/Q30</f>
        <v>27.333333333333332</v>
      </c>
      <c r="AA30" s="35">
        <f>(SUM(d245Data300!O43:O48))/$Q30*$O30/1.02</f>
        <v>6.7538126361655779</v>
      </c>
      <c r="AB30" s="35">
        <f>(SUM(d245Data300!Q43:Q48))/$Q30*$O30/1.02</f>
        <v>64.161220043572982</v>
      </c>
      <c r="AC30" s="35">
        <f>(SUM(d245Data300!R43:R48))/$Q30*$O30/1.02</f>
        <v>69.226579520697172</v>
      </c>
      <c r="AD30" s="7">
        <f>d245Data300!F43</f>
        <v>1605.39</v>
      </c>
      <c r="AE30" s="34"/>
      <c r="AF30" s="34"/>
      <c r="AH30" s="102">
        <f t="shared" si="9"/>
        <v>27.046666666666667</v>
      </c>
      <c r="AI30" s="102">
        <f t="shared" si="10"/>
        <v>37.286666666666669</v>
      </c>
      <c r="AJ30" s="102">
        <f t="shared" si="11"/>
        <v>130.91999999999999</v>
      </c>
      <c r="AK30" s="102">
        <f t="shared" si="12"/>
        <v>1375.4046369203852</v>
      </c>
      <c r="AL30" s="102">
        <f t="shared" si="13"/>
        <v>1896.139545056868</v>
      </c>
      <c r="AM30" s="102">
        <f t="shared" si="14"/>
        <v>1800.5358705161855</v>
      </c>
      <c r="AN30" s="102">
        <f t="shared" si="15"/>
        <v>3386.1329833770774</v>
      </c>
      <c r="AO30" s="102">
        <f t="shared" si="16"/>
        <v>6657.677165354331</v>
      </c>
      <c r="AP30" s="102">
        <f t="shared" si="17"/>
        <v>2.3819426645799537</v>
      </c>
    </row>
    <row r="31" spans="1:42" ht="18" x14ac:dyDescent="0.25">
      <c r="A31" s="40">
        <v>305</v>
      </c>
      <c r="B31" s="39"/>
      <c r="C31" s="39"/>
      <c r="D31" s="39"/>
      <c r="E31" s="42">
        <v>7.55</v>
      </c>
      <c r="F31" s="42">
        <v>31.59</v>
      </c>
      <c r="G31" s="42">
        <v>13.1</v>
      </c>
      <c r="H31" s="39">
        <v>28.75</v>
      </c>
      <c r="I31" s="124">
        <v>27.02</v>
      </c>
      <c r="J31" s="39">
        <v>20.57</v>
      </c>
      <c r="K31" s="42">
        <v>62.81</v>
      </c>
      <c r="L31" s="42"/>
      <c r="M31" s="113"/>
      <c r="N31" s="106"/>
      <c r="O31" s="36">
        <v>25.277777777777782</v>
      </c>
      <c r="P31" s="36">
        <f t="shared" si="0"/>
        <v>191.39000000000001</v>
      </c>
      <c r="Q31" s="36">
        <v>3</v>
      </c>
      <c r="R31" s="36">
        <f t="shared" si="1"/>
        <v>63.796666666666674</v>
      </c>
      <c r="S31" s="36">
        <f t="shared" si="2"/>
        <v>1581.0176107480033</v>
      </c>
      <c r="T31" s="35">
        <f t="shared" si="3"/>
        <v>15810.176107480034</v>
      </c>
      <c r="U31" s="35">
        <f t="shared" si="4"/>
        <v>3233.242556281773</v>
      </c>
      <c r="V31" s="35">
        <f t="shared" si="5"/>
        <v>5188.5530137981132</v>
      </c>
      <c r="W31" s="35">
        <f t="shared" si="6"/>
        <v>1082.1532316630357</v>
      </c>
      <c r="X31" s="35">
        <f t="shared" si="7"/>
        <v>2374.9546114742197</v>
      </c>
      <c r="Y31" s="35">
        <f t="shared" si="8"/>
        <v>2232.0442992011622</v>
      </c>
      <c r="Z31" s="35">
        <f>(SUM(d245Data300!K53:K58)+Q31)/Q31</f>
        <v>20.666666666666668</v>
      </c>
      <c r="AA31" s="35">
        <f>(SUM(d245Data300!O53:O58))/$Q31*$O31/1.02</f>
        <v>16.521423384168486</v>
      </c>
      <c r="AB31" s="35">
        <f>(SUM(d245Data300!Q53:Q58))/$Q31*$O31/1.02</f>
        <v>66.085693536673944</v>
      </c>
      <c r="AC31" s="35">
        <f>(SUM(d245Data300!R53:R58))/$Q31*$O31/1.02</f>
        <v>49.564270152505458</v>
      </c>
      <c r="AD31" s="7">
        <f>d245Data300!F53</f>
        <v>1441.13</v>
      </c>
      <c r="AE31" s="34"/>
      <c r="AF31" s="34"/>
      <c r="AH31" s="102">
        <f t="shared" si="9"/>
        <v>13.046666666666667</v>
      </c>
      <c r="AI31" s="102">
        <f t="shared" si="10"/>
        <v>20.936666666666667</v>
      </c>
      <c r="AJ31" s="102">
        <f t="shared" si="11"/>
        <v>56.94</v>
      </c>
      <c r="AK31" s="102">
        <f t="shared" si="12"/>
        <v>3245.9718576844566</v>
      </c>
      <c r="AL31" s="102">
        <f t="shared" si="13"/>
        <v>5208.9803878681842</v>
      </c>
      <c r="AM31" s="102">
        <f t="shared" si="14"/>
        <v>2240.831875182269</v>
      </c>
      <c r="AN31" s="102">
        <f t="shared" si="15"/>
        <v>5711.5503791192777</v>
      </c>
      <c r="AO31" s="102">
        <f t="shared" si="16"/>
        <v>14166.502624671917</v>
      </c>
      <c r="AP31" s="102">
        <f t="shared" si="17"/>
        <v>6.1958508917414585</v>
      </c>
    </row>
    <row r="32" spans="1:42" ht="18" x14ac:dyDescent="0.25">
      <c r="A32" s="40">
        <v>306</v>
      </c>
      <c r="B32" s="39"/>
      <c r="C32" s="39"/>
      <c r="D32" s="39"/>
      <c r="E32" s="42">
        <v>8.98</v>
      </c>
      <c r="F32" s="42">
        <v>87.59</v>
      </c>
      <c r="G32" s="42">
        <v>4.38</v>
      </c>
      <c r="H32" s="39">
        <v>94.94</v>
      </c>
      <c r="I32" s="124">
        <v>50.06</v>
      </c>
      <c r="J32" s="39">
        <v>40.32</v>
      </c>
      <c r="K32" s="42">
        <v>147.38</v>
      </c>
      <c r="L32" s="42"/>
      <c r="M32" s="113"/>
      <c r="N32" s="106"/>
      <c r="O32" s="36">
        <v>12.50925925925926</v>
      </c>
      <c r="P32" s="36">
        <f t="shared" si="0"/>
        <v>433.65</v>
      </c>
      <c r="Q32" s="36">
        <v>3</v>
      </c>
      <c r="R32" s="36">
        <f t="shared" si="1"/>
        <v>144.54999999999998</v>
      </c>
      <c r="S32" s="36">
        <f t="shared" si="2"/>
        <v>1772.7582607116919</v>
      </c>
      <c r="T32" s="35">
        <f t="shared" si="3"/>
        <v>17727.582607116918</v>
      </c>
      <c r="U32" s="35">
        <f t="shared" si="4"/>
        <v>3947.7750544662313</v>
      </c>
      <c r="V32" s="35">
        <f t="shared" si="5"/>
        <v>6024.8844105543449</v>
      </c>
      <c r="W32" s="35">
        <f t="shared" si="6"/>
        <v>179.0541031227306</v>
      </c>
      <c r="X32" s="35">
        <f t="shared" si="7"/>
        <v>3881.1407649479543</v>
      </c>
      <c r="Y32" s="35">
        <f t="shared" si="8"/>
        <v>2046.4494069232633</v>
      </c>
      <c r="Z32" s="35">
        <f>(SUM(d245Data300!K63:K68)+Q32)/Q32</f>
        <v>22.666666666666668</v>
      </c>
      <c r="AA32" s="35">
        <f>(SUM(d245Data300!O63:O68))/$Q32*$O32/1.02</f>
        <v>32.703945775841198</v>
      </c>
      <c r="AB32" s="35">
        <f>(SUM(d245Data300!Q63:Q68))/$Q32*$O32/1.02</f>
        <v>24.527959331880901</v>
      </c>
      <c r="AC32" s="35">
        <f>(SUM(d245Data300!R63:R68))/$Q32*$O32/1.02</f>
        <v>81.759864439603007</v>
      </c>
      <c r="AD32" s="7">
        <f>d245Data300!F63</f>
        <v>1323.03</v>
      </c>
      <c r="AE32" s="34"/>
      <c r="AF32" s="34"/>
      <c r="AH32" s="102">
        <f t="shared" si="9"/>
        <v>32.190000000000005</v>
      </c>
      <c r="AI32" s="102">
        <f t="shared" si="10"/>
        <v>49.126666666666665</v>
      </c>
      <c r="AJ32" s="102">
        <f t="shared" si="11"/>
        <v>131.10999999999999</v>
      </c>
      <c r="AK32" s="102">
        <f t="shared" si="12"/>
        <v>3963.3174759405078</v>
      </c>
      <c r="AL32" s="102">
        <f t="shared" si="13"/>
        <v>6048.6044279187327</v>
      </c>
      <c r="AM32" s="102">
        <f t="shared" si="14"/>
        <v>2054.5062943520952</v>
      </c>
      <c r="AN32" s="102">
        <f t="shared" si="15"/>
        <v>6130.6861815884113</v>
      </c>
      <c r="AO32" s="102">
        <f t="shared" si="16"/>
        <v>16142.608085447651</v>
      </c>
      <c r="AP32" s="102">
        <f t="shared" si="17"/>
        <v>5.8391847663625489</v>
      </c>
    </row>
    <row r="33" spans="1:42" ht="18" x14ac:dyDescent="0.25">
      <c r="A33" s="40">
        <v>307</v>
      </c>
      <c r="B33" s="39"/>
      <c r="C33" s="39"/>
      <c r="D33" s="39"/>
      <c r="E33" s="42">
        <v>8.25</v>
      </c>
      <c r="F33" s="42">
        <v>55.76</v>
      </c>
      <c r="G33" s="42">
        <v>0.82</v>
      </c>
      <c r="H33" s="39">
        <v>53.03</v>
      </c>
      <c r="I33" s="124">
        <v>51.28</v>
      </c>
      <c r="J33" s="39">
        <v>40.08</v>
      </c>
      <c r="K33" s="42">
        <v>97</v>
      </c>
      <c r="L33" s="42"/>
      <c r="M33" s="113"/>
      <c r="N33" s="106"/>
      <c r="O33" s="36">
        <v>11.787037037037038</v>
      </c>
      <c r="P33" s="36">
        <f t="shared" si="0"/>
        <v>306.21999999999997</v>
      </c>
      <c r="Q33" s="36">
        <v>3</v>
      </c>
      <c r="R33" s="36">
        <f t="shared" si="1"/>
        <v>102.07333333333332</v>
      </c>
      <c r="S33" s="36">
        <f t="shared" si="2"/>
        <v>1179.5511377390462</v>
      </c>
      <c r="T33" s="35">
        <f t="shared" si="3"/>
        <v>11795.511377390463</v>
      </c>
      <c r="U33" s="35">
        <f t="shared" si="4"/>
        <v>2465.6478455579759</v>
      </c>
      <c r="V33" s="35">
        <f t="shared" si="5"/>
        <v>3736.4137012829829</v>
      </c>
      <c r="W33" s="35">
        <f t="shared" si="6"/>
        <v>31.586177680948921</v>
      </c>
      <c r="X33" s="35">
        <f t="shared" si="7"/>
        <v>2042.7012224642942</v>
      </c>
      <c r="Y33" s="35">
        <f t="shared" si="8"/>
        <v>1975.2916969256842</v>
      </c>
      <c r="Z33" s="35">
        <f>(SUM(d245Data300!K73:K78)+Q33)/Q33</f>
        <v>20</v>
      </c>
      <c r="AA33" s="35">
        <f>(SUM(d245Data300!O73:O78))/$Q33*$O33/1.02</f>
        <v>46.223674655047205</v>
      </c>
      <c r="AB33" s="35">
        <f>(SUM(d245Data300!Q73:Q78))/$Q33*$O33/1.02</f>
        <v>96.29932219801502</v>
      </c>
      <c r="AC33" s="35">
        <f>(SUM(d245Data300!R73:R78))/$Q33*$O33/1.02</f>
        <v>23.111837327523602</v>
      </c>
      <c r="AD33" s="7">
        <f>d245Data300!F73</f>
        <v>1555.59</v>
      </c>
      <c r="AE33" s="34"/>
      <c r="AF33" s="34"/>
      <c r="AH33" s="102">
        <f t="shared" si="9"/>
        <v>21.336666666666662</v>
      </c>
      <c r="AI33" s="102">
        <f t="shared" si="10"/>
        <v>32.333333333333336</v>
      </c>
      <c r="AJ33" s="102">
        <f t="shared" si="11"/>
        <v>88.713333333333324</v>
      </c>
      <c r="AK33" s="102">
        <f t="shared" si="12"/>
        <v>2475.3551205404879</v>
      </c>
      <c r="AL33" s="102">
        <f t="shared" si="13"/>
        <v>3751.1239914455145</v>
      </c>
      <c r="AM33" s="102">
        <f t="shared" si="14"/>
        <v>1983.0684358899587</v>
      </c>
      <c r="AN33" s="102">
        <f t="shared" si="15"/>
        <v>4065.5223218625447</v>
      </c>
      <c r="AO33" s="102">
        <f t="shared" si="16"/>
        <v>10292.001433848547</v>
      </c>
      <c r="AP33" s="102">
        <f t="shared" si="17"/>
        <v>4.6674396023776703</v>
      </c>
    </row>
    <row r="34" spans="1:42" ht="18.75" thickBot="1" x14ac:dyDescent="0.3">
      <c r="A34" s="120">
        <v>308</v>
      </c>
      <c r="B34" s="104"/>
      <c r="C34" s="104"/>
      <c r="D34" s="104"/>
      <c r="E34" s="118">
        <v>8.1300000000000008</v>
      </c>
      <c r="F34" s="118">
        <v>69.81</v>
      </c>
      <c r="G34" s="118">
        <v>0.21</v>
      </c>
      <c r="H34" s="119">
        <v>116.54</v>
      </c>
      <c r="I34" s="128">
        <v>56.97</v>
      </c>
      <c r="J34" s="104">
        <v>46.18</v>
      </c>
      <c r="K34" s="118">
        <v>104.22</v>
      </c>
      <c r="L34" s="118"/>
      <c r="M34" s="117"/>
      <c r="N34" s="106"/>
      <c r="O34" s="36">
        <v>23.111111111111111</v>
      </c>
      <c r="P34" s="36">
        <f t="shared" si="0"/>
        <v>402.05999999999995</v>
      </c>
      <c r="Q34" s="36">
        <v>3</v>
      </c>
      <c r="R34" s="36">
        <f t="shared" si="1"/>
        <v>134.01999999999998</v>
      </c>
      <c r="S34" s="36">
        <f t="shared" si="2"/>
        <v>3036.618736383442</v>
      </c>
      <c r="T34" s="35">
        <f t="shared" si="3"/>
        <v>30366.187363834419</v>
      </c>
      <c r="U34" s="35">
        <f t="shared" si="4"/>
        <v>5886.5359477124175</v>
      </c>
      <c r="V34" s="35">
        <f t="shared" si="5"/>
        <v>7871.3725490196075</v>
      </c>
      <c r="W34" s="35">
        <f t="shared" si="6"/>
        <v>15.860566448801741</v>
      </c>
      <c r="X34" s="35">
        <f t="shared" si="7"/>
        <v>8801.859114015977</v>
      </c>
      <c r="Y34" s="35">
        <f t="shared" si="8"/>
        <v>4302.7450980392141</v>
      </c>
      <c r="Z34" s="35">
        <f>(SUM(d245Data300!K83:K88)+Q34)/Q34</f>
        <v>27.333333333333332</v>
      </c>
      <c r="AA34" s="35">
        <f>(SUM(d245Data300!O83:O88))/$Q34*$O34/1.02</f>
        <v>241.68482207697892</v>
      </c>
      <c r="AB34" s="35">
        <f>(SUM(d245Data300!Q83:Q88))/$Q34*$O34/1.02</f>
        <v>113.28976034858388</v>
      </c>
      <c r="AC34" s="35">
        <f>(SUM(d245Data300!R83:R88))/$Q34*$O34/1.02</f>
        <v>90.631808278867098</v>
      </c>
      <c r="AD34" s="7">
        <f>d245Data300!F83</f>
        <v>1270.79</v>
      </c>
      <c r="AE34" s="34"/>
      <c r="AF34" s="34"/>
      <c r="AH34" s="102">
        <f t="shared" si="9"/>
        <v>25.98</v>
      </c>
      <c r="AI34" s="102">
        <f t="shared" si="10"/>
        <v>34.74</v>
      </c>
      <c r="AJ34" s="102">
        <f t="shared" si="11"/>
        <v>118.62666666666667</v>
      </c>
      <c r="AK34" s="102">
        <f t="shared" si="12"/>
        <v>5909.7112860892385</v>
      </c>
      <c r="AL34" s="102">
        <f t="shared" si="13"/>
        <v>7902.3622047244098</v>
      </c>
      <c r="AM34" s="102">
        <f t="shared" si="14"/>
        <v>4319.6850393700788</v>
      </c>
      <c r="AN34" s="102">
        <f t="shared" si="15"/>
        <v>13172.120151647712</v>
      </c>
      <c r="AO34" s="102">
        <f t="shared" si="16"/>
        <v>26984.19364246136</v>
      </c>
      <c r="AP34" s="102">
        <f t="shared" si="17"/>
        <v>9.237394840405095</v>
      </c>
    </row>
    <row r="35" spans="1:42" ht="18.75" thickTop="1" x14ac:dyDescent="0.25">
      <c r="A35" s="116">
        <v>401</v>
      </c>
      <c r="B35" s="115"/>
      <c r="C35" s="115"/>
      <c r="D35" s="115"/>
      <c r="E35" s="115">
        <v>7.76</v>
      </c>
      <c r="F35" s="115">
        <v>26.82</v>
      </c>
      <c r="G35" s="115">
        <v>0.02</v>
      </c>
      <c r="H35" s="115">
        <v>22.88</v>
      </c>
      <c r="I35" s="114">
        <v>50.06</v>
      </c>
      <c r="J35" s="115">
        <v>39.69</v>
      </c>
      <c r="K35" s="115">
        <v>48.2</v>
      </c>
      <c r="L35" s="115"/>
      <c r="M35" s="114"/>
      <c r="N35" s="106"/>
      <c r="O35" s="36">
        <v>4.875</v>
      </c>
      <c r="P35" s="36">
        <f t="shared" si="0"/>
        <v>195.43</v>
      </c>
      <c r="Q35" s="36">
        <v>3</v>
      </c>
      <c r="R35" s="36">
        <f t="shared" si="1"/>
        <v>65.143333333333331</v>
      </c>
      <c r="S35" s="36">
        <f t="shared" si="2"/>
        <v>311.34681372549016</v>
      </c>
      <c r="T35" s="35">
        <f t="shared" si="3"/>
        <v>3113.4681372549016</v>
      </c>
      <c r="U35" s="35">
        <f t="shared" si="4"/>
        <v>550.90686274509801</v>
      </c>
      <c r="V35" s="35">
        <f t="shared" si="5"/>
        <v>767.8921568627452</v>
      </c>
      <c r="W35" s="35">
        <f t="shared" si="6"/>
        <v>0.31862745098039214</v>
      </c>
      <c r="X35" s="35">
        <f t="shared" si="7"/>
        <v>364.50980392156868</v>
      </c>
      <c r="Y35" s="35">
        <f t="shared" si="8"/>
        <v>797.52450980392155</v>
      </c>
      <c r="Z35" s="35">
        <f>(SUM(d245Data400!K13:K18)+Q35)/Q35</f>
        <v>26.333333333333332</v>
      </c>
      <c r="AA35" s="35">
        <f>(SUM(d245Data400!O13:O18))/$Q35*$O35/1.02</f>
        <v>71.691176470588232</v>
      </c>
      <c r="AB35" s="35">
        <f>(SUM(d245Data400!Q13:Q18))/$Q35*$O35/1.02</f>
        <v>108.33333333333333</v>
      </c>
      <c r="AC35" s="35">
        <f>(SUM(d245Data400!R13:R18))/$Q35*$O35/1.02</f>
        <v>36.642156862745097</v>
      </c>
      <c r="AD35" s="7">
        <f>d245Data400!F13</f>
        <v>1303.94</v>
      </c>
      <c r="AE35" s="34"/>
      <c r="AF35" s="34"/>
      <c r="AH35" s="102">
        <f t="shared" si="9"/>
        <v>11.526666666666666</v>
      </c>
      <c r="AI35" s="102">
        <f t="shared" si="10"/>
        <v>16.066666666666666</v>
      </c>
      <c r="AJ35" s="102">
        <f t="shared" si="11"/>
        <v>51.913333333333334</v>
      </c>
      <c r="AK35" s="102">
        <f t="shared" si="12"/>
        <v>553.07578740157476</v>
      </c>
      <c r="AL35" s="102">
        <f t="shared" si="13"/>
        <v>770.91535433070862</v>
      </c>
      <c r="AM35" s="102">
        <f t="shared" si="14"/>
        <v>800.66437007874026</v>
      </c>
      <c r="AN35" s="102">
        <f t="shared" si="15"/>
        <v>1166.9291338582677</v>
      </c>
      <c r="AO35" s="102">
        <f t="shared" si="16"/>
        <v>2490.9202755905508</v>
      </c>
      <c r="AP35" s="102">
        <f t="shared" si="17"/>
        <v>0.92935263173248639</v>
      </c>
    </row>
    <row r="36" spans="1:42" ht="18" x14ac:dyDescent="0.25">
      <c r="A36" s="40">
        <v>402</v>
      </c>
      <c r="B36" s="39"/>
      <c r="C36" s="39"/>
      <c r="D36" s="39"/>
      <c r="E36" s="42">
        <v>8.3800000000000008</v>
      </c>
      <c r="F36" s="42">
        <v>121.93</v>
      </c>
      <c r="G36" s="42">
        <v>4.0999999999999996</v>
      </c>
      <c r="H36" s="39">
        <v>150.34</v>
      </c>
      <c r="I36" s="124">
        <v>62.62</v>
      </c>
      <c r="J36" s="39">
        <v>46.42</v>
      </c>
      <c r="K36" s="42">
        <v>181.18</v>
      </c>
      <c r="L36" s="42"/>
      <c r="M36" s="113"/>
      <c r="N36" s="106"/>
      <c r="O36" s="36">
        <v>11.472222222222221</v>
      </c>
      <c r="P36" s="36">
        <f t="shared" si="0"/>
        <v>574.97</v>
      </c>
      <c r="Q36" s="36">
        <v>3</v>
      </c>
      <c r="R36" s="36">
        <f t="shared" si="1"/>
        <v>191.65666666666667</v>
      </c>
      <c r="S36" s="36">
        <f t="shared" si="2"/>
        <v>2155.6155591866373</v>
      </c>
      <c r="T36" s="35">
        <f t="shared" si="3"/>
        <v>21556.155591866373</v>
      </c>
      <c r="U36" s="35">
        <f t="shared" si="4"/>
        <v>4885.4420842411037</v>
      </c>
      <c r="V36" s="35">
        <f t="shared" si="5"/>
        <v>6792.6053013798119</v>
      </c>
      <c r="W36" s="35">
        <f t="shared" si="6"/>
        <v>153.7127814088598</v>
      </c>
      <c r="X36" s="35">
        <f t="shared" si="7"/>
        <v>5636.3852578068272</v>
      </c>
      <c r="Y36" s="35">
        <f t="shared" si="8"/>
        <v>2347.6815541031219</v>
      </c>
      <c r="Z36" s="35">
        <f>(SUM(d245Data400!K23:K28)+Q36)/Q36</f>
        <v>24</v>
      </c>
      <c r="AA36" s="35">
        <f>(SUM(d245Data400!O23:O28))/$Q36*$O36/1.02</f>
        <v>101.22549019607843</v>
      </c>
      <c r="AB36" s="35">
        <f>(SUM(d245Data400!Q23:Q28))/$Q36*$O36/1.02</f>
        <v>63.734567901234563</v>
      </c>
      <c r="AC36" s="35">
        <f>(SUM(d245Data400!R23:R28))/$Q36*$O36/1.02</f>
        <v>29.992737835875086</v>
      </c>
      <c r="AD36" s="7">
        <f>d245Data400!F23</f>
        <v>1558.81</v>
      </c>
      <c r="AE36" s="34"/>
      <c r="AF36" s="34"/>
      <c r="AH36" s="102">
        <f t="shared" si="9"/>
        <v>43.436666666666667</v>
      </c>
      <c r="AI36" s="102">
        <f t="shared" si="10"/>
        <v>60.393333333333338</v>
      </c>
      <c r="AJ36" s="102">
        <f t="shared" si="11"/>
        <v>176.18333333333331</v>
      </c>
      <c r="AK36" s="102">
        <f t="shared" si="12"/>
        <v>4904.6761081948089</v>
      </c>
      <c r="AL36" s="102">
        <f t="shared" si="13"/>
        <v>6819.3478419364246</v>
      </c>
      <c r="AM36" s="102">
        <f t="shared" si="14"/>
        <v>2356.9243948673079</v>
      </c>
      <c r="AN36" s="102">
        <f t="shared" si="15"/>
        <v>8169.8180956547094</v>
      </c>
      <c r="AO36" s="102">
        <f t="shared" si="16"/>
        <v>19893.842045785943</v>
      </c>
      <c r="AP36" s="102">
        <f t="shared" si="17"/>
        <v>9.1234584298510129</v>
      </c>
    </row>
    <row r="37" spans="1:42" ht="18" x14ac:dyDescent="0.25">
      <c r="A37" s="40">
        <v>403</v>
      </c>
      <c r="B37" s="39"/>
      <c r="C37" s="39"/>
      <c r="D37" s="39"/>
      <c r="E37" s="42">
        <v>9</v>
      </c>
      <c r="F37" s="42">
        <v>70.2</v>
      </c>
      <c r="G37" s="42">
        <v>1.41</v>
      </c>
      <c r="H37" s="39">
        <v>90.58</v>
      </c>
      <c r="I37" s="124">
        <v>87.47</v>
      </c>
      <c r="J37" s="39">
        <v>69.41</v>
      </c>
      <c r="K37" s="42">
        <v>115.72</v>
      </c>
      <c r="L37" s="42"/>
      <c r="M37" s="113"/>
      <c r="N37" s="106"/>
      <c r="O37" s="36">
        <v>22.351851851851851</v>
      </c>
      <c r="P37" s="36">
        <f t="shared" si="0"/>
        <v>443.78999999999996</v>
      </c>
      <c r="Q37" s="36">
        <v>3</v>
      </c>
      <c r="R37" s="36">
        <f t="shared" si="1"/>
        <v>147.92999999999998</v>
      </c>
      <c r="S37" s="36">
        <f t="shared" si="2"/>
        <v>3241.6759259259252</v>
      </c>
      <c r="T37" s="35">
        <f t="shared" si="3"/>
        <v>32416.759259259248</v>
      </c>
      <c r="U37" s="35">
        <f t="shared" si="4"/>
        <v>5785.1851851851852</v>
      </c>
      <c r="V37" s="35">
        <f t="shared" si="5"/>
        <v>8452.7983539094621</v>
      </c>
      <c r="W37" s="35">
        <f t="shared" si="6"/>
        <v>102.99382716049384</v>
      </c>
      <c r="X37" s="35">
        <f t="shared" si="7"/>
        <v>6616.4403292181059</v>
      </c>
      <c r="Y37" s="35">
        <f t="shared" si="8"/>
        <v>6389.2695473251024</v>
      </c>
      <c r="Z37" s="35">
        <f>(SUM(d245Data400!K33:K38)+Q37)/Q37</f>
        <v>17.333333333333332</v>
      </c>
      <c r="AA37" s="35">
        <f>(SUM(d245Data400!O33:O38))/$Q37*$O37/1.02</f>
        <v>0</v>
      </c>
      <c r="AB37" s="35">
        <f>(SUM(d245Data400!Q33:Q38))/$Q37*$O37/1.02</f>
        <v>102.26337448559671</v>
      </c>
      <c r="AC37" s="35">
        <f>(SUM(d245Data400!R33:R38))/$Q37*$O37/1.02</f>
        <v>43.827160493827158</v>
      </c>
      <c r="AD37" s="7">
        <f>d245Data400!F33</f>
        <v>1399.8</v>
      </c>
      <c r="AE37" s="34"/>
      <c r="AF37" s="34"/>
      <c r="AH37" s="102">
        <f t="shared" si="9"/>
        <v>26.400000000000002</v>
      </c>
      <c r="AI37" s="102">
        <f t="shared" si="10"/>
        <v>38.573333333333331</v>
      </c>
      <c r="AJ37" s="102">
        <f t="shared" si="11"/>
        <v>124.79333333333334</v>
      </c>
      <c r="AK37" s="102">
        <f t="shared" si="12"/>
        <v>5807.9615048118994</v>
      </c>
      <c r="AL37" s="102">
        <f t="shared" si="13"/>
        <v>8486.0770875862727</v>
      </c>
      <c r="AM37" s="102">
        <f t="shared" si="14"/>
        <v>6414.4241518421304</v>
      </c>
      <c r="AN37" s="102">
        <f t="shared" si="15"/>
        <v>13160.312773403322</v>
      </c>
      <c r="AO37" s="102">
        <f t="shared" si="16"/>
        <v>27454.351365801493</v>
      </c>
      <c r="AP37" s="102">
        <f t="shared" si="17"/>
        <v>9.0333161271507709</v>
      </c>
    </row>
    <row r="38" spans="1:42" ht="18" x14ac:dyDescent="0.25">
      <c r="A38" s="40">
        <v>404</v>
      </c>
      <c r="B38" s="39"/>
      <c r="C38" s="39"/>
      <c r="D38" s="39"/>
      <c r="E38" s="42">
        <v>7.74</v>
      </c>
      <c r="F38" s="42">
        <v>58.56</v>
      </c>
      <c r="G38" s="42">
        <v>2.2799999999999998</v>
      </c>
      <c r="H38" s="39">
        <v>76.959999999999994</v>
      </c>
      <c r="I38" s="124">
        <v>25.28</v>
      </c>
      <c r="J38" s="39">
        <v>15.41</v>
      </c>
      <c r="K38" s="42">
        <v>133.1</v>
      </c>
      <c r="L38" s="42"/>
      <c r="M38" s="113"/>
      <c r="N38" s="106"/>
      <c r="O38" s="36">
        <v>10.944444444444445</v>
      </c>
      <c r="P38" s="36">
        <f t="shared" si="0"/>
        <v>319.33</v>
      </c>
      <c r="Q38" s="36">
        <v>3</v>
      </c>
      <c r="R38" s="36">
        <f t="shared" si="1"/>
        <v>106.44333333333333</v>
      </c>
      <c r="S38" s="36">
        <f t="shared" si="2"/>
        <v>1142.1207334785765</v>
      </c>
      <c r="T38" s="35">
        <f t="shared" si="3"/>
        <v>11421.207334785766</v>
      </c>
      <c r="U38" s="35">
        <f t="shared" si="4"/>
        <v>2371.2962962962961</v>
      </c>
      <c r="V38" s="35">
        <f t="shared" si="5"/>
        <v>4760.4756717501814</v>
      </c>
      <c r="W38" s="35">
        <f t="shared" si="6"/>
        <v>81.546840958605657</v>
      </c>
      <c r="X38" s="35">
        <f t="shared" si="7"/>
        <v>2752.5635439360931</v>
      </c>
      <c r="Y38" s="35">
        <f t="shared" si="8"/>
        <v>904.16848220769793</v>
      </c>
      <c r="Z38" s="35">
        <f>(SUM(d245Data400!K43:K48)+Q38)/Q38</f>
        <v>25.666666666666668</v>
      </c>
      <c r="AA38" s="35">
        <f>(SUM(d245Data400!O43:O48))/$Q38*$O38/1.02</f>
        <v>82.262164124909233</v>
      </c>
      <c r="AB38" s="35">
        <f>(SUM(d245Data400!Q43:Q48))/$Q38*$O38/1.02</f>
        <v>85.838779956427018</v>
      </c>
      <c r="AC38" s="35">
        <f>(SUM(d245Data400!R43:R48))/$Q38*$O38/1.02</f>
        <v>107.29847494553377</v>
      </c>
      <c r="AD38" s="7">
        <f>d245Data400!F43</f>
        <v>1397.98</v>
      </c>
      <c r="AE38" s="34"/>
      <c r="AF38" s="34"/>
      <c r="AH38" s="102">
        <f t="shared" si="9"/>
        <v>22.099999999999998</v>
      </c>
      <c r="AI38" s="102">
        <f t="shared" si="10"/>
        <v>44.366666666666667</v>
      </c>
      <c r="AJ38" s="102">
        <f t="shared" si="11"/>
        <v>101.30666666666666</v>
      </c>
      <c r="AK38" s="102">
        <f t="shared" si="12"/>
        <v>2380.6321084864389</v>
      </c>
      <c r="AL38" s="102">
        <f t="shared" si="13"/>
        <v>4779.2177019539222</v>
      </c>
      <c r="AM38" s="102">
        <f t="shared" si="14"/>
        <v>907.72820064158657</v>
      </c>
      <c r="AN38" s="102">
        <f t="shared" si="15"/>
        <v>3752.9965004374449</v>
      </c>
      <c r="AO38" s="102">
        <f t="shared" si="16"/>
        <v>10912.846310877805</v>
      </c>
      <c r="AP38" s="102">
        <f t="shared" si="17"/>
        <v>4.2998398902091379</v>
      </c>
    </row>
    <row r="39" spans="1:42" ht="18" x14ac:dyDescent="0.25">
      <c r="A39" s="40">
        <v>405</v>
      </c>
      <c r="B39" s="39"/>
      <c r="C39" s="39"/>
      <c r="D39" s="39"/>
      <c r="E39" s="42">
        <v>6.92</v>
      </c>
      <c r="F39" s="42">
        <v>162.43</v>
      </c>
      <c r="G39" s="42">
        <v>4.03</v>
      </c>
      <c r="H39" s="39">
        <v>158.49</v>
      </c>
      <c r="I39" s="124">
        <v>150.02000000000001</v>
      </c>
      <c r="J39" s="39">
        <v>121.6</v>
      </c>
      <c r="K39" s="42">
        <v>222.67</v>
      </c>
      <c r="L39" s="42"/>
      <c r="M39" s="113"/>
      <c r="N39" s="106"/>
      <c r="O39" s="36">
        <v>23.953703703703706</v>
      </c>
      <c r="P39" s="36">
        <f t="shared" si="0"/>
        <v>826.16</v>
      </c>
      <c r="Q39" s="36">
        <v>3</v>
      </c>
      <c r="R39" s="36">
        <f t="shared" si="1"/>
        <v>275.38666666666666</v>
      </c>
      <c r="S39" s="36">
        <f t="shared" si="2"/>
        <v>6467.1868796901481</v>
      </c>
      <c r="T39" s="35">
        <f t="shared" si="3"/>
        <v>64671.868796901479</v>
      </c>
      <c r="U39" s="35">
        <f t="shared" si="4"/>
        <v>13256.731118373275</v>
      </c>
      <c r="V39" s="35">
        <f t="shared" si="5"/>
        <v>17430.624848704912</v>
      </c>
      <c r="W39" s="35">
        <f t="shared" si="6"/>
        <v>315.46871217622862</v>
      </c>
      <c r="X39" s="35">
        <f t="shared" si="7"/>
        <v>12406.609477124184</v>
      </c>
      <c r="Y39" s="35">
        <f t="shared" si="8"/>
        <v>11743.577221011863</v>
      </c>
      <c r="Z39" s="35">
        <f>(SUM(d245Data400!K53:K58)+Q39)/Q39</f>
        <v>22.333333333333332</v>
      </c>
      <c r="AA39" s="35">
        <f>(SUM(d245Data400!O53:O58))/$Q39*$O39/1.02</f>
        <v>15.656015492616801</v>
      </c>
      <c r="AB39" s="35">
        <f>(SUM(d245Data400!Q53:Q58))/$Q39*$O39/1.02</f>
        <v>117.420116194626</v>
      </c>
      <c r="AC39" s="35">
        <f>(SUM(d245Data400!R53:R58))/$Q39*$O39/1.02</f>
        <v>78.280077463083998</v>
      </c>
      <c r="AD39" s="7">
        <f>d245Data400!F53</f>
        <v>1356.29</v>
      </c>
      <c r="AE39" s="34"/>
      <c r="AF39" s="34"/>
      <c r="AH39" s="102">
        <f t="shared" si="9"/>
        <v>56.449999999999996</v>
      </c>
      <c r="AI39" s="102">
        <f t="shared" si="10"/>
        <v>74.223333333333329</v>
      </c>
      <c r="AJ39" s="102">
        <f t="shared" si="11"/>
        <v>234.85333333333332</v>
      </c>
      <c r="AK39" s="102">
        <f t="shared" si="12"/>
        <v>13308.922973170018</v>
      </c>
      <c r="AL39" s="102">
        <f t="shared" si="13"/>
        <v>17499.24935598328</v>
      </c>
      <c r="AM39" s="102">
        <f t="shared" si="14"/>
        <v>11789.811777000097</v>
      </c>
      <c r="AN39" s="102">
        <f t="shared" si="15"/>
        <v>24561.976888305631</v>
      </c>
      <c r="AO39" s="102">
        <f t="shared" si="16"/>
        <v>55370.149217458929</v>
      </c>
      <c r="AP39" s="102">
        <f t="shared" si="17"/>
        <v>26.08491205098376</v>
      </c>
    </row>
    <row r="40" spans="1:42" ht="18" x14ac:dyDescent="0.25">
      <c r="A40" s="40">
        <v>406</v>
      </c>
      <c r="B40" s="39"/>
      <c r="C40" s="39"/>
      <c r="D40" s="39"/>
      <c r="E40" s="42">
        <v>10.06</v>
      </c>
      <c r="F40" s="42">
        <v>152.74</v>
      </c>
      <c r="G40" s="42">
        <v>1.91</v>
      </c>
      <c r="H40" s="39">
        <v>186.16</v>
      </c>
      <c r="I40" s="124">
        <v>221.02</v>
      </c>
      <c r="J40" s="39">
        <v>166.13</v>
      </c>
      <c r="K40" s="42">
        <v>231.47</v>
      </c>
      <c r="L40" s="42"/>
      <c r="M40" s="113"/>
      <c r="N40" s="106"/>
      <c r="O40" s="36">
        <v>11.648148148148147</v>
      </c>
      <c r="P40" s="36">
        <f t="shared" si="0"/>
        <v>969.49</v>
      </c>
      <c r="Q40" s="36">
        <v>3</v>
      </c>
      <c r="R40" s="36">
        <f t="shared" si="1"/>
        <v>323.16333333333336</v>
      </c>
      <c r="S40" s="36">
        <f t="shared" si="2"/>
        <v>3690.4454732510285</v>
      </c>
      <c r="T40" s="35">
        <f t="shared" si="3"/>
        <v>36904.454732510283</v>
      </c>
      <c r="U40" s="35">
        <f t="shared" si="4"/>
        <v>6197.1193415637854</v>
      </c>
      <c r="V40" s="35">
        <f t="shared" si="5"/>
        <v>8811.1008230452662</v>
      </c>
      <c r="W40" s="35">
        <f t="shared" si="6"/>
        <v>72.705761316872412</v>
      </c>
      <c r="X40" s="35">
        <f t="shared" si="7"/>
        <v>7086.3374485596705</v>
      </c>
      <c r="Y40" s="35">
        <f t="shared" si="8"/>
        <v>8413.3127572016456</v>
      </c>
      <c r="Z40" s="35">
        <f>(SUM(d245Data400!K63:K68)+Q40)/Q40</f>
        <v>27</v>
      </c>
      <c r="AA40" s="35">
        <f>(SUM(d245Data400!O63:O68))/$Q40*$O40/1.02</f>
        <v>114.19753086419752</v>
      </c>
      <c r="AB40" s="35">
        <f>(SUM(d245Data400!Q63:Q68))/$Q40*$O40/1.02</f>
        <v>110.39094650205759</v>
      </c>
      <c r="AC40" s="35">
        <f>(SUM(d245Data400!R63:R68))/$Q40*$O40/1.02</f>
        <v>30.452674897119337</v>
      </c>
      <c r="AD40" s="7">
        <f>d245Data400!F63</f>
        <v>1538.72</v>
      </c>
      <c r="AE40" s="34"/>
      <c r="AF40" s="34"/>
      <c r="AH40" s="102">
        <f t="shared" si="9"/>
        <v>54.266666666666673</v>
      </c>
      <c r="AI40" s="102">
        <f t="shared" si="10"/>
        <v>77.156666666666666</v>
      </c>
      <c r="AJ40" s="102">
        <f t="shared" si="11"/>
        <v>267.78666666666669</v>
      </c>
      <c r="AK40" s="102">
        <f t="shared" si="12"/>
        <v>6221.5174492077376</v>
      </c>
      <c r="AL40" s="102">
        <f t="shared" si="13"/>
        <v>8845.7901963643417</v>
      </c>
      <c r="AM40" s="102">
        <f t="shared" si="14"/>
        <v>8446.436035773304</v>
      </c>
      <c r="AN40" s="102">
        <f t="shared" si="15"/>
        <v>15633.66445513755</v>
      </c>
      <c r="AO40" s="102">
        <f t="shared" si="16"/>
        <v>30700.97210070963</v>
      </c>
      <c r="AP40" s="102">
        <f t="shared" si="17"/>
        <v>9.5160768682355172</v>
      </c>
    </row>
    <row r="41" spans="1:42" ht="18" x14ac:dyDescent="0.25">
      <c r="A41" s="40">
        <v>407</v>
      </c>
      <c r="B41" s="39"/>
      <c r="C41" s="39"/>
      <c r="D41" s="39"/>
      <c r="E41" s="42">
        <v>10.38</v>
      </c>
      <c r="F41" s="42">
        <v>58.99</v>
      </c>
      <c r="G41" s="42">
        <v>0.89</v>
      </c>
      <c r="H41" s="39">
        <v>53.97</v>
      </c>
      <c r="I41" s="124">
        <v>88.58</v>
      </c>
      <c r="J41" s="39">
        <v>68.27</v>
      </c>
      <c r="K41" s="42">
        <v>96.59</v>
      </c>
      <c r="L41" s="42"/>
      <c r="M41" s="113"/>
      <c r="N41" s="106"/>
      <c r="O41" s="36">
        <v>5.0625</v>
      </c>
      <c r="P41" s="36">
        <f t="shared" si="0"/>
        <v>377.66999999999996</v>
      </c>
      <c r="Q41" s="36">
        <v>3</v>
      </c>
      <c r="R41" s="36">
        <f t="shared" si="1"/>
        <v>125.88999999999999</v>
      </c>
      <c r="S41" s="36">
        <f t="shared" si="2"/>
        <v>624.82169117647049</v>
      </c>
      <c r="T41" s="35">
        <f t="shared" si="3"/>
        <v>6248.2169117647045</v>
      </c>
      <c r="U41" s="35">
        <f t="shared" si="4"/>
        <v>1147.6654411764707</v>
      </c>
      <c r="V41" s="35">
        <f t="shared" si="5"/>
        <v>1597.9963235294115</v>
      </c>
      <c r="W41" s="35">
        <f t="shared" si="6"/>
        <v>14.724264705882353</v>
      </c>
      <c r="X41" s="35">
        <f t="shared" si="7"/>
        <v>892.88602941176464</v>
      </c>
      <c r="Y41" s="35">
        <f t="shared" si="8"/>
        <v>1465.4779411764703</v>
      </c>
      <c r="Z41" s="35">
        <f>(SUM(d245Data400!K73:K78)+Q41)/Q41</f>
        <v>26</v>
      </c>
      <c r="AA41" s="35">
        <f>(SUM(d245Data400!O73:O78))/$Q41*$O41/1.02</f>
        <v>28.125</v>
      </c>
      <c r="AB41" s="35">
        <f>(SUM(d245Data400!Q73:Q78))/$Q41*$O41/1.02</f>
        <v>61.213235294117645</v>
      </c>
      <c r="AC41" s="35">
        <f>(SUM(d245Data400!R73:R78))/$Q41*$O41/1.02</f>
        <v>31.433823529411764</v>
      </c>
      <c r="AD41" s="7">
        <f>d245Data400!F73</f>
        <v>1705.43</v>
      </c>
      <c r="AE41" s="34"/>
      <c r="AF41" s="34"/>
      <c r="AH41" s="102">
        <f t="shared" si="9"/>
        <v>23.123333333333335</v>
      </c>
      <c r="AI41" s="102">
        <f t="shared" si="10"/>
        <v>32.196666666666665</v>
      </c>
      <c r="AJ41" s="102">
        <f t="shared" si="11"/>
        <v>103.13333333333333</v>
      </c>
      <c r="AK41" s="102">
        <f t="shared" si="12"/>
        <v>1152.1838090551182</v>
      </c>
      <c r="AL41" s="102">
        <f t="shared" si="13"/>
        <v>1604.2876476377953</v>
      </c>
      <c r="AM41" s="102">
        <f t="shared" si="14"/>
        <v>1471.2475393700788</v>
      </c>
      <c r="AN41" s="102">
        <f t="shared" si="15"/>
        <v>2382.4311023622049</v>
      </c>
      <c r="AO41" s="102">
        <f t="shared" si="16"/>
        <v>5138.9025590551182</v>
      </c>
      <c r="AP41" s="102">
        <f t="shared" si="17"/>
        <v>1.8930335582628806</v>
      </c>
    </row>
    <row r="42" spans="1:42" ht="18.75" thickBot="1" x14ac:dyDescent="0.3">
      <c r="A42" s="112">
        <v>408</v>
      </c>
      <c r="B42" s="110"/>
      <c r="C42" s="110"/>
      <c r="D42" s="110"/>
      <c r="E42" s="38">
        <v>10.87</v>
      </c>
      <c r="F42" s="38">
        <v>88.24</v>
      </c>
      <c r="G42" s="38">
        <v>0.5</v>
      </c>
      <c r="H42" s="111">
        <v>101.43</v>
      </c>
      <c r="I42" s="109">
        <v>141.27000000000001</v>
      </c>
      <c r="J42" s="109">
        <v>110.24</v>
      </c>
      <c r="K42" s="108">
        <v>137.26</v>
      </c>
      <c r="L42" s="38"/>
      <c r="M42" s="107"/>
      <c r="N42" s="106"/>
      <c r="O42" s="36">
        <v>11.990740740740742</v>
      </c>
      <c r="P42" s="36">
        <f t="shared" si="0"/>
        <v>589.81000000000006</v>
      </c>
      <c r="Q42" s="36">
        <v>3</v>
      </c>
      <c r="R42" s="36">
        <f t="shared" si="1"/>
        <v>196.60333333333335</v>
      </c>
      <c r="S42" s="36">
        <f t="shared" si="2"/>
        <v>2311.1956850641495</v>
      </c>
      <c r="T42" s="35">
        <f t="shared" si="3"/>
        <v>23111.956850641498</v>
      </c>
      <c r="U42" s="35">
        <f t="shared" si="4"/>
        <v>3883.6676954732516</v>
      </c>
      <c r="V42" s="35">
        <f t="shared" si="5"/>
        <v>5378.5917453401125</v>
      </c>
      <c r="W42" s="35">
        <f t="shared" si="6"/>
        <v>19.592713628661343</v>
      </c>
      <c r="X42" s="35">
        <f t="shared" si="7"/>
        <v>3974.5778867102404</v>
      </c>
      <c r="Y42" s="35">
        <f t="shared" si="8"/>
        <v>5535.725308641976</v>
      </c>
      <c r="Z42" s="35">
        <f>(SUM(d245Data400!K83:K88)+Q42)/Q42</f>
        <v>24.333333333333332</v>
      </c>
      <c r="AA42" s="35">
        <f>(SUM(d245Data400!O83:O88))/$Q42*$O42/1.02</f>
        <v>70.533769063180841</v>
      </c>
      <c r="AB42" s="35">
        <f>(SUM(d245Data400!Q83:Q88))/$Q42*$O42/1.02</f>
        <v>125.39336722343259</v>
      </c>
      <c r="AC42" s="35">
        <f>(SUM(d245Data400!R83:R88))/$Q42*$O42/1.02</f>
        <v>54.859598160251764</v>
      </c>
      <c r="AD42" s="7">
        <f>d245Data400!F83</f>
        <v>1356</v>
      </c>
      <c r="AE42" s="34"/>
      <c r="AF42" s="34"/>
      <c r="AH42" s="102">
        <f t="shared" si="9"/>
        <v>33.036666666666669</v>
      </c>
      <c r="AI42" s="102">
        <f t="shared" si="10"/>
        <v>45.75333333333333</v>
      </c>
      <c r="AJ42" s="102">
        <f t="shared" si="11"/>
        <v>159.85666666666668</v>
      </c>
      <c r="AK42" s="102">
        <f t="shared" si="12"/>
        <v>3898.95772577039</v>
      </c>
      <c r="AL42" s="102">
        <f t="shared" si="13"/>
        <v>5399.7673033926321</v>
      </c>
      <c r="AM42" s="102">
        <f t="shared" si="14"/>
        <v>5557.5195027704885</v>
      </c>
      <c r="AN42" s="102">
        <f t="shared" si="15"/>
        <v>9567.4151842130868</v>
      </c>
      <c r="AO42" s="102">
        <f t="shared" si="16"/>
        <v>18866.140213376108</v>
      </c>
      <c r="AP42" s="102">
        <f t="shared" si="17"/>
        <v>4.8638331887255291</v>
      </c>
    </row>
    <row r="43" spans="1:42" ht="13.5" thickTop="1" x14ac:dyDescent="0.2"/>
    <row r="45" spans="1:42" x14ac:dyDescent="0.2">
      <c r="O45" s="7" t="s">
        <v>155</v>
      </c>
      <c r="P45" s="7" t="s">
        <v>154</v>
      </c>
      <c r="Q45" s="7" t="s">
        <v>153</v>
      </c>
      <c r="R45" s="7" t="s">
        <v>156</v>
      </c>
      <c r="S45" s="7" t="s">
        <v>158</v>
      </c>
      <c r="T45" s="7" t="s">
        <v>157</v>
      </c>
    </row>
    <row r="46" spans="1:42" x14ac:dyDescent="0.2">
      <c r="N46" s="7" t="s">
        <v>169</v>
      </c>
      <c r="O46" s="35">
        <f>AVERAGE(T13,T34)</f>
        <v>27947.527233115463</v>
      </c>
      <c r="P46" s="35">
        <f>AVERAGE(T37,T39)</f>
        <v>48544.314028080364</v>
      </c>
      <c r="Q46" s="35">
        <f>AVERAGE(T18,T21,T38,T40)</f>
        <v>16909.709816025173</v>
      </c>
      <c r="R46" s="35">
        <f>AVERAGE(T12,T25,T28,T32)</f>
        <v>19233.379856572257</v>
      </c>
      <c r="S46" s="35">
        <f>AVERAGE(T11,T23)</f>
        <v>5000.52355664488</v>
      </c>
      <c r="T46" s="35">
        <f>AVERAGE(T26,T30)</f>
        <v>7425.6678921568637</v>
      </c>
    </row>
    <row r="47" spans="1:42" x14ac:dyDescent="0.2">
      <c r="N47" s="7" t="s">
        <v>168</v>
      </c>
      <c r="O47" s="35">
        <f>AVERAGE(U13,U34)</f>
        <v>5270.1334422657947</v>
      </c>
      <c r="P47" s="35">
        <f>AVERAGE(U37,U39)</f>
        <v>9520.9581517792303</v>
      </c>
      <c r="Q47" s="35">
        <f>AVERAGE(U18,U21,U38,U40)</f>
        <v>3116.0527112079399</v>
      </c>
      <c r="R47" s="35">
        <f>AVERAGE(U12,U25,U28,U32)</f>
        <v>3568.078930646333</v>
      </c>
      <c r="S47" s="35">
        <f>AVERAGE(U11,U23)</f>
        <v>819.04071350762536</v>
      </c>
      <c r="T47" s="35">
        <f>AVERAGE(U26,U30)</f>
        <v>1315.8091639433551</v>
      </c>
    </row>
    <row r="48" spans="1:42" x14ac:dyDescent="0.2">
      <c r="N48" s="7" t="s">
        <v>167</v>
      </c>
      <c r="O48" s="35">
        <f>AVERAGE(V13,V34)</f>
        <v>7026.0661764705883</v>
      </c>
      <c r="P48" s="35">
        <f>AVERAGE(V37,V39)</f>
        <v>12941.711601307186</v>
      </c>
      <c r="Q48" s="35">
        <f>AVERAGE(V18,V21,V38,V40)</f>
        <v>4841.5878419268938</v>
      </c>
      <c r="R48" s="35">
        <f>AVERAGE(V12,V25,V28,V32)</f>
        <v>4728.0464778503992</v>
      </c>
      <c r="S48" s="35">
        <f>AVERAGE(V11,V23)</f>
        <v>1156.1373229847495</v>
      </c>
      <c r="T48" s="35">
        <f>AVERAGE(V26,V30)</f>
        <v>1834.8934504357298</v>
      </c>
    </row>
    <row r="49" spans="14:20" x14ac:dyDescent="0.2">
      <c r="N49" s="7" t="s">
        <v>166</v>
      </c>
      <c r="O49" s="35">
        <f>AVERAGE(W13,W34)</f>
        <v>33.018790849673209</v>
      </c>
      <c r="P49" s="35">
        <f>AVERAGE(W37,W39)</f>
        <v>209.23126966836122</v>
      </c>
      <c r="Q49" s="35">
        <f>AVERAGE(W18,W21,W38,W40)</f>
        <v>65.340111353183232</v>
      </c>
      <c r="R49" s="35">
        <f>AVERAGE(W12,W25,W28,W32)</f>
        <v>81.13864681675139</v>
      </c>
      <c r="S49" s="35">
        <f>AVERAGE(W11,W23)</f>
        <v>16.772194989106751</v>
      </c>
      <c r="T49" s="35">
        <f>AVERAGE(W26,W30)</f>
        <v>12.141884531590415</v>
      </c>
    </row>
    <row r="50" spans="14:20" x14ac:dyDescent="0.2">
      <c r="N50" s="7" t="s">
        <v>165</v>
      </c>
      <c r="O50" s="35">
        <f>AVERAGE(X13,X34)</f>
        <v>7362.4968228031958</v>
      </c>
      <c r="P50" s="35">
        <f>AVERAGE(X37,X39)</f>
        <v>9511.5249031711446</v>
      </c>
      <c r="Q50" s="35">
        <f>AVERAGE(X18,X21,X38,X40)</f>
        <v>3290.9924957637377</v>
      </c>
      <c r="R50" s="35">
        <f>AVERAGE(X12,X25,X28,X32)</f>
        <v>2985.5147058823532</v>
      </c>
      <c r="S50" s="35">
        <f>AVERAGE(X11,X23)</f>
        <v>621.13051470588221</v>
      </c>
      <c r="T50" s="35">
        <f>AVERAGE(X26,X30)</f>
        <v>1555.3666258169933</v>
      </c>
    </row>
    <row r="51" spans="14:20" x14ac:dyDescent="0.2">
      <c r="N51" s="7" t="s">
        <v>164</v>
      </c>
      <c r="O51" s="35">
        <f>AVERAGE(Y13,Y34)</f>
        <v>4560.9926470588234</v>
      </c>
      <c r="P51" s="35">
        <f>AVERAGE(Y37,Y39)</f>
        <v>9066.4233841684836</v>
      </c>
      <c r="Q51" s="35">
        <f>AVERAGE(Y18,Y21,Y38,Y40)</f>
        <v>3237.702054587267</v>
      </c>
      <c r="R51" s="35">
        <f>AVERAGE(Y12,Y25,Y28,Y32)</f>
        <v>4423.6872125393375</v>
      </c>
      <c r="S51" s="35">
        <f>AVERAGE(Y11,Y23)</f>
        <v>1334.5802696078435</v>
      </c>
      <c r="T51" s="35">
        <f>AVERAGE(Y26,Y30)</f>
        <v>1529.4281045751634</v>
      </c>
    </row>
    <row r="52" spans="14:20" x14ac:dyDescent="0.2">
      <c r="N52" s="7" t="s">
        <v>163</v>
      </c>
      <c r="O52" s="35">
        <f>AVERAGE(Z13,Z34)</f>
        <v>27.166666666666664</v>
      </c>
      <c r="P52" s="35">
        <f>AVERAGE(Z37,Z39)</f>
        <v>19.833333333333332</v>
      </c>
      <c r="Q52" s="35">
        <f>AVERAGE(Z18,Z21,Z38,Z40)</f>
        <v>25.166666666666668</v>
      </c>
      <c r="R52" s="35">
        <f>AVERAGE(Z12,Z25,Z28,Z32)</f>
        <v>26</v>
      </c>
      <c r="S52" s="35">
        <f>AVERAGE(Z11,Z23)</f>
        <v>28.833333333333336</v>
      </c>
      <c r="T52" s="35">
        <f>AVERAGE(Z26,Z30)</f>
        <v>26</v>
      </c>
    </row>
    <row r="53" spans="14:20" x14ac:dyDescent="0.2">
      <c r="N53" s="7" t="s">
        <v>162</v>
      </c>
      <c r="O53" s="35">
        <f>AVERAGE(AA13,AA34)</f>
        <v>143.30973129992736</v>
      </c>
      <c r="P53" s="35">
        <f>AVERAGE(AA37,AA39)</f>
        <v>7.8280077463084003</v>
      </c>
      <c r="Q53" s="35">
        <f>AVERAGE(AA18,AA21,AA38,AA40)</f>
        <v>62.967501815541027</v>
      </c>
      <c r="R53" s="35">
        <f>AVERAGE(AA12,AA25,AA28,AA32)</f>
        <v>59.393911885741943</v>
      </c>
      <c r="S53" s="35">
        <f>AVERAGE(AA11,AA23)</f>
        <v>80.290032679738559</v>
      </c>
      <c r="T53" s="35">
        <f>AVERAGE(AA26,AA30)</f>
        <v>10.760484749455339</v>
      </c>
    </row>
    <row r="54" spans="14:20" x14ac:dyDescent="0.2">
      <c r="N54" s="7" t="s">
        <v>161</v>
      </c>
      <c r="O54" s="35">
        <f>AVERAGE(AB13,AB34)</f>
        <v>172.72603485838781</v>
      </c>
      <c r="P54" s="35">
        <f>AVERAGE(AB37,AB39)</f>
        <v>109.84174534011136</v>
      </c>
      <c r="Q54" s="35">
        <f>AVERAGE(AB18,AB21,AB38,AB40)</f>
        <v>119.46865165819412</v>
      </c>
      <c r="R54" s="35">
        <f>AVERAGE(AB12,AB25,AB28,AB32)</f>
        <v>60.639070442992015</v>
      </c>
      <c r="S54" s="35">
        <f>AVERAGE(AB11,AB23)</f>
        <v>67.459831154684082</v>
      </c>
      <c r="T54" s="35">
        <f>AVERAGE(AB26,AB30)</f>
        <v>61.614923747276691</v>
      </c>
    </row>
    <row r="55" spans="14:20" x14ac:dyDescent="0.2">
      <c r="N55" s="7" t="s">
        <v>160</v>
      </c>
      <c r="O55" s="35">
        <f>AVERAGE(AC13,AC34)</f>
        <v>67.783224400871461</v>
      </c>
      <c r="P55" s="35">
        <f>AVERAGE(AC37,AC39)</f>
        <v>61.053618978455575</v>
      </c>
      <c r="Q55" s="35">
        <f>AVERAGE(AC18,AC21,AC38,AC40)</f>
        <v>60.531650931977723</v>
      </c>
      <c r="R55" s="35">
        <f>AVERAGE(AC12,AC25,AC28,AC32)</f>
        <v>102.08787218591141</v>
      </c>
      <c r="S55" s="35">
        <f>AVERAGE(AC11,AC23)</f>
        <v>79.585375816993462</v>
      </c>
      <c r="T55" s="35">
        <f>AVERAGE(AC26,AC30)</f>
        <v>58.404820261437905</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pageSetup orientation="landscape" r:id="rId1"/>
  <headerFooter alignWithMargins="0"/>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C649F-B27A-43D7-A2F4-354A0782C746}">
  <sheetPr>
    <pageSetUpPr fitToPage="1"/>
  </sheetPr>
  <dimension ref="A1:BP105"/>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8" s="32" customFormat="1" ht="19.5" customHeight="1" x14ac:dyDescent="0.3">
      <c r="A1" s="33" t="s">
        <v>869</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7"/>
    </row>
    <row r="2" spans="1:68" ht="12.75" customHeight="1" x14ac:dyDescent="0.2">
      <c r="A2" s="29"/>
      <c r="B2" s="29"/>
      <c r="C2" s="29"/>
      <c r="D2" s="29"/>
      <c r="E2" s="29"/>
      <c r="F2" s="29"/>
      <c r="G2" s="29"/>
      <c r="H2" s="29"/>
      <c r="I2" s="29"/>
      <c r="J2" s="29"/>
      <c r="K2" s="29"/>
      <c r="L2" s="29"/>
      <c r="M2" s="29"/>
      <c r="N2" s="29"/>
      <c r="O2" s="29"/>
    </row>
    <row r="3" spans="1:68" ht="12.75" customHeight="1" thickBot="1" x14ac:dyDescent="0.25">
      <c r="A3" s="149" t="s">
        <v>148</v>
      </c>
      <c r="B3" s="149"/>
      <c r="C3" s="149"/>
      <c r="D3" s="150">
        <v>37872</v>
      </c>
      <c r="E3" s="150"/>
      <c r="F3" s="29"/>
      <c r="G3" s="29"/>
      <c r="H3" s="30" t="s">
        <v>147</v>
      </c>
      <c r="I3" s="148" t="s">
        <v>868</v>
      </c>
      <c r="J3" s="148"/>
      <c r="K3" s="29"/>
      <c r="L3" s="29"/>
      <c r="M3" s="30" t="s">
        <v>145</v>
      </c>
      <c r="N3" s="31" t="s">
        <v>745</v>
      </c>
      <c r="O3" s="31"/>
    </row>
    <row r="4" spans="1:68" ht="12.75" customHeight="1" x14ac:dyDescent="0.2">
      <c r="A4" s="29"/>
      <c r="B4" s="29"/>
      <c r="C4" s="29"/>
      <c r="D4" s="29"/>
      <c r="E4" s="29"/>
      <c r="F4" s="29"/>
      <c r="G4" s="29"/>
      <c r="H4" s="29"/>
      <c r="I4" s="29"/>
      <c r="J4" s="29"/>
      <c r="K4" s="29"/>
      <c r="L4" s="29"/>
      <c r="M4" s="29"/>
      <c r="N4" s="29"/>
      <c r="O4" s="29"/>
    </row>
    <row r="5" spans="1:68" ht="12.75" customHeight="1" thickBot="1" x14ac:dyDescent="0.25">
      <c r="A5" s="149" t="s">
        <v>143</v>
      </c>
      <c r="B5" s="149"/>
      <c r="C5" s="149"/>
      <c r="D5" s="152">
        <v>251</v>
      </c>
      <c r="E5" s="152"/>
      <c r="F5" s="29"/>
      <c r="G5" s="29"/>
      <c r="H5" s="30" t="s">
        <v>142</v>
      </c>
      <c r="I5" s="148" t="s">
        <v>761</v>
      </c>
      <c r="J5" s="148"/>
      <c r="K5" s="29"/>
      <c r="L5" s="29"/>
      <c r="M5" s="30" t="s">
        <v>140</v>
      </c>
      <c r="N5" s="31" t="s">
        <v>762</v>
      </c>
      <c r="O5" s="31"/>
    </row>
    <row r="6" spans="1:68" ht="12.75" customHeight="1" x14ac:dyDescent="0.2">
      <c r="A6" s="29"/>
      <c r="B6" s="29"/>
      <c r="C6" s="29"/>
      <c r="D6" s="29"/>
      <c r="E6" s="29"/>
      <c r="F6" s="29"/>
      <c r="G6" s="29"/>
      <c r="H6" s="29"/>
      <c r="I6" s="29"/>
      <c r="J6" s="29"/>
      <c r="K6" s="29"/>
      <c r="L6" s="29"/>
      <c r="M6" s="29"/>
      <c r="N6" s="29"/>
      <c r="O6" s="29"/>
    </row>
    <row r="7" spans="1:68" ht="12.75" customHeight="1" thickBot="1" x14ac:dyDescent="0.25">
      <c r="A7" s="149" t="s">
        <v>138</v>
      </c>
      <c r="B7" s="149"/>
      <c r="C7" s="149"/>
      <c r="D7" s="148" t="s">
        <v>867</v>
      </c>
      <c r="E7" s="148"/>
      <c r="F7" s="148"/>
      <c r="G7" s="148"/>
      <c r="H7" s="148"/>
      <c r="I7" s="148"/>
      <c r="J7" s="148"/>
      <c r="K7" s="148"/>
      <c r="L7" s="148"/>
      <c r="M7" s="148"/>
      <c r="N7" s="148"/>
      <c r="O7" s="148"/>
    </row>
    <row r="8" spans="1:68" ht="12.75" customHeight="1" thickBot="1" x14ac:dyDescent="0.25">
      <c r="A8" s="29"/>
      <c r="B8" s="29"/>
      <c r="C8" s="29"/>
      <c r="D8" s="151"/>
      <c r="E8" s="151"/>
      <c r="F8" s="151"/>
      <c r="G8" s="151"/>
      <c r="H8" s="151"/>
      <c r="I8" s="151"/>
      <c r="J8" s="151"/>
      <c r="K8" s="151"/>
      <c r="L8" s="151"/>
      <c r="M8" s="151"/>
      <c r="N8" s="151"/>
      <c r="O8" s="151"/>
    </row>
    <row r="9" spans="1:68" ht="12.75" customHeight="1" x14ac:dyDescent="0.2"/>
    <row r="10" spans="1:68" ht="13.5" thickBot="1" x14ac:dyDescent="0.25">
      <c r="B10" s="28"/>
      <c r="C10" s="28"/>
      <c r="D10" s="28"/>
      <c r="E10" s="28"/>
      <c r="F10" s="28"/>
      <c r="G10" s="28"/>
      <c r="H10" s="28"/>
      <c r="I10" s="28"/>
      <c r="J10" s="28"/>
      <c r="K10" s="28"/>
      <c r="L10" s="28"/>
      <c r="M10" s="28"/>
      <c r="N10" s="28"/>
      <c r="O10" s="28"/>
      <c r="P10" s="28"/>
      <c r="Q10" s="28"/>
      <c r="R10" s="28"/>
      <c r="S10" s="28"/>
    </row>
    <row r="11" spans="1:68"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8" ht="3.75" customHeight="1" x14ac:dyDescent="0.2">
      <c r="B12" s="11"/>
      <c r="C12" s="9"/>
      <c r="D12" s="9"/>
      <c r="E12" s="9"/>
      <c r="F12" s="10"/>
      <c r="G12" s="9"/>
      <c r="H12" s="9"/>
      <c r="I12" s="9"/>
      <c r="J12" s="9"/>
      <c r="K12" s="10"/>
      <c r="L12" s="10"/>
      <c r="M12" s="10"/>
      <c r="N12" s="10"/>
      <c r="O12" s="10"/>
      <c r="P12" s="10"/>
      <c r="Q12" s="9"/>
      <c r="R12" s="9"/>
      <c r="S12" s="8"/>
    </row>
    <row r="13" spans="1:68" ht="15.75" x14ac:dyDescent="0.2">
      <c r="B13" s="147">
        <v>101</v>
      </c>
      <c r="C13" s="21" t="s">
        <v>104</v>
      </c>
      <c r="D13" s="19" t="s">
        <v>730</v>
      </c>
      <c r="E13" s="19">
        <v>251</v>
      </c>
      <c r="F13" s="19">
        <v>1661.27</v>
      </c>
      <c r="G13" s="19">
        <v>16.8</v>
      </c>
      <c r="H13" s="19">
        <v>97.2</v>
      </c>
      <c r="I13" s="19"/>
      <c r="J13" s="19">
        <v>5</v>
      </c>
      <c r="K13" s="19">
        <v>26</v>
      </c>
      <c r="L13" s="19">
        <v>2</v>
      </c>
      <c r="M13" s="19">
        <v>16</v>
      </c>
      <c r="N13" s="19">
        <v>28</v>
      </c>
      <c r="O13" s="19">
        <v>9</v>
      </c>
      <c r="P13" s="19">
        <v>0</v>
      </c>
      <c r="Q13" s="19">
        <v>10</v>
      </c>
      <c r="R13" s="19">
        <v>31</v>
      </c>
      <c r="S13" s="18" t="s">
        <v>732</v>
      </c>
      <c r="U13" s="102">
        <v>3</v>
      </c>
      <c r="V13" s="102">
        <f>IF($H13="","",$H13)</f>
        <v>97.2</v>
      </c>
      <c r="W13" s="102">
        <f>IF(V13="","",V13/100)</f>
        <v>0.97199999999999998</v>
      </c>
      <c r="X13" s="102">
        <f>IF($G13="","",$G13)</f>
        <v>16.8</v>
      </c>
      <c r="Y13" s="102">
        <f>IF($K13="","",$K13)</f>
        <v>26</v>
      </c>
      <c r="Z13" s="102">
        <f>IF(J13="","",J13-1)</f>
        <v>4</v>
      </c>
      <c r="AA13" s="102">
        <f>IF($L13="","",$L13)</f>
        <v>2</v>
      </c>
      <c r="AB13" s="102">
        <f>IF($M13="","",$M13)</f>
        <v>16</v>
      </c>
      <c r="AC13" s="102">
        <f>IF($H14="","",$H14)</f>
        <v>109.4</v>
      </c>
      <c r="AD13" s="102">
        <f>IF(AC13="","",AC13/100)</f>
        <v>1.0940000000000001</v>
      </c>
      <c r="AE13" s="102">
        <f>IF($G14="","",$G14)</f>
        <v>15.4</v>
      </c>
      <c r="AF13" s="102">
        <f>IF($K14="","",$K14)</f>
        <v>29</v>
      </c>
      <c r="AG13" s="102">
        <f>IF(J14="","",J14-1)</f>
        <v>4</v>
      </c>
      <c r="AH13" s="102">
        <f>IF($L14="","",$L14)</f>
        <v>2</v>
      </c>
      <c r="AI13" s="102">
        <f>IF($M14="","",$M14)</f>
        <v>22</v>
      </c>
      <c r="AJ13" s="102">
        <f>IF($H15="","",$H15)</f>
        <v>93.2</v>
      </c>
      <c r="AK13" s="102">
        <f>IF(AJ13="","",AJ13/100)</f>
        <v>0.93200000000000005</v>
      </c>
      <c r="AL13" s="102">
        <f>IF($G15="","",$G15)</f>
        <v>12.3</v>
      </c>
      <c r="AM13" s="102">
        <f>IF($K15="","",$K15)</f>
        <v>24</v>
      </c>
      <c r="AN13" s="102">
        <f>IF(J15="","",J15-1)</f>
        <v>4</v>
      </c>
      <c r="AO13" s="102">
        <f>IF($L15="","",$L15)</f>
        <v>1</v>
      </c>
      <c r="AP13" s="102">
        <f>IF($M15="","",$M15)</f>
        <v>3</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13</v>
      </c>
      <c r="BM13" s="102">
        <f>SUM(P13:P18)/U13</f>
        <v>0</v>
      </c>
      <c r="BN13" s="102">
        <f>SUM(Q13:Q18)/U13</f>
        <v>8</v>
      </c>
      <c r="BO13" s="102">
        <f>SUM(R13:R18)/U13</f>
        <v>18.666666666666668</v>
      </c>
    </row>
    <row r="14" spans="1:68" ht="15.75" x14ac:dyDescent="0.2">
      <c r="B14" s="147"/>
      <c r="C14" s="21" t="s">
        <v>103</v>
      </c>
      <c r="D14" s="19" t="s">
        <v>730</v>
      </c>
      <c r="E14" s="19">
        <v>252</v>
      </c>
      <c r="F14" s="20"/>
      <c r="G14" s="19">
        <v>15.4</v>
      </c>
      <c r="H14" s="19">
        <v>109.4</v>
      </c>
      <c r="I14" s="19"/>
      <c r="J14" s="19">
        <v>5</v>
      </c>
      <c r="K14" s="19">
        <v>29</v>
      </c>
      <c r="L14" s="19">
        <v>2</v>
      </c>
      <c r="M14" s="19">
        <v>22</v>
      </c>
      <c r="N14" s="19">
        <v>31</v>
      </c>
      <c r="O14" s="19">
        <v>15</v>
      </c>
      <c r="P14" s="19">
        <v>0</v>
      </c>
      <c r="Q14" s="19">
        <v>11</v>
      </c>
      <c r="R14" s="19">
        <v>13</v>
      </c>
      <c r="S14" s="18" t="s">
        <v>731</v>
      </c>
    </row>
    <row r="15" spans="1:68" ht="15.75" x14ac:dyDescent="0.2">
      <c r="B15" s="147"/>
      <c r="C15" s="21" t="s">
        <v>102</v>
      </c>
      <c r="D15" s="19" t="str">
        <f>D14</f>
        <v>SR</v>
      </c>
      <c r="E15" s="19">
        <f>E14</f>
        <v>252</v>
      </c>
      <c r="F15" s="20"/>
      <c r="G15" s="19">
        <v>12.3</v>
      </c>
      <c r="H15" s="19">
        <v>93.2</v>
      </c>
      <c r="I15" s="19"/>
      <c r="J15" s="19">
        <v>5</v>
      </c>
      <c r="K15" s="19">
        <v>24</v>
      </c>
      <c r="L15" s="19">
        <v>1</v>
      </c>
      <c r="M15" s="19">
        <v>3</v>
      </c>
      <c r="N15" s="19">
        <v>13</v>
      </c>
      <c r="O15" s="19">
        <v>15</v>
      </c>
      <c r="P15" s="19">
        <v>0</v>
      </c>
      <c r="Q15" s="19">
        <v>3</v>
      </c>
      <c r="R15" s="19">
        <v>12</v>
      </c>
      <c r="S15" s="18"/>
    </row>
    <row r="16" spans="1:68"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252</v>
      </c>
      <c r="F20" s="13">
        <f>F13</f>
        <v>1661.27</v>
      </c>
      <c r="G20" s="13">
        <f t="shared" ref="G20:R20" si="0">AVERAGE(G13:G18)</f>
        <v>14.833333333333334</v>
      </c>
      <c r="H20" s="13">
        <f t="shared" si="0"/>
        <v>99.933333333333337</v>
      </c>
      <c r="I20" s="13" t="e">
        <f t="shared" si="0"/>
        <v>#DIV/0!</v>
      </c>
      <c r="J20" s="13">
        <f t="shared" si="0"/>
        <v>5</v>
      </c>
      <c r="K20" s="13">
        <f t="shared" si="0"/>
        <v>26.333333333333332</v>
      </c>
      <c r="L20" s="13">
        <f t="shared" si="0"/>
        <v>1.6666666666666667</v>
      </c>
      <c r="M20" s="13">
        <f t="shared" si="0"/>
        <v>13.666666666666666</v>
      </c>
      <c r="N20" s="13">
        <f t="shared" si="0"/>
        <v>24</v>
      </c>
      <c r="O20" s="13">
        <f t="shared" si="0"/>
        <v>13</v>
      </c>
      <c r="P20" s="13">
        <f t="shared" si="0"/>
        <v>0</v>
      </c>
      <c r="Q20" s="13">
        <f t="shared" si="0"/>
        <v>8</v>
      </c>
      <c r="R20" s="13">
        <f t="shared" si="0"/>
        <v>18.666666666666668</v>
      </c>
      <c r="S20" s="12"/>
    </row>
    <row r="21" spans="2:67" ht="15.75" x14ac:dyDescent="0.2">
      <c r="B21" s="17"/>
      <c r="C21" s="16" t="s">
        <v>97</v>
      </c>
      <c r="D21" s="15"/>
      <c r="E21" s="14"/>
      <c r="F21" s="14"/>
      <c r="G21" s="13">
        <f t="shared" ref="G21:R21" si="1">STDEV(G13:G18)/SQRT(COUNT(G13:G18))</f>
        <v>1.3295780450119432</v>
      </c>
      <c r="H21" s="13">
        <f t="shared" si="1"/>
        <v>4.8721430374915915</v>
      </c>
      <c r="I21" s="13" t="e">
        <f t="shared" si="1"/>
        <v>#DIV/0!</v>
      </c>
      <c r="J21" s="13">
        <f t="shared" si="1"/>
        <v>0</v>
      </c>
      <c r="K21" s="13">
        <f t="shared" si="1"/>
        <v>1.4529663145135581</v>
      </c>
      <c r="L21" s="13">
        <f t="shared" si="1"/>
        <v>0.3333333333333332</v>
      </c>
      <c r="M21" s="13">
        <f t="shared" si="1"/>
        <v>5.6075346137535735</v>
      </c>
      <c r="N21" s="13">
        <f t="shared" si="1"/>
        <v>5.5677643628300224</v>
      </c>
      <c r="O21" s="13">
        <f t="shared" si="1"/>
        <v>2</v>
      </c>
      <c r="P21" s="13">
        <f t="shared" si="1"/>
        <v>0</v>
      </c>
      <c r="Q21" s="13">
        <f t="shared" si="1"/>
        <v>2.5166114784235836</v>
      </c>
      <c r="R21" s="13">
        <f t="shared" si="1"/>
        <v>6.1734197258173786</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730</v>
      </c>
      <c r="E23" s="19">
        <v>251</v>
      </c>
      <c r="F23" s="19">
        <v>1494.02</v>
      </c>
      <c r="G23" s="19">
        <v>13.4</v>
      </c>
      <c r="H23" s="19">
        <v>88.5</v>
      </c>
      <c r="I23" s="19"/>
      <c r="J23" s="19">
        <v>4</v>
      </c>
      <c r="K23" s="19">
        <v>26</v>
      </c>
      <c r="L23" s="19">
        <v>1</v>
      </c>
      <c r="M23" s="19">
        <v>21</v>
      </c>
      <c r="N23" s="19">
        <v>22</v>
      </c>
      <c r="O23" s="19">
        <v>8</v>
      </c>
      <c r="P23" s="19">
        <v>0</v>
      </c>
      <c r="Q23" s="19">
        <v>3</v>
      </c>
      <c r="R23" s="19">
        <v>14</v>
      </c>
      <c r="S23" s="18" t="s">
        <v>752</v>
      </c>
      <c r="U23" s="102">
        <v>3</v>
      </c>
      <c r="V23" s="102">
        <f>IF($H23="","",$H23)</f>
        <v>88.5</v>
      </c>
      <c r="W23" s="102">
        <f>IF(V23="","",V23/100)</f>
        <v>0.88500000000000001</v>
      </c>
      <c r="X23" s="102">
        <f>IF($G23="","",$G23)</f>
        <v>13.4</v>
      </c>
      <c r="Y23" s="102">
        <f>IF($K23="","",$K23)</f>
        <v>26</v>
      </c>
      <c r="Z23" s="102">
        <f>IF(J23="","",J23-1)</f>
        <v>3</v>
      </c>
      <c r="AA23" s="102">
        <f>IF($L23="","",$L23)</f>
        <v>1</v>
      </c>
      <c r="AB23" s="102">
        <f>IF($M23="","",$M23)</f>
        <v>21</v>
      </c>
      <c r="AC23" s="102">
        <f>IF($H24="","",$H24)</f>
        <v>85.3</v>
      </c>
      <c r="AD23" s="102">
        <f>IF(AC23="","",AC23/100)</f>
        <v>0.85299999999999998</v>
      </c>
      <c r="AE23" s="102">
        <f>IF($G24="","",$G24)</f>
        <v>19.7</v>
      </c>
      <c r="AF23" s="102">
        <f>IF($K24="","",$K24)</f>
        <v>23</v>
      </c>
      <c r="AG23" s="102">
        <f>IF(J24="","",J24-1)</f>
        <v>4</v>
      </c>
      <c r="AH23" s="102">
        <f>IF($L24="","",$L24)</f>
        <v>3</v>
      </c>
      <c r="AI23" s="102">
        <f>IF($M24="","",$M24)</f>
        <v>16</v>
      </c>
      <c r="AJ23" s="102">
        <f>IF($H25="","",$H25)</f>
        <v>87</v>
      </c>
      <c r="AK23" s="102">
        <f>IF(AJ23="","",AJ23/100)</f>
        <v>0.87</v>
      </c>
      <c r="AL23" s="102">
        <f>IF($G25="","",$G25)</f>
        <v>12.2</v>
      </c>
      <c r="AM23" s="102">
        <f>IF($K25="","",$K25)</f>
        <v>29</v>
      </c>
      <c r="AN23" s="102">
        <f>IF(J25="","",J25-1)</f>
        <v>4</v>
      </c>
      <c r="AO23" s="102">
        <f>IF($L25="","",$L25)</f>
        <v>2</v>
      </c>
      <c r="AP23" s="102">
        <f>IF($M25="","",$M25)</f>
        <v>17</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9.3333333333333339</v>
      </c>
      <c r="BM23" s="102">
        <f>SUM(P23:P28)/U23</f>
        <v>0</v>
      </c>
      <c r="BN23" s="102">
        <f>SUM(Q23:Q28)/U23</f>
        <v>8.3333333333333339</v>
      </c>
      <c r="BO23" s="102">
        <f>SUM(R23:R28)/U23</f>
        <v>16</v>
      </c>
    </row>
    <row r="24" spans="2:67" ht="15.75" x14ac:dyDescent="0.2">
      <c r="B24" s="147"/>
      <c r="C24" s="21" t="s">
        <v>103</v>
      </c>
      <c r="D24" s="19" t="s">
        <v>730</v>
      </c>
      <c r="E24" s="19">
        <v>252</v>
      </c>
      <c r="F24" s="20"/>
      <c r="G24" s="19">
        <v>19.7</v>
      </c>
      <c r="H24" s="19">
        <v>85.3</v>
      </c>
      <c r="I24" s="19"/>
      <c r="J24" s="19">
        <v>5</v>
      </c>
      <c r="K24" s="19">
        <v>23</v>
      </c>
      <c r="L24" s="19">
        <v>3</v>
      </c>
      <c r="M24" s="19">
        <v>16</v>
      </c>
      <c r="N24" s="19">
        <v>20</v>
      </c>
      <c r="O24" s="19">
        <v>0</v>
      </c>
      <c r="P24" s="19">
        <v>0</v>
      </c>
      <c r="Q24" s="19">
        <v>21</v>
      </c>
      <c r="R24" s="19">
        <v>27</v>
      </c>
      <c r="S24" s="18" t="s">
        <v>731</v>
      </c>
    </row>
    <row r="25" spans="2:67" ht="15.75" x14ac:dyDescent="0.2">
      <c r="B25" s="147"/>
      <c r="C25" s="21" t="s">
        <v>102</v>
      </c>
      <c r="D25" s="19" t="str">
        <f>D24</f>
        <v>SR</v>
      </c>
      <c r="E25" s="19">
        <f>E24</f>
        <v>252</v>
      </c>
      <c r="F25" s="20"/>
      <c r="G25" s="19">
        <v>12.2</v>
      </c>
      <c r="H25" s="19">
        <v>87</v>
      </c>
      <c r="I25" s="19"/>
      <c r="J25" s="19">
        <v>5</v>
      </c>
      <c r="K25" s="19">
        <v>29</v>
      </c>
      <c r="L25" s="19">
        <v>2</v>
      </c>
      <c r="M25" s="19">
        <v>17</v>
      </c>
      <c r="N25" s="19">
        <v>15</v>
      </c>
      <c r="O25" s="19">
        <v>20</v>
      </c>
      <c r="P25" s="19">
        <v>0</v>
      </c>
      <c r="Q25" s="19">
        <v>1</v>
      </c>
      <c r="R25" s="19">
        <v>7</v>
      </c>
      <c r="S25" s="18" t="s">
        <v>731</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252</v>
      </c>
      <c r="F30" s="13">
        <f>F23</f>
        <v>1494.02</v>
      </c>
      <c r="G30" s="13">
        <f t="shared" ref="G30:R30" si="2">AVERAGE(G23:G28)</f>
        <v>15.1</v>
      </c>
      <c r="H30" s="13">
        <f t="shared" si="2"/>
        <v>86.933333333333337</v>
      </c>
      <c r="I30" s="13" t="e">
        <f t="shared" si="2"/>
        <v>#DIV/0!</v>
      </c>
      <c r="J30" s="13">
        <f t="shared" si="2"/>
        <v>4.666666666666667</v>
      </c>
      <c r="K30" s="13">
        <f t="shared" si="2"/>
        <v>26</v>
      </c>
      <c r="L30" s="13">
        <f t="shared" si="2"/>
        <v>2</v>
      </c>
      <c r="M30" s="13">
        <f t="shared" si="2"/>
        <v>18</v>
      </c>
      <c r="N30" s="13">
        <f t="shared" si="2"/>
        <v>19</v>
      </c>
      <c r="O30" s="13">
        <f t="shared" si="2"/>
        <v>9.3333333333333339</v>
      </c>
      <c r="P30" s="13">
        <f t="shared" si="2"/>
        <v>0</v>
      </c>
      <c r="Q30" s="13">
        <f t="shared" si="2"/>
        <v>8.3333333333333339</v>
      </c>
      <c r="R30" s="13">
        <f t="shared" si="2"/>
        <v>16</v>
      </c>
      <c r="S30" s="12"/>
    </row>
    <row r="31" spans="2:67" ht="15.75" x14ac:dyDescent="0.2">
      <c r="B31" s="17"/>
      <c r="C31" s="16" t="s">
        <v>97</v>
      </c>
      <c r="D31" s="15"/>
      <c r="E31" s="14"/>
      <c r="F31" s="14"/>
      <c r="G31" s="13">
        <f t="shared" ref="G31:R31" si="3">STDEV(G23:G28)/SQRT(COUNT(G23:G28))</f>
        <v>2.3259406699226068</v>
      </c>
      <c r="H31" s="13">
        <f t="shared" si="3"/>
        <v>0.92436164159080414</v>
      </c>
      <c r="I31" s="13" t="e">
        <f t="shared" si="3"/>
        <v>#DIV/0!</v>
      </c>
      <c r="J31" s="13">
        <f t="shared" si="3"/>
        <v>0.33333333333333454</v>
      </c>
      <c r="K31" s="13">
        <f t="shared" si="3"/>
        <v>1.7320508075688774</v>
      </c>
      <c r="L31" s="13">
        <f t="shared" si="3"/>
        <v>0.57735026918962584</v>
      </c>
      <c r="M31" s="13">
        <f t="shared" si="3"/>
        <v>1.5275252316519468</v>
      </c>
      <c r="N31" s="13">
        <f t="shared" si="3"/>
        <v>2.0816659994661326</v>
      </c>
      <c r="O31" s="13">
        <f t="shared" si="3"/>
        <v>5.8118652580542323</v>
      </c>
      <c r="P31" s="13">
        <f t="shared" si="3"/>
        <v>0</v>
      </c>
      <c r="Q31" s="13">
        <f t="shared" si="3"/>
        <v>6.3595946761129714</v>
      </c>
      <c r="R31" s="13">
        <f t="shared" si="3"/>
        <v>5.8594652770823155</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730</v>
      </c>
      <c r="E33" s="19">
        <v>251</v>
      </c>
      <c r="F33" s="19">
        <v>1449.07</v>
      </c>
      <c r="G33" s="19">
        <v>8.1</v>
      </c>
      <c r="H33" s="19">
        <v>63.5</v>
      </c>
      <c r="I33" s="19"/>
      <c r="J33" s="19">
        <v>6</v>
      </c>
      <c r="K33" s="19">
        <v>19</v>
      </c>
      <c r="L33" s="19">
        <v>0</v>
      </c>
      <c r="M33" s="19">
        <v>0</v>
      </c>
      <c r="N33" s="19">
        <v>8</v>
      </c>
      <c r="O33" s="19">
        <v>1</v>
      </c>
      <c r="P33" s="19">
        <v>0</v>
      </c>
      <c r="Q33" s="19">
        <v>0</v>
      </c>
      <c r="R33" s="19">
        <v>3</v>
      </c>
      <c r="S33" s="18" t="s">
        <v>752</v>
      </c>
      <c r="U33" s="102">
        <v>3</v>
      </c>
      <c r="V33" s="102">
        <f>IF($H33="","",$H33)</f>
        <v>63.5</v>
      </c>
      <c r="W33" s="102">
        <f>IF(V33="","",V33/100)</f>
        <v>0.63500000000000001</v>
      </c>
      <c r="X33" s="102">
        <f>IF($G33="","",$G33)</f>
        <v>8.1</v>
      </c>
      <c r="Y33" s="102">
        <f>IF($K33="","",$K33)</f>
        <v>19</v>
      </c>
      <c r="Z33" s="102">
        <f>IF(J33="","",J33-1)</f>
        <v>5</v>
      </c>
      <c r="AA33" s="102">
        <f>IF($L33="","",$L33)</f>
        <v>0</v>
      </c>
      <c r="AB33" s="102">
        <f>IF($M33="","",$M33)</f>
        <v>0</v>
      </c>
      <c r="AC33" s="102">
        <f>IF($H34="","",$H34)</f>
        <v>100</v>
      </c>
      <c r="AD33" s="102">
        <f>IF(AC33="","",AC33/100)</f>
        <v>1</v>
      </c>
      <c r="AE33" s="102">
        <f>IF($G34="","",$G34)</f>
        <v>8.6999999999999993</v>
      </c>
      <c r="AF33" s="102">
        <f>IF($K34="","",$K34)</f>
        <v>30</v>
      </c>
      <c r="AG33" s="102">
        <f>IF(J34="","",J34-1)</f>
        <v>7</v>
      </c>
      <c r="AH33" s="102">
        <f>IF($L34="","",$L34)</f>
        <v>1</v>
      </c>
      <c r="AI33" s="102">
        <f>IF($M34="","",$M34)</f>
        <v>5</v>
      </c>
      <c r="AJ33" s="102">
        <f>IF($H35="","",$H35)</f>
        <v>86.8</v>
      </c>
      <c r="AK33" s="102">
        <f>IF(AJ33="","",AJ33/100)</f>
        <v>0.86799999999999999</v>
      </c>
      <c r="AL33" s="102">
        <f>IF($G35="","",$G35)</f>
        <v>6.9</v>
      </c>
      <c r="AM33" s="102">
        <f>IF($K35="","",$K35)</f>
        <v>22</v>
      </c>
      <c r="AN33" s="102">
        <f>IF(J35="","",J35-1)</f>
        <v>9</v>
      </c>
      <c r="AO33" s="102">
        <f>IF($L35="","",$L35)</f>
        <v>1</v>
      </c>
      <c r="AP33" s="102">
        <f>IF($M35="","",$M35)</f>
        <v>8</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3.6666666666666665</v>
      </c>
      <c r="BM33" s="102">
        <f>SUM(P33:P38)/U33</f>
        <v>0</v>
      </c>
      <c r="BN33" s="102">
        <f>SUM(Q33:Q38)/U33</f>
        <v>2.3333333333333335</v>
      </c>
      <c r="BO33" s="102">
        <f>SUM(R33:R38)/U33</f>
        <v>4</v>
      </c>
    </row>
    <row r="34" spans="2:67" ht="15.75" x14ac:dyDescent="0.2">
      <c r="B34" s="147"/>
      <c r="C34" s="21" t="s">
        <v>103</v>
      </c>
      <c r="D34" s="19" t="s">
        <v>730</v>
      </c>
      <c r="E34" s="19">
        <v>252</v>
      </c>
      <c r="F34" s="20"/>
      <c r="G34" s="19">
        <v>8.6999999999999993</v>
      </c>
      <c r="H34" s="19">
        <v>100</v>
      </c>
      <c r="I34" s="19"/>
      <c r="J34" s="19">
        <v>8</v>
      </c>
      <c r="K34" s="19">
        <v>30</v>
      </c>
      <c r="L34" s="19">
        <v>1</v>
      </c>
      <c r="M34" s="19">
        <v>5</v>
      </c>
      <c r="N34" s="19">
        <v>15</v>
      </c>
      <c r="O34" s="19">
        <v>10</v>
      </c>
      <c r="P34" s="19">
        <v>0</v>
      </c>
      <c r="Q34" s="19">
        <v>4</v>
      </c>
      <c r="R34" s="19">
        <v>6</v>
      </c>
      <c r="S34" s="18" t="s">
        <v>752</v>
      </c>
    </row>
    <row r="35" spans="2:67" ht="15.75" x14ac:dyDescent="0.2">
      <c r="B35" s="147"/>
      <c r="C35" s="21" t="s">
        <v>102</v>
      </c>
      <c r="D35" s="19" t="str">
        <f>D34</f>
        <v>SR</v>
      </c>
      <c r="E35" s="19">
        <f>E34</f>
        <v>252</v>
      </c>
      <c r="F35" s="20"/>
      <c r="G35" s="19">
        <v>6.9</v>
      </c>
      <c r="H35" s="19">
        <v>86.8</v>
      </c>
      <c r="I35" s="19"/>
      <c r="J35" s="19">
        <v>10</v>
      </c>
      <c r="K35" s="19">
        <v>22</v>
      </c>
      <c r="L35" s="19">
        <v>1</v>
      </c>
      <c r="M35" s="19">
        <v>8</v>
      </c>
      <c r="N35" s="19">
        <v>17</v>
      </c>
      <c r="O35" s="19">
        <v>0</v>
      </c>
      <c r="P35" s="19">
        <v>0</v>
      </c>
      <c r="Q35" s="19">
        <v>3</v>
      </c>
      <c r="R35" s="19">
        <v>3</v>
      </c>
      <c r="S35" s="18" t="s">
        <v>752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252</v>
      </c>
      <c r="F40" s="13">
        <f>F33</f>
        <v>1449.07</v>
      </c>
      <c r="G40" s="13">
        <f t="shared" ref="G40:R40" si="4">AVERAGE(G33:G38)</f>
        <v>7.8999999999999986</v>
      </c>
      <c r="H40" s="13">
        <f t="shared" si="4"/>
        <v>83.433333333333337</v>
      </c>
      <c r="I40" s="13" t="e">
        <f t="shared" si="4"/>
        <v>#DIV/0!</v>
      </c>
      <c r="J40" s="13">
        <f t="shared" si="4"/>
        <v>8</v>
      </c>
      <c r="K40" s="13">
        <f t="shared" si="4"/>
        <v>23.666666666666668</v>
      </c>
      <c r="L40" s="13">
        <f t="shared" si="4"/>
        <v>0.66666666666666663</v>
      </c>
      <c r="M40" s="13">
        <f t="shared" si="4"/>
        <v>4.333333333333333</v>
      </c>
      <c r="N40" s="13">
        <f t="shared" si="4"/>
        <v>13.333333333333334</v>
      </c>
      <c r="O40" s="13">
        <f t="shared" si="4"/>
        <v>3.6666666666666665</v>
      </c>
      <c r="P40" s="13">
        <f t="shared" si="4"/>
        <v>0</v>
      </c>
      <c r="Q40" s="13">
        <f t="shared" si="4"/>
        <v>2.3333333333333335</v>
      </c>
      <c r="R40" s="13">
        <f t="shared" si="4"/>
        <v>4</v>
      </c>
      <c r="S40" s="12"/>
    </row>
    <row r="41" spans="2:67" ht="15.75" x14ac:dyDescent="0.2">
      <c r="B41" s="17"/>
      <c r="C41" s="16" t="s">
        <v>97</v>
      </c>
      <c r="D41" s="15"/>
      <c r="E41" s="14"/>
      <c r="F41" s="14"/>
      <c r="G41" s="13">
        <f t="shared" ref="G41:R41" si="5">STDEV(G33:G38)/SQRT(COUNT(G33:G38))</f>
        <v>0.52915026221291783</v>
      </c>
      <c r="H41" s="13">
        <f t="shared" si="5"/>
        <v>10.670259811478065</v>
      </c>
      <c r="I41" s="13" t="e">
        <f t="shared" si="5"/>
        <v>#DIV/0!</v>
      </c>
      <c r="J41" s="13">
        <f t="shared" si="5"/>
        <v>1.1547005383792517</v>
      </c>
      <c r="K41" s="13">
        <f t="shared" si="5"/>
        <v>3.2829526005987035</v>
      </c>
      <c r="L41" s="13">
        <f t="shared" si="5"/>
        <v>0.33333333333333337</v>
      </c>
      <c r="M41" s="13">
        <f t="shared" si="5"/>
        <v>2.3333333333333335</v>
      </c>
      <c r="N41" s="13">
        <f t="shared" si="5"/>
        <v>2.7284509239574821</v>
      </c>
      <c r="O41" s="13">
        <f t="shared" si="5"/>
        <v>3.1797973380564857</v>
      </c>
      <c r="P41" s="13">
        <f t="shared" si="5"/>
        <v>0</v>
      </c>
      <c r="Q41" s="13">
        <f t="shared" si="5"/>
        <v>1.2018504251546633</v>
      </c>
      <c r="R41" s="13">
        <f t="shared" si="5"/>
        <v>1</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730</v>
      </c>
      <c r="E43" s="19">
        <v>251</v>
      </c>
      <c r="F43" s="19">
        <v>1415.97</v>
      </c>
      <c r="G43" s="19">
        <v>13.5</v>
      </c>
      <c r="H43" s="19">
        <v>92.6</v>
      </c>
      <c r="I43" s="19"/>
      <c r="J43" s="19">
        <v>6</v>
      </c>
      <c r="K43" s="19">
        <v>26</v>
      </c>
      <c r="L43" s="19">
        <v>2</v>
      </c>
      <c r="M43" s="19">
        <v>12</v>
      </c>
      <c r="N43" s="19">
        <v>15</v>
      </c>
      <c r="O43" s="19">
        <v>2</v>
      </c>
      <c r="P43" s="19">
        <v>0</v>
      </c>
      <c r="Q43" s="19">
        <v>3</v>
      </c>
      <c r="R43" s="19">
        <v>14</v>
      </c>
      <c r="S43" s="18" t="s">
        <v>752</v>
      </c>
      <c r="U43" s="102">
        <v>3</v>
      </c>
      <c r="V43" s="102">
        <f>IF($H43="","",$H43)</f>
        <v>92.6</v>
      </c>
      <c r="W43" s="102">
        <f>IF(V43="","",V43/100)</f>
        <v>0.92599999999999993</v>
      </c>
      <c r="X43" s="102">
        <f>IF($G43="","",$G43)</f>
        <v>13.5</v>
      </c>
      <c r="Y43" s="102">
        <f>IF($K43="","",$K43)</f>
        <v>26</v>
      </c>
      <c r="Z43" s="102">
        <f>IF(J43="","",J43-1)</f>
        <v>5</v>
      </c>
      <c r="AA43" s="102">
        <f>IF($L43="","",$L43)</f>
        <v>2</v>
      </c>
      <c r="AB43" s="102">
        <f>IF($M43="","",$M43)</f>
        <v>12</v>
      </c>
      <c r="AC43" s="102">
        <f>IF($H44="","",$H44)</f>
        <v>82.3</v>
      </c>
      <c r="AD43" s="102">
        <f>IF(AC43="","",AC43/100)</f>
        <v>0.82299999999999995</v>
      </c>
      <c r="AE43" s="102">
        <f>IF($G44="","",$G44)</f>
        <v>11</v>
      </c>
      <c r="AF43" s="102">
        <f>IF($K44="","",$K44)</f>
        <v>16</v>
      </c>
      <c r="AG43" s="102">
        <f>IF(J44="","",J44-1)</f>
        <v>6</v>
      </c>
      <c r="AH43" s="102">
        <f>IF($L44="","",$L44)</f>
        <v>3</v>
      </c>
      <c r="AI43" s="102">
        <f>IF($M44="","",$M44)</f>
        <v>10</v>
      </c>
      <c r="AJ43" s="102">
        <f>IF($H45="","",$H45)</f>
        <v>82.4</v>
      </c>
      <c r="AK43" s="102">
        <f>IF(AJ43="","",AJ43/100)</f>
        <v>0.82400000000000007</v>
      </c>
      <c r="AL43" s="102">
        <f>IF($G45="","",$G45)</f>
        <v>9.8000000000000007</v>
      </c>
      <c r="AM43" s="102">
        <f>IF($K45="","",$K45)</f>
        <v>18</v>
      </c>
      <c r="AN43" s="102">
        <f>IF(J45="","",J45-1)</f>
        <v>7</v>
      </c>
      <c r="AO43" s="102">
        <f>IF($L45="","",$L45)</f>
        <v>3</v>
      </c>
      <c r="AP43" s="102">
        <f>IF($M45="","",$M45)</f>
        <v>17</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2.3333333333333335</v>
      </c>
      <c r="BM43" s="102">
        <f>SUM(P43:P48)/U43</f>
        <v>0</v>
      </c>
      <c r="BN43" s="102">
        <f>SUM(Q43:Q48)/U43</f>
        <v>3.3333333333333335</v>
      </c>
      <c r="BO43" s="102">
        <f>SUM(R43:R48)/U43</f>
        <v>7.666666666666667</v>
      </c>
    </row>
    <row r="44" spans="2:67" ht="15.75" x14ac:dyDescent="0.2">
      <c r="B44" s="147"/>
      <c r="C44" s="21" t="s">
        <v>103</v>
      </c>
      <c r="D44" s="19" t="s">
        <v>730</v>
      </c>
      <c r="E44" s="19">
        <v>252</v>
      </c>
      <c r="F44" s="20"/>
      <c r="G44" s="19">
        <v>11</v>
      </c>
      <c r="H44" s="19">
        <v>82.3</v>
      </c>
      <c r="I44" s="19"/>
      <c r="J44" s="19">
        <v>7</v>
      </c>
      <c r="K44" s="19">
        <v>16</v>
      </c>
      <c r="L44" s="19">
        <v>3</v>
      </c>
      <c r="M44" s="19">
        <v>10</v>
      </c>
      <c r="N44" s="19">
        <v>15</v>
      </c>
      <c r="O44" s="19">
        <v>0</v>
      </c>
      <c r="P44" s="19">
        <v>0</v>
      </c>
      <c r="Q44" s="19">
        <v>5</v>
      </c>
      <c r="R44" s="19">
        <v>5</v>
      </c>
      <c r="S44" s="18" t="s">
        <v>732</v>
      </c>
    </row>
    <row r="45" spans="2:67" ht="15.75" x14ac:dyDescent="0.2">
      <c r="B45" s="147"/>
      <c r="C45" s="21" t="s">
        <v>102</v>
      </c>
      <c r="D45" s="19" t="str">
        <f>D44</f>
        <v>SR</v>
      </c>
      <c r="E45" s="19">
        <f>E44</f>
        <v>252</v>
      </c>
      <c r="F45" s="20"/>
      <c r="G45" s="19">
        <v>9.8000000000000007</v>
      </c>
      <c r="H45" s="19">
        <v>82.4</v>
      </c>
      <c r="I45" s="19"/>
      <c r="J45" s="19">
        <v>8</v>
      </c>
      <c r="K45" s="19">
        <v>18</v>
      </c>
      <c r="L45" s="19">
        <v>3</v>
      </c>
      <c r="M45" s="19">
        <v>17</v>
      </c>
      <c r="N45" s="19">
        <v>22</v>
      </c>
      <c r="O45" s="19">
        <v>5</v>
      </c>
      <c r="P45" s="19">
        <v>0</v>
      </c>
      <c r="Q45" s="19">
        <v>2</v>
      </c>
      <c r="R45" s="19">
        <v>4</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252</v>
      </c>
      <c r="F50" s="13">
        <f>F43</f>
        <v>1415.97</v>
      </c>
      <c r="G50" s="13">
        <f t="shared" ref="G50:R50" si="6">AVERAGE(G43:G48)</f>
        <v>11.433333333333332</v>
      </c>
      <c r="H50" s="13">
        <f t="shared" si="6"/>
        <v>85.766666666666652</v>
      </c>
      <c r="I50" s="13" t="e">
        <f t="shared" si="6"/>
        <v>#DIV/0!</v>
      </c>
      <c r="J50" s="13">
        <f t="shared" si="6"/>
        <v>7</v>
      </c>
      <c r="K50" s="13">
        <f t="shared" si="6"/>
        <v>20</v>
      </c>
      <c r="L50" s="13">
        <f t="shared" si="6"/>
        <v>2.6666666666666665</v>
      </c>
      <c r="M50" s="13">
        <f t="shared" si="6"/>
        <v>13</v>
      </c>
      <c r="N50" s="13">
        <f t="shared" si="6"/>
        <v>17.333333333333332</v>
      </c>
      <c r="O50" s="13">
        <f t="shared" si="6"/>
        <v>2.3333333333333335</v>
      </c>
      <c r="P50" s="13">
        <f t="shared" si="6"/>
        <v>0</v>
      </c>
      <c r="Q50" s="13">
        <f t="shared" si="6"/>
        <v>3.3333333333333335</v>
      </c>
      <c r="R50" s="13">
        <f t="shared" si="6"/>
        <v>7.666666666666667</v>
      </c>
      <c r="S50" s="12"/>
    </row>
    <row r="51" spans="2:67" ht="15.75" x14ac:dyDescent="0.2">
      <c r="B51" s="17"/>
      <c r="C51" s="16" t="s">
        <v>97</v>
      </c>
      <c r="D51" s="15"/>
      <c r="E51" s="14"/>
      <c r="F51" s="14"/>
      <c r="G51" s="13">
        <f t="shared" ref="G51:R51" si="7">STDEV(G43:G48)/SQRT(COUNT(G43:G48))</f>
        <v>1.0898521816181297</v>
      </c>
      <c r="H51" s="13">
        <f t="shared" si="7"/>
        <v>3.4167886157098497</v>
      </c>
      <c r="I51" s="13" t="e">
        <f t="shared" si="7"/>
        <v>#DIV/0!</v>
      </c>
      <c r="J51" s="13">
        <f t="shared" si="7"/>
        <v>0.57735026918962584</v>
      </c>
      <c r="K51" s="13">
        <f t="shared" si="7"/>
        <v>3.0550504633038935</v>
      </c>
      <c r="L51" s="13">
        <f t="shared" si="7"/>
        <v>0.33333333333333365</v>
      </c>
      <c r="M51" s="13">
        <f t="shared" si="7"/>
        <v>2.0816659994661326</v>
      </c>
      <c r="N51" s="13">
        <f t="shared" si="7"/>
        <v>2.3333333333333321</v>
      </c>
      <c r="O51" s="13">
        <f t="shared" si="7"/>
        <v>1.4529663145135581</v>
      </c>
      <c r="P51" s="13">
        <f t="shared" si="7"/>
        <v>0</v>
      </c>
      <c r="Q51" s="13">
        <f t="shared" si="7"/>
        <v>0.88191710368819676</v>
      </c>
      <c r="R51" s="13">
        <f t="shared" si="7"/>
        <v>3.1797973380564852</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745</v>
      </c>
      <c r="E53" s="19">
        <v>251</v>
      </c>
      <c r="F53" s="19">
        <v>1327.27</v>
      </c>
      <c r="G53" s="19">
        <v>10.19</v>
      </c>
      <c r="H53" s="19">
        <v>82.3</v>
      </c>
      <c r="I53" s="19"/>
      <c r="J53" s="19">
        <v>7</v>
      </c>
      <c r="K53" s="19">
        <v>21</v>
      </c>
      <c r="L53" s="19">
        <v>0</v>
      </c>
      <c r="M53" s="19">
        <v>0</v>
      </c>
      <c r="N53" s="19">
        <v>12</v>
      </c>
      <c r="O53" s="19">
        <v>0</v>
      </c>
      <c r="P53" s="19">
        <v>0</v>
      </c>
      <c r="Q53" s="19">
        <v>3</v>
      </c>
      <c r="R53" s="19">
        <v>3</v>
      </c>
      <c r="S53" s="18" t="s">
        <v>752</v>
      </c>
      <c r="U53" s="102">
        <v>3</v>
      </c>
      <c r="V53" s="102">
        <f>IF($H53="","",$H53)</f>
        <v>82.3</v>
      </c>
      <c r="W53" s="102">
        <f>IF(V53="","",V53/100)</f>
        <v>0.82299999999999995</v>
      </c>
      <c r="X53" s="102">
        <f>IF($G53="","",$G53)</f>
        <v>10.19</v>
      </c>
      <c r="Y53" s="102">
        <f>IF($K53="","",$K53)</f>
        <v>21</v>
      </c>
      <c r="Z53" s="102">
        <f>IF(J53="","",J53-1)</f>
        <v>6</v>
      </c>
      <c r="AA53" s="102">
        <f>IF($L53="","",$L53)</f>
        <v>0</v>
      </c>
      <c r="AB53" s="102">
        <f>IF($M53="","",$M53)</f>
        <v>0</v>
      </c>
      <c r="AC53" s="102">
        <f>IF($H54="","",$H54)</f>
        <v>57.7</v>
      </c>
      <c r="AD53" s="102">
        <f>IF(AC53="","",AC53/100)</f>
        <v>0.57700000000000007</v>
      </c>
      <c r="AE53" s="102">
        <f>IF($G54="","",$G54)</f>
        <v>7.36</v>
      </c>
      <c r="AF53" s="102">
        <f>IF($K54="","",$K54)</f>
        <v>14</v>
      </c>
      <c r="AG53" s="102">
        <f>IF(J54="","",J54-1)</f>
        <v>5</v>
      </c>
      <c r="AH53" s="102">
        <f>IF($L54="","",$L54)</f>
        <v>1</v>
      </c>
      <c r="AI53" s="102">
        <f>IF($M54="","",$M54)</f>
        <v>6</v>
      </c>
      <c r="AJ53" s="102">
        <f>IF($H55="","",$H55)</f>
        <v>90.2</v>
      </c>
      <c r="AK53" s="102">
        <f>IF(AJ53="","",AJ53/100)</f>
        <v>0.90200000000000002</v>
      </c>
      <c r="AL53" s="102">
        <f>IF($G55="","",$G55)</f>
        <v>10.56</v>
      </c>
      <c r="AM53" s="102">
        <f>IF($K55="","",$K55)</f>
        <v>27</v>
      </c>
      <c r="AN53" s="102">
        <f>IF(J55="","",J55-1)</f>
        <v>6</v>
      </c>
      <c r="AO53" s="102">
        <f>IF($L55="","",$L55)</f>
        <v>0</v>
      </c>
      <c r="AP53" s="102">
        <f>IF($M55="","",$M55)</f>
        <v>0</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2.3333333333333335</v>
      </c>
      <c r="BM53" s="102">
        <f>SUM(P53:P58)/U53</f>
        <v>0.66666666666666663</v>
      </c>
      <c r="BN53" s="102">
        <f>SUM(Q53:Q58)/U53</f>
        <v>2.3333333333333335</v>
      </c>
      <c r="BO53" s="102">
        <f>SUM(R53:R58)/U53</f>
        <v>3</v>
      </c>
    </row>
    <row r="54" spans="2:67" ht="15.75" x14ac:dyDescent="0.2">
      <c r="B54" s="147"/>
      <c r="C54" s="21" t="s">
        <v>103</v>
      </c>
      <c r="D54" s="19" t="s">
        <v>745</v>
      </c>
      <c r="E54" s="19">
        <v>252</v>
      </c>
      <c r="F54" s="20"/>
      <c r="G54" s="19">
        <v>7.36</v>
      </c>
      <c r="H54" s="19">
        <v>57.7</v>
      </c>
      <c r="I54" s="19"/>
      <c r="J54" s="19">
        <v>6</v>
      </c>
      <c r="K54" s="19">
        <v>14</v>
      </c>
      <c r="L54" s="19">
        <v>1</v>
      </c>
      <c r="M54" s="19">
        <v>6</v>
      </c>
      <c r="N54" s="19">
        <v>11</v>
      </c>
      <c r="O54" s="19">
        <v>0</v>
      </c>
      <c r="P54" s="19">
        <v>0</v>
      </c>
      <c r="Q54" s="19">
        <v>2</v>
      </c>
      <c r="R54" s="19">
        <v>0</v>
      </c>
      <c r="S54" s="18" t="s">
        <v>731</v>
      </c>
    </row>
    <row r="55" spans="2:67" ht="15.75" x14ac:dyDescent="0.2">
      <c r="B55" s="147"/>
      <c r="C55" s="21" t="s">
        <v>102</v>
      </c>
      <c r="D55" s="19" t="str">
        <f>D54</f>
        <v>CO'B</v>
      </c>
      <c r="E55" s="19">
        <f>E54</f>
        <v>252</v>
      </c>
      <c r="F55" s="20"/>
      <c r="G55" s="19">
        <v>10.56</v>
      </c>
      <c r="H55" s="19">
        <v>90.2</v>
      </c>
      <c r="I55" s="19"/>
      <c r="J55" s="19">
        <v>7</v>
      </c>
      <c r="K55" s="19">
        <v>27</v>
      </c>
      <c r="L55" s="19">
        <v>0</v>
      </c>
      <c r="M55" s="19">
        <v>0</v>
      </c>
      <c r="N55" s="19">
        <v>20</v>
      </c>
      <c r="O55" s="19">
        <v>7</v>
      </c>
      <c r="P55" s="19">
        <v>2</v>
      </c>
      <c r="Q55" s="19">
        <v>2</v>
      </c>
      <c r="R55" s="19">
        <v>6</v>
      </c>
      <c r="S55" s="18" t="s">
        <v>752</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252</v>
      </c>
      <c r="F60" s="13">
        <f>F53</f>
        <v>1327.27</v>
      </c>
      <c r="G60" s="13">
        <f t="shared" ref="G60:R60" si="8">AVERAGE(G53:G58)</f>
        <v>9.3699999999999992</v>
      </c>
      <c r="H60" s="13">
        <f t="shared" si="8"/>
        <v>76.733333333333334</v>
      </c>
      <c r="I60" s="13" t="e">
        <f t="shared" si="8"/>
        <v>#DIV/0!</v>
      </c>
      <c r="J60" s="13">
        <f t="shared" si="8"/>
        <v>6.666666666666667</v>
      </c>
      <c r="K60" s="13">
        <f t="shared" si="8"/>
        <v>20.666666666666668</v>
      </c>
      <c r="L60" s="13">
        <f t="shared" si="8"/>
        <v>0.33333333333333331</v>
      </c>
      <c r="M60" s="13">
        <f t="shared" si="8"/>
        <v>2</v>
      </c>
      <c r="N60" s="13">
        <f t="shared" si="8"/>
        <v>14.333333333333334</v>
      </c>
      <c r="O60" s="13">
        <f t="shared" si="8"/>
        <v>2.3333333333333335</v>
      </c>
      <c r="P60" s="13">
        <f t="shared" si="8"/>
        <v>0.66666666666666663</v>
      </c>
      <c r="Q60" s="13">
        <f t="shared" si="8"/>
        <v>2.3333333333333335</v>
      </c>
      <c r="R60" s="13">
        <f t="shared" si="8"/>
        <v>3</v>
      </c>
      <c r="S60" s="12"/>
    </row>
    <row r="61" spans="2:67" ht="15.75" x14ac:dyDescent="0.2">
      <c r="B61" s="17"/>
      <c r="C61" s="16" t="s">
        <v>97</v>
      </c>
      <c r="D61" s="15"/>
      <c r="E61" s="14"/>
      <c r="F61" s="14"/>
      <c r="G61" s="13">
        <f t="shared" ref="G61:R61" si="9">STDEV(G53:G58)/SQRT(COUNT(G53:G58))</f>
        <v>1.0106598504607445</v>
      </c>
      <c r="H61" s="13">
        <f t="shared" si="9"/>
        <v>9.7861012552383908</v>
      </c>
      <c r="I61" s="13" t="e">
        <f t="shared" si="9"/>
        <v>#DIV/0!</v>
      </c>
      <c r="J61" s="13">
        <f t="shared" si="9"/>
        <v>0.33333333333333337</v>
      </c>
      <c r="K61" s="13">
        <f t="shared" si="9"/>
        <v>3.7564758898615498</v>
      </c>
      <c r="L61" s="13">
        <f t="shared" si="9"/>
        <v>0.33333333333333337</v>
      </c>
      <c r="M61" s="13">
        <f t="shared" si="9"/>
        <v>2</v>
      </c>
      <c r="N61" s="13">
        <f t="shared" si="9"/>
        <v>2.8480012484391759</v>
      </c>
      <c r="O61" s="13">
        <f t="shared" si="9"/>
        <v>2.3333333333333335</v>
      </c>
      <c r="P61" s="13">
        <f t="shared" si="9"/>
        <v>0.66666666666666674</v>
      </c>
      <c r="Q61" s="13">
        <f t="shared" si="9"/>
        <v>0.33333333333333365</v>
      </c>
      <c r="R61" s="13">
        <f t="shared" si="9"/>
        <v>1.7320508075688774</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730</v>
      </c>
      <c r="E63" s="19">
        <v>251</v>
      </c>
      <c r="F63" s="19">
        <v>1539.47</v>
      </c>
      <c r="G63" s="19">
        <v>11.91</v>
      </c>
      <c r="H63" s="19">
        <v>122.6</v>
      </c>
      <c r="I63" s="19"/>
      <c r="J63" s="19">
        <v>5</v>
      </c>
      <c r="K63" s="19">
        <v>32</v>
      </c>
      <c r="L63" s="19">
        <v>0</v>
      </c>
      <c r="M63" s="19">
        <v>0</v>
      </c>
      <c r="N63" s="19">
        <v>21</v>
      </c>
      <c r="O63" s="19">
        <v>14</v>
      </c>
      <c r="P63" s="19">
        <v>1</v>
      </c>
      <c r="Q63" s="19">
        <v>17</v>
      </c>
      <c r="R63" s="19">
        <v>3</v>
      </c>
      <c r="S63" s="18" t="s">
        <v>752</v>
      </c>
      <c r="T63" s="7" t="s">
        <v>790</v>
      </c>
      <c r="U63" s="102">
        <v>3</v>
      </c>
      <c r="V63" s="102">
        <f>IF($H63="","",$H63)</f>
        <v>122.6</v>
      </c>
      <c r="W63" s="102">
        <f>IF(V63="","",V63/100)</f>
        <v>1.226</v>
      </c>
      <c r="X63" s="102">
        <f>IF($G63="","",$G63)</f>
        <v>11.91</v>
      </c>
      <c r="Y63" s="102">
        <f>IF($K63="","",$K63)</f>
        <v>32</v>
      </c>
      <c r="Z63" s="102">
        <f>IF(J63="","",J63-1)</f>
        <v>4</v>
      </c>
      <c r="AA63" s="102">
        <f>IF($L63="","",$L63)</f>
        <v>0</v>
      </c>
      <c r="AB63" s="102">
        <f>IF($M63="","",$M63)</f>
        <v>0</v>
      </c>
      <c r="AC63" s="102">
        <f>IF($H64="","",$H64)</f>
        <v>89.3</v>
      </c>
      <c r="AD63" s="102">
        <f>IF(AC63="","",AC63/100)</f>
        <v>0.89300000000000002</v>
      </c>
      <c r="AE63" s="102">
        <f>IF($G64="","",$G64)</f>
        <v>10.28</v>
      </c>
      <c r="AF63" s="102">
        <f>IF($K64="","",$K64)</f>
        <v>18</v>
      </c>
      <c r="AG63" s="102">
        <f>IF(J64="","",J64-1)</f>
        <v>5</v>
      </c>
      <c r="AH63" s="102">
        <f>IF($L64="","",$L64)</f>
        <v>1</v>
      </c>
      <c r="AI63" s="102">
        <f>IF($M64="","",$M64)</f>
        <v>6</v>
      </c>
      <c r="AJ63" s="102">
        <f>IF($H65="","",$H65)</f>
        <v>145.5</v>
      </c>
      <c r="AK63" s="102">
        <f>IF(AJ63="","",AJ63/100)</f>
        <v>1.4550000000000001</v>
      </c>
      <c r="AL63" s="102">
        <f>IF($G65="","",$G65)</f>
        <v>15.09</v>
      </c>
      <c r="AM63" s="102">
        <f>IF($K65="","",$K65)</f>
        <v>32</v>
      </c>
      <c r="AN63" s="102">
        <f>IF(J65="","",J65-1)</f>
        <v>6</v>
      </c>
      <c r="AO63" s="102">
        <f>IF($L65="","",$L65)</f>
        <v>2</v>
      </c>
      <c r="AP63" s="102">
        <f>IF($M65="","",$M65)</f>
        <v>21</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15</v>
      </c>
      <c r="BM63" s="102">
        <f>SUM(P63:P68)/U63</f>
        <v>0.66666666666666663</v>
      </c>
      <c r="BN63" s="102">
        <f>SUM(Q63:Q68)/U63</f>
        <v>11.666666666666666</v>
      </c>
      <c r="BO63" s="102">
        <f>SUM(R63:R68)/U63</f>
        <v>4.333333333333333</v>
      </c>
    </row>
    <row r="64" spans="2:67" ht="15.75" x14ac:dyDescent="0.2">
      <c r="B64" s="147"/>
      <c r="C64" s="21" t="s">
        <v>103</v>
      </c>
      <c r="D64" s="19" t="s">
        <v>745</v>
      </c>
      <c r="E64" s="19">
        <v>252</v>
      </c>
      <c r="F64" s="20"/>
      <c r="G64" s="19">
        <v>10.28</v>
      </c>
      <c r="H64" s="19">
        <v>89.3</v>
      </c>
      <c r="I64" s="19"/>
      <c r="J64" s="19">
        <v>6</v>
      </c>
      <c r="K64" s="19">
        <v>18</v>
      </c>
      <c r="L64" s="19">
        <v>1</v>
      </c>
      <c r="M64" s="19">
        <v>6</v>
      </c>
      <c r="N64" s="19">
        <v>22</v>
      </c>
      <c r="O64" s="19">
        <v>0</v>
      </c>
      <c r="P64" s="19">
        <v>0</v>
      </c>
      <c r="Q64" s="19">
        <v>1</v>
      </c>
      <c r="R64" s="19">
        <v>4</v>
      </c>
      <c r="S64" s="18" t="s">
        <v>731</v>
      </c>
    </row>
    <row r="65" spans="2:67" ht="15.75" x14ac:dyDescent="0.2">
      <c r="B65" s="147"/>
      <c r="C65" s="21" t="s">
        <v>102</v>
      </c>
      <c r="D65" s="19" t="str">
        <f>D64</f>
        <v>CO'B</v>
      </c>
      <c r="E65" s="19">
        <f>E64</f>
        <v>252</v>
      </c>
      <c r="F65" s="20"/>
      <c r="G65" s="19">
        <v>15.09</v>
      </c>
      <c r="H65" s="19">
        <v>145.5</v>
      </c>
      <c r="I65" s="19"/>
      <c r="J65" s="19">
        <v>7</v>
      </c>
      <c r="K65" s="19">
        <v>32</v>
      </c>
      <c r="L65" s="19">
        <v>2</v>
      </c>
      <c r="M65" s="19">
        <v>21</v>
      </c>
      <c r="N65" s="19">
        <v>32</v>
      </c>
      <c r="O65" s="19">
        <v>31</v>
      </c>
      <c r="P65" s="19">
        <v>1</v>
      </c>
      <c r="Q65" s="19">
        <v>17</v>
      </c>
      <c r="R65" s="19">
        <v>6</v>
      </c>
      <c r="S65" s="18" t="s">
        <v>732</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252</v>
      </c>
      <c r="F70" s="13">
        <f>F63</f>
        <v>1539.47</v>
      </c>
      <c r="G70" s="13">
        <f t="shared" ref="G70:R70" si="10">AVERAGE(G63:G68)</f>
        <v>12.426666666666668</v>
      </c>
      <c r="H70" s="13">
        <f t="shared" si="10"/>
        <v>119.13333333333333</v>
      </c>
      <c r="I70" s="13" t="e">
        <f t="shared" si="10"/>
        <v>#DIV/0!</v>
      </c>
      <c r="J70" s="13">
        <f t="shared" si="10"/>
        <v>6</v>
      </c>
      <c r="K70" s="13">
        <f t="shared" si="10"/>
        <v>27.333333333333332</v>
      </c>
      <c r="L70" s="13">
        <f t="shared" si="10"/>
        <v>1</v>
      </c>
      <c r="M70" s="13">
        <f t="shared" si="10"/>
        <v>9</v>
      </c>
      <c r="N70" s="13">
        <f t="shared" si="10"/>
        <v>25</v>
      </c>
      <c r="O70" s="13">
        <f t="shared" si="10"/>
        <v>15</v>
      </c>
      <c r="P70" s="13">
        <f t="shared" si="10"/>
        <v>0.66666666666666663</v>
      </c>
      <c r="Q70" s="13">
        <f t="shared" si="10"/>
        <v>11.666666666666666</v>
      </c>
      <c r="R70" s="13">
        <f t="shared" si="10"/>
        <v>4.333333333333333</v>
      </c>
      <c r="S70" s="12"/>
    </row>
    <row r="71" spans="2:67" ht="15.75" x14ac:dyDescent="0.2">
      <c r="B71" s="17"/>
      <c r="C71" s="16" t="s">
        <v>97</v>
      </c>
      <c r="D71" s="15"/>
      <c r="E71" s="14"/>
      <c r="F71" s="14"/>
      <c r="G71" s="13">
        <f t="shared" ref="G71:R71" si="11">STDEV(G63:G68)/SQRT(COUNT(G63:G68))</f>
        <v>1.4123542205992237</v>
      </c>
      <c r="H71" s="13">
        <f t="shared" si="11"/>
        <v>16.315875023356206</v>
      </c>
      <c r="I71" s="13" t="e">
        <f t="shared" si="11"/>
        <v>#DIV/0!</v>
      </c>
      <c r="J71" s="13">
        <f t="shared" si="11"/>
        <v>0.57735026918962584</v>
      </c>
      <c r="K71" s="13">
        <f t="shared" si="11"/>
        <v>4.6666666666666643</v>
      </c>
      <c r="L71" s="13">
        <f t="shared" si="11"/>
        <v>0.57735026918962584</v>
      </c>
      <c r="M71" s="13">
        <f t="shared" si="11"/>
        <v>6.2449979983983992</v>
      </c>
      <c r="N71" s="13">
        <f t="shared" si="11"/>
        <v>3.5118845842842461</v>
      </c>
      <c r="O71" s="13">
        <f t="shared" si="11"/>
        <v>8.9628864398325021</v>
      </c>
      <c r="P71" s="13">
        <f t="shared" si="11"/>
        <v>0.33333333333333337</v>
      </c>
      <c r="Q71" s="13">
        <f t="shared" si="11"/>
        <v>5.3333333333333339</v>
      </c>
      <c r="R71" s="13">
        <f t="shared" si="11"/>
        <v>0.88191710368819676</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730</v>
      </c>
      <c r="E73" s="19">
        <v>251</v>
      </c>
      <c r="F73" s="19">
        <v>1578.2</v>
      </c>
      <c r="G73" s="19">
        <v>10.36</v>
      </c>
      <c r="H73" s="19">
        <v>96.5</v>
      </c>
      <c r="I73" s="19"/>
      <c r="J73" s="19">
        <v>6</v>
      </c>
      <c r="K73" s="19">
        <v>26</v>
      </c>
      <c r="L73" s="19">
        <v>1</v>
      </c>
      <c r="M73" s="19">
        <v>2</v>
      </c>
      <c r="N73" s="19">
        <v>17</v>
      </c>
      <c r="O73" s="19">
        <v>6</v>
      </c>
      <c r="P73" s="19">
        <v>0</v>
      </c>
      <c r="Q73" s="19">
        <v>3</v>
      </c>
      <c r="R73" s="19">
        <v>5</v>
      </c>
      <c r="S73" s="18"/>
      <c r="U73" s="102">
        <v>3</v>
      </c>
      <c r="V73" s="102">
        <f>IF($H73="","",$H73)</f>
        <v>96.5</v>
      </c>
      <c r="W73" s="102">
        <f>IF(V73="","",V73/100)</f>
        <v>0.96499999999999997</v>
      </c>
      <c r="X73" s="102">
        <f>IF($G73="","",$G73)</f>
        <v>10.36</v>
      </c>
      <c r="Y73" s="102">
        <f>IF($K73="","",$K73)</f>
        <v>26</v>
      </c>
      <c r="Z73" s="102">
        <f>IF(J73="","",J73-1)</f>
        <v>5</v>
      </c>
      <c r="AA73" s="102">
        <f>IF($L73="","",$L73)</f>
        <v>1</v>
      </c>
      <c r="AB73" s="102">
        <f>IF($M73="","",$M73)</f>
        <v>2</v>
      </c>
      <c r="AC73" s="102">
        <f>IF($H74="","",$H74)</f>
        <v>85.9</v>
      </c>
      <c r="AD73" s="102">
        <f>IF(AC73="","",AC73/100)</f>
        <v>0.8590000000000001</v>
      </c>
      <c r="AE73" s="102">
        <f>IF($G74="","",$G74)</f>
        <v>9.8699999999999992</v>
      </c>
      <c r="AF73" s="102">
        <f>IF($K74="","",$K74)</f>
        <v>23</v>
      </c>
      <c r="AG73" s="102">
        <f>IF(J74="","",J74-1)</f>
        <v>5</v>
      </c>
      <c r="AH73" s="102">
        <f>IF($L74="","",$L74)</f>
        <v>2</v>
      </c>
      <c r="AI73" s="102">
        <f>IF($M74="","",$M74)</f>
        <v>5</v>
      </c>
      <c r="AJ73" s="102">
        <f>IF($H75="","",$H75)</f>
        <v>78.3</v>
      </c>
      <c r="AK73" s="102">
        <f>IF(AJ73="","",AJ73/100)</f>
        <v>0.78299999999999992</v>
      </c>
      <c r="AL73" s="102">
        <f>IF($G75="","",$G75)</f>
        <v>13.55</v>
      </c>
      <c r="AM73" s="102">
        <f>IF($K75="","",$K75)</f>
        <v>19</v>
      </c>
      <c r="AN73" s="102">
        <f>IF(J75="","",J75-1)</f>
        <v>5</v>
      </c>
      <c r="AO73" s="102">
        <f>IF($L75="","",$L75)</f>
        <v>5</v>
      </c>
      <c r="AP73" s="102">
        <f>IF($M75="","",$M75)</f>
        <v>30</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4</v>
      </c>
      <c r="BM73" s="102">
        <f>SUM(P73:P78)/U73</f>
        <v>0</v>
      </c>
      <c r="BN73" s="102">
        <f>SUM(Q73:Q78)/U73</f>
        <v>2</v>
      </c>
      <c r="BO73" s="102">
        <f>SUM(R73:R78)/U73</f>
        <v>7</v>
      </c>
    </row>
    <row r="74" spans="2:67" ht="15.75" x14ac:dyDescent="0.2">
      <c r="B74" s="147"/>
      <c r="C74" s="21" t="s">
        <v>103</v>
      </c>
      <c r="D74" s="19" t="s">
        <v>745</v>
      </c>
      <c r="E74" s="19">
        <v>252</v>
      </c>
      <c r="F74" s="20"/>
      <c r="G74" s="19">
        <v>9.8699999999999992</v>
      </c>
      <c r="H74" s="19">
        <v>85.9</v>
      </c>
      <c r="I74" s="19"/>
      <c r="J74" s="19">
        <v>6</v>
      </c>
      <c r="K74" s="19">
        <v>23</v>
      </c>
      <c r="L74" s="19">
        <v>2</v>
      </c>
      <c r="M74" s="19">
        <v>5</v>
      </c>
      <c r="N74" s="19">
        <v>14</v>
      </c>
      <c r="O74" s="19">
        <v>6</v>
      </c>
      <c r="P74" s="19">
        <v>0</v>
      </c>
      <c r="Q74" s="19">
        <v>1</v>
      </c>
      <c r="R74" s="19">
        <v>4</v>
      </c>
      <c r="S74" s="18"/>
    </row>
    <row r="75" spans="2:67" ht="15.75" x14ac:dyDescent="0.2">
      <c r="B75" s="147"/>
      <c r="C75" s="21" t="s">
        <v>102</v>
      </c>
      <c r="D75" s="19" t="str">
        <f>D74</f>
        <v>CO'B</v>
      </c>
      <c r="E75" s="19">
        <f>E74</f>
        <v>252</v>
      </c>
      <c r="F75" s="20"/>
      <c r="G75" s="19">
        <v>13.55</v>
      </c>
      <c r="H75" s="19">
        <v>78.3</v>
      </c>
      <c r="I75" s="19"/>
      <c r="J75" s="19">
        <v>6</v>
      </c>
      <c r="K75" s="19">
        <v>19</v>
      </c>
      <c r="L75" s="19">
        <v>5</v>
      </c>
      <c r="M75" s="19">
        <v>30</v>
      </c>
      <c r="N75" s="19">
        <v>38</v>
      </c>
      <c r="O75" s="19">
        <v>0</v>
      </c>
      <c r="P75" s="19">
        <v>0</v>
      </c>
      <c r="Q75" s="19">
        <v>2</v>
      </c>
      <c r="R75" s="19">
        <v>12</v>
      </c>
      <c r="S75" s="18"/>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252</v>
      </c>
      <c r="F80" s="13">
        <f>F73</f>
        <v>1578.2</v>
      </c>
      <c r="G80" s="13">
        <f t="shared" ref="G80:R80" si="12">AVERAGE(G73:G78)</f>
        <v>11.26</v>
      </c>
      <c r="H80" s="13">
        <f t="shared" si="12"/>
        <v>86.899999999999991</v>
      </c>
      <c r="I80" s="13" t="e">
        <f t="shared" si="12"/>
        <v>#DIV/0!</v>
      </c>
      <c r="J80" s="13">
        <f t="shared" si="12"/>
        <v>6</v>
      </c>
      <c r="K80" s="13">
        <f t="shared" si="12"/>
        <v>22.666666666666668</v>
      </c>
      <c r="L80" s="13">
        <f t="shared" si="12"/>
        <v>2.6666666666666665</v>
      </c>
      <c r="M80" s="13">
        <f t="shared" si="12"/>
        <v>12.333333333333334</v>
      </c>
      <c r="N80" s="13">
        <f t="shared" si="12"/>
        <v>23</v>
      </c>
      <c r="O80" s="13">
        <f t="shared" si="12"/>
        <v>4</v>
      </c>
      <c r="P80" s="13">
        <f t="shared" si="12"/>
        <v>0</v>
      </c>
      <c r="Q80" s="13">
        <f t="shared" si="12"/>
        <v>2</v>
      </c>
      <c r="R80" s="13">
        <f t="shared" si="12"/>
        <v>7</v>
      </c>
      <c r="S80" s="12"/>
    </row>
    <row r="81" spans="2:67" ht="15.75" x14ac:dyDescent="0.2">
      <c r="B81" s="17"/>
      <c r="C81" s="16" t="s">
        <v>97</v>
      </c>
      <c r="D81" s="15"/>
      <c r="E81" s="14"/>
      <c r="F81" s="14"/>
      <c r="G81" s="13">
        <f t="shared" ref="G81:R81" si="13">STDEV(G73:G78)/SQRT(COUNT(G73:G78))</f>
        <v>1.1537041792995826</v>
      </c>
      <c r="H81" s="13">
        <f t="shared" si="13"/>
        <v>5.2776257288039421</v>
      </c>
      <c r="I81" s="13" t="e">
        <f t="shared" si="13"/>
        <v>#DIV/0!</v>
      </c>
      <c r="J81" s="13">
        <f t="shared" si="13"/>
        <v>0</v>
      </c>
      <c r="K81" s="13">
        <f t="shared" si="13"/>
        <v>2.0275875100994099</v>
      </c>
      <c r="L81" s="13">
        <f t="shared" si="13"/>
        <v>1.2018504251546633</v>
      </c>
      <c r="M81" s="13">
        <f t="shared" si="13"/>
        <v>8.8756846371295648</v>
      </c>
      <c r="N81" s="13">
        <f t="shared" si="13"/>
        <v>7.5498344352707507</v>
      </c>
      <c r="O81" s="13">
        <f t="shared" si="13"/>
        <v>2</v>
      </c>
      <c r="P81" s="13">
        <f t="shared" si="13"/>
        <v>0</v>
      </c>
      <c r="Q81" s="13">
        <f t="shared" si="13"/>
        <v>0.57735026918962584</v>
      </c>
      <c r="R81" s="13">
        <f t="shared" si="13"/>
        <v>2.5166114784235836</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730</v>
      </c>
      <c r="E83" s="19">
        <v>251</v>
      </c>
      <c r="F83" s="19">
        <v>1582.13</v>
      </c>
      <c r="G83" s="19">
        <v>9.25</v>
      </c>
      <c r="H83" s="19">
        <v>101.8</v>
      </c>
      <c r="I83" s="19"/>
      <c r="J83" s="19">
        <v>9</v>
      </c>
      <c r="K83" s="19">
        <v>28</v>
      </c>
      <c r="L83" s="19">
        <v>1</v>
      </c>
      <c r="M83" s="19">
        <v>8</v>
      </c>
      <c r="N83" s="19">
        <v>15</v>
      </c>
      <c r="O83" s="19">
        <v>8</v>
      </c>
      <c r="P83" s="19">
        <v>0</v>
      </c>
      <c r="Q83" s="19">
        <v>5</v>
      </c>
      <c r="R83" s="19">
        <v>1</v>
      </c>
      <c r="S83" s="18" t="s">
        <v>731</v>
      </c>
      <c r="T83" s="7" t="s">
        <v>790</v>
      </c>
      <c r="U83" s="102">
        <v>3</v>
      </c>
      <c r="V83" s="102">
        <f>IF($H83="","",$H83)</f>
        <v>101.8</v>
      </c>
      <c r="W83" s="102">
        <f>IF(V83="","",V83/100)</f>
        <v>1.018</v>
      </c>
      <c r="X83" s="102">
        <f>IF($G83="","",$G83)</f>
        <v>9.25</v>
      </c>
      <c r="Y83" s="102">
        <f>IF($K83="","",$K83)</f>
        <v>28</v>
      </c>
      <c r="Z83" s="102">
        <f>IF(J83="","",J83-1)</f>
        <v>8</v>
      </c>
      <c r="AA83" s="102">
        <f>IF($L83="","",$L83)</f>
        <v>1</v>
      </c>
      <c r="AB83" s="102">
        <f>IF($M83="","",$M83)</f>
        <v>8</v>
      </c>
      <c r="AC83" s="102">
        <f>IF($H84="","",$H84)</f>
        <v>100.3</v>
      </c>
      <c r="AD83" s="102">
        <f>IF(AC83="","",AC83/100)</f>
        <v>1.0029999999999999</v>
      </c>
      <c r="AE83" s="102">
        <f>IF($G84="","",$G84)</f>
        <v>11.9</v>
      </c>
      <c r="AF83" s="102">
        <f>IF($K84="","",$K84)</f>
        <v>31</v>
      </c>
      <c r="AG83" s="102">
        <f>IF(J84="","",J84-1)</f>
        <v>5</v>
      </c>
      <c r="AH83" s="102">
        <f>IF($L84="","",$L84)</f>
        <v>1</v>
      </c>
      <c r="AI83" s="102">
        <f>IF($M84="","",$M84)</f>
        <v>12</v>
      </c>
      <c r="AJ83" s="102">
        <f>IF($H85="","",$H85)</f>
        <v>108.2</v>
      </c>
      <c r="AK83" s="102">
        <f>IF(AJ83="","",AJ83/100)</f>
        <v>1.0820000000000001</v>
      </c>
      <c r="AL83" s="102">
        <f>IF($G85="","",$G85)</f>
        <v>13.75</v>
      </c>
      <c r="AM83" s="102">
        <f>IF($K85="","",$K85)</f>
        <v>28</v>
      </c>
      <c r="AN83" s="102">
        <f>IF(J85="","",J85-1)</f>
        <v>5</v>
      </c>
      <c r="AO83" s="102">
        <f>IF($L85="","",$L85)</f>
        <v>0</v>
      </c>
      <c r="AP83" s="102">
        <f>IF($M85="","",$M85)</f>
        <v>0</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5.666666666666667</v>
      </c>
      <c r="BM83" s="102">
        <f>SUM(P83:P88)/U83</f>
        <v>0</v>
      </c>
      <c r="BN83" s="102">
        <f>SUM(Q83:Q88)/U83</f>
        <v>9.6666666666666661</v>
      </c>
      <c r="BO83" s="102">
        <f>SUM(R83:R88)/U83</f>
        <v>4.666666666666667</v>
      </c>
    </row>
    <row r="84" spans="2:67" ht="15.75" x14ac:dyDescent="0.2">
      <c r="B84" s="147"/>
      <c r="C84" s="21" t="s">
        <v>103</v>
      </c>
      <c r="D84" s="19" t="s">
        <v>745</v>
      </c>
      <c r="E84" s="19">
        <v>252</v>
      </c>
      <c r="F84" s="20"/>
      <c r="G84" s="19">
        <v>11.9</v>
      </c>
      <c r="H84" s="19">
        <v>100.3</v>
      </c>
      <c r="I84" s="19"/>
      <c r="J84" s="19">
        <v>6</v>
      </c>
      <c r="K84" s="19">
        <v>31</v>
      </c>
      <c r="L84" s="19">
        <v>1</v>
      </c>
      <c r="M84" s="19">
        <v>12</v>
      </c>
      <c r="N84" s="19">
        <v>27</v>
      </c>
      <c r="O84" s="19">
        <v>0</v>
      </c>
      <c r="P84" s="19">
        <v>0</v>
      </c>
      <c r="Q84" s="19">
        <v>8</v>
      </c>
      <c r="R84" s="19">
        <v>7</v>
      </c>
      <c r="S84" s="18" t="s">
        <v>731</v>
      </c>
      <c r="T84" s="7" t="s">
        <v>829</v>
      </c>
    </row>
    <row r="85" spans="2:67" ht="15.75" x14ac:dyDescent="0.2">
      <c r="B85" s="147"/>
      <c r="C85" s="21" t="s">
        <v>102</v>
      </c>
      <c r="D85" s="19" t="str">
        <f>D84</f>
        <v>CO'B</v>
      </c>
      <c r="E85" s="19">
        <f>E84</f>
        <v>252</v>
      </c>
      <c r="F85" s="20"/>
      <c r="G85" s="19">
        <v>13.75</v>
      </c>
      <c r="H85" s="19">
        <v>108.2</v>
      </c>
      <c r="I85" s="19"/>
      <c r="J85" s="19">
        <v>6</v>
      </c>
      <c r="K85" s="19">
        <v>28</v>
      </c>
      <c r="L85" s="19">
        <v>0</v>
      </c>
      <c r="M85" s="19">
        <v>0</v>
      </c>
      <c r="N85" s="19">
        <v>19</v>
      </c>
      <c r="O85" s="19">
        <v>9</v>
      </c>
      <c r="P85" s="19">
        <v>0</v>
      </c>
      <c r="Q85" s="19">
        <v>16</v>
      </c>
      <c r="R85" s="19">
        <v>6</v>
      </c>
      <c r="S85" s="18" t="s">
        <v>752</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252</v>
      </c>
      <c r="F90" s="13">
        <f>F83</f>
        <v>1582.13</v>
      </c>
      <c r="G90" s="13">
        <f t="shared" ref="G90:R90" si="14">AVERAGE(G83:G88)</f>
        <v>11.633333333333333</v>
      </c>
      <c r="H90" s="13">
        <f t="shared" si="14"/>
        <v>103.43333333333334</v>
      </c>
      <c r="I90" s="13" t="e">
        <f t="shared" si="14"/>
        <v>#DIV/0!</v>
      </c>
      <c r="J90" s="13">
        <f t="shared" si="14"/>
        <v>7</v>
      </c>
      <c r="K90" s="13">
        <f t="shared" si="14"/>
        <v>29</v>
      </c>
      <c r="L90" s="13">
        <f t="shared" si="14"/>
        <v>0.66666666666666663</v>
      </c>
      <c r="M90" s="13">
        <f t="shared" si="14"/>
        <v>6.666666666666667</v>
      </c>
      <c r="N90" s="13">
        <f t="shared" si="14"/>
        <v>20.333333333333332</v>
      </c>
      <c r="O90" s="13">
        <f t="shared" si="14"/>
        <v>5.666666666666667</v>
      </c>
      <c r="P90" s="13">
        <f t="shared" si="14"/>
        <v>0</v>
      </c>
      <c r="Q90" s="13">
        <f t="shared" si="14"/>
        <v>9.6666666666666661</v>
      </c>
      <c r="R90" s="13">
        <f t="shared" si="14"/>
        <v>4.666666666666667</v>
      </c>
      <c r="S90" s="12"/>
    </row>
    <row r="91" spans="2:67" ht="15.75" x14ac:dyDescent="0.2">
      <c r="B91" s="17"/>
      <c r="C91" s="16" t="s">
        <v>97</v>
      </c>
      <c r="D91" s="15"/>
      <c r="E91" s="14"/>
      <c r="F91" s="14"/>
      <c r="G91" s="13">
        <f t="shared" ref="G91:R91" si="15">STDEV(G83:G88)/SQRT(COUNT(G83:G88))</f>
        <v>1.3058628479965959</v>
      </c>
      <c r="H91" s="13">
        <f t="shared" si="15"/>
        <v>2.4223496398698905</v>
      </c>
      <c r="I91" s="13" t="e">
        <f t="shared" si="15"/>
        <v>#DIV/0!</v>
      </c>
      <c r="J91" s="13">
        <f t="shared" si="15"/>
        <v>1</v>
      </c>
      <c r="K91" s="13">
        <f t="shared" si="15"/>
        <v>1</v>
      </c>
      <c r="L91" s="13">
        <f t="shared" si="15"/>
        <v>0.33333333333333337</v>
      </c>
      <c r="M91" s="13">
        <f t="shared" si="15"/>
        <v>3.5276684147527875</v>
      </c>
      <c r="N91" s="13">
        <f t="shared" si="15"/>
        <v>3.5276684147527892</v>
      </c>
      <c r="O91" s="13">
        <f t="shared" si="15"/>
        <v>2.8480012484391777</v>
      </c>
      <c r="P91" s="13">
        <f t="shared" si="15"/>
        <v>0</v>
      </c>
      <c r="Q91" s="13">
        <f t="shared" si="15"/>
        <v>3.2829526005987022</v>
      </c>
      <c r="R91" s="13">
        <f t="shared" si="15"/>
        <v>1.8559214542766744</v>
      </c>
      <c r="S91" s="12"/>
    </row>
    <row r="92" spans="2:67" ht="3.75" customHeight="1" x14ac:dyDescent="0.2">
      <c r="B92" s="11"/>
      <c r="C92" s="9"/>
      <c r="D92" s="9"/>
      <c r="E92" s="10"/>
      <c r="F92" s="10"/>
      <c r="G92" s="9"/>
      <c r="H92" s="9"/>
      <c r="I92" s="9"/>
      <c r="J92" s="9"/>
      <c r="K92" s="10"/>
      <c r="L92" s="10"/>
      <c r="M92" s="10"/>
      <c r="N92" s="10"/>
      <c r="O92" s="10"/>
      <c r="P92" s="10"/>
      <c r="Q92" s="9"/>
      <c r="R92" s="9"/>
      <c r="S92" s="8"/>
    </row>
    <row r="101" spans="20:20" x14ac:dyDescent="0.2">
      <c r="T101" s="7">
        <v>251</v>
      </c>
    </row>
    <row r="102" spans="20:20" x14ac:dyDescent="0.2">
      <c r="T102" s="7">
        <v>258</v>
      </c>
    </row>
    <row r="105" spans="20:20" x14ac:dyDescent="0.2">
      <c r="T105" s="7" t="e">
        <f>T101+(50-U101)/(U102-U101)*(T102-T101)</f>
        <v>#DIV/0!</v>
      </c>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B37F-B116-4D1A-B083-4134EF9B7C14}">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745</v>
      </c>
      <c r="E13" s="19">
        <v>251</v>
      </c>
      <c r="F13" s="19">
        <v>1513.54</v>
      </c>
      <c r="G13" s="19">
        <v>9.6999999999999993</v>
      </c>
      <c r="H13" s="19">
        <v>85</v>
      </c>
      <c r="I13" s="19"/>
      <c r="J13" s="19">
        <v>6</v>
      </c>
      <c r="K13" s="19">
        <v>18</v>
      </c>
      <c r="L13" s="19">
        <v>3</v>
      </c>
      <c r="M13" s="19">
        <v>20</v>
      </c>
      <c r="N13" s="19">
        <v>16</v>
      </c>
      <c r="O13" s="19">
        <v>10</v>
      </c>
      <c r="P13" s="19">
        <v>0</v>
      </c>
      <c r="Q13" s="19">
        <v>0</v>
      </c>
      <c r="R13" s="19">
        <v>8</v>
      </c>
      <c r="S13" s="18" t="s">
        <v>731</v>
      </c>
      <c r="U13" s="102">
        <v>3</v>
      </c>
      <c r="V13" s="102">
        <f>IF($H13="","",$H13)</f>
        <v>85</v>
      </c>
      <c r="W13" s="102">
        <f>IF(V13="","",V13/100)</f>
        <v>0.85</v>
      </c>
      <c r="X13" s="102">
        <f>IF($G13="","",$G13)</f>
        <v>9.6999999999999993</v>
      </c>
      <c r="Y13" s="102">
        <f>IF($K13="","",$K13)</f>
        <v>18</v>
      </c>
      <c r="Z13" s="102">
        <f>IF(J13="","",J13-1)</f>
        <v>5</v>
      </c>
      <c r="AA13" s="102">
        <f>IF($L13="","",$L13)</f>
        <v>3</v>
      </c>
      <c r="AB13" s="102">
        <f>IF($M13="","",$M13)</f>
        <v>20</v>
      </c>
      <c r="AC13" s="102">
        <f>IF($H14="","",$H14)</f>
        <v>80.5</v>
      </c>
      <c r="AD13" s="102">
        <f>IF(AC13="","",AC13/100)</f>
        <v>0.80500000000000005</v>
      </c>
      <c r="AE13" s="102">
        <f>IF($G14="","",$G14)</f>
        <v>8.8000000000000007</v>
      </c>
      <c r="AF13" s="102">
        <f>IF($K14="","",$K14)</f>
        <v>18</v>
      </c>
      <c r="AG13" s="102">
        <f>IF(J14="","",J14-1)</f>
        <v>6</v>
      </c>
      <c r="AH13" s="102">
        <f>IF($L14="","",$L14)</f>
        <v>3</v>
      </c>
      <c r="AI13" s="102">
        <f>IF($M14="","",$M14)</f>
        <v>9</v>
      </c>
      <c r="AJ13" s="102">
        <f>IF($H15="","",$H15)</f>
        <v>77.400000000000006</v>
      </c>
      <c r="AK13" s="102">
        <f>IF(AJ13="","",AJ13/100)</f>
        <v>0.77400000000000002</v>
      </c>
      <c r="AL13" s="102">
        <f>IF($G15="","",$G15)</f>
        <v>9.6</v>
      </c>
      <c r="AM13" s="102">
        <f>IF($K15="","",$K15)</f>
        <v>19</v>
      </c>
      <c r="AN13" s="102">
        <f>IF(J15="","",J15-1)</f>
        <v>4</v>
      </c>
      <c r="AO13" s="102">
        <f>IF($L15="","",$L15)</f>
        <v>1</v>
      </c>
      <c r="AP13" s="102">
        <f>IF($M15="","",$M15)</f>
        <v>10</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4.666666666666667</v>
      </c>
      <c r="BM13" s="102">
        <f>SUM(P13:P18)/U13</f>
        <v>0</v>
      </c>
      <c r="BN13" s="102">
        <f>SUM(Q13:Q18)/U13</f>
        <v>1</v>
      </c>
      <c r="BO13" s="102">
        <f>SUM(R13:R18)/U13</f>
        <v>5.666666666666667</v>
      </c>
    </row>
    <row r="14" spans="2:67" ht="15.75" x14ac:dyDescent="0.2">
      <c r="B14" s="147"/>
      <c r="C14" s="21" t="s">
        <v>103</v>
      </c>
      <c r="D14" s="19" t="s">
        <v>730</v>
      </c>
      <c r="E14" s="19">
        <v>252</v>
      </c>
      <c r="F14" s="20"/>
      <c r="G14" s="19">
        <v>8.8000000000000007</v>
      </c>
      <c r="H14" s="19">
        <v>80.5</v>
      </c>
      <c r="I14" s="19"/>
      <c r="J14" s="19">
        <v>7</v>
      </c>
      <c r="K14" s="19">
        <v>18</v>
      </c>
      <c r="L14" s="19">
        <v>3</v>
      </c>
      <c r="M14" s="19">
        <v>9</v>
      </c>
      <c r="N14" s="19">
        <v>20</v>
      </c>
      <c r="O14" s="19">
        <v>0</v>
      </c>
      <c r="P14" s="19">
        <v>0</v>
      </c>
      <c r="Q14" s="19">
        <v>1</v>
      </c>
      <c r="R14" s="19">
        <v>4</v>
      </c>
      <c r="S14" s="18" t="s">
        <v>731</v>
      </c>
    </row>
    <row r="15" spans="2:67" ht="15.75" x14ac:dyDescent="0.2">
      <c r="B15" s="147"/>
      <c r="C15" s="21" t="s">
        <v>102</v>
      </c>
      <c r="D15" s="19" t="str">
        <f>D14</f>
        <v>SR</v>
      </c>
      <c r="E15" s="19">
        <f>E14</f>
        <v>252</v>
      </c>
      <c r="F15" s="20"/>
      <c r="G15" s="19">
        <v>9.6</v>
      </c>
      <c r="H15" s="19">
        <v>77.400000000000006</v>
      </c>
      <c r="I15" s="19"/>
      <c r="J15" s="19">
        <v>5</v>
      </c>
      <c r="K15" s="19">
        <v>19</v>
      </c>
      <c r="L15" s="19">
        <v>1</v>
      </c>
      <c r="M15" s="19">
        <v>10</v>
      </c>
      <c r="N15" s="19">
        <v>16</v>
      </c>
      <c r="O15" s="19">
        <v>4</v>
      </c>
      <c r="P15" s="19">
        <v>0</v>
      </c>
      <c r="Q15" s="19">
        <v>2</v>
      </c>
      <c r="R15" s="19">
        <v>5</v>
      </c>
      <c r="S15" s="18"/>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252</v>
      </c>
      <c r="F20" s="13">
        <f>F13</f>
        <v>1513.54</v>
      </c>
      <c r="G20" s="13">
        <f t="shared" ref="G20:R20" si="0">AVERAGE(G13:G18)</f>
        <v>9.3666666666666671</v>
      </c>
      <c r="H20" s="13">
        <f t="shared" si="0"/>
        <v>80.966666666666669</v>
      </c>
      <c r="I20" s="13" t="e">
        <f t="shared" si="0"/>
        <v>#DIV/0!</v>
      </c>
      <c r="J20" s="13">
        <f t="shared" si="0"/>
        <v>6</v>
      </c>
      <c r="K20" s="13">
        <f t="shared" si="0"/>
        <v>18.333333333333332</v>
      </c>
      <c r="L20" s="13">
        <f t="shared" si="0"/>
        <v>2.3333333333333335</v>
      </c>
      <c r="M20" s="13">
        <f t="shared" si="0"/>
        <v>13</v>
      </c>
      <c r="N20" s="13">
        <f t="shared" si="0"/>
        <v>17.333333333333332</v>
      </c>
      <c r="O20" s="13">
        <f t="shared" si="0"/>
        <v>4.666666666666667</v>
      </c>
      <c r="P20" s="13">
        <f t="shared" si="0"/>
        <v>0</v>
      </c>
      <c r="Q20" s="13">
        <f t="shared" si="0"/>
        <v>1</v>
      </c>
      <c r="R20" s="13">
        <f t="shared" si="0"/>
        <v>5.666666666666667</v>
      </c>
      <c r="S20" s="12"/>
    </row>
    <row r="21" spans="2:67" ht="15.75" x14ac:dyDescent="0.2">
      <c r="B21" s="17"/>
      <c r="C21" s="16" t="s">
        <v>97</v>
      </c>
      <c r="D21" s="15"/>
      <c r="E21" s="14"/>
      <c r="F21" s="14"/>
      <c r="G21" s="13">
        <f t="shared" ref="G21:R21" si="1">STDEV(G13:G18)/SQRT(COUNT(G13:G18))</f>
        <v>0.28480012484391731</v>
      </c>
      <c r="H21" s="13">
        <f t="shared" si="1"/>
        <v>2.2063040991163869</v>
      </c>
      <c r="I21" s="13" t="e">
        <f t="shared" si="1"/>
        <v>#DIV/0!</v>
      </c>
      <c r="J21" s="13">
        <f t="shared" si="1"/>
        <v>0.57735026918962584</v>
      </c>
      <c r="K21" s="13">
        <f t="shared" si="1"/>
        <v>0.33333333333333337</v>
      </c>
      <c r="L21" s="13">
        <f t="shared" si="1"/>
        <v>0.66666666666666674</v>
      </c>
      <c r="M21" s="13">
        <f t="shared" si="1"/>
        <v>3.5118845842842461</v>
      </c>
      <c r="N21" s="13">
        <f t="shared" si="1"/>
        <v>1.333333333333331</v>
      </c>
      <c r="O21" s="13">
        <f t="shared" si="1"/>
        <v>2.9059326290271161</v>
      </c>
      <c r="P21" s="13">
        <f t="shared" si="1"/>
        <v>0</v>
      </c>
      <c r="Q21" s="13">
        <f t="shared" si="1"/>
        <v>0.57735026918962584</v>
      </c>
      <c r="R21" s="13">
        <f t="shared" si="1"/>
        <v>1.2018504251546636</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730</v>
      </c>
      <c r="E23" s="19">
        <v>251</v>
      </c>
      <c r="F23" s="19">
        <v>1525.55</v>
      </c>
      <c r="G23" s="19">
        <v>14</v>
      </c>
      <c r="H23" s="19">
        <v>107</v>
      </c>
      <c r="I23" s="19"/>
      <c r="J23" s="19">
        <v>8</v>
      </c>
      <c r="K23" s="19">
        <v>20</v>
      </c>
      <c r="L23" s="19">
        <v>4</v>
      </c>
      <c r="M23" s="19">
        <v>14</v>
      </c>
      <c r="N23" s="19">
        <v>21</v>
      </c>
      <c r="O23" s="19">
        <v>4</v>
      </c>
      <c r="P23" s="19">
        <v>0</v>
      </c>
      <c r="Q23" s="19">
        <v>19</v>
      </c>
      <c r="R23" s="19">
        <v>7</v>
      </c>
      <c r="S23" s="18" t="s">
        <v>752</v>
      </c>
      <c r="T23" s="7" t="s">
        <v>782</v>
      </c>
      <c r="U23" s="102">
        <v>3</v>
      </c>
      <c r="V23" s="102">
        <f>IF($H23="","",$H23)</f>
        <v>107</v>
      </c>
      <c r="W23" s="102">
        <f>IF(V23="","",V23/100)</f>
        <v>1.07</v>
      </c>
      <c r="X23" s="102">
        <f>IF($G23="","",$G23)</f>
        <v>14</v>
      </c>
      <c r="Y23" s="102">
        <f>IF($K23="","",$K23)</f>
        <v>20</v>
      </c>
      <c r="Z23" s="102">
        <f>IF(J23="","",J23-1)</f>
        <v>7</v>
      </c>
      <c r="AA23" s="102">
        <f>IF($L23="","",$L23)</f>
        <v>4</v>
      </c>
      <c r="AB23" s="102">
        <f>IF($M23="","",$M23)</f>
        <v>14</v>
      </c>
      <c r="AC23" s="102">
        <f>IF($H24="","",$H24)</f>
        <v>98</v>
      </c>
      <c r="AD23" s="102">
        <f>IF(AC23="","",AC23/100)</f>
        <v>0.98</v>
      </c>
      <c r="AE23" s="102">
        <f>IF($G24="","",$G24)</f>
        <v>12.6</v>
      </c>
      <c r="AF23" s="102">
        <f>IF($K24="","",$K24)</f>
        <v>25</v>
      </c>
      <c r="AG23" s="102">
        <f>IF(J24="","",J24-1)</f>
        <v>4</v>
      </c>
      <c r="AH23" s="102">
        <f>IF($L24="","",$L24)</f>
        <v>1</v>
      </c>
      <c r="AI23" s="102">
        <f>IF($M24="","",$M24)</f>
        <v>8</v>
      </c>
      <c r="AJ23" s="102">
        <f>IF($H25="","",$H25)</f>
        <v>98.7</v>
      </c>
      <c r="AK23" s="102">
        <f>IF(AJ23="","",AJ23/100)</f>
        <v>0.98699999999999999</v>
      </c>
      <c r="AL23" s="102">
        <f>IF($G25="","",$G25)</f>
        <v>9.6999999999999993</v>
      </c>
      <c r="AM23" s="102">
        <f>IF($K25="","",$K25)</f>
        <v>18</v>
      </c>
      <c r="AN23" s="102">
        <f>IF(J25="","",J25-1)</f>
        <v>5</v>
      </c>
      <c r="AO23" s="102">
        <f>IF($L25="","",$L25)</f>
        <v>3</v>
      </c>
      <c r="AP23" s="102">
        <f>IF($M25="","",$M25)</f>
        <v>7</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5</v>
      </c>
      <c r="BM23" s="102">
        <f>SUM(P23:P28)/U23</f>
        <v>0.33333333333333331</v>
      </c>
      <c r="BN23" s="102">
        <f>SUM(Q23:Q28)/U23</f>
        <v>8.6666666666666661</v>
      </c>
      <c r="BO23" s="102">
        <f>SUM(R23:R28)/U23</f>
        <v>7</v>
      </c>
    </row>
    <row r="24" spans="2:67" ht="15.75" x14ac:dyDescent="0.2">
      <c r="B24" s="147"/>
      <c r="C24" s="21" t="s">
        <v>103</v>
      </c>
      <c r="D24" s="19" t="s">
        <v>730</v>
      </c>
      <c r="E24" s="19">
        <v>253</v>
      </c>
      <c r="F24" s="20"/>
      <c r="G24" s="19">
        <v>12.6</v>
      </c>
      <c r="H24" s="19">
        <v>98</v>
      </c>
      <c r="I24" s="19"/>
      <c r="J24" s="19">
        <v>5</v>
      </c>
      <c r="K24" s="19">
        <v>25</v>
      </c>
      <c r="L24" s="19">
        <v>1</v>
      </c>
      <c r="M24" s="19">
        <v>8</v>
      </c>
      <c r="N24" s="19">
        <v>17</v>
      </c>
      <c r="O24" s="19">
        <v>11</v>
      </c>
      <c r="P24" s="19">
        <v>1</v>
      </c>
      <c r="Q24" s="19">
        <v>1</v>
      </c>
      <c r="R24" s="19">
        <v>12</v>
      </c>
      <c r="S24" s="18" t="s">
        <v>731</v>
      </c>
    </row>
    <row r="25" spans="2:67" ht="15.75" x14ac:dyDescent="0.2">
      <c r="B25" s="147"/>
      <c r="C25" s="21" t="s">
        <v>102</v>
      </c>
      <c r="D25" s="19" t="str">
        <f>D24</f>
        <v>SR</v>
      </c>
      <c r="E25" s="19">
        <f>E24</f>
        <v>253</v>
      </c>
      <c r="F25" s="20"/>
      <c r="G25" s="19">
        <v>9.6999999999999993</v>
      </c>
      <c r="H25" s="19">
        <v>98.7</v>
      </c>
      <c r="I25" s="19"/>
      <c r="J25" s="19">
        <v>6</v>
      </c>
      <c r="K25" s="19">
        <v>18</v>
      </c>
      <c r="L25" s="19">
        <v>3</v>
      </c>
      <c r="M25" s="19">
        <v>7</v>
      </c>
      <c r="N25" s="19">
        <v>11</v>
      </c>
      <c r="O25" s="19">
        <v>0</v>
      </c>
      <c r="P25" s="19">
        <v>0</v>
      </c>
      <c r="Q25" s="19">
        <v>6</v>
      </c>
      <c r="R25" s="19">
        <v>2</v>
      </c>
      <c r="S25" s="18" t="s">
        <v>752</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253</v>
      </c>
      <c r="F30" s="13">
        <f>F23</f>
        <v>1525.55</v>
      </c>
      <c r="G30" s="13">
        <f t="shared" ref="G30:R30" si="2">AVERAGE(G23:G28)</f>
        <v>12.1</v>
      </c>
      <c r="H30" s="13">
        <f t="shared" si="2"/>
        <v>101.23333333333333</v>
      </c>
      <c r="I30" s="13" t="e">
        <f t="shared" si="2"/>
        <v>#DIV/0!</v>
      </c>
      <c r="J30" s="13">
        <f t="shared" si="2"/>
        <v>6.333333333333333</v>
      </c>
      <c r="K30" s="13">
        <f t="shared" si="2"/>
        <v>21</v>
      </c>
      <c r="L30" s="13">
        <f t="shared" si="2"/>
        <v>2.6666666666666665</v>
      </c>
      <c r="M30" s="13">
        <f t="shared" si="2"/>
        <v>9.6666666666666661</v>
      </c>
      <c r="N30" s="13">
        <f t="shared" si="2"/>
        <v>16.333333333333332</v>
      </c>
      <c r="O30" s="13">
        <f t="shared" si="2"/>
        <v>5</v>
      </c>
      <c r="P30" s="13">
        <f t="shared" si="2"/>
        <v>0.33333333333333331</v>
      </c>
      <c r="Q30" s="13">
        <f t="shared" si="2"/>
        <v>8.6666666666666661</v>
      </c>
      <c r="R30" s="13">
        <f t="shared" si="2"/>
        <v>7</v>
      </c>
      <c r="S30" s="12"/>
    </row>
    <row r="31" spans="2:67" ht="15.75" x14ac:dyDescent="0.2">
      <c r="B31" s="17"/>
      <c r="C31" s="16" t="s">
        <v>97</v>
      </c>
      <c r="D31" s="15"/>
      <c r="E31" s="14"/>
      <c r="F31" s="14"/>
      <c r="G31" s="13">
        <f t="shared" ref="G31:R31" si="3">STDEV(G23:G28)/SQRT(COUNT(G23:G28))</f>
        <v>1.2662279942148391</v>
      </c>
      <c r="H31" s="13">
        <f t="shared" si="3"/>
        <v>2.8904055847656469</v>
      </c>
      <c r="I31" s="13" t="e">
        <f t="shared" si="3"/>
        <v>#DIV/0!</v>
      </c>
      <c r="J31" s="13">
        <f t="shared" si="3"/>
        <v>0.88191710368819731</v>
      </c>
      <c r="K31" s="13">
        <f t="shared" si="3"/>
        <v>2.0816659994661326</v>
      </c>
      <c r="L31" s="13">
        <f t="shared" si="3"/>
        <v>0.88191710368819698</v>
      </c>
      <c r="M31" s="13">
        <f t="shared" si="3"/>
        <v>2.185812841434001</v>
      </c>
      <c r="N31" s="13">
        <f t="shared" si="3"/>
        <v>2.9059326290271148</v>
      </c>
      <c r="O31" s="13">
        <f t="shared" si="3"/>
        <v>3.2145502536643185</v>
      </c>
      <c r="P31" s="13">
        <f t="shared" si="3"/>
        <v>0.33333333333333337</v>
      </c>
      <c r="Q31" s="13">
        <f t="shared" si="3"/>
        <v>5.3644923131436935</v>
      </c>
      <c r="R31" s="13">
        <f t="shared" si="3"/>
        <v>2.8867513459481291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730</v>
      </c>
      <c r="E33" s="19">
        <v>251</v>
      </c>
      <c r="F33" s="19">
        <v>1603.21</v>
      </c>
      <c r="G33" s="19">
        <v>18.600000000000001</v>
      </c>
      <c r="H33" s="19">
        <v>135</v>
      </c>
      <c r="I33" s="19"/>
      <c r="J33" s="19">
        <v>7</v>
      </c>
      <c r="K33" s="19">
        <v>31</v>
      </c>
      <c r="L33" s="19">
        <v>2</v>
      </c>
      <c r="M33" s="19">
        <v>38</v>
      </c>
      <c r="N33" s="19">
        <v>39</v>
      </c>
      <c r="O33" s="19">
        <v>64</v>
      </c>
      <c r="P33" s="19">
        <v>6</v>
      </c>
      <c r="Q33" s="19">
        <v>28</v>
      </c>
      <c r="R33" s="19">
        <v>0</v>
      </c>
      <c r="S33" s="18" t="s">
        <v>731</v>
      </c>
      <c r="U33" s="102">
        <v>3</v>
      </c>
      <c r="V33" s="102">
        <f>IF($H33="","",$H33)</f>
        <v>135</v>
      </c>
      <c r="W33" s="102">
        <f>IF(V33="","",V33/100)</f>
        <v>1.35</v>
      </c>
      <c r="X33" s="102">
        <f>IF($G33="","",$G33)</f>
        <v>18.600000000000001</v>
      </c>
      <c r="Y33" s="102">
        <f>IF($K33="","",$K33)</f>
        <v>31</v>
      </c>
      <c r="Z33" s="102">
        <f>IF(J33="","",J33-1)</f>
        <v>6</v>
      </c>
      <c r="AA33" s="102">
        <f>IF($L33="","",$L33)</f>
        <v>2</v>
      </c>
      <c r="AB33" s="102">
        <f>IF($M33="","",$M33)</f>
        <v>38</v>
      </c>
      <c r="AC33" s="102">
        <f>IF($H34="","",$H34)</f>
        <v>117</v>
      </c>
      <c r="AD33" s="102">
        <f>IF(AC33="","",AC33/100)</f>
        <v>1.17</v>
      </c>
      <c r="AE33" s="102">
        <f>IF($G34="","",$G34)</f>
        <v>10.7</v>
      </c>
      <c r="AF33" s="102">
        <f>IF($K34="","",$K34)</f>
        <v>24</v>
      </c>
      <c r="AG33" s="102">
        <f>IF(J34="","",J34-1)</f>
        <v>6</v>
      </c>
      <c r="AH33" s="102">
        <f>IF($L34="","",$L34)</f>
        <v>1</v>
      </c>
      <c r="AI33" s="102">
        <f>IF($M34="","",$M34)</f>
        <v>3</v>
      </c>
      <c r="AJ33" s="102">
        <f>IF($H35="","",$H35)</f>
        <v>116</v>
      </c>
      <c r="AK33" s="102">
        <f>IF(AJ33="","",AJ33/100)</f>
        <v>1.1599999999999999</v>
      </c>
      <c r="AL33" s="102">
        <f>IF($G35="","",$G35)</f>
        <v>12</v>
      </c>
      <c r="AM33" s="102">
        <f>IF($K35="","",$K35)</f>
        <v>24</v>
      </c>
      <c r="AN33" s="102">
        <f>IF(J35="","",J35-1)</f>
        <v>4</v>
      </c>
      <c r="AO33" s="102">
        <f>IF($L35="","",$L35)</f>
        <v>3</v>
      </c>
      <c r="AP33" s="102">
        <f>IF($M35="","",$M35)</f>
        <v>15</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24</v>
      </c>
      <c r="BM33" s="102">
        <f>SUM(P33:P38)/U33</f>
        <v>2.3333333333333335</v>
      </c>
      <c r="BN33" s="102">
        <f>SUM(Q33:Q38)/U33</f>
        <v>14.333333333333334</v>
      </c>
      <c r="BO33" s="102">
        <f>SUM(R33:R38)/U33</f>
        <v>2.3333333333333335</v>
      </c>
    </row>
    <row r="34" spans="2:67" ht="15.75" x14ac:dyDescent="0.2">
      <c r="B34" s="147"/>
      <c r="C34" s="21" t="s">
        <v>103</v>
      </c>
      <c r="D34" s="19" t="s">
        <v>730</v>
      </c>
      <c r="E34" s="19">
        <v>252</v>
      </c>
      <c r="F34" s="20"/>
      <c r="G34" s="19">
        <v>10.7</v>
      </c>
      <c r="H34" s="19">
        <v>117</v>
      </c>
      <c r="I34" s="19"/>
      <c r="J34" s="19">
        <v>7</v>
      </c>
      <c r="K34" s="19">
        <v>24</v>
      </c>
      <c r="L34" s="19">
        <v>1</v>
      </c>
      <c r="M34" s="19">
        <v>3</v>
      </c>
      <c r="N34" s="19">
        <v>13</v>
      </c>
      <c r="O34" s="19">
        <v>5</v>
      </c>
      <c r="P34" s="19">
        <v>0</v>
      </c>
      <c r="Q34" s="19">
        <v>9</v>
      </c>
      <c r="R34" s="19">
        <v>1</v>
      </c>
      <c r="S34" s="18" t="s">
        <v>752</v>
      </c>
    </row>
    <row r="35" spans="2:67" ht="15.75" x14ac:dyDescent="0.2">
      <c r="B35" s="147"/>
      <c r="C35" s="21" t="s">
        <v>102</v>
      </c>
      <c r="D35" s="19" t="str">
        <f>D34</f>
        <v>SR</v>
      </c>
      <c r="E35" s="19">
        <f>E34</f>
        <v>252</v>
      </c>
      <c r="F35" s="20"/>
      <c r="G35" s="19">
        <v>12</v>
      </c>
      <c r="H35" s="19">
        <v>116</v>
      </c>
      <c r="I35" s="19"/>
      <c r="J35" s="19">
        <v>5</v>
      </c>
      <c r="K35" s="19">
        <v>24</v>
      </c>
      <c r="L35" s="19">
        <v>3</v>
      </c>
      <c r="M35" s="19">
        <v>15</v>
      </c>
      <c r="N35" s="19">
        <v>18</v>
      </c>
      <c r="O35" s="19">
        <v>3</v>
      </c>
      <c r="P35" s="19">
        <v>1</v>
      </c>
      <c r="Q35" s="19">
        <v>6</v>
      </c>
      <c r="R35" s="19">
        <v>6</v>
      </c>
      <c r="S35" s="18" t="s">
        <v>731</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252</v>
      </c>
      <c r="F40" s="13">
        <f>F33</f>
        <v>1603.21</v>
      </c>
      <c r="G40" s="13">
        <f t="shared" ref="G40:R40" si="4">AVERAGE(G33:G38)</f>
        <v>13.766666666666666</v>
      </c>
      <c r="H40" s="13">
        <f t="shared" si="4"/>
        <v>122.66666666666667</v>
      </c>
      <c r="I40" s="13" t="e">
        <f t="shared" si="4"/>
        <v>#DIV/0!</v>
      </c>
      <c r="J40" s="13">
        <f t="shared" si="4"/>
        <v>6.333333333333333</v>
      </c>
      <c r="K40" s="13">
        <f t="shared" si="4"/>
        <v>26.333333333333332</v>
      </c>
      <c r="L40" s="13">
        <f t="shared" si="4"/>
        <v>2</v>
      </c>
      <c r="M40" s="13">
        <f t="shared" si="4"/>
        <v>18.666666666666668</v>
      </c>
      <c r="N40" s="13">
        <f t="shared" si="4"/>
        <v>23.333333333333332</v>
      </c>
      <c r="O40" s="13">
        <f t="shared" si="4"/>
        <v>24</v>
      </c>
      <c r="P40" s="13">
        <f t="shared" si="4"/>
        <v>2.3333333333333335</v>
      </c>
      <c r="Q40" s="13">
        <f t="shared" si="4"/>
        <v>14.333333333333334</v>
      </c>
      <c r="R40" s="13">
        <f t="shared" si="4"/>
        <v>2.3333333333333335</v>
      </c>
      <c r="S40" s="12"/>
    </row>
    <row r="41" spans="2:67" ht="15.75" x14ac:dyDescent="0.2">
      <c r="B41" s="17"/>
      <c r="C41" s="16" t="s">
        <v>97</v>
      </c>
      <c r="D41" s="15"/>
      <c r="E41" s="14"/>
      <c r="F41" s="14"/>
      <c r="G41" s="13">
        <f t="shared" ref="G41:R41" si="5">STDEV(G33:G38)/SQRT(COUNT(G33:G38))</f>
        <v>2.4456310251366884</v>
      </c>
      <c r="H41" s="13">
        <f t="shared" si="5"/>
        <v>6.1734197258173786</v>
      </c>
      <c r="I41" s="13" t="e">
        <f t="shared" si="5"/>
        <v>#DIV/0!</v>
      </c>
      <c r="J41" s="13">
        <f t="shared" si="5"/>
        <v>0.6666666666666673</v>
      </c>
      <c r="K41" s="13">
        <f t="shared" si="5"/>
        <v>2.3333333333333282</v>
      </c>
      <c r="L41" s="13">
        <f t="shared" si="5"/>
        <v>0.57735026918962584</v>
      </c>
      <c r="M41" s="13">
        <f t="shared" si="5"/>
        <v>10.26861453383291</v>
      </c>
      <c r="N41" s="13">
        <f t="shared" si="5"/>
        <v>7.9652020968990147</v>
      </c>
      <c r="O41" s="13">
        <f t="shared" si="5"/>
        <v>20.008331597945229</v>
      </c>
      <c r="P41" s="13">
        <f t="shared" si="5"/>
        <v>1.8559214542766742</v>
      </c>
      <c r="Q41" s="13">
        <f t="shared" si="5"/>
        <v>6.8879927732572748</v>
      </c>
      <c r="R41" s="13">
        <f t="shared" si="5"/>
        <v>1.8559214542766742</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730</v>
      </c>
      <c r="E43" s="19">
        <v>251</v>
      </c>
      <c r="F43" s="19">
        <v>1878.52</v>
      </c>
      <c r="G43" s="19">
        <v>13.1</v>
      </c>
      <c r="H43" s="19">
        <v>127.1</v>
      </c>
      <c r="I43" s="19"/>
      <c r="J43" s="19">
        <v>6</v>
      </c>
      <c r="K43" s="19">
        <v>22</v>
      </c>
      <c r="L43" s="19">
        <v>1</v>
      </c>
      <c r="M43" s="19">
        <v>8</v>
      </c>
      <c r="N43" s="19">
        <v>9</v>
      </c>
      <c r="O43" s="19">
        <v>0</v>
      </c>
      <c r="P43" s="19">
        <v>0</v>
      </c>
      <c r="Q43" s="19">
        <v>5</v>
      </c>
      <c r="R43" s="19">
        <v>7</v>
      </c>
      <c r="S43" s="18" t="s">
        <v>752</v>
      </c>
      <c r="T43" s="7" t="s">
        <v>791</v>
      </c>
      <c r="U43" s="102">
        <v>3</v>
      </c>
      <c r="V43" s="102">
        <f>IF($H43="","",$H43)</f>
        <v>127.1</v>
      </c>
      <c r="W43" s="102">
        <f>IF(V43="","",V43/100)</f>
        <v>1.2709999999999999</v>
      </c>
      <c r="X43" s="102">
        <f>IF($G43="","",$G43)</f>
        <v>13.1</v>
      </c>
      <c r="Y43" s="102">
        <f>IF($K43="","",$K43)</f>
        <v>22</v>
      </c>
      <c r="Z43" s="102">
        <f>IF(J43="","",J43-1)</f>
        <v>5</v>
      </c>
      <c r="AA43" s="102">
        <f>IF($L43="","",$L43)</f>
        <v>1</v>
      </c>
      <c r="AB43" s="102">
        <f>IF($M43="","",$M43)</f>
        <v>8</v>
      </c>
      <c r="AC43" s="102">
        <f>IF($H44="","",$H44)</f>
        <v>97.1</v>
      </c>
      <c r="AD43" s="102">
        <f>IF(AC43="","",AC43/100)</f>
        <v>0.97099999999999997</v>
      </c>
      <c r="AE43" s="102">
        <f>IF($G44="","",$G44)</f>
        <v>8.5</v>
      </c>
      <c r="AF43" s="102">
        <f>IF($K44="","",$K44)</f>
        <v>21</v>
      </c>
      <c r="AG43" s="102">
        <f>IF(J44="","",J44-1)</f>
        <v>5</v>
      </c>
      <c r="AH43" s="102">
        <f>IF($L44="","",$L44)</f>
        <v>2</v>
      </c>
      <c r="AI43" s="102">
        <f>IF($M44="","",$M44)</f>
        <v>6</v>
      </c>
      <c r="AJ43" s="102">
        <f>IF($H45="","",$H45)</f>
        <v>97.5</v>
      </c>
      <c r="AK43" s="102">
        <f>IF(AJ43="","",AJ43/100)</f>
        <v>0.97499999999999998</v>
      </c>
      <c r="AL43" s="102">
        <f>IF($G45="","",$G45)</f>
        <v>9.1999999999999993</v>
      </c>
      <c r="AM43" s="102">
        <f>IF($K45="","",$K45)</f>
        <v>15</v>
      </c>
      <c r="AN43" s="102">
        <f>IF(J45="","",J45-1)</f>
        <v>5</v>
      </c>
      <c r="AO43" s="102">
        <f>IF($L45="","",$L45)</f>
        <v>1</v>
      </c>
      <c r="AP43" s="102">
        <f>IF($M45="","",$M45)</f>
        <v>8</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v>
      </c>
      <c r="BM43" s="102">
        <f>SUM(P43:P48)/U43</f>
        <v>0</v>
      </c>
      <c r="BN43" s="102">
        <f>SUM(Q43:Q48)/U43</f>
        <v>2.6666666666666665</v>
      </c>
      <c r="BO43" s="102">
        <f>SUM(R43:R48)/U43</f>
        <v>4.333333333333333</v>
      </c>
    </row>
    <row r="44" spans="2:67" ht="15.75" x14ac:dyDescent="0.2">
      <c r="B44" s="147"/>
      <c r="C44" s="21" t="s">
        <v>103</v>
      </c>
      <c r="D44" s="19" t="s">
        <v>730</v>
      </c>
      <c r="E44" s="19">
        <v>252</v>
      </c>
      <c r="F44" s="20"/>
      <c r="G44" s="19">
        <v>8.5</v>
      </c>
      <c r="H44" s="19">
        <v>97.1</v>
      </c>
      <c r="I44" s="19"/>
      <c r="J44" s="19">
        <v>6</v>
      </c>
      <c r="K44" s="19">
        <v>21</v>
      </c>
      <c r="L44" s="19">
        <v>2</v>
      </c>
      <c r="M44" s="19">
        <v>6</v>
      </c>
      <c r="N44" s="19">
        <v>13</v>
      </c>
      <c r="O44" s="19">
        <v>0</v>
      </c>
      <c r="P44" s="19">
        <v>0</v>
      </c>
      <c r="Q44" s="19">
        <v>1</v>
      </c>
      <c r="R44" s="19">
        <v>3</v>
      </c>
      <c r="S44" s="18" t="s">
        <v>752</v>
      </c>
    </row>
    <row r="45" spans="2:67" ht="15.75" x14ac:dyDescent="0.2">
      <c r="B45" s="147"/>
      <c r="C45" s="21" t="s">
        <v>102</v>
      </c>
      <c r="D45" s="19" t="str">
        <f>D44</f>
        <v>SR</v>
      </c>
      <c r="E45" s="19">
        <f>E44</f>
        <v>252</v>
      </c>
      <c r="F45" s="20"/>
      <c r="G45" s="19">
        <v>9.1999999999999993</v>
      </c>
      <c r="H45" s="19">
        <v>97.5</v>
      </c>
      <c r="I45" s="19"/>
      <c r="J45" s="19">
        <v>6</v>
      </c>
      <c r="K45" s="19">
        <v>15</v>
      </c>
      <c r="L45" s="19">
        <v>1</v>
      </c>
      <c r="M45" s="19">
        <v>8</v>
      </c>
      <c r="N45" s="19">
        <v>10</v>
      </c>
      <c r="O45" s="19">
        <v>0</v>
      </c>
      <c r="P45" s="19">
        <v>0</v>
      </c>
      <c r="Q45" s="19">
        <v>2</v>
      </c>
      <c r="R45" s="19">
        <v>3</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252</v>
      </c>
      <c r="F50" s="13">
        <f>F43</f>
        <v>1878.52</v>
      </c>
      <c r="G50" s="13">
        <f t="shared" ref="G50:R50" si="6">AVERAGE(G43:G48)</f>
        <v>10.266666666666667</v>
      </c>
      <c r="H50" s="13">
        <f t="shared" si="6"/>
        <v>107.23333333333333</v>
      </c>
      <c r="I50" s="13" t="e">
        <f t="shared" si="6"/>
        <v>#DIV/0!</v>
      </c>
      <c r="J50" s="13">
        <f t="shared" si="6"/>
        <v>6</v>
      </c>
      <c r="K50" s="13">
        <f t="shared" si="6"/>
        <v>19.333333333333332</v>
      </c>
      <c r="L50" s="13">
        <f t="shared" si="6"/>
        <v>1.3333333333333333</v>
      </c>
      <c r="M50" s="13">
        <f t="shared" si="6"/>
        <v>7.333333333333333</v>
      </c>
      <c r="N50" s="13">
        <f t="shared" si="6"/>
        <v>10.666666666666666</v>
      </c>
      <c r="O50" s="13">
        <f t="shared" si="6"/>
        <v>0</v>
      </c>
      <c r="P50" s="13">
        <f t="shared" si="6"/>
        <v>0</v>
      </c>
      <c r="Q50" s="13">
        <f t="shared" si="6"/>
        <v>2.6666666666666665</v>
      </c>
      <c r="R50" s="13">
        <f t="shared" si="6"/>
        <v>4.333333333333333</v>
      </c>
      <c r="S50" s="12"/>
    </row>
    <row r="51" spans="2:67" ht="15.75" x14ac:dyDescent="0.2">
      <c r="B51" s="17"/>
      <c r="C51" s="16" t="s">
        <v>97</v>
      </c>
      <c r="D51" s="15"/>
      <c r="E51" s="14"/>
      <c r="F51" s="14"/>
      <c r="G51" s="13">
        <f t="shared" ref="G51:R51" si="7">STDEV(G43:G48)/SQRT(COUNT(G43:G48))</f>
        <v>1.4310058622443769</v>
      </c>
      <c r="H51" s="13">
        <f t="shared" si="7"/>
        <v>9.9340044516017425</v>
      </c>
      <c r="I51" s="13" t="e">
        <f t="shared" si="7"/>
        <v>#DIV/0!</v>
      </c>
      <c r="J51" s="13">
        <f t="shared" si="7"/>
        <v>0</v>
      </c>
      <c r="K51" s="13">
        <f t="shared" si="7"/>
        <v>2.1858128414340032</v>
      </c>
      <c r="L51" s="13">
        <f t="shared" si="7"/>
        <v>0.33333333333333337</v>
      </c>
      <c r="M51" s="13">
        <f t="shared" si="7"/>
        <v>0.66666666666666552</v>
      </c>
      <c r="N51" s="13">
        <f t="shared" si="7"/>
        <v>1.2018504251546644</v>
      </c>
      <c r="O51" s="13">
        <f t="shared" si="7"/>
        <v>0</v>
      </c>
      <c r="P51" s="13">
        <f t="shared" si="7"/>
        <v>0</v>
      </c>
      <c r="Q51" s="13">
        <f t="shared" si="7"/>
        <v>1.2018504251546633</v>
      </c>
      <c r="R51" s="13">
        <f t="shared" si="7"/>
        <v>1.3333333333333333</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730</v>
      </c>
      <c r="E53" s="19">
        <v>251</v>
      </c>
      <c r="F53" s="19">
        <v>1630.79</v>
      </c>
      <c r="G53" s="19">
        <v>14.12</v>
      </c>
      <c r="H53" s="19">
        <v>114.9</v>
      </c>
      <c r="I53" s="19"/>
      <c r="J53" s="19">
        <v>5</v>
      </c>
      <c r="K53" s="19">
        <v>28</v>
      </c>
      <c r="L53" s="19">
        <v>1</v>
      </c>
      <c r="M53" s="19">
        <v>20</v>
      </c>
      <c r="N53" s="19">
        <v>36</v>
      </c>
      <c r="O53" s="19">
        <v>6</v>
      </c>
      <c r="P53" s="19">
        <v>0</v>
      </c>
      <c r="Q53" s="19">
        <v>13</v>
      </c>
      <c r="R53" s="19">
        <v>13</v>
      </c>
      <c r="S53" s="18" t="s">
        <v>731</v>
      </c>
      <c r="T53" s="7" t="s">
        <v>789</v>
      </c>
      <c r="U53" s="102">
        <v>3</v>
      </c>
      <c r="V53" s="102">
        <f>IF($H53="","",$H53)</f>
        <v>114.9</v>
      </c>
      <c r="W53" s="102">
        <f>IF(V53="","",V53/100)</f>
        <v>1.149</v>
      </c>
      <c r="X53" s="102">
        <f>IF($G53="","",$G53)</f>
        <v>14.12</v>
      </c>
      <c r="Y53" s="102">
        <f>IF($K53="","",$K53)</f>
        <v>28</v>
      </c>
      <c r="Z53" s="102">
        <f>IF(J53="","",J53-1)</f>
        <v>4</v>
      </c>
      <c r="AA53" s="102">
        <f>IF($L53="","",$L53)</f>
        <v>1</v>
      </c>
      <c r="AB53" s="102">
        <f>IF($M53="","",$M53)</f>
        <v>20</v>
      </c>
      <c r="AC53" s="102">
        <f>IF($H54="","",$H54)</f>
        <v>123.3</v>
      </c>
      <c r="AD53" s="102">
        <f>IF(AC53="","",AC53/100)</f>
        <v>1.2329999999999999</v>
      </c>
      <c r="AE53" s="102">
        <f>IF($G54="","",$G54)</f>
        <v>13.72</v>
      </c>
      <c r="AF53" s="102">
        <f>IF($K54="","",$K54)</f>
        <v>33</v>
      </c>
      <c r="AG53" s="102">
        <f>IF(J54="","",J54-1)</f>
        <v>7</v>
      </c>
      <c r="AH53" s="102">
        <f>IF($L54="","",$L54)</f>
        <v>2</v>
      </c>
      <c r="AI53" s="102">
        <f>IF($M54="","",$M54)</f>
        <v>32</v>
      </c>
      <c r="AJ53" s="102">
        <f>IF($H55="","",$H55)</f>
        <v>133.19999999999999</v>
      </c>
      <c r="AK53" s="102">
        <f>IF(AJ53="","",AJ53/100)</f>
        <v>1.3319999999999999</v>
      </c>
      <c r="AL53" s="102">
        <f>IF($G55="","",$G55)</f>
        <v>16.75</v>
      </c>
      <c r="AM53" s="102">
        <f>IF($K55="","",$K55)</f>
        <v>31</v>
      </c>
      <c r="AN53" s="102">
        <f>IF(J55="","",J55-1)</f>
        <v>7</v>
      </c>
      <c r="AO53" s="102">
        <f>IF($L55="","",$L55)</f>
        <v>1</v>
      </c>
      <c r="AP53" s="102">
        <f>IF($M55="","",$M55)</f>
        <v>7</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19</v>
      </c>
      <c r="BM53" s="102">
        <f>SUM(P53:P58)/U53</f>
        <v>0.33333333333333331</v>
      </c>
      <c r="BN53" s="102">
        <f>SUM(Q53:Q58)/U53</f>
        <v>22</v>
      </c>
      <c r="BO53" s="102">
        <f>SUM(R53:R58)/U53</f>
        <v>13.666666666666666</v>
      </c>
    </row>
    <row r="54" spans="2:67" ht="15.75" x14ac:dyDescent="0.2">
      <c r="B54" s="147"/>
      <c r="C54" s="21" t="s">
        <v>103</v>
      </c>
      <c r="D54" s="19" t="s">
        <v>745</v>
      </c>
      <c r="E54" s="19">
        <v>252</v>
      </c>
      <c r="F54" s="20"/>
      <c r="G54" s="19">
        <v>13.72</v>
      </c>
      <c r="H54" s="19">
        <v>123.3</v>
      </c>
      <c r="I54" s="19"/>
      <c r="J54" s="19">
        <v>8</v>
      </c>
      <c r="K54" s="19">
        <v>33</v>
      </c>
      <c r="L54" s="19">
        <v>2</v>
      </c>
      <c r="M54" s="19">
        <v>32</v>
      </c>
      <c r="N54" s="19">
        <v>46</v>
      </c>
      <c r="O54" s="19">
        <v>23</v>
      </c>
      <c r="P54" s="19">
        <v>0</v>
      </c>
      <c r="Q54" s="19">
        <v>24</v>
      </c>
      <c r="R54" s="19">
        <v>7</v>
      </c>
      <c r="S54" s="18" t="s">
        <v>731</v>
      </c>
      <c r="T54" s="7" t="s">
        <v>829</v>
      </c>
    </row>
    <row r="55" spans="2:67" ht="15.75" x14ac:dyDescent="0.2">
      <c r="B55" s="147"/>
      <c r="C55" s="21" t="s">
        <v>102</v>
      </c>
      <c r="D55" s="19" t="str">
        <f>D54</f>
        <v>CO'B</v>
      </c>
      <c r="E55" s="19">
        <f>E54</f>
        <v>252</v>
      </c>
      <c r="F55" s="20"/>
      <c r="G55" s="19">
        <v>16.75</v>
      </c>
      <c r="H55" s="19">
        <v>133.19999999999999</v>
      </c>
      <c r="I55" s="19"/>
      <c r="J55" s="19">
        <v>8</v>
      </c>
      <c r="K55" s="19">
        <v>31</v>
      </c>
      <c r="L55" s="19">
        <v>1</v>
      </c>
      <c r="M55" s="19">
        <v>7</v>
      </c>
      <c r="N55" s="19">
        <v>83</v>
      </c>
      <c r="O55" s="19">
        <v>28</v>
      </c>
      <c r="P55" s="19">
        <v>1</v>
      </c>
      <c r="Q55" s="19">
        <v>29</v>
      </c>
      <c r="R55" s="19">
        <v>21</v>
      </c>
      <c r="S55" s="18"/>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252</v>
      </c>
      <c r="F60" s="13">
        <f>F53</f>
        <v>1630.79</v>
      </c>
      <c r="G60" s="13">
        <f>AVERAGE(G53:G58)</f>
        <v>14.863333333333335</v>
      </c>
      <c r="H60" s="13">
        <f>AVERAGE(H53:H58)</f>
        <v>123.8</v>
      </c>
      <c r="I60" s="13" t="e">
        <f>AVERAGE(I53:I58)</f>
        <v>#DIV/0!</v>
      </c>
      <c r="J60" s="13">
        <f>AVERAGE(J53:J58)</f>
        <v>7</v>
      </c>
      <c r="K60" s="13">
        <f>AVERAGE(K54:K58)</f>
        <v>32</v>
      </c>
      <c r="L60" s="13">
        <f t="shared" ref="L60:R60" si="8">AVERAGE(L53:L58)</f>
        <v>1.3333333333333333</v>
      </c>
      <c r="M60" s="13">
        <f t="shared" si="8"/>
        <v>19.666666666666668</v>
      </c>
      <c r="N60" s="13">
        <f t="shared" si="8"/>
        <v>55</v>
      </c>
      <c r="O60" s="13">
        <f t="shared" si="8"/>
        <v>19</v>
      </c>
      <c r="P60" s="13">
        <f t="shared" si="8"/>
        <v>0.33333333333333331</v>
      </c>
      <c r="Q60" s="13">
        <f t="shared" si="8"/>
        <v>22</v>
      </c>
      <c r="R60" s="13">
        <f t="shared" si="8"/>
        <v>13.666666666666666</v>
      </c>
      <c r="S60" s="12"/>
    </row>
    <row r="61" spans="2:67" ht="15.75" x14ac:dyDescent="0.2">
      <c r="B61" s="17"/>
      <c r="C61" s="16" t="s">
        <v>97</v>
      </c>
      <c r="D61" s="15"/>
      <c r="E61" s="14"/>
      <c r="F61" s="14"/>
      <c r="G61" s="13">
        <f>STDEV(G53:G58)/SQRT(COUNT(G53:G58))</f>
        <v>0.95037419530999012</v>
      </c>
      <c r="H61" s="13">
        <f>STDEV(H53:H58)/SQRT(COUNT(H53:H58))</f>
        <v>5.2886671288709373</v>
      </c>
      <c r="I61" s="13" t="e">
        <f>STDEV(I53:I58)/SQRT(COUNT(I53:I58))</f>
        <v>#DIV/0!</v>
      </c>
      <c r="J61" s="13">
        <f>STDEV(J53:J58)/SQRT(COUNT(J53:J58))</f>
        <v>1</v>
      </c>
      <c r="K61" s="13">
        <f>STDEV(K54:K58)/SQRT(COUNT(K54:K58))</f>
        <v>1</v>
      </c>
      <c r="L61" s="13">
        <f t="shared" ref="L61:R61" si="9">STDEV(L53:L58)/SQRT(COUNT(L53:L58))</f>
        <v>0.33333333333333337</v>
      </c>
      <c r="M61" s="13">
        <f t="shared" si="9"/>
        <v>7.2188026092359063</v>
      </c>
      <c r="N61" s="13">
        <f t="shared" si="9"/>
        <v>14.294521094927713</v>
      </c>
      <c r="O61" s="13">
        <f t="shared" si="9"/>
        <v>6.6583281184793934</v>
      </c>
      <c r="P61" s="13">
        <f t="shared" si="9"/>
        <v>0.33333333333333337</v>
      </c>
      <c r="Q61" s="13">
        <f t="shared" si="9"/>
        <v>4.7258156262526088</v>
      </c>
      <c r="R61" s="13">
        <f t="shared" si="9"/>
        <v>4.0551750201988126</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745</v>
      </c>
      <c r="E63" s="19">
        <v>251</v>
      </c>
      <c r="F63" s="19">
        <v>1566.36</v>
      </c>
      <c r="G63" s="19">
        <v>15.67</v>
      </c>
      <c r="H63" s="19">
        <v>119.3</v>
      </c>
      <c r="I63" s="19"/>
      <c r="J63" s="19">
        <v>5</v>
      </c>
      <c r="K63" s="19">
        <v>33</v>
      </c>
      <c r="L63" s="19">
        <v>2</v>
      </c>
      <c r="M63" s="19">
        <v>16</v>
      </c>
      <c r="N63" s="19">
        <v>41</v>
      </c>
      <c r="O63" s="19">
        <v>23</v>
      </c>
      <c r="P63" s="19">
        <v>2</v>
      </c>
      <c r="Q63" s="19">
        <v>19</v>
      </c>
      <c r="R63" s="19">
        <v>16</v>
      </c>
      <c r="S63" s="18"/>
      <c r="T63" s="7" t="s">
        <v>789</v>
      </c>
      <c r="U63" s="102">
        <v>3</v>
      </c>
      <c r="V63" s="102">
        <f>IF($H63="","",$H63)</f>
        <v>119.3</v>
      </c>
      <c r="W63" s="102">
        <f>IF(V63="","",V63/100)</f>
        <v>1.1930000000000001</v>
      </c>
      <c r="X63" s="102">
        <f>IF($G63="","",$G63)</f>
        <v>15.67</v>
      </c>
      <c r="Y63" s="102">
        <f>IF($K63="","",$K63)</f>
        <v>33</v>
      </c>
      <c r="Z63" s="102">
        <f>IF(J63="","",J63-1)</f>
        <v>4</v>
      </c>
      <c r="AA63" s="102">
        <f>IF($L63="","",$L63)</f>
        <v>2</v>
      </c>
      <c r="AB63" s="102">
        <f>IF($M63="","",$M63)</f>
        <v>16</v>
      </c>
      <c r="AC63" s="102">
        <f>IF($H64="","",$H64)</f>
        <v>116.4</v>
      </c>
      <c r="AD63" s="102">
        <f>IF(AC63="","",AC63/100)</f>
        <v>1.1640000000000001</v>
      </c>
      <c r="AE63" s="102">
        <f>IF($G64="","",$G64)</f>
        <v>17.78</v>
      </c>
      <c r="AF63" s="102">
        <f>IF($K64="","",$K64)</f>
        <v>27</v>
      </c>
      <c r="AG63" s="102">
        <f>IF(J64="","",J64-1)</f>
        <v>3</v>
      </c>
      <c r="AH63" s="102">
        <f>IF($L64="","",$L64)</f>
        <v>6</v>
      </c>
      <c r="AI63" s="102">
        <f>IF($M64="","",$M64)</f>
        <v>85</v>
      </c>
      <c r="AJ63" s="102">
        <f>IF($H65="","",$H65)</f>
        <v>84.7</v>
      </c>
      <c r="AK63" s="102">
        <f>IF(AJ63="","",AJ63/100)</f>
        <v>0.84699999999999998</v>
      </c>
      <c r="AL63" s="102">
        <f>IF($G65="","",$G65)</f>
        <v>13.27</v>
      </c>
      <c r="AM63" s="102">
        <f>IF($K65="","",$K65)</f>
        <v>23</v>
      </c>
      <c r="AN63" s="102">
        <f>IF(J65="","",J65-1)</f>
        <v>8</v>
      </c>
      <c r="AO63" s="102">
        <f>IF($L65="","",$L65)</f>
        <v>3</v>
      </c>
      <c r="AP63" s="102">
        <f>IF($M65="","",$M65)</f>
        <v>27</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12.333333333333334</v>
      </c>
      <c r="BM63" s="102">
        <f>SUM(P63:P68)/U63</f>
        <v>1</v>
      </c>
      <c r="BN63" s="102">
        <f>SUM(Q63:Q68)/U63</f>
        <v>31</v>
      </c>
      <c r="BO63" s="102">
        <f>SUM(R63:R68)/U63</f>
        <v>13.666666666666666</v>
      </c>
    </row>
    <row r="64" spans="2:67" ht="15.75" x14ac:dyDescent="0.2">
      <c r="B64" s="147"/>
      <c r="C64" s="21" t="s">
        <v>103</v>
      </c>
      <c r="D64" s="19" t="s">
        <v>745</v>
      </c>
      <c r="E64" s="19">
        <v>253</v>
      </c>
      <c r="F64" s="20"/>
      <c r="G64" s="19">
        <v>17.78</v>
      </c>
      <c r="H64" s="19">
        <v>116.4</v>
      </c>
      <c r="I64" s="19"/>
      <c r="J64" s="19">
        <v>4</v>
      </c>
      <c r="K64" s="19">
        <v>27</v>
      </c>
      <c r="L64" s="19">
        <v>6</v>
      </c>
      <c r="M64" s="19">
        <v>85</v>
      </c>
      <c r="N64" s="19">
        <v>84</v>
      </c>
      <c r="O64" s="19">
        <v>14</v>
      </c>
      <c r="P64" s="19">
        <v>1</v>
      </c>
      <c r="Q64" s="19">
        <v>62</v>
      </c>
      <c r="R64" s="19">
        <v>11</v>
      </c>
      <c r="S64" s="18" t="s">
        <v>732</v>
      </c>
    </row>
    <row r="65" spans="2:67" ht="15.75" x14ac:dyDescent="0.2">
      <c r="B65" s="147"/>
      <c r="C65" s="21" t="s">
        <v>102</v>
      </c>
      <c r="D65" s="19" t="str">
        <f>D64</f>
        <v>CO'B</v>
      </c>
      <c r="E65" s="19">
        <f>E64</f>
        <v>253</v>
      </c>
      <c r="F65" s="20"/>
      <c r="G65" s="19">
        <v>13.27</v>
      </c>
      <c r="H65" s="19">
        <v>84.7</v>
      </c>
      <c r="I65" s="19"/>
      <c r="J65" s="19">
        <v>9</v>
      </c>
      <c r="K65" s="19">
        <v>23</v>
      </c>
      <c r="L65" s="19">
        <v>3</v>
      </c>
      <c r="M65" s="19">
        <v>27</v>
      </c>
      <c r="N65" s="19">
        <v>28</v>
      </c>
      <c r="O65" s="19">
        <v>0</v>
      </c>
      <c r="P65" s="19">
        <v>0</v>
      </c>
      <c r="Q65" s="19">
        <v>12</v>
      </c>
      <c r="R65" s="19">
        <v>14</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253</v>
      </c>
      <c r="F70" s="13">
        <f>F63</f>
        <v>1566.36</v>
      </c>
      <c r="G70" s="13">
        <f>AVERAGE(G63:G68)</f>
        <v>15.573333333333332</v>
      </c>
      <c r="H70" s="13">
        <f>AVERAGE(H63:H68)</f>
        <v>106.8</v>
      </c>
      <c r="I70" s="13" t="e">
        <f>AVERAGE(I63:I68)</f>
        <v>#DIV/0!</v>
      </c>
      <c r="J70" s="13">
        <f>AVERAGE(J63:J68)</f>
        <v>6</v>
      </c>
      <c r="K70" s="13">
        <f>AVERAGE(K64:K68)</f>
        <v>25</v>
      </c>
      <c r="L70" s="13">
        <f t="shared" ref="L70:R70" si="10">AVERAGE(L63:L68)</f>
        <v>3.6666666666666665</v>
      </c>
      <c r="M70" s="13">
        <f t="shared" si="10"/>
        <v>42.666666666666664</v>
      </c>
      <c r="N70" s="13">
        <f t="shared" si="10"/>
        <v>51</v>
      </c>
      <c r="O70" s="13">
        <f t="shared" si="10"/>
        <v>12.333333333333334</v>
      </c>
      <c r="P70" s="13">
        <f t="shared" si="10"/>
        <v>1</v>
      </c>
      <c r="Q70" s="13">
        <f t="shared" si="10"/>
        <v>31</v>
      </c>
      <c r="R70" s="13">
        <f t="shared" si="10"/>
        <v>13.666666666666666</v>
      </c>
      <c r="S70" s="12"/>
    </row>
    <row r="71" spans="2:67" ht="15.75" x14ac:dyDescent="0.2">
      <c r="B71" s="17"/>
      <c r="C71" s="16" t="s">
        <v>97</v>
      </c>
      <c r="D71" s="15"/>
      <c r="E71" s="14"/>
      <c r="F71" s="14"/>
      <c r="G71" s="13">
        <f>STDEV(G63:G68)/SQRT(COUNT(G63:G68))</f>
        <v>1.302821723968582</v>
      </c>
      <c r="H71" s="13">
        <f>STDEV(H63:H68)/SQRT(COUNT(H63:H68))</f>
        <v>11.081666541334588</v>
      </c>
      <c r="I71" s="13" t="e">
        <f>STDEV(I63:I68)/SQRT(COUNT(I63:I68))</f>
        <v>#DIV/0!</v>
      </c>
      <c r="J71" s="13">
        <f>STDEV(J63:J68)/SQRT(COUNT(J63:J68))</f>
        <v>1.5275252316519468</v>
      </c>
      <c r="K71" s="13">
        <f>STDEV(K64:K68)/SQRT(COUNT(K64:K68))</f>
        <v>2</v>
      </c>
      <c r="L71" s="13">
        <f t="shared" ref="L71:R71" si="11">STDEV(L63:L68)/SQRT(COUNT(L63:L68))</f>
        <v>1.2018504251546631</v>
      </c>
      <c r="M71" s="13">
        <f t="shared" si="11"/>
        <v>21.403530342238199</v>
      </c>
      <c r="N71" s="13">
        <f t="shared" si="11"/>
        <v>16.921386861996073</v>
      </c>
      <c r="O71" s="13">
        <f t="shared" si="11"/>
        <v>6.6916199666282443</v>
      </c>
      <c r="P71" s="13">
        <f t="shared" si="11"/>
        <v>0.57735026918962584</v>
      </c>
      <c r="Q71" s="13">
        <f t="shared" si="11"/>
        <v>15.631165450257807</v>
      </c>
      <c r="R71" s="13">
        <f t="shared" si="11"/>
        <v>1.4529663145135558</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730</v>
      </c>
      <c r="E73" s="19">
        <v>251</v>
      </c>
      <c r="F73" s="19">
        <v>1637.64</v>
      </c>
      <c r="G73" s="19">
        <v>13.41</v>
      </c>
      <c r="H73" s="19">
        <v>106.8</v>
      </c>
      <c r="I73" s="19"/>
      <c r="J73" s="19">
        <v>6</v>
      </c>
      <c r="K73" s="19">
        <v>30</v>
      </c>
      <c r="L73" s="19">
        <v>2</v>
      </c>
      <c r="M73" s="19">
        <v>25</v>
      </c>
      <c r="N73" s="19">
        <v>34</v>
      </c>
      <c r="O73" s="19">
        <v>3</v>
      </c>
      <c r="P73" s="19">
        <v>1</v>
      </c>
      <c r="Q73" s="19">
        <v>10</v>
      </c>
      <c r="R73" s="19">
        <v>17</v>
      </c>
      <c r="S73" s="18" t="s">
        <v>732</v>
      </c>
      <c r="U73" s="102">
        <v>3</v>
      </c>
      <c r="V73" s="102">
        <f>IF($H73="","",$H73)</f>
        <v>106.8</v>
      </c>
      <c r="W73" s="102">
        <f>IF(V73="","",V73/100)</f>
        <v>1.0680000000000001</v>
      </c>
      <c r="X73" s="102">
        <f>IF($G73="","",$G73)</f>
        <v>13.41</v>
      </c>
      <c r="Y73" s="102">
        <f>IF($K73="","",$K73)</f>
        <v>30</v>
      </c>
      <c r="Z73" s="102">
        <f>IF(J73="","",J73-1)</f>
        <v>5</v>
      </c>
      <c r="AA73" s="102">
        <f>IF($L73="","",$L73)</f>
        <v>2</v>
      </c>
      <c r="AB73" s="102">
        <f>IF($M73="","",$M73)</f>
        <v>25</v>
      </c>
      <c r="AC73" s="102">
        <f>IF($H74="","",$H74)</f>
        <v>90.3</v>
      </c>
      <c r="AD73" s="102">
        <f>IF(AC73="","",AC73/100)</f>
        <v>0.90300000000000002</v>
      </c>
      <c r="AE73" s="102">
        <f>IF($G74="","",$G74)</f>
        <v>8.82</v>
      </c>
      <c r="AF73" s="102">
        <f>IF($K74="","",$K74)</f>
        <v>25</v>
      </c>
      <c r="AG73" s="102">
        <f>IF(J74="","",J74-1)</f>
        <v>5</v>
      </c>
      <c r="AH73" s="102">
        <f>IF($L74="","",$L74)</f>
        <v>1</v>
      </c>
      <c r="AI73" s="102">
        <f>IF($M74="","",$M74)</f>
        <v>10</v>
      </c>
      <c r="AJ73" s="102">
        <f>IF($H75="","",$H75)</f>
        <v>83.8</v>
      </c>
      <c r="AK73" s="102">
        <f>IF(AJ73="","",AJ73/100)</f>
        <v>0.83799999999999997</v>
      </c>
      <c r="AL73" s="102">
        <f>IF($G75="","",$G75)</f>
        <v>7.8</v>
      </c>
      <c r="AM73" s="102">
        <f>IF($K75="","",$K75)</f>
        <v>21</v>
      </c>
      <c r="AN73" s="102">
        <f>IF(J75="","",J75-1)</f>
        <v>8</v>
      </c>
      <c r="AO73" s="102">
        <f>IF($L75="","",$L75)</f>
        <v>1</v>
      </c>
      <c r="AP73" s="102">
        <f>IF($M75="","",$M75)</f>
        <v>2</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4</v>
      </c>
      <c r="BM73" s="102">
        <f>SUM(P73:P78)/U73</f>
        <v>0.33333333333333331</v>
      </c>
      <c r="BN73" s="102">
        <f>SUM(Q73:Q78)/U73</f>
        <v>5.666666666666667</v>
      </c>
      <c r="BO73" s="102">
        <f>SUM(R73:R78)/U73</f>
        <v>7.666666666666667</v>
      </c>
    </row>
    <row r="74" spans="2:67" ht="15.75" x14ac:dyDescent="0.2">
      <c r="B74" s="147"/>
      <c r="C74" s="21" t="s">
        <v>103</v>
      </c>
      <c r="D74" s="19" t="s">
        <v>745</v>
      </c>
      <c r="E74" s="19">
        <v>253</v>
      </c>
      <c r="F74" s="20"/>
      <c r="G74" s="19">
        <v>8.82</v>
      </c>
      <c r="H74" s="19">
        <v>90.3</v>
      </c>
      <c r="I74" s="19"/>
      <c r="J74" s="19">
        <v>6</v>
      </c>
      <c r="K74" s="19">
        <v>25</v>
      </c>
      <c r="L74" s="19">
        <v>1</v>
      </c>
      <c r="M74" s="19">
        <v>10</v>
      </c>
      <c r="N74" s="19">
        <v>16</v>
      </c>
      <c r="O74" s="19">
        <v>4</v>
      </c>
      <c r="P74" s="19">
        <v>0</v>
      </c>
      <c r="Q74" s="19">
        <v>5</v>
      </c>
      <c r="R74" s="19">
        <v>5</v>
      </c>
      <c r="S74" s="18" t="s">
        <v>731</v>
      </c>
    </row>
    <row r="75" spans="2:67" ht="15.75" x14ac:dyDescent="0.2">
      <c r="B75" s="147"/>
      <c r="C75" s="21" t="s">
        <v>102</v>
      </c>
      <c r="D75" s="19" t="str">
        <f>D74</f>
        <v>CO'B</v>
      </c>
      <c r="E75" s="19">
        <f>E74</f>
        <v>253</v>
      </c>
      <c r="F75" s="20"/>
      <c r="G75" s="19">
        <v>7.8</v>
      </c>
      <c r="H75" s="19">
        <v>83.8</v>
      </c>
      <c r="I75" s="19"/>
      <c r="J75" s="19">
        <v>9</v>
      </c>
      <c r="K75" s="19">
        <v>21</v>
      </c>
      <c r="L75" s="19">
        <v>1</v>
      </c>
      <c r="M75" s="19">
        <v>2</v>
      </c>
      <c r="N75" s="19">
        <v>4</v>
      </c>
      <c r="O75" s="19">
        <v>5</v>
      </c>
      <c r="P75" s="19">
        <v>0</v>
      </c>
      <c r="Q75" s="19">
        <v>2</v>
      </c>
      <c r="R75" s="19">
        <v>1</v>
      </c>
      <c r="S75" s="18"/>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253</v>
      </c>
      <c r="F80" s="13">
        <f>F73</f>
        <v>1637.64</v>
      </c>
      <c r="G80" s="13">
        <f t="shared" ref="G80:R80" si="12">AVERAGE(G73:G78)</f>
        <v>10.01</v>
      </c>
      <c r="H80" s="13">
        <f t="shared" si="12"/>
        <v>93.633333333333326</v>
      </c>
      <c r="I80" s="13" t="e">
        <f t="shared" si="12"/>
        <v>#DIV/0!</v>
      </c>
      <c r="J80" s="13">
        <f t="shared" si="12"/>
        <v>7</v>
      </c>
      <c r="K80" s="13">
        <f t="shared" si="12"/>
        <v>25.333333333333332</v>
      </c>
      <c r="L80" s="13">
        <f t="shared" si="12"/>
        <v>1.3333333333333333</v>
      </c>
      <c r="M80" s="13">
        <f t="shared" si="12"/>
        <v>12.333333333333334</v>
      </c>
      <c r="N80" s="13">
        <f t="shared" si="12"/>
        <v>18</v>
      </c>
      <c r="O80" s="13">
        <f t="shared" si="12"/>
        <v>4</v>
      </c>
      <c r="P80" s="13">
        <f t="shared" si="12"/>
        <v>0.33333333333333331</v>
      </c>
      <c r="Q80" s="13">
        <f t="shared" si="12"/>
        <v>5.666666666666667</v>
      </c>
      <c r="R80" s="13">
        <f t="shared" si="12"/>
        <v>7.666666666666667</v>
      </c>
      <c r="S80" s="12"/>
    </row>
    <row r="81" spans="2:67" ht="15.75" x14ac:dyDescent="0.2">
      <c r="B81" s="17"/>
      <c r="C81" s="16" t="s">
        <v>97</v>
      </c>
      <c r="D81" s="15"/>
      <c r="E81" s="14"/>
      <c r="F81" s="14"/>
      <c r="G81" s="13">
        <f t="shared" ref="G81:R81" si="13">STDEV(G73:G78)/SQRT(COUNT(G73:G78))</f>
        <v>1.7253115660656755</v>
      </c>
      <c r="H81" s="13">
        <f t="shared" si="13"/>
        <v>6.8455175926376324</v>
      </c>
      <c r="I81" s="13" t="e">
        <f t="shared" si="13"/>
        <v>#DIV/0!</v>
      </c>
      <c r="J81" s="13">
        <f t="shared" si="13"/>
        <v>1</v>
      </c>
      <c r="K81" s="13">
        <f t="shared" si="13"/>
        <v>2.603416558635554</v>
      </c>
      <c r="L81" s="13">
        <f t="shared" si="13"/>
        <v>0.33333333333333337</v>
      </c>
      <c r="M81" s="13">
        <f t="shared" si="13"/>
        <v>6.7412494720522291</v>
      </c>
      <c r="N81" s="13">
        <f t="shared" si="13"/>
        <v>8.717797887081348</v>
      </c>
      <c r="O81" s="13">
        <f t="shared" si="13"/>
        <v>0.57735026918962584</v>
      </c>
      <c r="P81" s="13">
        <f t="shared" si="13"/>
        <v>0.33333333333333337</v>
      </c>
      <c r="Q81" s="13">
        <f t="shared" si="13"/>
        <v>2.3333333333333335</v>
      </c>
      <c r="R81" s="13">
        <f t="shared" si="13"/>
        <v>4.8074017006186525</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730</v>
      </c>
      <c r="E83" s="19">
        <v>251</v>
      </c>
      <c r="F83" s="19">
        <v>1513.45</v>
      </c>
      <c r="G83" s="19">
        <v>10.52</v>
      </c>
      <c r="H83" s="19">
        <v>78.400000000000006</v>
      </c>
      <c r="I83" s="19"/>
      <c r="J83" s="19">
        <v>6</v>
      </c>
      <c r="K83" s="19">
        <v>20</v>
      </c>
      <c r="L83" s="19">
        <v>2</v>
      </c>
      <c r="M83" s="19">
        <v>20</v>
      </c>
      <c r="N83" s="19">
        <v>24</v>
      </c>
      <c r="O83" s="19">
        <v>0</v>
      </c>
      <c r="P83" s="19">
        <v>0</v>
      </c>
      <c r="Q83" s="19">
        <v>9</v>
      </c>
      <c r="R83" s="19">
        <v>4</v>
      </c>
      <c r="S83" s="18" t="s">
        <v>732</v>
      </c>
      <c r="U83" s="102">
        <v>3</v>
      </c>
      <c r="V83" s="102">
        <f>IF($H83="","",$H83)</f>
        <v>78.400000000000006</v>
      </c>
      <c r="W83" s="102">
        <f>IF(V83="","",V83/100)</f>
        <v>0.78400000000000003</v>
      </c>
      <c r="X83" s="102">
        <f>IF($G83="","",$G83)</f>
        <v>10.52</v>
      </c>
      <c r="Y83" s="102">
        <f>IF($K83="","",$K83)</f>
        <v>20</v>
      </c>
      <c r="Z83" s="102">
        <f>IF(J83="","",J83-1)</f>
        <v>5</v>
      </c>
      <c r="AA83" s="102">
        <f>IF($L83="","",$L83)</f>
        <v>2</v>
      </c>
      <c r="AB83" s="102">
        <f>IF($M83="","",$M83)</f>
        <v>20</v>
      </c>
      <c r="AC83" s="102">
        <f>IF($H84="","",$H84)</f>
        <v>89.7</v>
      </c>
      <c r="AD83" s="102">
        <f>IF(AC83="","",AC83/100)</f>
        <v>0.89700000000000002</v>
      </c>
      <c r="AE83" s="102">
        <f>IF($G84="","",$G84)</f>
        <v>14.52</v>
      </c>
      <c r="AF83" s="102">
        <f>IF($K84="","",$K84)</f>
        <v>31</v>
      </c>
      <c r="AG83" s="102">
        <f>IF(J84="","",J84-1)</f>
        <v>6</v>
      </c>
      <c r="AH83" s="102">
        <f>IF($L84="","",$L84)</f>
        <v>3</v>
      </c>
      <c r="AI83" s="102">
        <f>IF($M84="","",$M84)</f>
        <v>31</v>
      </c>
      <c r="AJ83" s="102">
        <f>IF($H85="","",$H85)</f>
        <v>104.4</v>
      </c>
      <c r="AK83" s="102">
        <f>IF(AJ83="","",AJ83/100)</f>
        <v>1.044</v>
      </c>
      <c r="AL83" s="102">
        <f>IF($G85="","",$G85)</f>
        <v>15.66</v>
      </c>
      <c r="AM83" s="102">
        <f>IF($K85="","",$K85)</f>
        <v>28</v>
      </c>
      <c r="AN83" s="102">
        <f>IF(J85="","",J85-1)</f>
        <v>7</v>
      </c>
      <c r="AO83" s="102">
        <f>IF($L85="","",$L85)</f>
        <v>5</v>
      </c>
      <c r="AP83" s="102">
        <f>IF($M85="","",$M85)</f>
        <v>30</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6.333333333333333</v>
      </c>
      <c r="BM83" s="102">
        <f>SUM(P83:P88)/U83</f>
        <v>0</v>
      </c>
      <c r="BN83" s="102">
        <f>SUM(Q83:Q88)/U83</f>
        <v>12.666666666666666</v>
      </c>
      <c r="BO83" s="102">
        <f>SUM(R83:R88)/U83</f>
        <v>13.666666666666666</v>
      </c>
    </row>
    <row r="84" spans="2:67" ht="15.75" x14ac:dyDescent="0.2">
      <c r="B84" s="147"/>
      <c r="C84" s="21" t="s">
        <v>103</v>
      </c>
      <c r="D84" s="19" t="s">
        <v>745</v>
      </c>
      <c r="E84" s="19">
        <v>253</v>
      </c>
      <c r="F84" s="20"/>
      <c r="G84" s="19">
        <v>14.52</v>
      </c>
      <c r="H84" s="19">
        <v>89.7</v>
      </c>
      <c r="I84" s="19"/>
      <c r="J84" s="19">
        <v>7</v>
      </c>
      <c r="K84" s="19">
        <v>31</v>
      </c>
      <c r="L84" s="19">
        <v>3</v>
      </c>
      <c r="M84" s="19">
        <v>31</v>
      </c>
      <c r="N84" s="19">
        <v>43</v>
      </c>
      <c r="O84" s="19">
        <v>13</v>
      </c>
      <c r="P84" s="19">
        <v>0</v>
      </c>
      <c r="Q84" s="19">
        <v>15</v>
      </c>
      <c r="R84" s="19">
        <v>15</v>
      </c>
      <c r="S84" s="18" t="s">
        <v>731</v>
      </c>
    </row>
    <row r="85" spans="2:67" ht="15.75" x14ac:dyDescent="0.2">
      <c r="B85" s="147"/>
      <c r="C85" s="21" t="s">
        <v>102</v>
      </c>
      <c r="D85" s="19" t="str">
        <f>D84</f>
        <v>CO'B</v>
      </c>
      <c r="E85" s="19">
        <f>E84</f>
        <v>253</v>
      </c>
      <c r="F85" s="20"/>
      <c r="G85" s="19">
        <v>15.66</v>
      </c>
      <c r="H85" s="19">
        <v>104.4</v>
      </c>
      <c r="I85" s="19"/>
      <c r="J85" s="19">
        <v>8</v>
      </c>
      <c r="K85" s="19">
        <v>28</v>
      </c>
      <c r="L85" s="19">
        <v>5</v>
      </c>
      <c r="M85" s="19">
        <v>30</v>
      </c>
      <c r="N85" s="19">
        <v>47</v>
      </c>
      <c r="O85" s="19">
        <v>6</v>
      </c>
      <c r="P85" s="19">
        <v>0</v>
      </c>
      <c r="Q85" s="19">
        <v>14</v>
      </c>
      <c r="R85" s="19">
        <v>22</v>
      </c>
      <c r="S85" s="18"/>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253</v>
      </c>
      <c r="F90" s="13">
        <f>F83</f>
        <v>1513.45</v>
      </c>
      <c r="G90" s="13">
        <f t="shared" ref="G90:R90" si="14">AVERAGE(G83:G88)</f>
        <v>13.566666666666668</v>
      </c>
      <c r="H90" s="13">
        <f t="shared" si="14"/>
        <v>90.833333333333329</v>
      </c>
      <c r="I90" s="13" t="e">
        <f t="shared" si="14"/>
        <v>#DIV/0!</v>
      </c>
      <c r="J90" s="13">
        <f t="shared" si="14"/>
        <v>7</v>
      </c>
      <c r="K90" s="13">
        <f t="shared" si="14"/>
        <v>26.333333333333332</v>
      </c>
      <c r="L90" s="13">
        <f t="shared" si="14"/>
        <v>3.3333333333333335</v>
      </c>
      <c r="M90" s="13">
        <f t="shared" si="14"/>
        <v>27</v>
      </c>
      <c r="N90" s="13">
        <f t="shared" si="14"/>
        <v>38</v>
      </c>
      <c r="O90" s="13">
        <f t="shared" si="14"/>
        <v>6.333333333333333</v>
      </c>
      <c r="P90" s="13">
        <f t="shared" si="14"/>
        <v>0</v>
      </c>
      <c r="Q90" s="13">
        <f t="shared" si="14"/>
        <v>12.666666666666666</v>
      </c>
      <c r="R90" s="13">
        <f t="shared" si="14"/>
        <v>13.666666666666666</v>
      </c>
      <c r="S90" s="12"/>
    </row>
    <row r="91" spans="2:67" ht="15.75" x14ac:dyDescent="0.2">
      <c r="B91" s="17"/>
      <c r="C91" s="16" t="s">
        <v>97</v>
      </c>
      <c r="D91" s="15"/>
      <c r="E91" s="14"/>
      <c r="F91" s="14"/>
      <c r="G91" s="13">
        <f t="shared" ref="G91:R91" si="15">STDEV(G83:G88)/SQRT(COUNT(G83:G88))</f>
        <v>1.558475038120416</v>
      </c>
      <c r="H91" s="13">
        <f t="shared" si="15"/>
        <v>7.5269146696667812</v>
      </c>
      <c r="I91" s="13" t="e">
        <f t="shared" si="15"/>
        <v>#DIV/0!</v>
      </c>
      <c r="J91" s="13">
        <f t="shared" si="15"/>
        <v>0.57735026918962584</v>
      </c>
      <c r="K91" s="13">
        <f t="shared" si="15"/>
        <v>3.2829526005986982</v>
      </c>
      <c r="L91" s="13">
        <f t="shared" si="15"/>
        <v>0.88191710368819676</v>
      </c>
      <c r="M91" s="13">
        <f t="shared" si="15"/>
        <v>3.5118845842842461</v>
      </c>
      <c r="N91" s="13">
        <f t="shared" si="15"/>
        <v>7.0945988845975885</v>
      </c>
      <c r="O91" s="13">
        <f t="shared" si="15"/>
        <v>3.7564758898615485</v>
      </c>
      <c r="P91" s="13">
        <f t="shared" si="15"/>
        <v>0</v>
      </c>
      <c r="Q91" s="13">
        <f t="shared" si="15"/>
        <v>1.8559214542766749</v>
      </c>
      <c r="R91" s="13">
        <f t="shared" si="15"/>
        <v>5.2387445485005699</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D331-3087-48FE-AB56-5A59941CF019}">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745</v>
      </c>
      <c r="E13" s="19">
        <v>251</v>
      </c>
      <c r="F13" s="19">
        <v>1527.19</v>
      </c>
      <c r="G13" s="19">
        <v>13.4</v>
      </c>
      <c r="H13" s="19">
        <v>79</v>
      </c>
      <c r="I13" s="19"/>
      <c r="J13" s="19">
        <v>6</v>
      </c>
      <c r="K13" s="19">
        <v>19</v>
      </c>
      <c r="L13" s="19">
        <v>2</v>
      </c>
      <c r="M13" s="19">
        <v>12</v>
      </c>
      <c r="N13" s="19">
        <v>19</v>
      </c>
      <c r="O13" s="19">
        <v>7</v>
      </c>
      <c r="P13" s="19">
        <v>0</v>
      </c>
      <c r="Q13" s="19">
        <v>2</v>
      </c>
      <c r="R13" s="19">
        <v>9</v>
      </c>
      <c r="S13" s="18" t="s">
        <v>732</v>
      </c>
      <c r="U13" s="102">
        <v>3</v>
      </c>
      <c r="V13" s="102">
        <f>IF($H13="","",$H13)</f>
        <v>79</v>
      </c>
      <c r="W13" s="102">
        <f>IF(V13="","",V13/100)</f>
        <v>0.79</v>
      </c>
      <c r="X13" s="102">
        <f>IF($G13="","",$G13)</f>
        <v>13.4</v>
      </c>
      <c r="Y13" s="102">
        <f>IF($K13="","",$K13)</f>
        <v>19</v>
      </c>
      <c r="Z13" s="102">
        <f>IF(J13="","",J13-1)</f>
        <v>5</v>
      </c>
      <c r="AA13" s="102">
        <f>IF($L13="","",$L13)</f>
        <v>2</v>
      </c>
      <c r="AB13" s="102">
        <f>IF($M13="","",$M13)</f>
        <v>12</v>
      </c>
      <c r="AC13" s="102">
        <f>IF($H14="","",$H14)</f>
        <v>91.2</v>
      </c>
      <c r="AD13" s="102">
        <f>IF(AC13="","",AC13/100)</f>
        <v>0.91200000000000003</v>
      </c>
      <c r="AE13" s="102">
        <f>IF($G14="","",$G14)</f>
        <v>12.1</v>
      </c>
      <c r="AF13" s="102">
        <f>IF($K14="","",$K14)</f>
        <v>29</v>
      </c>
      <c r="AG13" s="102">
        <f>IF(J14="","",J14-1)</f>
        <v>5</v>
      </c>
      <c r="AH13" s="102">
        <f>IF($L14="","",$L14)</f>
        <v>1</v>
      </c>
      <c r="AI13" s="102">
        <f>IF($M14="","",$M14)</f>
        <v>4</v>
      </c>
      <c r="AJ13" s="102">
        <f>IF($H15="","",$H15)</f>
        <v>79.099999999999994</v>
      </c>
      <c r="AK13" s="102">
        <f>IF(AJ13="","",AJ13/100)</f>
        <v>0.79099999999999993</v>
      </c>
      <c r="AL13" s="102">
        <f>IF($G15="","",$G15)</f>
        <v>11.8</v>
      </c>
      <c r="AM13" s="102">
        <f>IF($K15="","",$K15)</f>
        <v>20</v>
      </c>
      <c r="AN13" s="102">
        <f>IF(J15="","",J15-1)</f>
        <v>4</v>
      </c>
      <c r="AO13" s="102">
        <f>IF($L15="","",$L15)</f>
        <v>2</v>
      </c>
      <c r="AP13" s="102">
        <f>IF($M15="","",$M15)</f>
        <v>20</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11</v>
      </c>
      <c r="BM13" s="102">
        <f>SUM(P13:P18)/U13</f>
        <v>0.33333333333333331</v>
      </c>
      <c r="BN13" s="102">
        <f>SUM(Q13:Q18)/U13</f>
        <v>0.66666666666666663</v>
      </c>
      <c r="BO13" s="102">
        <f>SUM(R13:R18)/U13</f>
        <v>10.666666666666666</v>
      </c>
    </row>
    <row r="14" spans="2:67" ht="15.75" x14ac:dyDescent="0.2">
      <c r="B14" s="147"/>
      <c r="C14" s="21" t="s">
        <v>103</v>
      </c>
      <c r="D14" s="19" t="s">
        <v>730</v>
      </c>
      <c r="E14" s="19">
        <v>253</v>
      </c>
      <c r="F14" s="20"/>
      <c r="G14" s="19">
        <v>12.1</v>
      </c>
      <c r="H14" s="19">
        <v>91.2</v>
      </c>
      <c r="I14" s="19"/>
      <c r="J14" s="19">
        <v>6</v>
      </c>
      <c r="K14" s="19">
        <v>29</v>
      </c>
      <c r="L14" s="19">
        <v>1</v>
      </c>
      <c r="M14" s="19">
        <v>4</v>
      </c>
      <c r="N14" s="19">
        <v>16</v>
      </c>
      <c r="O14" s="19">
        <v>16</v>
      </c>
      <c r="P14" s="19">
        <v>1</v>
      </c>
      <c r="Q14" s="19">
        <v>0</v>
      </c>
      <c r="R14" s="19">
        <v>11</v>
      </c>
      <c r="S14" s="18" t="s">
        <v>752</v>
      </c>
    </row>
    <row r="15" spans="2:67" ht="15.75" x14ac:dyDescent="0.2">
      <c r="B15" s="147"/>
      <c r="C15" s="21" t="s">
        <v>102</v>
      </c>
      <c r="D15" s="19" t="str">
        <f>D14</f>
        <v>SR</v>
      </c>
      <c r="E15" s="19">
        <f>E14</f>
        <v>253</v>
      </c>
      <c r="F15" s="20"/>
      <c r="G15" s="19">
        <v>11.8</v>
      </c>
      <c r="H15" s="19">
        <v>79.099999999999994</v>
      </c>
      <c r="I15" s="19"/>
      <c r="J15" s="19">
        <v>5</v>
      </c>
      <c r="K15" s="19">
        <v>20</v>
      </c>
      <c r="L15" s="19">
        <v>2</v>
      </c>
      <c r="M15" s="19">
        <v>20</v>
      </c>
      <c r="N15" s="19">
        <v>21</v>
      </c>
      <c r="O15" s="19">
        <v>10</v>
      </c>
      <c r="P15" s="19">
        <v>0</v>
      </c>
      <c r="Q15" s="19">
        <v>0</v>
      </c>
      <c r="R15" s="19">
        <v>12</v>
      </c>
      <c r="S15" s="18" t="s">
        <v>732</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253</v>
      </c>
      <c r="F20" s="13">
        <f>F13</f>
        <v>1527.19</v>
      </c>
      <c r="G20" s="13">
        <f t="shared" ref="G20:R20" si="0">AVERAGE(G13:G18)</f>
        <v>12.433333333333332</v>
      </c>
      <c r="H20" s="13">
        <f t="shared" si="0"/>
        <v>83.1</v>
      </c>
      <c r="I20" s="13" t="e">
        <f t="shared" si="0"/>
        <v>#DIV/0!</v>
      </c>
      <c r="J20" s="13">
        <f t="shared" si="0"/>
        <v>5.666666666666667</v>
      </c>
      <c r="K20" s="13">
        <f t="shared" si="0"/>
        <v>22.666666666666668</v>
      </c>
      <c r="L20" s="13">
        <f t="shared" si="0"/>
        <v>1.6666666666666667</v>
      </c>
      <c r="M20" s="13">
        <f t="shared" si="0"/>
        <v>12</v>
      </c>
      <c r="N20" s="13">
        <f t="shared" si="0"/>
        <v>18.666666666666668</v>
      </c>
      <c r="O20" s="13">
        <f t="shared" si="0"/>
        <v>11</v>
      </c>
      <c r="P20" s="13">
        <f t="shared" si="0"/>
        <v>0.33333333333333331</v>
      </c>
      <c r="Q20" s="13">
        <f t="shared" si="0"/>
        <v>0.66666666666666663</v>
      </c>
      <c r="R20" s="13">
        <f t="shared" si="0"/>
        <v>10.666666666666666</v>
      </c>
      <c r="S20" s="12"/>
    </row>
    <row r="21" spans="2:67" ht="15.75" x14ac:dyDescent="0.2">
      <c r="B21" s="17"/>
      <c r="C21" s="16" t="s">
        <v>97</v>
      </c>
      <c r="D21" s="15"/>
      <c r="E21" s="14"/>
      <c r="F21" s="14"/>
      <c r="G21" s="13">
        <f t="shared" ref="G21:R21" si="1">STDEV(G13:G18)/SQRT(COUNT(G13:G18))</f>
        <v>0.49103066208854124</v>
      </c>
      <c r="H21" s="13">
        <f t="shared" si="1"/>
        <v>4.0501028793517522</v>
      </c>
      <c r="I21" s="13" t="e">
        <f t="shared" si="1"/>
        <v>#DIV/0!</v>
      </c>
      <c r="J21" s="13">
        <f t="shared" si="1"/>
        <v>0.33333333333333337</v>
      </c>
      <c r="K21" s="13">
        <f t="shared" si="1"/>
        <v>3.1797973380564879</v>
      </c>
      <c r="L21" s="13">
        <f t="shared" si="1"/>
        <v>0.3333333333333332</v>
      </c>
      <c r="M21" s="13">
        <f t="shared" si="1"/>
        <v>4.6188021535170067</v>
      </c>
      <c r="N21" s="13">
        <f t="shared" si="1"/>
        <v>1.4529663145135623</v>
      </c>
      <c r="O21" s="13">
        <f t="shared" si="1"/>
        <v>2.6457513110645907</v>
      </c>
      <c r="P21" s="13">
        <f t="shared" si="1"/>
        <v>0.33333333333333337</v>
      </c>
      <c r="Q21" s="13">
        <f t="shared" si="1"/>
        <v>0.66666666666666674</v>
      </c>
      <c r="R21" s="13">
        <f t="shared" si="1"/>
        <v>0.88191710368819876</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745</v>
      </c>
      <c r="E23" s="19">
        <v>251</v>
      </c>
      <c r="F23" s="19">
        <v>1520.49</v>
      </c>
      <c r="G23" s="19">
        <v>11.8</v>
      </c>
      <c r="H23" s="19">
        <v>104.3</v>
      </c>
      <c r="I23" s="19"/>
      <c r="J23" s="19">
        <v>6</v>
      </c>
      <c r="K23" s="19">
        <v>25</v>
      </c>
      <c r="L23" s="19">
        <v>1</v>
      </c>
      <c r="M23" s="19">
        <v>16</v>
      </c>
      <c r="N23" s="19">
        <v>18</v>
      </c>
      <c r="O23" s="19">
        <v>13</v>
      </c>
      <c r="P23" s="19">
        <v>1</v>
      </c>
      <c r="Q23" s="19">
        <v>9</v>
      </c>
      <c r="R23" s="19">
        <v>6</v>
      </c>
      <c r="S23" s="18" t="s">
        <v>731</v>
      </c>
      <c r="T23" s="7" t="s">
        <v>790</v>
      </c>
      <c r="U23" s="102">
        <v>3</v>
      </c>
      <c r="V23" s="102">
        <f>IF($H23="","",$H23)</f>
        <v>104.3</v>
      </c>
      <c r="W23" s="102">
        <f>IF(V23="","",V23/100)</f>
        <v>1.0429999999999999</v>
      </c>
      <c r="X23" s="102">
        <f>IF($G23="","",$G23)</f>
        <v>11.8</v>
      </c>
      <c r="Y23" s="102">
        <f>IF($K23="","",$K23)</f>
        <v>25</v>
      </c>
      <c r="Z23" s="102">
        <f>IF(J23="","",J23-1)</f>
        <v>5</v>
      </c>
      <c r="AA23" s="102">
        <f>IF($L23="","",$L23)</f>
        <v>1</v>
      </c>
      <c r="AB23" s="102">
        <f>IF($M23="","",$M23)</f>
        <v>16</v>
      </c>
      <c r="AC23" s="102">
        <f>IF($H24="","",$H24)</f>
        <v>77.599999999999994</v>
      </c>
      <c r="AD23" s="102">
        <f>IF(AC23="","",AC23/100)</f>
        <v>0.77599999999999991</v>
      </c>
      <c r="AE23" s="102">
        <f>IF($G24="","",$G24)</f>
        <v>7.6</v>
      </c>
      <c r="AF23" s="102">
        <f>IF($K24="","",$K24)</f>
        <v>15</v>
      </c>
      <c r="AG23" s="102">
        <f>IF(J24="","",J24-1)</f>
        <v>5</v>
      </c>
      <c r="AH23" s="102">
        <f>IF($L24="","",$L24)</f>
        <v>2</v>
      </c>
      <c r="AI23" s="102">
        <f>IF($M24="","",$M24)</f>
        <v>5</v>
      </c>
      <c r="AJ23" s="102">
        <f>IF($H25="","",$H25)</f>
        <v>98.7</v>
      </c>
      <c r="AK23" s="102">
        <f>IF(AJ23="","",AJ23/100)</f>
        <v>0.98699999999999999</v>
      </c>
      <c r="AL23" s="102">
        <f>IF($G25="","",$G25)</f>
        <v>15.7</v>
      </c>
      <c r="AM23" s="102">
        <f>IF($K25="","",$K25)</f>
        <v>21</v>
      </c>
      <c r="AN23" s="102">
        <f>IF(J25="","",J25-1)</f>
        <v>3</v>
      </c>
      <c r="AO23" s="102">
        <f>IF($L25="","",$L25)</f>
        <v>3</v>
      </c>
      <c r="AP23" s="102">
        <f>IF($M25="","",$M25)</f>
        <v>28</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6</v>
      </c>
      <c r="BM23" s="102">
        <f>SUM(P23:P28)/U23</f>
        <v>0.33333333333333331</v>
      </c>
      <c r="BN23" s="102">
        <f>SUM(Q23:Q28)/U23</f>
        <v>6.333333333333333</v>
      </c>
      <c r="BO23" s="102">
        <f>SUM(R23:R28)/U23</f>
        <v>9</v>
      </c>
    </row>
    <row r="24" spans="2:67" ht="15.75" x14ac:dyDescent="0.2">
      <c r="B24" s="147"/>
      <c r="C24" s="21" t="s">
        <v>103</v>
      </c>
      <c r="D24" s="19" t="s">
        <v>730</v>
      </c>
      <c r="E24" s="19">
        <v>253</v>
      </c>
      <c r="F24" s="20"/>
      <c r="G24" s="19">
        <v>7.6</v>
      </c>
      <c r="H24" s="19">
        <v>77.599999999999994</v>
      </c>
      <c r="I24" s="19"/>
      <c r="J24" s="19">
        <v>6</v>
      </c>
      <c r="K24" s="19">
        <v>15</v>
      </c>
      <c r="L24" s="19">
        <v>2</v>
      </c>
      <c r="M24" s="19">
        <v>5</v>
      </c>
      <c r="N24" s="19">
        <v>6</v>
      </c>
      <c r="O24" s="19">
        <v>0</v>
      </c>
      <c r="P24" s="19">
        <v>0</v>
      </c>
      <c r="Q24" s="19">
        <v>1</v>
      </c>
      <c r="R24" s="19">
        <v>2</v>
      </c>
      <c r="S24" s="18" t="s">
        <v>752</v>
      </c>
    </row>
    <row r="25" spans="2:67" ht="15.75" x14ac:dyDescent="0.2">
      <c r="B25" s="147"/>
      <c r="C25" s="21" t="s">
        <v>102</v>
      </c>
      <c r="D25" s="19" t="str">
        <f>D24</f>
        <v>SR</v>
      </c>
      <c r="E25" s="19">
        <f>E24</f>
        <v>253</v>
      </c>
      <c r="F25" s="20"/>
      <c r="G25" s="19">
        <v>15.7</v>
      </c>
      <c r="H25" s="19">
        <v>98.7</v>
      </c>
      <c r="I25" s="19"/>
      <c r="J25" s="19">
        <v>4</v>
      </c>
      <c r="K25" s="19">
        <v>21</v>
      </c>
      <c r="L25" s="19">
        <v>3</v>
      </c>
      <c r="M25" s="19">
        <v>28</v>
      </c>
      <c r="N25" s="19">
        <v>27</v>
      </c>
      <c r="O25" s="19">
        <v>5</v>
      </c>
      <c r="P25" s="19">
        <v>0</v>
      </c>
      <c r="Q25" s="19">
        <v>9</v>
      </c>
      <c r="R25" s="19">
        <v>19</v>
      </c>
      <c r="S25" s="18" t="s">
        <v>736</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253</v>
      </c>
      <c r="F30" s="13">
        <f>G23</f>
        <v>11.8</v>
      </c>
      <c r="G30" s="13">
        <f t="shared" ref="G30:R30" si="2">AVERAGE(G23:G28)</f>
        <v>11.699999999999998</v>
      </c>
      <c r="H30" s="13">
        <f t="shared" si="2"/>
        <v>93.533333333333317</v>
      </c>
      <c r="I30" s="13" t="e">
        <f t="shared" si="2"/>
        <v>#DIV/0!</v>
      </c>
      <c r="J30" s="13">
        <f t="shared" si="2"/>
        <v>5.333333333333333</v>
      </c>
      <c r="K30" s="13">
        <f t="shared" si="2"/>
        <v>20.333333333333332</v>
      </c>
      <c r="L30" s="13">
        <f t="shared" si="2"/>
        <v>2</v>
      </c>
      <c r="M30" s="13">
        <f t="shared" si="2"/>
        <v>16.333333333333332</v>
      </c>
      <c r="N30" s="13">
        <f t="shared" si="2"/>
        <v>17</v>
      </c>
      <c r="O30" s="13">
        <f t="shared" si="2"/>
        <v>6</v>
      </c>
      <c r="P30" s="13">
        <f t="shared" si="2"/>
        <v>0.33333333333333331</v>
      </c>
      <c r="Q30" s="13">
        <f t="shared" si="2"/>
        <v>6.333333333333333</v>
      </c>
      <c r="R30" s="13">
        <f t="shared" si="2"/>
        <v>9</v>
      </c>
      <c r="S30" s="12"/>
    </row>
    <row r="31" spans="2:67" ht="15.75" x14ac:dyDescent="0.2">
      <c r="B31" s="17"/>
      <c r="C31" s="16" t="s">
        <v>97</v>
      </c>
      <c r="D31" s="15"/>
      <c r="E31" s="14"/>
      <c r="F31" s="14"/>
      <c r="G31" s="13">
        <f t="shared" ref="G31:R31" si="3">STDEV(G23:G28)/SQRT(COUNT(G23:G28))</f>
        <v>2.3388031127053059</v>
      </c>
      <c r="H31" s="13">
        <f t="shared" si="3"/>
        <v>8.1290289156277762</v>
      </c>
      <c r="I31" s="13" t="e">
        <f t="shared" si="3"/>
        <v>#DIV/0!</v>
      </c>
      <c r="J31" s="13">
        <f t="shared" si="3"/>
        <v>0.6666666666666673</v>
      </c>
      <c r="K31" s="13">
        <f t="shared" si="3"/>
        <v>2.9059326290271179</v>
      </c>
      <c r="L31" s="13">
        <f t="shared" si="3"/>
        <v>0.57735026918962584</v>
      </c>
      <c r="M31" s="13">
        <f t="shared" si="3"/>
        <v>6.6416196150570919</v>
      </c>
      <c r="N31" s="13">
        <f t="shared" si="3"/>
        <v>6.0827625302982193</v>
      </c>
      <c r="O31" s="13">
        <f t="shared" si="3"/>
        <v>3.7859388972001824</v>
      </c>
      <c r="P31" s="13">
        <f t="shared" si="3"/>
        <v>0.33333333333333337</v>
      </c>
      <c r="Q31" s="13">
        <f t="shared" si="3"/>
        <v>2.666666666666667</v>
      </c>
      <c r="R31" s="13">
        <f t="shared" si="3"/>
        <v>5.1316014394468841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730</v>
      </c>
      <c r="E33" s="19">
        <v>251</v>
      </c>
      <c r="F33" s="19">
        <v>1523.89</v>
      </c>
      <c r="G33" s="19">
        <v>12</v>
      </c>
      <c r="H33" s="19">
        <v>74.3</v>
      </c>
      <c r="I33" s="19"/>
      <c r="J33" s="19">
        <v>7</v>
      </c>
      <c r="K33" s="19">
        <v>15</v>
      </c>
      <c r="L33" s="19">
        <v>3</v>
      </c>
      <c r="M33" s="19">
        <v>14</v>
      </c>
      <c r="N33" s="19">
        <v>14</v>
      </c>
      <c r="O33" s="19">
        <v>0</v>
      </c>
      <c r="P33" s="19">
        <v>0</v>
      </c>
      <c r="Q33" s="19">
        <v>8</v>
      </c>
      <c r="R33" s="19">
        <v>9</v>
      </c>
      <c r="S33" s="18" t="s">
        <v>752</v>
      </c>
      <c r="T33" s="7" t="s">
        <v>852</v>
      </c>
      <c r="U33" s="102">
        <v>3</v>
      </c>
      <c r="V33" s="102">
        <f>IF($H33="","",$H33)</f>
        <v>74.3</v>
      </c>
      <c r="W33" s="102">
        <f>IF(V33="","",V33/100)</f>
        <v>0.74299999999999999</v>
      </c>
      <c r="X33" s="102">
        <f>IF($G33="","",$G33)</f>
        <v>12</v>
      </c>
      <c r="Y33" s="102">
        <f>IF($K33="","",$K33)</f>
        <v>15</v>
      </c>
      <c r="Z33" s="102">
        <f>IF(J33="","",J33-1)</f>
        <v>6</v>
      </c>
      <c r="AA33" s="102">
        <f>IF($L33="","",$L33)</f>
        <v>3</v>
      </c>
      <c r="AB33" s="102">
        <f>IF($M33="","",$M33)</f>
        <v>14</v>
      </c>
      <c r="AC33" s="102">
        <f>IF($H34="","",$H34)</f>
        <v>117.3</v>
      </c>
      <c r="AD33" s="102">
        <f>IF(AC33="","",AC33/100)</f>
        <v>1.173</v>
      </c>
      <c r="AE33" s="102">
        <f>IF($G34="","",$G34)</f>
        <v>16.5</v>
      </c>
      <c r="AF33" s="102">
        <f>IF($K34="","",$K34)</f>
        <v>28</v>
      </c>
      <c r="AG33" s="102">
        <f>IF(J34="","",J34-1)</f>
        <v>4</v>
      </c>
      <c r="AH33" s="102">
        <f>IF($L34="","",$L34)</f>
        <v>2</v>
      </c>
      <c r="AI33" s="102">
        <f>IF($M34="","",$M34)</f>
        <v>32</v>
      </c>
      <c r="AJ33" s="102">
        <f>IF($H35="","",$H35)</f>
        <v>83.8</v>
      </c>
      <c r="AK33" s="102">
        <f>IF(AJ33="","",AJ33/100)</f>
        <v>0.83799999999999997</v>
      </c>
      <c r="AL33" s="102">
        <f>IF($G35="","",$G35)</f>
        <v>12</v>
      </c>
      <c r="AM33" s="102">
        <f>IF($K35="","",$K35)</f>
        <v>25</v>
      </c>
      <c r="AN33" s="102">
        <f>IF(J35="","",J35-1)</f>
        <v>5</v>
      </c>
      <c r="AO33" s="102">
        <f>IF($L35="","",$L35)</f>
        <v>2</v>
      </c>
      <c r="AP33" s="102">
        <f>IF($M35="","",$M35)</f>
        <v>27</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25.666666666666668</v>
      </c>
      <c r="BM33" s="102">
        <f>SUM(P33:P38)/U33</f>
        <v>1</v>
      </c>
      <c r="BN33" s="102">
        <f>SUM(Q33:Q38)/U33</f>
        <v>8.3333333333333339</v>
      </c>
      <c r="BO33" s="102">
        <f>SUM(R33:R38)/U33</f>
        <v>10.666666666666666</v>
      </c>
    </row>
    <row r="34" spans="2:67" ht="15.75" x14ac:dyDescent="0.2">
      <c r="B34" s="147"/>
      <c r="C34" s="21" t="s">
        <v>103</v>
      </c>
      <c r="D34" s="19" t="s">
        <v>730</v>
      </c>
      <c r="E34" s="19">
        <v>253</v>
      </c>
      <c r="F34" s="20"/>
      <c r="G34" s="19">
        <v>16.5</v>
      </c>
      <c r="H34" s="19">
        <v>117.3</v>
      </c>
      <c r="I34" s="19"/>
      <c r="J34" s="19">
        <v>5</v>
      </c>
      <c r="K34" s="19">
        <v>28</v>
      </c>
      <c r="L34" s="19">
        <v>2</v>
      </c>
      <c r="M34" s="19">
        <v>32</v>
      </c>
      <c r="N34" s="19">
        <v>28</v>
      </c>
      <c r="O34" s="19">
        <v>61</v>
      </c>
      <c r="P34" s="19">
        <v>2</v>
      </c>
      <c r="Q34" s="19">
        <v>17</v>
      </c>
      <c r="R34" s="19">
        <v>11</v>
      </c>
      <c r="S34" s="18" t="s">
        <v>752</v>
      </c>
    </row>
    <row r="35" spans="2:67" ht="15.75" x14ac:dyDescent="0.2">
      <c r="B35" s="147"/>
      <c r="C35" s="21" t="s">
        <v>102</v>
      </c>
      <c r="D35" s="19" t="str">
        <f>D34</f>
        <v>SR</v>
      </c>
      <c r="E35" s="19">
        <f>E34</f>
        <v>253</v>
      </c>
      <c r="F35" s="20"/>
      <c r="G35" s="19">
        <v>12</v>
      </c>
      <c r="H35" s="19">
        <v>83.8</v>
      </c>
      <c r="I35" s="19"/>
      <c r="J35" s="19">
        <v>6</v>
      </c>
      <c r="K35" s="19">
        <v>25</v>
      </c>
      <c r="L35" s="19">
        <v>2</v>
      </c>
      <c r="M35" s="19">
        <v>27</v>
      </c>
      <c r="N35" s="19">
        <v>18</v>
      </c>
      <c r="O35" s="19">
        <v>16</v>
      </c>
      <c r="P35" s="19">
        <v>1</v>
      </c>
      <c r="Q35" s="19">
        <v>0</v>
      </c>
      <c r="R35" s="19">
        <v>12</v>
      </c>
      <c r="S35" s="18" t="s">
        <v>732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253</v>
      </c>
      <c r="F40" s="13">
        <f>F33</f>
        <v>1523.89</v>
      </c>
      <c r="G40" s="13">
        <f t="shared" ref="G40:R40" si="4">AVERAGE(G33:G38)</f>
        <v>13.5</v>
      </c>
      <c r="H40" s="13">
        <f t="shared" si="4"/>
        <v>91.8</v>
      </c>
      <c r="I40" s="13" t="e">
        <f t="shared" si="4"/>
        <v>#DIV/0!</v>
      </c>
      <c r="J40" s="13">
        <f t="shared" si="4"/>
        <v>6</v>
      </c>
      <c r="K40" s="13">
        <f t="shared" si="4"/>
        <v>22.666666666666668</v>
      </c>
      <c r="L40" s="13">
        <f t="shared" si="4"/>
        <v>2.3333333333333335</v>
      </c>
      <c r="M40" s="13">
        <f t="shared" si="4"/>
        <v>24.333333333333332</v>
      </c>
      <c r="N40" s="13">
        <f t="shared" si="4"/>
        <v>20</v>
      </c>
      <c r="O40" s="13">
        <f t="shared" si="4"/>
        <v>25.666666666666668</v>
      </c>
      <c r="P40" s="13">
        <f t="shared" si="4"/>
        <v>1</v>
      </c>
      <c r="Q40" s="13">
        <f t="shared" si="4"/>
        <v>8.3333333333333339</v>
      </c>
      <c r="R40" s="13">
        <f t="shared" si="4"/>
        <v>10.666666666666666</v>
      </c>
      <c r="S40" s="12"/>
    </row>
    <row r="41" spans="2:67" ht="15.75" x14ac:dyDescent="0.2">
      <c r="B41" s="17"/>
      <c r="C41" s="16" t="s">
        <v>97</v>
      </c>
      <c r="D41" s="15"/>
      <c r="E41" s="14"/>
      <c r="F41" s="14"/>
      <c r="G41" s="13">
        <f t="shared" ref="G41:R41" si="5">STDEV(G33:G38)/SQRT(COUNT(G33:G38))</f>
        <v>1.5000000000000002</v>
      </c>
      <c r="H41" s="13">
        <f t="shared" si="5"/>
        <v>13.041600106326424</v>
      </c>
      <c r="I41" s="13" t="e">
        <f t="shared" si="5"/>
        <v>#DIV/0!</v>
      </c>
      <c r="J41" s="13">
        <f t="shared" si="5"/>
        <v>0.57735026918962584</v>
      </c>
      <c r="K41" s="13">
        <f t="shared" si="5"/>
        <v>3.9299420408505337</v>
      </c>
      <c r="L41" s="13">
        <f t="shared" si="5"/>
        <v>0.33333333333333365</v>
      </c>
      <c r="M41" s="13">
        <f t="shared" si="5"/>
        <v>5.3644923131436952</v>
      </c>
      <c r="N41" s="13">
        <f t="shared" si="5"/>
        <v>4.1633319989322652</v>
      </c>
      <c r="O41" s="13">
        <f t="shared" si="5"/>
        <v>18.260461233069783</v>
      </c>
      <c r="P41" s="13">
        <f t="shared" si="5"/>
        <v>0.57735026918962584</v>
      </c>
      <c r="Q41" s="13">
        <f t="shared" si="5"/>
        <v>4.9103066208854118</v>
      </c>
      <c r="R41" s="13">
        <f t="shared" si="5"/>
        <v>0.88191710368819876</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251</v>
      </c>
      <c r="F43" s="19">
        <v>1476.22</v>
      </c>
      <c r="G43" s="19">
        <v>16</v>
      </c>
      <c r="H43" s="19">
        <v>114</v>
      </c>
      <c r="I43" s="19"/>
      <c r="J43" s="19">
        <v>5</v>
      </c>
      <c r="K43" s="19">
        <v>29</v>
      </c>
      <c r="L43" s="19">
        <v>2</v>
      </c>
      <c r="M43" s="19">
        <v>25</v>
      </c>
      <c r="N43" s="19">
        <v>31</v>
      </c>
      <c r="O43" s="19">
        <v>25</v>
      </c>
      <c r="P43" s="19">
        <v>2</v>
      </c>
      <c r="Q43" s="19">
        <v>7</v>
      </c>
      <c r="R43" s="19">
        <v>9</v>
      </c>
      <c r="S43" s="18" t="s">
        <v>752</v>
      </c>
      <c r="U43" s="102">
        <v>3</v>
      </c>
      <c r="V43" s="102">
        <f>IF($H43="","",$H43)</f>
        <v>114</v>
      </c>
      <c r="W43" s="102">
        <f>IF(V43="","",V43/100)</f>
        <v>1.1399999999999999</v>
      </c>
      <c r="X43" s="102">
        <f>IF($G43="","",$G43)</f>
        <v>16</v>
      </c>
      <c r="Y43" s="102">
        <f>IF($K43="","",$K43)</f>
        <v>29</v>
      </c>
      <c r="Z43" s="102">
        <f>IF(J43="","",J43-1)</f>
        <v>4</v>
      </c>
      <c r="AA43" s="102">
        <f>IF($L43="","",$L43)</f>
        <v>2</v>
      </c>
      <c r="AB43" s="102">
        <f>IF($M43="","",$M43)</f>
        <v>25</v>
      </c>
      <c r="AC43" s="102">
        <f>IF($H44="","",$H44)</f>
        <v>108</v>
      </c>
      <c r="AD43" s="102">
        <f>IF(AC43="","",AC43/100)</f>
        <v>1.08</v>
      </c>
      <c r="AE43" s="102">
        <f>IF($G44="","",$G44)</f>
        <v>15.8</v>
      </c>
      <c r="AF43" s="102">
        <f>IF($K44="","",$K44)</f>
        <v>30</v>
      </c>
      <c r="AG43" s="102">
        <f>IF(J44="","",J44-1)</f>
        <v>4</v>
      </c>
      <c r="AH43" s="102">
        <f>IF($L44="","",$L44)</f>
        <v>2</v>
      </c>
      <c r="AI43" s="102">
        <f>IF($M44="","",$M44)</f>
        <v>24</v>
      </c>
      <c r="AJ43" s="102">
        <f>IF($H45="","",$H45)</f>
        <v>86</v>
      </c>
      <c r="AK43" s="102">
        <f>IF(AJ43="","",AJ43/100)</f>
        <v>0.86</v>
      </c>
      <c r="AL43" s="102">
        <f>IF($G45="","",$G45)</f>
        <v>15.9</v>
      </c>
      <c r="AM43" s="102">
        <f>IF($K45="","",$K45)</f>
        <v>21</v>
      </c>
      <c r="AN43" s="102">
        <f>IF(J45="","",J45-1)</f>
        <v>5</v>
      </c>
      <c r="AO43" s="102">
        <f>IF($L45="","",$L45)</f>
        <v>6</v>
      </c>
      <c r="AP43" s="102">
        <f>IF($M45="","",$M45)</f>
        <v>38</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17.333333333333332</v>
      </c>
      <c r="BM43" s="102">
        <f>SUM(P43:P48)/U43</f>
        <v>1</v>
      </c>
      <c r="BN43" s="102">
        <f>SUM(Q43:Q48)/U43</f>
        <v>7.333333333333333</v>
      </c>
      <c r="BO43" s="102">
        <f>SUM(R43:R48)/U43</f>
        <v>16.666666666666668</v>
      </c>
    </row>
    <row r="44" spans="2:67" ht="15.75" x14ac:dyDescent="0.2">
      <c r="B44" s="147"/>
      <c r="C44" s="21" t="s">
        <v>103</v>
      </c>
      <c r="D44" s="19" t="s">
        <v>730</v>
      </c>
      <c r="E44" s="19">
        <v>253</v>
      </c>
      <c r="F44" s="20"/>
      <c r="G44" s="19">
        <v>15.8</v>
      </c>
      <c r="H44" s="19">
        <v>108</v>
      </c>
      <c r="I44" s="19"/>
      <c r="J44" s="19">
        <v>5</v>
      </c>
      <c r="K44" s="19">
        <v>30</v>
      </c>
      <c r="L44" s="19">
        <v>2</v>
      </c>
      <c r="M44" s="19">
        <v>24</v>
      </c>
      <c r="N44" s="19">
        <v>27</v>
      </c>
      <c r="O44" s="19">
        <v>22</v>
      </c>
      <c r="P44" s="19">
        <v>1</v>
      </c>
      <c r="Q44" s="19">
        <v>11</v>
      </c>
      <c r="R44" s="19">
        <v>15</v>
      </c>
      <c r="S44" s="18" t="s">
        <v>752</v>
      </c>
    </row>
    <row r="45" spans="2:67" ht="15.75" x14ac:dyDescent="0.2">
      <c r="B45" s="147"/>
      <c r="C45" s="21" t="s">
        <v>102</v>
      </c>
      <c r="D45" s="19" t="str">
        <f>D44</f>
        <v>SR</v>
      </c>
      <c r="E45" s="19">
        <f>E44</f>
        <v>253</v>
      </c>
      <c r="F45" s="20"/>
      <c r="G45" s="19">
        <v>15.9</v>
      </c>
      <c r="H45" s="19">
        <v>86</v>
      </c>
      <c r="I45" s="19"/>
      <c r="J45" s="19">
        <v>6</v>
      </c>
      <c r="K45" s="19">
        <v>21</v>
      </c>
      <c r="L45" s="19">
        <v>6</v>
      </c>
      <c r="M45" s="19">
        <v>38</v>
      </c>
      <c r="N45" s="19">
        <v>37</v>
      </c>
      <c r="O45" s="19">
        <v>5</v>
      </c>
      <c r="P45" s="19">
        <v>0</v>
      </c>
      <c r="Q45" s="19">
        <v>4</v>
      </c>
      <c r="R45" s="19">
        <v>26</v>
      </c>
      <c r="S45" s="18" t="s">
        <v>732</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253</v>
      </c>
      <c r="F50" s="13">
        <f>F43</f>
        <v>1476.22</v>
      </c>
      <c r="G50" s="13">
        <f t="shared" ref="G50:R50" si="6">AVERAGE(G43:G48)</f>
        <v>15.9</v>
      </c>
      <c r="H50" s="13">
        <f t="shared" si="6"/>
        <v>102.66666666666667</v>
      </c>
      <c r="I50" s="13" t="e">
        <f t="shared" si="6"/>
        <v>#DIV/0!</v>
      </c>
      <c r="J50" s="13">
        <f t="shared" si="6"/>
        <v>5.333333333333333</v>
      </c>
      <c r="K50" s="13">
        <f t="shared" si="6"/>
        <v>26.666666666666668</v>
      </c>
      <c r="L50" s="13">
        <f t="shared" si="6"/>
        <v>3.3333333333333335</v>
      </c>
      <c r="M50" s="13">
        <f t="shared" si="6"/>
        <v>29</v>
      </c>
      <c r="N50" s="13">
        <f t="shared" si="6"/>
        <v>31.666666666666668</v>
      </c>
      <c r="O50" s="13">
        <f t="shared" si="6"/>
        <v>17.333333333333332</v>
      </c>
      <c r="P50" s="13">
        <f t="shared" si="6"/>
        <v>1</v>
      </c>
      <c r="Q50" s="13">
        <f t="shared" si="6"/>
        <v>7.333333333333333</v>
      </c>
      <c r="R50" s="13">
        <f t="shared" si="6"/>
        <v>16.666666666666668</v>
      </c>
      <c r="S50" s="12"/>
    </row>
    <row r="51" spans="2:67" ht="15.75" x14ac:dyDescent="0.2">
      <c r="B51" s="17"/>
      <c r="C51" s="16" t="s">
        <v>97</v>
      </c>
      <c r="D51" s="15"/>
      <c r="E51" s="14"/>
      <c r="F51" s="14"/>
      <c r="G51" s="13">
        <f t="shared" ref="G51:R51" si="7">STDEV(G43:G48)/SQRT(COUNT(G43:G48))</f>
        <v>5.7735026918962373E-2</v>
      </c>
      <c r="H51" s="13">
        <f t="shared" si="7"/>
        <v>8.511430223202483</v>
      </c>
      <c r="I51" s="13" t="e">
        <f t="shared" si="7"/>
        <v>#DIV/0!</v>
      </c>
      <c r="J51" s="13">
        <f t="shared" si="7"/>
        <v>0.33333333333333337</v>
      </c>
      <c r="K51" s="13">
        <f t="shared" si="7"/>
        <v>2.8480012484391728</v>
      </c>
      <c r="L51" s="13">
        <f t="shared" si="7"/>
        <v>1.3333333333333333</v>
      </c>
      <c r="M51" s="13">
        <f t="shared" si="7"/>
        <v>4.5092497528228943</v>
      </c>
      <c r="N51" s="13">
        <f t="shared" si="7"/>
        <v>2.9059326290271117</v>
      </c>
      <c r="O51" s="13">
        <f t="shared" si="7"/>
        <v>6.2271805640898013</v>
      </c>
      <c r="P51" s="13">
        <f t="shared" si="7"/>
        <v>0.57735026918962584</v>
      </c>
      <c r="Q51" s="13">
        <f t="shared" si="7"/>
        <v>2.0275875100994063</v>
      </c>
      <c r="R51" s="13">
        <f t="shared" si="7"/>
        <v>4.9777281743560255</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745</v>
      </c>
      <c r="E53" s="19">
        <v>251</v>
      </c>
      <c r="F53" s="19">
        <v>1520.34</v>
      </c>
      <c r="G53" s="19">
        <v>8.19</v>
      </c>
      <c r="H53" s="19">
        <v>81.3</v>
      </c>
      <c r="I53" s="19"/>
      <c r="J53" s="19">
        <v>7</v>
      </c>
      <c r="K53" s="19">
        <v>20</v>
      </c>
      <c r="L53" s="19">
        <v>1</v>
      </c>
      <c r="M53" s="19">
        <v>6</v>
      </c>
      <c r="N53" s="19">
        <v>13</v>
      </c>
      <c r="O53" s="19">
        <v>0</v>
      </c>
      <c r="P53" s="19">
        <v>0</v>
      </c>
      <c r="Q53" s="19">
        <v>1</v>
      </c>
      <c r="R53" s="19">
        <v>2</v>
      </c>
      <c r="S53" s="18" t="s">
        <v>731</v>
      </c>
      <c r="T53" s="7" t="s">
        <v>791</v>
      </c>
      <c r="U53" s="102">
        <v>3</v>
      </c>
      <c r="V53" s="102">
        <f>IF($H53="","",$H53)</f>
        <v>81.3</v>
      </c>
      <c r="W53" s="102">
        <f>IF(V53="","",V53/100)</f>
        <v>0.81299999999999994</v>
      </c>
      <c r="X53" s="102">
        <f>IF($G53="","",$G53)</f>
        <v>8.19</v>
      </c>
      <c r="Y53" s="102">
        <f>IF($K53="","",$K53)</f>
        <v>20</v>
      </c>
      <c r="Z53" s="102">
        <f>IF(J53="","",J53-1)</f>
        <v>6</v>
      </c>
      <c r="AA53" s="102">
        <f>IF($L53="","",$L53)</f>
        <v>1</v>
      </c>
      <c r="AB53" s="102">
        <f>IF($M53="","",$M53)</f>
        <v>6</v>
      </c>
      <c r="AC53" s="102">
        <f>IF($H54="","",$H54)</f>
        <v>112.2</v>
      </c>
      <c r="AD53" s="102">
        <f>IF(AC53="","",AC53/100)</f>
        <v>1.1220000000000001</v>
      </c>
      <c r="AE53" s="102">
        <f>IF($G54="","",$G54)</f>
        <v>10.52</v>
      </c>
      <c r="AF53" s="102">
        <f>IF($K54="","",$K54)</f>
        <v>30</v>
      </c>
      <c r="AG53" s="102">
        <f>IF(J54="","",J54-1)</f>
        <v>8</v>
      </c>
      <c r="AH53" s="102">
        <f>IF($L54="","",$L54)</f>
        <v>1</v>
      </c>
      <c r="AI53" s="102">
        <f>IF($M54="","",$M54)</f>
        <v>12</v>
      </c>
      <c r="AJ53" s="102">
        <f>IF($H55="","",$H55)</f>
        <v>116.4</v>
      </c>
      <c r="AK53" s="102">
        <f>IF(AJ53="","",AJ53/100)</f>
        <v>1.1640000000000001</v>
      </c>
      <c r="AL53" s="102">
        <f>IF($G55="","",$G55)</f>
        <v>12.3</v>
      </c>
      <c r="AM53" s="102">
        <f>IF($K55="","",$K55)</f>
        <v>31</v>
      </c>
      <c r="AN53" s="102">
        <f>IF(J55="","",J55-1)</f>
        <v>10</v>
      </c>
      <c r="AO53" s="102">
        <f>IF($L55="","",$L55)</f>
        <v>2</v>
      </c>
      <c r="AP53" s="102">
        <f>IF($M55="","",$M55)</f>
        <v>33</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2.3333333333333335</v>
      </c>
      <c r="BM53" s="102">
        <f>SUM(P53:P58)/U53</f>
        <v>0.66666666666666663</v>
      </c>
      <c r="BN53" s="102">
        <f>SUM(Q53:Q58)/U53</f>
        <v>10.333333333333334</v>
      </c>
      <c r="BO53" s="102">
        <f>SUM(R53:R58)/U53</f>
        <v>5.333333333333333</v>
      </c>
    </row>
    <row r="54" spans="2:67" ht="15.75" x14ac:dyDescent="0.2">
      <c r="B54" s="147"/>
      <c r="C54" s="21" t="s">
        <v>103</v>
      </c>
      <c r="D54" s="19" t="s">
        <v>745</v>
      </c>
      <c r="E54" s="19">
        <v>253</v>
      </c>
      <c r="F54" s="20"/>
      <c r="G54" s="19">
        <v>10.52</v>
      </c>
      <c r="H54" s="19">
        <v>112.2</v>
      </c>
      <c r="I54" s="19"/>
      <c r="J54" s="19">
        <v>9</v>
      </c>
      <c r="K54" s="19">
        <v>30</v>
      </c>
      <c r="L54" s="19">
        <v>1</v>
      </c>
      <c r="M54" s="19">
        <v>12</v>
      </c>
      <c r="N54" s="19">
        <v>17</v>
      </c>
      <c r="O54" s="19">
        <v>3</v>
      </c>
      <c r="P54" s="19">
        <v>2</v>
      </c>
      <c r="Q54" s="19">
        <v>6</v>
      </c>
      <c r="R54" s="19">
        <v>8</v>
      </c>
      <c r="S54" s="18"/>
    </row>
    <row r="55" spans="2:67" ht="15.75" x14ac:dyDescent="0.2">
      <c r="B55" s="147"/>
      <c r="C55" s="21" t="s">
        <v>102</v>
      </c>
      <c r="D55" s="19" t="str">
        <f>D54</f>
        <v>CO'B</v>
      </c>
      <c r="E55" s="19">
        <f>E54</f>
        <v>253</v>
      </c>
      <c r="F55" s="20"/>
      <c r="G55" s="19">
        <v>12.3</v>
      </c>
      <c r="H55" s="19">
        <v>116.4</v>
      </c>
      <c r="I55" s="19"/>
      <c r="J55" s="19">
        <v>11</v>
      </c>
      <c r="K55" s="19">
        <v>31</v>
      </c>
      <c r="L55" s="19">
        <v>2</v>
      </c>
      <c r="M55" s="19">
        <v>33</v>
      </c>
      <c r="N55" s="19">
        <v>38</v>
      </c>
      <c r="O55" s="19">
        <v>4</v>
      </c>
      <c r="P55" s="19">
        <v>0</v>
      </c>
      <c r="Q55" s="19">
        <v>24</v>
      </c>
      <c r="R55" s="19">
        <v>6</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253</v>
      </c>
      <c r="F60" s="13">
        <f>F53</f>
        <v>1520.34</v>
      </c>
      <c r="G60" s="13">
        <f t="shared" ref="G60:R60" si="8">AVERAGE(G53:G58)</f>
        <v>10.336666666666668</v>
      </c>
      <c r="H60" s="13">
        <f t="shared" si="8"/>
        <v>103.3</v>
      </c>
      <c r="I60" s="13" t="e">
        <f t="shared" si="8"/>
        <v>#DIV/0!</v>
      </c>
      <c r="J60" s="13">
        <f t="shared" si="8"/>
        <v>9</v>
      </c>
      <c r="K60" s="13">
        <f t="shared" si="8"/>
        <v>27</v>
      </c>
      <c r="L60" s="13">
        <f t="shared" si="8"/>
        <v>1.3333333333333333</v>
      </c>
      <c r="M60" s="13">
        <f t="shared" si="8"/>
        <v>17</v>
      </c>
      <c r="N60" s="13">
        <f t="shared" si="8"/>
        <v>22.666666666666668</v>
      </c>
      <c r="O60" s="13">
        <f t="shared" si="8"/>
        <v>2.3333333333333335</v>
      </c>
      <c r="P60" s="13">
        <f t="shared" si="8"/>
        <v>0.66666666666666663</v>
      </c>
      <c r="Q60" s="13">
        <f t="shared" si="8"/>
        <v>10.333333333333334</v>
      </c>
      <c r="R60" s="13">
        <f t="shared" si="8"/>
        <v>5.333333333333333</v>
      </c>
      <c r="S60" s="12"/>
    </row>
    <row r="61" spans="2:67" ht="15.75" x14ac:dyDescent="0.2">
      <c r="B61" s="17"/>
      <c r="C61" s="16" t="s">
        <v>97</v>
      </c>
      <c r="D61" s="15"/>
      <c r="E61" s="14"/>
      <c r="F61" s="14"/>
      <c r="G61" s="13">
        <f t="shared" ref="G61:R61" si="9">STDEV(G53:G58)/SQRT(COUNT(G53:G58))</f>
        <v>1.1899906628952044</v>
      </c>
      <c r="H61" s="13">
        <f t="shared" si="9"/>
        <v>11.066616465749618</v>
      </c>
      <c r="I61" s="13" t="e">
        <f t="shared" si="9"/>
        <v>#DIV/0!</v>
      </c>
      <c r="J61" s="13">
        <f t="shared" si="9"/>
        <v>1.1547005383792517</v>
      </c>
      <c r="K61" s="13">
        <f t="shared" si="9"/>
        <v>3.5118845842842461</v>
      </c>
      <c r="L61" s="13">
        <f t="shared" si="9"/>
        <v>0.33333333333333337</v>
      </c>
      <c r="M61" s="13">
        <f t="shared" si="9"/>
        <v>8.1853527718724504</v>
      </c>
      <c r="N61" s="13">
        <f t="shared" si="9"/>
        <v>7.7531355664086732</v>
      </c>
      <c r="O61" s="13">
        <f t="shared" si="9"/>
        <v>1.2018504251546633</v>
      </c>
      <c r="P61" s="13">
        <f t="shared" si="9"/>
        <v>0.66666666666666674</v>
      </c>
      <c r="Q61" s="13">
        <f t="shared" si="9"/>
        <v>6.9841089465856552</v>
      </c>
      <c r="R61" s="13">
        <f t="shared" si="9"/>
        <v>1.763834207376394</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745</v>
      </c>
      <c r="E63" s="19">
        <v>251</v>
      </c>
      <c r="F63" s="19">
        <v>1649.04</v>
      </c>
      <c r="G63" s="19">
        <v>10.57</v>
      </c>
      <c r="H63" s="19">
        <v>96.6</v>
      </c>
      <c r="I63" s="19"/>
      <c r="J63" s="19">
        <v>7</v>
      </c>
      <c r="K63" s="19">
        <v>32</v>
      </c>
      <c r="L63" s="19">
        <v>0</v>
      </c>
      <c r="M63" s="19">
        <v>0</v>
      </c>
      <c r="N63" s="19">
        <v>21</v>
      </c>
      <c r="O63" s="19">
        <v>6</v>
      </c>
      <c r="P63" s="19">
        <v>0</v>
      </c>
      <c r="Q63" s="19">
        <v>8</v>
      </c>
      <c r="R63" s="19">
        <v>5</v>
      </c>
      <c r="S63" s="18" t="s">
        <v>752</v>
      </c>
      <c r="T63" s="7" t="s">
        <v>852</v>
      </c>
      <c r="U63" s="102">
        <v>3</v>
      </c>
      <c r="V63" s="102">
        <f>IF($H63="","",$H63)</f>
        <v>96.6</v>
      </c>
      <c r="W63" s="102">
        <f>IF(V63="","",V63/100)</f>
        <v>0.96599999999999997</v>
      </c>
      <c r="X63" s="102">
        <f>IF($G63="","",$G63)</f>
        <v>10.57</v>
      </c>
      <c r="Y63" s="102">
        <f>IF($K63="","",$K63)</f>
        <v>32</v>
      </c>
      <c r="Z63" s="102">
        <f>IF(J63="","",J63-1)</f>
        <v>6</v>
      </c>
      <c r="AA63" s="102">
        <f>IF($L63="","",$L63)</f>
        <v>0</v>
      </c>
      <c r="AB63" s="102">
        <f>IF($M63="","",$M63)</f>
        <v>0</v>
      </c>
      <c r="AC63" s="102">
        <f>IF($H64="","",$H64)</f>
        <v>84.5</v>
      </c>
      <c r="AD63" s="102">
        <f>IF(AC63="","",AC63/100)</f>
        <v>0.84499999999999997</v>
      </c>
      <c r="AE63" s="102">
        <f>IF($G64="","",$G64)</f>
        <v>10.08</v>
      </c>
      <c r="AF63" s="102">
        <f>IF($K64="","",$K64)</f>
        <v>24</v>
      </c>
      <c r="AG63" s="102">
        <f>IF(J64="","",J64-1)</f>
        <v>5</v>
      </c>
      <c r="AH63" s="102">
        <f>IF($L64="","",$L64)</f>
        <v>1</v>
      </c>
      <c r="AI63" s="102">
        <f>IF($M64="","",$M64)</f>
        <v>10</v>
      </c>
      <c r="AJ63" s="102">
        <f>IF($H65="","",$H65)</f>
        <v>99.4</v>
      </c>
      <c r="AK63" s="102">
        <f>IF(AJ63="","",AJ63/100)</f>
        <v>0.99400000000000011</v>
      </c>
      <c r="AL63" s="102">
        <f>IF($G65="","",$G65)</f>
        <v>10.52</v>
      </c>
      <c r="AM63" s="102">
        <f>IF($K65="","",$K65)</f>
        <v>29</v>
      </c>
      <c r="AN63" s="102">
        <f>IF(J65="","",J65-1)</f>
        <v>7</v>
      </c>
      <c r="AO63" s="102">
        <f>IF($L65="","",$L65)</f>
        <v>1</v>
      </c>
      <c r="AP63" s="102">
        <f>IF($M65="","",$M65)</f>
        <v>8</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8.6666666666666661</v>
      </c>
      <c r="BM63" s="102">
        <f>SUM(P63:P68)/U63</f>
        <v>0.66666666666666663</v>
      </c>
      <c r="BN63" s="102">
        <f>SUM(Q63:Q68)/U63</f>
        <v>3</v>
      </c>
      <c r="BO63" s="102">
        <f>SUM(R63:R68)/U63</f>
        <v>7</v>
      </c>
    </row>
    <row r="64" spans="2:67" ht="15.75" x14ac:dyDescent="0.2">
      <c r="B64" s="147"/>
      <c r="C64" s="21" t="s">
        <v>103</v>
      </c>
      <c r="D64" s="19" t="s">
        <v>745</v>
      </c>
      <c r="E64" s="19">
        <v>254</v>
      </c>
      <c r="F64" s="20"/>
      <c r="G64" s="19">
        <v>10.08</v>
      </c>
      <c r="H64" s="19">
        <v>84.5</v>
      </c>
      <c r="I64" s="19"/>
      <c r="J64" s="19">
        <v>6</v>
      </c>
      <c r="K64" s="19">
        <v>24</v>
      </c>
      <c r="L64" s="19">
        <v>1</v>
      </c>
      <c r="M64" s="19">
        <v>10</v>
      </c>
      <c r="N64" s="19">
        <v>18</v>
      </c>
      <c r="O64" s="19">
        <v>9</v>
      </c>
      <c r="P64" s="19">
        <v>1</v>
      </c>
      <c r="Q64" s="19">
        <v>0</v>
      </c>
      <c r="R64" s="19">
        <v>7</v>
      </c>
      <c r="S64" s="18" t="s">
        <v>731</v>
      </c>
    </row>
    <row r="65" spans="2:67" ht="15.75" x14ac:dyDescent="0.2">
      <c r="B65" s="147"/>
      <c r="C65" s="21" t="s">
        <v>102</v>
      </c>
      <c r="D65" s="19" t="str">
        <f>D64</f>
        <v>CO'B</v>
      </c>
      <c r="E65" s="19">
        <f>E64</f>
        <v>254</v>
      </c>
      <c r="F65" s="20"/>
      <c r="G65" s="19">
        <v>10.52</v>
      </c>
      <c r="H65" s="19">
        <v>99.4</v>
      </c>
      <c r="I65" s="19"/>
      <c r="J65" s="19">
        <v>8</v>
      </c>
      <c r="K65" s="19">
        <v>29</v>
      </c>
      <c r="L65" s="19">
        <v>1</v>
      </c>
      <c r="M65" s="19">
        <v>8</v>
      </c>
      <c r="N65" s="19">
        <v>19</v>
      </c>
      <c r="O65" s="19">
        <v>11</v>
      </c>
      <c r="P65" s="19">
        <v>1</v>
      </c>
      <c r="Q65" s="19">
        <v>1</v>
      </c>
      <c r="R65" s="19">
        <v>9</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254</v>
      </c>
      <c r="F70" s="13">
        <f>F63</f>
        <v>1649.04</v>
      </c>
      <c r="G70" s="13">
        <f t="shared" ref="G70:R70" si="10">AVERAGE(G63:G68)</f>
        <v>10.389999999999999</v>
      </c>
      <c r="H70" s="13">
        <f t="shared" si="10"/>
        <v>93.5</v>
      </c>
      <c r="I70" s="13" t="e">
        <f t="shared" si="10"/>
        <v>#DIV/0!</v>
      </c>
      <c r="J70" s="13">
        <f t="shared" si="10"/>
        <v>7</v>
      </c>
      <c r="K70" s="13">
        <f t="shared" si="10"/>
        <v>28.333333333333332</v>
      </c>
      <c r="L70" s="13">
        <f t="shared" si="10"/>
        <v>0.66666666666666663</v>
      </c>
      <c r="M70" s="13">
        <f t="shared" si="10"/>
        <v>6</v>
      </c>
      <c r="N70" s="13">
        <f t="shared" si="10"/>
        <v>19.333333333333332</v>
      </c>
      <c r="O70" s="13">
        <f t="shared" si="10"/>
        <v>8.6666666666666661</v>
      </c>
      <c r="P70" s="13">
        <f t="shared" si="10"/>
        <v>0.66666666666666663</v>
      </c>
      <c r="Q70" s="13">
        <f t="shared" si="10"/>
        <v>3</v>
      </c>
      <c r="R70" s="13">
        <f t="shared" si="10"/>
        <v>7</v>
      </c>
      <c r="S70" s="12"/>
    </row>
    <row r="71" spans="2:67" ht="15.75" x14ac:dyDescent="0.2">
      <c r="B71" s="17"/>
      <c r="C71" s="16" t="s">
        <v>97</v>
      </c>
      <c r="D71" s="15"/>
      <c r="E71" s="14"/>
      <c r="F71" s="14"/>
      <c r="G71" s="13">
        <f t="shared" ref="G71:R71" si="11">STDEV(G63:G68)/SQRT(COUNT(G63:G68))</f>
        <v>0.15567059238447489</v>
      </c>
      <c r="H71" s="13">
        <f t="shared" si="11"/>
        <v>4.5720163312627546</v>
      </c>
      <c r="I71" s="13" t="e">
        <f t="shared" si="11"/>
        <v>#DIV/0!</v>
      </c>
      <c r="J71" s="13">
        <f t="shared" si="11"/>
        <v>0.57735026918962584</v>
      </c>
      <c r="K71" s="13">
        <f t="shared" si="11"/>
        <v>2.3333333333333282</v>
      </c>
      <c r="L71" s="13">
        <f t="shared" si="11"/>
        <v>0.33333333333333337</v>
      </c>
      <c r="M71" s="13">
        <f t="shared" si="11"/>
        <v>3.0550504633038935</v>
      </c>
      <c r="N71" s="13">
        <f t="shared" si="11"/>
        <v>0.88191710368819698</v>
      </c>
      <c r="O71" s="13">
        <f t="shared" si="11"/>
        <v>1.4529663145135574</v>
      </c>
      <c r="P71" s="13">
        <f t="shared" si="11"/>
        <v>0.33333333333333337</v>
      </c>
      <c r="Q71" s="13">
        <f t="shared" si="11"/>
        <v>2.5166114784235836</v>
      </c>
      <c r="R71" s="13">
        <f t="shared" si="11"/>
        <v>1.1547005383792517</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730</v>
      </c>
      <c r="E73" s="19">
        <v>251</v>
      </c>
      <c r="F73" s="19">
        <v>1546.89</v>
      </c>
      <c r="G73" s="19">
        <v>11.32</v>
      </c>
      <c r="H73" s="19">
        <v>125.6</v>
      </c>
      <c r="I73" s="19"/>
      <c r="J73" s="19">
        <v>8</v>
      </c>
      <c r="K73" s="19">
        <v>35</v>
      </c>
      <c r="L73" s="19">
        <v>1</v>
      </c>
      <c r="M73" s="19">
        <v>2</v>
      </c>
      <c r="N73" s="19">
        <v>20</v>
      </c>
      <c r="O73" s="19">
        <v>2</v>
      </c>
      <c r="P73" s="19">
        <v>0</v>
      </c>
      <c r="Q73" s="19">
        <v>11</v>
      </c>
      <c r="R73" s="19">
        <v>7</v>
      </c>
      <c r="S73" s="18"/>
      <c r="U73" s="102">
        <v>3</v>
      </c>
      <c r="V73" s="102">
        <f>IF($H73="","",$H73)</f>
        <v>125.6</v>
      </c>
      <c r="W73" s="102">
        <f>IF(V73="","",V73/100)</f>
        <v>1.256</v>
      </c>
      <c r="X73" s="102">
        <f>IF($G73="","",$G73)</f>
        <v>11.32</v>
      </c>
      <c r="Y73" s="102">
        <f>IF($K73="","",$K73)</f>
        <v>35</v>
      </c>
      <c r="Z73" s="102">
        <f>IF(J73="","",J73-1)</f>
        <v>7</v>
      </c>
      <c r="AA73" s="102">
        <f>IF($L73="","",$L73)</f>
        <v>1</v>
      </c>
      <c r="AB73" s="102">
        <f>IF($M73="","",$M73)</f>
        <v>2</v>
      </c>
      <c r="AC73" s="102">
        <f>IF($H74="","",$H74)</f>
        <v>110.2</v>
      </c>
      <c r="AD73" s="102">
        <f>IF(AC73="","",AC73/100)</f>
        <v>1.1020000000000001</v>
      </c>
      <c r="AE73" s="102">
        <f>IF($G74="","",$G74)</f>
        <v>11.53</v>
      </c>
      <c r="AF73" s="102">
        <f>IF($K74="","",$K74)</f>
        <v>29</v>
      </c>
      <c r="AG73" s="102">
        <f>IF(J74="","",J74-1)</f>
        <v>3</v>
      </c>
      <c r="AH73" s="102">
        <f>IF($L74="","",$L74)</f>
        <v>2</v>
      </c>
      <c r="AI73" s="102">
        <f>IF($M74="","",$M74)</f>
        <v>7</v>
      </c>
      <c r="AJ73" s="102">
        <f>IF($H75="","",$H75)</f>
        <v>85.6</v>
      </c>
      <c r="AK73" s="102">
        <f>IF(AJ73="","",AJ73/100)</f>
        <v>0.85599999999999998</v>
      </c>
      <c r="AL73" s="102">
        <f>IF($G75="","",$G75)</f>
        <v>11.97</v>
      </c>
      <c r="AM73" s="102">
        <f>IF($K75="","",$K75)</f>
        <v>22</v>
      </c>
      <c r="AN73" s="102">
        <f>IF(J75="","",J75-1)</f>
        <v>7</v>
      </c>
      <c r="AO73" s="102">
        <f>IF($L75="","",$L75)</f>
        <v>4</v>
      </c>
      <c r="AP73" s="102">
        <f>IF($M75="","",$M75)</f>
        <v>42</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6.666666666666667</v>
      </c>
      <c r="BM73" s="102">
        <f>SUM(P73:P78)/U73</f>
        <v>0.33333333333333331</v>
      </c>
      <c r="BN73" s="102">
        <f>SUM(Q73:Q78)/U73</f>
        <v>5.666666666666667</v>
      </c>
      <c r="BO73" s="102">
        <f>SUM(R73:R78)/U73</f>
        <v>9</v>
      </c>
    </row>
    <row r="74" spans="2:67" ht="15.75" x14ac:dyDescent="0.2">
      <c r="B74" s="147"/>
      <c r="C74" s="21" t="s">
        <v>103</v>
      </c>
      <c r="D74" s="19" t="s">
        <v>745</v>
      </c>
      <c r="E74" s="19">
        <v>254</v>
      </c>
      <c r="F74" s="20"/>
      <c r="G74" s="19">
        <v>11.53</v>
      </c>
      <c r="H74" s="19">
        <v>110.2</v>
      </c>
      <c r="I74" s="19"/>
      <c r="J74" s="19">
        <v>4</v>
      </c>
      <c r="K74" s="19">
        <v>29</v>
      </c>
      <c r="L74" s="19">
        <v>2</v>
      </c>
      <c r="M74" s="19">
        <v>7</v>
      </c>
      <c r="N74" s="19">
        <v>28</v>
      </c>
      <c r="O74" s="19">
        <v>6</v>
      </c>
      <c r="P74" s="19">
        <v>0</v>
      </c>
      <c r="Q74" s="19">
        <v>5</v>
      </c>
      <c r="R74" s="19">
        <v>9</v>
      </c>
      <c r="S74" s="18"/>
    </row>
    <row r="75" spans="2:67" ht="15.75" x14ac:dyDescent="0.2">
      <c r="B75" s="147"/>
      <c r="C75" s="21" t="s">
        <v>102</v>
      </c>
      <c r="D75" s="19" t="str">
        <f>D74</f>
        <v>CO'B</v>
      </c>
      <c r="E75" s="19">
        <f>E74</f>
        <v>254</v>
      </c>
      <c r="F75" s="20"/>
      <c r="G75" s="19">
        <v>11.97</v>
      </c>
      <c r="H75" s="19">
        <v>85.6</v>
      </c>
      <c r="I75" s="19"/>
      <c r="J75" s="19">
        <v>8</v>
      </c>
      <c r="K75" s="19">
        <v>22</v>
      </c>
      <c r="L75" s="19">
        <v>4</v>
      </c>
      <c r="M75" s="19">
        <v>42</v>
      </c>
      <c r="N75" s="19">
        <v>39</v>
      </c>
      <c r="O75" s="19">
        <v>12</v>
      </c>
      <c r="P75" s="19">
        <v>1</v>
      </c>
      <c r="Q75" s="19">
        <v>1</v>
      </c>
      <c r="R75" s="19">
        <v>11</v>
      </c>
      <c r="S75" s="18"/>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254</v>
      </c>
      <c r="F80" s="13">
        <f>F73</f>
        <v>1546.89</v>
      </c>
      <c r="G80" s="13">
        <f t="shared" ref="G80:R80" si="12">AVERAGE(G73:G78)</f>
        <v>11.606666666666667</v>
      </c>
      <c r="H80" s="13">
        <f t="shared" si="12"/>
        <v>107.13333333333333</v>
      </c>
      <c r="I80" s="13" t="e">
        <f t="shared" si="12"/>
        <v>#DIV/0!</v>
      </c>
      <c r="J80" s="13">
        <f t="shared" si="12"/>
        <v>6.666666666666667</v>
      </c>
      <c r="K80" s="13">
        <f t="shared" si="12"/>
        <v>28.666666666666668</v>
      </c>
      <c r="L80" s="13">
        <f t="shared" si="12"/>
        <v>2.3333333333333335</v>
      </c>
      <c r="M80" s="13">
        <f t="shared" si="12"/>
        <v>17</v>
      </c>
      <c r="N80" s="13">
        <f t="shared" si="12"/>
        <v>29</v>
      </c>
      <c r="O80" s="13">
        <f t="shared" si="12"/>
        <v>6.666666666666667</v>
      </c>
      <c r="P80" s="13">
        <f t="shared" si="12"/>
        <v>0.33333333333333331</v>
      </c>
      <c r="Q80" s="13">
        <f t="shared" si="12"/>
        <v>5.666666666666667</v>
      </c>
      <c r="R80" s="13">
        <f t="shared" si="12"/>
        <v>9</v>
      </c>
      <c r="S80" s="12"/>
    </row>
    <row r="81" spans="2:67" ht="15.75" x14ac:dyDescent="0.2">
      <c r="B81" s="17"/>
      <c r="C81" s="16" t="s">
        <v>97</v>
      </c>
      <c r="D81" s="15"/>
      <c r="E81" s="14"/>
      <c r="F81" s="14"/>
      <c r="G81" s="13">
        <f t="shared" ref="G81:R81" si="13">STDEV(G73:G78)/SQRT(COUNT(G73:G78))</f>
        <v>0.19151443229630988</v>
      </c>
      <c r="H81" s="13">
        <f t="shared" si="13"/>
        <v>11.648366599847623</v>
      </c>
      <c r="I81" s="13" t="e">
        <f t="shared" si="13"/>
        <v>#DIV/0!</v>
      </c>
      <c r="J81" s="13">
        <f t="shared" si="13"/>
        <v>1.3333333333333328</v>
      </c>
      <c r="K81" s="13">
        <f t="shared" si="13"/>
        <v>3.7564758898615453</v>
      </c>
      <c r="L81" s="13">
        <f t="shared" si="13"/>
        <v>0.88191710368819698</v>
      </c>
      <c r="M81" s="13">
        <f t="shared" si="13"/>
        <v>12.583057392117917</v>
      </c>
      <c r="N81" s="13">
        <f t="shared" si="13"/>
        <v>5.5075705472861021</v>
      </c>
      <c r="O81" s="13">
        <f t="shared" si="13"/>
        <v>2.9059326290271157</v>
      </c>
      <c r="P81" s="13">
        <f t="shared" si="13"/>
        <v>0.33333333333333337</v>
      </c>
      <c r="Q81" s="13">
        <f t="shared" si="13"/>
        <v>2.9059326290271161</v>
      </c>
      <c r="R81" s="13">
        <f t="shared" si="13"/>
        <v>1.1547005383792517</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251</v>
      </c>
      <c r="F83" s="19">
        <v>1897.41</v>
      </c>
      <c r="G83" s="19">
        <v>11.14</v>
      </c>
      <c r="H83" s="19">
        <v>107.8</v>
      </c>
      <c r="I83" s="19"/>
      <c r="J83" s="19">
        <v>8</v>
      </c>
      <c r="K83" s="19">
        <v>30</v>
      </c>
      <c r="L83" s="19">
        <v>2</v>
      </c>
      <c r="M83" s="19">
        <v>7</v>
      </c>
      <c r="N83" s="19">
        <v>21</v>
      </c>
      <c r="O83" s="19">
        <v>0</v>
      </c>
      <c r="P83" s="19">
        <v>1</v>
      </c>
      <c r="Q83" s="19">
        <v>12</v>
      </c>
      <c r="R83" s="19">
        <v>3</v>
      </c>
      <c r="S83" s="18"/>
      <c r="U83" s="102">
        <v>3</v>
      </c>
      <c r="V83" s="102">
        <f>IF($H83="","",$H83)</f>
        <v>107.8</v>
      </c>
      <c r="W83" s="102">
        <f>IF(V83="","",V83/100)</f>
        <v>1.0780000000000001</v>
      </c>
      <c r="X83" s="102">
        <f>IF($G83="","",$G83)</f>
        <v>11.14</v>
      </c>
      <c r="Y83" s="102">
        <f>IF($K83="","",$K83)</f>
        <v>30</v>
      </c>
      <c r="Z83" s="102">
        <f>IF(J83="","",J83-1)</f>
        <v>7</v>
      </c>
      <c r="AA83" s="102">
        <f>IF($L83="","",$L83)</f>
        <v>2</v>
      </c>
      <c r="AB83" s="102">
        <f>IF($M83="","",$M83)</f>
        <v>7</v>
      </c>
      <c r="AC83" s="102">
        <f>IF($H84="","",$H84)</f>
        <v>91.2</v>
      </c>
      <c r="AD83" s="102">
        <f>IF(AC83="","",AC83/100)</f>
        <v>0.91200000000000003</v>
      </c>
      <c r="AE83" s="102">
        <f>IF($G84="","",$G84)</f>
        <v>11.46</v>
      </c>
      <c r="AF83" s="102">
        <f>IF($K84="","",$K84)</f>
        <v>25</v>
      </c>
      <c r="AG83" s="102">
        <f>IF(J84="","",J84-1)</f>
        <v>5</v>
      </c>
      <c r="AH83" s="102">
        <f>IF($L84="","",$L84)</f>
        <v>2</v>
      </c>
      <c r="AI83" s="102">
        <f>IF($M84="","",$M84)</f>
        <v>16</v>
      </c>
      <c r="AJ83" s="102">
        <f>IF($H85="","",$H85)</f>
        <v>77.7</v>
      </c>
      <c r="AK83" s="102">
        <f>IF(AJ83="","",AJ83/100)</f>
        <v>0.77700000000000002</v>
      </c>
      <c r="AL83" s="102">
        <f>IF($G85="","",$G85)</f>
        <v>9.2100000000000009</v>
      </c>
      <c r="AM83" s="102">
        <f>IF($K85="","",$K85)</f>
        <v>21</v>
      </c>
      <c r="AN83" s="102">
        <f>IF(J85="","",J85-1)</f>
        <v>6</v>
      </c>
      <c r="AO83" s="102">
        <f>IF($L85="","",$L85)</f>
        <v>1</v>
      </c>
      <c r="AP83" s="102">
        <f>IF($M85="","",$M85)</f>
        <v>12</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0</v>
      </c>
      <c r="BM83" s="102">
        <f>SUM(P83:P88)/U83</f>
        <v>0.33333333333333331</v>
      </c>
      <c r="BN83" s="102">
        <f>SUM(Q83:Q88)/U83</f>
        <v>7</v>
      </c>
      <c r="BO83" s="102">
        <f>SUM(R83:R88)/U83</f>
        <v>5.666666666666667</v>
      </c>
    </row>
    <row r="84" spans="2:67" ht="15.75" x14ac:dyDescent="0.2">
      <c r="B84" s="147"/>
      <c r="C84" s="21" t="s">
        <v>103</v>
      </c>
      <c r="D84" s="19" t="s">
        <v>745</v>
      </c>
      <c r="E84" s="19">
        <v>254</v>
      </c>
      <c r="F84" s="20"/>
      <c r="G84" s="19">
        <v>11.46</v>
      </c>
      <c r="H84" s="19">
        <v>91.2</v>
      </c>
      <c r="I84" s="19"/>
      <c r="J84" s="19">
        <v>6</v>
      </c>
      <c r="K84" s="19">
        <v>25</v>
      </c>
      <c r="L84" s="19">
        <v>2</v>
      </c>
      <c r="M84" s="19">
        <v>16</v>
      </c>
      <c r="N84" s="19">
        <v>32</v>
      </c>
      <c r="O84" s="19">
        <v>0</v>
      </c>
      <c r="P84" s="19">
        <v>0</v>
      </c>
      <c r="Q84" s="19">
        <v>9</v>
      </c>
      <c r="R84" s="19">
        <v>8</v>
      </c>
      <c r="S84" s="18"/>
    </row>
    <row r="85" spans="2:67" ht="15.75" x14ac:dyDescent="0.2">
      <c r="B85" s="147"/>
      <c r="C85" s="21" t="s">
        <v>102</v>
      </c>
      <c r="D85" s="19" t="str">
        <f>D84</f>
        <v>CO'B</v>
      </c>
      <c r="E85" s="19">
        <f>E84</f>
        <v>254</v>
      </c>
      <c r="F85" s="20"/>
      <c r="G85" s="19">
        <v>9.2100000000000009</v>
      </c>
      <c r="H85" s="19">
        <v>77.7</v>
      </c>
      <c r="I85" s="19"/>
      <c r="J85" s="19">
        <v>7</v>
      </c>
      <c r="K85" s="19">
        <v>21</v>
      </c>
      <c r="L85" s="19">
        <v>1</v>
      </c>
      <c r="M85" s="19">
        <v>12</v>
      </c>
      <c r="N85" s="19">
        <v>20</v>
      </c>
      <c r="O85" s="19">
        <v>0</v>
      </c>
      <c r="P85" s="19">
        <v>0</v>
      </c>
      <c r="Q85" s="19">
        <v>0</v>
      </c>
      <c r="R85" s="19">
        <v>6</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254</v>
      </c>
      <c r="F90" s="13">
        <f>F83</f>
        <v>1897.41</v>
      </c>
      <c r="G90" s="13">
        <f t="shared" ref="G90:R90" si="14">AVERAGE(G83:G88)</f>
        <v>10.603333333333333</v>
      </c>
      <c r="H90" s="13">
        <f t="shared" si="14"/>
        <v>92.233333333333334</v>
      </c>
      <c r="I90" s="13" t="e">
        <f t="shared" si="14"/>
        <v>#DIV/0!</v>
      </c>
      <c r="J90" s="13">
        <f t="shared" si="14"/>
        <v>7</v>
      </c>
      <c r="K90" s="13">
        <f t="shared" si="14"/>
        <v>25.333333333333332</v>
      </c>
      <c r="L90" s="13">
        <f t="shared" si="14"/>
        <v>1.6666666666666667</v>
      </c>
      <c r="M90" s="13">
        <f t="shared" si="14"/>
        <v>11.666666666666666</v>
      </c>
      <c r="N90" s="13">
        <f t="shared" si="14"/>
        <v>24.333333333333332</v>
      </c>
      <c r="O90" s="13">
        <f t="shared" si="14"/>
        <v>0</v>
      </c>
      <c r="P90" s="13">
        <f t="shared" si="14"/>
        <v>0.33333333333333331</v>
      </c>
      <c r="Q90" s="13">
        <f t="shared" si="14"/>
        <v>7</v>
      </c>
      <c r="R90" s="13">
        <f t="shared" si="14"/>
        <v>5.666666666666667</v>
      </c>
      <c r="S90" s="12"/>
    </row>
    <row r="91" spans="2:67" ht="15.75" x14ac:dyDescent="0.2">
      <c r="B91" s="17"/>
      <c r="C91" s="16" t="s">
        <v>97</v>
      </c>
      <c r="D91" s="15"/>
      <c r="E91" s="14"/>
      <c r="F91" s="14"/>
      <c r="G91" s="13">
        <f t="shared" ref="G91:R91" si="15">STDEV(G83:G88)/SQRT(COUNT(G83:G88))</f>
        <v>0.70276438283238141</v>
      </c>
      <c r="H91" s="13">
        <f t="shared" si="15"/>
        <v>8.7044688394972027</v>
      </c>
      <c r="I91" s="13" t="e">
        <f t="shared" si="15"/>
        <v>#DIV/0!</v>
      </c>
      <c r="J91" s="13">
        <f t="shared" si="15"/>
        <v>0.57735026918962584</v>
      </c>
      <c r="K91" s="13">
        <f t="shared" si="15"/>
        <v>2.603416558635554</v>
      </c>
      <c r="L91" s="13">
        <f t="shared" si="15"/>
        <v>0.3333333333333332</v>
      </c>
      <c r="M91" s="13">
        <f t="shared" si="15"/>
        <v>2.6034165586355522</v>
      </c>
      <c r="N91" s="13">
        <f t="shared" si="15"/>
        <v>3.8441875315569338</v>
      </c>
      <c r="O91" s="13">
        <f t="shared" si="15"/>
        <v>0</v>
      </c>
      <c r="P91" s="13">
        <f t="shared" si="15"/>
        <v>0.33333333333333337</v>
      </c>
      <c r="Q91" s="13">
        <f t="shared" si="15"/>
        <v>3.6055512754639896</v>
      </c>
      <c r="R91" s="13">
        <f t="shared" si="15"/>
        <v>1.4529663145135581</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F1F9A-B78C-4D62-9B3B-B0D5C26D80E8}">
  <sheetPr>
    <pageSetUpPr fitToPage="1"/>
  </sheetPr>
  <dimension ref="B1:BO92"/>
  <sheetViews>
    <sheetView defaultGridColor="0" colorId="8" zoomScale="85" workbookViewId="0">
      <selection activeCell="U1" sqref="U1:BO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730</v>
      </c>
      <c r="E13" s="19">
        <v>251</v>
      </c>
      <c r="F13" s="19">
        <v>1642.69</v>
      </c>
      <c r="G13" s="19">
        <v>18.2</v>
      </c>
      <c r="H13" s="19">
        <v>121.2</v>
      </c>
      <c r="I13" s="19"/>
      <c r="J13" s="19">
        <v>15</v>
      </c>
      <c r="K13" s="19">
        <v>27</v>
      </c>
      <c r="L13" s="19">
        <v>2</v>
      </c>
      <c r="M13" s="19">
        <v>59</v>
      </c>
      <c r="N13" s="19">
        <v>49</v>
      </c>
      <c r="O13" s="19">
        <v>58</v>
      </c>
      <c r="P13" s="19">
        <v>1</v>
      </c>
      <c r="Q13" s="19">
        <v>27</v>
      </c>
      <c r="R13" s="19">
        <v>12</v>
      </c>
      <c r="S13" s="18" t="s">
        <v>752</v>
      </c>
      <c r="T13" s="7" t="s">
        <v>782</v>
      </c>
      <c r="U13" s="102">
        <v>3</v>
      </c>
      <c r="V13" s="102">
        <f>IF($H13="","",$H13)</f>
        <v>121.2</v>
      </c>
      <c r="W13" s="102">
        <f>IF(V13="","",V13/100)</f>
        <v>1.212</v>
      </c>
      <c r="X13" s="102">
        <f>IF($G13="","",$G13)</f>
        <v>18.2</v>
      </c>
      <c r="Y13" s="102">
        <f>IF($K13="","",$K13)</f>
        <v>27</v>
      </c>
      <c r="Z13" s="102">
        <f>IF(J13="","",J13-1)</f>
        <v>14</v>
      </c>
      <c r="AA13" s="102">
        <f>IF($L13="","",$L13)</f>
        <v>2</v>
      </c>
      <c r="AB13" s="102">
        <f>IF($M13="","",$M13)</f>
        <v>59</v>
      </c>
      <c r="AC13" s="102">
        <f>IF($H14="","",$H14)</f>
        <v>118.1</v>
      </c>
      <c r="AD13" s="102">
        <f>IF(AC13="","",AC13/100)</f>
        <v>1.181</v>
      </c>
      <c r="AE13" s="102">
        <f>IF($G14="","",$G14)</f>
        <v>20.399999999999999</v>
      </c>
      <c r="AF13" s="102">
        <f>IF($K14="","",$K14)</f>
        <v>24</v>
      </c>
      <c r="AG13" s="102">
        <f>IF(J14="","",J14-1)</f>
        <v>5</v>
      </c>
      <c r="AH13" s="102">
        <f>IF($L14="","",$L14)</f>
        <v>7</v>
      </c>
      <c r="AI13" s="102">
        <f>IF($M14="","",$M14)</f>
        <v>55</v>
      </c>
      <c r="AJ13" s="102">
        <f>IF($H15="","",$H15)</f>
        <v>81.2</v>
      </c>
      <c r="AK13" s="102">
        <f>IF(AJ13="","",AJ13/100)</f>
        <v>0.81200000000000006</v>
      </c>
      <c r="AL13" s="102">
        <f>IF($G15="","",$G15)</f>
        <v>16.5</v>
      </c>
      <c r="AM13" s="102">
        <f>IF($K15="","",$K15)</f>
        <v>21</v>
      </c>
      <c r="AN13" s="102">
        <f>IF(J15="","",J15-1)</f>
        <v>5</v>
      </c>
      <c r="AO13" s="102">
        <f>IF($L15="","",$L15)</f>
        <v>3</v>
      </c>
      <c r="AP13" s="102">
        <f>IF($M15="","",$M15)</f>
        <v>34</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31.333333333333332</v>
      </c>
      <c r="BM13" s="102">
        <f>SUM(P13:P18)/U13</f>
        <v>3</v>
      </c>
      <c r="BN13" s="102">
        <f>SUM(Q13:Q18)/U13</f>
        <v>32</v>
      </c>
      <c r="BO13" s="102">
        <f>SUM(R13:R18)/U13</f>
        <v>10</v>
      </c>
    </row>
    <row r="14" spans="2:67" ht="15.75" x14ac:dyDescent="0.2">
      <c r="B14" s="147"/>
      <c r="C14" s="21" t="s">
        <v>103</v>
      </c>
      <c r="D14" s="19" t="s">
        <v>730</v>
      </c>
      <c r="E14" s="19">
        <v>253</v>
      </c>
      <c r="F14" s="20"/>
      <c r="G14" s="19">
        <v>20.399999999999999</v>
      </c>
      <c r="H14" s="19">
        <v>118.1</v>
      </c>
      <c r="I14" s="19"/>
      <c r="J14" s="19">
        <v>6</v>
      </c>
      <c r="K14" s="19">
        <v>24</v>
      </c>
      <c r="L14" s="19">
        <v>7</v>
      </c>
      <c r="M14" s="19">
        <v>55</v>
      </c>
      <c r="N14" s="19">
        <v>31</v>
      </c>
      <c r="O14" s="19">
        <v>22</v>
      </c>
      <c r="P14" s="19">
        <v>6</v>
      </c>
      <c r="Q14" s="19">
        <v>42</v>
      </c>
      <c r="R14" s="19">
        <v>14</v>
      </c>
      <c r="S14" s="18" t="s">
        <v>764</v>
      </c>
      <c r="T14" s="7" t="s">
        <v>829</v>
      </c>
    </row>
    <row r="15" spans="2:67" ht="15.75" x14ac:dyDescent="0.2">
      <c r="B15" s="147"/>
      <c r="C15" s="21" t="s">
        <v>102</v>
      </c>
      <c r="D15" s="19" t="str">
        <f>D14</f>
        <v>SR</v>
      </c>
      <c r="E15" s="19">
        <f>E14</f>
        <v>253</v>
      </c>
      <c r="F15" s="20"/>
      <c r="G15" s="19">
        <v>16.5</v>
      </c>
      <c r="H15" s="19">
        <v>81.2</v>
      </c>
      <c r="I15" s="19"/>
      <c r="J15" s="19">
        <v>6</v>
      </c>
      <c r="K15" s="19">
        <v>21</v>
      </c>
      <c r="L15" s="19">
        <v>3</v>
      </c>
      <c r="M15" s="19">
        <v>34</v>
      </c>
      <c r="N15" s="19">
        <v>29</v>
      </c>
      <c r="O15" s="19">
        <v>14</v>
      </c>
      <c r="P15" s="19">
        <v>2</v>
      </c>
      <c r="Q15" s="19">
        <v>27</v>
      </c>
      <c r="R15" s="19">
        <v>4</v>
      </c>
      <c r="S15" s="18" t="s">
        <v>736</v>
      </c>
      <c r="T15" s="7" t="s">
        <v>852</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253</v>
      </c>
      <c r="F20" s="13">
        <f>F13</f>
        <v>1642.69</v>
      </c>
      <c r="G20" s="13">
        <f t="shared" ref="G20:R20" si="0">AVERAGE(G13:G18)</f>
        <v>18.366666666666664</v>
      </c>
      <c r="H20" s="13">
        <f t="shared" si="0"/>
        <v>106.83333333333333</v>
      </c>
      <c r="I20" s="13" t="e">
        <f t="shared" si="0"/>
        <v>#DIV/0!</v>
      </c>
      <c r="J20" s="13">
        <f t="shared" si="0"/>
        <v>9</v>
      </c>
      <c r="K20" s="13">
        <f t="shared" si="0"/>
        <v>24</v>
      </c>
      <c r="L20" s="13">
        <f t="shared" si="0"/>
        <v>4</v>
      </c>
      <c r="M20" s="13">
        <f t="shared" si="0"/>
        <v>49.333333333333336</v>
      </c>
      <c r="N20" s="13">
        <f t="shared" si="0"/>
        <v>36.333333333333336</v>
      </c>
      <c r="O20" s="13">
        <f t="shared" si="0"/>
        <v>31.333333333333332</v>
      </c>
      <c r="P20" s="13">
        <f t="shared" si="0"/>
        <v>3</v>
      </c>
      <c r="Q20" s="13">
        <f t="shared" si="0"/>
        <v>32</v>
      </c>
      <c r="R20" s="13">
        <f t="shared" si="0"/>
        <v>10</v>
      </c>
      <c r="S20" s="12"/>
    </row>
    <row r="21" spans="2:67" ht="15.75" x14ac:dyDescent="0.2">
      <c r="B21" s="17"/>
      <c r="C21" s="16" t="s">
        <v>97</v>
      </c>
      <c r="D21" s="15"/>
      <c r="E21" s="14"/>
      <c r="F21" s="14"/>
      <c r="G21" s="13">
        <f t="shared" ref="G21:R21" si="1">STDEV(G13:G18)/SQRT(COUNT(G13:G18))</f>
        <v>1.128912948125073</v>
      </c>
      <c r="H21" s="13">
        <f t="shared" si="1"/>
        <v>12.847870554211584</v>
      </c>
      <c r="I21" s="13" t="e">
        <f t="shared" si="1"/>
        <v>#DIV/0!</v>
      </c>
      <c r="J21" s="13">
        <f t="shared" si="1"/>
        <v>3.0000000000000004</v>
      </c>
      <c r="K21" s="13">
        <f t="shared" si="1"/>
        <v>1.7320508075688774</v>
      </c>
      <c r="L21" s="13">
        <f t="shared" si="1"/>
        <v>1.5275252316519468</v>
      </c>
      <c r="M21" s="13">
        <f t="shared" si="1"/>
        <v>7.753135566408675</v>
      </c>
      <c r="N21" s="13">
        <f t="shared" si="1"/>
        <v>6.3595946761129696</v>
      </c>
      <c r="O21" s="13">
        <f t="shared" si="1"/>
        <v>13.531855420122959</v>
      </c>
      <c r="P21" s="13">
        <f t="shared" si="1"/>
        <v>1.5275252316519468</v>
      </c>
      <c r="Q21" s="13">
        <f t="shared" si="1"/>
        <v>5.0000000000000009</v>
      </c>
      <c r="R21" s="13">
        <f t="shared" si="1"/>
        <v>3.0550504633038935</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730</v>
      </c>
      <c r="E23" s="19">
        <v>251</v>
      </c>
      <c r="F23" s="19">
        <v>1542.49</v>
      </c>
      <c r="G23" s="19">
        <v>10.199999999999999</v>
      </c>
      <c r="H23" s="19">
        <v>93</v>
      </c>
      <c r="I23" s="19"/>
      <c r="J23" s="19">
        <v>4</v>
      </c>
      <c r="K23" s="19">
        <v>23</v>
      </c>
      <c r="L23" s="19">
        <v>0</v>
      </c>
      <c r="M23" s="19">
        <v>0</v>
      </c>
      <c r="N23" s="19">
        <v>17</v>
      </c>
      <c r="O23" s="19">
        <v>12</v>
      </c>
      <c r="P23" s="19">
        <v>1</v>
      </c>
      <c r="Q23" s="19">
        <v>2</v>
      </c>
      <c r="R23" s="19">
        <v>6</v>
      </c>
      <c r="S23" s="18" t="s">
        <v>752</v>
      </c>
      <c r="U23" s="102">
        <v>3</v>
      </c>
      <c r="V23" s="102">
        <f>IF($H23="","",$H23)</f>
        <v>93</v>
      </c>
      <c r="W23" s="102">
        <f>IF(V23="","",V23/100)</f>
        <v>0.93</v>
      </c>
      <c r="X23" s="102">
        <f>IF($G23="","",$G23)</f>
        <v>10.199999999999999</v>
      </c>
      <c r="Y23" s="102">
        <f>IF($K23="","",$K23)</f>
        <v>23</v>
      </c>
      <c r="Z23" s="102">
        <f>IF(J23="","",J23-1)</f>
        <v>3</v>
      </c>
      <c r="AA23" s="102">
        <f>IF($L23="","",$L23)</f>
        <v>0</v>
      </c>
      <c r="AB23" s="102">
        <f>IF($M23="","",$M23)</f>
        <v>0</v>
      </c>
      <c r="AC23" s="102">
        <f>IF($H24="","",$H24)</f>
        <v>75</v>
      </c>
      <c r="AD23" s="102">
        <f>IF(AC23="","",AC23/100)</f>
        <v>0.75</v>
      </c>
      <c r="AE23" s="102">
        <f>IF($G24="","",$G24)</f>
        <v>11.4</v>
      </c>
      <c r="AF23" s="102">
        <f>IF($K24="","",$K24)</f>
        <v>20</v>
      </c>
      <c r="AG23" s="102">
        <f>IF(J24="","",J24-1)</f>
        <v>4</v>
      </c>
      <c r="AH23" s="102">
        <f>IF($L24="","",$L24)</f>
        <v>1</v>
      </c>
      <c r="AI23" s="102">
        <f>IF($M24="","",$M24)</f>
        <v>12</v>
      </c>
      <c r="AJ23" s="102">
        <f>IF($H25="","",$H25)</f>
        <v>106</v>
      </c>
      <c r="AK23" s="102">
        <f>IF(AJ23="","",AJ23/100)</f>
        <v>1.06</v>
      </c>
      <c r="AL23" s="102">
        <f>IF($G25="","",$G25)</f>
        <v>10.8</v>
      </c>
      <c r="AM23" s="102">
        <f>IF($K25="","",$K25)</f>
        <v>24</v>
      </c>
      <c r="AN23" s="102">
        <f>IF(J25="","",J25-1)</f>
        <v>4</v>
      </c>
      <c r="AO23" s="102">
        <f>IF($L25="","",$L25)</f>
        <v>1</v>
      </c>
      <c r="AP23" s="102">
        <f>IF($M25="","",$M25)</f>
        <v>2</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9.6666666666666661</v>
      </c>
      <c r="BM23" s="102">
        <f>SUM(P23:P28)/U23</f>
        <v>0.33333333333333331</v>
      </c>
      <c r="BN23" s="102">
        <f>SUM(Q23:Q28)/U23</f>
        <v>3</v>
      </c>
      <c r="BO23" s="102">
        <f>SUM(R23:R28)/U23</f>
        <v>6.333333333333333</v>
      </c>
    </row>
    <row r="24" spans="2:67" ht="15.75" x14ac:dyDescent="0.2">
      <c r="B24" s="147"/>
      <c r="C24" s="21" t="s">
        <v>103</v>
      </c>
      <c r="D24" s="19" t="s">
        <v>730</v>
      </c>
      <c r="E24" s="19">
        <v>253</v>
      </c>
      <c r="F24" s="20"/>
      <c r="G24" s="19">
        <v>11.4</v>
      </c>
      <c r="H24" s="19">
        <v>75</v>
      </c>
      <c r="I24" s="19"/>
      <c r="J24" s="19">
        <v>5</v>
      </c>
      <c r="K24" s="19">
        <v>20</v>
      </c>
      <c r="L24" s="19">
        <v>1</v>
      </c>
      <c r="M24" s="19">
        <v>12</v>
      </c>
      <c r="N24" s="19">
        <v>15</v>
      </c>
      <c r="O24" s="19">
        <v>2</v>
      </c>
      <c r="P24" s="19">
        <v>0</v>
      </c>
      <c r="Q24" s="19">
        <v>4</v>
      </c>
      <c r="R24" s="19">
        <v>7</v>
      </c>
      <c r="S24" s="18" t="s">
        <v>731</v>
      </c>
    </row>
    <row r="25" spans="2:67" ht="15.75" x14ac:dyDescent="0.2">
      <c r="B25" s="147"/>
      <c r="C25" s="21" t="s">
        <v>102</v>
      </c>
      <c r="D25" s="19" t="str">
        <f>D24</f>
        <v>SR</v>
      </c>
      <c r="E25" s="19">
        <f>E24</f>
        <v>253</v>
      </c>
      <c r="F25" s="20"/>
      <c r="G25" s="19">
        <v>10.8</v>
      </c>
      <c r="H25" s="19">
        <v>106</v>
      </c>
      <c r="I25" s="19"/>
      <c r="J25" s="19">
        <v>5</v>
      </c>
      <c r="K25" s="19">
        <v>24</v>
      </c>
      <c r="L25" s="19">
        <v>1</v>
      </c>
      <c r="M25" s="19">
        <v>2</v>
      </c>
      <c r="N25" s="19">
        <v>17</v>
      </c>
      <c r="O25" s="19">
        <v>15</v>
      </c>
      <c r="P25" s="19">
        <v>0</v>
      </c>
      <c r="Q25" s="19">
        <v>3</v>
      </c>
      <c r="R25" s="19">
        <v>6</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253</v>
      </c>
      <c r="F30" s="13">
        <f>F23</f>
        <v>1542.49</v>
      </c>
      <c r="G30" s="13">
        <f t="shared" ref="G30:R30" si="2">AVERAGE(G23:G28)</f>
        <v>10.800000000000002</v>
      </c>
      <c r="H30" s="13">
        <f t="shared" si="2"/>
        <v>91.333333333333329</v>
      </c>
      <c r="I30" s="13" t="e">
        <f t="shared" si="2"/>
        <v>#DIV/0!</v>
      </c>
      <c r="J30" s="13">
        <f t="shared" si="2"/>
        <v>4.666666666666667</v>
      </c>
      <c r="K30" s="13">
        <f t="shared" si="2"/>
        <v>22.333333333333332</v>
      </c>
      <c r="L30" s="13">
        <f t="shared" si="2"/>
        <v>0.66666666666666663</v>
      </c>
      <c r="M30" s="13">
        <f t="shared" si="2"/>
        <v>4.666666666666667</v>
      </c>
      <c r="N30" s="13">
        <f t="shared" si="2"/>
        <v>16.333333333333332</v>
      </c>
      <c r="O30" s="13">
        <f t="shared" si="2"/>
        <v>9.6666666666666661</v>
      </c>
      <c r="P30" s="13">
        <f t="shared" si="2"/>
        <v>0.33333333333333331</v>
      </c>
      <c r="Q30" s="13">
        <f t="shared" si="2"/>
        <v>3</v>
      </c>
      <c r="R30" s="13">
        <f t="shared" si="2"/>
        <v>6.333333333333333</v>
      </c>
      <c r="S30" s="12"/>
    </row>
    <row r="31" spans="2:67" ht="15.75" x14ac:dyDescent="0.2">
      <c r="B31" s="17"/>
      <c r="C31" s="16" t="s">
        <v>97</v>
      </c>
      <c r="D31" s="15"/>
      <c r="E31" s="14"/>
      <c r="F31" s="14"/>
      <c r="G31" s="13">
        <f t="shared" ref="G31:R31" si="3">STDEV(G23:G28)/SQRT(COUNT(G23:G28))</f>
        <v>0.34641016151377579</v>
      </c>
      <c r="H31" s="13">
        <f t="shared" si="3"/>
        <v>8.9876458418085203</v>
      </c>
      <c r="I31" s="13" t="e">
        <f t="shared" si="3"/>
        <v>#DIV/0!</v>
      </c>
      <c r="J31" s="13">
        <f t="shared" si="3"/>
        <v>0.33333333333333454</v>
      </c>
      <c r="K31" s="13">
        <f t="shared" si="3"/>
        <v>1.2018504251546633</v>
      </c>
      <c r="L31" s="13">
        <f t="shared" si="3"/>
        <v>0.33333333333333337</v>
      </c>
      <c r="M31" s="13">
        <f t="shared" si="3"/>
        <v>3.7118429085533484</v>
      </c>
      <c r="N31" s="13">
        <f t="shared" si="3"/>
        <v>0.66666666666666663</v>
      </c>
      <c r="O31" s="13">
        <f t="shared" si="3"/>
        <v>3.9299420408505328</v>
      </c>
      <c r="P31" s="13">
        <f t="shared" si="3"/>
        <v>0.33333333333333337</v>
      </c>
      <c r="Q31" s="13">
        <f t="shared" si="3"/>
        <v>0.57735026918962584</v>
      </c>
      <c r="R31" s="13">
        <f t="shared" si="3"/>
        <v>0.33333333333333337</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251</v>
      </c>
      <c r="F33" s="19">
        <v>1522.83</v>
      </c>
      <c r="G33" s="19">
        <v>8.6</v>
      </c>
      <c r="H33" s="19">
        <v>78.2</v>
      </c>
      <c r="I33" s="19"/>
      <c r="J33" s="19">
        <v>7</v>
      </c>
      <c r="K33" s="19">
        <v>16</v>
      </c>
      <c r="L33" s="19">
        <v>2</v>
      </c>
      <c r="M33" s="19">
        <v>6</v>
      </c>
      <c r="N33" s="19">
        <v>10</v>
      </c>
      <c r="O33" s="19">
        <v>0</v>
      </c>
      <c r="P33" s="19">
        <v>0</v>
      </c>
      <c r="Q33" s="19">
        <v>6</v>
      </c>
      <c r="R33" s="19">
        <v>2</v>
      </c>
      <c r="S33" s="18" t="s">
        <v>752</v>
      </c>
      <c r="U33" s="102">
        <v>3</v>
      </c>
      <c r="V33" s="102">
        <f>IF($H33="","",$H33)</f>
        <v>78.2</v>
      </c>
      <c r="W33" s="102">
        <f>IF(V33="","",V33/100)</f>
        <v>0.78200000000000003</v>
      </c>
      <c r="X33" s="102">
        <f>IF($G33="","",$G33)</f>
        <v>8.6</v>
      </c>
      <c r="Y33" s="102">
        <f>IF($K33="","",$K33)</f>
        <v>16</v>
      </c>
      <c r="Z33" s="102">
        <f>IF(J33="","",J33-1)</f>
        <v>6</v>
      </c>
      <c r="AA33" s="102">
        <f>IF($L33="","",$L33)</f>
        <v>2</v>
      </c>
      <c r="AB33" s="102">
        <f>IF($M33="","",$M33)</f>
        <v>6</v>
      </c>
      <c r="AC33" s="102">
        <f>IF($H34="","",$H34)</f>
        <v>63</v>
      </c>
      <c r="AD33" s="102">
        <f>IF(AC33="","",AC33/100)</f>
        <v>0.63</v>
      </c>
      <c r="AE33" s="102">
        <f>IF($G34="","",$G34)</f>
        <v>8.4</v>
      </c>
      <c r="AF33" s="102">
        <f>IF($K34="","",$K34)</f>
        <v>16</v>
      </c>
      <c r="AG33" s="102">
        <f>IF(J34="","",J34-1)</f>
        <v>7</v>
      </c>
      <c r="AH33" s="102">
        <f>IF($L34="","",$L34)</f>
        <v>3</v>
      </c>
      <c r="AI33" s="102">
        <f>IF($M34="","",$M34)</f>
        <v>11</v>
      </c>
      <c r="AJ33" s="102">
        <f>IF($H35="","",$H35)</f>
        <v>60.5</v>
      </c>
      <c r="AK33" s="102">
        <f>IF(AJ33="","",AJ33/100)</f>
        <v>0.60499999999999998</v>
      </c>
      <c r="AL33" s="102">
        <f>IF($G35="","",$G35)</f>
        <v>9.1999999999999993</v>
      </c>
      <c r="AM33" s="102">
        <f>IF($K35="","",$K35)</f>
        <v>14</v>
      </c>
      <c r="AN33" s="102">
        <f>IF(J35="","",J35-1)</f>
        <v>6</v>
      </c>
      <c r="AO33" s="102">
        <f>IF($L35="","",$L35)</f>
        <v>1</v>
      </c>
      <c r="AP33" s="102">
        <f>IF($M35="","",$M35)</f>
        <v>7</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v>
      </c>
      <c r="BM33" s="102">
        <f>SUM(P33:P38)/U33</f>
        <v>0</v>
      </c>
      <c r="BN33" s="102">
        <f>SUM(Q33:Q38)/U33</f>
        <v>3</v>
      </c>
      <c r="BO33" s="102">
        <f>SUM(R33:R38)/U33</f>
        <v>5</v>
      </c>
    </row>
    <row r="34" spans="2:67" ht="15.75" x14ac:dyDescent="0.2">
      <c r="B34" s="147"/>
      <c r="C34" s="21" t="s">
        <v>103</v>
      </c>
      <c r="D34" s="19" t="s">
        <v>730</v>
      </c>
      <c r="E34" s="19">
        <v>254</v>
      </c>
      <c r="F34" s="20"/>
      <c r="G34" s="19">
        <v>8.4</v>
      </c>
      <c r="H34" s="19">
        <v>63</v>
      </c>
      <c r="I34" s="19"/>
      <c r="J34" s="19">
        <v>8</v>
      </c>
      <c r="K34" s="19">
        <v>16</v>
      </c>
      <c r="L34" s="19">
        <v>3</v>
      </c>
      <c r="M34" s="19">
        <v>11</v>
      </c>
      <c r="N34" s="19">
        <v>6</v>
      </c>
      <c r="O34" s="19">
        <v>0</v>
      </c>
      <c r="P34" s="19">
        <v>0</v>
      </c>
      <c r="Q34" s="19">
        <v>3</v>
      </c>
      <c r="R34" s="19">
        <v>6</v>
      </c>
      <c r="S34" s="18" t="s">
        <v>752</v>
      </c>
    </row>
    <row r="35" spans="2:67" ht="15.75" x14ac:dyDescent="0.2">
      <c r="B35" s="147"/>
      <c r="C35" s="21" t="s">
        <v>102</v>
      </c>
      <c r="D35" s="19" t="str">
        <f>D34</f>
        <v>SR</v>
      </c>
      <c r="E35" s="19">
        <f>E34</f>
        <v>254</v>
      </c>
      <c r="F35" s="20"/>
      <c r="G35" s="19">
        <v>9.1999999999999993</v>
      </c>
      <c r="H35" s="19">
        <v>60.5</v>
      </c>
      <c r="I35" s="19"/>
      <c r="J35" s="19">
        <v>7</v>
      </c>
      <c r="K35" s="19">
        <v>14</v>
      </c>
      <c r="L35" s="19">
        <v>1</v>
      </c>
      <c r="M35" s="19">
        <v>7</v>
      </c>
      <c r="N35" s="19">
        <v>9</v>
      </c>
      <c r="O35" s="19">
        <v>0</v>
      </c>
      <c r="P35" s="19">
        <v>0</v>
      </c>
      <c r="Q35" s="19">
        <v>0</v>
      </c>
      <c r="R35" s="19">
        <v>7</v>
      </c>
      <c r="S35" s="18" t="s">
        <v>731</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254</v>
      </c>
      <c r="F40" s="13">
        <f>F33</f>
        <v>1522.83</v>
      </c>
      <c r="G40" s="13">
        <f t="shared" ref="G40:R40" si="4">AVERAGE(G33:G38)</f>
        <v>8.7333333333333325</v>
      </c>
      <c r="H40" s="13">
        <f t="shared" si="4"/>
        <v>67.233333333333334</v>
      </c>
      <c r="I40" s="13" t="e">
        <f t="shared" si="4"/>
        <v>#DIV/0!</v>
      </c>
      <c r="J40" s="13">
        <f t="shared" si="4"/>
        <v>7.333333333333333</v>
      </c>
      <c r="K40" s="13">
        <f t="shared" si="4"/>
        <v>15.333333333333334</v>
      </c>
      <c r="L40" s="13">
        <f t="shared" si="4"/>
        <v>2</v>
      </c>
      <c r="M40" s="13">
        <f t="shared" si="4"/>
        <v>8</v>
      </c>
      <c r="N40" s="13">
        <f t="shared" si="4"/>
        <v>8.3333333333333339</v>
      </c>
      <c r="O40" s="13">
        <f t="shared" si="4"/>
        <v>0</v>
      </c>
      <c r="P40" s="13">
        <f t="shared" si="4"/>
        <v>0</v>
      </c>
      <c r="Q40" s="13">
        <f t="shared" si="4"/>
        <v>3</v>
      </c>
      <c r="R40" s="13">
        <f t="shared" si="4"/>
        <v>5</v>
      </c>
      <c r="S40" s="12"/>
    </row>
    <row r="41" spans="2:67" ht="15.75" x14ac:dyDescent="0.2">
      <c r="B41" s="17"/>
      <c r="C41" s="16" t="s">
        <v>97</v>
      </c>
      <c r="D41" s="15"/>
      <c r="E41" s="14"/>
      <c r="F41" s="14"/>
      <c r="G41" s="13">
        <f t="shared" ref="G41:R41" si="5">STDEV(G33:G38)/SQRT(COUNT(G33:G38))</f>
        <v>0.24037008503093235</v>
      </c>
      <c r="H41" s="13">
        <f t="shared" si="5"/>
        <v>5.530621825597767</v>
      </c>
      <c r="I41" s="13" t="e">
        <f t="shared" si="5"/>
        <v>#DIV/0!</v>
      </c>
      <c r="J41" s="13">
        <f t="shared" si="5"/>
        <v>0.33333333333333337</v>
      </c>
      <c r="K41" s="13">
        <f t="shared" si="5"/>
        <v>0.66666666666666674</v>
      </c>
      <c r="L41" s="13">
        <f t="shared" si="5"/>
        <v>0.57735026918962584</v>
      </c>
      <c r="M41" s="13">
        <f t="shared" si="5"/>
        <v>1.5275252316519468</v>
      </c>
      <c r="N41" s="13">
        <f t="shared" si="5"/>
        <v>1.2018504251546627</v>
      </c>
      <c r="O41" s="13">
        <f t="shared" si="5"/>
        <v>0</v>
      </c>
      <c r="P41" s="13">
        <f t="shared" si="5"/>
        <v>0</v>
      </c>
      <c r="Q41" s="13">
        <f t="shared" si="5"/>
        <v>1.7320508075688774</v>
      </c>
      <c r="R41" s="13">
        <f t="shared" si="5"/>
        <v>1.5275252316519468</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251</v>
      </c>
      <c r="F43" s="19">
        <v>1725.73</v>
      </c>
      <c r="G43" s="19">
        <v>13.4</v>
      </c>
      <c r="H43" s="19">
        <v>116</v>
      </c>
      <c r="I43" s="19"/>
      <c r="J43" s="19">
        <v>6</v>
      </c>
      <c r="K43" s="19">
        <v>27</v>
      </c>
      <c r="L43" s="19">
        <v>2</v>
      </c>
      <c r="M43" s="19">
        <v>12</v>
      </c>
      <c r="N43" s="19">
        <v>15</v>
      </c>
      <c r="O43" s="19">
        <v>25</v>
      </c>
      <c r="P43" s="19">
        <v>2</v>
      </c>
      <c r="Q43" s="19">
        <v>20</v>
      </c>
      <c r="R43" s="19">
        <v>6</v>
      </c>
      <c r="S43" s="18"/>
      <c r="T43" s="7" t="s">
        <v>789</v>
      </c>
      <c r="U43" s="102">
        <v>3</v>
      </c>
      <c r="V43" s="102">
        <f>IF($H43="","",$H43)</f>
        <v>116</v>
      </c>
      <c r="W43" s="102">
        <f>IF(V43="","",V43/100)</f>
        <v>1.1599999999999999</v>
      </c>
      <c r="X43" s="102">
        <f>IF($G43="","",$G43)</f>
        <v>13.4</v>
      </c>
      <c r="Y43" s="102">
        <f>IF($K43="","",$K43)</f>
        <v>27</v>
      </c>
      <c r="Z43" s="102">
        <f>IF(J43="","",J43-1)</f>
        <v>5</v>
      </c>
      <c r="AA43" s="102">
        <f>IF($L43="","",$L43)</f>
        <v>2</v>
      </c>
      <c r="AB43" s="102">
        <f>IF($M43="","",$M43)</f>
        <v>12</v>
      </c>
      <c r="AC43" s="102">
        <f>IF($H44="","",$H44)</f>
        <v>121</v>
      </c>
      <c r="AD43" s="102">
        <f>IF(AC43="","",AC43/100)</f>
        <v>1.21</v>
      </c>
      <c r="AE43" s="102">
        <f>IF($G44="","",$G44)</f>
        <v>13.2</v>
      </c>
      <c r="AF43" s="102">
        <f>IF($K44="","",$K44)</f>
        <v>23</v>
      </c>
      <c r="AG43" s="102">
        <f>IF(J44="","",J44-1)</f>
        <v>7</v>
      </c>
      <c r="AH43" s="102">
        <f>IF($L44="","",$L44)</f>
        <v>2</v>
      </c>
      <c r="AI43" s="102">
        <f>IF($M44="","",$M44)</f>
        <v>17</v>
      </c>
      <c r="AJ43" s="102">
        <f>IF($H45="","",$H45)</f>
        <v>98</v>
      </c>
      <c r="AK43" s="102">
        <f>IF(AJ43="","",AJ43/100)</f>
        <v>0.98</v>
      </c>
      <c r="AL43" s="102">
        <f>IF($G45="","",$G45)</f>
        <v>12.1</v>
      </c>
      <c r="AM43" s="102">
        <f>IF($K45="","",$K45)</f>
        <v>22</v>
      </c>
      <c r="AN43" s="102">
        <f>IF(J45="","",J45-1)</f>
        <v>3</v>
      </c>
      <c r="AO43" s="102">
        <f>IF($L45="","",$L45)</f>
        <v>1</v>
      </c>
      <c r="AP43" s="102">
        <f>IF($M45="","",$M45)</f>
        <v>5</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15</v>
      </c>
      <c r="BM43" s="102">
        <f>SUM(P43:P48)/U43</f>
        <v>1.3333333333333333</v>
      </c>
      <c r="BN43" s="102">
        <f>SUM(Q43:Q48)/U43</f>
        <v>14</v>
      </c>
      <c r="BO43" s="102">
        <f>SUM(R43:R48)/U43</f>
        <v>6</v>
      </c>
    </row>
    <row r="44" spans="2:67" ht="15.75" x14ac:dyDescent="0.2">
      <c r="B44" s="147"/>
      <c r="C44" s="21" t="s">
        <v>103</v>
      </c>
      <c r="D44" s="19" t="s">
        <v>730</v>
      </c>
      <c r="E44" s="19">
        <v>254</v>
      </c>
      <c r="F44" s="20"/>
      <c r="G44" s="19">
        <v>13.2</v>
      </c>
      <c r="H44" s="19">
        <v>121</v>
      </c>
      <c r="I44" s="19"/>
      <c r="J44" s="19">
        <v>8</v>
      </c>
      <c r="K44" s="19">
        <v>23</v>
      </c>
      <c r="L44" s="19">
        <v>2</v>
      </c>
      <c r="M44" s="19">
        <v>17</v>
      </c>
      <c r="N44" s="19">
        <v>21</v>
      </c>
      <c r="O44" s="19">
        <v>18</v>
      </c>
      <c r="P44" s="19">
        <v>1</v>
      </c>
      <c r="Q44" s="19">
        <v>14</v>
      </c>
      <c r="R44" s="19">
        <v>3</v>
      </c>
      <c r="S44" s="18"/>
    </row>
    <row r="45" spans="2:67" ht="15.75" x14ac:dyDescent="0.2">
      <c r="B45" s="147"/>
      <c r="C45" s="21" t="s">
        <v>102</v>
      </c>
      <c r="D45" s="19" t="str">
        <f>D44</f>
        <v>SR</v>
      </c>
      <c r="E45" s="19">
        <f>E44</f>
        <v>254</v>
      </c>
      <c r="F45" s="20"/>
      <c r="G45" s="19">
        <v>12.1</v>
      </c>
      <c r="H45" s="19">
        <v>98</v>
      </c>
      <c r="I45" s="19"/>
      <c r="J45" s="19">
        <v>4</v>
      </c>
      <c r="K45" s="19">
        <v>22</v>
      </c>
      <c r="L45" s="19">
        <v>1</v>
      </c>
      <c r="M45" s="19">
        <v>5</v>
      </c>
      <c r="N45" s="19">
        <v>19</v>
      </c>
      <c r="O45" s="19">
        <v>2</v>
      </c>
      <c r="P45" s="19">
        <v>1</v>
      </c>
      <c r="Q45" s="19">
        <v>8</v>
      </c>
      <c r="R45" s="19">
        <v>9</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254</v>
      </c>
      <c r="F50" s="13">
        <f>F43</f>
        <v>1725.73</v>
      </c>
      <c r="G50" s="13">
        <f t="shared" ref="G50:R50" si="6">AVERAGE(G43:G48)</f>
        <v>12.9</v>
      </c>
      <c r="H50" s="13">
        <f t="shared" si="6"/>
        <v>111.66666666666667</v>
      </c>
      <c r="I50" s="13" t="e">
        <f t="shared" si="6"/>
        <v>#DIV/0!</v>
      </c>
      <c r="J50" s="13">
        <f t="shared" si="6"/>
        <v>6</v>
      </c>
      <c r="K50" s="13">
        <f t="shared" si="6"/>
        <v>24</v>
      </c>
      <c r="L50" s="13">
        <f t="shared" si="6"/>
        <v>1.6666666666666667</v>
      </c>
      <c r="M50" s="13">
        <f t="shared" si="6"/>
        <v>11.333333333333334</v>
      </c>
      <c r="N50" s="13">
        <f t="shared" si="6"/>
        <v>18.333333333333332</v>
      </c>
      <c r="O50" s="13">
        <f t="shared" si="6"/>
        <v>15</v>
      </c>
      <c r="P50" s="13">
        <f t="shared" si="6"/>
        <v>1.3333333333333333</v>
      </c>
      <c r="Q50" s="13">
        <f t="shared" si="6"/>
        <v>14</v>
      </c>
      <c r="R50" s="13">
        <f t="shared" si="6"/>
        <v>6</v>
      </c>
      <c r="S50" s="12"/>
    </row>
    <row r="51" spans="2:67" ht="15.75" x14ac:dyDescent="0.2">
      <c r="B51" s="17"/>
      <c r="C51" s="16" t="s">
        <v>97</v>
      </c>
      <c r="D51" s="15"/>
      <c r="E51" s="14"/>
      <c r="F51" s="14"/>
      <c r="G51" s="13">
        <f t="shared" ref="G51:R51" si="7">STDEV(G43:G48)/SQRT(COUNT(G43:G48))</f>
        <v>0.40414518843273817</v>
      </c>
      <c r="H51" s="13">
        <f t="shared" si="7"/>
        <v>6.9841089465856552</v>
      </c>
      <c r="I51" s="13" t="e">
        <f t="shared" si="7"/>
        <v>#DIV/0!</v>
      </c>
      <c r="J51" s="13">
        <f t="shared" si="7"/>
        <v>1.1547005383792517</v>
      </c>
      <c r="K51" s="13">
        <f t="shared" si="7"/>
        <v>1.5275252316519468</v>
      </c>
      <c r="L51" s="13">
        <f t="shared" si="7"/>
        <v>0.3333333333333332</v>
      </c>
      <c r="M51" s="13">
        <f t="shared" si="7"/>
        <v>3.4801021696368508</v>
      </c>
      <c r="N51" s="13">
        <f t="shared" si="7"/>
        <v>1.7638342073763922</v>
      </c>
      <c r="O51" s="13">
        <f t="shared" si="7"/>
        <v>6.8068592855540455</v>
      </c>
      <c r="P51" s="13">
        <f t="shared" si="7"/>
        <v>0.33333333333333337</v>
      </c>
      <c r="Q51" s="13">
        <f t="shared" si="7"/>
        <v>3.4641016151377548</v>
      </c>
      <c r="R51" s="13">
        <f t="shared" si="7"/>
        <v>1.7320508075688774</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730</v>
      </c>
      <c r="E53" s="19">
        <v>251</v>
      </c>
      <c r="F53" s="19">
        <v>1452.64</v>
      </c>
      <c r="G53" s="19">
        <v>8.5399999999999991</v>
      </c>
      <c r="H53" s="19">
        <v>79.7</v>
      </c>
      <c r="I53" s="19"/>
      <c r="J53" s="19">
        <v>9</v>
      </c>
      <c r="K53" s="19">
        <v>26</v>
      </c>
      <c r="L53" s="19">
        <v>1</v>
      </c>
      <c r="M53" s="19">
        <v>5</v>
      </c>
      <c r="N53" s="19">
        <v>19</v>
      </c>
      <c r="O53" s="19">
        <v>2</v>
      </c>
      <c r="P53" s="19">
        <v>2</v>
      </c>
      <c r="Q53" s="19">
        <v>3</v>
      </c>
      <c r="R53" s="19">
        <v>1</v>
      </c>
      <c r="S53" s="18" t="s">
        <v>731</v>
      </c>
      <c r="U53" s="102">
        <v>3</v>
      </c>
      <c r="V53" s="102">
        <f>IF($H53="","",$H53)</f>
        <v>79.7</v>
      </c>
      <c r="W53" s="102">
        <f>IF(V53="","",V53/100)</f>
        <v>0.79700000000000004</v>
      </c>
      <c r="X53" s="102">
        <f>IF($G53="","",$G53)</f>
        <v>8.5399999999999991</v>
      </c>
      <c r="Y53" s="102">
        <f>IF($K53="","",$K53)</f>
        <v>26</v>
      </c>
      <c r="Z53" s="102">
        <f>IF(J53="","",J53-1)</f>
        <v>8</v>
      </c>
      <c r="AA53" s="102">
        <f>IF($L53="","",$L53)</f>
        <v>1</v>
      </c>
      <c r="AB53" s="102">
        <f>IF($M53="","",$M53)</f>
        <v>5</v>
      </c>
      <c r="AC53" s="102">
        <f>IF($H54="","",$H54)</f>
        <v>75.400000000000006</v>
      </c>
      <c r="AD53" s="102">
        <f>IF(AC53="","",AC53/100)</f>
        <v>0.754</v>
      </c>
      <c r="AE53" s="102">
        <f>IF($G54="","",$G54)</f>
        <v>10.029999999999999</v>
      </c>
      <c r="AF53" s="102">
        <f>IF($K54="","",$K54)</f>
        <v>19</v>
      </c>
      <c r="AG53" s="102">
        <f>IF(J54="","",J54-1)</f>
        <v>7</v>
      </c>
      <c r="AH53" s="102">
        <f>IF($L54="","",$L54)</f>
        <v>2</v>
      </c>
      <c r="AI53" s="102">
        <f>IF($M54="","",$M54)</f>
        <v>10</v>
      </c>
      <c r="AJ53" s="102">
        <f>IF($H55="","",$H55)</f>
        <v>73.8</v>
      </c>
      <c r="AK53" s="102">
        <f>IF(AJ53="","",AJ53/100)</f>
        <v>0.73799999999999999</v>
      </c>
      <c r="AL53" s="102">
        <f>IF($G55="","",$G55)</f>
        <v>10.01</v>
      </c>
      <c r="AM53" s="102">
        <f>IF($K55="","",$K55)</f>
        <v>23</v>
      </c>
      <c r="AN53" s="102">
        <f>IF(J55="","",J55-1)</f>
        <v>5</v>
      </c>
      <c r="AO53" s="102">
        <f>IF($L55="","",$L55)</f>
        <v>1</v>
      </c>
      <c r="AP53" s="102">
        <f>IF($M55="","",$M55)</f>
        <v>7</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2.3333333333333335</v>
      </c>
      <c r="BM53" s="102">
        <f>SUM(P53:P58)/U53</f>
        <v>0.66666666666666663</v>
      </c>
      <c r="BN53" s="102">
        <f>SUM(Q53:Q58)/U53</f>
        <v>2.6666666666666665</v>
      </c>
      <c r="BO53" s="102">
        <f>SUM(R53:R58)/U53</f>
        <v>3</v>
      </c>
    </row>
    <row r="54" spans="2:67" ht="15.75" x14ac:dyDescent="0.2">
      <c r="B54" s="147"/>
      <c r="C54" s="21" t="s">
        <v>103</v>
      </c>
      <c r="D54" s="19" t="s">
        <v>745</v>
      </c>
      <c r="E54" s="19">
        <v>254</v>
      </c>
      <c r="F54" s="20"/>
      <c r="G54" s="19">
        <v>10.029999999999999</v>
      </c>
      <c r="H54" s="19">
        <v>75.400000000000006</v>
      </c>
      <c r="I54" s="19"/>
      <c r="J54" s="19">
        <v>8</v>
      </c>
      <c r="K54" s="19">
        <v>19</v>
      </c>
      <c r="L54" s="19">
        <v>2</v>
      </c>
      <c r="M54" s="19">
        <v>10</v>
      </c>
      <c r="N54" s="19">
        <v>24</v>
      </c>
      <c r="O54" s="19">
        <v>0</v>
      </c>
      <c r="P54" s="19">
        <v>0</v>
      </c>
      <c r="Q54" s="19">
        <v>1</v>
      </c>
      <c r="R54" s="19">
        <v>4</v>
      </c>
      <c r="S54" s="18"/>
    </row>
    <row r="55" spans="2:67" ht="15.75" x14ac:dyDescent="0.2">
      <c r="B55" s="147"/>
      <c r="C55" s="21" t="s">
        <v>102</v>
      </c>
      <c r="D55" s="19" t="str">
        <f>D54</f>
        <v>CO'B</v>
      </c>
      <c r="E55" s="19">
        <f>E54</f>
        <v>254</v>
      </c>
      <c r="F55" s="20"/>
      <c r="G55" s="19">
        <v>10.01</v>
      </c>
      <c r="H55" s="19">
        <v>73.8</v>
      </c>
      <c r="I55" s="19"/>
      <c r="J55" s="19">
        <v>6</v>
      </c>
      <c r="K55" s="19">
        <v>23</v>
      </c>
      <c r="L55" s="19">
        <v>1</v>
      </c>
      <c r="M55" s="19">
        <v>7</v>
      </c>
      <c r="N55" s="19">
        <v>21</v>
      </c>
      <c r="O55" s="19">
        <v>5</v>
      </c>
      <c r="P55" s="19">
        <v>0</v>
      </c>
      <c r="Q55" s="19">
        <v>4</v>
      </c>
      <c r="R55" s="19">
        <v>4</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254</v>
      </c>
      <c r="F60" s="13">
        <f>F53</f>
        <v>1452.64</v>
      </c>
      <c r="G60" s="13">
        <f t="shared" ref="G60:R60" si="8">AVERAGE(G53:G58)</f>
        <v>9.5266666666666655</v>
      </c>
      <c r="H60" s="13">
        <f t="shared" si="8"/>
        <v>76.300000000000011</v>
      </c>
      <c r="I60" s="13" t="e">
        <f t="shared" si="8"/>
        <v>#DIV/0!</v>
      </c>
      <c r="J60" s="13">
        <f t="shared" si="8"/>
        <v>7.666666666666667</v>
      </c>
      <c r="K60" s="13">
        <f t="shared" si="8"/>
        <v>22.666666666666668</v>
      </c>
      <c r="L60" s="13">
        <f t="shared" si="8"/>
        <v>1.3333333333333333</v>
      </c>
      <c r="M60" s="13">
        <f t="shared" si="8"/>
        <v>7.333333333333333</v>
      </c>
      <c r="N60" s="13">
        <f t="shared" si="8"/>
        <v>21.333333333333332</v>
      </c>
      <c r="O60" s="13">
        <f t="shared" si="8"/>
        <v>2.3333333333333335</v>
      </c>
      <c r="P60" s="13">
        <f t="shared" si="8"/>
        <v>0.66666666666666663</v>
      </c>
      <c r="Q60" s="13">
        <f t="shared" si="8"/>
        <v>2.6666666666666665</v>
      </c>
      <c r="R60" s="13">
        <f t="shared" si="8"/>
        <v>3</v>
      </c>
      <c r="S60" s="12"/>
    </row>
    <row r="61" spans="2:67" ht="15.75" x14ac:dyDescent="0.2">
      <c r="B61" s="17"/>
      <c r="C61" s="16" t="s">
        <v>97</v>
      </c>
      <c r="D61" s="15"/>
      <c r="E61" s="14"/>
      <c r="F61" s="14"/>
      <c r="G61" s="13">
        <f t="shared" ref="G61:R61" si="9">STDEV(G53:G58)/SQRT(COUNT(G53:G58))</f>
        <v>0.49336711596042893</v>
      </c>
      <c r="H61" s="13">
        <f t="shared" si="9"/>
        <v>1.7616280348965094</v>
      </c>
      <c r="I61" s="13" t="e">
        <f t="shared" si="9"/>
        <v>#DIV/0!</v>
      </c>
      <c r="J61" s="13">
        <f t="shared" si="9"/>
        <v>0.88191710368819609</v>
      </c>
      <c r="K61" s="13">
        <f t="shared" si="9"/>
        <v>2.0275875100994099</v>
      </c>
      <c r="L61" s="13">
        <f t="shared" si="9"/>
        <v>0.33333333333333337</v>
      </c>
      <c r="M61" s="13">
        <f t="shared" si="9"/>
        <v>1.4529663145135574</v>
      </c>
      <c r="N61" s="13">
        <f t="shared" si="9"/>
        <v>1.4529663145135581</v>
      </c>
      <c r="O61" s="13">
        <f t="shared" si="9"/>
        <v>1.4529663145135581</v>
      </c>
      <c r="P61" s="13">
        <f t="shared" si="9"/>
        <v>0.66666666666666674</v>
      </c>
      <c r="Q61" s="13">
        <f t="shared" si="9"/>
        <v>0.88191710368819698</v>
      </c>
      <c r="R61" s="13">
        <f t="shared" si="9"/>
        <v>1</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251</v>
      </c>
      <c r="F63" s="19">
        <v>1646.93</v>
      </c>
      <c r="G63" s="19">
        <v>13.21</v>
      </c>
      <c r="H63" s="19">
        <v>106.1</v>
      </c>
      <c r="I63" s="19"/>
      <c r="J63" s="19">
        <v>6</v>
      </c>
      <c r="K63" s="19">
        <v>24</v>
      </c>
      <c r="L63" s="19">
        <v>1</v>
      </c>
      <c r="M63" s="19">
        <v>17</v>
      </c>
      <c r="N63" s="19">
        <v>33</v>
      </c>
      <c r="O63" s="19">
        <v>0</v>
      </c>
      <c r="P63" s="19">
        <v>0</v>
      </c>
      <c r="Q63" s="19">
        <v>17</v>
      </c>
      <c r="R63" s="19">
        <v>4</v>
      </c>
      <c r="S63" s="18" t="s">
        <v>731</v>
      </c>
      <c r="T63" s="7" t="s">
        <v>829</v>
      </c>
      <c r="U63" s="102">
        <v>3</v>
      </c>
      <c r="V63" s="102">
        <f>IF($H63="","",$H63)</f>
        <v>106.1</v>
      </c>
      <c r="W63" s="102">
        <f>IF(V63="","",V63/100)</f>
        <v>1.0609999999999999</v>
      </c>
      <c r="X63" s="102">
        <f>IF($G63="","",$G63)</f>
        <v>13.21</v>
      </c>
      <c r="Y63" s="102">
        <f>IF($K63="","",$K63)</f>
        <v>24</v>
      </c>
      <c r="Z63" s="102">
        <f>IF(J63="","",J63-1)</f>
        <v>5</v>
      </c>
      <c r="AA63" s="102">
        <f>IF($L63="","",$L63)</f>
        <v>1</v>
      </c>
      <c r="AB63" s="102">
        <f>IF($M63="","",$M63)</f>
        <v>17</v>
      </c>
      <c r="AC63" s="102">
        <f>IF($H64="","",$H64)</f>
        <v>101.2</v>
      </c>
      <c r="AD63" s="102">
        <f>IF(AC63="","",AC63/100)</f>
        <v>1.012</v>
      </c>
      <c r="AE63" s="102">
        <f>IF($G64="","",$G64)</f>
        <v>12.59</v>
      </c>
      <c r="AF63" s="102">
        <f>IF($K64="","",$K64)</f>
        <v>26</v>
      </c>
      <c r="AG63" s="102">
        <f>IF(J64="","",J64-1)</f>
        <v>7</v>
      </c>
      <c r="AH63" s="102">
        <f>IF($L64="","",$L64)</f>
        <v>3</v>
      </c>
      <c r="AI63" s="102">
        <f>IF($M64="","",$M64)</f>
        <v>23</v>
      </c>
      <c r="AJ63" s="102">
        <f>IF($H65="","",$H65)</f>
        <v>124.4</v>
      </c>
      <c r="AK63" s="102">
        <f>IF(AJ63="","",AJ63/100)</f>
        <v>1.244</v>
      </c>
      <c r="AL63" s="102">
        <f>IF($G65="","",$G65)</f>
        <v>13.74</v>
      </c>
      <c r="AM63" s="102">
        <f>IF($K65="","",$K65)</f>
        <v>29</v>
      </c>
      <c r="AN63" s="102">
        <f>IF(J65="","",J65-1)</f>
        <v>5</v>
      </c>
      <c r="AO63" s="102">
        <f>IF($L65="","",$L65)</f>
        <v>1</v>
      </c>
      <c r="AP63" s="102">
        <f>IF($M65="","",$M65)</f>
        <v>13</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6.666666666666667</v>
      </c>
      <c r="BM63" s="102">
        <f>SUM(P63:P68)/U63</f>
        <v>0.66666666666666663</v>
      </c>
      <c r="BN63" s="102">
        <f>SUM(Q63:Q68)/U63</f>
        <v>10</v>
      </c>
      <c r="BO63" s="102">
        <f>SUM(R63:R68)/U63</f>
        <v>7</v>
      </c>
    </row>
    <row r="64" spans="2:67" ht="15.75" x14ac:dyDescent="0.2">
      <c r="B64" s="147"/>
      <c r="C64" s="21" t="s">
        <v>103</v>
      </c>
      <c r="D64" s="19" t="s">
        <v>745</v>
      </c>
      <c r="E64" s="19">
        <v>255</v>
      </c>
      <c r="F64" s="20"/>
      <c r="G64" s="19">
        <v>12.59</v>
      </c>
      <c r="H64" s="19">
        <v>101.2</v>
      </c>
      <c r="I64" s="19"/>
      <c r="J64" s="19">
        <v>8</v>
      </c>
      <c r="K64" s="19">
        <v>26</v>
      </c>
      <c r="L64" s="19">
        <v>3</v>
      </c>
      <c r="M64" s="19">
        <v>23</v>
      </c>
      <c r="N64" s="19">
        <v>37</v>
      </c>
      <c r="O64" s="19">
        <v>0</v>
      </c>
      <c r="P64" s="19">
        <v>0</v>
      </c>
      <c r="Q64" s="19">
        <v>6</v>
      </c>
      <c r="R64" s="19">
        <v>9</v>
      </c>
      <c r="S64" s="18"/>
    </row>
    <row r="65" spans="2:67" ht="15.75" x14ac:dyDescent="0.2">
      <c r="B65" s="147"/>
      <c r="C65" s="21" t="s">
        <v>102</v>
      </c>
      <c r="D65" s="19" t="str">
        <f>D64</f>
        <v>CO'B</v>
      </c>
      <c r="E65" s="19">
        <f>E64</f>
        <v>255</v>
      </c>
      <c r="F65" s="20"/>
      <c r="G65" s="19">
        <v>13.74</v>
      </c>
      <c r="H65" s="19">
        <v>124.4</v>
      </c>
      <c r="I65" s="19"/>
      <c r="J65" s="19">
        <v>6</v>
      </c>
      <c r="K65" s="19">
        <v>29</v>
      </c>
      <c r="L65" s="19">
        <v>1</v>
      </c>
      <c r="M65" s="19">
        <v>13</v>
      </c>
      <c r="N65" s="19">
        <v>32</v>
      </c>
      <c r="O65" s="19">
        <v>20</v>
      </c>
      <c r="P65" s="19">
        <v>2</v>
      </c>
      <c r="Q65" s="19">
        <v>7</v>
      </c>
      <c r="R65" s="19">
        <v>8</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255</v>
      </c>
      <c r="F70" s="13">
        <f>F63</f>
        <v>1646.93</v>
      </c>
      <c r="G70" s="13">
        <f t="shared" ref="G70:R70" si="10">AVERAGE(G63:G68)</f>
        <v>13.18</v>
      </c>
      <c r="H70" s="13">
        <f t="shared" si="10"/>
        <v>110.56666666666668</v>
      </c>
      <c r="I70" s="13" t="e">
        <f t="shared" si="10"/>
        <v>#DIV/0!</v>
      </c>
      <c r="J70" s="13">
        <f t="shared" si="10"/>
        <v>6.666666666666667</v>
      </c>
      <c r="K70" s="13">
        <f t="shared" si="10"/>
        <v>26.333333333333332</v>
      </c>
      <c r="L70" s="13">
        <f t="shared" si="10"/>
        <v>1.6666666666666667</v>
      </c>
      <c r="M70" s="13">
        <f t="shared" si="10"/>
        <v>17.666666666666668</v>
      </c>
      <c r="N70" s="13">
        <f t="shared" si="10"/>
        <v>34</v>
      </c>
      <c r="O70" s="13">
        <f t="shared" si="10"/>
        <v>6.666666666666667</v>
      </c>
      <c r="P70" s="13">
        <f t="shared" si="10"/>
        <v>0.66666666666666663</v>
      </c>
      <c r="Q70" s="13">
        <f t="shared" si="10"/>
        <v>10</v>
      </c>
      <c r="R70" s="13">
        <f t="shared" si="10"/>
        <v>7</v>
      </c>
      <c r="S70" s="12"/>
    </row>
    <row r="71" spans="2:67" ht="15.75" x14ac:dyDescent="0.2">
      <c r="B71" s="17"/>
      <c r="C71" s="16" t="s">
        <v>97</v>
      </c>
      <c r="D71" s="15"/>
      <c r="E71" s="14"/>
      <c r="F71" s="14"/>
      <c r="G71" s="13">
        <f t="shared" ref="G71:R71" si="11">STDEV(G63:G68)/SQRT(COUNT(G63:G68))</f>
        <v>0.33231511150312354</v>
      </c>
      <c r="H71" s="13">
        <f t="shared" si="11"/>
        <v>7.0598237308810443</v>
      </c>
      <c r="I71" s="13" t="e">
        <f t="shared" si="11"/>
        <v>#DIV/0!</v>
      </c>
      <c r="J71" s="13">
        <f t="shared" si="11"/>
        <v>0.66666666666666552</v>
      </c>
      <c r="K71" s="13">
        <f t="shared" si="11"/>
        <v>1.4529663145135581</v>
      </c>
      <c r="L71" s="13">
        <f t="shared" si="11"/>
        <v>0.66666666666666663</v>
      </c>
      <c r="M71" s="13">
        <f t="shared" si="11"/>
        <v>2.9059326290271148</v>
      </c>
      <c r="N71" s="13">
        <f t="shared" si="11"/>
        <v>1.5275252316519468</v>
      </c>
      <c r="O71" s="13">
        <f t="shared" si="11"/>
        <v>6.666666666666667</v>
      </c>
      <c r="P71" s="13">
        <f t="shared" si="11"/>
        <v>0.66666666666666674</v>
      </c>
      <c r="Q71" s="13">
        <f t="shared" si="11"/>
        <v>3.5118845842842461</v>
      </c>
      <c r="R71" s="13">
        <f t="shared" si="11"/>
        <v>1.5275252316519468</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251</v>
      </c>
      <c r="F73" s="19">
        <v>1467.32</v>
      </c>
      <c r="G73" s="19">
        <v>17.47</v>
      </c>
      <c r="H73" s="19">
        <v>119.2</v>
      </c>
      <c r="I73" s="19"/>
      <c r="J73" s="19">
        <v>9</v>
      </c>
      <c r="K73" s="19">
        <v>35</v>
      </c>
      <c r="L73" s="19">
        <v>4</v>
      </c>
      <c r="M73" s="19">
        <v>64</v>
      </c>
      <c r="N73" s="19">
        <v>59</v>
      </c>
      <c r="O73" s="19">
        <v>19</v>
      </c>
      <c r="P73" s="19">
        <v>1</v>
      </c>
      <c r="Q73" s="19">
        <v>49</v>
      </c>
      <c r="R73" s="19">
        <v>13</v>
      </c>
      <c r="S73" s="18"/>
      <c r="T73" s="7" t="s">
        <v>782</v>
      </c>
      <c r="U73" s="102">
        <v>3</v>
      </c>
      <c r="V73" s="102">
        <f>IF($H73="","",$H73)</f>
        <v>119.2</v>
      </c>
      <c r="W73" s="102">
        <f>IF(V73="","",V73/100)</f>
        <v>1.1919999999999999</v>
      </c>
      <c r="X73" s="102">
        <f>IF($G73="","",$G73)</f>
        <v>17.47</v>
      </c>
      <c r="Y73" s="102">
        <f>IF($K73="","",$K73)</f>
        <v>35</v>
      </c>
      <c r="Z73" s="102">
        <f>IF(J73="","",J73-1)</f>
        <v>8</v>
      </c>
      <c r="AA73" s="102">
        <f>IF($L73="","",$L73)</f>
        <v>4</v>
      </c>
      <c r="AB73" s="102">
        <f>IF($M73="","",$M73)</f>
        <v>64</v>
      </c>
      <c r="AC73" s="102">
        <f>IF($H74="","",$H74)</f>
        <v>119.5</v>
      </c>
      <c r="AD73" s="102">
        <f>IF(AC73="","",AC73/100)</f>
        <v>1.1950000000000001</v>
      </c>
      <c r="AE73" s="102">
        <f>IF($G74="","",$G74)</f>
        <v>15.9</v>
      </c>
      <c r="AF73" s="102">
        <f>IF($K74="","",$K74)</f>
        <v>36</v>
      </c>
      <c r="AG73" s="102">
        <f>IF(J74="","",J74-1)</f>
        <v>6</v>
      </c>
      <c r="AH73" s="102">
        <f>IF($L74="","",$L74)</f>
        <v>3</v>
      </c>
      <c r="AI73" s="102">
        <f>IF($M74="","",$M74)</f>
        <v>27</v>
      </c>
      <c r="AJ73" s="102">
        <f>IF($H75="","",$H75)</f>
        <v>99.7</v>
      </c>
      <c r="AK73" s="102">
        <f>IF(AJ73="","",AJ73/100)</f>
        <v>0.997</v>
      </c>
      <c r="AL73" s="102">
        <f>IF($G75="","",$G75)</f>
        <v>17.53</v>
      </c>
      <c r="AM73" s="102">
        <f>IF($K75="","",$K75)</f>
        <v>29</v>
      </c>
      <c r="AN73" s="102">
        <f>IF(J75="","",J75-1)</f>
        <v>4</v>
      </c>
      <c r="AO73" s="102">
        <f>IF($L75="","",$L75)</f>
        <v>2</v>
      </c>
      <c r="AP73" s="102">
        <f>IF($M75="","",$M75)</f>
        <v>35</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18</v>
      </c>
      <c r="BM73" s="102">
        <f>SUM(P73:P78)/U73</f>
        <v>1</v>
      </c>
      <c r="BN73" s="102">
        <f>SUM(Q73:Q78)/U73</f>
        <v>31.666666666666668</v>
      </c>
      <c r="BO73" s="102">
        <f>SUM(R73:R78)/U73</f>
        <v>21</v>
      </c>
    </row>
    <row r="74" spans="2:67" ht="15.75" x14ac:dyDescent="0.2">
      <c r="B74" s="147"/>
      <c r="C74" s="21" t="s">
        <v>103</v>
      </c>
      <c r="D74" s="19" t="s">
        <v>745</v>
      </c>
      <c r="E74" s="19">
        <v>255</v>
      </c>
      <c r="F74" s="20"/>
      <c r="G74" s="19">
        <v>15.9</v>
      </c>
      <c r="H74" s="19">
        <v>119.5</v>
      </c>
      <c r="I74" s="19"/>
      <c r="J74" s="19">
        <v>7</v>
      </c>
      <c r="K74" s="19">
        <v>36</v>
      </c>
      <c r="L74" s="19">
        <v>3</v>
      </c>
      <c r="M74" s="19">
        <v>27</v>
      </c>
      <c r="N74" s="19">
        <v>34</v>
      </c>
      <c r="O74" s="19">
        <v>34</v>
      </c>
      <c r="P74" s="19">
        <v>1</v>
      </c>
      <c r="Q74" s="19">
        <v>13</v>
      </c>
      <c r="R74" s="19">
        <v>25</v>
      </c>
      <c r="S74" s="18"/>
      <c r="T74" s="7" t="s">
        <v>787</v>
      </c>
    </row>
    <row r="75" spans="2:67" ht="15.75" x14ac:dyDescent="0.2">
      <c r="B75" s="147"/>
      <c r="C75" s="21" t="s">
        <v>102</v>
      </c>
      <c r="D75" s="19" t="str">
        <f>D74</f>
        <v>CO'B</v>
      </c>
      <c r="E75" s="19">
        <f>E74</f>
        <v>255</v>
      </c>
      <c r="F75" s="20"/>
      <c r="G75" s="19">
        <v>17.53</v>
      </c>
      <c r="H75" s="19">
        <v>99.7</v>
      </c>
      <c r="I75" s="19"/>
      <c r="J75" s="19">
        <v>5</v>
      </c>
      <c r="K75" s="19">
        <v>29</v>
      </c>
      <c r="L75" s="19">
        <v>2</v>
      </c>
      <c r="M75" s="19">
        <v>35</v>
      </c>
      <c r="N75" s="19">
        <v>44</v>
      </c>
      <c r="O75" s="19">
        <v>1</v>
      </c>
      <c r="P75" s="19">
        <v>1</v>
      </c>
      <c r="Q75" s="19">
        <v>33</v>
      </c>
      <c r="R75" s="19">
        <v>25</v>
      </c>
      <c r="S75" s="18"/>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255</v>
      </c>
      <c r="F80" s="13">
        <f>F73</f>
        <v>1467.32</v>
      </c>
      <c r="G80" s="13">
        <f t="shared" ref="G80:R80" si="12">AVERAGE(G73:G78)</f>
        <v>16.966666666666665</v>
      </c>
      <c r="H80" s="13">
        <f t="shared" si="12"/>
        <v>112.8</v>
      </c>
      <c r="I80" s="13" t="e">
        <f t="shared" si="12"/>
        <v>#DIV/0!</v>
      </c>
      <c r="J80" s="13">
        <f t="shared" si="12"/>
        <v>7</v>
      </c>
      <c r="K80" s="13">
        <f t="shared" si="12"/>
        <v>33.333333333333336</v>
      </c>
      <c r="L80" s="13">
        <f t="shared" si="12"/>
        <v>3</v>
      </c>
      <c r="M80" s="13">
        <f t="shared" si="12"/>
        <v>42</v>
      </c>
      <c r="N80" s="13">
        <f t="shared" si="12"/>
        <v>45.666666666666664</v>
      </c>
      <c r="O80" s="13">
        <f t="shared" si="12"/>
        <v>18</v>
      </c>
      <c r="P80" s="13">
        <f t="shared" si="12"/>
        <v>1</v>
      </c>
      <c r="Q80" s="13">
        <f t="shared" si="12"/>
        <v>31.666666666666668</v>
      </c>
      <c r="R80" s="13">
        <f t="shared" si="12"/>
        <v>21</v>
      </c>
      <c r="S80" s="12"/>
    </row>
    <row r="81" spans="2:67" ht="15.75" x14ac:dyDescent="0.2">
      <c r="B81" s="17"/>
      <c r="C81" s="16" t="s">
        <v>97</v>
      </c>
      <c r="D81" s="15"/>
      <c r="E81" s="14"/>
      <c r="F81" s="14"/>
      <c r="G81" s="13">
        <f t="shared" ref="G81:R81" si="13">STDEV(G73:G78)/SQRT(COUNT(G73:G78))</f>
        <v>0.53361450921469933</v>
      </c>
      <c r="H81" s="13">
        <f t="shared" si="13"/>
        <v>6.5505724940649266</v>
      </c>
      <c r="I81" s="13" t="e">
        <f t="shared" si="13"/>
        <v>#DIV/0!</v>
      </c>
      <c r="J81" s="13">
        <f t="shared" si="13"/>
        <v>1.1547005383792517</v>
      </c>
      <c r="K81" s="13">
        <f t="shared" si="13"/>
        <v>2.1858128414340001</v>
      </c>
      <c r="L81" s="13">
        <f t="shared" si="13"/>
        <v>0.57735026918962584</v>
      </c>
      <c r="M81" s="13">
        <f t="shared" si="13"/>
        <v>11.239810200058244</v>
      </c>
      <c r="N81" s="13">
        <f t="shared" si="13"/>
        <v>7.2648315725677932</v>
      </c>
      <c r="O81" s="13">
        <f t="shared" si="13"/>
        <v>9.5393920141694561</v>
      </c>
      <c r="P81" s="13">
        <f t="shared" si="13"/>
        <v>0</v>
      </c>
      <c r="Q81" s="13">
        <f t="shared" si="13"/>
        <v>10.413666234542205</v>
      </c>
      <c r="R81" s="13">
        <f t="shared" si="13"/>
        <v>4</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745</v>
      </c>
      <c r="E83" s="19">
        <v>251</v>
      </c>
      <c r="F83" s="19">
        <v>1507.6</v>
      </c>
      <c r="G83" s="19">
        <v>9.75</v>
      </c>
      <c r="H83" s="19">
        <v>89.4</v>
      </c>
      <c r="I83" s="19"/>
      <c r="J83" s="19">
        <v>6</v>
      </c>
      <c r="K83" s="19">
        <v>23</v>
      </c>
      <c r="L83" s="19">
        <v>1</v>
      </c>
      <c r="M83" s="19">
        <v>10</v>
      </c>
      <c r="N83" s="19">
        <v>17</v>
      </c>
      <c r="O83" s="19">
        <v>10</v>
      </c>
      <c r="P83" s="19">
        <v>0</v>
      </c>
      <c r="Q83" s="19">
        <v>0</v>
      </c>
      <c r="R83" s="19">
        <v>6</v>
      </c>
      <c r="S83" s="18" t="s">
        <v>731</v>
      </c>
      <c r="T83" s="7" t="s">
        <v>782</v>
      </c>
      <c r="U83" s="102">
        <v>3</v>
      </c>
      <c r="V83" s="102">
        <f>IF($H83="","",$H83)</f>
        <v>89.4</v>
      </c>
      <c r="W83" s="102">
        <f>IF(V83="","",V83/100)</f>
        <v>0.89400000000000002</v>
      </c>
      <c r="X83" s="102">
        <f>IF($G83="","",$G83)</f>
        <v>9.75</v>
      </c>
      <c r="Y83" s="102">
        <f>IF($K83="","",$K83)</f>
        <v>23</v>
      </c>
      <c r="Z83" s="102">
        <f>IF(J83="","",J83-1)</f>
        <v>5</v>
      </c>
      <c r="AA83" s="102">
        <f>IF($L83="","",$L83)</f>
        <v>1</v>
      </c>
      <c r="AB83" s="102">
        <f>IF($M83="","",$M83)</f>
        <v>10</v>
      </c>
      <c r="AC83" s="102">
        <f>IF($H84="","",$H84)</f>
        <v>80.3</v>
      </c>
      <c r="AD83" s="102">
        <f>IF(AC83="","",AC83/100)</f>
        <v>0.80299999999999994</v>
      </c>
      <c r="AE83" s="102">
        <f>IF($G84="","",$G84)</f>
        <v>10.37</v>
      </c>
      <c r="AF83" s="102">
        <f>IF($K84="","",$K84)</f>
        <v>20</v>
      </c>
      <c r="AG83" s="102">
        <f>IF(J84="","",J84-1)</f>
        <v>3</v>
      </c>
      <c r="AH83" s="102">
        <f>IF($L84="","",$L84)</f>
        <v>1</v>
      </c>
      <c r="AI83" s="102">
        <f>IF($M84="","",$M84)</f>
        <v>15</v>
      </c>
      <c r="AJ83" s="102">
        <f>IF($H85="","",$H85)</f>
        <v>90.5</v>
      </c>
      <c r="AK83" s="102">
        <f>IF(AJ83="","",AJ83/100)</f>
        <v>0.90500000000000003</v>
      </c>
      <c r="AL83" s="102">
        <f>IF($G85="","",$G85)</f>
        <v>13.02</v>
      </c>
      <c r="AM83" s="102">
        <f>IF($K85="","",$K85)</f>
        <v>28</v>
      </c>
      <c r="AN83" s="102">
        <f>IF(J85="","",J85-1)</f>
        <v>4</v>
      </c>
      <c r="AO83" s="102">
        <f>IF($L85="","",$L85)</f>
        <v>2</v>
      </c>
      <c r="AP83" s="102">
        <f>IF($M85="","",$M85)</f>
        <v>19</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5</v>
      </c>
      <c r="BM83" s="102">
        <f>SUM(P83:P88)/U83</f>
        <v>0</v>
      </c>
      <c r="BN83" s="102">
        <f>SUM(Q83:Q88)/U83</f>
        <v>1.6666666666666667</v>
      </c>
      <c r="BO83" s="102">
        <f>SUM(R83:R88)/U83</f>
        <v>9.6666666666666661</v>
      </c>
    </row>
    <row r="84" spans="2:67" ht="15.75" x14ac:dyDescent="0.2">
      <c r="B84" s="147"/>
      <c r="C84" s="21" t="s">
        <v>103</v>
      </c>
      <c r="D84" s="19" t="s">
        <v>745</v>
      </c>
      <c r="E84" s="19">
        <v>255</v>
      </c>
      <c r="F84" s="20"/>
      <c r="G84" s="19">
        <v>10.37</v>
      </c>
      <c r="H84" s="19">
        <v>80.3</v>
      </c>
      <c r="I84" s="19"/>
      <c r="J84" s="19">
        <v>4</v>
      </c>
      <c r="K84" s="19">
        <v>20</v>
      </c>
      <c r="L84" s="19">
        <v>1</v>
      </c>
      <c r="M84" s="19">
        <v>15</v>
      </c>
      <c r="N84" s="19">
        <v>19</v>
      </c>
      <c r="O84" s="19">
        <v>0</v>
      </c>
      <c r="P84" s="19">
        <v>0</v>
      </c>
      <c r="Q84" s="19">
        <v>5</v>
      </c>
      <c r="R84" s="19">
        <v>6</v>
      </c>
      <c r="S84" s="18" t="s">
        <v>731</v>
      </c>
    </row>
    <row r="85" spans="2:67" ht="15.75" x14ac:dyDescent="0.2">
      <c r="B85" s="147"/>
      <c r="C85" s="21" t="s">
        <v>102</v>
      </c>
      <c r="D85" s="19" t="str">
        <f>D84</f>
        <v>CO'B</v>
      </c>
      <c r="E85" s="19">
        <f>E84</f>
        <v>255</v>
      </c>
      <c r="F85" s="20"/>
      <c r="G85" s="19">
        <v>13.02</v>
      </c>
      <c r="H85" s="19">
        <v>90.5</v>
      </c>
      <c r="I85" s="19"/>
      <c r="J85" s="19">
        <v>5</v>
      </c>
      <c r="K85" s="19">
        <v>28</v>
      </c>
      <c r="L85" s="19">
        <v>2</v>
      </c>
      <c r="M85" s="19">
        <v>19</v>
      </c>
      <c r="N85" s="19">
        <v>29</v>
      </c>
      <c r="O85" s="19">
        <v>5</v>
      </c>
      <c r="P85" s="19">
        <v>0</v>
      </c>
      <c r="Q85" s="19">
        <v>0</v>
      </c>
      <c r="R85" s="19">
        <v>17</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255</v>
      </c>
      <c r="F90" s="13">
        <f>F83</f>
        <v>1507.6</v>
      </c>
      <c r="G90" s="13">
        <f t="shared" ref="G90:R90" si="14">AVERAGE(G83:G88)</f>
        <v>11.046666666666667</v>
      </c>
      <c r="H90" s="13">
        <f t="shared" si="14"/>
        <v>86.733333333333334</v>
      </c>
      <c r="I90" s="13" t="e">
        <f t="shared" si="14"/>
        <v>#DIV/0!</v>
      </c>
      <c r="J90" s="13">
        <f t="shared" si="14"/>
        <v>5</v>
      </c>
      <c r="K90" s="13">
        <f t="shared" si="14"/>
        <v>23.666666666666668</v>
      </c>
      <c r="L90" s="13">
        <f t="shared" si="14"/>
        <v>1.3333333333333333</v>
      </c>
      <c r="M90" s="13">
        <f t="shared" si="14"/>
        <v>14.666666666666666</v>
      </c>
      <c r="N90" s="13">
        <f t="shared" si="14"/>
        <v>21.666666666666668</v>
      </c>
      <c r="O90" s="13">
        <f t="shared" si="14"/>
        <v>5</v>
      </c>
      <c r="P90" s="13">
        <f t="shared" si="14"/>
        <v>0</v>
      </c>
      <c r="Q90" s="13">
        <f t="shared" si="14"/>
        <v>1.6666666666666667</v>
      </c>
      <c r="R90" s="13">
        <f t="shared" si="14"/>
        <v>9.6666666666666661</v>
      </c>
      <c r="S90" s="12"/>
    </row>
    <row r="91" spans="2:67" ht="15.75" x14ac:dyDescent="0.2">
      <c r="B91" s="17"/>
      <c r="C91" s="16" t="s">
        <v>97</v>
      </c>
      <c r="D91" s="15"/>
      <c r="E91" s="14"/>
      <c r="F91" s="14"/>
      <c r="G91" s="13">
        <f t="shared" ref="G91:R91" si="15">STDEV(G83:G88)/SQRT(COUNT(G83:G88))</f>
        <v>1.0027683902299869</v>
      </c>
      <c r="H91" s="13">
        <f t="shared" si="15"/>
        <v>3.2323022410934574</v>
      </c>
      <c r="I91" s="13" t="e">
        <f t="shared" si="15"/>
        <v>#DIV/0!</v>
      </c>
      <c r="J91" s="13">
        <f t="shared" si="15"/>
        <v>0.57735026918962584</v>
      </c>
      <c r="K91" s="13">
        <f t="shared" si="15"/>
        <v>2.3333333333333361</v>
      </c>
      <c r="L91" s="13">
        <f t="shared" si="15"/>
        <v>0.33333333333333337</v>
      </c>
      <c r="M91" s="13">
        <f t="shared" si="15"/>
        <v>2.6034165586355504</v>
      </c>
      <c r="N91" s="13">
        <f t="shared" si="15"/>
        <v>3.7118429085533498</v>
      </c>
      <c r="O91" s="13">
        <f t="shared" si="15"/>
        <v>2.8867513459481291</v>
      </c>
      <c r="P91" s="13">
        <f t="shared" si="15"/>
        <v>0</v>
      </c>
      <c r="Q91" s="13">
        <f t="shared" si="15"/>
        <v>1.6666666666666667</v>
      </c>
      <c r="R91" s="13">
        <f t="shared" si="15"/>
        <v>3.6666666666666674</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FF2BF-EEF0-40EB-B01C-78832371755B}">
  <dimension ref="A1:AP56"/>
  <sheetViews>
    <sheetView topLeftCell="A10" workbookViewId="0">
      <pane xSplit="1" ySplit="1" topLeftCell="AA11" activePane="bottomRight" state="frozen"/>
      <selection activeCell="U13" sqref="U13:BP84"/>
      <selection pane="topRight" activeCell="U13" sqref="U13:BP84"/>
      <selection pane="bottomLeft" activeCell="U13" sqref="U13:BP84"/>
      <selection pane="bottomRight" activeCell="AE11" sqref="AE11:AF42"/>
    </sheetView>
  </sheetViews>
  <sheetFormatPr defaultRowHeight="12.75" x14ac:dyDescent="0.2"/>
  <cols>
    <col min="1" max="4" width="9.140625" style="7"/>
    <col min="5" max="5" width="10" style="7" customWidth="1"/>
    <col min="6" max="9" width="9.140625" style="7"/>
    <col min="10" max="10" width="9.140625" style="128"/>
    <col min="11" max="16384" width="9.140625" style="7"/>
  </cols>
  <sheetData>
    <row r="1" spans="1:42" x14ac:dyDescent="0.2">
      <c r="J1" s="7"/>
    </row>
    <row r="2" spans="1:42" x14ac:dyDescent="0.2">
      <c r="J2" s="7"/>
    </row>
    <row r="3" spans="1:42" x14ac:dyDescent="0.2">
      <c r="J3" s="7"/>
    </row>
    <row r="4" spans="1:42" x14ac:dyDescent="0.2">
      <c r="J4" s="7"/>
    </row>
    <row r="5" spans="1:42" x14ac:dyDescent="0.2">
      <c r="J5" s="7"/>
    </row>
    <row r="6" spans="1:42" x14ac:dyDescent="0.2">
      <c r="J6" s="7"/>
    </row>
    <row r="7" spans="1:42" x14ac:dyDescent="0.2">
      <c r="J7" s="7"/>
    </row>
    <row r="8" spans="1:42" x14ac:dyDescent="0.2">
      <c r="J8" s="7"/>
    </row>
    <row r="9" spans="1:42" ht="13.5" thickBot="1" x14ac:dyDescent="0.25">
      <c r="J9" s="7"/>
    </row>
    <row r="10" spans="1:42" ht="47.25" customHeight="1" thickTop="1" thickBot="1" x14ac:dyDescent="0.25">
      <c r="A10" s="49" t="s">
        <v>136</v>
      </c>
      <c r="B10" s="48" t="s">
        <v>117</v>
      </c>
      <c r="C10" s="48" t="s">
        <v>116</v>
      </c>
      <c r="D10" s="48" t="s">
        <v>134</v>
      </c>
      <c r="E10" s="48" t="s">
        <v>193</v>
      </c>
      <c r="F10" s="48" t="s">
        <v>192</v>
      </c>
      <c r="G10" s="48" t="s">
        <v>191</v>
      </c>
      <c r="H10" s="48" t="s">
        <v>190</v>
      </c>
      <c r="I10" s="133"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c r="C11" s="39"/>
      <c r="D11" s="39" t="s">
        <v>767</v>
      </c>
      <c r="E11" s="39">
        <v>10.55</v>
      </c>
      <c r="F11" s="39">
        <v>139.63</v>
      </c>
      <c r="G11" s="39">
        <v>3.18</v>
      </c>
      <c r="H11" s="39">
        <v>59.06</v>
      </c>
      <c r="I11" s="124">
        <v>270.67</v>
      </c>
      <c r="J11" s="39">
        <v>209.83</v>
      </c>
      <c r="K11" s="39">
        <v>171.34</v>
      </c>
      <c r="L11" s="39"/>
      <c r="M11" s="124"/>
      <c r="N11" s="106"/>
      <c r="O11" s="36">
        <v>5.270833333333333</v>
      </c>
      <c r="P11" s="36">
        <f t="shared" ref="P11:P42" si="0">SUM(E11:K11)</f>
        <v>864.2600000000001</v>
      </c>
      <c r="Q11" s="36">
        <v>3</v>
      </c>
      <c r="R11" s="36">
        <f t="shared" ref="R11:R42" si="1">P11/Q11</f>
        <v>288.0866666666667</v>
      </c>
      <c r="S11" s="36">
        <f t="shared" ref="S11:S42" si="2">O11*R11/1.02</f>
        <v>1488.683142701525</v>
      </c>
      <c r="T11" s="35">
        <f t="shared" ref="T11:T42" si="3">S11*10000/1000</f>
        <v>14886.83142701525</v>
      </c>
      <c r="U11" s="35">
        <f t="shared" ref="U11:U42" si="4">SUM(E11:F11)/Q11*O11/1.02*10000/1000</f>
        <v>2586.8423202614381</v>
      </c>
      <c r="V11" s="35">
        <f t="shared" ref="V11:V42" si="5">K11/Q11*O11/1.02*10000/1000</f>
        <v>2951.3221677559918</v>
      </c>
      <c r="W11" s="35">
        <f t="shared" ref="W11:W42" si="6">G11/Q11*O11/1.02*10000/1000</f>
        <v>54.77532679738561</v>
      </c>
      <c r="X11" s="35">
        <f t="shared" ref="X11:X37" si="7">H11/Q11*O11/1.02*10000/1000</f>
        <v>1017.3052832244008</v>
      </c>
      <c r="Y11" s="35">
        <f t="shared" ref="Y11:Y42" si="8">SUM(I11:J11)/Q11*O11/1.02*10000/1000</f>
        <v>8276.5863289760327</v>
      </c>
      <c r="Z11" s="35">
        <f>(SUM(d251Data100!K13:K18)+Q11)/Q11</f>
        <v>27.333333333333332</v>
      </c>
      <c r="AA11" s="35">
        <f>(SUM(d251Data100!O13:O18))/$Q11*$O11/1.02</f>
        <v>67.177287581699346</v>
      </c>
      <c r="AB11" s="35">
        <f>(SUM(d251Data100!Q13:Q18))/$Q11*$O11/1.02</f>
        <v>41.33986928104575</v>
      </c>
      <c r="AC11" s="35">
        <f>(SUM(d251Data100!R13:R18))/$Q11*$O11/1.02</f>
        <v>96.459694989106751</v>
      </c>
      <c r="AD11" s="7">
        <f>d251Data100!F13</f>
        <v>1661.27</v>
      </c>
      <c r="AE11" s="34"/>
      <c r="AF11" s="34"/>
      <c r="AH11" s="102">
        <f t="shared" ref="AH11:AH42" si="9">SUM(E11:F11)/Q11</f>
        <v>50.06</v>
      </c>
      <c r="AI11" s="102">
        <f t="shared" ref="AI11:AI42" si="10">K11/Q11</f>
        <v>57.113333333333337</v>
      </c>
      <c r="AJ11" s="102">
        <f t="shared" ref="AJ11:AJ42" si="11">SUM(E11:I11,K11)/Q11</f>
        <v>218.14333333333335</v>
      </c>
      <c r="AK11" s="102">
        <f t="shared" ref="AK11:AK42" si="12">SUM(E11:F11)/Q11/1000*(O11/1.016)*10000</f>
        <v>2597.0267388451448</v>
      </c>
      <c r="AL11" s="102">
        <f t="shared" ref="AL11:AL42" si="13">SUM(K11)/Q11/1000*(O11/1.016)*10000</f>
        <v>2962.9415463692039</v>
      </c>
      <c r="AM11" s="102">
        <f t="shared" ref="AM11:AM42" si="14">SUM(I11)/Q11/1000*(O11/1.016)*10000</f>
        <v>4680.6314249781281</v>
      </c>
      <c r="AN11" s="102">
        <f t="shared" ref="AN11:AN42" si="15">SUM(G11:I11)/Q11/1000*(O11/1.016)*10000</f>
        <v>5756.9328248031507</v>
      </c>
      <c r="AO11" s="102">
        <f t="shared" ref="AO11:AO42" si="16">SUM(AK11:AL11,AN11)</f>
        <v>11316.901110017499</v>
      </c>
      <c r="AP11" s="102">
        <f t="shared" ref="AP11:AP42" si="17">(AD11*SUM(E11:F11)/E11/Q11)/(100*100)*(O11/1.016)</f>
        <v>4.0894432326457562</v>
      </c>
    </row>
    <row r="12" spans="1:42" ht="20.100000000000001" customHeight="1" x14ac:dyDescent="0.25">
      <c r="A12" s="45">
        <v>102</v>
      </c>
      <c r="B12" s="39"/>
      <c r="C12" s="39"/>
      <c r="D12" s="39"/>
      <c r="E12" s="42">
        <v>9.7200000000000006</v>
      </c>
      <c r="F12" s="42">
        <v>109.53</v>
      </c>
      <c r="G12" s="42">
        <v>2.08</v>
      </c>
      <c r="H12" s="39">
        <v>100.18</v>
      </c>
      <c r="I12" s="124">
        <v>224.82</v>
      </c>
      <c r="J12" s="42">
        <v>173.19</v>
      </c>
      <c r="K12" s="42">
        <v>153.05000000000001</v>
      </c>
      <c r="L12" s="42"/>
      <c r="M12" s="113"/>
      <c r="N12" s="106"/>
      <c r="O12" s="36">
        <v>9.6111111111111125</v>
      </c>
      <c r="P12" s="36">
        <f t="shared" si="0"/>
        <v>772.56999999999994</v>
      </c>
      <c r="Q12" s="36">
        <v>3</v>
      </c>
      <c r="R12" s="36">
        <f t="shared" si="1"/>
        <v>257.52333333333331</v>
      </c>
      <c r="S12" s="36">
        <f t="shared" si="2"/>
        <v>2426.554284676834</v>
      </c>
      <c r="T12" s="35">
        <f t="shared" si="3"/>
        <v>24265.542846768338</v>
      </c>
      <c r="U12" s="35">
        <f t="shared" si="4"/>
        <v>3745.506535947713</v>
      </c>
      <c r="V12" s="35">
        <f t="shared" si="5"/>
        <v>4807.1259985475681</v>
      </c>
      <c r="W12" s="35">
        <f t="shared" si="6"/>
        <v>65.330428467683376</v>
      </c>
      <c r="X12" s="35">
        <f t="shared" si="7"/>
        <v>3146.5395787944817</v>
      </c>
      <c r="Y12" s="35">
        <f t="shared" si="8"/>
        <v>12501.040305010894</v>
      </c>
      <c r="Z12" s="35">
        <f>(SUM(d251Data100!K23:K28)+Q12)/Q12</f>
        <v>27</v>
      </c>
      <c r="AA12" s="35">
        <f>(SUM(d251Data100!O23:O28))/$Q12*$O12/1.02</f>
        <v>87.944807552650701</v>
      </c>
      <c r="AB12" s="35">
        <f>(SUM(d251Data100!Q23:Q28))/$Q12*$O12/1.02</f>
        <v>78.522149600580988</v>
      </c>
      <c r="AC12" s="35">
        <f>(SUM(d251Data100!R23:R28))/$Q12*$O12/1.02</f>
        <v>150.76252723311549</v>
      </c>
      <c r="AD12" s="7">
        <f>d251Data100!F23</f>
        <v>1494.02</v>
      </c>
      <c r="AE12" s="34"/>
      <c r="AF12" s="34"/>
      <c r="AH12" s="102">
        <f t="shared" si="9"/>
        <v>39.75</v>
      </c>
      <c r="AI12" s="102">
        <f t="shared" si="10"/>
        <v>51.016666666666673</v>
      </c>
      <c r="AJ12" s="102">
        <f t="shared" si="11"/>
        <v>199.79333333333332</v>
      </c>
      <c r="AK12" s="102">
        <f t="shared" si="12"/>
        <v>3760.2526246719171</v>
      </c>
      <c r="AL12" s="102">
        <f t="shared" si="13"/>
        <v>4826.0516914552363</v>
      </c>
      <c r="AM12" s="102">
        <f t="shared" si="14"/>
        <v>7089.1404199475073</v>
      </c>
      <c r="AN12" s="102">
        <f t="shared" si="15"/>
        <v>10313.655584718579</v>
      </c>
      <c r="AO12" s="102">
        <f t="shared" si="16"/>
        <v>18899.95990084573</v>
      </c>
      <c r="AP12" s="102">
        <f t="shared" si="17"/>
        <v>5.7797249241896473</v>
      </c>
    </row>
    <row r="13" spans="1:42" ht="20.100000000000001" customHeight="1" x14ac:dyDescent="0.25">
      <c r="A13" s="45">
        <v>103</v>
      </c>
      <c r="B13" s="39"/>
      <c r="C13" s="39"/>
      <c r="D13" s="39"/>
      <c r="E13" s="42">
        <v>8.7799999999999994</v>
      </c>
      <c r="F13" s="42">
        <v>24.46</v>
      </c>
      <c r="G13" s="42">
        <v>0.92</v>
      </c>
      <c r="H13" s="39">
        <v>16.100000000000001</v>
      </c>
      <c r="I13" s="124">
        <v>43.09</v>
      </c>
      <c r="J13" s="42">
        <v>33.49</v>
      </c>
      <c r="K13" s="42">
        <v>41.28</v>
      </c>
      <c r="L13" s="42"/>
      <c r="M13" s="113"/>
      <c r="N13" s="106"/>
      <c r="O13" s="36">
        <v>22.916666666666668</v>
      </c>
      <c r="P13" s="36">
        <f t="shared" si="0"/>
        <v>168.12</v>
      </c>
      <c r="Q13" s="36">
        <v>3</v>
      </c>
      <c r="R13" s="36">
        <f t="shared" si="1"/>
        <v>56.04</v>
      </c>
      <c r="S13" s="36">
        <f t="shared" si="2"/>
        <v>1259.0686274509803</v>
      </c>
      <c r="T13" s="35">
        <f t="shared" si="3"/>
        <v>12590.686274509802</v>
      </c>
      <c r="U13" s="35">
        <f t="shared" si="4"/>
        <v>2489.3790849673205</v>
      </c>
      <c r="V13" s="35">
        <f t="shared" si="5"/>
        <v>3091.5032679738565</v>
      </c>
      <c r="W13" s="35">
        <f t="shared" si="6"/>
        <v>68.899782135076251</v>
      </c>
      <c r="X13" s="35">
        <f t="shared" si="7"/>
        <v>1205.7461873638347</v>
      </c>
      <c r="Y13" s="35">
        <f t="shared" si="8"/>
        <v>5735.1579520697187</v>
      </c>
      <c r="Z13" s="35">
        <f>(SUM(d251Data100!K33:K38)+Q13)/Q13</f>
        <v>24.666666666666668</v>
      </c>
      <c r="AA13" s="35">
        <f>(SUM(d251Data100!O33:O38))/$Q13*$O13/1.02</f>
        <v>82.380174291938999</v>
      </c>
      <c r="AB13" s="35">
        <f>(SUM(d251Data100!Q33:Q38))/$Q13*$O13/1.02</f>
        <v>52.423747276688459</v>
      </c>
      <c r="AC13" s="35">
        <f>(SUM(d251Data100!R33:R38))/$Q13*$O13/1.02</f>
        <v>89.869281045751634</v>
      </c>
      <c r="AD13" s="7">
        <f>d251Data100!F33</f>
        <v>1449.07</v>
      </c>
      <c r="AE13" s="34"/>
      <c r="AF13" s="34"/>
      <c r="AH13" s="102">
        <f t="shared" si="9"/>
        <v>11.08</v>
      </c>
      <c r="AI13" s="102">
        <f t="shared" si="10"/>
        <v>13.76</v>
      </c>
      <c r="AJ13" s="102">
        <f t="shared" si="11"/>
        <v>44.876666666666665</v>
      </c>
      <c r="AK13" s="102">
        <f t="shared" si="12"/>
        <v>2499.1797900262468</v>
      </c>
      <c r="AL13" s="102">
        <f t="shared" si="13"/>
        <v>3103.6745406824152</v>
      </c>
      <c r="AM13" s="102">
        <f t="shared" si="14"/>
        <v>3239.7610454943137</v>
      </c>
      <c r="AN13" s="102">
        <f t="shared" si="15"/>
        <v>4519.4253062117241</v>
      </c>
      <c r="AO13" s="102">
        <f t="shared" si="16"/>
        <v>10122.279636920386</v>
      </c>
      <c r="AP13" s="102">
        <f t="shared" si="17"/>
        <v>4.1246998386484437</v>
      </c>
    </row>
    <row r="14" spans="1:42" ht="20.100000000000001" customHeight="1" x14ac:dyDescent="0.25">
      <c r="A14" s="45">
        <v>104</v>
      </c>
      <c r="B14" s="39"/>
      <c r="C14" s="39"/>
      <c r="D14" s="39"/>
      <c r="E14" s="42">
        <v>8.6199999999999992</v>
      </c>
      <c r="F14" s="42">
        <v>58.98</v>
      </c>
      <c r="G14" s="42">
        <v>0.4</v>
      </c>
      <c r="H14" s="39">
        <v>34.590000000000003</v>
      </c>
      <c r="I14" s="124">
        <v>117.83</v>
      </c>
      <c r="J14" s="42">
        <v>95.28</v>
      </c>
      <c r="K14" s="42">
        <v>103.23</v>
      </c>
      <c r="L14" s="42"/>
      <c r="M14" s="113"/>
      <c r="N14" s="106"/>
      <c r="O14" s="36">
        <v>12.314814814814815</v>
      </c>
      <c r="P14" s="36">
        <f t="shared" si="0"/>
        <v>418.93000000000006</v>
      </c>
      <c r="Q14" s="36">
        <v>3</v>
      </c>
      <c r="R14" s="36">
        <f t="shared" si="1"/>
        <v>139.64333333333335</v>
      </c>
      <c r="S14" s="36">
        <f t="shared" si="2"/>
        <v>1685.9625393367226</v>
      </c>
      <c r="T14" s="35">
        <f t="shared" si="3"/>
        <v>16859.625393367227</v>
      </c>
      <c r="U14" s="35">
        <f t="shared" si="4"/>
        <v>2720.5277172597434</v>
      </c>
      <c r="V14" s="35">
        <f t="shared" si="5"/>
        <v>4154.4389978213512</v>
      </c>
      <c r="W14" s="35">
        <f t="shared" si="6"/>
        <v>16.097797143548778</v>
      </c>
      <c r="X14" s="35">
        <f t="shared" si="7"/>
        <v>1392.0570079883805</v>
      </c>
      <c r="Y14" s="35">
        <f t="shared" si="8"/>
        <v>8576.5038731542027</v>
      </c>
      <c r="Z14" s="35">
        <f>(SUM(d251Data100!K43:K48)+Q14)/Q14</f>
        <v>21</v>
      </c>
      <c r="AA14" s="35">
        <f>(SUM(d251Data100!O43:O48))/$Q14*$O14/1.02</f>
        <v>28.171145001210363</v>
      </c>
      <c r="AB14" s="35">
        <f>(SUM(d251Data100!Q43:Q48))/$Q14*$O14/1.02</f>
        <v>40.244492858871943</v>
      </c>
      <c r="AC14" s="35">
        <f>(SUM(d251Data100!R43:R48))/$Q14*$O14/1.02</f>
        <v>92.562333575405475</v>
      </c>
      <c r="AD14" s="7">
        <f>d251Data100!F43</f>
        <v>1415.97</v>
      </c>
      <c r="AE14" s="34"/>
      <c r="AF14" s="34"/>
      <c r="AH14" s="102">
        <f t="shared" si="9"/>
        <v>22.533333333333331</v>
      </c>
      <c r="AI14" s="102">
        <f t="shared" si="10"/>
        <v>34.410000000000004</v>
      </c>
      <c r="AJ14" s="102">
        <f t="shared" si="11"/>
        <v>107.88333333333334</v>
      </c>
      <c r="AK14" s="102">
        <f t="shared" si="12"/>
        <v>2731.2384563040732</v>
      </c>
      <c r="AL14" s="102">
        <f t="shared" si="13"/>
        <v>4170.7950568678916</v>
      </c>
      <c r="AM14" s="102">
        <f t="shared" si="14"/>
        <v>4760.67791873238</v>
      </c>
      <c r="AN14" s="102">
        <f t="shared" si="15"/>
        <v>6174.3766404199478</v>
      </c>
      <c r="AO14" s="102">
        <f t="shared" si="16"/>
        <v>13076.410153591913</v>
      </c>
      <c r="AP14" s="102">
        <f t="shared" si="17"/>
        <v>4.4864869106413909</v>
      </c>
    </row>
    <row r="15" spans="1:42" ht="20.100000000000001" customHeight="1" x14ac:dyDescent="0.25">
      <c r="A15" s="45">
        <v>105</v>
      </c>
      <c r="B15" s="39"/>
      <c r="C15" s="39"/>
      <c r="D15" s="39"/>
      <c r="E15" s="42">
        <v>9.19</v>
      </c>
      <c r="F15" s="42">
        <v>20.89</v>
      </c>
      <c r="G15" s="42">
        <v>0.66</v>
      </c>
      <c r="H15" s="39">
        <v>17.89</v>
      </c>
      <c r="I15" s="124">
        <v>44.47</v>
      </c>
      <c r="J15" s="42">
        <v>32.99</v>
      </c>
      <c r="K15" s="42">
        <v>40.97</v>
      </c>
      <c r="L15" s="42"/>
      <c r="M15" s="113"/>
      <c r="N15" s="106"/>
      <c r="O15" s="36">
        <v>23.87037037037037</v>
      </c>
      <c r="P15" s="36">
        <f t="shared" si="0"/>
        <v>167.06</v>
      </c>
      <c r="Q15" s="36">
        <v>3</v>
      </c>
      <c r="R15" s="36">
        <f t="shared" si="1"/>
        <v>55.686666666666667</v>
      </c>
      <c r="S15" s="36">
        <f t="shared" si="2"/>
        <v>1303.1974098281287</v>
      </c>
      <c r="T15" s="35">
        <f t="shared" si="3"/>
        <v>13031.974098281287</v>
      </c>
      <c r="U15" s="35">
        <f t="shared" si="4"/>
        <v>2346.4730089566688</v>
      </c>
      <c r="V15" s="35">
        <f t="shared" si="5"/>
        <v>3195.9773662551443</v>
      </c>
      <c r="W15" s="35">
        <f t="shared" si="6"/>
        <v>51.485112563543936</v>
      </c>
      <c r="X15" s="35">
        <f t="shared" si="7"/>
        <v>1395.5585814572742</v>
      </c>
      <c r="Y15" s="35">
        <f t="shared" si="8"/>
        <v>6042.4800290486583</v>
      </c>
      <c r="Z15" s="35">
        <f>(SUM(d251Data100!K53:K58)+Q15)/Q15</f>
        <v>21.666666666666668</v>
      </c>
      <c r="AA15" s="35">
        <f>(SUM(d251Data100!O53:O58))/$Q15*$O15/1.02</f>
        <v>54.605422415879929</v>
      </c>
      <c r="AB15" s="35">
        <f>(SUM(d251Data100!Q53:Q58))/$Q15*$O15/1.02</f>
        <v>54.605422415879929</v>
      </c>
      <c r="AC15" s="35">
        <f>(SUM(d251Data100!R53:R58))/$Q15*$O15/1.02</f>
        <v>70.20697167755992</v>
      </c>
      <c r="AD15" s="7">
        <f>d251Data100!F53</f>
        <v>1327.27</v>
      </c>
      <c r="AE15" s="34"/>
      <c r="AF15" s="34"/>
      <c r="AH15" s="102">
        <f t="shared" si="9"/>
        <v>10.026666666666666</v>
      </c>
      <c r="AI15" s="102">
        <f t="shared" si="10"/>
        <v>13.656666666666666</v>
      </c>
      <c r="AJ15" s="102">
        <f t="shared" si="11"/>
        <v>44.69</v>
      </c>
      <c r="AK15" s="102">
        <f t="shared" si="12"/>
        <v>2355.7110916690967</v>
      </c>
      <c r="AL15" s="102">
        <f t="shared" si="13"/>
        <v>3208.5599543112662</v>
      </c>
      <c r="AM15" s="102">
        <f t="shared" si="14"/>
        <v>3482.6619762807427</v>
      </c>
      <c r="AN15" s="102">
        <f t="shared" si="15"/>
        <v>4935.4026927189652</v>
      </c>
      <c r="AO15" s="102">
        <f t="shared" si="16"/>
        <v>10499.673738699328</v>
      </c>
      <c r="AP15" s="102">
        <f t="shared" si="17"/>
        <v>3.4022466383456385</v>
      </c>
    </row>
    <row r="16" spans="1:42" ht="20.100000000000001" customHeight="1" x14ac:dyDescent="0.25">
      <c r="A16" s="45">
        <v>106</v>
      </c>
      <c r="B16" s="39"/>
      <c r="C16" s="39"/>
      <c r="D16" s="39"/>
      <c r="E16" s="42">
        <v>9.1199999999999992</v>
      </c>
      <c r="F16" s="42">
        <v>74.400000000000006</v>
      </c>
      <c r="G16" s="42">
        <v>3.28</v>
      </c>
      <c r="H16" s="39">
        <v>81.84</v>
      </c>
      <c r="I16" s="124">
        <v>61.95</v>
      </c>
      <c r="J16" s="42">
        <v>49.35</v>
      </c>
      <c r="K16" s="42">
        <v>129.53</v>
      </c>
      <c r="L16" s="42"/>
      <c r="M16" s="113"/>
      <c r="N16" s="106"/>
      <c r="O16" s="36">
        <v>12.416666666666666</v>
      </c>
      <c r="P16" s="36">
        <f t="shared" si="0"/>
        <v>409.47</v>
      </c>
      <c r="Q16" s="36">
        <v>3</v>
      </c>
      <c r="R16" s="36">
        <f t="shared" si="1"/>
        <v>136.49</v>
      </c>
      <c r="S16" s="36">
        <f t="shared" si="2"/>
        <v>1661.5204248366013</v>
      </c>
      <c r="T16" s="35">
        <f t="shared" si="3"/>
        <v>16615.204248366012</v>
      </c>
      <c r="U16" s="35">
        <f t="shared" si="4"/>
        <v>3389.0196078431368</v>
      </c>
      <c r="V16" s="35">
        <f t="shared" si="5"/>
        <v>5255.9831154684089</v>
      </c>
      <c r="W16" s="35">
        <f t="shared" si="6"/>
        <v>133.09368191721134</v>
      </c>
      <c r="X16" s="35">
        <f t="shared" si="7"/>
        <v>3320.8496732026147</v>
      </c>
      <c r="Y16" s="35">
        <f t="shared" si="8"/>
        <v>4516.2581699346401</v>
      </c>
      <c r="Z16" s="35">
        <f>(SUM(d251Data100!K63:K68)+Q16)/Q16</f>
        <v>28.333333333333332</v>
      </c>
      <c r="AA16" s="35">
        <f>(SUM(d251Data100!O63:O68))/$Q16*$O16/1.02</f>
        <v>182.59803921568627</v>
      </c>
      <c r="AB16" s="35">
        <f>(SUM(d251Data100!Q63:Q68))/$Q16*$O16/1.02</f>
        <v>142.02069716775597</v>
      </c>
      <c r="AC16" s="35">
        <f>(SUM(d251Data100!R63:R68))/$Q16*$O16/1.02</f>
        <v>52.750544662309359</v>
      </c>
      <c r="AD16" s="7">
        <f>d251Data100!F63</f>
        <v>1539.47</v>
      </c>
      <c r="AE16" s="34"/>
      <c r="AF16" s="34"/>
      <c r="AH16" s="102">
        <f t="shared" si="9"/>
        <v>27.840000000000003</v>
      </c>
      <c r="AI16" s="102">
        <f t="shared" si="10"/>
        <v>43.176666666666669</v>
      </c>
      <c r="AJ16" s="102">
        <f t="shared" si="11"/>
        <v>120.04</v>
      </c>
      <c r="AK16" s="102">
        <f t="shared" si="12"/>
        <v>3402.3622047244094</v>
      </c>
      <c r="AL16" s="102">
        <f t="shared" si="13"/>
        <v>5276.6759623797025</v>
      </c>
      <c r="AM16" s="102">
        <f t="shared" si="14"/>
        <v>2523.6630577427823</v>
      </c>
      <c r="AN16" s="102">
        <f t="shared" si="15"/>
        <v>5991.2046150481192</v>
      </c>
      <c r="AO16" s="102">
        <f t="shared" si="16"/>
        <v>14670.242782152232</v>
      </c>
      <c r="AP16" s="102">
        <f t="shared" si="17"/>
        <v>5.7432396308191755</v>
      </c>
    </row>
    <row r="17" spans="1:42" ht="20.100000000000001" customHeight="1" x14ac:dyDescent="0.25">
      <c r="A17" s="45">
        <v>107</v>
      </c>
      <c r="B17" s="39"/>
      <c r="C17" s="39"/>
      <c r="D17" s="39"/>
      <c r="E17" s="42">
        <v>9.9600000000000009</v>
      </c>
      <c r="F17" s="42">
        <v>39.96</v>
      </c>
      <c r="G17" s="42">
        <v>0.82</v>
      </c>
      <c r="H17" s="39">
        <v>19.55</v>
      </c>
      <c r="I17" s="124">
        <v>92.21</v>
      </c>
      <c r="J17" s="42">
        <v>75.430000000000007</v>
      </c>
      <c r="K17" s="42">
        <v>74.64</v>
      </c>
      <c r="L17" s="42"/>
      <c r="M17" s="113"/>
      <c r="N17" s="106"/>
      <c r="O17" s="36">
        <v>11.657407407407407</v>
      </c>
      <c r="P17" s="36">
        <f t="shared" si="0"/>
        <v>312.57</v>
      </c>
      <c r="Q17" s="36">
        <v>3</v>
      </c>
      <c r="R17" s="36">
        <f t="shared" si="1"/>
        <v>104.19</v>
      </c>
      <c r="S17" s="36">
        <f t="shared" si="2"/>
        <v>1190.7698801742918</v>
      </c>
      <c r="T17" s="35">
        <f t="shared" si="3"/>
        <v>11907.698801742918</v>
      </c>
      <c r="U17" s="35">
        <f t="shared" si="4"/>
        <v>1901.7574437182282</v>
      </c>
      <c r="V17" s="35">
        <f t="shared" si="5"/>
        <v>2843.4931009440811</v>
      </c>
      <c r="W17" s="35">
        <f t="shared" si="6"/>
        <v>31.238804163640758</v>
      </c>
      <c r="X17" s="35">
        <f t="shared" si="7"/>
        <v>744.77880658436209</v>
      </c>
      <c r="Y17" s="35">
        <f t="shared" si="8"/>
        <v>6386.4306463326066</v>
      </c>
      <c r="Z17" s="35">
        <f>(SUM(d251Data100!K73:K78)+Q17)/Q17</f>
        <v>23.666666666666668</v>
      </c>
      <c r="AA17" s="35">
        <f>(SUM(d251Data100!O73:O78))/$Q17*$O17/1.02</f>
        <v>45.715323166303556</v>
      </c>
      <c r="AB17" s="35">
        <f>(SUM(d251Data100!Q73:Q78))/$Q17*$O17/1.02</f>
        <v>22.857661583151778</v>
      </c>
      <c r="AC17" s="35">
        <f>(SUM(d251Data100!R73:R78))/$Q17*$O17/1.02</f>
        <v>80.00181554103122</v>
      </c>
      <c r="AD17" s="7">
        <f>d251Data100!F73</f>
        <v>1578.2</v>
      </c>
      <c r="AE17" s="34"/>
      <c r="AF17" s="34"/>
      <c r="AH17" s="102">
        <f t="shared" si="9"/>
        <v>16.64</v>
      </c>
      <c r="AI17" s="102">
        <f t="shared" si="10"/>
        <v>24.88</v>
      </c>
      <c r="AJ17" s="102">
        <f t="shared" si="11"/>
        <v>79.046666666666667</v>
      </c>
      <c r="AK17" s="102">
        <f t="shared" si="12"/>
        <v>1909.244677748615</v>
      </c>
      <c r="AL17" s="102">
        <f t="shared" si="13"/>
        <v>2854.6879556722079</v>
      </c>
      <c r="AM17" s="102">
        <f t="shared" si="14"/>
        <v>3526.6717094390974</v>
      </c>
      <c r="AN17" s="102">
        <f t="shared" si="15"/>
        <v>4305.7445076309905</v>
      </c>
      <c r="AO17" s="102">
        <f t="shared" si="16"/>
        <v>9069.6771410518122</v>
      </c>
      <c r="AP17" s="102">
        <f t="shared" si="17"/>
        <v>3.0252710345611082</v>
      </c>
    </row>
    <row r="18" spans="1:42" ht="20.100000000000001" customHeight="1" thickBot="1" x14ac:dyDescent="0.3">
      <c r="A18" s="123">
        <v>108</v>
      </c>
      <c r="B18" s="104"/>
      <c r="C18" s="104"/>
      <c r="D18" s="104"/>
      <c r="E18" s="118">
        <v>10.28</v>
      </c>
      <c r="F18" s="118">
        <v>63.43</v>
      </c>
      <c r="G18" s="118">
        <v>1.81</v>
      </c>
      <c r="H18" s="119">
        <v>97.79</v>
      </c>
      <c r="I18" s="128">
        <v>69.02</v>
      </c>
      <c r="J18" s="104">
        <v>55.44</v>
      </c>
      <c r="K18" s="118">
        <v>101.92</v>
      </c>
      <c r="L18" s="118"/>
      <c r="M18" s="117"/>
      <c r="N18" s="106"/>
      <c r="O18" s="36">
        <v>12.138888888888888</v>
      </c>
      <c r="P18" s="36">
        <f t="shared" si="0"/>
        <v>399.69</v>
      </c>
      <c r="Q18" s="36">
        <v>3</v>
      </c>
      <c r="R18" s="36">
        <f t="shared" si="1"/>
        <v>133.22999999999999</v>
      </c>
      <c r="S18" s="36">
        <f t="shared" si="2"/>
        <v>1585.5531045751632</v>
      </c>
      <c r="T18" s="35">
        <f t="shared" si="3"/>
        <v>15855.531045751632</v>
      </c>
      <c r="U18" s="35">
        <f t="shared" si="4"/>
        <v>2924.0441176470576</v>
      </c>
      <c r="V18" s="35">
        <f t="shared" si="5"/>
        <v>4043.1227305737111</v>
      </c>
      <c r="W18" s="35">
        <f t="shared" si="6"/>
        <v>71.801924473493102</v>
      </c>
      <c r="X18" s="35">
        <f t="shared" si="7"/>
        <v>3879.2874001452433</v>
      </c>
      <c r="Y18" s="35">
        <f t="shared" si="8"/>
        <v>4937.2748729121267</v>
      </c>
      <c r="Z18" s="35">
        <f>(SUM(d251Data100!K83:K88)+Q18)/Q18</f>
        <v>30</v>
      </c>
      <c r="AA18" s="35">
        <f>(SUM(d251Data100!O83:O88))/$Q18*$O18/1.02</f>
        <v>67.438271604938265</v>
      </c>
      <c r="AB18" s="35">
        <f>(SUM(d251Data100!Q83:Q88))/$Q18*$O18/1.02</f>
        <v>115.0417574437182</v>
      </c>
      <c r="AC18" s="35">
        <f>(SUM(d251Data100!R83:R88))/$Q18*$O18/1.02</f>
        <v>55.537400145243282</v>
      </c>
      <c r="AD18" s="7">
        <f>d251Data100!F83</f>
        <v>1582.13</v>
      </c>
      <c r="AE18" s="34"/>
      <c r="AF18" s="34"/>
      <c r="AH18" s="102">
        <f t="shared" si="9"/>
        <v>24.569999999999997</v>
      </c>
      <c r="AI18" s="102">
        <f t="shared" si="10"/>
        <v>33.973333333333336</v>
      </c>
      <c r="AJ18" s="102">
        <f t="shared" si="11"/>
        <v>114.75</v>
      </c>
      <c r="AK18" s="102">
        <f t="shared" si="12"/>
        <v>2935.556102362204</v>
      </c>
      <c r="AL18" s="102">
        <f t="shared" si="13"/>
        <v>4059.0405365995912</v>
      </c>
      <c r="AM18" s="102">
        <f t="shared" si="14"/>
        <v>2748.7733304170301</v>
      </c>
      <c r="AN18" s="102">
        <f t="shared" si="15"/>
        <v>6715.4181248177301</v>
      </c>
      <c r="AO18" s="102">
        <f t="shared" si="16"/>
        <v>13710.014763779525</v>
      </c>
      <c r="AP18" s="102">
        <f t="shared" si="17"/>
        <v>4.5179293543096444</v>
      </c>
    </row>
    <row r="19" spans="1:42" ht="18.75" thickTop="1" x14ac:dyDescent="0.25">
      <c r="A19" s="122">
        <v>201</v>
      </c>
      <c r="B19" s="115"/>
      <c r="C19" s="115"/>
      <c r="D19" s="115"/>
      <c r="E19" s="121">
        <v>9.68</v>
      </c>
      <c r="F19" s="115">
        <v>28.26</v>
      </c>
      <c r="G19" s="115">
        <v>0.69</v>
      </c>
      <c r="H19" s="115">
        <v>7.95</v>
      </c>
      <c r="I19" s="114">
        <v>72.87</v>
      </c>
      <c r="J19" s="115">
        <v>57.73</v>
      </c>
      <c r="K19" s="115">
        <v>66.150000000000006</v>
      </c>
      <c r="L19" s="115"/>
      <c r="M19" s="114"/>
      <c r="N19" s="106"/>
      <c r="O19" s="36">
        <v>22.370370370370367</v>
      </c>
      <c r="P19" s="36">
        <f t="shared" si="0"/>
        <v>243.33</v>
      </c>
      <c r="Q19" s="36">
        <v>3</v>
      </c>
      <c r="R19" s="36">
        <f t="shared" si="1"/>
        <v>81.11</v>
      </c>
      <c r="S19" s="36">
        <f t="shared" si="2"/>
        <v>1778.8830791575886</v>
      </c>
      <c r="T19" s="35">
        <f t="shared" si="3"/>
        <v>17788.830791575885</v>
      </c>
      <c r="U19" s="35">
        <f t="shared" si="4"/>
        <v>2773.633502783829</v>
      </c>
      <c r="V19" s="35">
        <f t="shared" si="5"/>
        <v>4835.9477124182995</v>
      </c>
      <c r="W19" s="35">
        <f t="shared" si="6"/>
        <v>50.442992011619452</v>
      </c>
      <c r="X19" s="35">
        <f t="shared" si="7"/>
        <v>581.1909949164849</v>
      </c>
      <c r="Y19" s="35">
        <f t="shared" si="8"/>
        <v>9547.6155894456533</v>
      </c>
      <c r="Z19" s="35">
        <f>(SUM(d251Data200!K13:K18)+Q19)/Q19</f>
        <v>19.333333333333332</v>
      </c>
      <c r="AA19" s="35">
        <f>(SUM(d251Data200!O13:O18))/$Q19*$O19/1.02</f>
        <v>102.34809973372063</v>
      </c>
      <c r="AB19" s="35">
        <f>(SUM(d251Data200!Q13:Q18))/$Q19*$O19/1.02</f>
        <v>21.93173565722585</v>
      </c>
      <c r="AC19" s="35">
        <f>(SUM(d251Data200!R13:R18))/$Q19*$O19/1.02</f>
        <v>124.27983539094649</v>
      </c>
      <c r="AD19" s="7">
        <f>d251Data200!F13</f>
        <v>1513.54</v>
      </c>
      <c r="AE19" s="34"/>
      <c r="AF19" s="34"/>
      <c r="AH19" s="102">
        <f t="shared" si="9"/>
        <v>12.646666666666667</v>
      </c>
      <c r="AI19" s="102">
        <f t="shared" si="10"/>
        <v>22.05</v>
      </c>
      <c r="AJ19" s="102">
        <f t="shared" si="11"/>
        <v>61.866666666666674</v>
      </c>
      <c r="AK19" s="102">
        <f t="shared" si="12"/>
        <v>2784.5533197239229</v>
      </c>
      <c r="AL19" s="102">
        <f t="shared" si="13"/>
        <v>4854.9868766404188</v>
      </c>
      <c r="AM19" s="102">
        <f t="shared" si="14"/>
        <v>5348.1918926800818</v>
      </c>
      <c r="AN19" s="102">
        <f t="shared" si="15"/>
        <v>5982.3126275882178</v>
      </c>
      <c r="AO19" s="102">
        <f t="shared" si="16"/>
        <v>13621.852823952559</v>
      </c>
      <c r="AP19" s="102">
        <f t="shared" si="17"/>
        <v>4.3538562309245306</v>
      </c>
    </row>
    <row r="20" spans="1:42" ht="18" x14ac:dyDescent="0.25">
      <c r="A20" s="40">
        <v>202</v>
      </c>
      <c r="B20" s="39"/>
      <c r="C20" s="39"/>
      <c r="D20" s="39"/>
      <c r="E20" s="42">
        <v>8.0399999999999991</v>
      </c>
      <c r="F20" s="42">
        <v>65.459999999999994</v>
      </c>
      <c r="G20" s="42">
        <v>1.01</v>
      </c>
      <c r="H20" s="39">
        <v>66.97</v>
      </c>
      <c r="I20" s="124">
        <v>85.09</v>
      </c>
      <c r="J20" s="39">
        <v>67.42</v>
      </c>
      <c r="K20" s="42">
        <v>98.83</v>
      </c>
      <c r="L20" s="42"/>
      <c r="M20" s="113"/>
      <c r="N20" s="106"/>
      <c r="O20" s="36">
        <v>12.731481481481481</v>
      </c>
      <c r="P20" s="36">
        <f t="shared" si="0"/>
        <v>392.82</v>
      </c>
      <c r="Q20" s="36">
        <v>3</v>
      </c>
      <c r="R20" s="36">
        <f t="shared" si="1"/>
        <v>130.94</v>
      </c>
      <c r="S20" s="36">
        <f t="shared" si="2"/>
        <v>1634.3727305737107</v>
      </c>
      <c r="T20" s="35">
        <f t="shared" si="3"/>
        <v>16343.727305737106</v>
      </c>
      <c r="U20" s="35">
        <f t="shared" si="4"/>
        <v>3058.0519244734933</v>
      </c>
      <c r="V20" s="35">
        <f t="shared" si="5"/>
        <v>4111.9356693294603</v>
      </c>
      <c r="W20" s="35">
        <f t="shared" si="6"/>
        <v>42.022210118615348</v>
      </c>
      <c r="X20" s="35">
        <f t="shared" si="7"/>
        <v>2786.363773904623</v>
      </c>
      <c r="Y20" s="35">
        <f t="shared" si="8"/>
        <v>6345.3537279109159</v>
      </c>
      <c r="Z20" s="35">
        <f>(SUM(d251Data200!K23:K28)+Q20)/Q20</f>
        <v>22</v>
      </c>
      <c r="AA20" s="35">
        <f>(SUM(d251Data200!O23:O28))/$Q20*$O20/1.02</f>
        <v>62.409222948438632</v>
      </c>
      <c r="AB20" s="35">
        <f>(SUM(d251Data200!Q23:Q28))/$Q20*$O20/1.02</f>
        <v>108.17598644396028</v>
      </c>
      <c r="AC20" s="35">
        <f>(SUM(d251Data200!R23:R28))/$Q20*$O20/1.02</f>
        <v>87.372912127814089</v>
      </c>
      <c r="AD20" s="7">
        <f>d251Data200!F23</f>
        <v>1525.55</v>
      </c>
      <c r="AE20" s="34"/>
      <c r="AF20" s="34"/>
      <c r="AH20" s="102">
        <f t="shared" si="9"/>
        <v>24.5</v>
      </c>
      <c r="AI20" s="102">
        <f t="shared" si="10"/>
        <v>32.943333333333335</v>
      </c>
      <c r="AJ20" s="102">
        <f t="shared" si="11"/>
        <v>108.46666666666668</v>
      </c>
      <c r="AK20" s="102">
        <f t="shared" si="12"/>
        <v>3070.0914989792946</v>
      </c>
      <c r="AL20" s="102">
        <f t="shared" si="13"/>
        <v>4128.1243924370574</v>
      </c>
      <c r="AM20" s="102">
        <f t="shared" si="14"/>
        <v>3554.2052469135806</v>
      </c>
      <c r="AN20" s="102">
        <f t="shared" si="15"/>
        <v>6393.7266088266742</v>
      </c>
      <c r="AO20" s="102">
        <f t="shared" si="16"/>
        <v>13591.942500243025</v>
      </c>
      <c r="AP20" s="102">
        <f t="shared" si="17"/>
        <v>5.8253458784426151</v>
      </c>
    </row>
    <row r="21" spans="1:42" ht="18" x14ac:dyDescent="0.25">
      <c r="A21" s="40">
        <v>203</v>
      </c>
      <c r="B21" s="39"/>
      <c r="C21" s="39"/>
      <c r="D21" s="39"/>
      <c r="E21" s="42">
        <v>9.93</v>
      </c>
      <c r="F21" s="42">
        <v>126.71</v>
      </c>
      <c r="G21" s="42">
        <v>6.52</v>
      </c>
      <c r="H21" s="39">
        <v>56.91</v>
      </c>
      <c r="I21" s="124">
        <v>30.11</v>
      </c>
      <c r="J21" s="39">
        <v>26.65</v>
      </c>
      <c r="K21" s="42">
        <v>209.98</v>
      </c>
      <c r="L21" s="42"/>
      <c r="M21" s="113"/>
      <c r="N21" s="106"/>
      <c r="O21" s="36">
        <v>11</v>
      </c>
      <c r="P21" s="36">
        <f t="shared" si="0"/>
        <v>466.80999999999995</v>
      </c>
      <c r="Q21" s="36">
        <v>3</v>
      </c>
      <c r="R21" s="36">
        <f t="shared" si="1"/>
        <v>155.60333333333332</v>
      </c>
      <c r="S21" s="36">
        <f t="shared" si="2"/>
        <v>1678.0751633986927</v>
      </c>
      <c r="T21" s="35">
        <f t="shared" si="3"/>
        <v>16780.751633986929</v>
      </c>
      <c r="U21" s="35">
        <f t="shared" si="4"/>
        <v>4911.8954248365999</v>
      </c>
      <c r="V21" s="35">
        <f t="shared" si="5"/>
        <v>7548.3006535947707</v>
      </c>
      <c r="W21" s="35">
        <f t="shared" si="6"/>
        <v>234.37908496732024</v>
      </c>
      <c r="X21" s="35">
        <f t="shared" si="7"/>
        <v>2045.7843137254902</v>
      </c>
      <c r="Y21" s="35">
        <f t="shared" si="8"/>
        <v>2040.3921568627447</v>
      </c>
      <c r="Z21" s="35">
        <f>(SUM(d251Data200!K33:K38)+Q21)/Q21</f>
        <v>27.333333333333332</v>
      </c>
      <c r="AA21" s="35">
        <f>(SUM(d251Data200!O33:O38))/$Q21*$O21/1.02</f>
        <v>258.8235294117647</v>
      </c>
      <c r="AB21" s="35">
        <f>(SUM(d251Data200!Q33:Q38))/$Q21*$O21/1.02</f>
        <v>154.57516339869284</v>
      </c>
      <c r="AC21" s="35">
        <f>(SUM(d251Data200!R33:R38))/$Q21*$O21/1.02</f>
        <v>25.163398692810457</v>
      </c>
      <c r="AD21" s="7">
        <f>d251Data200!F33</f>
        <v>1603.21</v>
      </c>
      <c r="AE21" s="34"/>
      <c r="AF21" s="34"/>
      <c r="AH21" s="102">
        <f t="shared" si="9"/>
        <v>45.54666666666666</v>
      </c>
      <c r="AI21" s="102">
        <f t="shared" si="10"/>
        <v>69.993333333333325</v>
      </c>
      <c r="AJ21" s="102">
        <f t="shared" si="11"/>
        <v>146.72</v>
      </c>
      <c r="AK21" s="102">
        <f t="shared" si="12"/>
        <v>4931.2335958005242</v>
      </c>
      <c r="AL21" s="102">
        <f t="shared" si="13"/>
        <v>7578.0183727034109</v>
      </c>
      <c r="AM21" s="102">
        <f t="shared" si="14"/>
        <v>1086.6469816272968</v>
      </c>
      <c r="AN21" s="102">
        <f t="shared" si="15"/>
        <v>3375.787401574803</v>
      </c>
      <c r="AO21" s="102">
        <f t="shared" si="16"/>
        <v>15885.039370078739</v>
      </c>
      <c r="AP21" s="102">
        <f t="shared" si="17"/>
        <v>7.9615337493689431</v>
      </c>
    </row>
    <row r="22" spans="1:42" ht="18" x14ac:dyDescent="0.25">
      <c r="A22" s="40">
        <v>204</v>
      </c>
      <c r="B22" s="39"/>
      <c r="C22" s="39"/>
      <c r="D22" s="39"/>
      <c r="E22" s="42">
        <v>9.6999999999999993</v>
      </c>
      <c r="F22" s="42">
        <v>30.87</v>
      </c>
      <c r="G22" s="42">
        <v>0.55000000000000004</v>
      </c>
      <c r="H22" s="39">
        <v>14.48</v>
      </c>
      <c r="I22" s="124">
        <v>55.63</v>
      </c>
      <c r="J22" s="39">
        <v>43.19</v>
      </c>
      <c r="K22" s="42">
        <v>73.09</v>
      </c>
      <c r="L22" s="42"/>
      <c r="M22" s="113"/>
      <c r="N22" s="106"/>
      <c r="O22" s="36">
        <v>24.564814814814813</v>
      </c>
      <c r="P22" s="36">
        <f t="shared" si="0"/>
        <v>227.51</v>
      </c>
      <c r="Q22" s="36">
        <v>3</v>
      </c>
      <c r="R22" s="36">
        <f t="shared" si="1"/>
        <v>75.836666666666659</v>
      </c>
      <c r="S22" s="36">
        <f t="shared" si="2"/>
        <v>1826.3859537642213</v>
      </c>
      <c r="T22" s="35">
        <f t="shared" si="3"/>
        <v>18263.859537642213</v>
      </c>
      <c r="U22" s="35">
        <f t="shared" si="4"/>
        <v>3256.8448922778985</v>
      </c>
      <c r="V22" s="35">
        <f t="shared" si="5"/>
        <v>5867.4585451464536</v>
      </c>
      <c r="W22" s="35">
        <f t="shared" si="6"/>
        <v>44.152444928588721</v>
      </c>
      <c r="X22" s="35">
        <f t="shared" si="7"/>
        <v>1162.4134592108448</v>
      </c>
      <c r="Y22" s="35">
        <f t="shared" si="8"/>
        <v>7932.99019607843</v>
      </c>
      <c r="Z22" s="35">
        <f>(SUM(d251Data200!K43:K48)+Q22)/Q22</f>
        <v>20.333333333333332</v>
      </c>
      <c r="AA22" s="35">
        <f>(SUM(d251Data200!O43:O48))/$Q22*$O22/1.02</f>
        <v>0</v>
      </c>
      <c r="AB22" s="35">
        <f>(SUM(d251Data200!Q43:Q48))/$Q22*$O22/1.02</f>
        <v>64.221738077947222</v>
      </c>
      <c r="AC22" s="35">
        <f>(SUM(d251Data200!R43:R48))/$Q22*$O22/1.02</f>
        <v>104.36032437666424</v>
      </c>
      <c r="AD22" s="7">
        <f>d251Data200!F43</f>
        <v>1878.52</v>
      </c>
      <c r="AE22" s="34"/>
      <c r="AF22" s="34"/>
      <c r="AH22" s="102">
        <f t="shared" si="9"/>
        <v>13.523333333333333</v>
      </c>
      <c r="AI22" s="102">
        <f t="shared" si="10"/>
        <v>24.363333333333333</v>
      </c>
      <c r="AJ22" s="102">
        <f t="shared" si="11"/>
        <v>61.44</v>
      </c>
      <c r="AK22" s="102">
        <f t="shared" si="12"/>
        <v>3269.6671162632447</v>
      </c>
      <c r="AL22" s="102">
        <f t="shared" si="13"/>
        <v>5890.5587756391551</v>
      </c>
      <c r="AM22" s="102">
        <f t="shared" si="14"/>
        <v>4483.4010766015344</v>
      </c>
      <c r="AN22" s="102">
        <f t="shared" si="15"/>
        <v>5694.7172402060842</v>
      </c>
      <c r="AO22" s="102">
        <f t="shared" si="16"/>
        <v>14854.943132108483</v>
      </c>
      <c r="AP22" s="102">
        <f t="shared" si="17"/>
        <v>6.3320980115905474</v>
      </c>
    </row>
    <row r="23" spans="1:42" ht="18" x14ac:dyDescent="0.25">
      <c r="A23" s="40">
        <v>205</v>
      </c>
      <c r="B23" s="39"/>
      <c r="C23" s="39"/>
      <c r="D23" s="39"/>
      <c r="E23" s="42">
        <v>13.85</v>
      </c>
      <c r="F23" s="42">
        <v>157.52000000000001</v>
      </c>
      <c r="G23" s="42">
        <v>5.12</v>
      </c>
      <c r="H23" s="39">
        <v>155.09</v>
      </c>
      <c r="I23" s="124">
        <v>184.26</v>
      </c>
      <c r="J23" s="39">
        <v>145.41</v>
      </c>
      <c r="K23" s="42">
        <v>243.18</v>
      </c>
      <c r="L23" s="42"/>
      <c r="M23" s="113"/>
      <c r="N23" s="106"/>
      <c r="O23" s="36">
        <v>5</v>
      </c>
      <c r="P23" s="36">
        <f t="shared" si="0"/>
        <v>904.43000000000006</v>
      </c>
      <c r="Q23" s="36">
        <v>3</v>
      </c>
      <c r="R23" s="36">
        <f t="shared" si="1"/>
        <v>301.47666666666669</v>
      </c>
      <c r="S23" s="36">
        <f t="shared" si="2"/>
        <v>1477.8267973856209</v>
      </c>
      <c r="T23" s="35">
        <f t="shared" si="3"/>
        <v>14778.267973856209</v>
      </c>
      <c r="U23" s="35">
        <f t="shared" si="4"/>
        <v>2800.1633986928109</v>
      </c>
      <c r="V23" s="35">
        <f t="shared" si="5"/>
        <v>3973.5294117647059</v>
      </c>
      <c r="W23" s="35">
        <f t="shared" si="6"/>
        <v>83.660130718954264</v>
      </c>
      <c r="X23" s="35">
        <f t="shared" si="7"/>
        <v>2534.1503267973858</v>
      </c>
      <c r="Y23" s="35">
        <f t="shared" si="8"/>
        <v>5386.7647058823532</v>
      </c>
      <c r="Z23" s="35">
        <f>(SUM(d251Data200!K53:K58)+Q23)/Q23</f>
        <v>31.666666666666668</v>
      </c>
      <c r="AA23" s="35">
        <f>(SUM(d251Data200!O53:O58))/$Q23*$O23/1.02</f>
        <v>93.137254901960787</v>
      </c>
      <c r="AB23" s="35">
        <f>(SUM(d251Data200!Q53:Q58))/$Q23*$O23/1.02</f>
        <v>107.84313725490196</v>
      </c>
      <c r="AC23" s="35">
        <f>(SUM(d251Data200!R53:R58))/$Q23*$O23/1.02</f>
        <v>66.993464052287578</v>
      </c>
      <c r="AD23" s="7">
        <f>d251Data200!F53</f>
        <v>1630.79</v>
      </c>
      <c r="AE23" s="34"/>
      <c r="AF23" s="34"/>
      <c r="AH23" s="102">
        <f t="shared" si="9"/>
        <v>57.123333333333335</v>
      </c>
      <c r="AI23" s="102">
        <f t="shared" si="10"/>
        <v>81.06</v>
      </c>
      <c r="AJ23" s="102">
        <f t="shared" si="11"/>
        <v>253.00666666666666</v>
      </c>
      <c r="AK23" s="102">
        <f t="shared" si="12"/>
        <v>2811.1876640419946</v>
      </c>
      <c r="AL23" s="102">
        <f t="shared" si="13"/>
        <v>3989.1732283464571</v>
      </c>
      <c r="AM23" s="102">
        <f t="shared" si="14"/>
        <v>3022.6377952755906</v>
      </c>
      <c r="AN23" s="102">
        <f t="shared" si="15"/>
        <v>5650.7545931758532</v>
      </c>
      <c r="AO23" s="102">
        <f t="shared" si="16"/>
        <v>12451.115485564304</v>
      </c>
      <c r="AP23" s="102">
        <f t="shared" si="17"/>
        <v>3.3100770618361337</v>
      </c>
    </row>
    <row r="24" spans="1:42" ht="18" x14ac:dyDescent="0.25">
      <c r="A24" s="40">
        <v>206</v>
      </c>
      <c r="B24" s="39"/>
      <c r="C24" s="39"/>
      <c r="D24" s="39"/>
      <c r="E24" s="42">
        <v>8.57</v>
      </c>
      <c r="F24" s="42">
        <v>158.38999999999999</v>
      </c>
      <c r="G24" s="42">
        <v>3.09</v>
      </c>
      <c r="H24" s="39">
        <v>168.26</v>
      </c>
      <c r="I24" s="124">
        <v>183.93</v>
      </c>
      <c r="J24" s="39">
        <v>144.35</v>
      </c>
      <c r="K24" s="42">
        <v>247.58</v>
      </c>
      <c r="L24" s="42"/>
      <c r="M24" s="113"/>
      <c r="N24" s="106"/>
      <c r="O24" s="36">
        <v>5.229166666666667</v>
      </c>
      <c r="P24" s="36">
        <f t="shared" si="0"/>
        <v>914.17000000000007</v>
      </c>
      <c r="Q24" s="36">
        <v>3</v>
      </c>
      <c r="R24" s="36">
        <f t="shared" si="1"/>
        <v>304.72333333333336</v>
      </c>
      <c r="S24" s="36">
        <f t="shared" si="2"/>
        <v>1562.2049972766886</v>
      </c>
      <c r="T24" s="35">
        <f t="shared" si="3"/>
        <v>15622.049972766885</v>
      </c>
      <c r="U24" s="35">
        <f t="shared" si="4"/>
        <v>2853.1427015250542</v>
      </c>
      <c r="V24" s="35">
        <f t="shared" si="5"/>
        <v>4230.8401416122006</v>
      </c>
      <c r="W24" s="35">
        <f t="shared" si="6"/>
        <v>52.804330065359487</v>
      </c>
      <c r="X24" s="35">
        <f t="shared" si="7"/>
        <v>2875.3581154684098</v>
      </c>
      <c r="Y24" s="35">
        <f t="shared" si="8"/>
        <v>5609.9046840958617</v>
      </c>
      <c r="Z24" s="35">
        <f>(SUM(d251Data200!K63:K68)+Q24)/Q24</f>
        <v>28.666666666666668</v>
      </c>
      <c r="AA24" s="35">
        <f>(SUM(d251Data200!O63:O68))/$Q24*$O24/1.02</f>
        <v>63.22848583877996</v>
      </c>
      <c r="AB24" s="35">
        <f>(SUM(d251Data200!Q63:Q68))/$Q24*$O24/1.02</f>
        <v>158.92565359477126</v>
      </c>
      <c r="AC24" s="35">
        <f>(SUM(d251Data200!R63:R68))/$Q24*$O24/1.02</f>
        <v>70.063997821350767</v>
      </c>
      <c r="AD24" s="7">
        <f>d251Data200!F63</f>
        <v>1566.36</v>
      </c>
      <c r="AE24" s="34"/>
      <c r="AF24" s="34"/>
      <c r="AH24" s="102">
        <f t="shared" si="9"/>
        <v>55.653333333333329</v>
      </c>
      <c r="AI24" s="102">
        <f t="shared" si="10"/>
        <v>82.526666666666671</v>
      </c>
      <c r="AJ24" s="102">
        <f t="shared" si="11"/>
        <v>256.60666666666668</v>
      </c>
      <c r="AK24" s="102">
        <f t="shared" si="12"/>
        <v>2864.3755468066488</v>
      </c>
      <c r="AL24" s="102">
        <f t="shared" si="13"/>
        <v>4247.4969925634296</v>
      </c>
      <c r="AM24" s="102">
        <f t="shared" si="14"/>
        <v>3155.5138615485566</v>
      </c>
      <c r="AN24" s="102">
        <f t="shared" si="15"/>
        <v>6095.2045056867901</v>
      </c>
      <c r="AO24" s="102">
        <f t="shared" si="16"/>
        <v>13207.077045056869</v>
      </c>
      <c r="AP24" s="102">
        <f t="shared" si="17"/>
        <v>5.2352897100304103</v>
      </c>
    </row>
    <row r="25" spans="1:42" ht="18" x14ac:dyDescent="0.25">
      <c r="A25" s="40">
        <v>207</v>
      </c>
      <c r="B25" s="39"/>
      <c r="C25" s="39"/>
      <c r="D25" s="39"/>
      <c r="E25" s="42">
        <v>13.92</v>
      </c>
      <c r="F25" s="42">
        <v>53.82</v>
      </c>
      <c r="G25" s="42">
        <v>0.98</v>
      </c>
      <c r="H25" s="39">
        <v>53.65</v>
      </c>
      <c r="I25" s="124">
        <v>96.41</v>
      </c>
      <c r="J25" s="39">
        <v>71.69</v>
      </c>
      <c r="K25" s="42">
        <v>97.58</v>
      </c>
      <c r="L25" s="42"/>
      <c r="M25" s="113"/>
      <c r="N25" s="106"/>
      <c r="O25" s="36">
        <v>12</v>
      </c>
      <c r="P25" s="36">
        <f t="shared" si="0"/>
        <v>388.05</v>
      </c>
      <c r="Q25" s="36">
        <v>3</v>
      </c>
      <c r="R25" s="36">
        <f t="shared" si="1"/>
        <v>129.35</v>
      </c>
      <c r="S25" s="36">
        <f t="shared" si="2"/>
        <v>1521.7647058823527</v>
      </c>
      <c r="T25" s="35">
        <f t="shared" si="3"/>
        <v>15217.647058823528</v>
      </c>
      <c r="U25" s="35">
        <f t="shared" si="4"/>
        <v>2656.4705882352941</v>
      </c>
      <c r="V25" s="35">
        <f t="shared" si="5"/>
        <v>3826.6666666666656</v>
      </c>
      <c r="W25" s="35">
        <f t="shared" si="6"/>
        <v>38.431372549019599</v>
      </c>
      <c r="X25" s="35">
        <f t="shared" si="7"/>
        <v>2103.9215686274506</v>
      </c>
      <c r="Y25" s="35">
        <f t="shared" si="8"/>
        <v>6592.156862745097</v>
      </c>
      <c r="Z25" s="35">
        <f>(SUM(d251Data200!K73:K78)+Q25)/Q25</f>
        <v>26.333333333333332</v>
      </c>
      <c r="AA25" s="35">
        <f>(SUM(d251Data200!O73:O78))/$Q25*$O25/1.02</f>
        <v>47.058823529411761</v>
      </c>
      <c r="AB25" s="35">
        <f>(SUM(d251Data200!Q73:Q78))/$Q25*$O25/1.02</f>
        <v>66.666666666666671</v>
      </c>
      <c r="AC25" s="35">
        <f>(SUM(d251Data200!R73:R78))/$Q25*$O25/1.02</f>
        <v>90.196078431372541</v>
      </c>
      <c r="AD25" s="7">
        <f>d251Data200!F73</f>
        <v>1637.64</v>
      </c>
      <c r="AE25" s="34"/>
      <c r="AF25" s="34"/>
      <c r="AH25" s="102">
        <f t="shared" si="9"/>
        <v>22.58</v>
      </c>
      <c r="AI25" s="102">
        <f t="shared" si="10"/>
        <v>32.526666666666664</v>
      </c>
      <c r="AJ25" s="102">
        <f t="shared" si="11"/>
        <v>105.45333333333333</v>
      </c>
      <c r="AK25" s="102">
        <f t="shared" si="12"/>
        <v>2666.929133858268</v>
      </c>
      <c r="AL25" s="102">
        <f t="shared" si="13"/>
        <v>3841.7322834645665</v>
      </c>
      <c r="AM25" s="102">
        <f t="shared" si="14"/>
        <v>3795.6692913385818</v>
      </c>
      <c r="AN25" s="102">
        <f t="shared" si="15"/>
        <v>5946.4566929133853</v>
      </c>
      <c r="AO25" s="102">
        <f t="shared" si="16"/>
        <v>12455.118110236221</v>
      </c>
      <c r="AP25" s="102">
        <f t="shared" si="17"/>
        <v>3.1375501629106703</v>
      </c>
    </row>
    <row r="26" spans="1:42" ht="18.75" thickBot="1" x14ac:dyDescent="0.3">
      <c r="A26" s="120">
        <v>208</v>
      </c>
      <c r="B26" s="104"/>
      <c r="C26" s="104"/>
      <c r="D26" s="104"/>
      <c r="E26" s="118">
        <v>12.63</v>
      </c>
      <c r="F26" s="118">
        <v>97.33</v>
      </c>
      <c r="G26" s="118">
        <v>1.38</v>
      </c>
      <c r="H26" s="119">
        <v>123.79</v>
      </c>
      <c r="I26" s="128">
        <v>186.54</v>
      </c>
      <c r="J26" s="104">
        <v>142.75</v>
      </c>
      <c r="K26" s="118">
        <v>157.91</v>
      </c>
      <c r="L26" s="118"/>
      <c r="M26" s="117"/>
      <c r="N26" s="106"/>
      <c r="O26" s="36">
        <v>5.020833333333333</v>
      </c>
      <c r="P26" s="36">
        <f t="shared" si="0"/>
        <v>722.32999999999993</v>
      </c>
      <c r="Q26" s="36">
        <v>3</v>
      </c>
      <c r="R26" s="36">
        <f t="shared" si="1"/>
        <v>240.77666666666664</v>
      </c>
      <c r="S26" s="36">
        <f t="shared" si="2"/>
        <v>1185.1956018518517</v>
      </c>
      <c r="T26" s="35">
        <f t="shared" si="3"/>
        <v>11851.956018518516</v>
      </c>
      <c r="U26" s="35">
        <f t="shared" si="4"/>
        <v>1804.2184095860564</v>
      </c>
      <c r="V26" s="35">
        <f t="shared" si="5"/>
        <v>2590.9797113289756</v>
      </c>
      <c r="W26" s="35">
        <f t="shared" si="6"/>
        <v>22.642973856209149</v>
      </c>
      <c r="X26" s="35">
        <f t="shared" si="7"/>
        <v>2031.1403867102397</v>
      </c>
      <c r="Y26" s="35">
        <f t="shared" si="8"/>
        <v>5402.9745370370356</v>
      </c>
      <c r="Z26" s="35">
        <f>(SUM(d251Data200!K83:K88)+Q26)/Q26</f>
        <v>27.333333333333332</v>
      </c>
      <c r="AA26" s="35">
        <f>(SUM(d251Data200!O83:O88))/$Q26*$O26/1.02</f>
        <v>31.175108932461868</v>
      </c>
      <c r="AB26" s="35">
        <f>(SUM(d251Data200!Q83:Q88))/$Q26*$O26/1.02</f>
        <v>62.350217864923735</v>
      </c>
      <c r="AC26" s="35">
        <f>(SUM(d251Data200!R83:R88))/$Q26*$O26/1.02</f>
        <v>67.272603485838772</v>
      </c>
      <c r="AD26" s="7">
        <f>d251Data200!F83</f>
        <v>1513.45</v>
      </c>
      <c r="AE26" s="34"/>
      <c r="AF26" s="34"/>
      <c r="AH26" s="102">
        <f t="shared" si="9"/>
        <v>36.653333333333329</v>
      </c>
      <c r="AI26" s="102">
        <f t="shared" si="10"/>
        <v>52.636666666666663</v>
      </c>
      <c r="AJ26" s="102">
        <f t="shared" si="11"/>
        <v>193.1933333333333</v>
      </c>
      <c r="AK26" s="102">
        <f t="shared" si="12"/>
        <v>1811.3216316710409</v>
      </c>
      <c r="AL26" s="102">
        <f t="shared" si="13"/>
        <v>2601.1804188538936</v>
      </c>
      <c r="AM26" s="102">
        <f t="shared" si="14"/>
        <v>3072.789534120735</v>
      </c>
      <c r="AN26" s="102">
        <f t="shared" si="15"/>
        <v>5134.6586559492562</v>
      </c>
      <c r="AO26" s="102">
        <f t="shared" si="16"/>
        <v>9547.1607064741911</v>
      </c>
      <c r="AP26" s="102">
        <f t="shared" si="17"/>
        <v>2.1705025522189527</v>
      </c>
    </row>
    <row r="27" spans="1:42" ht="18.75" thickTop="1" x14ac:dyDescent="0.25">
      <c r="A27" s="116">
        <v>301</v>
      </c>
      <c r="B27" s="115"/>
      <c r="C27" s="115"/>
      <c r="D27" s="115"/>
      <c r="E27" s="115">
        <v>9.1199999999999992</v>
      </c>
      <c r="F27" s="115">
        <v>59.39</v>
      </c>
      <c r="G27" s="115">
        <v>3.39</v>
      </c>
      <c r="H27" s="115">
        <v>5.58</v>
      </c>
      <c r="I27" s="114">
        <v>156.86000000000001</v>
      </c>
      <c r="J27" s="115">
        <v>126.5</v>
      </c>
      <c r="K27" s="115">
        <v>99.68</v>
      </c>
      <c r="L27" s="115"/>
      <c r="M27" s="114"/>
      <c r="N27" s="106"/>
      <c r="O27" s="36">
        <v>11.157407407407407</v>
      </c>
      <c r="P27" s="36">
        <f t="shared" si="0"/>
        <v>460.52000000000004</v>
      </c>
      <c r="Q27" s="36">
        <v>3</v>
      </c>
      <c r="R27" s="36">
        <f t="shared" si="1"/>
        <v>153.50666666666669</v>
      </c>
      <c r="S27" s="36">
        <f t="shared" si="2"/>
        <v>1679.1533526991043</v>
      </c>
      <c r="T27" s="35">
        <f t="shared" si="3"/>
        <v>16791.533526991043</v>
      </c>
      <c r="U27" s="35">
        <f t="shared" si="4"/>
        <v>2498.0195473251033</v>
      </c>
      <c r="V27" s="35">
        <f t="shared" si="5"/>
        <v>3634.5436940208174</v>
      </c>
      <c r="W27" s="35">
        <f t="shared" si="6"/>
        <v>123.60657225853303</v>
      </c>
      <c r="X27" s="35">
        <f t="shared" si="7"/>
        <v>203.45860566448798</v>
      </c>
      <c r="Y27" s="35">
        <f t="shared" si="8"/>
        <v>10331.905107722099</v>
      </c>
      <c r="Z27" s="35">
        <f>(SUM(d251Data300!K13:K18)+Q27)/Q27</f>
        <v>23.666666666666668</v>
      </c>
      <c r="AA27" s="35">
        <f>(SUM(d251Data300!O13:O18))/$Q27*$O27/1.02</f>
        <v>120.32498184458967</v>
      </c>
      <c r="AB27" s="35">
        <f>(SUM(d251Data300!Q13:Q18))/$Q27*$O27/1.02</f>
        <v>7.292423142096343</v>
      </c>
      <c r="AC27" s="35">
        <f>(SUM(d251Data300!R13:R18))/$Q27*$O27/1.02</f>
        <v>116.67877027354149</v>
      </c>
      <c r="AD27" s="7">
        <f>d251Data300!F13</f>
        <v>1527.19</v>
      </c>
      <c r="AE27" s="34"/>
      <c r="AF27" s="34"/>
      <c r="AH27" s="102">
        <f t="shared" si="9"/>
        <v>22.83666666666667</v>
      </c>
      <c r="AI27" s="102">
        <f t="shared" si="10"/>
        <v>33.226666666666667</v>
      </c>
      <c r="AJ27" s="102">
        <f t="shared" si="11"/>
        <v>111.34000000000002</v>
      </c>
      <c r="AK27" s="102">
        <f t="shared" si="12"/>
        <v>2507.8542699523668</v>
      </c>
      <c r="AL27" s="102">
        <f t="shared" si="13"/>
        <v>3648.8529211626324</v>
      </c>
      <c r="AM27" s="102">
        <f t="shared" si="14"/>
        <v>5741.9649800719353</v>
      </c>
      <c r="AN27" s="102">
        <f t="shared" si="15"/>
        <v>6070.3178161757551</v>
      </c>
      <c r="AO27" s="102">
        <f t="shared" si="16"/>
        <v>12227.025007290755</v>
      </c>
      <c r="AP27" s="102">
        <f t="shared" si="17"/>
        <v>4.1995284676848206</v>
      </c>
    </row>
    <row r="28" spans="1:42" ht="18" x14ac:dyDescent="0.25">
      <c r="A28" s="40">
        <v>302</v>
      </c>
      <c r="B28" s="39"/>
      <c r="C28" s="39"/>
      <c r="D28" s="39"/>
      <c r="E28" s="42">
        <v>10.24</v>
      </c>
      <c r="F28" s="42">
        <v>73.53</v>
      </c>
      <c r="G28" s="42">
        <v>1.21</v>
      </c>
      <c r="H28" s="39">
        <v>50.63</v>
      </c>
      <c r="I28" s="124">
        <v>152.54</v>
      </c>
      <c r="J28" s="39">
        <v>120.71</v>
      </c>
      <c r="K28" s="42">
        <v>119.76</v>
      </c>
      <c r="L28" s="42"/>
      <c r="M28" s="113"/>
      <c r="N28" s="106"/>
      <c r="O28" s="36">
        <v>11.685185185185185</v>
      </c>
      <c r="P28" s="36">
        <f t="shared" si="0"/>
        <v>528.62</v>
      </c>
      <c r="Q28" s="36">
        <v>3</v>
      </c>
      <c r="R28" s="36">
        <f t="shared" si="1"/>
        <v>176.20666666666668</v>
      </c>
      <c r="S28" s="36">
        <f t="shared" si="2"/>
        <v>2018.6348341805858</v>
      </c>
      <c r="T28" s="35">
        <f t="shared" si="3"/>
        <v>20186.348341805857</v>
      </c>
      <c r="U28" s="35">
        <f t="shared" si="4"/>
        <v>3198.9149116436702</v>
      </c>
      <c r="V28" s="35">
        <f t="shared" si="5"/>
        <v>4573.2607116920844</v>
      </c>
      <c r="W28" s="35">
        <f t="shared" si="6"/>
        <v>46.20612442507867</v>
      </c>
      <c r="X28" s="35">
        <f t="shared" si="7"/>
        <v>1933.4017187121765</v>
      </c>
      <c r="Y28" s="35">
        <f t="shared" si="8"/>
        <v>10434.56487533285</v>
      </c>
      <c r="Z28" s="35">
        <f>(SUM(d251Data300!K23:K28)+Q28)/Q28</f>
        <v>21.333333333333332</v>
      </c>
      <c r="AA28" s="35">
        <f>(SUM(d251Data300!O23:O28))/$Q28*$O28/1.02</f>
        <v>68.73638344226579</v>
      </c>
      <c r="AB28" s="35">
        <f>(SUM(d251Data300!Q23:Q28))/$Q28*$O28/1.02</f>
        <v>72.555071411280551</v>
      </c>
      <c r="AC28" s="35">
        <f>(SUM(d251Data300!R23:R28))/$Q28*$O28/1.02</f>
        <v>103.10457516339869</v>
      </c>
      <c r="AD28" s="7">
        <f>d251Data300!F23</f>
        <v>1520.49</v>
      </c>
      <c r="AE28" s="34"/>
      <c r="AF28" s="34"/>
      <c r="AH28" s="102">
        <f t="shared" si="9"/>
        <v>27.923333333333332</v>
      </c>
      <c r="AI28" s="102">
        <f t="shared" si="10"/>
        <v>39.92</v>
      </c>
      <c r="AJ28" s="102">
        <f t="shared" si="11"/>
        <v>135.97</v>
      </c>
      <c r="AK28" s="102">
        <f t="shared" si="12"/>
        <v>3211.5090648391169</v>
      </c>
      <c r="AL28" s="102">
        <f t="shared" si="13"/>
        <v>4591.2656751239438</v>
      </c>
      <c r="AM28" s="102">
        <f t="shared" si="14"/>
        <v>5847.9598036356565</v>
      </c>
      <c r="AN28" s="102">
        <f t="shared" si="15"/>
        <v>7835.3613784388062</v>
      </c>
      <c r="AO28" s="102">
        <f t="shared" si="16"/>
        <v>15638.136118401868</v>
      </c>
      <c r="AP28" s="102">
        <f t="shared" si="17"/>
        <v>4.7686205253879201</v>
      </c>
    </row>
    <row r="29" spans="1:42" ht="18" x14ac:dyDescent="0.25">
      <c r="A29" s="40">
        <v>303</v>
      </c>
      <c r="B29" s="39"/>
      <c r="C29" s="39"/>
      <c r="D29" s="39"/>
      <c r="E29" s="42">
        <v>10.09</v>
      </c>
      <c r="F29" s="42">
        <v>90.34</v>
      </c>
      <c r="G29" s="42">
        <v>6.36</v>
      </c>
      <c r="H29" s="39">
        <v>44.48</v>
      </c>
      <c r="I29" s="124">
        <v>112.73</v>
      </c>
      <c r="J29" s="39">
        <v>87.71</v>
      </c>
      <c r="K29" s="42">
        <v>145.37</v>
      </c>
      <c r="L29" s="42"/>
      <c r="M29" s="113"/>
      <c r="N29" s="106"/>
      <c r="O29" s="36">
        <v>5.375</v>
      </c>
      <c r="P29" s="36">
        <f t="shared" si="0"/>
        <v>497.08</v>
      </c>
      <c r="Q29" s="36">
        <v>3</v>
      </c>
      <c r="R29" s="36">
        <f t="shared" si="1"/>
        <v>165.69333333333333</v>
      </c>
      <c r="S29" s="36">
        <f t="shared" si="2"/>
        <v>873.13888888888891</v>
      </c>
      <c r="T29" s="35">
        <f t="shared" si="3"/>
        <v>8731.3888888888905</v>
      </c>
      <c r="U29" s="35">
        <f t="shared" si="4"/>
        <v>1764.0890522875816</v>
      </c>
      <c r="V29" s="35">
        <f t="shared" si="5"/>
        <v>2553.4763071895427</v>
      </c>
      <c r="W29" s="35">
        <f t="shared" si="6"/>
        <v>111.71568627450981</v>
      </c>
      <c r="X29" s="35">
        <f t="shared" si="7"/>
        <v>781.30718954248368</v>
      </c>
      <c r="Y29" s="35">
        <f t="shared" si="8"/>
        <v>3520.8006535947716</v>
      </c>
      <c r="Z29" s="35">
        <f>(SUM(d251Data300!K33:K38)+Q29)/Q29</f>
        <v>23.666666666666668</v>
      </c>
      <c r="AA29" s="35">
        <f>(SUM(d251Data300!O33:O38))/$Q29*$O29/1.02</f>
        <v>135.25326797385623</v>
      </c>
      <c r="AB29" s="35">
        <f>(SUM(d251Data300!Q33:Q38))/$Q29*$O29/1.02</f>
        <v>43.91339869281046</v>
      </c>
      <c r="AC29" s="35">
        <f>(SUM(d251Data300!R33:R38))/$Q29*$O29/1.02</f>
        <v>56.209150326797378</v>
      </c>
      <c r="AD29" s="7">
        <f>d251Data300!F33</f>
        <v>1523.89</v>
      </c>
      <c r="AE29" s="34"/>
      <c r="AF29" s="34"/>
      <c r="AH29" s="102">
        <f t="shared" si="9"/>
        <v>33.476666666666667</v>
      </c>
      <c r="AI29" s="102">
        <f t="shared" si="10"/>
        <v>48.456666666666671</v>
      </c>
      <c r="AJ29" s="102">
        <f t="shared" si="11"/>
        <v>136.45666666666668</v>
      </c>
      <c r="AK29" s="102">
        <f t="shared" si="12"/>
        <v>1771.0342847769027</v>
      </c>
      <c r="AL29" s="102">
        <f t="shared" si="13"/>
        <v>2563.5293635170601</v>
      </c>
      <c r="AM29" s="102">
        <f t="shared" si="14"/>
        <v>1987.9388123359579</v>
      </c>
      <c r="AN29" s="102">
        <f t="shared" si="15"/>
        <v>2884.4775262467192</v>
      </c>
      <c r="AO29" s="102">
        <f t="shared" si="16"/>
        <v>7219.0411745406818</v>
      </c>
      <c r="AP29" s="102">
        <f t="shared" si="17"/>
        <v>2.6747883411582505</v>
      </c>
    </row>
    <row r="30" spans="1:42" ht="18" x14ac:dyDescent="0.25">
      <c r="A30" s="40">
        <v>304</v>
      </c>
      <c r="B30" s="39"/>
      <c r="C30" s="39"/>
      <c r="D30" s="39"/>
      <c r="E30" s="42">
        <v>11.55</v>
      </c>
      <c r="F30" s="42">
        <v>152.15</v>
      </c>
      <c r="G30" s="42">
        <v>5.91</v>
      </c>
      <c r="H30" s="39">
        <v>33.99</v>
      </c>
      <c r="I30" s="124">
        <v>219.81</v>
      </c>
      <c r="J30" s="39">
        <v>171.73</v>
      </c>
      <c r="K30" s="42">
        <v>255.43</v>
      </c>
      <c r="L30" s="42"/>
      <c r="M30" s="113"/>
      <c r="N30" s="106"/>
      <c r="O30" s="36">
        <v>5.166666666666667</v>
      </c>
      <c r="P30" s="36">
        <f t="shared" si="0"/>
        <v>850.56999999999994</v>
      </c>
      <c r="Q30" s="36">
        <v>3</v>
      </c>
      <c r="R30" s="36">
        <f t="shared" si="1"/>
        <v>283.52333333333331</v>
      </c>
      <c r="S30" s="36">
        <f t="shared" si="2"/>
        <v>1436.1476034858388</v>
      </c>
      <c r="T30" s="35">
        <f t="shared" si="3"/>
        <v>14361.476034858388</v>
      </c>
      <c r="U30" s="35">
        <f t="shared" si="4"/>
        <v>2763.9978213507629</v>
      </c>
      <c r="V30" s="35">
        <f t="shared" si="5"/>
        <v>4312.8159041394338</v>
      </c>
      <c r="W30" s="35">
        <f t="shared" si="6"/>
        <v>99.787581699346404</v>
      </c>
      <c r="X30" s="35">
        <f t="shared" si="7"/>
        <v>573.90522875816987</v>
      </c>
      <c r="Y30" s="35">
        <f t="shared" si="8"/>
        <v>6610.9694989106756</v>
      </c>
      <c r="Z30" s="35">
        <f>(SUM(d251Data300!K43:K48)+Q30)/Q30</f>
        <v>27.666666666666668</v>
      </c>
      <c r="AA30" s="35">
        <f>(SUM(d251Data300!O43:O48))/$Q30*$O30/1.02</f>
        <v>87.799564270152501</v>
      </c>
      <c r="AB30" s="35">
        <f>(SUM(d251Data300!Q43:Q48))/$Q30*$O30/1.02</f>
        <v>37.145969498910681</v>
      </c>
      <c r="AC30" s="35">
        <f>(SUM(d251Data300!R43:R48))/$Q30*$O30/1.02</f>
        <v>84.422657952069727</v>
      </c>
      <c r="AD30" s="7">
        <f>d251Data300!F43</f>
        <v>1476.22</v>
      </c>
      <c r="AE30" s="34"/>
      <c r="AF30" s="34"/>
      <c r="AH30" s="102">
        <f t="shared" si="9"/>
        <v>54.56666666666667</v>
      </c>
      <c r="AI30" s="102">
        <f t="shared" si="10"/>
        <v>85.143333333333331</v>
      </c>
      <c r="AJ30" s="102">
        <f t="shared" si="11"/>
        <v>226.28</v>
      </c>
      <c r="AK30" s="102">
        <f t="shared" si="12"/>
        <v>2774.8797025371837</v>
      </c>
      <c r="AL30" s="102">
        <f t="shared" si="13"/>
        <v>4329.7954943132108</v>
      </c>
      <c r="AM30" s="102">
        <f t="shared" si="14"/>
        <v>3726.0006561679793</v>
      </c>
      <c r="AN30" s="102">
        <f t="shared" si="15"/>
        <v>4402.3458005249349</v>
      </c>
      <c r="AO30" s="102">
        <f t="shared" si="16"/>
        <v>11507.02099737533</v>
      </c>
      <c r="AP30" s="102">
        <f t="shared" si="17"/>
        <v>3.546608583964884</v>
      </c>
    </row>
    <row r="31" spans="1:42" ht="18" x14ac:dyDescent="0.25">
      <c r="A31" s="40">
        <v>305</v>
      </c>
      <c r="B31" s="39"/>
      <c r="C31" s="39"/>
      <c r="D31" s="39"/>
      <c r="E31" s="42">
        <v>9.41</v>
      </c>
      <c r="F31" s="42">
        <v>52.07</v>
      </c>
      <c r="G31" s="42">
        <v>0.43</v>
      </c>
      <c r="H31" s="39">
        <v>80.02</v>
      </c>
      <c r="I31" s="124">
        <v>76.8</v>
      </c>
      <c r="J31" s="39">
        <v>61.36</v>
      </c>
      <c r="K31" s="42">
        <v>99.41</v>
      </c>
      <c r="L31" s="42"/>
      <c r="M31" s="113"/>
      <c r="N31" s="106"/>
      <c r="O31" s="36">
        <v>25.277777777777782</v>
      </c>
      <c r="P31" s="36">
        <f t="shared" si="0"/>
        <v>379.5</v>
      </c>
      <c r="Q31" s="36">
        <v>3</v>
      </c>
      <c r="R31" s="36">
        <f t="shared" si="1"/>
        <v>126.5</v>
      </c>
      <c r="S31" s="36">
        <f t="shared" si="2"/>
        <v>3134.9400871459702</v>
      </c>
      <c r="T31" s="35">
        <f t="shared" si="3"/>
        <v>31349.400871459704</v>
      </c>
      <c r="U31" s="35">
        <f t="shared" si="4"/>
        <v>5078.6855482933934</v>
      </c>
      <c r="V31" s="35">
        <f t="shared" si="5"/>
        <v>8211.9734931009443</v>
      </c>
      <c r="W31" s="35">
        <f t="shared" si="6"/>
        <v>35.521060275962242</v>
      </c>
      <c r="X31" s="35">
        <f t="shared" si="7"/>
        <v>6610.2214960058109</v>
      </c>
      <c r="Y31" s="35">
        <f t="shared" si="8"/>
        <v>11412.999273783589</v>
      </c>
      <c r="Z31" s="35">
        <f>(SUM(d251Data300!K53:K58)+Q31)/Q31</f>
        <v>28</v>
      </c>
      <c r="AA31" s="35">
        <f>(SUM(d251Data300!O53:O58))/$Q31*$O31/1.02</f>
        <v>57.824981844589701</v>
      </c>
      <c r="AB31" s="35">
        <f>(SUM(d251Data300!Q53:Q58))/$Q31*$O31/1.02</f>
        <v>256.0820624546115</v>
      </c>
      <c r="AC31" s="35">
        <f>(SUM(d251Data300!R53:R58))/$Q31*$O31/1.02</f>
        <v>132.17138707334789</v>
      </c>
      <c r="AD31" s="7">
        <f>d251Data300!F53</f>
        <v>1520.34</v>
      </c>
      <c r="AE31" s="34"/>
      <c r="AF31" s="34"/>
      <c r="AH31" s="102">
        <f t="shared" si="9"/>
        <v>20.493333333333336</v>
      </c>
      <c r="AI31" s="102">
        <f t="shared" si="10"/>
        <v>33.136666666666663</v>
      </c>
      <c r="AJ31" s="102">
        <f t="shared" si="11"/>
        <v>106.04666666666667</v>
      </c>
      <c r="AK31" s="102">
        <f t="shared" si="12"/>
        <v>5098.6803732866738</v>
      </c>
      <c r="AL31" s="102">
        <f t="shared" si="13"/>
        <v>8244.3040974044907</v>
      </c>
      <c r="AM31" s="102">
        <f t="shared" si="14"/>
        <v>6369.2038495188099</v>
      </c>
      <c r="AN31" s="102">
        <f t="shared" si="15"/>
        <v>13041.110746573346</v>
      </c>
      <c r="AO31" s="102">
        <f t="shared" si="16"/>
        <v>26384.095217264512</v>
      </c>
      <c r="AP31" s="102">
        <f t="shared" si="17"/>
        <v>8.2377552802578755</v>
      </c>
    </row>
    <row r="32" spans="1:42" ht="18" x14ac:dyDescent="0.25">
      <c r="A32" s="40">
        <v>306</v>
      </c>
      <c r="B32" s="39"/>
      <c r="C32" s="39"/>
      <c r="D32" s="39"/>
      <c r="E32" s="42">
        <v>10.57</v>
      </c>
      <c r="F32" s="42">
        <v>41.24</v>
      </c>
      <c r="G32" s="42">
        <v>1.79</v>
      </c>
      <c r="H32" s="39">
        <v>16.920000000000002</v>
      </c>
      <c r="I32" s="124">
        <v>90.9</v>
      </c>
      <c r="J32" s="39">
        <v>71.34</v>
      </c>
      <c r="K32" s="42">
        <v>76.599999999999994</v>
      </c>
      <c r="L32" s="42"/>
      <c r="M32" s="113"/>
      <c r="N32" s="106"/>
      <c r="O32" s="36">
        <v>12.50925925925926</v>
      </c>
      <c r="P32" s="36">
        <f t="shared" si="0"/>
        <v>309.36</v>
      </c>
      <c r="Q32" s="36">
        <v>3</v>
      </c>
      <c r="R32" s="36">
        <f t="shared" si="1"/>
        <v>103.12</v>
      </c>
      <c r="S32" s="36">
        <f t="shared" si="2"/>
        <v>1264.6615831517793</v>
      </c>
      <c r="T32" s="35">
        <f t="shared" si="3"/>
        <v>12646.615831517793</v>
      </c>
      <c r="U32" s="35">
        <f t="shared" si="4"/>
        <v>2117.9892883079156</v>
      </c>
      <c r="V32" s="35">
        <f t="shared" si="5"/>
        <v>3131.4028080367948</v>
      </c>
      <c r="W32" s="35">
        <f t="shared" si="6"/>
        <v>73.175078673444688</v>
      </c>
      <c r="X32" s="35">
        <f t="shared" si="7"/>
        <v>691.68845315904139</v>
      </c>
      <c r="Y32" s="35">
        <f t="shared" si="8"/>
        <v>6632.3602033405969</v>
      </c>
      <c r="Z32" s="35">
        <f>(SUM(d251Data300!K63:K68)+Q32)/Q32</f>
        <v>29.333333333333332</v>
      </c>
      <c r="AA32" s="35">
        <f>(SUM(d251Data300!O63:O68))/$Q32*$O32/1.02</f>
        <v>106.28782377148389</v>
      </c>
      <c r="AB32" s="35">
        <f>(SUM(d251Data300!Q63:Q68))/$Q32*$O32/1.02</f>
        <v>36.791938997821347</v>
      </c>
      <c r="AC32" s="35">
        <f>(SUM(d251Data300!R63:R68))/$Q32*$O32/1.02</f>
        <v>85.847857661583149</v>
      </c>
      <c r="AD32" s="7">
        <f>d251Data300!F63</f>
        <v>1649.04</v>
      </c>
      <c r="AE32" s="34"/>
      <c r="AF32" s="34"/>
      <c r="AH32" s="102">
        <f t="shared" si="9"/>
        <v>17.27</v>
      </c>
      <c r="AI32" s="102">
        <f t="shared" si="10"/>
        <v>25.533333333333331</v>
      </c>
      <c r="AJ32" s="102">
        <f t="shared" si="11"/>
        <v>79.34</v>
      </c>
      <c r="AK32" s="102">
        <f t="shared" si="12"/>
        <v>2126.327828813065</v>
      </c>
      <c r="AL32" s="102">
        <f t="shared" si="13"/>
        <v>3143.7311655487506</v>
      </c>
      <c r="AM32" s="102">
        <f t="shared" si="14"/>
        <v>3730.615704286964</v>
      </c>
      <c r="AN32" s="102">
        <f t="shared" si="15"/>
        <v>4498.4905098668223</v>
      </c>
      <c r="AO32" s="102">
        <f t="shared" si="16"/>
        <v>9768.5495042286384</v>
      </c>
      <c r="AP32" s="102">
        <f t="shared" si="17"/>
        <v>3.3173128125126738</v>
      </c>
    </row>
    <row r="33" spans="1:42" ht="18" x14ac:dyDescent="0.25">
      <c r="A33" s="40">
        <v>307</v>
      </c>
      <c r="B33" s="39"/>
      <c r="C33" s="39"/>
      <c r="D33" s="39"/>
      <c r="E33" s="42">
        <v>10.98</v>
      </c>
      <c r="F33" s="42">
        <v>69.63</v>
      </c>
      <c r="G33" s="42">
        <v>2.13</v>
      </c>
      <c r="H33" s="39">
        <v>42.63</v>
      </c>
      <c r="I33" s="124">
        <v>137.72</v>
      </c>
      <c r="J33" s="39">
        <v>110.98</v>
      </c>
      <c r="K33" s="42">
        <v>104.28</v>
      </c>
      <c r="L33" s="42"/>
      <c r="M33" s="113"/>
      <c r="N33" s="106"/>
      <c r="O33" s="36">
        <v>11.787037037037038</v>
      </c>
      <c r="P33" s="36">
        <f t="shared" si="0"/>
        <v>478.35</v>
      </c>
      <c r="Q33" s="36">
        <v>3</v>
      </c>
      <c r="R33" s="36">
        <f t="shared" si="1"/>
        <v>159.45000000000002</v>
      </c>
      <c r="S33" s="36">
        <f t="shared" si="2"/>
        <v>1842.5912309368196</v>
      </c>
      <c r="T33" s="35">
        <f t="shared" si="3"/>
        <v>18425.912309368196</v>
      </c>
      <c r="U33" s="35">
        <f t="shared" si="4"/>
        <v>3105.0753449527961</v>
      </c>
      <c r="V33" s="35">
        <f t="shared" si="5"/>
        <v>4016.8373275236017</v>
      </c>
      <c r="W33" s="35">
        <f t="shared" si="6"/>
        <v>82.047022512708793</v>
      </c>
      <c r="X33" s="35">
        <f t="shared" si="7"/>
        <v>1642.0960421205521</v>
      </c>
      <c r="Y33" s="35">
        <f t="shared" si="8"/>
        <v>9579.8565722585317</v>
      </c>
      <c r="Z33" s="35">
        <f>(SUM(d251Data300!K73:K78)+Q33)/Q33</f>
        <v>29.666666666666668</v>
      </c>
      <c r="AA33" s="35">
        <f>(SUM(d251Data300!O73:O78))/$Q33*$O33/1.02</f>
        <v>77.039457758412013</v>
      </c>
      <c r="AB33" s="35">
        <f>(SUM(d251Data300!Q73:Q78))/$Q33*$O33/1.02</f>
        <v>65.483539094650212</v>
      </c>
      <c r="AC33" s="35">
        <f>(SUM(d251Data300!R73:R78))/$Q33*$O33/1.02</f>
        <v>104.00326797385621</v>
      </c>
      <c r="AD33" s="7">
        <f>d251Data300!F73</f>
        <v>1546.89</v>
      </c>
      <c r="AE33" s="34"/>
      <c r="AF33" s="34"/>
      <c r="AH33" s="102">
        <f t="shared" si="9"/>
        <v>26.87</v>
      </c>
      <c r="AI33" s="102">
        <f t="shared" si="10"/>
        <v>34.76</v>
      </c>
      <c r="AJ33" s="102">
        <f t="shared" si="11"/>
        <v>122.45666666666666</v>
      </c>
      <c r="AK33" s="102">
        <f t="shared" si="12"/>
        <v>3117.3000510352877</v>
      </c>
      <c r="AL33" s="102">
        <f t="shared" si="13"/>
        <v>4032.6516477107034</v>
      </c>
      <c r="AM33" s="102">
        <f t="shared" si="14"/>
        <v>5325.8226402255286</v>
      </c>
      <c r="AN33" s="102">
        <f t="shared" si="15"/>
        <v>7056.7536696801799</v>
      </c>
      <c r="AO33" s="102">
        <f t="shared" si="16"/>
        <v>14206.70536842617</v>
      </c>
      <c r="AP33" s="102">
        <f t="shared" si="17"/>
        <v>4.3917306702604515</v>
      </c>
    </row>
    <row r="34" spans="1:42" ht="18.75" thickBot="1" x14ac:dyDescent="0.3">
      <c r="A34" s="120">
        <v>308</v>
      </c>
      <c r="B34" s="104"/>
      <c r="C34" s="104"/>
      <c r="D34" s="104"/>
      <c r="E34" s="118">
        <v>11.53</v>
      </c>
      <c r="F34" s="118">
        <v>34.71</v>
      </c>
      <c r="G34" s="118"/>
      <c r="H34" s="119">
        <v>57.77</v>
      </c>
      <c r="I34" s="128">
        <v>64.89</v>
      </c>
      <c r="J34" s="104">
        <v>50.62</v>
      </c>
      <c r="K34" s="118">
        <v>71.989999999999995</v>
      </c>
      <c r="L34" s="118"/>
      <c r="M34" s="117"/>
      <c r="N34" s="106"/>
      <c r="O34" s="36">
        <v>23.111111111111111</v>
      </c>
      <c r="P34" s="36">
        <f t="shared" si="0"/>
        <v>291.51</v>
      </c>
      <c r="Q34" s="36">
        <v>3</v>
      </c>
      <c r="R34" s="36">
        <f t="shared" si="1"/>
        <v>97.17</v>
      </c>
      <c r="S34" s="36">
        <f t="shared" si="2"/>
        <v>2201.6732026143791</v>
      </c>
      <c r="T34" s="35">
        <f t="shared" si="3"/>
        <v>22016.732026143789</v>
      </c>
      <c r="U34" s="35">
        <f t="shared" si="4"/>
        <v>3492.3456790123455</v>
      </c>
      <c r="V34" s="35">
        <f t="shared" si="5"/>
        <v>5437.1532316630355</v>
      </c>
      <c r="W34" s="35">
        <f t="shared" si="6"/>
        <v>0</v>
      </c>
      <c r="X34" s="35">
        <f t="shared" si="7"/>
        <v>4363.1663035584606</v>
      </c>
      <c r="Y34" s="35">
        <f t="shared" si="8"/>
        <v>8724.0668119099482</v>
      </c>
      <c r="Z34" s="35">
        <f>(SUM(d251Data300!K83:K88)+Q34)/Q34</f>
        <v>26.333333333333332</v>
      </c>
      <c r="AA34" s="35">
        <f>(SUM(d251Data300!O83:O88))/$Q34*$O34/1.02</f>
        <v>0</v>
      </c>
      <c r="AB34" s="35">
        <f>(SUM(d251Data300!Q83:Q88))/$Q34*$O34/1.02</f>
        <v>158.60566448801742</v>
      </c>
      <c r="AC34" s="35">
        <f>(SUM(d251Data300!R83:R88))/$Q34*$O34/1.02</f>
        <v>128.39506172839506</v>
      </c>
      <c r="AD34" s="7">
        <f>d251Data300!F83</f>
        <v>1897.41</v>
      </c>
      <c r="AE34" s="34"/>
      <c r="AF34" s="34"/>
      <c r="AH34" s="102">
        <f t="shared" si="9"/>
        <v>15.413333333333334</v>
      </c>
      <c r="AI34" s="102">
        <f t="shared" si="10"/>
        <v>23.996666666666666</v>
      </c>
      <c r="AJ34" s="102">
        <f t="shared" si="11"/>
        <v>80.296666666666667</v>
      </c>
      <c r="AK34" s="102">
        <f t="shared" si="12"/>
        <v>3506.0950714494029</v>
      </c>
      <c r="AL34" s="102">
        <f t="shared" si="13"/>
        <v>5458.5593467483232</v>
      </c>
      <c r="AM34" s="102">
        <f t="shared" si="14"/>
        <v>4920.2099737532808</v>
      </c>
      <c r="AN34" s="102">
        <f t="shared" si="15"/>
        <v>9300.5540974044907</v>
      </c>
      <c r="AO34" s="102">
        <f t="shared" si="16"/>
        <v>18265.208515602215</v>
      </c>
      <c r="AP34" s="102">
        <f t="shared" si="17"/>
        <v>5.7697310056537825</v>
      </c>
    </row>
    <row r="35" spans="1:42" ht="18.75" thickTop="1" x14ac:dyDescent="0.25">
      <c r="A35" s="116">
        <v>401</v>
      </c>
      <c r="B35" s="115"/>
      <c r="C35" s="115"/>
      <c r="D35" s="115"/>
      <c r="E35" s="115">
        <v>12.26</v>
      </c>
      <c r="F35" s="115">
        <v>212.38</v>
      </c>
      <c r="G35" s="115">
        <v>11.12</v>
      </c>
      <c r="H35" s="115">
        <v>176.15</v>
      </c>
      <c r="I35" s="114">
        <v>113.56</v>
      </c>
      <c r="J35" s="115">
        <v>83.29</v>
      </c>
      <c r="K35" s="115">
        <v>306.5</v>
      </c>
      <c r="L35" s="115"/>
      <c r="M35" s="114"/>
      <c r="N35" s="106"/>
      <c r="O35" s="36">
        <v>4.875</v>
      </c>
      <c r="P35" s="36">
        <f t="shared" si="0"/>
        <v>915.26</v>
      </c>
      <c r="Q35" s="36">
        <v>3</v>
      </c>
      <c r="R35" s="36">
        <f t="shared" si="1"/>
        <v>305.08666666666664</v>
      </c>
      <c r="S35" s="36">
        <f t="shared" si="2"/>
        <v>1458.1348039215684</v>
      </c>
      <c r="T35" s="35">
        <f t="shared" si="3"/>
        <v>14581.348039215683</v>
      </c>
      <c r="U35" s="35">
        <f t="shared" si="4"/>
        <v>3578.823529411764</v>
      </c>
      <c r="V35" s="35">
        <f t="shared" si="5"/>
        <v>4882.9656862745096</v>
      </c>
      <c r="W35" s="35">
        <f t="shared" si="6"/>
        <v>177.15686274509804</v>
      </c>
      <c r="X35" s="35">
        <f t="shared" si="7"/>
        <v>2806.3112745098042</v>
      </c>
      <c r="Y35" s="35">
        <f t="shared" si="8"/>
        <v>3136.0906862745101</v>
      </c>
      <c r="Z35" s="35">
        <f>(SUM(d251Data400!K13:K18)+Q35)/Q35</f>
        <v>25</v>
      </c>
      <c r="AA35" s="35">
        <f>(SUM(d251Data400!O13:O18))/$Q35*$O35/1.02</f>
        <v>149.75490196078431</v>
      </c>
      <c r="AB35" s="35">
        <f>(SUM(d251Data400!Q13:Q18))/$Q35*$O35/1.02</f>
        <v>152.94117647058823</v>
      </c>
      <c r="AC35" s="35">
        <f>(SUM(d251Data400!R13:R18))/$Q35*$O35/1.02</f>
        <v>47.794117647058826</v>
      </c>
      <c r="AD35" s="7">
        <f>d251Data400!F13</f>
        <v>1642.69</v>
      </c>
      <c r="AE35" s="34"/>
      <c r="AF35" s="34"/>
      <c r="AH35" s="102">
        <f t="shared" si="9"/>
        <v>74.88</v>
      </c>
      <c r="AI35" s="102">
        <f t="shared" si="10"/>
        <v>102.16666666666667</v>
      </c>
      <c r="AJ35" s="102">
        <f t="shared" si="11"/>
        <v>277.32333333333332</v>
      </c>
      <c r="AK35" s="102">
        <f t="shared" si="12"/>
        <v>3592.9133858267714</v>
      </c>
      <c r="AL35" s="102">
        <f t="shared" si="13"/>
        <v>4902.1899606299212</v>
      </c>
      <c r="AM35" s="102">
        <f t="shared" si="14"/>
        <v>1816.2893700787399</v>
      </c>
      <c r="AN35" s="102">
        <f t="shared" si="15"/>
        <v>4811.5034448818897</v>
      </c>
      <c r="AO35" s="102">
        <f t="shared" si="16"/>
        <v>13306.606791338583</v>
      </c>
      <c r="AP35" s="102">
        <f t="shared" si="17"/>
        <v>4.8140643472787747</v>
      </c>
    </row>
    <row r="36" spans="1:42" ht="18" x14ac:dyDescent="0.25">
      <c r="A36" s="40">
        <v>402</v>
      </c>
      <c r="B36" s="39"/>
      <c r="C36" s="39"/>
      <c r="D36" s="39"/>
      <c r="E36" s="42">
        <v>8.98</v>
      </c>
      <c r="F36" s="42">
        <v>52.93</v>
      </c>
      <c r="G36" s="42">
        <v>3.09</v>
      </c>
      <c r="H36" s="39">
        <v>14.52</v>
      </c>
      <c r="I36" s="124">
        <v>82.3</v>
      </c>
      <c r="J36" s="39">
        <v>64.510000000000005</v>
      </c>
      <c r="K36" s="42">
        <v>68.760000000000005</v>
      </c>
      <c r="L36" s="42"/>
      <c r="M36" s="113"/>
      <c r="N36" s="106"/>
      <c r="O36" s="36">
        <v>11.472222222222221</v>
      </c>
      <c r="P36" s="36">
        <f t="shared" si="0"/>
        <v>295.08999999999997</v>
      </c>
      <c r="Q36" s="36">
        <v>3</v>
      </c>
      <c r="R36" s="36">
        <f t="shared" si="1"/>
        <v>98.36333333333333</v>
      </c>
      <c r="S36" s="36">
        <f t="shared" si="2"/>
        <v>1106.3196259985475</v>
      </c>
      <c r="T36" s="35">
        <f t="shared" si="3"/>
        <v>11063.196259985474</v>
      </c>
      <c r="U36" s="35">
        <f t="shared" si="4"/>
        <v>2321.0629992737836</v>
      </c>
      <c r="V36" s="35">
        <f t="shared" si="5"/>
        <v>2577.8758169934636</v>
      </c>
      <c r="W36" s="35">
        <f t="shared" si="6"/>
        <v>115.84694989106754</v>
      </c>
      <c r="X36" s="35">
        <f t="shared" si="7"/>
        <v>544.3681917211328</v>
      </c>
      <c r="Y36" s="35">
        <f t="shared" si="8"/>
        <v>5504.0423021060269</v>
      </c>
      <c r="Z36" s="35">
        <f>(SUM(d251Data400!K23:K28)+Q36)/Q36</f>
        <v>23.333333333333332</v>
      </c>
      <c r="AA36" s="35">
        <f>(SUM(d251Data400!O23:O28))/$Q36*$O36/1.02</f>
        <v>108.72367465504719</v>
      </c>
      <c r="AB36" s="35">
        <f>(SUM(d251Data400!Q23:Q28))/$Q36*$O36/1.02</f>
        <v>33.741830065359473</v>
      </c>
      <c r="AC36" s="35">
        <f>(SUM(d251Data400!R23:R28))/$Q36*$O36/1.02</f>
        <v>71.232752360203335</v>
      </c>
      <c r="AD36" s="7">
        <f>d251Data400!F23</f>
        <v>1542.49</v>
      </c>
      <c r="AE36" s="34"/>
      <c r="AF36" s="34"/>
      <c r="AH36" s="102">
        <f t="shared" si="9"/>
        <v>20.636666666666667</v>
      </c>
      <c r="AI36" s="102">
        <f t="shared" si="10"/>
        <v>22.92</v>
      </c>
      <c r="AJ36" s="102">
        <f t="shared" si="11"/>
        <v>76.86</v>
      </c>
      <c r="AK36" s="102">
        <f t="shared" si="12"/>
        <v>2330.2010425780113</v>
      </c>
      <c r="AL36" s="102">
        <f t="shared" si="13"/>
        <v>2588.0249343832024</v>
      </c>
      <c r="AM36" s="102">
        <f t="shared" si="14"/>
        <v>3097.650554097404</v>
      </c>
      <c r="AN36" s="102">
        <f t="shared" si="15"/>
        <v>3760.4649679206768</v>
      </c>
      <c r="AO36" s="102">
        <f t="shared" si="16"/>
        <v>8678.6909448818915</v>
      </c>
      <c r="AP36" s="102">
        <f t="shared" si="17"/>
        <v>4.002574394394383</v>
      </c>
    </row>
    <row r="37" spans="1:42" ht="18" x14ac:dyDescent="0.25">
      <c r="A37" s="40">
        <v>403</v>
      </c>
      <c r="B37" s="39"/>
      <c r="C37" s="39"/>
      <c r="D37" s="39"/>
      <c r="E37" s="42">
        <v>11.72</v>
      </c>
      <c r="F37" s="42">
        <v>16.97</v>
      </c>
      <c r="G37" s="42"/>
      <c r="H37" s="39">
        <v>24.94</v>
      </c>
      <c r="I37" s="124">
        <v>55.26</v>
      </c>
      <c r="J37" s="39">
        <v>43</v>
      </c>
      <c r="K37" s="42">
        <v>37.840000000000003</v>
      </c>
      <c r="L37" s="42"/>
      <c r="M37" s="113"/>
      <c r="N37" s="106"/>
      <c r="O37" s="36">
        <v>22.351851851851851</v>
      </c>
      <c r="P37" s="36">
        <f t="shared" si="0"/>
        <v>189.73</v>
      </c>
      <c r="Q37" s="36">
        <v>3</v>
      </c>
      <c r="R37" s="36">
        <f t="shared" si="1"/>
        <v>63.243333333333332</v>
      </c>
      <c r="S37" s="36">
        <f t="shared" si="2"/>
        <v>1385.8878600823045</v>
      </c>
      <c r="T37" s="35">
        <f t="shared" si="3"/>
        <v>13858.878600823045</v>
      </c>
      <c r="U37" s="35">
        <f t="shared" si="4"/>
        <v>2095.6687242798353</v>
      </c>
      <c r="V37" s="35">
        <f t="shared" si="5"/>
        <v>2764.0329218106999</v>
      </c>
      <c r="W37" s="35">
        <f t="shared" si="6"/>
        <v>0</v>
      </c>
      <c r="X37" s="35">
        <f t="shared" si="7"/>
        <v>1821.7489711934159</v>
      </c>
      <c r="Y37" s="35">
        <f t="shared" si="8"/>
        <v>7177.4279835390944</v>
      </c>
      <c r="Z37" s="35">
        <f>(SUM(d251Data400!K33:K38)+Q37)/Q37</f>
        <v>16.333333333333332</v>
      </c>
      <c r="AA37" s="35">
        <f>(SUM(d251Data400!O33:O38))/$Q37*$O37/1.02</f>
        <v>0</v>
      </c>
      <c r="AB37" s="35">
        <f>(SUM(d251Data400!Q33:Q38))/$Q37*$O37/1.02</f>
        <v>65.740740740740748</v>
      </c>
      <c r="AC37" s="35">
        <f>(SUM(d251Data400!R33:R38))/$Q37*$O37/1.02</f>
        <v>109.5679012345679</v>
      </c>
      <c r="AD37" s="7">
        <f>d251Data400!F33</f>
        <v>1522.83</v>
      </c>
      <c r="AE37" s="34"/>
      <c r="AF37" s="34"/>
      <c r="AH37" s="102">
        <f t="shared" si="9"/>
        <v>9.5633333333333326</v>
      </c>
      <c r="AI37" s="102">
        <f t="shared" si="10"/>
        <v>12.613333333333335</v>
      </c>
      <c r="AJ37" s="102">
        <f t="shared" si="11"/>
        <v>48.91</v>
      </c>
      <c r="AK37" s="102">
        <f t="shared" si="12"/>
        <v>2103.9193885486534</v>
      </c>
      <c r="AL37" s="102">
        <f t="shared" si="13"/>
        <v>2774.9149411879075</v>
      </c>
      <c r="AM37" s="102">
        <f t="shared" si="14"/>
        <v>4052.3731408573926</v>
      </c>
      <c r="AN37" s="102">
        <f t="shared" si="15"/>
        <v>5881.2943520948766</v>
      </c>
      <c r="AO37" s="102">
        <f t="shared" si="16"/>
        <v>10760.128681831437</v>
      </c>
      <c r="AP37" s="102">
        <f t="shared" si="17"/>
        <v>2.7337129372555844</v>
      </c>
    </row>
    <row r="38" spans="1:42" ht="18" x14ac:dyDescent="0.25">
      <c r="A38" s="40">
        <v>404</v>
      </c>
      <c r="B38" s="39"/>
      <c r="C38" s="39"/>
      <c r="D38" s="39"/>
      <c r="E38" s="42">
        <v>11.09</v>
      </c>
      <c r="F38" s="42">
        <v>87.38</v>
      </c>
      <c r="G38" s="42">
        <v>4.6399999999999997</v>
      </c>
      <c r="H38" s="39" t="s">
        <v>870</v>
      </c>
      <c r="I38" s="124">
        <v>86.74</v>
      </c>
      <c r="J38" s="39">
        <v>66.930000000000007</v>
      </c>
      <c r="K38" s="42">
        <v>153.76</v>
      </c>
      <c r="L38" s="42"/>
      <c r="M38" s="113"/>
      <c r="N38" s="106"/>
      <c r="O38" s="36">
        <v>10.944444444444445</v>
      </c>
      <c r="P38" s="36">
        <f t="shared" si="0"/>
        <v>410.53999999999996</v>
      </c>
      <c r="Q38" s="36">
        <v>3</v>
      </c>
      <c r="R38" s="36">
        <f t="shared" si="1"/>
        <v>136.84666666666666</v>
      </c>
      <c r="S38" s="36">
        <f t="shared" si="2"/>
        <v>1468.3438634713143</v>
      </c>
      <c r="T38" s="35">
        <f t="shared" si="3"/>
        <v>14683.438634713144</v>
      </c>
      <c r="U38" s="35">
        <f t="shared" si="4"/>
        <v>3521.8936092955696</v>
      </c>
      <c r="V38" s="35">
        <f t="shared" si="5"/>
        <v>5499.4045025417563</v>
      </c>
      <c r="W38" s="35">
        <f t="shared" si="6"/>
        <v>165.95497458242556</v>
      </c>
      <c r="X38" s="35"/>
      <c r="Y38" s="35">
        <f t="shared" si="8"/>
        <v>5496.1855482933915</v>
      </c>
      <c r="Z38" s="35">
        <f>(SUM(d251Data400!K43:K48)+Q38)/Q38</f>
        <v>25</v>
      </c>
      <c r="AA38" s="35">
        <f>(SUM(d251Data400!O43:O48))/$Q38*$O38/1.02</f>
        <v>160.94771241830065</v>
      </c>
      <c r="AB38" s="35">
        <f>(SUM(d251Data400!Q43:Q48))/$Q38*$O38/1.02</f>
        <v>150.21786492374727</v>
      </c>
      <c r="AC38" s="35">
        <f>(SUM(d251Data400!R43:R48))/$Q38*$O38/1.02</f>
        <v>64.379084967320267</v>
      </c>
      <c r="AD38" s="7">
        <f>d251Data400!F43</f>
        <v>1725.73</v>
      </c>
      <c r="AE38" s="34"/>
      <c r="AF38" s="34"/>
      <c r="AH38" s="102">
        <f t="shared" si="9"/>
        <v>32.823333333333331</v>
      </c>
      <c r="AI38" s="102">
        <f t="shared" si="10"/>
        <v>51.25333333333333</v>
      </c>
      <c r="AJ38" s="102">
        <f t="shared" si="11"/>
        <v>114.53666666666668</v>
      </c>
      <c r="AK38" s="102">
        <f t="shared" si="12"/>
        <v>3535.7593321668123</v>
      </c>
      <c r="AL38" s="102">
        <f t="shared" si="13"/>
        <v>5521.0557013706621</v>
      </c>
      <c r="AM38" s="102">
        <f t="shared" si="14"/>
        <v>3114.5705745115188</v>
      </c>
      <c r="AN38" s="102">
        <f t="shared" si="15"/>
        <v>3281.1789151356079</v>
      </c>
      <c r="AO38" s="102">
        <f t="shared" si="16"/>
        <v>12337.993948673082</v>
      </c>
      <c r="AP38" s="102">
        <f t="shared" si="17"/>
        <v>5.5020432392247374</v>
      </c>
    </row>
    <row r="39" spans="1:42" ht="18" x14ac:dyDescent="0.25">
      <c r="A39" s="40">
        <v>405</v>
      </c>
      <c r="B39" s="39"/>
      <c r="C39" s="39"/>
      <c r="D39" s="39"/>
      <c r="E39" s="42">
        <v>10.83</v>
      </c>
      <c r="F39" s="42">
        <v>24.49</v>
      </c>
      <c r="G39" s="42">
        <v>0.47</v>
      </c>
      <c r="H39" s="39">
        <v>20.28</v>
      </c>
      <c r="I39" s="124">
        <v>48.62</v>
      </c>
      <c r="J39" s="39">
        <v>38.01</v>
      </c>
      <c r="K39" s="42">
        <v>53.66</v>
      </c>
      <c r="L39" s="42"/>
      <c r="M39" s="113"/>
      <c r="N39" s="106"/>
      <c r="O39" s="36">
        <v>23.953703703703706</v>
      </c>
      <c r="P39" s="36">
        <f t="shared" si="0"/>
        <v>196.35999999999999</v>
      </c>
      <c r="Q39" s="36">
        <v>3</v>
      </c>
      <c r="R39" s="36">
        <f t="shared" si="1"/>
        <v>65.453333333333333</v>
      </c>
      <c r="S39" s="36">
        <f t="shared" si="2"/>
        <v>1537.1076010651175</v>
      </c>
      <c r="T39" s="35">
        <f t="shared" si="3"/>
        <v>15371.076010651175</v>
      </c>
      <c r="U39" s="35">
        <f t="shared" si="4"/>
        <v>2764.8523359961273</v>
      </c>
      <c r="V39" s="35">
        <f t="shared" si="5"/>
        <v>4200.5089566690876</v>
      </c>
      <c r="W39" s="35">
        <f t="shared" si="6"/>
        <v>36.791636407649477</v>
      </c>
      <c r="X39" s="35">
        <f>H39/Q39*O39/1.02*10000/1000</f>
        <v>1587.5199709513438</v>
      </c>
      <c r="Y39" s="35">
        <f t="shared" si="8"/>
        <v>6781.4031106269667</v>
      </c>
      <c r="Z39" s="35">
        <f>(SUM(d251Data400!K53:K58)+Q39)/Q39</f>
        <v>23.666666666666668</v>
      </c>
      <c r="AA39" s="35">
        <f>(SUM(d251Data400!O53:O58))/$Q39*$O39/1.02</f>
        <v>54.796054224158802</v>
      </c>
      <c r="AB39" s="35">
        <f>(SUM(d251Data400!Q53:Q58))/$Q39*$O39/1.02</f>
        <v>62.624061970467203</v>
      </c>
      <c r="AC39" s="35">
        <f>(SUM(d251Data400!R53:R58))/$Q39*$O39/1.02</f>
        <v>70.452069716775597</v>
      </c>
      <c r="AD39" s="7">
        <f>d251Data400!F53</f>
        <v>1452.64</v>
      </c>
      <c r="AE39" s="34"/>
      <c r="AF39" s="34"/>
      <c r="AH39" s="102">
        <f t="shared" si="9"/>
        <v>11.773333333333333</v>
      </c>
      <c r="AI39" s="102">
        <f t="shared" si="10"/>
        <v>17.886666666666667</v>
      </c>
      <c r="AJ39" s="102">
        <f t="shared" si="11"/>
        <v>52.783333333333331</v>
      </c>
      <c r="AK39" s="102">
        <f t="shared" si="12"/>
        <v>2775.7375814134343</v>
      </c>
      <c r="AL39" s="102">
        <f t="shared" si="13"/>
        <v>4217.0463935063672</v>
      </c>
      <c r="AM39" s="102">
        <f t="shared" si="14"/>
        <v>3820.9615291144169</v>
      </c>
      <c r="AN39" s="102">
        <f t="shared" si="15"/>
        <v>5451.6680640614377</v>
      </c>
      <c r="AO39" s="102">
        <f t="shared" si="16"/>
        <v>12444.452038981239</v>
      </c>
      <c r="AP39" s="102">
        <f t="shared" si="17"/>
        <v>3.7231278303457178</v>
      </c>
    </row>
    <row r="40" spans="1:42" ht="18" x14ac:dyDescent="0.25">
      <c r="A40" s="40">
        <v>406</v>
      </c>
      <c r="B40" s="39"/>
      <c r="C40" s="39"/>
      <c r="D40" s="39"/>
      <c r="E40" s="42">
        <v>11.53</v>
      </c>
      <c r="F40" s="42">
        <v>75.290000000000006</v>
      </c>
      <c r="G40" s="42">
        <v>1.79</v>
      </c>
      <c r="H40" s="39">
        <v>69.23</v>
      </c>
      <c r="I40" s="124">
        <v>87.32</v>
      </c>
      <c r="J40" s="39">
        <v>68.239999999999995</v>
      </c>
      <c r="K40" s="42">
        <v>123.33</v>
      </c>
      <c r="L40" s="42"/>
      <c r="M40" s="113"/>
      <c r="N40" s="106"/>
      <c r="O40" s="36">
        <v>11.648148148148147</v>
      </c>
      <c r="P40" s="36">
        <f t="shared" si="0"/>
        <v>436.73</v>
      </c>
      <c r="Q40" s="36">
        <v>3</v>
      </c>
      <c r="R40" s="36">
        <f t="shared" si="1"/>
        <v>145.57666666666668</v>
      </c>
      <c r="S40" s="36">
        <f t="shared" si="2"/>
        <v>1662.4495884773664</v>
      </c>
      <c r="T40" s="35">
        <f t="shared" si="3"/>
        <v>16624.495884773663</v>
      </c>
      <c r="U40" s="35">
        <f t="shared" si="4"/>
        <v>3304.8765432098762</v>
      </c>
      <c r="V40" s="35">
        <f t="shared" si="5"/>
        <v>4694.6604938271594</v>
      </c>
      <c r="W40" s="35">
        <f t="shared" si="6"/>
        <v>68.137860082304528</v>
      </c>
      <c r="X40" s="35">
        <f>H40/Q40*O40/1.02*10000/1000</f>
        <v>2635.2983539094648</v>
      </c>
      <c r="Y40" s="35">
        <f t="shared" si="8"/>
        <v>5921.5226337448557</v>
      </c>
      <c r="Z40" s="35">
        <f>(SUM(d251Data400!K63:K68)+Q40)/Q40</f>
        <v>27.333333333333332</v>
      </c>
      <c r="AA40" s="35">
        <f>(SUM(d251Data400!O63:O68))/$Q40*$O40/1.02</f>
        <v>76.13168724279835</v>
      </c>
      <c r="AB40" s="35">
        <f>(SUM(d251Data400!Q63:Q68))/$Q40*$O40/1.02</f>
        <v>114.19753086419752</v>
      </c>
      <c r="AC40" s="35">
        <f>(SUM(d251Data400!R63:R68))/$Q40*$O40/1.02</f>
        <v>79.938271604938251</v>
      </c>
      <c r="AD40" s="7">
        <f>d251Data400!F63</f>
        <v>1646.93</v>
      </c>
      <c r="AE40" s="34"/>
      <c r="AF40" s="34"/>
      <c r="AH40" s="102">
        <f t="shared" si="9"/>
        <v>28.94</v>
      </c>
      <c r="AI40" s="102">
        <f t="shared" si="10"/>
        <v>41.11</v>
      </c>
      <c r="AJ40" s="102">
        <f t="shared" si="11"/>
        <v>122.83</v>
      </c>
      <c r="AK40" s="102">
        <f t="shared" si="12"/>
        <v>3317.8878681831438</v>
      </c>
      <c r="AL40" s="102">
        <f t="shared" si="13"/>
        <v>4713.1434091571882</v>
      </c>
      <c r="AM40" s="102">
        <f t="shared" si="14"/>
        <v>3336.9957227568771</v>
      </c>
      <c r="AN40" s="102">
        <f t="shared" si="15"/>
        <v>6051.0753864100307</v>
      </c>
      <c r="AO40" s="102">
        <f t="shared" si="16"/>
        <v>14082.106663750363</v>
      </c>
      <c r="AP40" s="102">
        <f t="shared" si="17"/>
        <v>4.7392272911941591</v>
      </c>
    </row>
    <row r="41" spans="1:42" ht="18" x14ac:dyDescent="0.25">
      <c r="A41" s="40">
        <v>407</v>
      </c>
      <c r="B41" s="39"/>
      <c r="C41" s="39"/>
      <c r="D41" s="39"/>
      <c r="E41" s="42">
        <v>10.86</v>
      </c>
      <c r="F41" s="42">
        <v>197.74</v>
      </c>
      <c r="G41" s="42">
        <v>3.8</v>
      </c>
      <c r="H41" s="39">
        <v>218.2</v>
      </c>
      <c r="I41" s="124">
        <v>262.13</v>
      </c>
      <c r="J41" s="39">
        <v>198.48</v>
      </c>
      <c r="K41" s="42">
        <v>235.59</v>
      </c>
      <c r="L41" s="42"/>
      <c r="M41" s="113"/>
      <c r="N41" s="106"/>
      <c r="O41" s="36">
        <v>5.0625</v>
      </c>
      <c r="P41" s="36">
        <f t="shared" si="0"/>
        <v>1126.8</v>
      </c>
      <c r="Q41" s="36">
        <v>3</v>
      </c>
      <c r="R41" s="36">
        <f t="shared" si="1"/>
        <v>375.59999999999997</v>
      </c>
      <c r="S41" s="36">
        <f t="shared" si="2"/>
        <v>1864.1911764705881</v>
      </c>
      <c r="T41" s="35">
        <f t="shared" si="3"/>
        <v>18641.911764705881</v>
      </c>
      <c r="U41" s="35">
        <f t="shared" si="4"/>
        <v>3451.1029411764707</v>
      </c>
      <c r="V41" s="35">
        <f t="shared" si="5"/>
        <v>3897.6286764705883</v>
      </c>
      <c r="W41" s="35">
        <f t="shared" si="6"/>
        <v>62.867647058823522</v>
      </c>
      <c r="X41" s="35">
        <f>H41/Q41*O41/1.02*10000/1000</f>
        <v>3609.9264705882347</v>
      </c>
      <c r="Y41" s="35">
        <f t="shared" si="8"/>
        <v>7620.3860294117649</v>
      </c>
      <c r="Z41" s="35">
        <f>(SUM(d251Data400!K73:K78)+Q41)/Q41</f>
        <v>34.333333333333336</v>
      </c>
      <c r="AA41" s="35">
        <f>(SUM(d251Data400!O73:O78))/$Q41*$O41/1.02</f>
        <v>89.338235294117652</v>
      </c>
      <c r="AB41" s="35">
        <f>(SUM(d251Data400!Q73:Q78))/$Q41*$O41/1.02</f>
        <v>157.16911764705881</v>
      </c>
      <c r="AC41" s="35">
        <f>(SUM(d251Data400!R73:R78))/$Q41*$O41/1.02</f>
        <v>104.22794117647058</v>
      </c>
      <c r="AD41" s="7">
        <f>d251Data400!F73</f>
        <v>1467.32</v>
      </c>
      <c r="AE41" s="34"/>
      <c r="AF41" s="34"/>
      <c r="AH41" s="102">
        <f t="shared" si="9"/>
        <v>69.533333333333346</v>
      </c>
      <c r="AI41" s="102">
        <f t="shared" si="10"/>
        <v>78.53</v>
      </c>
      <c r="AJ41" s="102">
        <f t="shared" si="11"/>
        <v>309.44</v>
      </c>
      <c r="AK41" s="102">
        <f t="shared" si="12"/>
        <v>3464.6899606299226</v>
      </c>
      <c r="AL41" s="102">
        <f t="shared" si="13"/>
        <v>3912.9736712598428</v>
      </c>
      <c r="AM41" s="102">
        <f t="shared" si="14"/>
        <v>4353.7832185039379</v>
      </c>
      <c r="AN41" s="102">
        <f t="shared" si="15"/>
        <v>8041.0371555118118</v>
      </c>
      <c r="AO41" s="102">
        <f t="shared" si="16"/>
        <v>15418.700787401576</v>
      </c>
      <c r="AP41" s="102">
        <f t="shared" si="17"/>
        <v>4.6812236399921705</v>
      </c>
    </row>
    <row r="42" spans="1:42" ht="18.75" thickBot="1" x14ac:dyDescent="0.3">
      <c r="A42" s="112">
        <v>408</v>
      </c>
      <c r="B42" s="110"/>
      <c r="C42" s="110"/>
      <c r="D42" s="110"/>
      <c r="E42" s="38">
        <v>10.07</v>
      </c>
      <c r="F42" s="38">
        <v>45.47</v>
      </c>
      <c r="G42" s="118">
        <v>0.93</v>
      </c>
      <c r="H42" s="111">
        <v>17.8</v>
      </c>
      <c r="I42" s="109">
        <v>127.52</v>
      </c>
      <c r="J42" s="109">
        <v>104.48</v>
      </c>
      <c r="K42" s="108">
        <v>68.180000000000007</v>
      </c>
      <c r="L42" s="38"/>
      <c r="M42" s="107"/>
      <c r="N42" s="106"/>
      <c r="O42" s="36">
        <v>11.990740740740742</v>
      </c>
      <c r="P42" s="36">
        <f t="shared" si="0"/>
        <v>374.45</v>
      </c>
      <c r="Q42" s="36">
        <v>3</v>
      </c>
      <c r="R42" s="36">
        <f t="shared" si="1"/>
        <v>124.81666666666666</v>
      </c>
      <c r="S42" s="36">
        <f t="shared" si="2"/>
        <v>1467.2983236504481</v>
      </c>
      <c r="T42" s="35">
        <f t="shared" si="3"/>
        <v>14672.98323650448</v>
      </c>
      <c r="U42" s="35">
        <f t="shared" si="4"/>
        <v>2176.3586298717019</v>
      </c>
      <c r="V42" s="35">
        <f t="shared" si="5"/>
        <v>2671.6624304042607</v>
      </c>
      <c r="W42" s="35">
        <f t="shared" si="6"/>
        <v>36.442447349310093</v>
      </c>
      <c r="X42" s="35">
        <f>H42/Q42*O42/1.02*10000/1000</f>
        <v>697.50060518034388</v>
      </c>
      <c r="Y42" s="35">
        <f t="shared" si="8"/>
        <v>9091.0191236988649</v>
      </c>
      <c r="Z42" s="35">
        <f>(SUM(d251Data400!K83:K88)+Q42)/Q42</f>
        <v>24.666666666666668</v>
      </c>
      <c r="AA42" s="35">
        <f>(SUM(d251Data400!O83:O88))/$Q42*$O42/1.02</f>
        <v>58.77814088598403</v>
      </c>
      <c r="AB42" s="35">
        <f>(SUM(d251Data400!Q83:Q88))/$Q42*$O42/1.02</f>
        <v>19.592713628661343</v>
      </c>
      <c r="AC42" s="35">
        <f>(SUM(d251Data400!R83:R88))/$Q42*$O42/1.02</f>
        <v>113.63773904623579</v>
      </c>
      <c r="AD42" s="7">
        <f>d251Data400!F83</f>
        <v>1507.6</v>
      </c>
      <c r="AE42" s="34"/>
      <c r="AF42" s="34"/>
      <c r="AH42" s="102">
        <f t="shared" si="9"/>
        <v>18.513333333333332</v>
      </c>
      <c r="AI42" s="102">
        <f t="shared" si="10"/>
        <v>22.72666666666667</v>
      </c>
      <c r="AJ42" s="102">
        <f t="shared" si="11"/>
        <v>89.990000000000009</v>
      </c>
      <c r="AK42" s="102">
        <f t="shared" si="12"/>
        <v>2184.9269709341888</v>
      </c>
      <c r="AL42" s="102">
        <f t="shared" si="13"/>
        <v>2682.1807864294747</v>
      </c>
      <c r="AM42" s="102">
        <f t="shared" si="14"/>
        <v>5016.5986196169933</v>
      </c>
      <c r="AN42" s="102">
        <f t="shared" si="15"/>
        <v>5753.4312117235349</v>
      </c>
      <c r="AO42" s="102">
        <f t="shared" si="16"/>
        <v>10620.538969087198</v>
      </c>
      <c r="AP42" s="102">
        <f t="shared" si="17"/>
        <v>3.2710982138832003</v>
      </c>
    </row>
    <row r="43" spans="1:42" ht="13.5" thickTop="1" x14ac:dyDescent="0.2">
      <c r="G43" s="127"/>
    </row>
    <row r="44" spans="1:42" x14ac:dyDescent="0.2">
      <c r="F44" s="7">
        <f>SUM(E11:F42)</f>
        <v>2868.7199999999993</v>
      </c>
    </row>
    <row r="45" spans="1:42" x14ac:dyDescent="0.2">
      <c r="O45" s="7" t="s">
        <v>155</v>
      </c>
      <c r="P45" s="7" t="s">
        <v>154</v>
      </c>
      <c r="Q45" s="7" t="s">
        <v>153</v>
      </c>
      <c r="R45" s="7" t="s">
        <v>156</v>
      </c>
      <c r="S45" s="7" t="s">
        <v>158</v>
      </c>
      <c r="T45" s="7" t="s">
        <v>157</v>
      </c>
    </row>
    <row r="46" spans="1:42" x14ac:dyDescent="0.2">
      <c r="N46" s="7" t="s">
        <v>169</v>
      </c>
      <c r="O46" s="35">
        <f>AVERAGE(T13,T34)</f>
        <v>17303.709150326795</v>
      </c>
      <c r="P46" s="35">
        <f>AVERAGE(T37,T39)</f>
        <v>14614.977305737109</v>
      </c>
      <c r="Q46" s="35">
        <f>AVERAGE(T18,T21,T38,T40)</f>
        <v>15986.054299806341</v>
      </c>
      <c r="R46" s="35">
        <f>AVERAGE(T12,T25,T28,T32)</f>
        <v>18079.038519728878</v>
      </c>
      <c r="S46" s="35">
        <f>AVERAGE(T11,T23)</f>
        <v>14832.549700435729</v>
      </c>
      <c r="T46" s="35">
        <f>AVERAGE(T26,T30)</f>
        <v>13106.716026688453</v>
      </c>
    </row>
    <row r="47" spans="1:42" x14ac:dyDescent="0.2">
      <c r="N47" s="7" t="s">
        <v>168</v>
      </c>
      <c r="O47" s="35">
        <f>AVERAGE(U13,U34)</f>
        <v>2990.862381989833</v>
      </c>
      <c r="P47" s="35">
        <f>AVERAGE(U37,U39)</f>
        <v>2430.2605301379813</v>
      </c>
      <c r="Q47" s="35">
        <f>AVERAGE(U18,U21,U38,U40)</f>
        <v>3665.6774237472755</v>
      </c>
      <c r="R47" s="35">
        <f>AVERAGE(U12,U25,U28,U32)</f>
        <v>2929.7203310336481</v>
      </c>
      <c r="S47" s="35">
        <f>AVERAGE(U11,U23)</f>
        <v>2693.5028594771247</v>
      </c>
      <c r="T47" s="35">
        <f>AVERAGE(U26,U30)</f>
        <v>2284.1081154684098</v>
      </c>
    </row>
    <row r="48" spans="1:42" x14ac:dyDescent="0.2">
      <c r="N48" s="7" t="s">
        <v>167</v>
      </c>
      <c r="O48" s="35">
        <f>AVERAGE(V13,V34)</f>
        <v>4264.3282498184462</v>
      </c>
      <c r="P48" s="35">
        <f>AVERAGE(V37,V39)</f>
        <v>3482.2709392398938</v>
      </c>
      <c r="Q48" s="35">
        <f>AVERAGE(V18,V21,V38,V40)</f>
        <v>5446.3720951343494</v>
      </c>
      <c r="R48" s="35">
        <f>AVERAGE(V12,V25,V28,V32)</f>
        <v>4084.6140462357785</v>
      </c>
      <c r="S48" s="35">
        <f>AVERAGE(V11,V23)</f>
        <v>3462.4257897603488</v>
      </c>
      <c r="T48" s="35">
        <f>AVERAGE(V26,V30)</f>
        <v>3451.8978077342044</v>
      </c>
    </row>
    <row r="49" spans="14:20" x14ac:dyDescent="0.2">
      <c r="N49" s="7" t="s">
        <v>166</v>
      </c>
      <c r="O49" s="35">
        <f>AVERAGE(W13,W34)</f>
        <v>34.449891067538125</v>
      </c>
      <c r="P49" s="35">
        <f>AVERAGE(W37,W39)</f>
        <v>18.395818203824739</v>
      </c>
      <c r="Q49" s="35">
        <f>AVERAGE(W18,W21,W38,W40)</f>
        <v>135.06846102638585</v>
      </c>
      <c r="R49" s="35">
        <f>AVERAGE(W12,W25,W28,W32)</f>
        <v>55.78575102880658</v>
      </c>
      <c r="S49" s="35">
        <f>AVERAGE(W11,W23)</f>
        <v>69.21772875816994</v>
      </c>
      <c r="T49" s="35">
        <f>AVERAGE(W26,W30)</f>
        <v>61.215277777777779</v>
      </c>
    </row>
    <row r="50" spans="14:20" x14ac:dyDescent="0.2">
      <c r="N50" s="7" t="s">
        <v>165</v>
      </c>
      <c r="O50" s="35">
        <f>AVERAGE(X13,X34)</f>
        <v>2784.4562454611478</v>
      </c>
      <c r="P50" s="35">
        <f>AVERAGE(X37,X39)</f>
        <v>1704.6344710723797</v>
      </c>
      <c r="Q50" s="35">
        <f>AVERAGE(X18,X21,X38,X40)</f>
        <v>2853.4566892600656</v>
      </c>
      <c r="R50" s="35">
        <f>AVERAGE(X12,X25,X28,X32)</f>
        <v>1968.8878298232876</v>
      </c>
      <c r="S50" s="35">
        <f>AVERAGE(X11,X23)</f>
        <v>1775.7278050108932</v>
      </c>
      <c r="T50" s="35">
        <f>AVERAGE(X26,X30)</f>
        <v>1302.5228077342049</v>
      </c>
    </row>
    <row r="51" spans="14:20" x14ac:dyDescent="0.2">
      <c r="N51" s="7" t="s">
        <v>164</v>
      </c>
      <c r="O51" s="35">
        <f>AVERAGE(Y13,Y34)</f>
        <v>7229.612381989833</v>
      </c>
      <c r="P51" s="35">
        <f>AVERAGE(Y37,Y39)</f>
        <v>6979.4155470830301</v>
      </c>
      <c r="Q51" s="35">
        <f>AVERAGE(Y18,Y21,Y38,Y40)</f>
        <v>4598.8438029532799</v>
      </c>
      <c r="R51" s="35">
        <f>AVERAGE(Y12,Y25,Y28,Y32)</f>
        <v>9040.0305616073601</v>
      </c>
      <c r="S51" s="35">
        <f>AVERAGE(Y11,Y23)</f>
        <v>6831.675517429193</v>
      </c>
      <c r="T51" s="35">
        <f>AVERAGE(Y26,Y30)</f>
        <v>6006.9720179738561</v>
      </c>
    </row>
    <row r="52" spans="14:20" x14ac:dyDescent="0.2">
      <c r="N52" s="7" t="s">
        <v>163</v>
      </c>
      <c r="O52" s="35">
        <f>AVERAGE(Z13,Z34)</f>
        <v>25.5</v>
      </c>
      <c r="P52" s="35">
        <f>AVERAGE(Z37,Z39)</f>
        <v>20</v>
      </c>
      <c r="Q52" s="35">
        <f>AVERAGE(Z18,Z21,Z38,Z40)</f>
        <v>27.416666666666664</v>
      </c>
      <c r="R52" s="35">
        <f>AVERAGE(Z12,Z25,Z28,Z32)</f>
        <v>25.999999999999996</v>
      </c>
      <c r="S52" s="35">
        <f>AVERAGE(Z11,Z23)</f>
        <v>29.5</v>
      </c>
      <c r="T52" s="35">
        <f>AVERAGE(Z26,Z30)</f>
        <v>27.5</v>
      </c>
    </row>
    <row r="53" spans="14:20" x14ac:dyDescent="0.2">
      <c r="N53" s="7" t="s">
        <v>162</v>
      </c>
      <c r="O53" s="35">
        <f>AVERAGE(AA13,AA34)</f>
        <v>41.1900871459695</v>
      </c>
      <c r="P53" s="35">
        <f>AVERAGE(AA37,AA39)</f>
        <v>27.398027112079401</v>
      </c>
      <c r="Q53" s="35">
        <f>AVERAGE(AA18,AA21,AA38,AA40)</f>
        <v>140.83530016945048</v>
      </c>
      <c r="R53" s="35">
        <f>AVERAGE(AA12,AA25,AA28,AA32)</f>
        <v>77.50695957395304</v>
      </c>
      <c r="S53" s="35">
        <f>AVERAGE(AA11,AA23)</f>
        <v>80.157271241830074</v>
      </c>
      <c r="T53" s="35">
        <f>AVERAGE(AA26,AA30)</f>
        <v>59.487336601307184</v>
      </c>
    </row>
    <row r="54" spans="14:20" x14ac:dyDescent="0.2">
      <c r="N54" s="7" t="s">
        <v>161</v>
      </c>
      <c r="O54" s="35">
        <f>AVERAGE(AB13,AB34)</f>
        <v>105.51470588235294</v>
      </c>
      <c r="P54" s="35">
        <f>AVERAGE(AB37,AB39)</f>
        <v>64.182401355603972</v>
      </c>
      <c r="Q54" s="35">
        <f>AVERAGE(AB18,AB21,AB38,AB40)</f>
        <v>133.50807915758895</v>
      </c>
      <c r="R54" s="35">
        <f>AVERAGE(AB12,AB25,AB28,AB32)</f>
        <v>63.633956669087389</v>
      </c>
      <c r="S54" s="35">
        <f>AVERAGE(AB11,AB23)</f>
        <v>74.591503267973849</v>
      </c>
      <c r="T54" s="35">
        <f>AVERAGE(AB26,AB30)</f>
        <v>49.748093681917211</v>
      </c>
    </row>
    <row r="55" spans="14:20" x14ac:dyDescent="0.2">
      <c r="N55" s="7" t="s">
        <v>160</v>
      </c>
      <c r="O55" s="35">
        <f>AVERAGE(AC13,AC34)</f>
        <v>109.13217138707336</v>
      </c>
      <c r="P55" s="35">
        <f>AVERAGE(AC37,AC39)</f>
        <v>90.009985475671755</v>
      </c>
      <c r="Q55" s="35">
        <f>AVERAGE(AC18,AC21,AC38,AC40)</f>
        <v>56.254538852578065</v>
      </c>
      <c r="R55" s="35">
        <f>AVERAGE(AC12,AC25,AC28,AC32)</f>
        <v>107.47775962236747</v>
      </c>
      <c r="S55" s="35">
        <f>AVERAGE(AC11,AC23)</f>
        <v>81.726579520697157</v>
      </c>
      <c r="T55" s="35">
        <f>AVERAGE(AC26,AC30)</f>
        <v>75.84763071895425</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sheetData>
  <pageMargins left="0.75" right="0.75" top="1" bottom="1" header="0.5" footer="0.5"/>
  <pageSetup orientation="landscape" r:id="rId1"/>
  <headerFooter alignWithMargins="0"/>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B081-60F4-453C-BC4C-10B5D68E242D}">
  <sheetPr>
    <pageSetUpPr fitToPage="1"/>
  </sheetPr>
  <dimension ref="A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7" s="32" customFormat="1" ht="19.5" customHeight="1" x14ac:dyDescent="0.3">
      <c r="A1" s="33" t="s">
        <v>874</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2" spans="1:67" ht="12.75" customHeight="1" x14ac:dyDescent="0.2">
      <c r="A2" s="29"/>
      <c r="B2" s="29"/>
      <c r="C2" s="29"/>
      <c r="D2" s="29"/>
      <c r="E2" s="29"/>
      <c r="F2" s="29"/>
      <c r="G2" s="29"/>
      <c r="H2" s="29"/>
      <c r="I2" s="29"/>
      <c r="J2" s="29"/>
      <c r="K2" s="29"/>
      <c r="L2" s="29"/>
      <c r="M2" s="29"/>
      <c r="N2" s="29"/>
      <c r="O2" s="29"/>
    </row>
    <row r="3" spans="1:67" ht="12.75" customHeight="1" thickBot="1" x14ac:dyDescent="0.25">
      <c r="A3" s="149" t="s">
        <v>148</v>
      </c>
      <c r="B3" s="149"/>
      <c r="C3" s="149"/>
      <c r="D3" s="150">
        <v>37879</v>
      </c>
      <c r="E3" s="150"/>
      <c r="F3" s="29"/>
      <c r="G3" s="29"/>
      <c r="H3" s="30" t="s">
        <v>147</v>
      </c>
      <c r="I3" s="148" t="s">
        <v>873</v>
      </c>
      <c r="J3" s="148"/>
      <c r="K3" s="29"/>
      <c r="L3" s="29"/>
      <c r="M3" s="30" t="s">
        <v>145</v>
      </c>
      <c r="N3" s="31" t="s">
        <v>745</v>
      </c>
      <c r="O3" s="31"/>
    </row>
    <row r="4" spans="1:67" ht="12.75" customHeight="1" x14ac:dyDescent="0.2">
      <c r="A4" s="29"/>
      <c r="B4" s="29"/>
      <c r="C4" s="29"/>
      <c r="D4" s="29"/>
      <c r="E4" s="29"/>
      <c r="F4" s="29"/>
      <c r="G4" s="29"/>
      <c r="H4" s="29"/>
      <c r="I4" s="29"/>
      <c r="J4" s="29"/>
      <c r="K4" s="29"/>
      <c r="L4" s="29"/>
      <c r="M4" s="29"/>
      <c r="N4" s="29"/>
      <c r="O4" s="29"/>
    </row>
    <row r="5" spans="1:67" ht="12.75" customHeight="1" thickBot="1" x14ac:dyDescent="0.25">
      <c r="A5" s="149" t="s">
        <v>143</v>
      </c>
      <c r="B5" s="149"/>
      <c r="C5" s="149"/>
      <c r="D5" s="152">
        <v>258</v>
      </c>
      <c r="E5" s="152"/>
      <c r="F5" s="29"/>
      <c r="G5" s="29"/>
      <c r="H5" s="30" t="s">
        <v>142</v>
      </c>
      <c r="I5" s="148" t="s">
        <v>730</v>
      </c>
      <c r="J5" s="148"/>
      <c r="K5" s="29"/>
      <c r="L5" s="29"/>
      <c r="M5" s="30" t="s">
        <v>140</v>
      </c>
      <c r="N5" s="31" t="s">
        <v>762</v>
      </c>
      <c r="O5" s="31"/>
    </row>
    <row r="6" spans="1:67" ht="12.75" customHeight="1" x14ac:dyDescent="0.2">
      <c r="A6" s="29"/>
      <c r="B6" s="29"/>
      <c r="C6" s="29"/>
      <c r="D6" s="29"/>
      <c r="E6" s="29"/>
      <c r="F6" s="29"/>
      <c r="G6" s="29"/>
      <c r="H6" s="29"/>
      <c r="I6" s="29"/>
      <c r="J6" s="29"/>
      <c r="K6" s="29"/>
      <c r="L6" s="29"/>
      <c r="M6" s="29"/>
      <c r="N6" s="29"/>
      <c r="O6" s="29"/>
    </row>
    <row r="7" spans="1:67" ht="12.75" customHeight="1" thickBot="1" x14ac:dyDescent="0.25">
      <c r="A7" s="149" t="s">
        <v>138</v>
      </c>
      <c r="B7" s="149"/>
      <c r="C7" s="149"/>
      <c r="D7" s="148" t="s">
        <v>872</v>
      </c>
      <c r="E7" s="148"/>
      <c r="F7" s="148"/>
      <c r="G7" s="148"/>
      <c r="H7" s="148"/>
      <c r="I7" s="148"/>
      <c r="J7" s="148"/>
      <c r="K7" s="148"/>
      <c r="L7" s="148"/>
      <c r="M7" s="148"/>
      <c r="N7" s="148"/>
      <c r="O7" s="148"/>
    </row>
    <row r="8" spans="1:67" ht="12.75" customHeight="1" thickBot="1" x14ac:dyDescent="0.25">
      <c r="A8" s="29"/>
      <c r="B8" s="29"/>
      <c r="C8" s="29"/>
      <c r="D8" s="151" t="s">
        <v>871</v>
      </c>
      <c r="E8" s="151"/>
      <c r="F8" s="151"/>
      <c r="G8" s="151"/>
      <c r="H8" s="151"/>
      <c r="I8" s="151"/>
      <c r="J8" s="151"/>
      <c r="K8" s="151"/>
      <c r="L8" s="151"/>
      <c r="M8" s="151"/>
      <c r="N8" s="151"/>
      <c r="O8" s="151"/>
    </row>
    <row r="9" spans="1:67" ht="12.75" customHeight="1" x14ac:dyDescent="0.2"/>
    <row r="10" spans="1:67" ht="13.5" thickBot="1" x14ac:dyDescent="0.25">
      <c r="B10" s="28"/>
      <c r="C10" s="28"/>
      <c r="D10" s="28"/>
      <c r="E10" s="28"/>
      <c r="F10" s="28"/>
      <c r="G10" s="28"/>
      <c r="H10" s="28"/>
      <c r="I10" s="28"/>
      <c r="J10" s="28"/>
      <c r="K10" s="28"/>
      <c r="L10" s="28"/>
      <c r="M10" s="28"/>
      <c r="N10" s="28"/>
      <c r="O10" s="28"/>
      <c r="P10" s="28"/>
      <c r="Q10" s="28"/>
      <c r="R10" s="28"/>
      <c r="S10" s="28"/>
    </row>
    <row r="11" spans="1: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7" ht="3.75" customHeight="1" x14ac:dyDescent="0.2">
      <c r="B12" s="11"/>
      <c r="C12" s="9"/>
      <c r="D12" s="9"/>
      <c r="E12" s="9"/>
      <c r="F12" s="10"/>
      <c r="G12" s="9"/>
      <c r="H12" s="9"/>
      <c r="I12" s="9"/>
      <c r="J12" s="9"/>
      <c r="K12" s="10"/>
      <c r="L12" s="10"/>
      <c r="M12" s="10"/>
      <c r="N12" s="10"/>
      <c r="O12" s="10"/>
      <c r="P12" s="10"/>
      <c r="Q12" s="9"/>
      <c r="R12" s="9"/>
      <c r="S12" s="8"/>
    </row>
    <row r="13" spans="1:67" ht="15.75" x14ac:dyDescent="0.2">
      <c r="B13" s="147">
        <v>101</v>
      </c>
      <c r="C13" s="21" t="s">
        <v>104</v>
      </c>
      <c r="D13" s="19" t="s">
        <v>730</v>
      </c>
      <c r="E13" s="19">
        <v>258</v>
      </c>
      <c r="F13" s="19">
        <v>1560.81</v>
      </c>
      <c r="G13" s="19">
        <v>12.3</v>
      </c>
      <c r="H13" s="19">
        <v>92</v>
      </c>
      <c r="I13" s="19"/>
      <c r="J13" s="19">
        <v>6</v>
      </c>
      <c r="K13" s="19">
        <v>25</v>
      </c>
      <c r="L13" s="19">
        <v>4</v>
      </c>
      <c r="M13" s="19">
        <v>25</v>
      </c>
      <c r="N13" s="19">
        <v>16</v>
      </c>
      <c r="O13" s="19">
        <v>16</v>
      </c>
      <c r="P13" s="19">
        <v>4</v>
      </c>
      <c r="Q13" s="19">
        <v>4</v>
      </c>
      <c r="R13" s="19">
        <v>13</v>
      </c>
      <c r="S13" s="18" t="s">
        <v>731</v>
      </c>
      <c r="T13" s="7" t="s">
        <v>783</v>
      </c>
      <c r="U13" s="102">
        <v>3</v>
      </c>
      <c r="V13" s="102">
        <f>IF($H13="","",$H13)</f>
        <v>92</v>
      </c>
      <c r="W13" s="102">
        <f>IF(V13="","",V13/100)</f>
        <v>0.92</v>
      </c>
      <c r="X13" s="102">
        <f>IF($G13="","",$G13)</f>
        <v>12.3</v>
      </c>
      <c r="Y13" s="102">
        <f>IF($K13="","",$K13)</f>
        <v>25</v>
      </c>
      <c r="Z13" s="102">
        <f>IF(J13="","",J13-1)</f>
        <v>5</v>
      </c>
      <c r="AA13" s="102">
        <f>IF($L13="","",$L13)</f>
        <v>4</v>
      </c>
      <c r="AB13" s="102">
        <f>IF($M13="","",$M13)</f>
        <v>25</v>
      </c>
      <c r="AC13" s="102">
        <f>IF($H14="","",$H14)</f>
        <v>74.099999999999994</v>
      </c>
      <c r="AD13" s="102">
        <f>IF(AC13="","",AC13/100)</f>
        <v>0.74099999999999999</v>
      </c>
      <c r="AE13" s="102">
        <f>IF($G14="","",$G14)</f>
        <v>10.199999999999999</v>
      </c>
      <c r="AF13" s="102">
        <f>IF($K14="","",$K14)</f>
        <v>19</v>
      </c>
      <c r="AG13" s="102">
        <f>IF(J14="","",J14-1)</f>
        <v>6</v>
      </c>
      <c r="AH13" s="102">
        <f>IF($L14="","",$L14)</f>
        <v>2</v>
      </c>
      <c r="AI13" s="102">
        <f>IF($M14="","",$M14)</f>
        <v>19</v>
      </c>
      <c r="AJ13" s="102">
        <f>IF($H15="","",$H15)</f>
        <v>103</v>
      </c>
      <c r="AK13" s="102">
        <f>IF(AJ13="","",AJ13/100)</f>
        <v>1.03</v>
      </c>
      <c r="AL13" s="102">
        <f>IF($G15="","",$G15)</f>
        <v>17</v>
      </c>
      <c r="AM13" s="102">
        <f>IF($K15="","",$K15)</f>
        <v>29</v>
      </c>
      <c r="AN13" s="102">
        <f>IF(J15="","",J15-1)</f>
        <v>8</v>
      </c>
      <c r="AO13" s="102">
        <f>IF($L15="","",$L15)</f>
        <v>6</v>
      </c>
      <c r="AP13" s="102">
        <f>IF($M15="","",$M15)</f>
        <v>37</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10.666666666666666</v>
      </c>
      <c r="BM13" s="102">
        <f>SUM(P13:P18)/U13</f>
        <v>1.3333333333333333</v>
      </c>
      <c r="BN13" s="102">
        <f>SUM(Q13:Q18)/U13</f>
        <v>6</v>
      </c>
      <c r="BO13" s="102">
        <f>SUM(R13:R18)/U13</f>
        <v>14.333333333333334</v>
      </c>
    </row>
    <row r="14" spans="1:67" ht="15.75" x14ac:dyDescent="0.2">
      <c r="B14" s="147"/>
      <c r="C14" s="21" t="s">
        <v>103</v>
      </c>
      <c r="D14" s="19" t="s">
        <v>730</v>
      </c>
      <c r="E14" s="19">
        <v>260</v>
      </c>
      <c r="F14" s="20"/>
      <c r="G14" s="19">
        <v>10.199999999999999</v>
      </c>
      <c r="H14" s="19">
        <v>74.099999999999994</v>
      </c>
      <c r="I14" s="19"/>
      <c r="J14" s="19">
        <v>7</v>
      </c>
      <c r="K14" s="19">
        <v>19</v>
      </c>
      <c r="L14" s="19">
        <v>2</v>
      </c>
      <c r="M14" s="19">
        <v>19</v>
      </c>
      <c r="N14" s="19">
        <v>16</v>
      </c>
      <c r="O14" s="19">
        <v>0</v>
      </c>
      <c r="P14" s="19">
        <v>0</v>
      </c>
      <c r="Q14" s="19">
        <v>8</v>
      </c>
      <c r="R14" s="19">
        <v>9</v>
      </c>
      <c r="S14" s="18" t="s">
        <v>752</v>
      </c>
    </row>
    <row r="15" spans="1:67" ht="15.75" x14ac:dyDescent="0.2">
      <c r="B15" s="147"/>
      <c r="C15" s="21" t="s">
        <v>102</v>
      </c>
      <c r="D15" s="19" t="str">
        <f>D14</f>
        <v>SR</v>
      </c>
      <c r="E15" s="19">
        <f>E14</f>
        <v>260</v>
      </c>
      <c r="F15" s="20"/>
      <c r="G15" s="19">
        <v>17</v>
      </c>
      <c r="H15" s="19">
        <v>103</v>
      </c>
      <c r="I15" s="19"/>
      <c r="J15" s="19">
        <v>9</v>
      </c>
      <c r="K15" s="19">
        <v>29</v>
      </c>
      <c r="L15" s="19">
        <v>6</v>
      </c>
      <c r="M15" s="19">
        <v>37</v>
      </c>
      <c r="N15" s="19">
        <v>28</v>
      </c>
      <c r="O15" s="19">
        <v>16</v>
      </c>
      <c r="P15" s="19">
        <v>0</v>
      </c>
      <c r="Q15" s="19">
        <v>6</v>
      </c>
      <c r="R15" s="19">
        <v>21</v>
      </c>
      <c r="S15" s="18"/>
    </row>
    <row r="16" spans="1: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260</v>
      </c>
      <c r="F20" s="13">
        <f>F13</f>
        <v>1560.81</v>
      </c>
      <c r="G20" s="13">
        <f t="shared" ref="G20:R20" si="0">AVERAGE(G13:G18)</f>
        <v>13.166666666666666</v>
      </c>
      <c r="H20" s="13">
        <f t="shared" si="0"/>
        <v>89.7</v>
      </c>
      <c r="I20" s="13" t="e">
        <f t="shared" si="0"/>
        <v>#DIV/0!</v>
      </c>
      <c r="J20" s="13">
        <f t="shared" si="0"/>
        <v>7.333333333333333</v>
      </c>
      <c r="K20" s="13">
        <f t="shared" si="0"/>
        <v>24.333333333333332</v>
      </c>
      <c r="L20" s="13">
        <f t="shared" si="0"/>
        <v>4</v>
      </c>
      <c r="M20" s="13">
        <f t="shared" si="0"/>
        <v>27</v>
      </c>
      <c r="N20" s="13">
        <f t="shared" si="0"/>
        <v>20</v>
      </c>
      <c r="O20" s="13">
        <f t="shared" si="0"/>
        <v>10.666666666666666</v>
      </c>
      <c r="P20" s="13">
        <f t="shared" si="0"/>
        <v>1.3333333333333333</v>
      </c>
      <c r="Q20" s="13">
        <f t="shared" si="0"/>
        <v>6</v>
      </c>
      <c r="R20" s="13">
        <f t="shared" si="0"/>
        <v>14.333333333333334</v>
      </c>
      <c r="S20" s="12"/>
    </row>
    <row r="21" spans="2:67" ht="15.75" x14ac:dyDescent="0.2">
      <c r="B21" s="17"/>
      <c r="C21" s="16" t="s">
        <v>97</v>
      </c>
      <c r="D21" s="15"/>
      <c r="E21" s="14"/>
      <c r="F21" s="14"/>
      <c r="G21" s="13">
        <f t="shared" ref="G21:R21" si="1">STDEV(G13:G18)/SQRT(COUNT(G13:G18))</f>
        <v>2.0102515044419471</v>
      </c>
      <c r="H21" s="13">
        <f t="shared" si="1"/>
        <v>8.4215992147176095</v>
      </c>
      <c r="I21" s="13" t="e">
        <f t="shared" si="1"/>
        <v>#DIV/0!</v>
      </c>
      <c r="J21" s="13">
        <f t="shared" si="1"/>
        <v>0.88191710368819609</v>
      </c>
      <c r="K21" s="13">
        <f t="shared" si="1"/>
        <v>2.9059326290271179</v>
      </c>
      <c r="L21" s="13">
        <f t="shared" si="1"/>
        <v>1.1547005383792517</v>
      </c>
      <c r="M21" s="13">
        <f t="shared" si="1"/>
        <v>5.2915026221291814</v>
      </c>
      <c r="N21" s="13">
        <f t="shared" si="1"/>
        <v>4</v>
      </c>
      <c r="O21" s="13">
        <f t="shared" si="1"/>
        <v>5.3333333333333339</v>
      </c>
      <c r="P21" s="13">
        <f t="shared" si="1"/>
        <v>1.3333333333333335</v>
      </c>
      <c r="Q21" s="13">
        <f t="shared" si="1"/>
        <v>1.1547005383792517</v>
      </c>
      <c r="R21" s="13">
        <f t="shared" si="1"/>
        <v>3.527668414752787</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730</v>
      </c>
      <c r="E23" s="19">
        <v>258</v>
      </c>
      <c r="F23" s="19">
        <v>1428.67</v>
      </c>
      <c r="G23" s="19">
        <v>11.7</v>
      </c>
      <c r="H23" s="19">
        <v>71.599999999999994</v>
      </c>
      <c r="I23" s="19"/>
      <c r="J23" s="19">
        <v>3</v>
      </c>
      <c r="K23" s="19">
        <v>24</v>
      </c>
      <c r="L23" s="19">
        <v>1</v>
      </c>
      <c r="M23" s="19">
        <v>9</v>
      </c>
      <c r="N23" s="19">
        <v>13</v>
      </c>
      <c r="O23" s="19">
        <v>13</v>
      </c>
      <c r="P23" s="19">
        <v>0</v>
      </c>
      <c r="Q23" s="19">
        <v>0</v>
      </c>
      <c r="R23" s="19">
        <v>14</v>
      </c>
      <c r="S23" s="18" t="s">
        <v>752</v>
      </c>
      <c r="T23" s="7" t="s">
        <v>791</v>
      </c>
      <c r="U23" s="102">
        <v>3</v>
      </c>
      <c r="V23" s="102">
        <f>IF($H23="","",$H23)</f>
        <v>71.599999999999994</v>
      </c>
      <c r="W23" s="102">
        <f>IF(V23="","",V23/100)</f>
        <v>0.71599999999999997</v>
      </c>
      <c r="X23" s="102">
        <f>IF($G23="","",$G23)</f>
        <v>11.7</v>
      </c>
      <c r="Y23" s="102">
        <f>IF($K23="","",$K23)</f>
        <v>24</v>
      </c>
      <c r="Z23" s="102">
        <f>IF(J23="","",J23-1)</f>
        <v>2</v>
      </c>
      <c r="AA23" s="102">
        <f>IF($L23="","",$L23)</f>
        <v>1</v>
      </c>
      <c r="AB23" s="102">
        <f>IF($M23="","",$M23)</f>
        <v>9</v>
      </c>
      <c r="AC23" s="102">
        <f>IF($H24="","",$H24)</f>
        <v>71</v>
      </c>
      <c r="AD23" s="102">
        <f>IF(AC23="","",AC23/100)</f>
        <v>0.71</v>
      </c>
      <c r="AE23" s="102">
        <f>IF($G24="","",$G24)</f>
        <v>10.7</v>
      </c>
      <c r="AF23" s="102">
        <f>IF($K24="","",$K24)</f>
        <v>17</v>
      </c>
      <c r="AG23" s="102">
        <f>IF(J24="","",J24-1)</f>
        <v>8</v>
      </c>
      <c r="AH23" s="102">
        <f>IF($L24="","",$L24)</f>
        <v>1</v>
      </c>
      <c r="AI23" s="102">
        <f>IF($M24="","",$M24)</f>
        <v>10</v>
      </c>
      <c r="AJ23" s="102">
        <f>IF($H25="","",$H25)</f>
        <v>77.599999999999994</v>
      </c>
      <c r="AK23" s="102">
        <f>IF(AJ23="","",AJ23/100)</f>
        <v>0.77599999999999991</v>
      </c>
      <c r="AL23" s="102">
        <f>IF($G25="","",$G25)</f>
        <v>7.9</v>
      </c>
      <c r="AM23" s="102">
        <f>IF($K25="","",$K25)</f>
        <v>21</v>
      </c>
      <c r="AN23" s="102">
        <f>IF(J25="","",J25-1)</f>
        <v>5</v>
      </c>
      <c r="AO23" s="102">
        <f>IF($L25="","",$L25)</f>
        <v>0</v>
      </c>
      <c r="AP23" s="102">
        <f>IF($M25="","",$M25)</f>
        <v>0</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5.333333333333333</v>
      </c>
      <c r="BM23" s="102">
        <f>SUM(P23:P28)/U23</f>
        <v>0</v>
      </c>
      <c r="BN23" s="102">
        <f>SUM(Q23:Q28)/U23</f>
        <v>4.666666666666667</v>
      </c>
      <c r="BO23" s="102">
        <f>SUM(R23:R28)/U23</f>
        <v>5.333333333333333</v>
      </c>
    </row>
    <row r="24" spans="2:67" ht="15.75" x14ac:dyDescent="0.2">
      <c r="B24" s="147"/>
      <c r="C24" s="21" t="s">
        <v>103</v>
      </c>
      <c r="D24" s="19" t="s">
        <v>730</v>
      </c>
      <c r="E24" s="19">
        <v>260</v>
      </c>
      <c r="F24" s="20"/>
      <c r="G24" s="19">
        <v>10.7</v>
      </c>
      <c r="H24" s="19">
        <v>71</v>
      </c>
      <c r="I24" s="19"/>
      <c r="J24" s="19">
        <v>9</v>
      </c>
      <c r="K24" s="19">
        <v>17</v>
      </c>
      <c r="L24" s="19">
        <v>1</v>
      </c>
      <c r="M24" s="19">
        <v>10</v>
      </c>
      <c r="N24" s="19">
        <v>11</v>
      </c>
      <c r="O24" s="19">
        <v>0</v>
      </c>
      <c r="P24" s="19">
        <v>0</v>
      </c>
      <c r="Q24" s="19">
        <v>12</v>
      </c>
      <c r="R24" s="19">
        <v>0</v>
      </c>
      <c r="S24" s="18" t="s">
        <v>731</v>
      </c>
    </row>
    <row r="25" spans="2:67" ht="15.75" x14ac:dyDescent="0.2">
      <c r="B25" s="147"/>
      <c r="C25" s="21" t="s">
        <v>102</v>
      </c>
      <c r="D25" s="19" t="str">
        <f>D24</f>
        <v>SR</v>
      </c>
      <c r="E25" s="19">
        <f>E24</f>
        <v>260</v>
      </c>
      <c r="F25" s="20"/>
      <c r="G25" s="19">
        <v>7.9</v>
      </c>
      <c r="H25" s="19">
        <v>77.599999999999994</v>
      </c>
      <c r="I25" s="19"/>
      <c r="J25" s="19">
        <v>6</v>
      </c>
      <c r="K25" s="19">
        <v>21</v>
      </c>
      <c r="L25" s="19">
        <v>0</v>
      </c>
      <c r="M25" s="19">
        <v>0</v>
      </c>
      <c r="N25" s="19">
        <v>7</v>
      </c>
      <c r="O25" s="19">
        <v>3</v>
      </c>
      <c r="P25" s="19">
        <v>0</v>
      </c>
      <c r="Q25" s="19">
        <v>2</v>
      </c>
      <c r="R25" s="19">
        <v>2</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260</v>
      </c>
      <c r="F30" s="13">
        <f>F23</f>
        <v>1428.67</v>
      </c>
      <c r="G30" s="13">
        <f t="shared" ref="G30:R30" si="2">AVERAGE(G23:G28)</f>
        <v>10.1</v>
      </c>
      <c r="H30" s="13">
        <f t="shared" si="2"/>
        <v>73.399999999999991</v>
      </c>
      <c r="I30" s="13" t="e">
        <f t="shared" si="2"/>
        <v>#DIV/0!</v>
      </c>
      <c r="J30" s="13">
        <f t="shared" si="2"/>
        <v>6</v>
      </c>
      <c r="K30" s="13">
        <f t="shared" si="2"/>
        <v>20.666666666666668</v>
      </c>
      <c r="L30" s="13">
        <f t="shared" si="2"/>
        <v>0.66666666666666663</v>
      </c>
      <c r="M30" s="13">
        <f t="shared" si="2"/>
        <v>6.333333333333333</v>
      </c>
      <c r="N30" s="13">
        <f t="shared" si="2"/>
        <v>10.333333333333334</v>
      </c>
      <c r="O30" s="13">
        <f t="shared" si="2"/>
        <v>5.333333333333333</v>
      </c>
      <c r="P30" s="13">
        <f t="shared" si="2"/>
        <v>0</v>
      </c>
      <c r="Q30" s="13">
        <f t="shared" si="2"/>
        <v>4.666666666666667</v>
      </c>
      <c r="R30" s="13">
        <f t="shared" si="2"/>
        <v>5.333333333333333</v>
      </c>
      <c r="S30" s="12"/>
    </row>
    <row r="31" spans="2:67" ht="15.75" x14ac:dyDescent="0.2">
      <c r="B31" s="17"/>
      <c r="C31" s="16" t="s">
        <v>97</v>
      </c>
      <c r="D31" s="15"/>
      <c r="E31" s="14"/>
      <c r="F31" s="14"/>
      <c r="G31" s="13">
        <f t="shared" ref="G31:R31" si="3">STDEV(G23:G28)/SQRT(COUNT(G23:G28))</f>
        <v>1.1372481406154689</v>
      </c>
      <c r="H31" s="13">
        <f t="shared" si="3"/>
        <v>2.1071307505705468</v>
      </c>
      <c r="I31" s="13" t="e">
        <f t="shared" si="3"/>
        <v>#DIV/0!</v>
      </c>
      <c r="J31" s="13">
        <f t="shared" si="3"/>
        <v>1.7320508075688774</v>
      </c>
      <c r="K31" s="13">
        <f t="shared" si="3"/>
        <v>2.0275875100994099</v>
      </c>
      <c r="L31" s="13">
        <f t="shared" si="3"/>
        <v>0.33333333333333337</v>
      </c>
      <c r="M31" s="13">
        <f t="shared" si="3"/>
        <v>3.1797973380564857</v>
      </c>
      <c r="N31" s="13">
        <f t="shared" si="3"/>
        <v>1.7638342073763946</v>
      </c>
      <c r="O31" s="13">
        <f t="shared" si="3"/>
        <v>3.9299420408505323</v>
      </c>
      <c r="P31" s="13">
        <f t="shared" si="3"/>
        <v>0</v>
      </c>
      <c r="Q31" s="13">
        <f t="shared" si="3"/>
        <v>3.7118429085533484</v>
      </c>
      <c r="R31" s="13">
        <f t="shared" si="3"/>
        <v>4.3716256828680002</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730</v>
      </c>
      <c r="E33" s="19">
        <v>258</v>
      </c>
      <c r="F33" s="19">
        <v>1592.42</v>
      </c>
      <c r="G33" s="19">
        <v>11.8</v>
      </c>
      <c r="H33" s="19">
        <v>101</v>
      </c>
      <c r="I33" s="19"/>
      <c r="J33" s="19">
        <v>5</v>
      </c>
      <c r="K33" s="19">
        <v>25</v>
      </c>
      <c r="L33" s="19">
        <v>3</v>
      </c>
      <c r="M33" s="19">
        <v>22</v>
      </c>
      <c r="N33" s="19">
        <v>26</v>
      </c>
      <c r="O33" s="19">
        <v>8</v>
      </c>
      <c r="P33" s="19">
        <v>0</v>
      </c>
      <c r="Q33" s="19">
        <v>6</v>
      </c>
      <c r="R33" s="19">
        <v>7</v>
      </c>
      <c r="S33" s="18" t="s">
        <v>731</v>
      </c>
      <c r="T33" s="7" t="s">
        <v>866</v>
      </c>
      <c r="U33" s="102">
        <v>3</v>
      </c>
      <c r="V33" s="102">
        <f>IF($H33="","",$H33)</f>
        <v>101</v>
      </c>
      <c r="W33" s="102">
        <f>IF(V33="","",V33/100)</f>
        <v>1.01</v>
      </c>
      <c r="X33" s="102">
        <f>IF($G33="","",$G33)</f>
        <v>11.8</v>
      </c>
      <c r="Y33" s="102">
        <f>IF($K33="","",$K33)</f>
        <v>25</v>
      </c>
      <c r="Z33" s="102">
        <f>IF(J33="","",J33-1)</f>
        <v>4</v>
      </c>
      <c r="AA33" s="102">
        <f>IF($L33="","",$L33)</f>
        <v>3</v>
      </c>
      <c r="AB33" s="102">
        <f>IF($M33="","",$M33)</f>
        <v>22</v>
      </c>
      <c r="AC33" s="102">
        <f>IF($H34="","",$H34)</f>
        <v>104</v>
      </c>
      <c r="AD33" s="102">
        <f>IF(AC33="","",AC33/100)</f>
        <v>1.04</v>
      </c>
      <c r="AE33" s="102">
        <f>IF($G34="","",$G34)</f>
        <v>12.4</v>
      </c>
      <c r="AF33" s="102">
        <f>IF($K34="","",$K34)</f>
        <v>28</v>
      </c>
      <c r="AG33" s="102">
        <f>IF(J34="","",J34-1)</f>
        <v>9</v>
      </c>
      <c r="AH33" s="102">
        <f>IF($L34="","",$L34)</f>
        <v>2</v>
      </c>
      <c r="AI33" s="102">
        <f>IF($M34="","",$M34)</f>
        <v>6</v>
      </c>
      <c r="AJ33" s="102">
        <f>IF($H35="","",$H35)</f>
        <v>82.2</v>
      </c>
      <c r="AK33" s="102">
        <f>IF(AJ33="","",AJ33/100)</f>
        <v>0.82200000000000006</v>
      </c>
      <c r="AL33" s="102">
        <f>IF($G35="","",$G35)</f>
        <v>11.3</v>
      </c>
      <c r="AM33" s="102">
        <f>IF($K35="","",$K35)</f>
        <v>21</v>
      </c>
      <c r="AN33" s="102">
        <f>IF(J35="","",J35-1)</f>
        <v>4</v>
      </c>
      <c r="AO33" s="102">
        <f>IF($L35="","",$L35)</f>
        <v>3</v>
      </c>
      <c r="AP33" s="102">
        <f>IF($M35="","",$M35)</f>
        <v>15</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3.3333333333333335</v>
      </c>
      <c r="BM33" s="102">
        <f>SUM(P33:P38)/U33</f>
        <v>0.66666666666666663</v>
      </c>
      <c r="BN33" s="102">
        <f>SUM(Q33:Q38)/U33</f>
        <v>7.666666666666667</v>
      </c>
      <c r="BO33" s="102">
        <f>SUM(R33:R38)/U33</f>
        <v>7.666666666666667</v>
      </c>
    </row>
    <row r="34" spans="2:67" ht="15.75" x14ac:dyDescent="0.2">
      <c r="B34" s="147"/>
      <c r="C34" s="21" t="s">
        <v>103</v>
      </c>
      <c r="D34" s="19" t="s">
        <v>730</v>
      </c>
      <c r="E34" s="19">
        <v>260</v>
      </c>
      <c r="F34" s="20"/>
      <c r="G34" s="19">
        <v>12.4</v>
      </c>
      <c r="H34" s="19">
        <v>104</v>
      </c>
      <c r="I34" s="19"/>
      <c r="J34" s="19">
        <v>10</v>
      </c>
      <c r="K34" s="19">
        <v>28</v>
      </c>
      <c r="L34" s="19">
        <v>2</v>
      </c>
      <c r="M34" s="19">
        <v>6</v>
      </c>
      <c r="N34" s="19">
        <v>21</v>
      </c>
      <c r="O34" s="19">
        <v>2</v>
      </c>
      <c r="P34" s="19">
        <v>2</v>
      </c>
      <c r="Q34" s="19">
        <v>14</v>
      </c>
      <c r="R34" s="19">
        <v>10</v>
      </c>
      <c r="S34" s="18"/>
    </row>
    <row r="35" spans="2:67" ht="15.75" x14ac:dyDescent="0.2">
      <c r="B35" s="147"/>
      <c r="C35" s="21" t="s">
        <v>102</v>
      </c>
      <c r="D35" s="19" t="str">
        <f>D34</f>
        <v>SR</v>
      </c>
      <c r="E35" s="19">
        <f>E34</f>
        <v>260</v>
      </c>
      <c r="F35" s="20"/>
      <c r="G35" s="19">
        <v>11.3</v>
      </c>
      <c r="H35" s="19">
        <v>82.2</v>
      </c>
      <c r="I35" s="19"/>
      <c r="J35" s="19">
        <v>5</v>
      </c>
      <c r="K35" s="19">
        <v>21</v>
      </c>
      <c r="L35" s="19">
        <v>3</v>
      </c>
      <c r="M35" s="19">
        <v>15</v>
      </c>
      <c r="N35" s="19">
        <v>20</v>
      </c>
      <c r="O35" s="19">
        <v>0</v>
      </c>
      <c r="P35" s="19">
        <v>0</v>
      </c>
      <c r="Q35" s="19">
        <v>3</v>
      </c>
      <c r="R35" s="19">
        <v>6</v>
      </c>
      <c r="S35" s="18" t="s">
        <v>731</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260</v>
      </c>
      <c r="F40" s="13">
        <f>F33</f>
        <v>1592.42</v>
      </c>
      <c r="G40" s="13">
        <f t="shared" ref="G40:R40" si="4">AVERAGE(G33:G38)</f>
        <v>11.833333333333334</v>
      </c>
      <c r="H40" s="13">
        <f t="shared" si="4"/>
        <v>95.733333333333334</v>
      </c>
      <c r="I40" s="13" t="e">
        <f t="shared" si="4"/>
        <v>#DIV/0!</v>
      </c>
      <c r="J40" s="13">
        <f t="shared" si="4"/>
        <v>6.666666666666667</v>
      </c>
      <c r="K40" s="13">
        <f t="shared" si="4"/>
        <v>24.666666666666668</v>
      </c>
      <c r="L40" s="13">
        <f t="shared" si="4"/>
        <v>2.6666666666666665</v>
      </c>
      <c r="M40" s="13">
        <f t="shared" si="4"/>
        <v>14.333333333333334</v>
      </c>
      <c r="N40" s="13">
        <f t="shared" si="4"/>
        <v>22.333333333333332</v>
      </c>
      <c r="O40" s="13">
        <f t="shared" si="4"/>
        <v>3.3333333333333335</v>
      </c>
      <c r="P40" s="13">
        <f t="shared" si="4"/>
        <v>0.66666666666666663</v>
      </c>
      <c r="Q40" s="13">
        <f t="shared" si="4"/>
        <v>7.666666666666667</v>
      </c>
      <c r="R40" s="13">
        <f t="shared" si="4"/>
        <v>7.666666666666667</v>
      </c>
      <c r="S40" s="12"/>
    </row>
    <row r="41" spans="2:67" ht="15.75" x14ac:dyDescent="0.2">
      <c r="B41" s="17"/>
      <c r="C41" s="16" t="s">
        <v>97</v>
      </c>
      <c r="D41" s="15"/>
      <c r="E41" s="14"/>
      <c r="F41" s="14"/>
      <c r="G41" s="13">
        <f t="shared" ref="G41:R41" si="5">STDEV(G33:G38)/SQRT(COUNT(G33:G38))</f>
        <v>0.31797973380564848</v>
      </c>
      <c r="H41" s="13">
        <f t="shared" si="5"/>
        <v>6.8218602871781391</v>
      </c>
      <c r="I41" s="13" t="e">
        <f t="shared" si="5"/>
        <v>#DIV/0!</v>
      </c>
      <c r="J41" s="13">
        <f t="shared" si="5"/>
        <v>1.6666666666666665</v>
      </c>
      <c r="K41" s="13">
        <f t="shared" si="5"/>
        <v>2.0275875100994099</v>
      </c>
      <c r="L41" s="13">
        <f t="shared" si="5"/>
        <v>0.33333333333333365</v>
      </c>
      <c r="M41" s="13">
        <f t="shared" si="5"/>
        <v>4.630814663149935</v>
      </c>
      <c r="N41" s="13">
        <f t="shared" si="5"/>
        <v>1.8559214542766775</v>
      </c>
      <c r="O41" s="13">
        <f t="shared" si="5"/>
        <v>2.4037008503093262</v>
      </c>
      <c r="P41" s="13">
        <f t="shared" si="5"/>
        <v>0.66666666666666674</v>
      </c>
      <c r="Q41" s="13">
        <f t="shared" si="5"/>
        <v>3.2829526005987018</v>
      </c>
      <c r="R41" s="13">
        <f t="shared" si="5"/>
        <v>1.2018504251546627</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730</v>
      </c>
      <c r="E43" s="19">
        <v>258</v>
      </c>
      <c r="F43" s="19">
        <v>1684.7</v>
      </c>
      <c r="G43" s="19">
        <v>11.6</v>
      </c>
      <c r="H43" s="19">
        <v>109</v>
      </c>
      <c r="I43" s="19"/>
      <c r="J43" s="19">
        <v>6</v>
      </c>
      <c r="K43" s="19">
        <v>26</v>
      </c>
      <c r="L43" s="19">
        <v>0</v>
      </c>
      <c r="M43" s="19">
        <v>0</v>
      </c>
      <c r="N43" s="19">
        <v>19</v>
      </c>
      <c r="O43" s="19">
        <v>2</v>
      </c>
      <c r="P43" s="19">
        <v>0</v>
      </c>
      <c r="Q43" s="19">
        <v>18</v>
      </c>
      <c r="R43" s="19">
        <v>5</v>
      </c>
      <c r="S43" s="18" t="s">
        <v>752</v>
      </c>
      <c r="U43" s="102">
        <v>3</v>
      </c>
      <c r="V43" s="102">
        <f>IF($H43="","",$H43)</f>
        <v>109</v>
      </c>
      <c r="W43" s="102">
        <f>IF(V43="","",V43/100)</f>
        <v>1.0900000000000001</v>
      </c>
      <c r="X43" s="102">
        <f>IF($G43="","",$G43)</f>
        <v>11.6</v>
      </c>
      <c r="Y43" s="102">
        <f>IF($K43="","",$K43)</f>
        <v>26</v>
      </c>
      <c r="Z43" s="102">
        <f>IF(J43="","",J43-1)</f>
        <v>5</v>
      </c>
      <c r="AA43" s="102">
        <f>IF($L43="","",$L43)</f>
        <v>0</v>
      </c>
      <c r="AB43" s="102">
        <f>IF($M43="","",$M43)</f>
        <v>0</v>
      </c>
      <c r="AC43" s="102">
        <f>IF($H44="","",$H44)</f>
        <v>75.3</v>
      </c>
      <c r="AD43" s="102">
        <f>IF(AC43="","",AC43/100)</f>
        <v>0.753</v>
      </c>
      <c r="AE43" s="102">
        <f>IF($G44="","",$G44)</f>
        <v>10.8</v>
      </c>
      <c r="AF43" s="102">
        <f>IF($K44="","",$K44)</f>
        <v>19</v>
      </c>
      <c r="AG43" s="102">
        <f>IF(J44="","",J44-1)</f>
        <v>5</v>
      </c>
      <c r="AH43" s="102">
        <f>IF($L44="","",$L44)</f>
        <v>1</v>
      </c>
      <c r="AI43" s="102">
        <f>IF($M44="","",$M44)</f>
        <v>2</v>
      </c>
      <c r="AJ43" s="102">
        <f>IF($H45="","",$H45)</f>
        <v>92</v>
      </c>
      <c r="AK43" s="102">
        <f>IF(AJ43="","",AJ43/100)</f>
        <v>0.92</v>
      </c>
      <c r="AL43" s="102">
        <f>IF($G45="","",$G45)</f>
        <v>13.3</v>
      </c>
      <c r="AM43" s="102">
        <f>IF($K45="","",$K45)</f>
        <v>24</v>
      </c>
      <c r="AN43" s="102">
        <f>IF(J45="","",J45-1)</f>
        <v>5</v>
      </c>
      <c r="AO43" s="102">
        <f>IF($L45="","",$L45)</f>
        <v>0</v>
      </c>
      <c r="AP43" s="102">
        <f>IF($M45="","",$M45)</f>
        <v>0</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1.3333333333333333</v>
      </c>
      <c r="BM43" s="102">
        <f>SUM(P43:P48)/U43</f>
        <v>0</v>
      </c>
      <c r="BN43" s="102">
        <f>SUM(Q43:Q48)/U43</f>
        <v>6</v>
      </c>
      <c r="BO43" s="102">
        <f>SUM(R43:R48)/U43</f>
        <v>7.666666666666667</v>
      </c>
    </row>
    <row r="44" spans="2:67" ht="15.75" x14ac:dyDescent="0.2">
      <c r="B44" s="147"/>
      <c r="C44" s="21" t="s">
        <v>103</v>
      </c>
      <c r="D44" s="19" t="s">
        <v>730</v>
      </c>
      <c r="E44" s="19">
        <v>260</v>
      </c>
      <c r="F44" s="20"/>
      <c r="G44" s="19">
        <v>10.8</v>
      </c>
      <c r="H44" s="19">
        <v>75.3</v>
      </c>
      <c r="I44" s="19"/>
      <c r="J44" s="19">
        <v>6</v>
      </c>
      <c r="K44" s="19">
        <v>19</v>
      </c>
      <c r="L44" s="19">
        <v>1</v>
      </c>
      <c r="M44" s="19">
        <v>2</v>
      </c>
      <c r="N44" s="19">
        <v>14</v>
      </c>
      <c r="O44" s="19">
        <v>0</v>
      </c>
      <c r="P44" s="19">
        <v>0</v>
      </c>
      <c r="Q44" s="19">
        <v>0</v>
      </c>
      <c r="R44" s="19">
        <v>6</v>
      </c>
      <c r="S44" s="18" t="s">
        <v>752</v>
      </c>
    </row>
    <row r="45" spans="2:67" ht="15.75" x14ac:dyDescent="0.2">
      <c r="B45" s="147"/>
      <c r="C45" s="21" t="s">
        <v>102</v>
      </c>
      <c r="D45" s="19" t="str">
        <f>D44</f>
        <v>SR</v>
      </c>
      <c r="E45" s="19">
        <f>E44</f>
        <v>260</v>
      </c>
      <c r="F45" s="20"/>
      <c r="G45" s="19">
        <v>13.3</v>
      </c>
      <c r="H45" s="19">
        <v>92</v>
      </c>
      <c r="I45" s="19"/>
      <c r="J45" s="19">
        <v>6</v>
      </c>
      <c r="K45" s="19">
        <v>24</v>
      </c>
      <c r="L45" s="19">
        <v>0</v>
      </c>
      <c r="M45" s="19">
        <v>0</v>
      </c>
      <c r="N45" s="19">
        <v>16</v>
      </c>
      <c r="O45" s="19">
        <v>2</v>
      </c>
      <c r="P45" s="19">
        <v>0</v>
      </c>
      <c r="Q45" s="19">
        <v>0</v>
      </c>
      <c r="R45" s="19">
        <v>12</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260</v>
      </c>
      <c r="F50" s="13">
        <f>F43</f>
        <v>1684.7</v>
      </c>
      <c r="G50" s="13">
        <f t="shared" ref="G50:R50" si="6">AVERAGE(G43:G48)</f>
        <v>11.9</v>
      </c>
      <c r="H50" s="13">
        <f t="shared" si="6"/>
        <v>92.100000000000009</v>
      </c>
      <c r="I50" s="13" t="e">
        <f t="shared" si="6"/>
        <v>#DIV/0!</v>
      </c>
      <c r="J50" s="13">
        <f t="shared" si="6"/>
        <v>6</v>
      </c>
      <c r="K50" s="13">
        <f t="shared" si="6"/>
        <v>23</v>
      </c>
      <c r="L50" s="13">
        <f t="shared" si="6"/>
        <v>0.33333333333333331</v>
      </c>
      <c r="M50" s="13">
        <f t="shared" si="6"/>
        <v>0.66666666666666663</v>
      </c>
      <c r="N50" s="13">
        <f t="shared" si="6"/>
        <v>16.333333333333332</v>
      </c>
      <c r="O50" s="13">
        <f t="shared" si="6"/>
        <v>1.3333333333333333</v>
      </c>
      <c r="P50" s="13">
        <f t="shared" si="6"/>
        <v>0</v>
      </c>
      <c r="Q50" s="13">
        <f t="shared" si="6"/>
        <v>6</v>
      </c>
      <c r="R50" s="13">
        <f t="shared" si="6"/>
        <v>7.666666666666667</v>
      </c>
      <c r="S50" s="12"/>
    </row>
    <row r="51" spans="2:67" ht="15.75" x14ac:dyDescent="0.2">
      <c r="B51" s="17"/>
      <c r="C51" s="16" t="s">
        <v>97</v>
      </c>
      <c r="D51" s="15"/>
      <c r="E51" s="14"/>
      <c r="F51" s="14"/>
      <c r="G51" s="13">
        <f t="shared" ref="G51:R51" si="7">STDEV(G43:G48)/SQRT(COUNT(G43:G48))</f>
        <v>0.73711147958319956</v>
      </c>
      <c r="H51" s="13">
        <f t="shared" si="7"/>
        <v>9.7284805254126621</v>
      </c>
      <c r="I51" s="13" t="e">
        <f t="shared" si="7"/>
        <v>#DIV/0!</v>
      </c>
      <c r="J51" s="13">
        <f t="shared" si="7"/>
        <v>0</v>
      </c>
      <c r="K51" s="13">
        <f t="shared" si="7"/>
        <v>2.0816659994661326</v>
      </c>
      <c r="L51" s="13">
        <f t="shared" si="7"/>
        <v>0.33333333333333337</v>
      </c>
      <c r="M51" s="13">
        <f t="shared" si="7"/>
        <v>0.66666666666666674</v>
      </c>
      <c r="N51" s="13">
        <f t="shared" si="7"/>
        <v>1.4529663145135558</v>
      </c>
      <c r="O51" s="13">
        <f t="shared" si="7"/>
        <v>0.66666666666666674</v>
      </c>
      <c r="P51" s="13">
        <f t="shared" si="7"/>
        <v>0</v>
      </c>
      <c r="Q51" s="13">
        <f t="shared" si="7"/>
        <v>6.0000000000000009</v>
      </c>
      <c r="R51" s="13">
        <f t="shared" si="7"/>
        <v>2.1858128414340001</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730</v>
      </c>
      <c r="E53" s="19">
        <v>258</v>
      </c>
      <c r="F53" s="19">
        <v>1462.4</v>
      </c>
      <c r="G53" s="19">
        <v>12.66</v>
      </c>
      <c r="H53" s="19">
        <v>90.3</v>
      </c>
      <c r="I53" s="19"/>
      <c r="J53" s="19">
        <v>4</v>
      </c>
      <c r="K53" s="19">
        <v>25</v>
      </c>
      <c r="L53" s="19">
        <v>2</v>
      </c>
      <c r="M53" s="19">
        <v>22</v>
      </c>
      <c r="N53" s="19">
        <v>36</v>
      </c>
      <c r="O53" s="19">
        <v>0</v>
      </c>
      <c r="P53" s="19">
        <v>0</v>
      </c>
      <c r="Q53" s="19">
        <v>9</v>
      </c>
      <c r="R53" s="19">
        <v>11</v>
      </c>
      <c r="S53" s="18" t="s">
        <v>732</v>
      </c>
      <c r="U53" s="102">
        <v>3</v>
      </c>
      <c r="V53" s="102">
        <f>IF($H53="","",$H53)</f>
        <v>90.3</v>
      </c>
      <c r="W53" s="102">
        <f>IF(V53="","",V53/100)</f>
        <v>0.90300000000000002</v>
      </c>
      <c r="X53" s="102">
        <f>IF($G53="","",$G53)</f>
        <v>12.66</v>
      </c>
      <c r="Y53" s="102">
        <f>IF($K53="","",$K53)</f>
        <v>25</v>
      </c>
      <c r="Z53" s="102">
        <f>IF(J53="","",J53-1)</f>
        <v>3</v>
      </c>
      <c r="AA53" s="102">
        <f>IF($L53="","",$L53)</f>
        <v>2</v>
      </c>
      <c r="AB53" s="102">
        <f>IF($M53="","",$M53)</f>
        <v>22</v>
      </c>
      <c r="AC53" s="102">
        <f>IF($H54="","",$H54)</f>
        <v>67.2</v>
      </c>
      <c r="AD53" s="102">
        <f>IF(AC53="","",AC53/100)</f>
        <v>0.67200000000000004</v>
      </c>
      <c r="AE53" s="102">
        <f>IF($G54="","",$G54)</f>
        <v>10.44</v>
      </c>
      <c r="AF53" s="102">
        <f>IF($K54="","",$K54)</f>
        <v>17</v>
      </c>
      <c r="AG53" s="102">
        <f>IF(J54="","",J54-1)</f>
        <v>3</v>
      </c>
      <c r="AH53" s="102">
        <f>IF($L54="","",$L54)</f>
        <v>3</v>
      </c>
      <c r="AI53" s="102">
        <f>IF($M54="","",$M54)</f>
        <v>27</v>
      </c>
      <c r="AJ53" s="102">
        <f>IF($H55="","",$H55)</f>
        <v>83.1</v>
      </c>
      <c r="AK53" s="102">
        <f>IF(AJ53="","",AJ53/100)</f>
        <v>0.83099999999999996</v>
      </c>
      <c r="AL53" s="102">
        <f>IF($G55="","",$G55)</f>
        <v>11.49</v>
      </c>
      <c r="AM53" s="102">
        <f>IF($K55="","",$K55)</f>
        <v>22</v>
      </c>
      <c r="AN53" s="102">
        <f>IF(J55="","",J55-1)</f>
        <v>7</v>
      </c>
      <c r="AO53" s="102">
        <f>IF($L55="","",$L55)</f>
        <v>3</v>
      </c>
      <c r="AP53" s="102">
        <f>IF($M55="","",$M55)</f>
        <v>20</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0.33333333333333331</v>
      </c>
      <c r="BM53" s="102">
        <f>SUM(P53:P58)/U53</f>
        <v>0</v>
      </c>
      <c r="BN53" s="102">
        <f>SUM(Q53:Q58)/U53</f>
        <v>4</v>
      </c>
      <c r="BO53" s="102">
        <f>SUM(R53:R58)/U53</f>
        <v>8.6666666666666661</v>
      </c>
    </row>
    <row r="54" spans="2:67" ht="15.75" x14ac:dyDescent="0.2">
      <c r="B54" s="147"/>
      <c r="C54" s="21" t="s">
        <v>103</v>
      </c>
      <c r="D54" s="19" t="s">
        <v>745</v>
      </c>
      <c r="E54" s="19">
        <v>260</v>
      </c>
      <c r="F54" s="20"/>
      <c r="G54" s="19">
        <v>10.44</v>
      </c>
      <c r="H54" s="19">
        <v>67.2</v>
      </c>
      <c r="I54" s="19"/>
      <c r="J54" s="19">
        <v>4</v>
      </c>
      <c r="K54" s="19">
        <v>17</v>
      </c>
      <c r="L54" s="19">
        <v>3</v>
      </c>
      <c r="M54" s="19">
        <v>27</v>
      </c>
      <c r="N54" s="19">
        <v>35</v>
      </c>
      <c r="O54" s="19">
        <v>1</v>
      </c>
      <c r="P54" s="19">
        <v>0</v>
      </c>
      <c r="Q54" s="19">
        <v>0</v>
      </c>
      <c r="R54" s="19">
        <v>6</v>
      </c>
      <c r="S54" s="18"/>
    </row>
    <row r="55" spans="2:67" ht="15.75" x14ac:dyDescent="0.2">
      <c r="B55" s="147"/>
      <c r="C55" s="21" t="s">
        <v>102</v>
      </c>
      <c r="D55" s="19" t="str">
        <f>D54</f>
        <v>CO'B</v>
      </c>
      <c r="E55" s="19">
        <f>E54</f>
        <v>260</v>
      </c>
      <c r="F55" s="20"/>
      <c r="G55" s="19">
        <v>11.49</v>
      </c>
      <c r="H55" s="19">
        <v>83.1</v>
      </c>
      <c r="I55" s="19"/>
      <c r="J55" s="19">
        <v>8</v>
      </c>
      <c r="K55" s="19">
        <v>22</v>
      </c>
      <c r="L55" s="19">
        <v>3</v>
      </c>
      <c r="M55" s="19">
        <v>20</v>
      </c>
      <c r="N55" s="19">
        <v>27</v>
      </c>
      <c r="O55" s="19">
        <v>0</v>
      </c>
      <c r="P55" s="19">
        <v>0</v>
      </c>
      <c r="Q55" s="19">
        <v>3</v>
      </c>
      <c r="R55" s="19">
        <v>9</v>
      </c>
      <c r="S55" s="18"/>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260</v>
      </c>
      <c r="F60" s="13">
        <f>F53</f>
        <v>1462.4</v>
      </c>
      <c r="G60" s="13">
        <f t="shared" ref="G60:R60" si="8">AVERAGE(G53:G58)</f>
        <v>11.530000000000001</v>
      </c>
      <c r="H60" s="13">
        <f t="shared" si="8"/>
        <v>80.2</v>
      </c>
      <c r="I60" s="13" t="e">
        <f t="shared" si="8"/>
        <v>#DIV/0!</v>
      </c>
      <c r="J60" s="13">
        <f t="shared" si="8"/>
        <v>5.333333333333333</v>
      </c>
      <c r="K60" s="13">
        <f t="shared" si="8"/>
        <v>21.333333333333332</v>
      </c>
      <c r="L60" s="13">
        <f t="shared" si="8"/>
        <v>2.6666666666666665</v>
      </c>
      <c r="M60" s="13">
        <f t="shared" si="8"/>
        <v>23</v>
      </c>
      <c r="N60" s="13">
        <f t="shared" si="8"/>
        <v>32.666666666666664</v>
      </c>
      <c r="O60" s="13">
        <f t="shared" si="8"/>
        <v>0.33333333333333331</v>
      </c>
      <c r="P60" s="13">
        <f t="shared" si="8"/>
        <v>0</v>
      </c>
      <c r="Q60" s="13">
        <f t="shared" si="8"/>
        <v>4</v>
      </c>
      <c r="R60" s="13">
        <f t="shared" si="8"/>
        <v>8.6666666666666661</v>
      </c>
      <c r="S60" s="12"/>
    </row>
    <row r="61" spans="2:67" ht="15.75" x14ac:dyDescent="0.2">
      <c r="B61" s="17"/>
      <c r="C61" s="16" t="s">
        <v>97</v>
      </c>
      <c r="D61" s="15"/>
      <c r="E61" s="14"/>
      <c r="F61" s="14"/>
      <c r="G61" s="13">
        <f t="shared" ref="G61:R61" si="9">STDEV(G53:G58)/SQRT(COUNT(G53:G58))</f>
        <v>0.64117080407641791</v>
      </c>
      <c r="H61" s="13">
        <f t="shared" si="9"/>
        <v>6.8242215673291504</v>
      </c>
      <c r="I61" s="13" t="e">
        <f t="shared" si="9"/>
        <v>#DIV/0!</v>
      </c>
      <c r="J61" s="13">
        <f t="shared" si="9"/>
        <v>1.3333333333333335</v>
      </c>
      <c r="K61" s="13">
        <f t="shared" si="9"/>
        <v>2.3333333333333361</v>
      </c>
      <c r="L61" s="13">
        <f t="shared" si="9"/>
        <v>0.33333333333333365</v>
      </c>
      <c r="M61" s="13">
        <f t="shared" si="9"/>
        <v>2.0816659994661326</v>
      </c>
      <c r="N61" s="13">
        <f t="shared" si="9"/>
        <v>2.8480012484391728</v>
      </c>
      <c r="O61" s="13">
        <f t="shared" si="9"/>
        <v>0.33333333333333337</v>
      </c>
      <c r="P61" s="13">
        <f t="shared" si="9"/>
        <v>0</v>
      </c>
      <c r="Q61" s="13">
        <f t="shared" si="9"/>
        <v>2.6457513110645907</v>
      </c>
      <c r="R61" s="13">
        <f t="shared" si="9"/>
        <v>1.4529663145135574</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730</v>
      </c>
      <c r="E63" s="19">
        <v>258</v>
      </c>
      <c r="F63" s="19">
        <v>1512.29</v>
      </c>
      <c r="G63" s="19">
        <v>9.41</v>
      </c>
      <c r="H63" s="19">
        <v>93.8</v>
      </c>
      <c r="I63" s="19"/>
      <c r="J63" s="19">
        <v>5</v>
      </c>
      <c r="K63" s="19">
        <v>17</v>
      </c>
      <c r="L63" s="19">
        <v>0</v>
      </c>
      <c r="M63" s="19">
        <v>0</v>
      </c>
      <c r="N63" s="19">
        <v>10</v>
      </c>
      <c r="O63" s="19">
        <v>0</v>
      </c>
      <c r="P63" s="19">
        <v>0</v>
      </c>
      <c r="Q63" s="19">
        <v>1</v>
      </c>
      <c r="R63" s="19">
        <v>4</v>
      </c>
      <c r="S63" s="18"/>
      <c r="T63" s="7" t="s">
        <v>791</v>
      </c>
      <c r="U63" s="102">
        <v>3</v>
      </c>
      <c r="V63" s="102">
        <f>IF($H63="","",$H63)</f>
        <v>93.8</v>
      </c>
      <c r="W63" s="102">
        <f>IF(V63="","",V63/100)</f>
        <v>0.93799999999999994</v>
      </c>
      <c r="X63" s="102">
        <f>IF($G63="","",$G63)</f>
        <v>9.41</v>
      </c>
      <c r="Y63" s="102">
        <f>IF($K63="","",$K63)</f>
        <v>17</v>
      </c>
      <c r="Z63" s="102">
        <f>IF(J63="","",J63-1)</f>
        <v>4</v>
      </c>
      <c r="AA63" s="102">
        <f>IF($L63="","",$L63)</f>
        <v>0</v>
      </c>
      <c r="AB63" s="102">
        <f>IF($M63="","",$M63)</f>
        <v>0</v>
      </c>
      <c r="AC63" s="102">
        <f>IF($H64="","",$H64)</f>
        <v>105.3</v>
      </c>
      <c r="AD63" s="102">
        <f>IF(AC63="","",AC63/100)</f>
        <v>1.0529999999999999</v>
      </c>
      <c r="AE63" s="102">
        <f>IF($G64="","",$G64)</f>
        <v>10.59</v>
      </c>
      <c r="AF63" s="102">
        <f>IF($K64="","",$K64)</f>
        <v>24</v>
      </c>
      <c r="AG63" s="102">
        <f>IF(J64="","",J64-1)</f>
        <v>3</v>
      </c>
      <c r="AH63" s="102">
        <f>IF($L64="","",$L64)</f>
        <v>1</v>
      </c>
      <c r="AI63" s="102">
        <f>IF($M64="","",$M64)</f>
        <v>4</v>
      </c>
      <c r="AJ63" s="102">
        <f>IF($H65="","",$H65)</f>
        <v>130.5</v>
      </c>
      <c r="AK63" s="102">
        <f>IF(AJ63="","",AJ63/100)</f>
        <v>1.3049999999999999</v>
      </c>
      <c r="AL63" s="102">
        <f>IF($G65="","",$G65)</f>
        <v>16.38</v>
      </c>
      <c r="AM63" s="102">
        <f>IF($K65="","",$K65)</f>
        <v>31</v>
      </c>
      <c r="AN63" s="102">
        <f>IF(J65="","",J65-1)</f>
        <v>4</v>
      </c>
      <c r="AO63" s="102">
        <f>IF($L65="","",$L65)</f>
        <v>2</v>
      </c>
      <c r="AP63" s="102">
        <f>IF($M65="","",$M65)</f>
        <v>27</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2.6666666666666665</v>
      </c>
      <c r="BM63" s="102">
        <f>SUM(P63:P68)/U63</f>
        <v>0.33333333333333331</v>
      </c>
      <c r="BN63" s="102">
        <f>SUM(Q63:Q68)/U63</f>
        <v>11</v>
      </c>
      <c r="BO63" s="102">
        <f>SUM(R63:R68)/U63</f>
        <v>9.6666666666666661</v>
      </c>
    </row>
    <row r="64" spans="2:67" ht="15.75" x14ac:dyDescent="0.2">
      <c r="B64" s="147"/>
      <c r="C64" s="21" t="s">
        <v>103</v>
      </c>
      <c r="D64" s="19" t="s">
        <v>745</v>
      </c>
      <c r="E64" s="19">
        <v>260</v>
      </c>
      <c r="F64" s="20"/>
      <c r="G64" s="19">
        <v>10.59</v>
      </c>
      <c r="H64" s="19">
        <v>105.3</v>
      </c>
      <c r="I64" s="19"/>
      <c r="J64" s="19">
        <v>4</v>
      </c>
      <c r="K64" s="19">
        <v>24</v>
      </c>
      <c r="L64" s="19">
        <v>1</v>
      </c>
      <c r="M64" s="19">
        <v>4</v>
      </c>
      <c r="N64" s="19">
        <v>18</v>
      </c>
      <c r="O64" s="19">
        <v>2</v>
      </c>
      <c r="P64" s="19">
        <v>0</v>
      </c>
      <c r="Q64" s="19">
        <v>1</v>
      </c>
      <c r="R64" s="19">
        <v>8</v>
      </c>
      <c r="S64" s="18" t="s">
        <v>731</v>
      </c>
      <c r="T64" s="7" t="s">
        <v>852</v>
      </c>
    </row>
    <row r="65" spans="2:67" ht="15.75" x14ac:dyDescent="0.2">
      <c r="B65" s="147"/>
      <c r="C65" s="21" t="s">
        <v>102</v>
      </c>
      <c r="D65" s="19" t="str">
        <f>D64</f>
        <v>CO'B</v>
      </c>
      <c r="E65" s="19">
        <f>E64</f>
        <v>260</v>
      </c>
      <c r="F65" s="20"/>
      <c r="G65" s="19">
        <v>16.38</v>
      </c>
      <c r="H65" s="19">
        <v>130.5</v>
      </c>
      <c r="I65" s="19"/>
      <c r="J65" s="19">
        <v>5</v>
      </c>
      <c r="K65" s="19">
        <v>31</v>
      </c>
      <c r="L65" s="19">
        <v>2</v>
      </c>
      <c r="M65" s="19">
        <v>27</v>
      </c>
      <c r="N65" s="19">
        <v>48</v>
      </c>
      <c r="O65" s="19">
        <v>6</v>
      </c>
      <c r="P65" s="19">
        <v>1</v>
      </c>
      <c r="Q65" s="19">
        <v>31</v>
      </c>
      <c r="R65" s="19">
        <v>17</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260</v>
      </c>
      <c r="F70" s="13">
        <f>F63</f>
        <v>1512.29</v>
      </c>
      <c r="G70" s="13">
        <f t="shared" ref="G70:R70" si="10">AVERAGE(G63:G68)</f>
        <v>12.126666666666665</v>
      </c>
      <c r="H70" s="13">
        <f t="shared" si="10"/>
        <v>109.86666666666667</v>
      </c>
      <c r="I70" s="13" t="e">
        <f t="shared" si="10"/>
        <v>#DIV/0!</v>
      </c>
      <c r="J70" s="13">
        <f t="shared" si="10"/>
        <v>4.666666666666667</v>
      </c>
      <c r="K70" s="13">
        <f t="shared" si="10"/>
        <v>24</v>
      </c>
      <c r="L70" s="13">
        <f t="shared" si="10"/>
        <v>1</v>
      </c>
      <c r="M70" s="13">
        <f t="shared" si="10"/>
        <v>10.333333333333334</v>
      </c>
      <c r="N70" s="13">
        <f t="shared" si="10"/>
        <v>25.333333333333332</v>
      </c>
      <c r="O70" s="13">
        <f t="shared" si="10"/>
        <v>2.6666666666666665</v>
      </c>
      <c r="P70" s="13">
        <f t="shared" si="10"/>
        <v>0.33333333333333331</v>
      </c>
      <c r="Q70" s="13">
        <f t="shared" si="10"/>
        <v>11</v>
      </c>
      <c r="R70" s="13">
        <f t="shared" si="10"/>
        <v>9.6666666666666661</v>
      </c>
      <c r="S70" s="12"/>
    </row>
    <row r="71" spans="2:67" ht="15.75" x14ac:dyDescent="0.2">
      <c r="B71" s="17"/>
      <c r="C71" s="16" t="s">
        <v>97</v>
      </c>
      <c r="D71" s="15"/>
      <c r="E71" s="14"/>
      <c r="F71" s="14"/>
      <c r="G71" s="13">
        <f t="shared" ref="G71:R71" si="11">STDEV(G63:G68)/SQRT(COUNT(G63:G68))</f>
        <v>2.1537744646189085</v>
      </c>
      <c r="H71" s="13">
        <f t="shared" si="11"/>
        <v>10.837640169540769</v>
      </c>
      <c r="I71" s="13" t="e">
        <f t="shared" si="11"/>
        <v>#DIV/0!</v>
      </c>
      <c r="J71" s="13">
        <f t="shared" si="11"/>
        <v>0.33333333333333454</v>
      </c>
      <c r="K71" s="13">
        <f t="shared" si="11"/>
        <v>4.0414518843273806</v>
      </c>
      <c r="L71" s="13">
        <f t="shared" si="11"/>
        <v>0.57735026918962584</v>
      </c>
      <c r="M71" s="13">
        <f t="shared" si="11"/>
        <v>8.4129529760826411</v>
      </c>
      <c r="N71" s="13">
        <f t="shared" si="11"/>
        <v>11.566234381931649</v>
      </c>
      <c r="O71" s="13">
        <f t="shared" si="11"/>
        <v>1.763834207376394</v>
      </c>
      <c r="P71" s="13">
        <f t="shared" si="11"/>
        <v>0.33333333333333337</v>
      </c>
      <c r="Q71" s="13">
        <f t="shared" si="11"/>
        <v>10.000000000000002</v>
      </c>
      <c r="R71" s="13">
        <f t="shared" si="11"/>
        <v>3.8441875315569325</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730</v>
      </c>
      <c r="E73" s="19">
        <v>258</v>
      </c>
      <c r="F73" s="19">
        <v>1339.53</v>
      </c>
      <c r="G73" s="19">
        <v>13.28</v>
      </c>
      <c r="H73" s="19">
        <v>96.1</v>
      </c>
      <c r="I73" s="19"/>
      <c r="J73" s="19">
        <v>7</v>
      </c>
      <c r="K73" s="19">
        <v>22</v>
      </c>
      <c r="L73" s="19">
        <v>4</v>
      </c>
      <c r="M73" s="19">
        <v>24</v>
      </c>
      <c r="N73" s="19">
        <v>29</v>
      </c>
      <c r="O73" s="19">
        <v>0</v>
      </c>
      <c r="P73" s="19">
        <v>0</v>
      </c>
      <c r="Q73" s="19">
        <v>4</v>
      </c>
      <c r="R73" s="19">
        <v>19</v>
      </c>
      <c r="S73" s="18"/>
      <c r="U73" s="102">
        <v>3</v>
      </c>
      <c r="V73" s="102">
        <f>IF($H73="","",$H73)</f>
        <v>96.1</v>
      </c>
      <c r="W73" s="102">
        <f>IF(V73="","",V73/100)</f>
        <v>0.96099999999999997</v>
      </c>
      <c r="X73" s="102">
        <f>IF($G73="","",$G73)</f>
        <v>13.28</v>
      </c>
      <c r="Y73" s="102">
        <f>IF($K73="","",$K73)</f>
        <v>22</v>
      </c>
      <c r="Z73" s="102">
        <f>IF(J73="","",J73-1)</f>
        <v>6</v>
      </c>
      <c r="AA73" s="102">
        <f>IF($L73="","",$L73)</f>
        <v>4</v>
      </c>
      <c r="AB73" s="102">
        <f>IF($M73="","",$M73)</f>
        <v>24</v>
      </c>
      <c r="AC73" s="102">
        <f>IF($H74="","",$H74)</f>
        <v>89.3</v>
      </c>
      <c r="AD73" s="102">
        <f>IF(AC73="","",AC73/100)</f>
        <v>0.89300000000000002</v>
      </c>
      <c r="AE73" s="102">
        <f>IF($G74="","",$G74)</f>
        <v>11.26</v>
      </c>
      <c r="AF73" s="102">
        <f>IF($K74="","",$K74)</f>
        <v>24</v>
      </c>
      <c r="AG73" s="102">
        <f>IF(J74="","",J74-1)</f>
        <v>4</v>
      </c>
      <c r="AH73" s="102">
        <f>IF($L74="","",$L74)</f>
        <v>1</v>
      </c>
      <c r="AI73" s="102">
        <f>IF($M74="","",$M74)</f>
        <v>4</v>
      </c>
      <c r="AJ73" s="102">
        <f>IF($H75="","",$H75)</f>
        <v>88.2</v>
      </c>
      <c r="AK73" s="102">
        <f>IF(AJ73="","",AJ73/100)</f>
        <v>0.88200000000000001</v>
      </c>
      <c r="AL73" s="102">
        <f>IF($G75="","",$G75)</f>
        <v>12.42</v>
      </c>
      <c r="AM73" s="102">
        <f>IF($K75="","",$K75)</f>
        <v>26</v>
      </c>
      <c r="AN73" s="102">
        <f>IF(J75="","",J75-1)</f>
        <v>4</v>
      </c>
      <c r="AO73" s="102">
        <f>IF($L75="","",$L75)</f>
        <v>2</v>
      </c>
      <c r="AP73" s="102">
        <f>IF($M75="","",$M75)</f>
        <v>21</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4</v>
      </c>
      <c r="BM73" s="102">
        <f>SUM(P73:P78)/U73</f>
        <v>0</v>
      </c>
      <c r="BN73" s="102">
        <f>SUM(Q73:Q78)/U73</f>
        <v>3.3333333333333335</v>
      </c>
      <c r="BO73" s="102">
        <f>SUM(R73:R78)/U73</f>
        <v>12</v>
      </c>
    </row>
    <row r="74" spans="2:67" ht="15.75" x14ac:dyDescent="0.2">
      <c r="B74" s="147"/>
      <c r="C74" s="21" t="s">
        <v>103</v>
      </c>
      <c r="D74" s="19" t="s">
        <v>745</v>
      </c>
      <c r="E74" s="19">
        <v>260</v>
      </c>
      <c r="F74" s="20"/>
      <c r="G74" s="19">
        <v>11.26</v>
      </c>
      <c r="H74" s="19">
        <v>89.3</v>
      </c>
      <c r="I74" s="19"/>
      <c r="J74" s="19">
        <v>5</v>
      </c>
      <c r="K74" s="19">
        <v>24</v>
      </c>
      <c r="L74" s="19">
        <v>1</v>
      </c>
      <c r="M74" s="19">
        <v>4</v>
      </c>
      <c r="N74" s="19">
        <v>24</v>
      </c>
      <c r="O74" s="19">
        <v>0</v>
      </c>
      <c r="P74" s="19">
        <v>0</v>
      </c>
      <c r="Q74" s="19">
        <v>3</v>
      </c>
      <c r="R74" s="19">
        <v>8</v>
      </c>
      <c r="S74" s="18"/>
    </row>
    <row r="75" spans="2:67" ht="15.75" x14ac:dyDescent="0.2">
      <c r="B75" s="147"/>
      <c r="C75" s="21" t="s">
        <v>102</v>
      </c>
      <c r="D75" s="19" t="str">
        <f>D74</f>
        <v>CO'B</v>
      </c>
      <c r="E75" s="19">
        <f>E74</f>
        <v>260</v>
      </c>
      <c r="F75" s="20"/>
      <c r="G75" s="19">
        <v>12.42</v>
      </c>
      <c r="H75" s="19">
        <v>88.2</v>
      </c>
      <c r="I75" s="19"/>
      <c r="J75" s="19">
        <v>5</v>
      </c>
      <c r="K75" s="19">
        <v>26</v>
      </c>
      <c r="L75" s="19">
        <v>2</v>
      </c>
      <c r="M75" s="19">
        <v>21</v>
      </c>
      <c r="N75" s="19">
        <v>33</v>
      </c>
      <c r="O75" s="19">
        <v>12</v>
      </c>
      <c r="P75" s="19">
        <v>0</v>
      </c>
      <c r="Q75" s="19">
        <v>3</v>
      </c>
      <c r="R75" s="19">
        <v>9</v>
      </c>
      <c r="S75" s="18"/>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260</v>
      </c>
      <c r="F80" s="13">
        <f>F73</f>
        <v>1339.53</v>
      </c>
      <c r="G80" s="13">
        <f t="shared" ref="G80:R80" si="12">AVERAGE(G73:G78)</f>
        <v>12.32</v>
      </c>
      <c r="H80" s="13">
        <f t="shared" si="12"/>
        <v>91.199999999999989</v>
      </c>
      <c r="I80" s="13" t="e">
        <f t="shared" si="12"/>
        <v>#DIV/0!</v>
      </c>
      <c r="J80" s="13">
        <f t="shared" si="12"/>
        <v>5.666666666666667</v>
      </c>
      <c r="K80" s="13">
        <f t="shared" si="12"/>
        <v>24</v>
      </c>
      <c r="L80" s="13">
        <f t="shared" si="12"/>
        <v>2.3333333333333335</v>
      </c>
      <c r="M80" s="13">
        <f t="shared" si="12"/>
        <v>16.333333333333332</v>
      </c>
      <c r="N80" s="13">
        <f t="shared" si="12"/>
        <v>28.666666666666668</v>
      </c>
      <c r="O80" s="13">
        <f t="shared" si="12"/>
        <v>4</v>
      </c>
      <c r="P80" s="13">
        <f t="shared" si="12"/>
        <v>0</v>
      </c>
      <c r="Q80" s="13">
        <f t="shared" si="12"/>
        <v>3.3333333333333335</v>
      </c>
      <c r="R80" s="13">
        <f t="shared" si="12"/>
        <v>12</v>
      </c>
      <c r="S80" s="12"/>
    </row>
    <row r="81" spans="2:67" ht="15.75" x14ac:dyDescent="0.2">
      <c r="B81" s="17"/>
      <c r="C81" s="16" t="s">
        <v>97</v>
      </c>
      <c r="D81" s="15"/>
      <c r="E81" s="14"/>
      <c r="F81" s="14"/>
      <c r="G81" s="13">
        <f t="shared" ref="G81:R81" si="13">STDEV(G73:G78)/SQRT(COUNT(G73:G78))</f>
        <v>0.58526347343169571</v>
      </c>
      <c r="H81" s="13">
        <f t="shared" si="13"/>
        <v>2.4704925284917021</v>
      </c>
      <c r="I81" s="13" t="e">
        <f t="shared" si="13"/>
        <v>#DIV/0!</v>
      </c>
      <c r="J81" s="13">
        <f t="shared" si="13"/>
        <v>0.6666666666666673</v>
      </c>
      <c r="K81" s="13">
        <f t="shared" si="13"/>
        <v>1.1547005383792517</v>
      </c>
      <c r="L81" s="13">
        <f t="shared" si="13"/>
        <v>0.88191710368819698</v>
      </c>
      <c r="M81" s="13">
        <f t="shared" si="13"/>
        <v>6.2271805640898013</v>
      </c>
      <c r="N81" s="13">
        <f t="shared" si="13"/>
        <v>2.6034165586355469</v>
      </c>
      <c r="O81" s="13">
        <f t="shared" si="13"/>
        <v>4</v>
      </c>
      <c r="P81" s="13">
        <f t="shared" si="13"/>
        <v>0</v>
      </c>
      <c r="Q81" s="13">
        <f t="shared" si="13"/>
        <v>0.33333333333333276</v>
      </c>
      <c r="R81" s="13">
        <f t="shared" si="13"/>
        <v>3.5118845842842461</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730</v>
      </c>
      <c r="E83" s="19">
        <v>258</v>
      </c>
      <c r="F83" s="19">
        <v>1529.07</v>
      </c>
      <c r="G83" s="19">
        <v>10.19</v>
      </c>
      <c r="H83" s="19">
        <v>108.2</v>
      </c>
      <c r="I83" s="19"/>
      <c r="J83" s="19">
        <v>7</v>
      </c>
      <c r="K83" s="19">
        <v>30</v>
      </c>
      <c r="L83" s="19">
        <v>1</v>
      </c>
      <c r="M83" s="19">
        <v>6</v>
      </c>
      <c r="N83" s="19">
        <v>20</v>
      </c>
      <c r="O83" s="19">
        <v>11</v>
      </c>
      <c r="P83" s="19">
        <v>0</v>
      </c>
      <c r="Q83" s="19">
        <v>5</v>
      </c>
      <c r="R83" s="19">
        <v>6</v>
      </c>
      <c r="S83" s="18"/>
      <c r="U83" s="102">
        <v>3</v>
      </c>
      <c r="V83" s="102">
        <f>IF($H83="","",$H83)</f>
        <v>108.2</v>
      </c>
      <c r="W83" s="102">
        <f>IF(V83="","",V83/100)</f>
        <v>1.0820000000000001</v>
      </c>
      <c r="X83" s="102">
        <f>IF($G83="","",$G83)</f>
        <v>10.19</v>
      </c>
      <c r="Y83" s="102">
        <f>IF($K83="","",$K83)</f>
        <v>30</v>
      </c>
      <c r="Z83" s="102">
        <f>IF(J83="","",J83-1)</f>
        <v>6</v>
      </c>
      <c r="AA83" s="102">
        <f>IF($L83="","",$L83)</f>
        <v>1</v>
      </c>
      <c r="AB83" s="102">
        <f>IF($M83="","",$M83)</f>
        <v>6</v>
      </c>
      <c r="AC83" s="102">
        <f>IF($H84="","",$H84)</f>
        <v>112.8</v>
      </c>
      <c r="AD83" s="102">
        <f>IF(AC83="","",AC83/100)</f>
        <v>1.1279999999999999</v>
      </c>
      <c r="AE83" s="102">
        <f>IF($G84="","",$G84)</f>
        <v>12.87</v>
      </c>
      <c r="AF83" s="102">
        <f>IF($K84="","",$K84)</f>
        <v>33</v>
      </c>
      <c r="AG83" s="102">
        <f>IF(J84="","",J84-1)</f>
        <v>7</v>
      </c>
      <c r="AH83" s="102">
        <f>IF($L84="","",$L84)</f>
        <v>2</v>
      </c>
      <c r="AI83" s="102">
        <f>IF($M84="","",$M84)</f>
        <v>25</v>
      </c>
      <c r="AJ83" s="102">
        <f>IF($H85="","",$H85)</f>
        <v>88.9</v>
      </c>
      <c r="AK83" s="102">
        <f>IF(AJ83="","",AJ83/100)</f>
        <v>0.88900000000000001</v>
      </c>
      <c r="AL83" s="102">
        <f>IF($G85="","",$G85)</f>
        <v>14.97</v>
      </c>
      <c r="AM83" s="102">
        <f>IF($K85="","",$K85)</f>
        <v>20</v>
      </c>
      <c r="AN83" s="102">
        <f>IF(J85="","",J85-1)</f>
        <v>6</v>
      </c>
      <c r="AO83" s="102">
        <f>IF($L85="","",$L85)</f>
        <v>4</v>
      </c>
      <c r="AP83" s="102">
        <f>IF($M85="","",$M85)</f>
        <v>25</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10.333333333333334</v>
      </c>
      <c r="BM83" s="102">
        <f>SUM(P83:P88)/U83</f>
        <v>1.3333333333333333</v>
      </c>
      <c r="BN83" s="102">
        <f>SUM(Q83:Q88)/U83</f>
        <v>5</v>
      </c>
      <c r="BO83" s="102">
        <f>SUM(R83:R88)/U83</f>
        <v>10.666666666666666</v>
      </c>
    </row>
    <row r="84" spans="2:67" ht="15.75" x14ac:dyDescent="0.2">
      <c r="B84" s="147"/>
      <c r="C84" s="21" t="s">
        <v>103</v>
      </c>
      <c r="D84" s="19" t="s">
        <v>745</v>
      </c>
      <c r="E84" s="19">
        <v>261</v>
      </c>
      <c r="F84" s="20"/>
      <c r="G84" s="19">
        <v>12.87</v>
      </c>
      <c r="H84" s="19">
        <v>112.8</v>
      </c>
      <c r="I84" s="19"/>
      <c r="J84" s="19">
        <v>8</v>
      </c>
      <c r="K84" s="19">
        <v>33</v>
      </c>
      <c r="L84" s="19">
        <v>2</v>
      </c>
      <c r="M84" s="19">
        <v>25</v>
      </c>
      <c r="N84" s="19">
        <v>39</v>
      </c>
      <c r="O84" s="19">
        <v>20</v>
      </c>
      <c r="P84" s="19">
        <v>4</v>
      </c>
      <c r="Q84" s="19">
        <v>5</v>
      </c>
      <c r="R84" s="19">
        <v>13</v>
      </c>
      <c r="S84" s="18"/>
    </row>
    <row r="85" spans="2:67" ht="15.75" x14ac:dyDescent="0.2">
      <c r="B85" s="147"/>
      <c r="C85" s="21" t="s">
        <v>102</v>
      </c>
      <c r="D85" s="19" t="str">
        <f>D84</f>
        <v>CO'B</v>
      </c>
      <c r="E85" s="19">
        <f>E84</f>
        <v>261</v>
      </c>
      <c r="F85" s="20"/>
      <c r="G85" s="19">
        <v>14.97</v>
      </c>
      <c r="H85" s="19">
        <v>88.9</v>
      </c>
      <c r="I85" s="19"/>
      <c r="J85" s="19">
        <v>7</v>
      </c>
      <c r="K85" s="19">
        <v>20</v>
      </c>
      <c r="L85" s="19">
        <v>4</v>
      </c>
      <c r="M85" s="19">
        <v>25</v>
      </c>
      <c r="N85" s="19">
        <v>34</v>
      </c>
      <c r="O85" s="19">
        <v>0</v>
      </c>
      <c r="P85" s="19">
        <v>0</v>
      </c>
      <c r="Q85" s="19">
        <v>5</v>
      </c>
      <c r="R85" s="19">
        <v>13</v>
      </c>
      <c r="S85" s="18"/>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261</v>
      </c>
      <c r="F90" s="13">
        <f>F83</f>
        <v>1529.07</v>
      </c>
      <c r="G90" s="13">
        <f t="shared" ref="G90:R90" si="14">AVERAGE(G83:G88)</f>
        <v>12.676666666666668</v>
      </c>
      <c r="H90" s="13">
        <f t="shared" si="14"/>
        <v>103.3</v>
      </c>
      <c r="I90" s="13" t="e">
        <f t="shared" si="14"/>
        <v>#DIV/0!</v>
      </c>
      <c r="J90" s="13">
        <f t="shared" si="14"/>
        <v>7.333333333333333</v>
      </c>
      <c r="K90" s="13">
        <f t="shared" si="14"/>
        <v>27.666666666666668</v>
      </c>
      <c r="L90" s="13">
        <f t="shared" si="14"/>
        <v>2.3333333333333335</v>
      </c>
      <c r="M90" s="13">
        <f t="shared" si="14"/>
        <v>18.666666666666668</v>
      </c>
      <c r="N90" s="13">
        <f t="shared" si="14"/>
        <v>31</v>
      </c>
      <c r="O90" s="13">
        <f t="shared" si="14"/>
        <v>10.333333333333334</v>
      </c>
      <c r="P90" s="13">
        <f t="shared" si="14"/>
        <v>1.3333333333333333</v>
      </c>
      <c r="Q90" s="13">
        <f t="shared" si="14"/>
        <v>5</v>
      </c>
      <c r="R90" s="13">
        <f t="shared" si="14"/>
        <v>10.666666666666666</v>
      </c>
      <c r="S90" s="12"/>
    </row>
    <row r="91" spans="2:67" ht="15.75" x14ac:dyDescent="0.2">
      <c r="B91" s="17"/>
      <c r="C91" s="16" t="s">
        <v>97</v>
      </c>
      <c r="D91" s="15"/>
      <c r="E91" s="14"/>
      <c r="F91" s="14"/>
      <c r="G91" s="13">
        <f t="shared" ref="G91:R91" si="15">STDEV(G83:G88)/SQRT(COUNT(G83:G88))</f>
        <v>1.38324899341289</v>
      </c>
      <c r="H91" s="13">
        <f t="shared" si="15"/>
        <v>7.3214297328686628</v>
      </c>
      <c r="I91" s="13" t="e">
        <f t="shared" si="15"/>
        <v>#DIV/0!</v>
      </c>
      <c r="J91" s="13">
        <f t="shared" si="15"/>
        <v>0.33333333333333337</v>
      </c>
      <c r="K91" s="13">
        <f t="shared" si="15"/>
        <v>3.9299420408505292</v>
      </c>
      <c r="L91" s="13">
        <f t="shared" si="15"/>
        <v>0.88191710368819698</v>
      </c>
      <c r="M91" s="13">
        <f t="shared" si="15"/>
        <v>6.3333333333333348</v>
      </c>
      <c r="N91" s="13">
        <f t="shared" si="15"/>
        <v>5.6862407030773268</v>
      </c>
      <c r="O91" s="13">
        <f t="shared" si="15"/>
        <v>5.7831171909658243</v>
      </c>
      <c r="P91" s="13">
        <f t="shared" si="15"/>
        <v>1.3333333333333335</v>
      </c>
      <c r="Q91" s="13">
        <f t="shared" si="15"/>
        <v>0</v>
      </c>
      <c r="R91" s="13">
        <f t="shared" si="15"/>
        <v>2.3333333333333339</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13E44-AFFC-4C17-8C18-A2888F28048C}">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745</v>
      </c>
      <c r="E13" s="19">
        <v>258</v>
      </c>
      <c r="F13" s="19">
        <v>1557.65</v>
      </c>
      <c r="G13" s="19">
        <v>11.2</v>
      </c>
      <c r="H13" s="19">
        <v>93</v>
      </c>
      <c r="I13" s="19"/>
      <c r="J13" s="19">
        <v>8</v>
      </c>
      <c r="K13" s="19">
        <v>20</v>
      </c>
      <c r="L13" s="19">
        <v>1</v>
      </c>
      <c r="M13" s="19">
        <v>2</v>
      </c>
      <c r="N13" s="19">
        <v>10</v>
      </c>
      <c r="O13" s="19">
        <v>1</v>
      </c>
      <c r="P13" s="19">
        <v>0</v>
      </c>
      <c r="Q13" s="19">
        <v>0</v>
      </c>
      <c r="R13" s="19">
        <v>8</v>
      </c>
      <c r="S13" s="18" t="s">
        <v>752</v>
      </c>
      <c r="U13" s="102">
        <v>3</v>
      </c>
      <c r="V13" s="102">
        <f>IF($H13="","",$H13)</f>
        <v>93</v>
      </c>
      <c r="W13" s="102">
        <f>IF(V13="","",V13/100)</f>
        <v>0.93</v>
      </c>
      <c r="X13" s="102">
        <f>IF($G13="","",$G13)</f>
        <v>11.2</v>
      </c>
      <c r="Y13" s="102">
        <f>IF($K13="","",$K13)</f>
        <v>20</v>
      </c>
      <c r="Z13" s="102">
        <f>IF(J13="","",J13-1)</f>
        <v>7</v>
      </c>
      <c r="AA13" s="102">
        <f>IF($L13="","",$L13)</f>
        <v>1</v>
      </c>
      <c r="AB13" s="102">
        <f>IF($M13="","",$M13)</f>
        <v>2</v>
      </c>
      <c r="AC13" s="102">
        <f>IF($H14="","",$H14)</f>
        <v>78.3</v>
      </c>
      <c r="AD13" s="102">
        <f>IF(AC13="","",AC13/100)</f>
        <v>0.78299999999999992</v>
      </c>
      <c r="AE13" s="102">
        <f>IF($G14="","",$G14)</f>
        <v>9.1999999999999993</v>
      </c>
      <c r="AF13" s="102">
        <f>IF($K14="","",$K14)</f>
        <v>19</v>
      </c>
      <c r="AG13" s="102">
        <f>IF(J14="","",J14-1)</f>
        <v>7</v>
      </c>
      <c r="AH13" s="102">
        <f>IF($L14="","",$L14)</f>
        <v>1</v>
      </c>
      <c r="AI13" s="102">
        <f>IF($M14="","",$M14)</f>
        <v>5</v>
      </c>
      <c r="AJ13" s="102">
        <f>IF($H15="","",$H15)</f>
        <v>65</v>
      </c>
      <c r="AK13" s="102">
        <f>IF(AJ13="","",AJ13/100)</f>
        <v>0.65</v>
      </c>
      <c r="AL13" s="102">
        <f>IF($G15="","",$G15)</f>
        <v>10.3</v>
      </c>
      <c r="AM13" s="102">
        <f>IF($K15="","",$K15)</f>
        <v>21</v>
      </c>
      <c r="AN13" s="102">
        <f>IF(J15="","",J15-1)</f>
        <v>7</v>
      </c>
      <c r="AO13" s="102">
        <f>IF($L15="","",$L15)</f>
        <v>2</v>
      </c>
      <c r="AP13" s="102">
        <f>IF($M15="","",$M15)</f>
        <v>15</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3.3333333333333335</v>
      </c>
      <c r="BM13" s="102">
        <f>SUM(P13:P18)/U13</f>
        <v>0.33333333333333331</v>
      </c>
      <c r="BN13" s="102">
        <f>SUM(Q13:Q18)/U13</f>
        <v>0</v>
      </c>
      <c r="BO13" s="102">
        <f>SUM(R13:R18)/U13</f>
        <v>6</v>
      </c>
    </row>
    <row r="14" spans="2:67" ht="15.75" x14ac:dyDescent="0.2">
      <c r="B14" s="147"/>
      <c r="C14" s="21" t="s">
        <v>103</v>
      </c>
      <c r="D14" s="19" t="s">
        <v>730</v>
      </c>
      <c r="E14" s="19">
        <v>261</v>
      </c>
      <c r="F14" s="20"/>
      <c r="G14" s="19">
        <v>9.1999999999999993</v>
      </c>
      <c r="H14" s="19">
        <v>78.3</v>
      </c>
      <c r="I14" s="19"/>
      <c r="J14" s="19">
        <v>8</v>
      </c>
      <c r="K14" s="19">
        <v>19</v>
      </c>
      <c r="L14" s="19">
        <v>1</v>
      </c>
      <c r="M14" s="19">
        <v>5</v>
      </c>
      <c r="N14" s="19">
        <v>13</v>
      </c>
      <c r="O14" s="19">
        <v>3</v>
      </c>
      <c r="P14" s="19">
        <v>1</v>
      </c>
      <c r="Q14" s="19">
        <v>0</v>
      </c>
      <c r="R14" s="19">
        <v>4</v>
      </c>
      <c r="S14" s="18" t="s">
        <v>731</v>
      </c>
    </row>
    <row r="15" spans="2:67" ht="15.75" x14ac:dyDescent="0.2">
      <c r="B15" s="147"/>
      <c r="C15" s="21" t="s">
        <v>102</v>
      </c>
      <c r="D15" s="19" t="str">
        <f>D14</f>
        <v>SR</v>
      </c>
      <c r="E15" s="19">
        <f>E14</f>
        <v>261</v>
      </c>
      <c r="F15" s="20"/>
      <c r="G15" s="19">
        <v>10.3</v>
      </c>
      <c r="H15" s="19">
        <v>65</v>
      </c>
      <c r="I15" s="19"/>
      <c r="J15" s="19">
        <v>8</v>
      </c>
      <c r="K15" s="19">
        <v>21</v>
      </c>
      <c r="L15" s="19">
        <v>2</v>
      </c>
      <c r="M15" s="19">
        <v>15</v>
      </c>
      <c r="N15" s="19">
        <v>13</v>
      </c>
      <c r="O15" s="19">
        <v>6</v>
      </c>
      <c r="P15" s="19">
        <v>0</v>
      </c>
      <c r="Q15" s="19">
        <v>0</v>
      </c>
      <c r="R15" s="19">
        <v>6</v>
      </c>
      <c r="S15" s="18" t="s">
        <v>752</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261</v>
      </c>
      <c r="F20" s="13">
        <f>F13</f>
        <v>1557.65</v>
      </c>
      <c r="G20" s="13">
        <f t="shared" ref="G20:R20" si="0">AVERAGE(G13:G18)</f>
        <v>10.233333333333333</v>
      </c>
      <c r="H20" s="13">
        <f t="shared" si="0"/>
        <v>78.766666666666666</v>
      </c>
      <c r="I20" s="13" t="e">
        <f t="shared" si="0"/>
        <v>#DIV/0!</v>
      </c>
      <c r="J20" s="13">
        <f t="shared" si="0"/>
        <v>8</v>
      </c>
      <c r="K20" s="13">
        <f t="shared" si="0"/>
        <v>20</v>
      </c>
      <c r="L20" s="13">
        <f t="shared" si="0"/>
        <v>1.3333333333333333</v>
      </c>
      <c r="M20" s="13">
        <f t="shared" si="0"/>
        <v>7.333333333333333</v>
      </c>
      <c r="N20" s="13">
        <f t="shared" si="0"/>
        <v>12</v>
      </c>
      <c r="O20" s="13">
        <f t="shared" si="0"/>
        <v>3.3333333333333335</v>
      </c>
      <c r="P20" s="13">
        <f t="shared" si="0"/>
        <v>0.33333333333333331</v>
      </c>
      <c r="Q20" s="13">
        <f t="shared" si="0"/>
        <v>0</v>
      </c>
      <c r="R20" s="13">
        <f t="shared" si="0"/>
        <v>6</v>
      </c>
      <c r="S20" s="12"/>
    </row>
    <row r="21" spans="2:67" ht="15.75" x14ac:dyDescent="0.2">
      <c r="B21" s="17"/>
      <c r="C21" s="16" t="s">
        <v>97</v>
      </c>
      <c r="D21" s="15"/>
      <c r="E21" s="14"/>
      <c r="F21" s="14"/>
      <c r="G21" s="13">
        <f t="shared" ref="G21:R21" si="1">STDEV(G13:G18)/SQRT(COUNT(G13:G18))</f>
        <v>0.57831171909658241</v>
      </c>
      <c r="H21" s="13">
        <f t="shared" si="1"/>
        <v>8.0862709438762543</v>
      </c>
      <c r="I21" s="13" t="e">
        <f t="shared" si="1"/>
        <v>#DIV/0!</v>
      </c>
      <c r="J21" s="13">
        <f t="shared" si="1"/>
        <v>0</v>
      </c>
      <c r="K21" s="13">
        <f t="shared" si="1"/>
        <v>0.57735026918962584</v>
      </c>
      <c r="L21" s="13">
        <f t="shared" si="1"/>
        <v>0.33333333333333337</v>
      </c>
      <c r="M21" s="13">
        <f t="shared" si="1"/>
        <v>3.9299420408505323</v>
      </c>
      <c r="N21" s="13">
        <f t="shared" si="1"/>
        <v>1</v>
      </c>
      <c r="O21" s="13">
        <f t="shared" si="1"/>
        <v>1.4529663145135578</v>
      </c>
      <c r="P21" s="13">
        <f t="shared" si="1"/>
        <v>0.33333333333333337</v>
      </c>
      <c r="Q21" s="13">
        <f t="shared" si="1"/>
        <v>0</v>
      </c>
      <c r="R21" s="13">
        <f t="shared" si="1"/>
        <v>1.1547005383792517</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745</v>
      </c>
      <c r="E23" s="19">
        <v>258</v>
      </c>
      <c r="F23" s="19">
        <v>1547.34</v>
      </c>
      <c r="G23" s="19">
        <v>13.7</v>
      </c>
      <c r="H23" s="19">
        <v>75.2</v>
      </c>
      <c r="I23" s="19"/>
      <c r="J23" s="19">
        <v>5</v>
      </c>
      <c r="K23" s="19">
        <v>17</v>
      </c>
      <c r="L23" s="19">
        <v>2</v>
      </c>
      <c r="M23" s="19">
        <v>9</v>
      </c>
      <c r="N23" s="19">
        <v>15</v>
      </c>
      <c r="O23" s="19">
        <v>0</v>
      </c>
      <c r="P23" s="19">
        <v>0</v>
      </c>
      <c r="Q23" s="19">
        <v>6</v>
      </c>
      <c r="R23" s="19">
        <v>8</v>
      </c>
      <c r="S23" s="18" t="s">
        <v>731</v>
      </c>
      <c r="U23" s="102">
        <v>3</v>
      </c>
      <c r="V23" s="102">
        <f>IF($H23="","",$H23)</f>
        <v>75.2</v>
      </c>
      <c r="W23" s="102">
        <f>IF(V23="","",V23/100)</f>
        <v>0.752</v>
      </c>
      <c r="X23" s="102">
        <f>IF($G23="","",$G23)</f>
        <v>13.7</v>
      </c>
      <c r="Y23" s="102">
        <f>IF($K23="","",$K23)</f>
        <v>17</v>
      </c>
      <c r="Z23" s="102">
        <f>IF(J23="","",J23-1)</f>
        <v>4</v>
      </c>
      <c r="AA23" s="102">
        <f>IF($L23="","",$L23)</f>
        <v>2</v>
      </c>
      <c r="AB23" s="102">
        <f>IF($M23="","",$M23)</f>
        <v>9</v>
      </c>
      <c r="AC23" s="102">
        <f>IF($H24="","",$H24)</f>
        <v>118</v>
      </c>
      <c r="AD23" s="102">
        <f>IF(AC23="","",AC23/100)</f>
        <v>1.18</v>
      </c>
      <c r="AE23" s="102">
        <f>IF($G24="","",$G24)</f>
        <v>11.5</v>
      </c>
      <c r="AF23" s="102">
        <f>IF($K24="","",$K24)</f>
        <v>29</v>
      </c>
      <c r="AG23" s="102">
        <f>IF(J24="","",J24-1)</f>
        <v>7</v>
      </c>
      <c r="AH23" s="102">
        <f>IF($L24="","",$L24)</f>
        <v>0</v>
      </c>
      <c r="AI23" s="102">
        <f>IF($M24="","",$M24)</f>
        <v>0</v>
      </c>
      <c r="AJ23" s="102">
        <f>IF($H25="","",$H25)</f>
        <v>120</v>
      </c>
      <c r="AK23" s="102">
        <f>IF(AJ23="","",AJ23/100)</f>
        <v>1.2</v>
      </c>
      <c r="AL23" s="102">
        <f>IF($G25="","",$G25)</f>
        <v>17</v>
      </c>
      <c r="AM23" s="102">
        <f>IF($K25="","",$K25)</f>
        <v>31</v>
      </c>
      <c r="AN23" s="102">
        <f>IF(J25="","",J25-1)</f>
        <v>3</v>
      </c>
      <c r="AO23" s="102">
        <f>IF($L25="","",$L25)</f>
        <v>4</v>
      </c>
      <c r="AP23" s="102">
        <f>IF($M25="","",$M25)</f>
        <v>42</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14.333333333333334</v>
      </c>
      <c r="BM23" s="102">
        <f>SUM(P23:P28)/U23</f>
        <v>1.6666666666666667</v>
      </c>
      <c r="BN23" s="102">
        <f>SUM(Q23:Q28)/U23</f>
        <v>9.6666666666666661</v>
      </c>
      <c r="BO23" s="102">
        <f>SUM(R23:R28)/U23</f>
        <v>14.666666666666666</v>
      </c>
    </row>
    <row r="24" spans="2:67" ht="15.75" x14ac:dyDescent="0.2">
      <c r="B24" s="147"/>
      <c r="C24" s="21" t="s">
        <v>103</v>
      </c>
      <c r="D24" s="19" t="s">
        <v>730</v>
      </c>
      <c r="E24" s="19">
        <v>261</v>
      </c>
      <c r="F24" s="20"/>
      <c r="G24" s="19">
        <v>11.5</v>
      </c>
      <c r="H24" s="19">
        <v>118</v>
      </c>
      <c r="I24" s="19"/>
      <c r="J24" s="19">
        <v>8</v>
      </c>
      <c r="K24" s="19">
        <v>29</v>
      </c>
      <c r="L24" s="19">
        <v>0</v>
      </c>
      <c r="M24" s="19">
        <v>0</v>
      </c>
      <c r="N24" s="19">
        <v>19</v>
      </c>
      <c r="O24" s="19">
        <v>10</v>
      </c>
      <c r="P24" s="19">
        <v>2</v>
      </c>
      <c r="Q24" s="19">
        <v>7</v>
      </c>
      <c r="R24" s="19">
        <v>10</v>
      </c>
      <c r="S24" s="18"/>
    </row>
    <row r="25" spans="2:67" ht="15.75" x14ac:dyDescent="0.2">
      <c r="B25" s="147"/>
      <c r="C25" s="21" t="s">
        <v>102</v>
      </c>
      <c r="D25" s="19" t="str">
        <f>D24</f>
        <v>SR</v>
      </c>
      <c r="E25" s="19">
        <f>E24</f>
        <v>261</v>
      </c>
      <c r="F25" s="20"/>
      <c r="G25" s="19">
        <v>17</v>
      </c>
      <c r="H25" s="19">
        <v>120</v>
      </c>
      <c r="I25" s="19"/>
      <c r="J25" s="19">
        <v>4</v>
      </c>
      <c r="K25" s="19">
        <v>31</v>
      </c>
      <c r="L25" s="19">
        <v>4</v>
      </c>
      <c r="M25" s="19">
        <v>42</v>
      </c>
      <c r="N25" s="19">
        <v>37</v>
      </c>
      <c r="O25" s="19">
        <v>33</v>
      </c>
      <c r="P25" s="19">
        <v>3</v>
      </c>
      <c r="Q25" s="19">
        <v>16</v>
      </c>
      <c r="R25" s="19">
        <v>26</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261</v>
      </c>
      <c r="F30" s="13">
        <f>F23</f>
        <v>1547.34</v>
      </c>
      <c r="G30" s="13">
        <f t="shared" ref="G30:R30" si="2">AVERAGE(G23:G28)</f>
        <v>14.066666666666668</v>
      </c>
      <c r="H30" s="13">
        <f t="shared" si="2"/>
        <v>104.39999999999999</v>
      </c>
      <c r="I30" s="13" t="e">
        <f t="shared" si="2"/>
        <v>#DIV/0!</v>
      </c>
      <c r="J30" s="13">
        <f t="shared" si="2"/>
        <v>5.666666666666667</v>
      </c>
      <c r="K30" s="13">
        <f t="shared" si="2"/>
        <v>25.666666666666668</v>
      </c>
      <c r="L30" s="13">
        <f t="shared" si="2"/>
        <v>2</v>
      </c>
      <c r="M30" s="13">
        <f t="shared" si="2"/>
        <v>17</v>
      </c>
      <c r="N30" s="13">
        <f t="shared" si="2"/>
        <v>23.666666666666668</v>
      </c>
      <c r="O30" s="13">
        <f t="shared" si="2"/>
        <v>14.333333333333334</v>
      </c>
      <c r="P30" s="13">
        <f t="shared" si="2"/>
        <v>1.6666666666666667</v>
      </c>
      <c r="Q30" s="13">
        <f t="shared" si="2"/>
        <v>9.6666666666666661</v>
      </c>
      <c r="R30" s="13">
        <f t="shared" si="2"/>
        <v>14.666666666666666</v>
      </c>
      <c r="S30" s="12"/>
    </row>
    <row r="31" spans="2:67" ht="15.75" x14ac:dyDescent="0.2">
      <c r="B31" s="17"/>
      <c r="C31" s="16" t="s">
        <v>97</v>
      </c>
      <c r="D31" s="15"/>
      <c r="E31" s="14"/>
      <c r="F31" s="14"/>
      <c r="G31" s="13">
        <f t="shared" ref="G31:R31" si="3">STDEV(G23:G28)/SQRT(COUNT(G23:G28))</f>
        <v>1.59826294596491</v>
      </c>
      <c r="H31" s="13">
        <f t="shared" si="3"/>
        <v>14.611411065784639</v>
      </c>
      <c r="I31" s="13" t="e">
        <f t="shared" si="3"/>
        <v>#DIV/0!</v>
      </c>
      <c r="J31" s="13">
        <f t="shared" si="3"/>
        <v>1.2018504251546636</v>
      </c>
      <c r="K31" s="13">
        <f t="shared" si="3"/>
        <v>4.371625682868002</v>
      </c>
      <c r="L31" s="13">
        <f t="shared" si="3"/>
        <v>1.1547005383792517</v>
      </c>
      <c r="M31" s="13">
        <f t="shared" si="3"/>
        <v>12.767145334803706</v>
      </c>
      <c r="N31" s="13">
        <f t="shared" si="3"/>
        <v>6.7659277100614812</v>
      </c>
      <c r="O31" s="13">
        <f t="shared" si="3"/>
        <v>9.7695672598352292</v>
      </c>
      <c r="P31" s="13">
        <f t="shared" si="3"/>
        <v>0.88191710368819687</v>
      </c>
      <c r="Q31" s="13">
        <f t="shared" si="3"/>
        <v>3.1797973380564861</v>
      </c>
      <c r="R31" s="13">
        <f t="shared" si="3"/>
        <v>5.6960024968783545</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730</v>
      </c>
      <c r="E33" s="19">
        <v>258</v>
      </c>
      <c r="F33" s="19">
        <v>1421.99</v>
      </c>
      <c r="G33" s="19">
        <v>14.6</v>
      </c>
      <c r="H33" s="19">
        <v>140</v>
      </c>
      <c r="I33" s="19"/>
      <c r="J33" s="19">
        <v>7</v>
      </c>
      <c r="K33" s="19">
        <v>25</v>
      </c>
      <c r="L33" s="19">
        <v>1</v>
      </c>
      <c r="M33" s="19">
        <v>15</v>
      </c>
      <c r="N33" s="19">
        <v>28</v>
      </c>
      <c r="O33" s="19">
        <v>34</v>
      </c>
      <c r="P33" s="19">
        <v>3</v>
      </c>
      <c r="Q33" s="19">
        <v>11</v>
      </c>
      <c r="R33" s="19">
        <v>12</v>
      </c>
      <c r="S33" s="18" t="s">
        <v>731</v>
      </c>
      <c r="U33" s="102">
        <v>3</v>
      </c>
      <c r="V33" s="102">
        <f>IF($H33="","",$H33)</f>
        <v>140</v>
      </c>
      <c r="W33" s="102">
        <f>IF(V33="","",V33/100)</f>
        <v>1.4</v>
      </c>
      <c r="X33" s="102">
        <f>IF($G33="","",$G33)</f>
        <v>14.6</v>
      </c>
      <c r="Y33" s="102">
        <f>IF($K33="","",$K33)</f>
        <v>25</v>
      </c>
      <c r="Z33" s="102">
        <f>IF(J33="","",J33-1)</f>
        <v>6</v>
      </c>
      <c r="AA33" s="102">
        <f>IF($L33="","",$L33)</f>
        <v>1</v>
      </c>
      <c r="AB33" s="102">
        <f>IF($M33="","",$M33)</f>
        <v>15</v>
      </c>
      <c r="AC33" s="102">
        <f>IF($H34="","",$H34)</f>
        <v>87</v>
      </c>
      <c r="AD33" s="102">
        <f>IF(AC33="","",AC33/100)</f>
        <v>0.87</v>
      </c>
      <c r="AE33" s="102">
        <f>IF($G34="","",$G34)</f>
        <v>11.6</v>
      </c>
      <c r="AF33" s="102">
        <f>IF($K34="","",$K34)</f>
        <v>22</v>
      </c>
      <c r="AG33" s="102">
        <f>IF(J34="","",J34-1)</f>
        <v>5</v>
      </c>
      <c r="AH33" s="102">
        <f>IF($L34="","",$L34)</f>
        <v>2</v>
      </c>
      <c r="AI33" s="102">
        <f>IF($M34="","",$M34)</f>
        <v>17</v>
      </c>
      <c r="AJ33" s="102">
        <f>IF($H35="","",$H35)</f>
        <v>84</v>
      </c>
      <c r="AK33" s="102">
        <f>IF(AJ33="","",AJ33/100)</f>
        <v>0.84</v>
      </c>
      <c r="AL33" s="102">
        <f>IF($G35="","",$G35)</f>
        <v>9</v>
      </c>
      <c r="AM33" s="102">
        <f>IF($K35="","",$K35)</f>
        <v>16</v>
      </c>
      <c r="AN33" s="102">
        <f>IF(J35="","",J35-1)</f>
        <v>6</v>
      </c>
      <c r="AO33" s="102">
        <f>IF($L35="","",$L35)</f>
        <v>2</v>
      </c>
      <c r="AP33" s="102">
        <f>IF($M35="","",$M35)</f>
        <v>12</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12.333333333333334</v>
      </c>
      <c r="BM33" s="102">
        <f>SUM(P33:P38)/U33</f>
        <v>1</v>
      </c>
      <c r="BN33" s="102">
        <f>SUM(Q33:Q38)/U33</f>
        <v>4.333333333333333</v>
      </c>
      <c r="BO33" s="102">
        <f>SUM(R33:R38)/U33</f>
        <v>7</v>
      </c>
    </row>
    <row r="34" spans="2:67" ht="15.75" x14ac:dyDescent="0.2">
      <c r="B34" s="147"/>
      <c r="C34" s="21" t="s">
        <v>103</v>
      </c>
      <c r="D34" s="19" t="s">
        <v>730</v>
      </c>
      <c r="E34" s="19">
        <v>261</v>
      </c>
      <c r="F34" s="20"/>
      <c r="G34" s="19">
        <v>11.6</v>
      </c>
      <c r="H34" s="19">
        <v>87</v>
      </c>
      <c r="I34" s="19"/>
      <c r="J34" s="19">
        <v>6</v>
      </c>
      <c r="K34" s="19">
        <v>22</v>
      </c>
      <c r="L34" s="19">
        <v>2</v>
      </c>
      <c r="M34" s="19">
        <v>17</v>
      </c>
      <c r="N34" s="19">
        <v>16</v>
      </c>
      <c r="O34" s="19">
        <v>1</v>
      </c>
      <c r="P34" s="19">
        <v>0</v>
      </c>
      <c r="Q34" s="19">
        <v>2</v>
      </c>
      <c r="R34" s="19">
        <v>6</v>
      </c>
      <c r="S34" s="18" t="s">
        <v>732</v>
      </c>
    </row>
    <row r="35" spans="2:67" ht="15.75" x14ac:dyDescent="0.2">
      <c r="B35" s="147"/>
      <c r="C35" s="21" t="s">
        <v>102</v>
      </c>
      <c r="D35" s="19" t="str">
        <f>D34</f>
        <v>SR</v>
      </c>
      <c r="E35" s="19">
        <f>E34</f>
        <v>261</v>
      </c>
      <c r="F35" s="20"/>
      <c r="G35" s="19">
        <v>9</v>
      </c>
      <c r="H35" s="19">
        <v>84</v>
      </c>
      <c r="I35" s="19"/>
      <c r="J35" s="19">
        <v>7</v>
      </c>
      <c r="K35" s="19">
        <v>16</v>
      </c>
      <c r="L35" s="19">
        <v>2</v>
      </c>
      <c r="M35" s="19">
        <v>12</v>
      </c>
      <c r="N35" s="19">
        <v>11</v>
      </c>
      <c r="O35" s="19">
        <v>2</v>
      </c>
      <c r="P35" s="19">
        <v>0</v>
      </c>
      <c r="Q35" s="19">
        <v>0</v>
      </c>
      <c r="R35" s="19">
        <v>3</v>
      </c>
      <c r="S35" s="18" t="s">
        <v>732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261</v>
      </c>
      <c r="F40" s="13">
        <f>F33</f>
        <v>1421.99</v>
      </c>
      <c r="G40" s="13">
        <f t="shared" ref="G40:R40" si="4">AVERAGE(G33:G38)</f>
        <v>11.733333333333334</v>
      </c>
      <c r="H40" s="13">
        <f t="shared" si="4"/>
        <v>103.66666666666667</v>
      </c>
      <c r="I40" s="13" t="e">
        <f t="shared" si="4"/>
        <v>#DIV/0!</v>
      </c>
      <c r="J40" s="13">
        <f t="shared" si="4"/>
        <v>6.666666666666667</v>
      </c>
      <c r="K40" s="13">
        <f t="shared" si="4"/>
        <v>21</v>
      </c>
      <c r="L40" s="13">
        <f t="shared" si="4"/>
        <v>1.6666666666666667</v>
      </c>
      <c r="M40" s="13">
        <f t="shared" si="4"/>
        <v>14.666666666666666</v>
      </c>
      <c r="N40" s="13">
        <f t="shared" si="4"/>
        <v>18.333333333333332</v>
      </c>
      <c r="O40" s="13">
        <f t="shared" si="4"/>
        <v>12.333333333333334</v>
      </c>
      <c r="P40" s="13">
        <f t="shared" si="4"/>
        <v>1</v>
      </c>
      <c r="Q40" s="13">
        <f t="shared" si="4"/>
        <v>4.333333333333333</v>
      </c>
      <c r="R40" s="13">
        <f t="shared" si="4"/>
        <v>7</v>
      </c>
      <c r="S40" s="12"/>
    </row>
    <row r="41" spans="2:67" ht="15.75" x14ac:dyDescent="0.2">
      <c r="B41" s="17"/>
      <c r="C41" s="16" t="s">
        <v>97</v>
      </c>
      <c r="D41" s="15"/>
      <c r="E41" s="14"/>
      <c r="F41" s="14"/>
      <c r="G41" s="13">
        <f t="shared" ref="G41:R41" si="5">STDEV(G33:G38)/SQRT(COUNT(G33:G38))</f>
        <v>1.617954813268212</v>
      </c>
      <c r="H41" s="13">
        <f t="shared" si="5"/>
        <v>18.187297154271661</v>
      </c>
      <c r="I41" s="13" t="e">
        <f t="shared" si="5"/>
        <v>#DIV/0!</v>
      </c>
      <c r="J41" s="13">
        <f t="shared" si="5"/>
        <v>0.33333333333333337</v>
      </c>
      <c r="K41" s="13">
        <f t="shared" si="5"/>
        <v>2.6457513110645907</v>
      </c>
      <c r="L41" s="13">
        <f t="shared" si="5"/>
        <v>0.3333333333333332</v>
      </c>
      <c r="M41" s="13">
        <f t="shared" si="5"/>
        <v>1.4529663145135558</v>
      </c>
      <c r="N41" s="13">
        <f t="shared" si="5"/>
        <v>5.0442486501405188</v>
      </c>
      <c r="O41" s="13">
        <f t="shared" si="5"/>
        <v>10.837178804672574</v>
      </c>
      <c r="P41" s="13">
        <f t="shared" si="5"/>
        <v>1</v>
      </c>
      <c r="Q41" s="13">
        <f t="shared" si="5"/>
        <v>3.3829638550307397</v>
      </c>
      <c r="R41" s="13">
        <f t="shared" si="5"/>
        <v>2.6457513110645907</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730</v>
      </c>
      <c r="E43" s="19">
        <v>258</v>
      </c>
      <c r="F43" s="19">
        <v>1542.47</v>
      </c>
      <c r="G43" s="19">
        <v>11</v>
      </c>
      <c r="H43" s="19">
        <v>85</v>
      </c>
      <c r="I43" s="19"/>
      <c r="J43" s="19">
        <v>8</v>
      </c>
      <c r="K43" s="19">
        <v>18</v>
      </c>
      <c r="L43" s="19">
        <v>3</v>
      </c>
      <c r="M43" s="19">
        <v>4</v>
      </c>
      <c r="N43" s="19">
        <v>15</v>
      </c>
      <c r="O43" s="19">
        <v>0</v>
      </c>
      <c r="P43" s="19">
        <v>0</v>
      </c>
      <c r="Q43" s="19">
        <v>0</v>
      </c>
      <c r="R43" s="19">
        <v>5</v>
      </c>
      <c r="S43" s="18" t="s">
        <v>732</v>
      </c>
      <c r="U43" s="102">
        <v>3</v>
      </c>
      <c r="V43" s="102">
        <f>IF($H43="","",$H43)</f>
        <v>85</v>
      </c>
      <c r="W43" s="102">
        <f>IF(V43="","",V43/100)</f>
        <v>0.85</v>
      </c>
      <c r="X43" s="102">
        <f>IF($G43="","",$G43)</f>
        <v>11</v>
      </c>
      <c r="Y43" s="102">
        <f>IF($K43="","",$K43)</f>
        <v>18</v>
      </c>
      <c r="Z43" s="102">
        <f>IF(J43="","",J43-1)</f>
        <v>7</v>
      </c>
      <c r="AA43" s="102">
        <f>IF($L43="","",$L43)</f>
        <v>3</v>
      </c>
      <c r="AB43" s="102">
        <f>IF($M43="","",$M43)</f>
        <v>4</v>
      </c>
      <c r="AC43" s="102">
        <f>IF($H44="","",$H44)</f>
        <v>112</v>
      </c>
      <c r="AD43" s="102">
        <f>IF(AC43="","",AC43/100)</f>
        <v>1.1200000000000001</v>
      </c>
      <c r="AE43" s="102">
        <f>IF($G44="","",$G44)</f>
        <v>11.1</v>
      </c>
      <c r="AF43" s="102">
        <f>IF($K44="","",$K44)</f>
        <v>23</v>
      </c>
      <c r="AG43" s="102">
        <f>IF(J44="","",J44-1)</f>
        <v>7</v>
      </c>
      <c r="AH43" s="102">
        <f>IF($L44="","",$L44)</f>
        <v>1</v>
      </c>
      <c r="AI43" s="102">
        <f>IF($M44="","",$M44)</f>
        <v>4</v>
      </c>
      <c r="AJ43" s="102">
        <f>IF($H45="","",$H45)</f>
        <v>136</v>
      </c>
      <c r="AK43" s="102">
        <f>IF(AJ43="","",AJ43/100)</f>
        <v>1.36</v>
      </c>
      <c r="AL43" s="102">
        <f>IF($G45="","",$G45)</f>
        <v>14</v>
      </c>
      <c r="AM43" s="102">
        <f>IF($K45="","",$K45)</f>
        <v>28</v>
      </c>
      <c r="AN43" s="102">
        <f>IF(J45="","",J45-1)</f>
        <v>4</v>
      </c>
      <c r="AO43" s="102">
        <f>IF($L45="","",$L45)</f>
        <v>2</v>
      </c>
      <c r="AP43" s="102">
        <f>IF($M45="","",$M45)</f>
        <v>11</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1.6666666666666667</v>
      </c>
      <c r="BM43" s="102">
        <f>SUM(P43:P48)/U43</f>
        <v>0.33333333333333331</v>
      </c>
      <c r="BN43" s="102">
        <f>SUM(Q43:Q48)/U43</f>
        <v>16.333333333333332</v>
      </c>
      <c r="BO43" s="102">
        <f>SUM(R43:R48)/U43</f>
        <v>3.6666666666666665</v>
      </c>
    </row>
    <row r="44" spans="2:67" ht="15.75" x14ac:dyDescent="0.2">
      <c r="B44" s="147"/>
      <c r="C44" s="21" t="s">
        <v>103</v>
      </c>
      <c r="D44" s="19" t="s">
        <v>730</v>
      </c>
      <c r="E44" s="19">
        <v>261</v>
      </c>
      <c r="F44" s="20"/>
      <c r="G44" s="19">
        <v>11.1</v>
      </c>
      <c r="H44" s="19">
        <v>112</v>
      </c>
      <c r="I44" s="19"/>
      <c r="J44" s="19">
        <v>8</v>
      </c>
      <c r="K44" s="19">
        <v>23</v>
      </c>
      <c r="L44" s="19">
        <v>1</v>
      </c>
      <c r="M44" s="19">
        <v>4</v>
      </c>
      <c r="N44" s="19">
        <v>13</v>
      </c>
      <c r="O44" s="19">
        <v>0</v>
      </c>
      <c r="P44" s="19">
        <v>0</v>
      </c>
      <c r="Q44" s="19">
        <v>15</v>
      </c>
      <c r="R44" s="19">
        <v>4</v>
      </c>
      <c r="S44" s="18"/>
    </row>
    <row r="45" spans="2:67" ht="15.75" x14ac:dyDescent="0.2">
      <c r="B45" s="147"/>
      <c r="C45" s="21" t="s">
        <v>102</v>
      </c>
      <c r="D45" s="19" t="str">
        <f>D44</f>
        <v>SR</v>
      </c>
      <c r="E45" s="19">
        <f>E44</f>
        <v>261</v>
      </c>
      <c r="F45" s="20"/>
      <c r="G45" s="19">
        <v>14</v>
      </c>
      <c r="H45" s="19">
        <v>136</v>
      </c>
      <c r="I45" s="19"/>
      <c r="J45" s="19">
        <v>5</v>
      </c>
      <c r="K45" s="19">
        <v>28</v>
      </c>
      <c r="L45" s="19">
        <v>2</v>
      </c>
      <c r="M45" s="19">
        <v>11</v>
      </c>
      <c r="N45" s="19">
        <v>22</v>
      </c>
      <c r="O45" s="19">
        <v>5</v>
      </c>
      <c r="P45" s="19">
        <v>1</v>
      </c>
      <c r="Q45" s="19">
        <v>34</v>
      </c>
      <c r="R45" s="19">
        <v>2</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261</v>
      </c>
      <c r="F50" s="13">
        <f>F43</f>
        <v>1542.47</v>
      </c>
      <c r="G50" s="13">
        <f t="shared" ref="G50:R50" si="6">AVERAGE(G43:G48)</f>
        <v>12.033333333333333</v>
      </c>
      <c r="H50" s="13">
        <f t="shared" si="6"/>
        <v>111</v>
      </c>
      <c r="I50" s="13" t="e">
        <f t="shared" si="6"/>
        <v>#DIV/0!</v>
      </c>
      <c r="J50" s="13">
        <f t="shared" si="6"/>
        <v>7</v>
      </c>
      <c r="K50" s="13">
        <f t="shared" si="6"/>
        <v>23</v>
      </c>
      <c r="L50" s="13">
        <f t="shared" si="6"/>
        <v>2</v>
      </c>
      <c r="M50" s="13">
        <f t="shared" si="6"/>
        <v>6.333333333333333</v>
      </c>
      <c r="N50" s="13">
        <f t="shared" si="6"/>
        <v>16.666666666666668</v>
      </c>
      <c r="O50" s="13">
        <f t="shared" si="6"/>
        <v>1.6666666666666667</v>
      </c>
      <c r="P50" s="13">
        <f t="shared" si="6"/>
        <v>0.33333333333333331</v>
      </c>
      <c r="Q50" s="13">
        <f t="shared" si="6"/>
        <v>16.333333333333332</v>
      </c>
      <c r="R50" s="13">
        <f t="shared" si="6"/>
        <v>3.6666666666666665</v>
      </c>
      <c r="S50" s="12"/>
    </row>
    <row r="51" spans="2:67" ht="15.75" x14ac:dyDescent="0.2">
      <c r="B51" s="17"/>
      <c r="C51" s="16" t="s">
        <v>97</v>
      </c>
      <c r="D51" s="15"/>
      <c r="E51" s="14"/>
      <c r="F51" s="14"/>
      <c r="G51" s="13">
        <f t="shared" ref="G51:R51" si="7">STDEV(G43:G48)/SQRT(COUNT(G43:G48))</f>
        <v>0.98375697089157621</v>
      </c>
      <c r="H51" s="13">
        <f t="shared" si="7"/>
        <v>14.730919862656236</v>
      </c>
      <c r="I51" s="13" t="e">
        <f t="shared" si="7"/>
        <v>#DIV/0!</v>
      </c>
      <c r="J51" s="13">
        <f t="shared" si="7"/>
        <v>1</v>
      </c>
      <c r="K51" s="13">
        <f t="shared" si="7"/>
        <v>2.8867513459481291</v>
      </c>
      <c r="L51" s="13">
        <f t="shared" si="7"/>
        <v>0.57735026918962584</v>
      </c>
      <c r="M51" s="13">
        <f t="shared" si="7"/>
        <v>2.3333333333333335</v>
      </c>
      <c r="N51" s="13">
        <f t="shared" si="7"/>
        <v>2.7284509239574821</v>
      </c>
      <c r="O51" s="13">
        <f t="shared" si="7"/>
        <v>1.6666666666666667</v>
      </c>
      <c r="P51" s="13">
        <f t="shared" si="7"/>
        <v>0.33333333333333337</v>
      </c>
      <c r="Q51" s="13">
        <f t="shared" si="7"/>
        <v>9.8375697089158027</v>
      </c>
      <c r="R51" s="13">
        <f t="shared" si="7"/>
        <v>0.88191710368819676</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745</v>
      </c>
      <c r="E53" s="19">
        <v>258</v>
      </c>
      <c r="F53" s="19">
        <v>1526.93</v>
      </c>
      <c r="G53" s="19">
        <v>15.85</v>
      </c>
      <c r="H53" s="19">
        <v>120.5</v>
      </c>
      <c r="I53" s="19"/>
      <c r="J53" s="19">
        <v>6</v>
      </c>
      <c r="K53" s="19">
        <v>31</v>
      </c>
      <c r="L53" s="19">
        <v>1</v>
      </c>
      <c r="M53" s="19">
        <v>24</v>
      </c>
      <c r="N53" s="19">
        <v>38</v>
      </c>
      <c r="O53" s="19">
        <v>14</v>
      </c>
      <c r="P53" s="19">
        <v>3</v>
      </c>
      <c r="Q53" s="19">
        <v>19</v>
      </c>
      <c r="R53" s="19">
        <v>13</v>
      </c>
      <c r="S53" s="18" t="s">
        <v>731</v>
      </c>
      <c r="T53" s="7" t="s">
        <v>876</v>
      </c>
      <c r="U53" s="102">
        <v>3</v>
      </c>
      <c r="V53" s="102">
        <f>IF($H53="","",$H53)</f>
        <v>120.5</v>
      </c>
      <c r="W53" s="102">
        <f>IF(V53="","",V53/100)</f>
        <v>1.2050000000000001</v>
      </c>
      <c r="X53" s="102">
        <f>IF($G53="","",$G53)</f>
        <v>15.85</v>
      </c>
      <c r="Y53" s="102">
        <f>IF($K53="","",$K53)</f>
        <v>31</v>
      </c>
      <c r="Z53" s="102">
        <f>IF(J53="","",J53-1)</f>
        <v>5</v>
      </c>
      <c r="AA53" s="102">
        <f>IF($L53="","",$L53)</f>
        <v>1</v>
      </c>
      <c r="AB53" s="102">
        <f>IF($M53="","",$M53)</f>
        <v>24</v>
      </c>
      <c r="AC53" s="102">
        <f>IF($H54="","",$H54)</f>
        <v>105.4</v>
      </c>
      <c r="AD53" s="102">
        <f>IF(AC53="","",AC53/100)</f>
        <v>1.054</v>
      </c>
      <c r="AE53" s="102">
        <f>IF($G54="","",$G54)</f>
        <v>15.19</v>
      </c>
      <c r="AF53" s="102">
        <f>IF($K54="","",$K54)</f>
        <v>28</v>
      </c>
      <c r="AG53" s="102">
        <f>IF(J54="","",J54-1)</f>
        <v>6</v>
      </c>
      <c r="AH53" s="102">
        <f>IF($L54="","",$L54)</f>
        <v>2</v>
      </c>
      <c r="AI53" s="102">
        <f>IF($M54="","",$M54)</f>
        <v>36</v>
      </c>
      <c r="AJ53" s="102">
        <f>IF($H55="","",$H55)</f>
        <v>114.3</v>
      </c>
      <c r="AK53" s="102">
        <f>IF(AJ53="","",AJ53/100)</f>
        <v>1.143</v>
      </c>
      <c r="AL53" s="102">
        <f>IF($G55="","",$G55)</f>
        <v>15.76</v>
      </c>
      <c r="AM53" s="102">
        <f>IF($K55="","",$K55)</f>
        <v>27</v>
      </c>
      <c r="AN53" s="102">
        <f>IF(J55="","",J55-1)</f>
        <v>7</v>
      </c>
      <c r="AO53" s="102">
        <f>IF($L55="","",$L55)</f>
        <v>4</v>
      </c>
      <c r="AP53" s="102">
        <f>IF($M55="","",$M55)</f>
        <v>45</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5</v>
      </c>
      <c r="BM53" s="102">
        <f>SUM(P53:P58)/U53</f>
        <v>1</v>
      </c>
      <c r="BN53" s="102">
        <f>SUM(Q53:Q58)/U53</f>
        <v>15</v>
      </c>
      <c r="BO53" s="102">
        <f>SUM(R53:R58)/U53</f>
        <v>18</v>
      </c>
    </row>
    <row r="54" spans="2:67" ht="15.75" x14ac:dyDescent="0.2">
      <c r="B54" s="147"/>
      <c r="C54" s="21" t="s">
        <v>103</v>
      </c>
      <c r="D54" s="19" t="s">
        <v>745</v>
      </c>
      <c r="E54" s="19">
        <v>261</v>
      </c>
      <c r="F54" s="20"/>
      <c r="G54" s="19">
        <v>15.19</v>
      </c>
      <c r="H54" s="19">
        <v>105.4</v>
      </c>
      <c r="I54" s="19"/>
      <c r="J54" s="19">
        <v>7</v>
      </c>
      <c r="K54" s="19">
        <v>28</v>
      </c>
      <c r="L54" s="19">
        <v>2</v>
      </c>
      <c r="M54" s="19">
        <v>36</v>
      </c>
      <c r="N54" s="19">
        <v>46</v>
      </c>
      <c r="O54" s="19">
        <v>1</v>
      </c>
      <c r="P54" s="19">
        <v>0</v>
      </c>
      <c r="Q54" s="19">
        <v>12</v>
      </c>
      <c r="R54" s="19">
        <v>27</v>
      </c>
      <c r="S54" s="18" t="s">
        <v>732</v>
      </c>
    </row>
    <row r="55" spans="2:67" ht="15.75" x14ac:dyDescent="0.2">
      <c r="B55" s="147"/>
      <c r="C55" s="21" t="s">
        <v>102</v>
      </c>
      <c r="D55" s="19" t="s">
        <v>745</v>
      </c>
      <c r="E55" s="19">
        <f>E54</f>
        <v>261</v>
      </c>
      <c r="F55" s="20"/>
      <c r="G55" s="19">
        <v>15.76</v>
      </c>
      <c r="H55" s="19">
        <v>114.3</v>
      </c>
      <c r="I55" s="19"/>
      <c r="J55" s="19">
        <v>8</v>
      </c>
      <c r="K55" s="19">
        <v>27</v>
      </c>
      <c r="L55" s="19">
        <v>4</v>
      </c>
      <c r="M55" s="19">
        <v>45</v>
      </c>
      <c r="N55" s="19">
        <v>55</v>
      </c>
      <c r="O55" s="19">
        <v>0</v>
      </c>
      <c r="P55" s="19">
        <v>0</v>
      </c>
      <c r="Q55" s="19">
        <v>14</v>
      </c>
      <c r="R55" s="19">
        <v>14</v>
      </c>
      <c r="S55" s="18"/>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261</v>
      </c>
      <c r="F60" s="13">
        <f>F53</f>
        <v>1526.93</v>
      </c>
      <c r="G60" s="13">
        <f>AVERAGE(G53:G58)</f>
        <v>15.6</v>
      </c>
      <c r="H60" s="13">
        <f>AVERAGE(H53:H58)</f>
        <v>113.39999999999999</v>
      </c>
      <c r="I60" s="13" t="e">
        <f>AVERAGE(I53:I58)</f>
        <v>#DIV/0!</v>
      </c>
      <c r="J60" s="13">
        <f>AVERAGE(J53:J58)</f>
        <v>7</v>
      </c>
      <c r="K60" s="13">
        <f>AVERAGE(K54:K58)</f>
        <v>27.5</v>
      </c>
      <c r="L60" s="13">
        <f t="shared" ref="L60:R60" si="8">AVERAGE(L53:L58)</f>
        <v>2.3333333333333335</v>
      </c>
      <c r="M60" s="13">
        <f t="shared" si="8"/>
        <v>35</v>
      </c>
      <c r="N60" s="13">
        <f t="shared" si="8"/>
        <v>46.333333333333336</v>
      </c>
      <c r="O60" s="13">
        <f t="shared" si="8"/>
        <v>5</v>
      </c>
      <c r="P60" s="13">
        <f t="shared" si="8"/>
        <v>1</v>
      </c>
      <c r="Q60" s="13">
        <f t="shared" si="8"/>
        <v>15</v>
      </c>
      <c r="R60" s="13">
        <f t="shared" si="8"/>
        <v>18</v>
      </c>
      <c r="S60" s="12"/>
    </row>
    <row r="61" spans="2:67" ht="15.75" x14ac:dyDescent="0.2">
      <c r="B61" s="17"/>
      <c r="C61" s="16" t="s">
        <v>97</v>
      </c>
      <c r="D61" s="15"/>
      <c r="E61" s="14"/>
      <c r="F61" s="14"/>
      <c r="G61" s="13">
        <f>STDEV(G53:G58)/SQRT(COUNT(G53:G58))</f>
        <v>0.20663978319771831</v>
      </c>
      <c r="H61" s="13">
        <f>STDEV(H53:H58)/SQRT(COUNT(H53:H58))</f>
        <v>4.3821608064211111</v>
      </c>
      <c r="I61" s="13" t="e">
        <f>STDEV(I53:I58)/SQRT(COUNT(I53:I58))</f>
        <v>#DIV/0!</v>
      </c>
      <c r="J61" s="13">
        <f>STDEV(J53:J58)/SQRT(COUNT(J53:J58))</f>
        <v>0.57735026918962584</v>
      </c>
      <c r="K61" s="13">
        <f>STDEV(K54:K58)/SQRT(COUNT(K54:K58))</f>
        <v>0.5</v>
      </c>
      <c r="L61" s="13">
        <f t="shared" ref="L61:R61" si="9">STDEV(L53:L58)/SQRT(COUNT(L53:L58))</f>
        <v>0.88191710368819698</v>
      </c>
      <c r="M61" s="13">
        <f t="shared" si="9"/>
        <v>6.0827625302982193</v>
      </c>
      <c r="N61" s="13">
        <f t="shared" si="9"/>
        <v>4.9103066208854171</v>
      </c>
      <c r="O61" s="13">
        <f t="shared" si="9"/>
        <v>4.5092497528228943</v>
      </c>
      <c r="P61" s="13">
        <f t="shared" si="9"/>
        <v>1</v>
      </c>
      <c r="Q61" s="13">
        <f t="shared" si="9"/>
        <v>2.0816659994661326</v>
      </c>
      <c r="R61" s="13">
        <f t="shared" si="9"/>
        <v>4.5092497528228943</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730</v>
      </c>
      <c r="E63" s="19">
        <v>258</v>
      </c>
      <c r="F63" s="19">
        <v>1642.11</v>
      </c>
      <c r="G63" s="19">
        <v>18.399999999999999</v>
      </c>
      <c r="H63" s="19">
        <v>98.2</v>
      </c>
      <c r="I63" s="19"/>
      <c r="J63" s="19">
        <v>6</v>
      </c>
      <c r="K63" s="19">
        <v>27</v>
      </c>
      <c r="L63" s="19">
        <v>4</v>
      </c>
      <c r="M63" s="19">
        <v>44</v>
      </c>
      <c r="N63" s="19">
        <v>37</v>
      </c>
      <c r="O63" s="19">
        <v>21</v>
      </c>
      <c r="P63" s="19">
        <v>1</v>
      </c>
      <c r="Q63" s="19">
        <v>25</v>
      </c>
      <c r="R63" s="19">
        <v>26</v>
      </c>
      <c r="S63" s="18" t="s">
        <v>736</v>
      </c>
      <c r="U63" s="102">
        <v>3</v>
      </c>
      <c r="V63" s="102">
        <f>IF($H63="","",$H63)</f>
        <v>98.2</v>
      </c>
      <c r="W63" s="102">
        <f>IF(V63="","",V63/100)</f>
        <v>0.98199999999999998</v>
      </c>
      <c r="X63" s="102">
        <f>IF($G63="","",$G63)</f>
        <v>18.399999999999999</v>
      </c>
      <c r="Y63" s="102">
        <f>IF($K63="","",$K63)</f>
        <v>27</v>
      </c>
      <c r="Z63" s="102">
        <f>IF(J63="","",J63-1)</f>
        <v>5</v>
      </c>
      <c r="AA63" s="102">
        <f>IF($L63="","",$L63)</f>
        <v>4</v>
      </c>
      <c r="AB63" s="102">
        <f>IF($M63="","",$M63)</f>
        <v>44</v>
      </c>
      <c r="AC63" s="102">
        <f>IF($H64="","",$H64)</f>
        <v>106.3</v>
      </c>
      <c r="AD63" s="102">
        <f>IF(AC63="","",AC63/100)</f>
        <v>1.0629999999999999</v>
      </c>
      <c r="AE63" s="102">
        <f>IF($G64="","",$G64)</f>
        <v>19.5</v>
      </c>
      <c r="AF63" s="102">
        <f>IF($K64="","",$K64)</f>
        <v>29</v>
      </c>
      <c r="AG63" s="102">
        <f>IF(J64="","",J64-1)</f>
        <v>4</v>
      </c>
      <c r="AH63" s="102">
        <f>IF($L64="","",$L64)</f>
        <v>3</v>
      </c>
      <c r="AI63" s="102">
        <f>IF($M64="","",$M64)</f>
        <v>37</v>
      </c>
      <c r="AJ63" s="102">
        <f>IF($H65="","",$H65)</f>
        <v>94.5</v>
      </c>
      <c r="AK63" s="102">
        <f>IF(AJ63="","",AJ63/100)</f>
        <v>0.94499999999999995</v>
      </c>
      <c r="AL63" s="102">
        <f>IF($G65="","",$G65)</f>
        <v>15.9</v>
      </c>
      <c r="AM63" s="102">
        <f>IF($K65="","",$K65)</f>
        <v>26</v>
      </c>
      <c r="AN63" s="102">
        <f>IF(J65="","",J65-1)</f>
        <v>4</v>
      </c>
      <c r="AO63" s="102">
        <f>IF($L65="","",$L65)</f>
        <v>3</v>
      </c>
      <c r="AP63" s="102">
        <f>IF($M65="","",$M65)</f>
        <v>18</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10.333333333333334</v>
      </c>
      <c r="BM63" s="102">
        <f>SUM(P63:P68)/U63</f>
        <v>1.3333333333333333</v>
      </c>
      <c r="BN63" s="102">
        <f>SUM(Q63:Q68)/U63</f>
        <v>25</v>
      </c>
      <c r="BO63" s="102">
        <f>SUM(R63:R68)/U63</f>
        <v>19</v>
      </c>
    </row>
    <row r="64" spans="2:67" ht="15.75" x14ac:dyDescent="0.2">
      <c r="B64" s="147"/>
      <c r="C64" s="21" t="s">
        <v>103</v>
      </c>
      <c r="D64" s="19" t="s">
        <v>730</v>
      </c>
      <c r="E64" s="19">
        <v>261</v>
      </c>
      <c r="F64" s="20"/>
      <c r="G64" s="19">
        <v>19.5</v>
      </c>
      <c r="H64" s="19">
        <v>106.3</v>
      </c>
      <c r="I64" s="19"/>
      <c r="J64" s="19">
        <v>5</v>
      </c>
      <c r="K64" s="19">
        <v>29</v>
      </c>
      <c r="L64" s="19">
        <v>3</v>
      </c>
      <c r="M64" s="19">
        <v>37</v>
      </c>
      <c r="N64" s="19">
        <v>32</v>
      </c>
      <c r="O64" s="19">
        <v>1</v>
      </c>
      <c r="P64" s="19">
        <v>2</v>
      </c>
      <c r="Q64" s="19">
        <v>41</v>
      </c>
      <c r="R64" s="19">
        <v>8</v>
      </c>
      <c r="S64" s="18" t="s">
        <v>731</v>
      </c>
    </row>
    <row r="65" spans="2:67" ht="15.75" x14ac:dyDescent="0.2">
      <c r="B65" s="147"/>
      <c r="C65" s="21" t="s">
        <v>102</v>
      </c>
      <c r="D65" s="19" t="str">
        <f>D64</f>
        <v>SR</v>
      </c>
      <c r="E65" s="19">
        <f>E64</f>
        <v>261</v>
      </c>
      <c r="F65" s="20"/>
      <c r="G65" s="19">
        <v>15.9</v>
      </c>
      <c r="H65" s="19">
        <v>94.5</v>
      </c>
      <c r="I65" s="19"/>
      <c r="J65" s="19">
        <v>5</v>
      </c>
      <c r="K65" s="19">
        <v>26</v>
      </c>
      <c r="L65" s="19">
        <v>3</v>
      </c>
      <c r="M65" s="19">
        <v>18</v>
      </c>
      <c r="N65" s="19">
        <v>21</v>
      </c>
      <c r="O65" s="19">
        <v>9</v>
      </c>
      <c r="P65" s="19">
        <v>1</v>
      </c>
      <c r="Q65" s="19">
        <v>9</v>
      </c>
      <c r="R65" s="19">
        <v>23</v>
      </c>
      <c r="S65" s="18" t="s">
        <v>732</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261</v>
      </c>
      <c r="F70" s="13">
        <f>F63</f>
        <v>1642.11</v>
      </c>
      <c r="G70" s="13">
        <f>AVERAGE(G63:G68)</f>
        <v>17.933333333333334</v>
      </c>
      <c r="H70" s="13">
        <f>AVERAGE(H63:H68)</f>
        <v>99.666666666666671</v>
      </c>
      <c r="I70" s="13" t="e">
        <f>AVERAGE(I63:I68)</f>
        <v>#DIV/0!</v>
      </c>
      <c r="J70" s="13">
        <f>AVERAGE(J63:J68)</f>
        <v>5.333333333333333</v>
      </c>
      <c r="K70" s="13">
        <f>AVERAGE(K64:K68)</f>
        <v>27.5</v>
      </c>
      <c r="L70" s="13">
        <f t="shared" ref="L70:R70" si="10">AVERAGE(L63:L68)</f>
        <v>3.3333333333333335</v>
      </c>
      <c r="M70" s="13">
        <f t="shared" si="10"/>
        <v>33</v>
      </c>
      <c r="N70" s="13">
        <f t="shared" si="10"/>
        <v>30</v>
      </c>
      <c r="O70" s="13">
        <f t="shared" si="10"/>
        <v>10.333333333333334</v>
      </c>
      <c r="P70" s="13">
        <f t="shared" si="10"/>
        <v>1.3333333333333333</v>
      </c>
      <c r="Q70" s="13">
        <f t="shared" si="10"/>
        <v>25</v>
      </c>
      <c r="R70" s="13">
        <f t="shared" si="10"/>
        <v>19</v>
      </c>
      <c r="S70" s="12"/>
    </row>
    <row r="71" spans="2:67" ht="15.75" x14ac:dyDescent="0.2">
      <c r="B71" s="17"/>
      <c r="C71" s="16" t="s">
        <v>97</v>
      </c>
      <c r="D71" s="15"/>
      <c r="E71" s="14"/>
      <c r="F71" s="14"/>
      <c r="G71" s="13">
        <f>STDEV(G63:G68)/SQRT(COUNT(G63:G68))</f>
        <v>1.0651030205780303</v>
      </c>
      <c r="H71" s="13">
        <f>STDEV(H63:H68)/SQRT(COUNT(H63:H68))</f>
        <v>3.4844097220492172</v>
      </c>
      <c r="I71" s="13" t="e">
        <f>STDEV(I63:I68)/SQRT(COUNT(I63:I68))</f>
        <v>#DIV/0!</v>
      </c>
      <c r="J71" s="13">
        <f>STDEV(J63:J68)/SQRT(COUNT(J63:J68))</f>
        <v>0.33333333333333337</v>
      </c>
      <c r="K71" s="13">
        <f>STDEV(K64:K68)/SQRT(COUNT(K64:K68))</f>
        <v>1.4999999999999998</v>
      </c>
      <c r="L71" s="13">
        <f t="shared" ref="L71:R71" si="11">STDEV(L63:L68)/SQRT(COUNT(L63:L68))</f>
        <v>0.33333333333333276</v>
      </c>
      <c r="M71" s="13">
        <f t="shared" si="11"/>
        <v>7.7674534651540297</v>
      </c>
      <c r="N71" s="13">
        <f t="shared" si="11"/>
        <v>4.7258156262526088</v>
      </c>
      <c r="O71" s="13">
        <f t="shared" si="11"/>
        <v>5.8118652580542323</v>
      </c>
      <c r="P71" s="13">
        <f t="shared" si="11"/>
        <v>0.33333333333333337</v>
      </c>
      <c r="Q71" s="13">
        <f t="shared" si="11"/>
        <v>9.2376043070340135</v>
      </c>
      <c r="R71" s="13">
        <f t="shared" si="11"/>
        <v>5.5677643628300224</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730</v>
      </c>
      <c r="E73" s="19">
        <v>258</v>
      </c>
      <c r="F73" s="19">
        <v>1318.84</v>
      </c>
      <c r="G73" s="19">
        <v>10.92</v>
      </c>
      <c r="H73" s="19">
        <v>82.3</v>
      </c>
      <c r="I73" s="19"/>
      <c r="J73" s="19">
        <v>7</v>
      </c>
      <c r="K73" s="19">
        <v>23</v>
      </c>
      <c r="L73" s="19">
        <v>1</v>
      </c>
      <c r="M73" s="19">
        <v>17</v>
      </c>
      <c r="N73" s="19">
        <v>27</v>
      </c>
      <c r="O73" s="19">
        <v>4</v>
      </c>
      <c r="P73" s="19">
        <v>0</v>
      </c>
      <c r="Q73" s="19">
        <v>3</v>
      </c>
      <c r="R73" s="19">
        <v>10</v>
      </c>
      <c r="S73" s="18" t="s">
        <v>731</v>
      </c>
      <c r="U73" s="102">
        <v>3</v>
      </c>
      <c r="V73" s="102">
        <f>IF($H73="","",$H73)</f>
        <v>82.3</v>
      </c>
      <c r="W73" s="102">
        <f>IF(V73="","",V73/100)</f>
        <v>0.82299999999999995</v>
      </c>
      <c r="X73" s="102">
        <f>IF($G73="","",$G73)</f>
        <v>10.92</v>
      </c>
      <c r="Y73" s="102">
        <f>IF($K73="","",$K73)</f>
        <v>23</v>
      </c>
      <c r="Z73" s="102">
        <f>IF(J73="","",J73-1)</f>
        <v>6</v>
      </c>
      <c r="AA73" s="102">
        <f>IF($L73="","",$L73)</f>
        <v>1</v>
      </c>
      <c r="AB73" s="102">
        <f>IF($M73="","",$M73)</f>
        <v>17</v>
      </c>
      <c r="AC73" s="102">
        <f>IF($H74="","",$H74)</f>
        <v>88.5</v>
      </c>
      <c r="AD73" s="102">
        <f>IF(AC73="","",AC73/100)</f>
        <v>0.88500000000000001</v>
      </c>
      <c r="AE73" s="102">
        <f>IF($G74="","",$G74)</f>
        <v>14</v>
      </c>
      <c r="AF73" s="102">
        <f>IF($K74="","",$K74)</f>
        <v>20</v>
      </c>
      <c r="AG73" s="102">
        <f>IF(J74="","",J74-1)</f>
        <v>4</v>
      </c>
      <c r="AH73" s="102">
        <f>IF($L74="","",$L74)</f>
        <v>2</v>
      </c>
      <c r="AI73" s="102">
        <f>IF($M74="","",$M74)</f>
        <v>20</v>
      </c>
      <c r="AJ73" s="102">
        <f>IF($H75="","",$H75)</f>
        <v>85.3</v>
      </c>
      <c r="AK73" s="102">
        <f>IF(AJ73="","",AJ73/100)</f>
        <v>0.85299999999999998</v>
      </c>
      <c r="AL73" s="102">
        <f>IF($G75="","",$G75)</f>
        <v>12</v>
      </c>
      <c r="AM73" s="102">
        <f>IF($K75="","",$K75)</f>
        <v>22</v>
      </c>
      <c r="AN73" s="102">
        <f>IF(J75="","",J75-1)</f>
        <v>3</v>
      </c>
      <c r="AO73" s="102">
        <f>IF($L75="","",$L75)</f>
        <v>1</v>
      </c>
      <c r="AP73" s="102">
        <f>IF($M75="","",$M75)</f>
        <v>11</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5</v>
      </c>
      <c r="BM73" s="102">
        <f>SUM(P73:P78)/U73</f>
        <v>0.33333333333333331</v>
      </c>
      <c r="BN73" s="102">
        <f>SUM(Q73:Q78)/U73</f>
        <v>4.666666666666667</v>
      </c>
      <c r="BO73" s="102">
        <f>SUM(R73:R78)/U73</f>
        <v>12.333333333333334</v>
      </c>
    </row>
    <row r="74" spans="2:67" ht="15.75" x14ac:dyDescent="0.2">
      <c r="B74" s="147"/>
      <c r="C74" s="21" t="s">
        <v>103</v>
      </c>
      <c r="D74" s="19" t="s">
        <v>730</v>
      </c>
      <c r="E74" s="19">
        <v>261</v>
      </c>
      <c r="F74" s="20"/>
      <c r="G74" s="19">
        <v>14</v>
      </c>
      <c r="H74" s="19">
        <v>88.5</v>
      </c>
      <c r="I74" s="19"/>
      <c r="J74" s="19">
        <v>5</v>
      </c>
      <c r="K74" s="19">
        <v>20</v>
      </c>
      <c r="L74" s="19">
        <v>2</v>
      </c>
      <c r="M74" s="19">
        <v>20</v>
      </c>
      <c r="N74" s="19">
        <v>28</v>
      </c>
      <c r="O74" s="19">
        <v>0</v>
      </c>
      <c r="P74" s="19">
        <v>0</v>
      </c>
      <c r="Q74" s="19">
        <v>9</v>
      </c>
      <c r="R74" s="19">
        <v>15</v>
      </c>
      <c r="S74" s="18"/>
    </row>
    <row r="75" spans="2:67" ht="15.75" x14ac:dyDescent="0.2">
      <c r="B75" s="147"/>
      <c r="C75" s="21" t="s">
        <v>102</v>
      </c>
      <c r="D75" s="19" t="str">
        <f>D74</f>
        <v>SR</v>
      </c>
      <c r="E75" s="19">
        <f>E74</f>
        <v>261</v>
      </c>
      <c r="F75" s="20"/>
      <c r="G75" s="19">
        <v>12</v>
      </c>
      <c r="H75" s="19">
        <v>85.3</v>
      </c>
      <c r="I75" s="19"/>
      <c r="J75" s="19">
        <v>4</v>
      </c>
      <c r="K75" s="19">
        <v>22</v>
      </c>
      <c r="L75" s="19">
        <v>1</v>
      </c>
      <c r="M75" s="19">
        <v>11</v>
      </c>
      <c r="N75" s="19">
        <v>23</v>
      </c>
      <c r="O75" s="19">
        <v>11</v>
      </c>
      <c r="P75" s="19">
        <v>1</v>
      </c>
      <c r="Q75" s="19">
        <v>2</v>
      </c>
      <c r="R75" s="19">
        <v>12</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261</v>
      </c>
      <c r="F80" s="13">
        <f>F73</f>
        <v>1318.84</v>
      </c>
      <c r="G80" s="13">
        <f t="shared" ref="G80:R80" si="12">AVERAGE(G73:G78)</f>
        <v>12.306666666666667</v>
      </c>
      <c r="H80" s="13">
        <f t="shared" si="12"/>
        <v>85.366666666666674</v>
      </c>
      <c r="I80" s="13" t="e">
        <f t="shared" si="12"/>
        <v>#DIV/0!</v>
      </c>
      <c r="J80" s="13">
        <f t="shared" si="12"/>
        <v>5.333333333333333</v>
      </c>
      <c r="K80" s="13">
        <f t="shared" si="12"/>
        <v>21.666666666666668</v>
      </c>
      <c r="L80" s="13">
        <f t="shared" si="12"/>
        <v>1.3333333333333333</v>
      </c>
      <c r="M80" s="13">
        <f t="shared" si="12"/>
        <v>16</v>
      </c>
      <c r="N80" s="13">
        <f t="shared" si="12"/>
        <v>26</v>
      </c>
      <c r="O80" s="13">
        <f t="shared" si="12"/>
        <v>5</v>
      </c>
      <c r="P80" s="13">
        <f t="shared" si="12"/>
        <v>0.33333333333333331</v>
      </c>
      <c r="Q80" s="13">
        <f t="shared" si="12"/>
        <v>4.666666666666667</v>
      </c>
      <c r="R80" s="13">
        <f t="shared" si="12"/>
        <v>12.333333333333334</v>
      </c>
      <c r="S80" s="12"/>
    </row>
    <row r="81" spans="2:67" ht="15.75" x14ac:dyDescent="0.2">
      <c r="B81" s="17"/>
      <c r="C81" s="16" t="s">
        <v>97</v>
      </c>
      <c r="D81" s="15"/>
      <c r="E81" s="14"/>
      <c r="F81" s="14"/>
      <c r="G81" s="13">
        <f t="shared" ref="G81:R81" si="13">STDEV(G73:G78)/SQRT(COUNT(G73:G78))</f>
        <v>0.90224411577157937</v>
      </c>
      <c r="H81" s="13">
        <f t="shared" si="13"/>
        <v>1.790096210946341</v>
      </c>
      <c r="I81" s="13" t="e">
        <f t="shared" si="13"/>
        <v>#DIV/0!</v>
      </c>
      <c r="J81" s="13">
        <f t="shared" si="13"/>
        <v>0.88191710368819731</v>
      </c>
      <c r="K81" s="13">
        <f t="shared" si="13"/>
        <v>0.88191710368819698</v>
      </c>
      <c r="L81" s="13">
        <f t="shared" si="13"/>
        <v>0.33333333333333337</v>
      </c>
      <c r="M81" s="13">
        <f t="shared" si="13"/>
        <v>2.6457513110645907</v>
      </c>
      <c r="N81" s="13">
        <f t="shared" si="13"/>
        <v>1.5275252316519468</v>
      </c>
      <c r="O81" s="13">
        <f t="shared" si="13"/>
        <v>3.2145502536643185</v>
      </c>
      <c r="P81" s="13">
        <f t="shared" si="13"/>
        <v>0.33333333333333337</v>
      </c>
      <c r="Q81" s="13">
        <f t="shared" si="13"/>
        <v>2.1858128414340006</v>
      </c>
      <c r="R81" s="13">
        <f t="shared" si="13"/>
        <v>1.452966314513559</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745</v>
      </c>
      <c r="E83" s="19">
        <v>258</v>
      </c>
      <c r="F83" s="19">
        <v>1475.27</v>
      </c>
      <c r="G83" s="19">
        <v>12.3</v>
      </c>
      <c r="H83" s="19">
        <v>95.2</v>
      </c>
      <c r="I83" s="19"/>
      <c r="J83" s="19">
        <v>5</v>
      </c>
      <c r="K83" s="19">
        <v>25</v>
      </c>
      <c r="L83" s="19">
        <v>2</v>
      </c>
      <c r="M83" s="19">
        <v>23</v>
      </c>
      <c r="N83" s="19">
        <v>21</v>
      </c>
      <c r="O83" s="19">
        <v>13</v>
      </c>
      <c r="P83" s="19">
        <v>7</v>
      </c>
      <c r="Q83" s="19">
        <v>11</v>
      </c>
      <c r="R83" s="19">
        <v>19</v>
      </c>
      <c r="S83" s="18" t="s">
        <v>731</v>
      </c>
      <c r="T83" s="7" t="s">
        <v>789</v>
      </c>
      <c r="U83" s="102">
        <v>3</v>
      </c>
      <c r="V83" s="102">
        <f>IF($H83="","",$H83)</f>
        <v>95.2</v>
      </c>
      <c r="W83" s="102">
        <f>IF(V83="","",V83/100)</f>
        <v>0.95200000000000007</v>
      </c>
      <c r="X83" s="102">
        <f>IF($G83="","",$G83)</f>
        <v>12.3</v>
      </c>
      <c r="Y83" s="102">
        <f>IF($K83="","",$K83)</f>
        <v>25</v>
      </c>
      <c r="Z83" s="102">
        <f>IF(J83="","",J83-1)</f>
        <v>4</v>
      </c>
      <c r="AA83" s="102">
        <f>IF($L83="","",$L83)</f>
        <v>2</v>
      </c>
      <c r="AB83" s="102">
        <f>IF($M83="","",$M83)</f>
        <v>23</v>
      </c>
      <c r="AC83" s="102">
        <f>IF($H84="","",$H84)</f>
        <v>85.6</v>
      </c>
      <c r="AD83" s="102">
        <f>IF(AC83="","",AC83/100)</f>
        <v>0.85599999999999998</v>
      </c>
      <c r="AE83" s="102">
        <f>IF($G84="","",$G84)</f>
        <v>17.8</v>
      </c>
      <c r="AF83" s="102">
        <f>IF($K84="","",$K84)</f>
        <v>21</v>
      </c>
      <c r="AG83" s="102">
        <f>IF(J84="","",J84-1)</f>
        <v>5</v>
      </c>
      <c r="AH83" s="102">
        <f>IF($L84="","",$L84)</f>
        <v>3</v>
      </c>
      <c r="AI83" s="102">
        <f>IF($M84="","",$M84)</f>
        <v>32</v>
      </c>
      <c r="AJ83" s="102">
        <f>IF($H85="","",$H85)</f>
        <v>91.3</v>
      </c>
      <c r="AK83" s="102">
        <f>IF(AJ83="","",AJ83/100)</f>
        <v>0.91299999999999992</v>
      </c>
      <c r="AL83" s="102">
        <f>IF($G85="","",$G85)</f>
        <v>18.2</v>
      </c>
      <c r="AM83" s="102">
        <f>IF($K85="","",$K85)</f>
        <v>25</v>
      </c>
      <c r="AN83" s="102">
        <f>IF(J85="","",J85-1)</f>
        <v>4</v>
      </c>
      <c r="AO83" s="102">
        <f>IF($L85="","",$L85)</f>
        <v>2</v>
      </c>
      <c r="AP83" s="102">
        <f>IF($M85="","",$M85)</f>
        <v>11</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20.666666666666668</v>
      </c>
      <c r="BM83" s="102">
        <f>SUM(P83:P88)/U83</f>
        <v>3.3333333333333335</v>
      </c>
      <c r="BN83" s="102">
        <f>SUM(Q83:Q88)/U83</f>
        <v>7</v>
      </c>
      <c r="BO83" s="102">
        <f>SUM(R83:R88)/U83</f>
        <v>26.333333333333332</v>
      </c>
    </row>
    <row r="84" spans="2:67" ht="15.75" x14ac:dyDescent="0.2">
      <c r="B84" s="147"/>
      <c r="C84" s="21" t="s">
        <v>103</v>
      </c>
      <c r="D84" s="19" t="s">
        <v>730</v>
      </c>
      <c r="E84" s="19">
        <v>261</v>
      </c>
      <c r="F84" s="20"/>
      <c r="G84" s="19">
        <v>17.8</v>
      </c>
      <c r="H84" s="19">
        <v>85.6</v>
      </c>
      <c r="I84" s="19"/>
      <c r="J84" s="19">
        <v>6</v>
      </c>
      <c r="K84" s="19">
        <v>21</v>
      </c>
      <c r="L84" s="19">
        <v>3</v>
      </c>
      <c r="M84" s="19">
        <v>32</v>
      </c>
      <c r="N84" s="19">
        <v>27</v>
      </c>
      <c r="O84" s="19">
        <v>17</v>
      </c>
      <c r="P84" s="19">
        <v>1</v>
      </c>
      <c r="Q84" s="19">
        <v>1</v>
      </c>
      <c r="R84" s="19">
        <v>33</v>
      </c>
      <c r="S84" s="18" t="s">
        <v>736</v>
      </c>
      <c r="T84" s="7" t="s">
        <v>875</v>
      </c>
    </row>
    <row r="85" spans="2:67" ht="15.75" x14ac:dyDescent="0.2">
      <c r="B85" s="147"/>
      <c r="C85" s="21" t="s">
        <v>102</v>
      </c>
      <c r="D85" s="19" t="str">
        <f>D84</f>
        <v>SR</v>
      </c>
      <c r="E85" s="19">
        <f>E84</f>
        <v>261</v>
      </c>
      <c r="F85" s="20"/>
      <c r="G85" s="19">
        <v>18.2</v>
      </c>
      <c r="H85" s="19">
        <v>91.3</v>
      </c>
      <c r="I85" s="19"/>
      <c r="J85" s="19">
        <v>5</v>
      </c>
      <c r="K85" s="19">
        <v>25</v>
      </c>
      <c r="L85" s="19">
        <v>2</v>
      </c>
      <c r="M85" s="19">
        <v>11</v>
      </c>
      <c r="N85" s="19">
        <v>36</v>
      </c>
      <c r="O85" s="19">
        <v>32</v>
      </c>
      <c r="P85" s="19">
        <v>2</v>
      </c>
      <c r="Q85" s="19">
        <v>9</v>
      </c>
      <c r="R85" s="19">
        <v>27</v>
      </c>
      <c r="S85" s="18" t="s">
        <v>732</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261</v>
      </c>
      <c r="F90" s="13">
        <f>F83</f>
        <v>1475.27</v>
      </c>
      <c r="G90" s="13">
        <f t="shared" ref="G90:R90" si="14">AVERAGE(G83:G88)</f>
        <v>16.099999999999998</v>
      </c>
      <c r="H90" s="13">
        <f t="shared" si="14"/>
        <v>90.7</v>
      </c>
      <c r="I90" s="13" t="e">
        <f t="shared" si="14"/>
        <v>#DIV/0!</v>
      </c>
      <c r="J90" s="13">
        <f t="shared" si="14"/>
        <v>5.333333333333333</v>
      </c>
      <c r="K90" s="13">
        <f t="shared" si="14"/>
        <v>23.666666666666668</v>
      </c>
      <c r="L90" s="13">
        <f t="shared" si="14"/>
        <v>2.3333333333333335</v>
      </c>
      <c r="M90" s="13">
        <f t="shared" si="14"/>
        <v>22</v>
      </c>
      <c r="N90" s="13">
        <f t="shared" si="14"/>
        <v>28</v>
      </c>
      <c r="O90" s="13">
        <f t="shared" si="14"/>
        <v>20.666666666666668</v>
      </c>
      <c r="P90" s="13">
        <f t="shared" si="14"/>
        <v>3.3333333333333335</v>
      </c>
      <c r="Q90" s="13">
        <f t="shared" si="14"/>
        <v>7</v>
      </c>
      <c r="R90" s="13">
        <f t="shared" si="14"/>
        <v>26.333333333333332</v>
      </c>
      <c r="S90" s="12"/>
    </row>
    <row r="91" spans="2:67" ht="15.75" x14ac:dyDescent="0.2">
      <c r="B91" s="17"/>
      <c r="C91" s="16" t="s">
        <v>97</v>
      </c>
      <c r="D91" s="15"/>
      <c r="E91" s="14"/>
      <c r="F91" s="14"/>
      <c r="G91" s="13">
        <f t="shared" ref="G91:R91" si="15">STDEV(G83:G88)/SQRT(COUNT(G83:G88))</f>
        <v>1.9035055380358983</v>
      </c>
      <c r="H91" s="13">
        <f t="shared" si="15"/>
        <v>2.7874719729532731</v>
      </c>
      <c r="I91" s="13" t="e">
        <f t="shared" si="15"/>
        <v>#DIV/0!</v>
      </c>
      <c r="J91" s="13">
        <f t="shared" si="15"/>
        <v>0.33333333333333337</v>
      </c>
      <c r="K91" s="13">
        <f t="shared" si="15"/>
        <v>1.3333333333333335</v>
      </c>
      <c r="L91" s="13">
        <f t="shared" si="15"/>
        <v>0.33333333333333365</v>
      </c>
      <c r="M91" s="13">
        <f t="shared" si="15"/>
        <v>6.0827625302982193</v>
      </c>
      <c r="N91" s="13">
        <f t="shared" si="15"/>
        <v>4.358898943540674</v>
      </c>
      <c r="O91" s="13">
        <f t="shared" si="15"/>
        <v>5.7831171909658252</v>
      </c>
      <c r="P91" s="13">
        <f t="shared" si="15"/>
        <v>1.855921454276674</v>
      </c>
      <c r="Q91" s="13">
        <f t="shared" si="15"/>
        <v>3.0550504633038935</v>
      </c>
      <c r="R91" s="13">
        <f t="shared" si="15"/>
        <v>4.0551750201988099</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0A28A-12F7-48CB-911B-5372263DC96E}">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730</v>
      </c>
      <c r="E13" s="19">
        <v>258</v>
      </c>
      <c r="F13" s="19">
        <v>1292.83</v>
      </c>
      <c r="G13" s="19">
        <v>16.73</v>
      </c>
      <c r="H13" s="19">
        <v>101.3</v>
      </c>
      <c r="I13" s="19"/>
      <c r="J13" s="19">
        <v>5</v>
      </c>
      <c r="K13" s="19">
        <v>28</v>
      </c>
      <c r="L13" s="19">
        <v>3</v>
      </c>
      <c r="M13" s="19">
        <v>41</v>
      </c>
      <c r="N13" s="19">
        <v>45</v>
      </c>
      <c r="O13" s="19">
        <v>29</v>
      </c>
      <c r="P13" s="19">
        <v>2</v>
      </c>
      <c r="Q13" s="19">
        <v>5</v>
      </c>
      <c r="R13" s="19">
        <v>22</v>
      </c>
      <c r="S13" s="18"/>
      <c r="T13" s="7" t="s">
        <v>792</v>
      </c>
      <c r="U13" s="102">
        <v>3</v>
      </c>
      <c r="V13" s="102">
        <f>IF($H13="","",$H13)</f>
        <v>101.3</v>
      </c>
      <c r="W13" s="102">
        <f>IF(V13="","",V13/100)</f>
        <v>1.0129999999999999</v>
      </c>
      <c r="X13" s="102">
        <f>IF($G13="","",$G13)</f>
        <v>16.73</v>
      </c>
      <c r="Y13" s="102">
        <f>IF($K13="","",$K13)</f>
        <v>28</v>
      </c>
      <c r="Z13" s="102">
        <f>IF(J13="","",J13-1)</f>
        <v>4</v>
      </c>
      <c r="AA13" s="102">
        <f>IF($L13="","",$L13)</f>
        <v>3</v>
      </c>
      <c r="AB13" s="102">
        <f>IF($M13="","",$M13)</f>
        <v>41</v>
      </c>
      <c r="AC13" s="102">
        <f>IF($H14="","",$H14)</f>
        <v>98.4</v>
      </c>
      <c r="AD13" s="102">
        <f>IF(AC13="","",AC13/100)</f>
        <v>0.9840000000000001</v>
      </c>
      <c r="AE13" s="102">
        <f>IF($G14="","",$G14)</f>
        <v>13.72</v>
      </c>
      <c r="AF13" s="102">
        <f>IF($K14="","",$K14)</f>
        <v>25</v>
      </c>
      <c r="AG13" s="102">
        <f>IF(J14="","",J14-1)</f>
        <v>5</v>
      </c>
      <c r="AH13" s="102">
        <f>IF($L14="","",$L14)</f>
        <v>1</v>
      </c>
      <c r="AI13" s="102">
        <f>IF($M14="","",$M14)</f>
        <v>18</v>
      </c>
      <c r="AJ13" s="102">
        <f>IF($H15="","",$H15)</f>
        <v>87.3</v>
      </c>
      <c r="AK13" s="102">
        <f>IF(AJ13="","",AJ13/100)</f>
        <v>0.873</v>
      </c>
      <c r="AL13" s="102">
        <f>IF($G15="","",$G15)</f>
        <v>13.77</v>
      </c>
      <c r="AM13" s="102">
        <f>IF($K15="","",$K15)</f>
        <v>25</v>
      </c>
      <c r="AN13" s="102">
        <f>IF(J15="","",J15-1)</f>
        <v>9</v>
      </c>
      <c r="AO13" s="102">
        <f>IF($L15="","",$L15)</f>
        <v>2</v>
      </c>
      <c r="AP13" s="102">
        <f>IF($M15="","",$M15)</f>
        <v>11</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16</v>
      </c>
      <c r="BM13" s="102">
        <f>SUM(P13:P18)/U13</f>
        <v>0.66666666666666663</v>
      </c>
      <c r="BN13" s="102">
        <f>SUM(Q13:Q18)/U13</f>
        <v>3</v>
      </c>
      <c r="BO13" s="102">
        <f>SUM(R13:R18)/U13</f>
        <v>21</v>
      </c>
    </row>
    <row r="14" spans="2:67" ht="15.75" x14ac:dyDescent="0.2">
      <c r="B14" s="147"/>
      <c r="C14" s="21" t="s">
        <v>103</v>
      </c>
      <c r="D14" s="19" t="s">
        <v>745</v>
      </c>
      <c r="E14" s="19">
        <v>262</v>
      </c>
      <c r="F14" s="20"/>
      <c r="G14" s="19">
        <v>13.72</v>
      </c>
      <c r="H14" s="19">
        <v>98.4</v>
      </c>
      <c r="I14" s="19"/>
      <c r="J14" s="19">
        <v>6</v>
      </c>
      <c r="K14" s="19">
        <v>25</v>
      </c>
      <c r="L14" s="19">
        <v>1</v>
      </c>
      <c r="M14" s="19">
        <v>18</v>
      </c>
      <c r="N14" s="19">
        <v>27</v>
      </c>
      <c r="O14" s="19">
        <v>16</v>
      </c>
      <c r="P14" s="19">
        <v>0</v>
      </c>
      <c r="Q14" s="19">
        <v>2</v>
      </c>
      <c r="R14" s="19">
        <v>22</v>
      </c>
      <c r="S14" s="18" t="s">
        <v>731</v>
      </c>
      <c r="T14" s="7" t="s">
        <v>791</v>
      </c>
    </row>
    <row r="15" spans="2:67" ht="15.75" x14ac:dyDescent="0.2">
      <c r="B15" s="147"/>
      <c r="C15" s="21" t="s">
        <v>102</v>
      </c>
      <c r="D15" s="19" t="str">
        <f>D14</f>
        <v>CO'B</v>
      </c>
      <c r="E15" s="19">
        <f>E14</f>
        <v>262</v>
      </c>
      <c r="F15" s="20"/>
      <c r="G15" s="19">
        <v>13.77</v>
      </c>
      <c r="H15" s="19">
        <v>87.3</v>
      </c>
      <c r="I15" s="19"/>
      <c r="J15" s="19">
        <v>10</v>
      </c>
      <c r="K15" s="19">
        <v>25</v>
      </c>
      <c r="L15" s="19">
        <v>2</v>
      </c>
      <c r="M15" s="19">
        <v>11</v>
      </c>
      <c r="N15" s="19">
        <v>29</v>
      </c>
      <c r="O15" s="19">
        <v>3</v>
      </c>
      <c r="P15" s="19">
        <v>0</v>
      </c>
      <c r="Q15" s="19">
        <v>2</v>
      </c>
      <c r="R15" s="19">
        <v>19</v>
      </c>
      <c r="S15" s="18"/>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262</v>
      </c>
      <c r="F20" s="13">
        <f>F13</f>
        <v>1292.83</v>
      </c>
      <c r="G20" s="13">
        <f t="shared" ref="G20:R20" si="0">AVERAGE(G13:G18)</f>
        <v>14.74</v>
      </c>
      <c r="H20" s="13">
        <f t="shared" si="0"/>
        <v>95.666666666666671</v>
      </c>
      <c r="I20" s="13" t="e">
        <f t="shared" si="0"/>
        <v>#DIV/0!</v>
      </c>
      <c r="J20" s="13">
        <f t="shared" si="0"/>
        <v>7</v>
      </c>
      <c r="K20" s="13">
        <f t="shared" si="0"/>
        <v>26</v>
      </c>
      <c r="L20" s="13">
        <f t="shared" si="0"/>
        <v>2</v>
      </c>
      <c r="M20" s="13">
        <f t="shared" si="0"/>
        <v>23.333333333333332</v>
      </c>
      <c r="N20" s="13">
        <f t="shared" si="0"/>
        <v>33.666666666666664</v>
      </c>
      <c r="O20" s="13">
        <f t="shared" si="0"/>
        <v>16</v>
      </c>
      <c r="P20" s="13">
        <f t="shared" si="0"/>
        <v>0.66666666666666663</v>
      </c>
      <c r="Q20" s="13">
        <f t="shared" si="0"/>
        <v>3</v>
      </c>
      <c r="R20" s="13">
        <f t="shared" si="0"/>
        <v>21</v>
      </c>
      <c r="S20" s="12"/>
    </row>
    <row r="21" spans="2:67" ht="15.75" x14ac:dyDescent="0.2">
      <c r="B21" s="17"/>
      <c r="C21" s="16" t="s">
        <v>97</v>
      </c>
      <c r="D21" s="15"/>
      <c r="E21" s="14"/>
      <c r="F21" s="14"/>
      <c r="G21" s="13">
        <f t="shared" ref="G21:R21" si="1">STDEV(G13:G18)/SQRT(COUNT(G13:G18))</f>
        <v>0.99510468461028456</v>
      </c>
      <c r="H21" s="13">
        <f t="shared" si="1"/>
        <v>4.2662760237836377</v>
      </c>
      <c r="I21" s="13" t="e">
        <f t="shared" si="1"/>
        <v>#DIV/0!</v>
      </c>
      <c r="J21" s="13">
        <f t="shared" si="1"/>
        <v>1.5275252316519468</v>
      </c>
      <c r="K21" s="13">
        <f t="shared" si="1"/>
        <v>1</v>
      </c>
      <c r="L21" s="13">
        <f t="shared" si="1"/>
        <v>0.57735026918962584</v>
      </c>
      <c r="M21" s="13">
        <f t="shared" si="1"/>
        <v>9.0615181460454597</v>
      </c>
      <c r="N21" s="13">
        <f t="shared" si="1"/>
        <v>5.6960024968783518</v>
      </c>
      <c r="O21" s="13">
        <f t="shared" si="1"/>
        <v>7.5055534994651349</v>
      </c>
      <c r="P21" s="13">
        <f t="shared" si="1"/>
        <v>0.66666666666666674</v>
      </c>
      <c r="Q21" s="13">
        <f t="shared" si="1"/>
        <v>1</v>
      </c>
      <c r="R21" s="13">
        <f t="shared" si="1"/>
        <v>1</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730</v>
      </c>
      <c r="E23" s="19">
        <v>258</v>
      </c>
      <c r="F23" s="19">
        <v>1628.55</v>
      </c>
      <c r="G23" s="19">
        <v>14.43</v>
      </c>
      <c r="H23" s="19">
        <v>110.8</v>
      </c>
      <c r="I23" s="19"/>
      <c r="J23" s="19">
        <v>6</v>
      </c>
      <c r="K23" s="19">
        <v>38</v>
      </c>
      <c r="L23" s="19">
        <v>2</v>
      </c>
      <c r="M23" s="19">
        <v>23</v>
      </c>
      <c r="N23" s="19">
        <v>44</v>
      </c>
      <c r="O23" s="19">
        <v>22</v>
      </c>
      <c r="P23" s="19">
        <v>2</v>
      </c>
      <c r="Q23" s="19">
        <v>11</v>
      </c>
      <c r="R23" s="19">
        <v>21</v>
      </c>
      <c r="S23" s="18"/>
      <c r="T23" s="7" t="s">
        <v>877</v>
      </c>
      <c r="U23" s="102">
        <v>3</v>
      </c>
      <c r="V23" s="102">
        <f>IF($H23="","",$H23)</f>
        <v>110.8</v>
      </c>
      <c r="W23" s="102">
        <f>IF(V23="","",V23/100)</f>
        <v>1.1079999999999999</v>
      </c>
      <c r="X23" s="102">
        <f>IF($G23="","",$G23)</f>
        <v>14.43</v>
      </c>
      <c r="Y23" s="102">
        <f>IF($K23="","",$K23)</f>
        <v>38</v>
      </c>
      <c r="Z23" s="102">
        <f>IF(J23="","",J23-1)</f>
        <v>5</v>
      </c>
      <c r="AA23" s="102">
        <f>IF($L23="","",$L23)</f>
        <v>2</v>
      </c>
      <c r="AB23" s="102">
        <f>IF($M23="","",$M23)</f>
        <v>23</v>
      </c>
      <c r="AC23" s="102">
        <f>IF($H24="","",$H24)</f>
        <v>98.7</v>
      </c>
      <c r="AD23" s="102">
        <f>IF(AC23="","",AC23/100)</f>
        <v>0.98699999999999999</v>
      </c>
      <c r="AE23" s="102">
        <f>IF($G24="","",$G24)</f>
        <v>9.66</v>
      </c>
      <c r="AF23" s="102">
        <f>IF($K24="","",$K24)</f>
        <v>23</v>
      </c>
      <c r="AG23" s="102">
        <f>IF(J24="","",J24-1)</f>
        <v>6</v>
      </c>
      <c r="AH23" s="102">
        <f>IF($L24="","",$L24)</f>
        <v>1</v>
      </c>
      <c r="AI23" s="102">
        <f>IF($M24="","",$M24)</f>
        <v>12</v>
      </c>
      <c r="AJ23" s="102">
        <f>IF($H25="","",$H25)</f>
        <v>122.9</v>
      </c>
      <c r="AK23" s="102">
        <f>IF(AJ23="","",AJ23/100)</f>
        <v>1.2290000000000001</v>
      </c>
      <c r="AL23" s="102">
        <f>IF($G25="","",$G25)</f>
        <v>14.94</v>
      </c>
      <c r="AM23" s="102">
        <f>IF($K25="","",$K25)</f>
        <v>35</v>
      </c>
      <c r="AN23" s="102">
        <f>IF(J25="","",J25-1)</f>
        <v>9</v>
      </c>
      <c r="AO23" s="102">
        <f>IF($L25="","",$L25)</f>
        <v>2</v>
      </c>
      <c r="AP23" s="102">
        <f>IF($M25="","",$M25)</f>
        <v>34</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12.666666666666666</v>
      </c>
      <c r="BM23" s="102">
        <f>SUM(P23:P28)/U23</f>
        <v>1.3333333333333333</v>
      </c>
      <c r="BN23" s="102">
        <f>SUM(Q23:Q28)/U23</f>
        <v>16</v>
      </c>
      <c r="BO23" s="102">
        <f>SUM(R23:R28)/U23</f>
        <v>11</v>
      </c>
    </row>
    <row r="24" spans="2:67" ht="15.75" x14ac:dyDescent="0.2">
      <c r="B24" s="147"/>
      <c r="C24" s="21" t="s">
        <v>103</v>
      </c>
      <c r="D24" s="19" t="s">
        <v>745</v>
      </c>
      <c r="E24" s="19">
        <v>262</v>
      </c>
      <c r="F24" s="20"/>
      <c r="G24" s="19">
        <v>9.66</v>
      </c>
      <c r="H24" s="19">
        <v>98.7</v>
      </c>
      <c r="I24" s="19"/>
      <c r="J24" s="19">
        <v>7</v>
      </c>
      <c r="K24" s="19">
        <v>23</v>
      </c>
      <c r="L24" s="19">
        <v>1</v>
      </c>
      <c r="M24" s="19">
        <v>12</v>
      </c>
      <c r="N24" s="19">
        <v>14</v>
      </c>
      <c r="O24" s="19">
        <v>6</v>
      </c>
      <c r="P24" s="19">
        <v>0</v>
      </c>
      <c r="Q24" s="19">
        <v>1</v>
      </c>
      <c r="R24" s="19">
        <v>4</v>
      </c>
      <c r="S24" s="18"/>
      <c r="T24" s="7" t="s">
        <v>783</v>
      </c>
    </row>
    <row r="25" spans="2:67" ht="15.75" x14ac:dyDescent="0.2">
      <c r="B25" s="147"/>
      <c r="C25" s="21" t="s">
        <v>102</v>
      </c>
      <c r="D25" s="19" t="str">
        <f>D24</f>
        <v>CO'B</v>
      </c>
      <c r="E25" s="19">
        <f>E24</f>
        <v>262</v>
      </c>
      <c r="F25" s="20"/>
      <c r="G25" s="19">
        <v>14.94</v>
      </c>
      <c r="H25" s="19">
        <v>122.9</v>
      </c>
      <c r="I25" s="19"/>
      <c r="J25" s="19">
        <v>10</v>
      </c>
      <c r="K25" s="19">
        <v>35</v>
      </c>
      <c r="L25" s="19">
        <v>2</v>
      </c>
      <c r="M25" s="19">
        <v>34</v>
      </c>
      <c r="N25" s="19">
        <v>46</v>
      </c>
      <c r="O25" s="19">
        <v>10</v>
      </c>
      <c r="P25" s="19">
        <v>2</v>
      </c>
      <c r="Q25" s="19">
        <v>36</v>
      </c>
      <c r="R25" s="19">
        <v>8</v>
      </c>
      <c r="S25" s="18" t="s">
        <v>731</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262</v>
      </c>
      <c r="F30" s="13">
        <f>G23</f>
        <v>14.43</v>
      </c>
      <c r="G30" s="13" t="e">
        <f>AVERAGE(#REF!)</f>
        <v>#REF!</v>
      </c>
      <c r="H30" s="13">
        <f t="shared" ref="H30:R30" si="2">AVERAGE(H23:H28)</f>
        <v>110.8</v>
      </c>
      <c r="I30" s="13" t="e">
        <f t="shared" si="2"/>
        <v>#DIV/0!</v>
      </c>
      <c r="J30" s="13">
        <f t="shared" si="2"/>
        <v>7.666666666666667</v>
      </c>
      <c r="K30" s="13">
        <f t="shared" si="2"/>
        <v>32</v>
      </c>
      <c r="L30" s="13">
        <f t="shared" si="2"/>
        <v>1.6666666666666667</v>
      </c>
      <c r="M30" s="13">
        <f t="shared" si="2"/>
        <v>23</v>
      </c>
      <c r="N30" s="13">
        <f t="shared" si="2"/>
        <v>34.666666666666664</v>
      </c>
      <c r="O30" s="13">
        <f t="shared" si="2"/>
        <v>12.666666666666666</v>
      </c>
      <c r="P30" s="13">
        <f t="shared" si="2"/>
        <v>1.3333333333333333</v>
      </c>
      <c r="Q30" s="13">
        <f t="shared" si="2"/>
        <v>16</v>
      </c>
      <c r="R30" s="13">
        <f t="shared" si="2"/>
        <v>11</v>
      </c>
      <c r="S30" s="12"/>
    </row>
    <row r="31" spans="2:67" ht="15.75" x14ac:dyDescent="0.2">
      <c r="B31" s="17"/>
      <c r="C31" s="16" t="s">
        <v>97</v>
      </c>
      <c r="D31" s="15"/>
      <c r="E31" s="14"/>
      <c r="F31" s="14"/>
      <c r="G31" s="13" t="e">
        <f>STDEV(#REF!)/SQRT(COUNT(#REF!))</f>
        <v>#REF!</v>
      </c>
      <c r="H31" s="13">
        <f t="shared" ref="H31:R31" si="3">STDEV(H23:H28)/SQRT(COUNT(H23:H28))</f>
        <v>6.9859382571944728</v>
      </c>
      <c r="I31" s="13" t="e">
        <f t="shared" si="3"/>
        <v>#DIV/0!</v>
      </c>
      <c r="J31" s="13">
        <f t="shared" si="3"/>
        <v>1.2018504251546627</v>
      </c>
      <c r="K31" s="13">
        <f t="shared" si="3"/>
        <v>4.5825756949558407</v>
      </c>
      <c r="L31" s="13">
        <f t="shared" si="3"/>
        <v>0.3333333333333332</v>
      </c>
      <c r="M31" s="13">
        <f t="shared" si="3"/>
        <v>6.3508529610858835</v>
      </c>
      <c r="N31" s="13">
        <f t="shared" si="3"/>
        <v>10.349449797506681</v>
      </c>
      <c r="O31" s="13">
        <f t="shared" si="3"/>
        <v>4.8074017006186534</v>
      </c>
      <c r="P31" s="13">
        <f t="shared" si="3"/>
        <v>0.66666666666666674</v>
      </c>
      <c r="Q31" s="13">
        <f t="shared" si="3"/>
        <v>10.408329997330664</v>
      </c>
      <c r="R31" s="13">
        <f t="shared" si="3"/>
        <v>5.1316014394468841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745</v>
      </c>
      <c r="E33" s="19">
        <v>258</v>
      </c>
      <c r="F33" s="19">
        <v>1537.92</v>
      </c>
      <c r="G33" s="19">
        <v>16.95</v>
      </c>
      <c r="H33" s="19">
        <v>97.2</v>
      </c>
      <c r="I33" s="19"/>
      <c r="J33" s="19">
        <v>9</v>
      </c>
      <c r="K33" s="19">
        <v>28</v>
      </c>
      <c r="L33" s="19">
        <v>7</v>
      </c>
      <c r="M33" s="19">
        <v>65</v>
      </c>
      <c r="N33" s="19">
        <v>66</v>
      </c>
      <c r="O33" s="19">
        <v>0</v>
      </c>
      <c r="P33" s="19">
        <v>0</v>
      </c>
      <c r="Q33" s="19">
        <v>16</v>
      </c>
      <c r="R33" s="19">
        <v>33</v>
      </c>
      <c r="S33" s="18"/>
      <c r="T33" s="7" t="s">
        <v>877</v>
      </c>
      <c r="U33" s="102">
        <v>3</v>
      </c>
      <c r="V33" s="102">
        <f>IF($H33="","",$H33)</f>
        <v>97.2</v>
      </c>
      <c r="W33" s="102">
        <f>IF(V33="","",V33/100)</f>
        <v>0.97199999999999998</v>
      </c>
      <c r="X33" s="102">
        <f>IF($G33="","",$G33)</f>
        <v>16.95</v>
      </c>
      <c r="Y33" s="102">
        <f>IF($K33="","",$K33)</f>
        <v>28</v>
      </c>
      <c r="Z33" s="102">
        <f>IF(J33="","",J33-1)</f>
        <v>8</v>
      </c>
      <c r="AA33" s="102">
        <f>IF($L33="","",$L33)</f>
        <v>7</v>
      </c>
      <c r="AB33" s="102">
        <f>IF($M33="","",$M33)</f>
        <v>65</v>
      </c>
      <c r="AC33" s="102">
        <f>IF($H34="","",$H34)</f>
        <v>114.3</v>
      </c>
      <c r="AD33" s="102">
        <f>IF(AC33="","",AC33/100)</f>
        <v>1.143</v>
      </c>
      <c r="AE33" s="102">
        <f>IF($G34="","",$G34)</f>
        <v>16.14</v>
      </c>
      <c r="AF33" s="102">
        <f>IF($K34="","",$K34)</f>
        <v>29</v>
      </c>
      <c r="AG33" s="102">
        <f>IF(J34="","",J34-1)</f>
        <v>3</v>
      </c>
      <c r="AH33" s="102">
        <f>IF($L34="","",$L34)</f>
        <v>1</v>
      </c>
      <c r="AI33" s="102">
        <f>IF($M34="","",$M34)</f>
        <v>21</v>
      </c>
      <c r="AJ33" s="102">
        <f>IF($H35="","",$H35)</f>
        <v>116.8</v>
      </c>
      <c r="AK33" s="102">
        <f>IF(AJ33="","",AJ33/100)</f>
        <v>1.1679999999999999</v>
      </c>
      <c r="AL33" s="102">
        <f>IF($G35="","",$G35)</f>
        <v>20.67</v>
      </c>
      <c r="AM33" s="102">
        <f>IF($K35="","",$K35)</f>
        <v>35</v>
      </c>
      <c r="AN33" s="102">
        <f>IF(J35="","",J35-1)</f>
        <v>7</v>
      </c>
      <c r="AO33" s="102">
        <f>IF($L35="","",$L35)</f>
        <v>4</v>
      </c>
      <c r="AP33" s="102">
        <f>IF($M35="","",$M35)</f>
        <v>59</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17.666666666666668</v>
      </c>
      <c r="BM33" s="102">
        <f>SUM(P33:P38)/U33</f>
        <v>0.66666666666666663</v>
      </c>
      <c r="BN33" s="102">
        <f>SUM(Q33:Q38)/U33</f>
        <v>27.333333333333332</v>
      </c>
      <c r="BO33" s="102">
        <f>SUM(R33:R38)/U33</f>
        <v>22.666666666666668</v>
      </c>
    </row>
    <row r="34" spans="2:67" ht="15.75" x14ac:dyDescent="0.2">
      <c r="B34" s="147"/>
      <c r="C34" s="21" t="s">
        <v>103</v>
      </c>
      <c r="D34" s="19" t="s">
        <v>745</v>
      </c>
      <c r="E34" s="19">
        <v>265</v>
      </c>
      <c r="F34" s="20"/>
      <c r="G34" s="19">
        <v>16.14</v>
      </c>
      <c r="H34" s="19">
        <v>114.3</v>
      </c>
      <c r="I34" s="19"/>
      <c r="J34" s="19">
        <v>4</v>
      </c>
      <c r="K34" s="19">
        <v>29</v>
      </c>
      <c r="L34" s="19">
        <v>1</v>
      </c>
      <c r="M34" s="19">
        <v>21</v>
      </c>
      <c r="N34" s="19">
        <v>33</v>
      </c>
      <c r="O34" s="19">
        <v>8</v>
      </c>
      <c r="P34" s="19">
        <v>0</v>
      </c>
      <c r="Q34" s="19">
        <v>21</v>
      </c>
      <c r="R34" s="19">
        <v>12</v>
      </c>
      <c r="S34" s="18" t="s">
        <v>731</v>
      </c>
    </row>
    <row r="35" spans="2:67" ht="15.75" x14ac:dyDescent="0.2">
      <c r="B35" s="147"/>
      <c r="C35" s="21" t="s">
        <v>102</v>
      </c>
      <c r="D35" s="19" t="str">
        <f>D34</f>
        <v>CO'B</v>
      </c>
      <c r="E35" s="19">
        <f>E34</f>
        <v>265</v>
      </c>
      <c r="F35" s="20"/>
      <c r="G35" s="19">
        <v>20.67</v>
      </c>
      <c r="H35" s="19">
        <v>116.8</v>
      </c>
      <c r="I35" s="19"/>
      <c r="J35" s="19">
        <v>8</v>
      </c>
      <c r="K35" s="19">
        <v>35</v>
      </c>
      <c r="L35" s="19">
        <v>4</v>
      </c>
      <c r="M35" s="19">
        <v>59</v>
      </c>
      <c r="N35" s="19">
        <v>55</v>
      </c>
      <c r="O35" s="19">
        <v>45</v>
      </c>
      <c r="P35" s="19">
        <v>2</v>
      </c>
      <c r="Q35" s="19">
        <v>45</v>
      </c>
      <c r="R35" s="19">
        <v>23</v>
      </c>
      <c r="S35" s="18"/>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265</v>
      </c>
      <c r="F40" s="13">
        <f>F33</f>
        <v>1537.92</v>
      </c>
      <c r="G40" s="13">
        <f t="shared" ref="G40:R40" si="4">AVERAGE(G33:G38)</f>
        <v>17.920000000000002</v>
      </c>
      <c r="H40" s="13">
        <f t="shared" si="4"/>
        <v>109.43333333333334</v>
      </c>
      <c r="I40" s="13" t="e">
        <f t="shared" si="4"/>
        <v>#DIV/0!</v>
      </c>
      <c r="J40" s="13">
        <f t="shared" si="4"/>
        <v>7</v>
      </c>
      <c r="K40" s="13">
        <f t="shared" si="4"/>
        <v>30.666666666666668</v>
      </c>
      <c r="L40" s="13">
        <f t="shared" si="4"/>
        <v>4</v>
      </c>
      <c r="M40" s="13">
        <f t="shared" si="4"/>
        <v>48.333333333333336</v>
      </c>
      <c r="N40" s="13">
        <f t="shared" si="4"/>
        <v>51.333333333333336</v>
      </c>
      <c r="O40" s="13">
        <f t="shared" si="4"/>
        <v>17.666666666666668</v>
      </c>
      <c r="P40" s="13">
        <f t="shared" si="4"/>
        <v>0.66666666666666663</v>
      </c>
      <c r="Q40" s="13">
        <f t="shared" si="4"/>
        <v>27.333333333333332</v>
      </c>
      <c r="R40" s="13">
        <f t="shared" si="4"/>
        <v>22.666666666666668</v>
      </c>
      <c r="S40" s="12"/>
    </row>
    <row r="41" spans="2:67" ht="15.75" x14ac:dyDescent="0.2">
      <c r="B41" s="17"/>
      <c r="C41" s="16" t="s">
        <v>97</v>
      </c>
      <c r="D41" s="15"/>
      <c r="E41" s="14"/>
      <c r="F41" s="14"/>
      <c r="G41" s="13">
        <f t="shared" ref="G41:R41" si="5">STDEV(G33:G38)/SQRT(COUNT(G33:G38))</f>
        <v>1.3947401191619804</v>
      </c>
      <c r="H41" s="13">
        <f t="shared" si="5"/>
        <v>6.1590944500343898</v>
      </c>
      <c r="I41" s="13" t="e">
        <f t="shared" si="5"/>
        <v>#DIV/0!</v>
      </c>
      <c r="J41" s="13">
        <f t="shared" si="5"/>
        <v>1.5275252316519468</v>
      </c>
      <c r="K41" s="13">
        <f t="shared" si="5"/>
        <v>2.1858128414339943</v>
      </c>
      <c r="L41" s="13">
        <f t="shared" si="5"/>
        <v>1.7320508075688774</v>
      </c>
      <c r="M41" s="13">
        <f t="shared" si="5"/>
        <v>13.775985546514551</v>
      </c>
      <c r="N41" s="13">
        <f t="shared" si="5"/>
        <v>9.7010881405701674</v>
      </c>
      <c r="O41" s="13">
        <f t="shared" si="5"/>
        <v>13.86041525752786</v>
      </c>
      <c r="P41" s="13">
        <f t="shared" si="5"/>
        <v>0.66666666666666674</v>
      </c>
      <c r="Q41" s="13">
        <f t="shared" si="5"/>
        <v>8.9504810547317</v>
      </c>
      <c r="R41" s="13">
        <f t="shared" si="5"/>
        <v>6.0644684662200845</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730</v>
      </c>
      <c r="E43" s="19">
        <v>258</v>
      </c>
      <c r="F43" s="19">
        <v>1388.9</v>
      </c>
      <c r="G43" s="19">
        <v>18.04</v>
      </c>
      <c r="H43" s="19">
        <v>95.4</v>
      </c>
      <c r="I43" s="19"/>
      <c r="J43" s="19">
        <v>7</v>
      </c>
      <c r="K43" s="19">
        <v>28</v>
      </c>
      <c r="L43" s="19">
        <v>2</v>
      </c>
      <c r="M43" s="19">
        <v>23</v>
      </c>
      <c r="N43" s="19">
        <v>32</v>
      </c>
      <c r="O43" s="19">
        <v>2</v>
      </c>
      <c r="P43" s="19">
        <v>0</v>
      </c>
      <c r="Q43" s="19">
        <v>6</v>
      </c>
      <c r="R43" s="19">
        <v>32</v>
      </c>
      <c r="S43" s="18" t="s">
        <v>731</v>
      </c>
      <c r="T43" s="7" t="s">
        <v>792</v>
      </c>
      <c r="U43" s="102">
        <v>3</v>
      </c>
      <c r="V43" s="102">
        <f>IF($H43="","",$H43)</f>
        <v>95.4</v>
      </c>
      <c r="W43" s="102">
        <f>IF(V43="","",V43/100)</f>
        <v>0.95400000000000007</v>
      </c>
      <c r="X43" s="102">
        <f>IF($G43="","",$G43)</f>
        <v>18.04</v>
      </c>
      <c r="Y43" s="102">
        <f>IF($K43="","",$K43)</f>
        <v>28</v>
      </c>
      <c r="Z43" s="102">
        <f>IF(J43="","",J43-1)</f>
        <v>6</v>
      </c>
      <c r="AA43" s="102">
        <f>IF($L43="","",$L43)</f>
        <v>2</v>
      </c>
      <c r="AB43" s="102">
        <f>IF($M43="","",$M43)</f>
        <v>23</v>
      </c>
      <c r="AC43" s="102">
        <f>IF($H44="","",$H44)</f>
        <v>112.5</v>
      </c>
      <c r="AD43" s="102">
        <f>IF(AC43="","",AC43/100)</f>
        <v>1.125</v>
      </c>
      <c r="AE43" s="102">
        <f>IF($G44="","",$G44)</f>
        <v>18.399999999999999</v>
      </c>
      <c r="AF43" s="102">
        <f>IF($K44="","",$K44)</f>
        <v>33</v>
      </c>
      <c r="AG43" s="102">
        <f>IF(J44="","",J44-1)</f>
        <v>5</v>
      </c>
      <c r="AH43" s="102">
        <f>IF($L44="","",$L44)</f>
        <v>3</v>
      </c>
      <c r="AI43" s="102">
        <f>IF($M44="","",$M44)</f>
        <v>44</v>
      </c>
      <c r="AJ43" s="102">
        <f>IF($H45="","",$H45)</f>
        <v>102.9</v>
      </c>
      <c r="AK43" s="102">
        <f>IF(AJ43="","",AJ43/100)</f>
        <v>1.0290000000000001</v>
      </c>
      <c r="AL43" s="102">
        <f>IF($G45="","",$G45)</f>
        <v>19.59</v>
      </c>
      <c r="AM43" s="102">
        <f>IF($K45="","",$K45)</f>
        <v>32</v>
      </c>
      <c r="AN43" s="102">
        <f>IF(J45="","",J45-1)</f>
        <v>7</v>
      </c>
      <c r="AO43" s="102">
        <f>IF($L45="","",$L45)</f>
        <v>2</v>
      </c>
      <c r="AP43" s="102">
        <f>IF($M45="","",$M45)</f>
        <v>28</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18.333333333333332</v>
      </c>
      <c r="BM43" s="102">
        <f>SUM(P43:P48)/U43</f>
        <v>0.66666666666666663</v>
      </c>
      <c r="BN43" s="102">
        <f>SUM(Q43:Q48)/U43</f>
        <v>8</v>
      </c>
      <c r="BO43" s="102">
        <f>SUM(R43:R48)/U43</f>
        <v>33.333333333333336</v>
      </c>
    </row>
    <row r="44" spans="2:67" ht="15.75" x14ac:dyDescent="0.2">
      <c r="B44" s="147"/>
      <c r="C44" s="21" t="s">
        <v>103</v>
      </c>
      <c r="D44" s="19" t="s">
        <v>745</v>
      </c>
      <c r="E44" s="19">
        <v>266</v>
      </c>
      <c r="F44" s="20"/>
      <c r="G44" s="19">
        <v>18.399999999999999</v>
      </c>
      <c r="H44" s="19">
        <v>112.5</v>
      </c>
      <c r="I44" s="19"/>
      <c r="J44" s="19">
        <v>6</v>
      </c>
      <c r="K44" s="19">
        <v>33</v>
      </c>
      <c r="L44" s="19">
        <v>3</v>
      </c>
      <c r="M44" s="19">
        <v>44</v>
      </c>
      <c r="N44" s="19">
        <v>53</v>
      </c>
      <c r="O44" s="19">
        <v>35</v>
      </c>
      <c r="P44" s="19">
        <v>2</v>
      </c>
      <c r="Q44" s="19">
        <v>17</v>
      </c>
      <c r="R44" s="19">
        <v>35</v>
      </c>
      <c r="S44" s="18" t="s">
        <v>732</v>
      </c>
      <c r="T44" s="7" t="s">
        <v>791</v>
      </c>
    </row>
    <row r="45" spans="2:67" ht="15.75" x14ac:dyDescent="0.2">
      <c r="B45" s="147"/>
      <c r="C45" s="21" t="s">
        <v>102</v>
      </c>
      <c r="D45" s="19" t="str">
        <f>D44</f>
        <v>CO'B</v>
      </c>
      <c r="E45" s="19">
        <f>E44</f>
        <v>266</v>
      </c>
      <c r="F45" s="20"/>
      <c r="G45" s="19">
        <v>19.59</v>
      </c>
      <c r="H45" s="19">
        <v>102.9</v>
      </c>
      <c r="I45" s="19"/>
      <c r="J45" s="19">
        <v>8</v>
      </c>
      <c r="K45" s="19">
        <v>32</v>
      </c>
      <c r="L45" s="19">
        <v>2</v>
      </c>
      <c r="M45" s="19">
        <v>28</v>
      </c>
      <c r="N45" s="19">
        <v>32</v>
      </c>
      <c r="O45" s="19">
        <v>18</v>
      </c>
      <c r="P45" s="19">
        <v>0</v>
      </c>
      <c r="Q45" s="19">
        <v>1</v>
      </c>
      <c r="R45" s="19">
        <v>33</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266</v>
      </c>
      <c r="F50" s="13">
        <f>F43</f>
        <v>1388.9</v>
      </c>
      <c r="G50" s="13">
        <f t="shared" ref="G50:R50" si="6">AVERAGE(G43:G48)</f>
        <v>18.676666666666666</v>
      </c>
      <c r="H50" s="13">
        <f t="shared" si="6"/>
        <v>103.60000000000001</v>
      </c>
      <c r="I50" s="13" t="e">
        <f t="shared" si="6"/>
        <v>#DIV/0!</v>
      </c>
      <c r="J50" s="13">
        <f t="shared" si="6"/>
        <v>7</v>
      </c>
      <c r="K50" s="13">
        <f t="shared" si="6"/>
        <v>31</v>
      </c>
      <c r="L50" s="13">
        <f t="shared" si="6"/>
        <v>2.3333333333333335</v>
      </c>
      <c r="M50" s="13">
        <f t="shared" si="6"/>
        <v>31.666666666666668</v>
      </c>
      <c r="N50" s="13">
        <f t="shared" si="6"/>
        <v>39</v>
      </c>
      <c r="O50" s="13">
        <f t="shared" si="6"/>
        <v>18.333333333333332</v>
      </c>
      <c r="P50" s="13">
        <f t="shared" si="6"/>
        <v>0.66666666666666663</v>
      </c>
      <c r="Q50" s="13">
        <f t="shared" si="6"/>
        <v>8</v>
      </c>
      <c r="R50" s="13">
        <f t="shared" si="6"/>
        <v>33.333333333333336</v>
      </c>
      <c r="S50" s="12"/>
    </row>
    <row r="51" spans="2:67" ht="15.75" x14ac:dyDescent="0.2">
      <c r="B51" s="17"/>
      <c r="C51" s="16" t="s">
        <v>97</v>
      </c>
      <c r="D51" s="15"/>
      <c r="E51" s="14"/>
      <c r="F51" s="14"/>
      <c r="G51" s="13">
        <f t="shared" ref="G51:R51" si="7">STDEV(G43:G48)/SQRT(COUNT(G43:G48))</f>
        <v>0.4683422300459833</v>
      </c>
      <c r="H51" s="13">
        <f t="shared" si="7"/>
        <v>4.9487372126634472</v>
      </c>
      <c r="I51" s="13" t="e">
        <f t="shared" si="7"/>
        <v>#DIV/0!</v>
      </c>
      <c r="J51" s="13">
        <f t="shared" si="7"/>
        <v>0.57735026918962584</v>
      </c>
      <c r="K51" s="13">
        <f t="shared" si="7"/>
        <v>1.5275252316519468</v>
      </c>
      <c r="L51" s="13">
        <f t="shared" si="7"/>
        <v>0.33333333333333365</v>
      </c>
      <c r="M51" s="13">
        <f t="shared" si="7"/>
        <v>6.3333333333333321</v>
      </c>
      <c r="N51" s="13">
        <f t="shared" si="7"/>
        <v>7</v>
      </c>
      <c r="O51" s="13">
        <f t="shared" si="7"/>
        <v>9.5277372853043012</v>
      </c>
      <c r="P51" s="13">
        <f t="shared" si="7"/>
        <v>0.66666666666666674</v>
      </c>
      <c r="Q51" s="13">
        <f t="shared" si="7"/>
        <v>4.7258156262526088</v>
      </c>
      <c r="R51" s="13">
        <f t="shared" si="7"/>
        <v>0.88191710368819687</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730</v>
      </c>
      <c r="E53" s="19">
        <v>258</v>
      </c>
      <c r="F53" s="19">
        <v>1516.45</v>
      </c>
      <c r="G53" s="19">
        <v>9.9</v>
      </c>
      <c r="H53" s="19">
        <v>93.2</v>
      </c>
      <c r="I53" s="19"/>
      <c r="J53" s="19">
        <v>8</v>
      </c>
      <c r="K53" s="19">
        <v>19</v>
      </c>
      <c r="L53" s="19">
        <v>2</v>
      </c>
      <c r="M53" s="19">
        <v>12</v>
      </c>
      <c r="N53" s="19">
        <v>12</v>
      </c>
      <c r="O53" s="19">
        <v>0</v>
      </c>
      <c r="P53" s="19">
        <v>0</v>
      </c>
      <c r="Q53" s="19">
        <v>2</v>
      </c>
      <c r="R53" s="19">
        <v>6</v>
      </c>
      <c r="S53" s="18" t="s">
        <v>752</v>
      </c>
      <c r="U53" s="102">
        <v>3</v>
      </c>
      <c r="V53" s="102">
        <f>IF($H53="","",$H53)</f>
        <v>93.2</v>
      </c>
      <c r="W53" s="102">
        <f>IF(V53="","",V53/100)</f>
        <v>0.93200000000000005</v>
      </c>
      <c r="X53" s="102">
        <f>IF($G53="","",$G53)</f>
        <v>9.9</v>
      </c>
      <c r="Y53" s="102">
        <f>IF($K53="","",$K53)</f>
        <v>19</v>
      </c>
      <c r="Z53" s="102">
        <f>IF(J53="","",J53-1)</f>
        <v>7</v>
      </c>
      <c r="AA53" s="102">
        <f>IF($L53="","",$L53)</f>
        <v>2</v>
      </c>
      <c r="AB53" s="102">
        <f>IF($M53="","",$M53)</f>
        <v>12</v>
      </c>
      <c r="AC53" s="102">
        <f>IF($H54="","",$H54)</f>
        <v>86</v>
      </c>
      <c r="AD53" s="102">
        <f>IF(AC53="","",AC53/100)</f>
        <v>0.86</v>
      </c>
      <c r="AE53" s="102">
        <f>IF($G54="","",$G54)</f>
        <v>7.9</v>
      </c>
      <c r="AF53" s="102">
        <f>IF($K54="","",$K54)</f>
        <v>20</v>
      </c>
      <c r="AG53" s="102">
        <f>IF(J54="","",J54-1)</f>
        <v>7</v>
      </c>
      <c r="AH53" s="102">
        <f>IF($L54="","",$L54)</f>
        <v>0</v>
      </c>
      <c r="AI53" s="102">
        <f>IF($M54="","",$M54)</f>
        <v>0</v>
      </c>
      <c r="AJ53" s="102">
        <f>IF($H55="","",$H55)</f>
        <v>112</v>
      </c>
      <c r="AK53" s="102">
        <f>IF(AJ53="","",AJ53/100)</f>
        <v>1.1200000000000001</v>
      </c>
      <c r="AL53" s="102">
        <f>IF($G55="","",$G55)</f>
        <v>13.2</v>
      </c>
      <c r="AM53" s="102">
        <f>IF($K55="","",$K55)</f>
        <v>25</v>
      </c>
      <c r="AN53" s="102">
        <f>IF(J55="","",J55-1)</f>
        <v>8</v>
      </c>
      <c r="AO53" s="102">
        <f>IF($L55="","",$L55)</f>
        <v>1</v>
      </c>
      <c r="AP53" s="102">
        <f>IF($M55="","",$M55)</f>
        <v>8</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5.333333333333333</v>
      </c>
      <c r="BM53" s="102">
        <f>SUM(P53:P58)/U53</f>
        <v>0.66666666666666663</v>
      </c>
      <c r="BN53" s="102">
        <f>SUM(Q53:Q58)/U53</f>
        <v>2.3333333333333335</v>
      </c>
      <c r="BO53" s="102">
        <f>SUM(R53:R58)/U53</f>
        <v>7</v>
      </c>
    </row>
    <row r="54" spans="2:67" ht="15.75" x14ac:dyDescent="0.2">
      <c r="B54" s="147"/>
      <c r="C54" s="21" t="s">
        <v>103</v>
      </c>
      <c r="D54" s="19" t="s">
        <v>730</v>
      </c>
      <c r="E54" s="19">
        <v>265</v>
      </c>
      <c r="F54" s="20"/>
      <c r="G54" s="19">
        <v>7.9</v>
      </c>
      <c r="H54" s="19">
        <v>86</v>
      </c>
      <c r="I54" s="19"/>
      <c r="J54" s="19">
        <v>8</v>
      </c>
      <c r="K54" s="19">
        <v>20</v>
      </c>
      <c r="L54" s="19">
        <v>0</v>
      </c>
      <c r="M54" s="19">
        <v>0</v>
      </c>
      <c r="N54" s="19">
        <v>10</v>
      </c>
      <c r="O54" s="19">
        <v>2</v>
      </c>
      <c r="P54" s="19">
        <v>0</v>
      </c>
      <c r="Q54" s="19">
        <v>0</v>
      </c>
      <c r="R54" s="19">
        <v>3</v>
      </c>
      <c r="S54" s="18" t="s">
        <v>752</v>
      </c>
    </row>
    <row r="55" spans="2:67" ht="15.75" x14ac:dyDescent="0.2">
      <c r="B55" s="147"/>
      <c r="C55" s="21" t="s">
        <v>102</v>
      </c>
      <c r="D55" s="19" t="str">
        <f>D54</f>
        <v>SR</v>
      </c>
      <c r="E55" s="19">
        <f>E54</f>
        <v>265</v>
      </c>
      <c r="F55" s="20"/>
      <c r="G55" s="19">
        <v>13.2</v>
      </c>
      <c r="H55" s="19">
        <v>112</v>
      </c>
      <c r="I55" s="19"/>
      <c r="J55" s="19">
        <v>9</v>
      </c>
      <c r="K55" s="19">
        <v>25</v>
      </c>
      <c r="L55" s="19">
        <v>1</v>
      </c>
      <c r="M55" s="19">
        <v>8</v>
      </c>
      <c r="N55" s="19">
        <v>22</v>
      </c>
      <c r="O55" s="19">
        <v>14</v>
      </c>
      <c r="P55" s="19">
        <v>2</v>
      </c>
      <c r="Q55" s="19">
        <v>5</v>
      </c>
      <c r="R55" s="19">
        <v>12</v>
      </c>
      <c r="S55" s="18" t="s">
        <v>752</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265</v>
      </c>
      <c r="F60" s="13">
        <f>F53</f>
        <v>1516.45</v>
      </c>
      <c r="G60" s="13">
        <f t="shared" ref="G60:R60" si="8">AVERAGE(G53:G58)</f>
        <v>10.333333333333334</v>
      </c>
      <c r="H60" s="13">
        <f t="shared" si="8"/>
        <v>97.066666666666663</v>
      </c>
      <c r="I60" s="13" t="e">
        <f t="shared" si="8"/>
        <v>#DIV/0!</v>
      </c>
      <c r="J60" s="13">
        <f t="shared" si="8"/>
        <v>8.3333333333333339</v>
      </c>
      <c r="K60" s="13">
        <f t="shared" si="8"/>
        <v>21.333333333333332</v>
      </c>
      <c r="L60" s="13">
        <f t="shared" si="8"/>
        <v>1</v>
      </c>
      <c r="M60" s="13">
        <f t="shared" si="8"/>
        <v>6.666666666666667</v>
      </c>
      <c r="N60" s="13">
        <f t="shared" si="8"/>
        <v>14.666666666666666</v>
      </c>
      <c r="O60" s="13">
        <f t="shared" si="8"/>
        <v>5.333333333333333</v>
      </c>
      <c r="P60" s="13">
        <f t="shared" si="8"/>
        <v>0.66666666666666663</v>
      </c>
      <c r="Q60" s="13">
        <f t="shared" si="8"/>
        <v>2.3333333333333335</v>
      </c>
      <c r="R60" s="13">
        <f t="shared" si="8"/>
        <v>7</v>
      </c>
      <c r="S60" s="12"/>
    </row>
    <row r="61" spans="2:67" ht="15.75" x14ac:dyDescent="0.2">
      <c r="B61" s="17"/>
      <c r="C61" s="16" t="s">
        <v>97</v>
      </c>
      <c r="D61" s="15"/>
      <c r="E61" s="14"/>
      <c r="F61" s="14"/>
      <c r="G61" s="13">
        <f t="shared" ref="G61:R61" si="9">STDEV(G53:G58)/SQRT(COUNT(G53:G58))</f>
        <v>1.5452435981999006</v>
      </c>
      <c r="H61" s="13">
        <f t="shared" si="9"/>
        <v>7.7505555356446321</v>
      </c>
      <c r="I61" s="13" t="e">
        <f t="shared" si="9"/>
        <v>#DIV/0!</v>
      </c>
      <c r="J61" s="13">
        <f t="shared" si="9"/>
        <v>0.33333333333333331</v>
      </c>
      <c r="K61" s="13">
        <f t="shared" si="9"/>
        <v>1.8559214542766775</v>
      </c>
      <c r="L61" s="13">
        <f t="shared" si="9"/>
        <v>0.57735026918962584</v>
      </c>
      <c r="M61" s="13">
        <f t="shared" si="9"/>
        <v>3.5276684147527875</v>
      </c>
      <c r="N61" s="13">
        <f t="shared" si="9"/>
        <v>3.7118429085533471</v>
      </c>
      <c r="O61" s="13">
        <f t="shared" si="9"/>
        <v>4.3716256828680002</v>
      </c>
      <c r="P61" s="13">
        <f t="shared" si="9"/>
        <v>0.66666666666666674</v>
      </c>
      <c r="Q61" s="13">
        <f t="shared" si="9"/>
        <v>1.4529663145135581</v>
      </c>
      <c r="R61" s="13">
        <f t="shared" si="9"/>
        <v>2.6457513110645907</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730</v>
      </c>
      <c r="E63" s="19">
        <v>258</v>
      </c>
      <c r="F63" s="19">
        <v>1277.1300000000001</v>
      </c>
      <c r="G63" s="19">
        <v>8.6</v>
      </c>
      <c r="H63" s="19">
        <v>79.2</v>
      </c>
      <c r="I63" s="19"/>
      <c r="J63" s="19">
        <v>11</v>
      </c>
      <c r="K63" s="19">
        <v>16</v>
      </c>
      <c r="L63" s="19">
        <v>3</v>
      </c>
      <c r="M63" s="19">
        <v>8</v>
      </c>
      <c r="N63" s="19">
        <v>7</v>
      </c>
      <c r="O63" s="19">
        <v>0</v>
      </c>
      <c r="P63" s="19">
        <v>0</v>
      </c>
      <c r="Q63" s="19">
        <v>0</v>
      </c>
      <c r="R63" s="19">
        <v>5</v>
      </c>
      <c r="S63" s="18" t="s">
        <v>752</v>
      </c>
      <c r="U63" s="102">
        <v>3</v>
      </c>
      <c r="V63" s="102">
        <f>IF($H63="","",$H63)</f>
        <v>79.2</v>
      </c>
      <c r="W63" s="102">
        <f>IF(V63="","",V63/100)</f>
        <v>0.79200000000000004</v>
      </c>
      <c r="X63" s="102">
        <f>IF($G63="","",$G63)</f>
        <v>8.6</v>
      </c>
      <c r="Y63" s="102">
        <f>IF($K63="","",$K63)</f>
        <v>16</v>
      </c>
      <c r="Z63" s="102">
        <f>IF(J63="","",J63-1)</f>
        <v>10</v>
      </c>
      <c r="AA63" s="102">
        <f>IF($L63="","",$L63)</f>
        <v>3</v>
      </c>
      <c r="AB63" s="102">
        <f>IF($M63="","",$M63)</f>
        <v>8</v>
      </c>
      <c r="AC63" s="102">
        <f>IF($H64="","",$H64)</f>
        <v>96.2</v>
      </c>
      <c r="AD63" s="102">
        <f>IF(AC63="","",AC63/100)</f>
        <v>0.96200000000000008</v>
      </c>
      <c r="AE63" s="102">
        <f>IF($G64="","",$G64)</f>
        <v>12</v>
      </c>
      <c r="AF63" s="102">
        <f>IF($K64="","",$K64)</f>
        <v>23</v>
      </c>
      <c r="AG63" s="102">
        <f>IF(J64="","",J64-1)</f>
        <v>4</v>
      </c>
      <c r="AH63" s="102">
        <f>IF($L64="","",$L64)</f>
        <v>1</v>
      </c>
      <c r="AI63" s="102">
        <f>IF($M64="","",$M64)</f>
        <v>2</v>
      </c>
      <c r="AJ63" s="102">
        <f>IF($H65="","",$H65)</f>
        <v>104</v>
      </c>
      <c r="AK63" s="102">
        <f>IF(AJ63="","",AJ63/100)</f>
        <v>1.04</v>
      </c>
      <c r="AL63" s="102">
        <f>IF($G65="","",$G65)</f>
        <v>15.2</v>
      </c>
      <c r="AM63" s="102">
        <f>IF($K65="","",$K65)</f>
        <v>24</v>
      </c>
      <c r="AN63" s="102">
        <f>IF(J65="","",J65-1)</f>
        <v>5</v>
      </c>
      <c r="AO63" s="102">
        <f>IF($L65="","",$L65)</f>
        <v>1</v>
      </c>
      <c r="AP63" s="102">
        <f>IF($M65="","",$M65)</f>
        <v>16</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9</v>
      </c>
      <c r="BM63" s="102">
        <f>SUM(P63:P68)/U63</f>
        <v>1</v>
      </c>
      <c r="BN63" s="102">
        <f>SUM(Q63:Q68)/U63</f>
        <v>2.6666666666666665</v>
      </c>
      <c r="BO63" s="102">
        <f>SUM(R63:R68)/U63</f>
        <v>8.3333333333333339</v>
      </c>
    </row>
    <row r="64" spans="2:67" ht="15.75" x14ac:dyDescent="0.2">
      <c r="B64" s="147"/>
      <c r="C64" s="21" t="s">
        <v>103</v>
      </c>
      <c r="D64" s="19" t="s">
        <v>730</v>
      </c>
      <c r="E64" s="19">
        <v>265</v>
      </c>
      <c r="F64" s="20"/>
      <c r="G64" s="19">
        <v>12</v>
      </c>
      <c r="H64" s="19">
        <v>96.2</v>
      </c>
      <c r="I64" s="19"/>
      <c r="J64" s="19">
        <v>5</v>
      </c>
      <c r="K64" s="19">
        <v>23</v>
      </c>
      <c r="L64" s="19">
        <v>1</v>
      </c>
      <c r="M64" s="19">
        <v>2</v>
      </c>
      <c r="N64" s="19">
        <v>18</v>
      </c>
      <c r="O64" s="19">
        <v>9</v>
      </c>
      <c r="P64" s="19">
        <v>2</v>
      </c>
      <c r="Q64" s="19">
        <v>3</v>
      </c>
      <c r="R64" s="19">
        <v>7</v>
      </c>
      <c r="S64" s="18" t="s">
        <v>752</v>
      </c>
    </row>
    <row r="65" spans="2:67" ht="15.75" x14ac:dyDescent="0.2">
      <c r="B65" s="147"/>
      <c r="C65" s="21" t="s">
        <v>102</v>
      </c>
      <c r="D65" s="19" t="str">
        <f>D64</f>
        <v>SR</v>
      </c>
      <c r="E65" s="19">
        <f>E64</f>
        <v>265</v>
      </c>
      <c r="F65" s="20"/>
      <c r="G65" s="19">
        <v>15.2</v>
      </c>
      <c r="H65" s="19">
        <v>104</v>
      </c>
      <c r="I65" s="19"/>
      <c r="J65" s="19">
        <v>6</v>
      </c>
      <c r="K65" s="19">
        <v>24</v>
      </c>
      <c r="L65" s="19">
        <v>1</v>
      </c>
      <c r="M65" s="19">
        <v>16</v>
      </c>
      <c r="N65" s="19">
        <v>22</v>
      </c>
      <c r="O65" s="19">
        <v>18</v>
      </c>
      <c r="P65" s="19">
        <v>1</v>
      </c>
      <c r="Q65" s="19">
        <v>5</v>
      </c>
      <c r="R65" s="19">
        <v>13</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265</v>
      </c>
      <c r="F70" s="13">
        <f>F63</f>
        <v>1277.1300000000001</v>
      </c>
      <c r="G70" s="13">
        <f t="shared" ref="G70:R70" si="10">AVERAGE(G63:G68)</f>
        <v>11.933333333333332</v>
      </c>
      <c r="H70" s="13">
        <f t="shared" si="10"/>
        <v>93.133333333333326</v>
      </c>
      <c r="I70" s="13" t="e">
        <f t="shared" si="10"/>
        <v>#DIV/0!</v>
      </c>
      <c r="J70" s="13">
        <f t="shared" si="10"/>
        <v>7.333333333333333</v>
      </c>
      <c r="K70" s="13">
        <f t="shared" si="10"/>
        <v>21</v>
      </c>
      <c r="L70" s="13">
        <f t="shared" si="10"/>
        <v>1.6666666666666667</v>
      </c>
      <c r="M70" s="13">
        <f t="shared" si="10"/>
        <v>8.6666666666666661</v>
      </c>
      <c r="N70" s="13">
        <f t="shared" si="10"/>
        <v>15.666666666666666</v>
      </c>
      <c r="O70" s="13">
        <f t="shared" si="10"/>
        <v>9</v>
      </c>
      <c r="P70" s="13">
        <f t="shared" si="10"/>
        <v>1</v>
      </c>
      <c r="Q70" s="13">
        <f t="shared" si="10"/>
        <v>2.6666666666666665</v>
      </c>
      <c r="R70" s="13">
        <f t="shared" si="10"/>
        <v>8.3333333333333339</v>
      </c>
      <c r="S70" s="12"/>
    </row>
    <row r="71" spans="2:67" ht="15.75" x14ac:dyDescent="0.2">
      <c r="B71" s="17"/>
      <c r="C71" s="16" t="s">
        <v>97</v>
      </c>
      <c r="D71" s="15"/>
      <c r="E71" s="14"/>
      <c r="F71" s="14"/>
      <c r="G71" s="13">
        <f t="shared" ref="G71:R71" si="11">STDEV(G63:G68)/SQRT(COUNT(G63:G68))</f>
        <v>1.9055474570608615</v>
      </c>
      <c r="H71" s="13">
        <f t="shared" si="11"/>
        <v>7.3215056132223051</v>
      </c>
      <c r="I71" s="13" t="e">
        <f t="shared" si="11"/>
        <v>#DIV/0!</v>
      </c>
      <c r="J71" s="13">
        <f t="shared" si="11"/>
        <v>1.8559214542766735</v>
      </c>
      <c r="K71" s="13">
        <f t="shared" si="11"/>
        <v>2.5166114784235836</v>
      </c>
      <c r="L71" s="13">
        <f t="shared" si="11"/>
        <v>0.66666666666666663</v>
      </c>
      <c r="M71" s="13">
        <f t="shared" si="11"/>
        <v>4.0551750201988135</v>
      </c>
      <c r="N71" s="13">
        <f t="shared" si="11"/>
        <v>4.4845413490245694</v>
      </c>
      <c r="O71" s="13">
        <f t="shared" si="11"/>
        <v>5.196152422706632</v>
      </c>
      <c r="P71" s="13">
        <f t="shared" si="11"/>
        <v>0.57735026918962584</v>
      </c>
      <c r="Q71" s="13">
        <f t="shared" si="11"/>
        <v>1.4529663145135581</v>
      </c>
      <c r="R71" s="13">
        <f t="shared" si="11"/>
        <v>2.4037008503093262</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730</v>
      </c>
      <c r="E73" s="19">
        <v>258</v>
      </c>
      <c r="F73" s="19">
        <v>1615.37</v>
      </c>
      <c r="G73" s="19">
        <v>11.6</v>
      </c>
      <c r="H73" s="19">
        <v>113</v>
      </c>
      <c r="I73" s="19"/>
      <c r="J73" s="19">
        <v>11</v>
      </c>
      <c r="K73" s="19">
        <v>22</v>
      </c>
      <c r="L73" s="19">
        <v>2</v>
      </c>
      <c r="M73" s="19">
        <v>9</v>
      </c>
      <c r="N73" s="19">
        <v>16</v>
      </c>
      <c r="O73" s="19">
        <v>0</v>
      </c>
      <c r="P73" s="19">
        <v>0</v>
      </c>
      <c r="Q73" s="19">
        <v>6</v>
      </c>
      <c r="R73" s="19">
        <v>5</v>
      </c>
      <c r="S73" s="18" t="s">
        <v>752</v>
      </c>
      <c r="U73" s="102">
        <v>3</v>
      </c>
      <c r="V73" s="102">
        <f>IF($H73="","",$H73)</f>
        <v>113</v>
      </c>
      <c r="W73" s="102">
        <f>IF(V73="","",V73/100)</f>
        <v>1.1299999999999999</v>
      </c>
      <c r="X73" s="102">
        <f>IF($G73="","",$G73)</f>
        <v>11.6</v>
      </c>
      <c r="Y73" s="102">
        <f>IF($K73="","",$K73)</f>
        <v>22</v>
      </c>
      <c r="Z73" s="102">
        <f>IF(J73="","",J73-1)</f>
        <v>10</v>
      </c>
      <c r="AA73" s="102">
        <f>IF($L73="","",$L73)</f>
        <v>2</v>
      </c>
      <c r="AB73" s="102">
        <f>IF($M73="","",$M73)</f>
        <v>9</v>
      </c>
      <c r="AC73" s="102">
        <f>IF($H74="","",$H74)</f>
        <v>108</v>
      </c>
      <c r="AD73" s="102">
        <f>IF(AC73="","",AC73/100)</f>
        <v>1.08</v>
      </c>
      <c r="AE73" s="102">
        <f>IF($G74="","",$G74)</f>
        <v>11.8</v>
      </c>
      <c r="AF73" s="102">
        <f>IF($K74="","",$K74)</f>
        <v>28</v>
      </c>
      <c r="AG73" s="102">
        <f>IF(J74="","",J74-1)</f>
        <v>4</v>
      </c>
      <c r="AH73" s="102">
        <f>IF($L74="","",$L74)</f>
        <v>2</v>
      </c>
      <c r="AI73" s="102">
        <f>IF($M74="","",$M74)</f>
        <v>13</v>
      </c>
      <c r="AJ73" s="102">
        <f>IF($H75="","",$H75)</f>
        <v>117</v>
      </c>
      <c r="AK73" s="102">
        <f>IF(AJ73="","",AJ73/100)</f>
        <v>1.17</v>
      </c>
      <c r="AL73" s="102">
        <f>IF($G75="","",$G75)</f>
        <v>18.2</v>
      </c>
      <c r="AM73" s="102">
        <f>IF($K75="","",$K75)</f>
        <v>27</v>
      </c>
      <c r="AN73" s="102">
        <f>IF(J75="","",J75-1)</f>
        <v>3</v>
      </c>
      <c r="AO73" s="102">
        <f>IF($L75="","",$L75)</f>
        <v>1</v>
      </c>
      <c r="AP73" s="102">
        <f>IF($M75="","",$M75)</f>
        <v>25</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8</v>
      </c>
      <c r="BM73" s="102">
        <f>SUM(P73:P78)/U73</f>
        <v>1</v>
      </c>
      <c r="BN73" s="102">
        <f>SUM(Q73:Q78)/U73</f>
        <v>6.666666666666667</v>
      </c>
      <c r="BO73" s="102">
        <f>SUM(R73:R78)/U73</f>
        <v>8.6666666666666661</v>
      </c>
    </row>
    <row r="74" spans="2:67" ht="15.75" x14ac:dyDescent="0.2">
      <c r="B74" s="147"/>
      <c r="C74" s="21" t="s">
        <v>103</v>
      </c>
      <c r="D74" s="19" t="s">
        <v>730</v>
      </c>
      <c r="E74" s="19">
        <v>265</v>
      </c>
      <c r="F74" s="20"/>
      <c r="G74" s="19">
        <v>11.8</v>
      </c>
      <c r="H74" s="19">
        <v>108</v>
      </c>
      <c r="I74" s="19"/>
      <c r="J74" s="19">
        <v>5</v>
      </c>
      <c r="K74" s="19">
        <v>28</v>
      </c>
      <c r="L74" s="19">
        <v>2</v>
      </c>
      <c r="M74" s="19">
        <v>13</v>
      </c>
      <c r="N74" s="19">
        <v>27</v>
      </c>
      <c r="O74" s="19">
        <v>8</v>
      </c>
      <c r="P74" s="19">
        <v>1</v>
      </c>
      <c r="Q74" s="19">
        <v>0</v>
      </c>
      <c r="R74" s="19">
        <v>7</v>
      </c>
      <c r="S74" s="18" t="s">
        <v>752</v>
      </c>
    </row>
    <row r="75" spans="2:67" ht="15.75" x14ac:dyDescent="0.2">
      <c r="B75" s="147"/>
      <c r="C75" s="21" t="s">
        <v>102</v>
      </c>
      <c r="D75" s="19" t="str">
        <f>D74</f>
        <v>SR</v>
      </c>
      <c r="E75" s="19">
        <f>E74</f>
        <v>265</v>
      </c>
      <c r="F75" s="20"/>
      <c r="G75" s="19">
        <v>18.2</v>
      </c>
      <c r="H75" s="19">
        <v>117</v>
      </c>
      <c r="I75" s="19"/>
      <c r="J75" s="19">
        <v>4</v>
      </c>
      <c r="K75" s="19">
        <v>27</v>
      </c>
      <c r="L75" s="19">
        <v>1</v>
      </c>
      <c r="M75" s="19">
        <v>25</v>
      </c>
      <c r="N75" s="19">
        <v>28</v>
      </c>
      <c r="O75" s="19">
        <v>16</v>
      </c>
      <c r="P75" s="19">
        <v>2</v>
      </c>
      <c r="Q75" s="19">
        <v>14</v>
      </c>
      <c r="R75" s="19">
        <v>14</v>
      </c>
      <c r="S75" s="18" t="s">
        <v>752</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265</v>
      </c>
      <c r="F80" s="13">
        <f>F73</f>
        <v>1615.37</v>
      </c>
      <c r="G80" s="13">
        <f t="shared" ref="G80:R80" si="12">AVERAGE(G73:G78)</f>
        <v>13.866666666666665</v>
      </c>
      <c r="H80" s="13">
        <f t="shared" si="12"/>
        <v>112.66666666666667</v>
      </c>
      <c r="I80" s="13" t="e">
        <f t="shared" si="12"/>
        <v>#DIV/0!</v>
      </c>
      <c r="J80" s="13">
        <f t="shared" si="12"/>
        <v>6.666666666666667</v>
      </c>
      <c r="K80" s="13">
        <f t="shared" si="12"/>
        <v>25.666666666666668</v>
      </c>
      <c r="L80" s="13">
        <f t="shared" si="12"/>
        <v>1.6666666666666667</v>
      </c>
      <c r="M80" s="13">
        <f t="shared" si="12"/>
        <v>15.666666666666666</v>
      </c>
      <c r="N80" s="13">
        <f t="shared" si="12"/>
        <v>23.666666666666668</v>
      </c>
      <c r="O80" s="13">
        <f t="shared" si="12"/>
        <v>8</v>
      </c>
      <c r="P80" s="13">
        <f t="shared" si="12"/>
        <v>1</v>
      </c>
      <c r="Q80" s="13">
        <f t="shared" si="12"/>
        <v>6.666666666666667</v>
      </c>
      <c r="R80" s="13">
        <f t="shared" si="12"/>
        <v>8.6666666666666661</v>
      </c>
      <c r="S80" s="12"/>
    </row>
    <row r="81" spans="2:67" ht="15.75" x14ac:dyDescent="0.2">
      <c r="B81" s="17"/>
      <c r="C81" s="16" t="s">
        <v>97</v>
      </c>
      <c r="D81" s="15"/>
      <c r="E81" s="14"/>
      <c r="F81" s="14"/>
      <c r="G81" s="13">
        <f t="shared" ref="G81:R81" si="13">STDEV(G73:G78)/SQRT(COUNT(G73:G78))</f>
        <v>2.1674357609345209</v>
      </c>
      <c r="H81" s="13">
        <f t="shared" si="13"/>
        <v>2.6034165586355518</v>
      </c>
      <c r="I81" s="13" t="e">
        <f t="shared" si="13"/>
        <v>#DIV/0!</v>
      </c>
      <c r="J81" s="13">
        <f t="shared" si="13"/>
        <v>2.1858128414340001</v>
      </c>
      <c r="K81" s="13">
        <f t="shared" si="13"/>
        <v>1.8559214542766775</v>
      </c>
      <c r="L81" s="13">
        <f t="shared" si="13"/>
        <v>0.3333333333333332</v>
      </c>
      <c r="M81" s="13">
        <f t="shared" si="13"/>
        <v>4.8074017006186525</v>
      </c>
      <c r="N81" s="13">
        <f t="shared" si="13"/>
        <v>3.8441875315569338</v>
      </c>
      <c r="O81" s="13">
        <f t="shared" si="13"/>
        <v>4.6188021535170067</v>
      </c>
      <c r="P81" s="13">
        <f t="shared" si="13"/>
        <v>0.57735026918962584</v>
      </c>
      <c r="Q81" s="13">
        <f t="shared" si="13"/>
        <v>4.0551750201988135</v>
      </c>
      <c r="R81" s="13">
        <f t="shared" si="13"/>
        <v>2.728450923957483</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730</v>
      </c>
      <c r="E83" s="19">
        <v>258</v>
      </c>
      <c r="F83" s="19">
        <v>1662.27</v>
      </c>
      <c r="G83" s="19">
        <v>11.3</v>
      </c>
      <c r="H83" s="19">
        <v>88.2</v>
      </c>
      <c r="I83" s="19"/>
      <c r="J83" s="19">
        <v>6</v>
      </c>
      <c r="K83" s="19">
        <v>25</v>
      </c>
      <c r="L83" s="19">
        <v>1</v>
      </c>
      <c r="M83" s="19">
        <v>9</v>
      </c>
      <c r="N83" s="19">
        <v>22</v>
      </c>
      <c r="O83" s="19">
        <v>3</v>
      </c>
      <c r="P83" s="19">
        <v>1</v>
      </c>
      <c r="Q83" s="19">
        <v>3</v>
      </c>
      <c r="R83" s="19">
        <v>12</v>
      </c>
      <c r="S83" s="18" t="s">
        <v>752</v>
      </c>
      <c r="T83" s="7" t="s">
        <v>783</v>
      </c>
      <c r="U83" s="102">
        <v>3</v>
      </c>
      <c r="V83" s="102">
        <f>IF($H83="","",$H83)</f>
        <v>88.2</v>
      </c>
      <c r="W83" s="102">
        <f>IF(V83="","",V83/100)</f>
        <v>0.88200000000000001</v>
      </c>
      <c r="X83" s="102">
        <f>IF($G83="","",$G83)</f>
        <v>11.3</v>
      </c>
      <c r="Y83" s="102">
        <f>IF($K83="","",$K83)</f>
        <v>25</v>
      </c>
      <c r="Z83" s="102">
        <f>IF(J83="","",J83-1)</f>
        <v>5</v>
      </c>
      <c r="AA83" s="102">
        <f>IF($L83="","",$L83)</f>
        <v>1</v>
      </c>
      <c r="AB83" s="102">
        <f>IF($M83="","",$M83)</f>
        <v>9</v>
      </c>
      <c r="AC83" s="102">
        <f>IF($H84="","",$H84)</f>
        <v>91.5</v>
      </c>
      <c r="AD83" s="102">
        <f>IF(AC83="","",AC83/100)</f>
        <v>0.91500000000000004</v>
      </c>
      <c r="AE83" s="102">
        <f>IF($G84="","",$G84)</f>
        <v>12</v>
      </c>
      <c r="AF83" s="102">
        <f>IF($K84="","",$K84)</f>
        <v>20</v>
      </c>
      <c r="AG83" s="102">
        <f>IF(J84="","",J84-1)</f>
        <v>4</v>
      </c>
      <c r="AH83" s="102">
        <f>IF($L84="","",$L84)</f>
        <v>1</v>
      </c>
      <c r="AI83" s="102">
        <f>IF($M84="","",$M84)</f>
        <v>9</v>
      </c>
      <c r="AJ83" s="102">
        <f>IF($H85="","",$H85)</f>
        <v>101</v>
      </c>
      <c r="AK83" s="102">
        <f>IF(AJ83="","",AJ83/100)</f>
        <v>1.01</v>
      </c>
      <c r="AL83" s="102">
        <f>IF($G85="","",$G85)</f>
        <v>9.6999999999999993</v>
      </c>
      <c r="AM83" s="102">
        <f>IF($K85="","",$K85)</f>
        <v>25</v>
      </c>
      <c r="AN83" s="102">
        <f>IF(J85="","",J85-1)</f>
        <v>4</v>
      </c>
      <c r="AO83" s="102">
        <f>IF($L85="","",$L85)</f>
        <v>2</v>
      </c>
      <c r="AP83" s="102">
        <f>IF($M85="","",$M85)</f>
        <v>5</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v>
      </c>
      <c r="BM83" s="102">
        <f>SUM(P83:P88)/U83</f>
        <v>0.33333333333333331</v>
      </c>
      <c r="BN83" s="102">
        <f>SUM(Q83:Q88)/U83</f>
        <v>4.666666666666667</v>
      </c>
      <c r="BO83" s="102">
        <f>SUM(R83:R88)/U83</f>
        <v>7</v>
      </c>
    </row>
    <row r="84" spans="2:67" ht="15.75" x14ac:dyDescent="0.2">
      <c r="B84" s="147"/>
      <c r="C84" s="21" t="s">
        <v>103</v>
      </c>
      <c r="D84" s="19" t="s">
        <v>730</v>
      </c>
      <c r="E84" s="19">
        <v>266</v>
      </c>
      <c r="F84" s="20"/>
      <c r="G84" s="19">
        <v>12</v>
      </c>
      <c r="H84" s="19">
        <v>91.5</v>
      </c>
      <c r="I84" s="19"/>
      <c r="J84" s="19">
        <v>5</v>
      </c>
      <c r="K84" s="19">
        <v>20</v>
      </c>
      <c r="L84" s="19">
        <v>1</v>
      </c>
      <c r="M84" s="19">
        <v>9</v>
      </c>
      <c r="N84" s="19">
        <v>17</v>
      </c>
      <c r="O84" s="19">
        <v>0</v>
      </c>
      <c r="P84" s="19">
        <v>0</v>
      </c>
      <c r="Q84" s="19">
        <v>7</v>
      </c>
      <c r="R84" s="19">
        <v>6</v>
      </c>
      <c r="S84" s="18" t="s">
        <v>731</v>
      </c>
    </row>
    <row r="85" spans="2:67" ht="15.75" x14ac:dyDescent="0.2">
      <c r="B85" s="147"/>
      <c r="C85" s="21" t="s">
        <v>102</v>
      </c>
      <c r="D85" s="19" t="str">
        <f>D84</f>
        <v>SR</v>
      </c>
      <c r="E85" s="19">
        <f>E84</f>
        <v>266</v>
      </c>
      <c r="F85" s="20"/>
      <c r="G85" s="19">
        <v>9.6999999999999993</v>
      </c>
      <c r="H85" s="19">
        <v>101</v>
      </c>
      <c r="I85" s="19"/>
      <c r="J85" s="19">
        <v>5</v>
      </c>
      <c r="K85" s="19">
        <v>25</v>
      </c>
      <c r="L85" s="19">
        <v>2</v>
      </c>
      <c r="M85" s="19">
        <v>5</v>
      </c>
      <c r="N85" s="19">
        <v>13</v>
      </c>
      <c r="O85" s="19">
        <v>0</v>
      </c>
      <c r="P85" s="19">
        <v>0</v>
      </c>
      <c r="Q85" s="19">
        <v>4</v>
      </c>
      <c r="R85" s="19">
        <v>3</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266</v>
      </c>
      <c r="F90" s="13">
        <f>F83</f>
        <v>1662.27</v>
      </c>
      <c r="G90" s="13">
        <f t="shared" ref="G90:R90" si="14">AVERAGE(G83:G88)</f>
        <v>11</v>
      </c>
      <c r="H90" s="13">
        <f t="shared" si="14"/>
        <v>93.566666666666663</v>
      </c>
      <c r="I90" s="13" t="e">
        <f t="shared" si="14"/>
        <v>#DIV/0!</v>
      </c>
      <c r="J90" s="13">
        <f t="shared" si="14"/>
        <v>5.333333333333333</v>
      </c>
      <c r="K90" s="13">
        <f t="shared" si="14"/>
        <v>23.333333333333332</v>
      </c>
      <c r="L90" s="13">
        <f t="shared" si="14"/>
        <v>1.3333333333333333</v>
      </c>
      <c r="M90" s="13">
        <f t="shared" si="14"/>
        <v>7.666666666666667</v>
      </c>
      <c r="N90" s="13">
        <f t="shared" si="14"/>
        <v>17.333333333333332</v>
      </c>
      <c r="O90" s="13">
        <f t="shared" si="14"/>
        <v>1</v>
      </c>
      <c r="P90" s="13">
        <f t="shared" si="14"/>
        <v>0.33333333333333331</v>
      </c>
      <c r="Q90" s="13">
        <f t="shared" si="14"/>
        <v>4.666666666666667</v>
      </c>
      <c r="R90" s="13">
        <f t="shared" si="14"/>
        <v>7</v>
      </c>
      <c r="S90" s="12"/>
    </row>
    <row r="91" spans="2:67" ht="15.75" x14ac:dyDescent="0.2">
      <c r="B91" s="17"/>
      <c r="C91" s="16" t="s">
        <v>97</v>
      </c>
      <c r="D91" s="15"/>
      <c r="E91" s="14"/>
      <c r="F91" s="14"/>
      <c r="G91" s="13">
        <f t="shared" ref="G91:R91" si="15">STDEV(G83:G88)/SQRT(COUNT(G83:G88))</f>
        <v>0.68068592855540488</v>
      </c>
      <c r="H91" s="13">
        <f t="shared" si="15"/>
        <v>3.8368100175941873</v>
      </c>
      <c r="I91" s="13" t="e">
        <f t="shared" si="15"/>
        <v>#DIV/0!</v>
      </c>
      <c r="J91" s="13">
        <f t="shared" si="15"/>
        <v>0.33333333333333337</v>
      </c>
      <c r="K91" s="13">
        <f t="shared" si="15"/>
        <v>1.6666666666666705</v>
      </c>
      <c r="L91" s="13">
        <f t="shared" si="15"/>
        <v>0.33333333333333337</v>
      </c>
      <c r="M91" s="13">
        <f t="shared" si="15"/>
        <v>1.3333333333333328</v>
      </c>
      <c r="N91" s="13">
        <f t="shared" si="15"/>
        <v>2.6034165586355504</v>
      </c>
      <c r="O91" s="13">
        <f t="shared" si="15"/>
        <v>1</v>
      </c>
      <c r="P91" s="13">
        <f t="shared" si="15"/>
        <v>0.33333333333333337</v>
      </c>
      <c r="Q91" s="13">
        <f t="shared" si="15"/>
        <v>1.2018504251546636</v>
      </c>
      <c r="R91" s="13">
        <f t="shared" si="15"/>
        <v>2.6457513110645907</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F1A9-0A3F-4EA3-9CF5-94D9766AA0F3}">
  <sheetPr>
    <pageSetUpPr fitToPage="1"/>
  </sheetPr>
  <dimension ref="B1:BO92"/>
  <sheetViews>
    <sheetView defaultGridColor="0" colorId="8" zoomScale="85" workbookViewId="0">
      <selection activeCell="U1" sqref="U1:BP1048576"/>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745</v>
      </c>
      <c r="E13" s="19">
        <v>258</v>
      </c>
      <c r="F13" s="19">
        <v>1552.04</v>
      </c>
      <c r="G13" s="19">
        <v>15.6</v>
      </c>
      <c r="H13" s="19">
        <v>95.4</v>
      </c>
      <c r="I13" s="19"/>
      <c r="J13" s="19">
        <v>9</v>
      </c>
      <c r="K13" s="19">
        <v>26</v>
      </c>
      <c r="L13" s="19">
        <v>5</v>
      </c>
      <c r="M13" s="19">
        <v>39</v>
      </c>
      <c r="N13" s="19">
        <v>36</v>
      </c>
      <c r="O13" s="19">
        <v>0</v>
      </c>
      <c r="P13" s="19">
        <v>0</v>
      </c>
      <c r="Q13" s="19">
        <v>25</v>
      </c>
      <c r="R13" s="19">
        <v>15</v>
      </c>
      <c r="S13" s="18" t="s">
        <v>732</v>
      </c>
      <c r="U13" s="102">
        <v>3</v>
      </c>
      <c r="V13" s="102">
        <f>IF($H13="","",$H13)</f>
        <v>95.4</v>
      </c>
      <c r="W13" s="102">
        <f>IF(V13="","",V13/100)</f>
        <v>0.95400000000000007</v>
      </c>
      <c r="X13" s="102">
        <f>IF($G13="","",$G13)</f>
        <v>15.6</v>
      </c>
      <c r="Y13" s="102">
        <f>IF($K13="","",$K13)</f>
        <v>26</v>
      </c>
      <c r="Z13" s="102">
        <f>IF(J13="","",J13-1)</f>
        <v>8</v>
      </c>
      <c r="AA13" s="102">
        <f>IF($L13="","",$L13)</f>
        <v>5</v>
      </c>
      <c r="AB13" s="102">
        <f>IF($M13="","",$M13)</f>
        <v>39</v>
      </c>
      <c r="AC13" s="102">
        <f>IF($H14="","",$H14)</f>
        <v>101.2</v>
      </c>
      <c r="AD13" s="102">
        <f>IF(AC13="","",AC13/100)</f>
        <v>1.012</v>
      </c>
      <c r="AE13" s="102">
        <f>IF($G14="","",$G14)</f>
        <v>18</v>
      </c>
      <c r="AF13" s="102">
        <f>IF($K14="","",$K14)</f>
        <v>22</v>
      </c>
      <c r="AG13" s="102">
        <f>IF(J14="","",J14-1)</f>
        <v>6</v>
      </c>
      <c r="AH13" s="102">
        <f>IF($L14="","",$L14)</f>
        <v>3</v>
      </c>
      <c r="AI13" s="102">
        <f>IF($M14="","",$M14)</f>
        <v>36</v>
      </c>
      <c r="AJ13" s="102">
        <f>IF($H15="","",$H15)</f>
        <v>102.3</v>
      </c>
      <c r="AK13" s="102">
        <f>IF(AJ13="","",AJ13/100)</f>
        <v>1.0229999999999999</v>
      </c>
      <c r="AL13" s="102">
        <f>IF($G15="","",$G15)</f>
        <v>17.899999999999999</v>
      </c>
      <c r="AM13" s="102">
        <f>IF($K15="","",$K15)</f>
        <v>23</v>
      </c>
      <c r="AN13" s="102">
        <f>IF(J15="","",J15-1)</f>
        <v>8</v>
      </c>
      <c r="AO13" s="102">
        <f>IF($L15="","",$L15)</f>
        <v>2</v>
      </c>
      <c r="AP13" s="102">
        <f>IF($M15="","",$M15)</f>
        <v>32</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8.3333333333333339</v>
      </c>
      <c r="BM13" s="102">
        <f>SUM(P13:P18)/U13</f>
        <v>0.33333333333333331</v>
      </c>
      <c r="BN13" s="102">
        <f>SUM(Q13:Q18)/U13</f>
        <v>18.666666666666668</v>
      </c>
      <c r="BO13" s="102">
        <f>SUM(R13:R18)/U13</f>
        <v>15.666666666666666</v>
      </c>
    </row>
    <row r="14" spans="2:67" ht="15.75" x14ac:dyDescent="0.2">
      <c r="B14" s="147"/>
      <c r="C14" s="21" t="s">
        <v>103</v>
      </c>
      <c r="D14" s="19" t="s">
        <v>730</v>
      </c>
      <c r="E14" s="19">
        <v>266</v>
      </c>
      <c r="F14" s="20"/>
      <c r="G14" s="19">
        <v>18</v>
      </c>
      <c r="H14" s="19">
        <v>101.2</v>
      </c>
      <c r="I14" s="19"/>
      <c r="J14" s="19">
        <v>7</v>
      </c>
      <c r="K14" s="19">
        <v>22</v>
      </c>
      <c r="L14" s="19">
        <v>3</v>
      </c>
      <c r="M14" s="19">
        <v>36</v>
      </c>
      <c r="N14" s="19">
        <v>31</v>
      </c>
      <c r="O14" s="19">
        <v>1</v>
      </c>
      <c r="P14" s="19">
        <v>0</v>
      </c>
      <c r="Q14" s="19">
        <v>15</v>
      </c>
      <c r="R14" s="19">
        <v>19</v>
      </c>
      <c r="S14" s="18" t="s">
        <v>731</v>
      </c>
    </row>
    <row r="15" spans="2:67" ht="15.75" x14ac:dyDescent="0.2">
      <c r="B15" s="147"/>
      <c r="C15" s="21" t="s">
        <v>102</v>
      </c>
      <c r="D15" s="19" t="str">
        <f>D14</f>
        <v>SR</v>
      </c>
      <c r="E15" s="19">
        <f>E14</f>
        <v>266</v>
      </c>
      <c r="F15" s="20"/>
      <c r="G15" s="19">
        <v>17.899999999999999</v>
      </c>
      <c r="H15" s="19">
        <v>102.3</v>
      </c>
      <c r="I15" s="19"/>
      <c r="J15" s="19">
        <v>9</v>
      </c>
      <c r="K15" s="19">
        <v>23</v>
      </c>
      <c r="L15" s="19">
        <v>2</v>
      </c>
      <c r="M15" s="19">
        <v>32</v>
      </c>
      <c r="N15" s="19">
        <v>32</v>
      </c>
      <c r="O15" s="19">
        <v>24</v>
      </c>
      <c r="P15" s="19">
        <v>1</v>
      </c>
      <c r="Q15" s="19">
        <v>16</v>
      </c>
      <c r="R15" s="19">
        <v>13</v>
      </c>
      <c r="S15" s="18" t="s">
        <v>732</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266</v>
      </c>
      <c r="F20" s="13">
        <f>F13</f>
        <v>1552.04</v>
      </c>
      <c r="G20" s="13">
        <f t="shared" ref="G20:R20" si="0">AVERAGE(G13:G18)</f>
        <v>17.166666666666668</v>
      </c>
      <c r="H20" s="13">
        <f t="shared" si="0"/>
        <v>99.63333333333334</v>
      </c>
      <c r="I20" s="13" t="e">
        <f t="shared" si="0"/>
        <v>#DIV/0!</v>
      </c>
      <c r="J20" s="13">
        <f t="shared" si="0"/>
        <v>8.3333333333333339</v>
      </c>
      <c r="K20" s="13">
        <f t="shared" si="0"/>
        <v>23.666666666666668</v>
      </c>
      <c r="L20" s="13">
        <f t="shared" si="0"/>
        <v>3.3333333333333335</v>
      </c>
      <c r="M20" s="13">
        <f t="shared" si="0"/>
        <v>35.666666666666664</v>
      </c>
      <c r="N20" s="13">
        <f t="shared" si="0"/>
        <v>33</v>
      </c>
      <c r="O20" s="13">
        <f t="shared" si="0"/>
        <v>8.3333333333333339</v>
      </c>
      <c r="P20" s="13">
        <f t="shared" si="0"/>
        <v>0.33333333333333331</v>
      </c>
      <c r="Q20" s="13">
        <f t="shared" si="0"/>
        <v>18.666666666666668</v>
      </c>
      <c r="R20" s="13">
        <f t="shared" si="0"/>
        <v>15.666666666666666</v>
      </c>
      <c r="S20" s="12"/>
    </row>
    <row r="21" spans="2:67" ht="15.75" x14ac:dyDescent="0.2">
      <c r="B21" s="17"/>
      <c r="C21" s="16" t="s">
        <v>97</v>
      </c>
      <c r="D21" s="15"/>
      <c r="E21" s="14"/>
      <c r="F21" s="14"/>
      <c r="G21" s="13">
        <f t="shared" ref="G21:R21" si="1">STDEV(G13:G18)/SQRT(COUNT(G13:G18))</f>
        <v>0.78386506775365639</v>
      </c>
      <c r="H21" s="13">
        <f t="shared" si="1"/>
        <v>2.1403530342238177</v>
      </c>
      <c r="I21" s="13" t="e">
        <f t="shared" si="1"/>
        <v>#DIV/0!</v>
      </c>
      <c r="J21" s="13">
        <f t="shared" si="1"/>
        <v>0.66666666666666552</v>
      </c>
      <c r="K21" s="13">
        <f t="shared" si="1"/>
        <v>1.2018504251546633</v>
      </c>
      <c r="L21" s="13">
        <f t="shared" si="1"/>
        <v>0.88191710368819676</v>
      </c>
      <c r="M21" s="13">
        <f t="shared" si="1"/>
        <v>2.0275875100994067</v>
      </c>
      <c r="N21" s="13">
        <f t="shared" si="1"/>
        <v>1.5275252316519468</v>
      </c>
      <c r="O21" s="13">
        <f t="shared" si="1"/>
        <v>7.838650677536565</v>
      </c>
      <c r="P21" s="13">
        <f t="shared" si="1"/>
        <v>0.33333333333333337</v>
      </c>
      <c r="Q21" s="13">
        <f t="shared" si="1"/>
        <v>3.1797973380564879</v>
      </c>
      <c r="R21" s="13">
        <f t="shared" si="1"/>
        <v>1.7638342073763922</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730</v>
      </c>
      <c r="E23" s="19">
        <v>258</v>
      </c>
      <c r="F23" s="19">
        <v>1606.38</v>
      </c>
      <c r="G23" s="19">
        <v>14.2</v>
      </c>
      <c r="H23" s="19">
        <v>98.3</v>
      </c>
      <c r="I23" s="19"/>
      <c r="J23" s="19">
        <v>8</v>
      </c>
      <c r="K23" s="19">
        <v>26</v>
      </c>
      <c r="L23" s="19">
        <v>2</v>
      </c>
      <c r="M23" s="19">
        <v>23</v>
      </c>
      <c r="N23" s="19">
        <v>36</v>
      </c>
      <c r="O23" s="19">
        <v>6</v>
      </c>
      <c r="P23" s="19">
        <v>0</v>
      </c>
      <c r="Q23" s="19">
        <v>22</v>
      </c>
      <c r="R23" s="19">
        <v>14</v>
      </c>
      <c r="S23" s="18"/>
      <c r="T23" s="7" t="s">
        <v>829</v>
      </c>
      <c r="U23" s="102">
        <v>3</v>
      </c>
      <c r="V23" s="102">
        <f>IF($H23="","",$H23)</f>
        <v>98.3</v>
      </c>
      <c r="W23" s="102">
        <f>IF(V23="","",V23/100)</f>
        <v>0.98299999999999998</v>
      </c>
      <c r="X23" s="102">
        <f>IF($G23="","",$G23)</f>
        <v>14.2</v>
      </c>
      <c r="Y23" s="102">
        <f>IF($K23="","",$K23)</f>
        <v>26</v>
      </c>
      <c r="Z23" s="102">
        <f>IF(J23="","",J23-1)</f>
        <v>7</v>
      </c>
      <c r="AA23" s="102">
        <f>IF($L23="","",$L23)</f>
        <v>2</v>
      </c>
      <c r="AB23" s="102">
        <f>IF($M23="","",$M23)</f>
        <v>23</v>
      </c>
      <c r="AC23" s="102">
        <f>IF($H24="","",$H24)</f>
        <v>97.6</v>
      </c>
      <c r="AD23" s="102">
        <f>IF(AC23="","",AC23/100)</f>
        <v>0.97599999999999998</v>
      </c>
      <c r="AE23" s="102">
        <f>IF($G24="","",$G24)</f>
        <v>14.8</v>
      </c>
      <c r="AF23" s="102">
        <f>IF($K24="","",$K24)</f>
        <v>27</v>
      </c>
      <c r="AG23" s="102">
        <f>IF(J24="","",J24-1)</f>
        <v>5</v>
      </c>
      <c r="AH23" s="102">
        <f>IF($L24="","",$L24)</f>
        <v>1</v>
      </c>
      <c r="AI23" s="102">
        <f>IF($M24="","",$M24)</f>
        <v>0</v>
      </c>
      <c r="AJ23" s="102">
        <f>IF($H25="","",$H25)</f>
        <v>104</v>
      </c>
      <c r="AK23" s="102">
        <f>IF(AJ23="","",AJ23/100)</f>
        <v>1.04</v>
      </c>
      <c r="AL23" s="102">
        <f>IF($G25="","",$G25)</f>
        <v>15.1</v>
      </c>
      <c r="AM23" s="102">
        <f>IF($K25="","",$K25)</f>
        <v>28</v>
      </c>
      <c r="AN23" s="102">
        <f>IF(J25="","",J25-1)</f>
        <v>6</v>
      </c>
      <c r="AO23" s="102">
        <f>IF($L25="","",$L25)</f>
        <v>1</v>
      </c>
      <c r="AP23" s="102">
        <f>IF($M25="","",$M25)</f>
        <v>2</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9</v>
      </c>
      <c r="BM23" s="102">
        <f>SUM(P23:P28)/U23</f>
        <v>0.33333333333333331</v>
      </c>
      <c r="BN23" s="102">
        <f>SUM(Q23:Q28)/U23</f>
        <v>11</v>
      </c>
      <c r="BO23" s="102">
        <f>SUM(R23:R28)/U23</f>
        <v>12.333333333333334</v>
      </c>
    </row>
    <row r="24" spans="2:67" ht="15.75" x14ac:dyDescent="0.2">
      <c r="B24" s="147"/>
      <c r="C24" s="21" t="s">
        <v>103</v>
      </c>
      <c r="D24" s="19" t="s">
        <v>730</v>
      </c>
      <c r="E24" s="19">
        <v>266</v>
      </c>
      <c r="F24" s="20"/>
      <c r="G24" s="19">
        <v>14.8</v>
      </c>
      <c r="H24" s="19">
        <v>97.6</v>
      </c>
      <c r="I24" s="19"/>
      <c r="J24" s="19">
        <v>6</v>
      </c>
      <c r="K24" s="19">
        <v>27</v>
      </c>
      <c r="L24" s="19">
        <v>1</v>
      </c>
      <c r="M24" s="19">
        <v>0</v>
      </c>
      <c r="N24" s="19">
        <v>21</v>
      </c>
      <c r="O24" s="19">
        <v>12</v>
      </c>
      <c r="P24" s="19">
        <v>0</v>
      </c>
      <c r="Q24" s="19">
        <v>5</v>
      </c>
      <c r="R24" s="19">
        <v>11</v>
      </c>
      <c r="S24" s="18"/>
    </row>
    <row r="25" spans="2:67" ht="15.75" x14ac:dyDescent="0.2">
      <c r="B25" s="147"/>
      <c r="C25" s="21" t="s">
        <v>102</v>
      </c>
      <c r="D25" s="19" t="str">
        <f>D24</f>
        <v>SR</v>
      </c>
      <c r="E25" s="19">
        <f>E24</f>
        <v>266</v>
      </c>
      <c r="F25" s="20"/>
      <c r="G25" s="19">
        <v>15.1</v>
      </c>
      <c r="H25" s="19">
        <v>104</v>
      </c>
      <c r="I25" s="19"/>
      <c r="J25" s="19">
        <v>7</v>
      </c>
      <c r="K25" s="19">
        <v>28</v>
      </c>
      <c r="L25" s="19">
        <v>1</v>
      </c>
      <c r="M25" s="19">
        <v>2</v>
      </c>
      <c r="N25" s="19">
        <v>16</v>
      </c>
      <c r="O25" s="19">
        <v>9</v>
      </c>
      <c r="P25" s="19">
        <v>1</v>
      </c>
      <c r="Q25" s="19">
        <v>6</v>
      </c>
      <c r="R25" s="19">
        <v>12</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266</v>
      </c>
      <c r="F30" s="13">
        <f>F23</f>
        <v>1606.38</v>
      </c>
      <c r="G30" s="13">
        <f t="shared" ref="G30:R30" si="2">AVERAGE(G23:G28)</f>
        <v>14.700000000000001</v>
      </c>
      <c r="H30" s="13">
        <f t="shared" si="2"/>
        <v>99.966666666666654</v>
      </c>
      <c r="I30" s="13" t="e">
        <f t="shared" si="2"/>
        <v>#DIV/0!</v>
      </c>
      <c r="J30" s="13">
        <f t="shared" si="2"/>
        <v>7</v>
      </c>
      <c r="K30" s="13">
        <f t="shared" si="2"/>
        <v>27</v>
      </c>
      <c r="L30" s="13">
        <f t="shared" si="2"/>
        <v>1.3333333333333333</v>
      </c>
      <c r="M30" s="13">
        <f t="shared" si="2"/>
        <v>8.3333333333333339</v>
      </c>
      <c r="N30" s="13">
        <f t="shared" si="2"/>
        <v>24.333333333333332</v>
      </c>
      <c r="O30" s="13">
        <f t="shared" si="2"/>
        <v>9</v>
      </c>
      <c r="P30" s="13">
        <f t="shared" si="2"/>
        <v>0.33333333333333331</v>
      </c>
      <c r="Q30" s="13">
        <f t="shared" si="2"/>
        <v>11</v>
      </c>
      <c r="R30" s="13">
        <f t="shared" si="2"/>
        <v>12.333333333333334</v>
      </c>
      <c r="S30" s="12"/>
    </row>
    <row r="31" spans="2:67" ht="15.75" x14ac:dyDescent="0.2">
      <c r="B31" s="17"/>
      <c r="C31" s="16" t="s">
        <v>97</v>
      </c>
      <c r="D31" s="15"/>
      <c r="E31" s="14"/>
      <c r="F31" s="14"/>
      <c r="G31" s="13">
        <f t="shared" ref="G31:R31" si="3">STDEV(G23:G28)/SQRT(COUNT(G23:G28))</f>
        <v>0.26457513110645925</v>
      </c>
      <c r="H31" s="13">
        <f t="shared" si="3"/>
        <v>2.026765348474703</v>
      </c>
      <c r="I31" s="13" t="e">
        <f t="shared" si="3"/>
        <v>#DIV/0!</v>
      </c>
      <c r="J31" s="13">
        <f t="shared" si="3"/>
        <v>0.57735026918962584</v>
      </c>
      <c r="K31" s="13">
        <f t="shared" si="3"/>
        <v>0.57735026918962584</v>
      </c>
      <c r="L31" s="13">
        <f t="shared" si="3"/>
        <v>0.33333333333333337</v>
      </c>
      <c r="M31" s="13">
        <f t="shared" si="3"/>
        <v>7.3560254969046373</v>
      </c>
      <c r="N31" s="13">
        <f t="shared" si="3"/>
        <v>6.0092521257733171</v>
      </c>
      <c r="O31" s="13">
        <f t="shared" si="3"/>
        <v>1.7320508075688774</v>
      </c>
      <c r="P31" s="13">
        <f t="shared" si="3"/>
        <v>0.33333333333333337</v>
      </c>
      <c r="Q31" s="13">
        <f t="shared" si="3"/>
        <v>5.5075705472861021</v>
      </c>
      <c r="R31" s="13">
        <f t="shared" si="3"/>
        <v>0.88191710368819876</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730</v>
      </c>
      <c r="E33" s="19">
        <v>258</v>
      </c>
      <c r="F33" s="19">
        <v>1205.3</v>
      </c>
      <c r="G33" s="19">
        <v>9.1</v>
      </c>
      <c r="H33" s="19">
        <v>81</v>
      </c>
      <c r="I33" s="19"/>
      <c r="J33" s="19">
        <v>4</v>
      </c>
      <c r="K33" s="19">
        <v>22</v>
      </c>
      <c r="L33" s="19">
        <v>1</v>
      </c>
      <c r="M33" s="19">
        <v>2</v>
      </c>
      <c r="N33" s="19">
        <v>13</v>
      </c>
      <c r="O33" s="19">
        <v>5</v>
      </c>
      <c r="P33" s="19">
        <v>0</v>
      </c>
      <c r="Q33" s="19">
        <v>2</v>
      </c>
      <c r="R33" s="19">
        <v>4</v>
      </c>
      <c r="S33" s="18" t="s">
        <v>752</v>
      </c>
      <c r="U33" s="102">
        <v>3</v>
      </c>
      <c r="V33" s="102">
        <f>IF($H33="","",$H33)</f>
        <v>81</v>
      </c>
      <c r="W33" s="102">
        <f>IF(V33="","",V33/100)</f>
        <v>0.81</v>
      </c>
      <c r="X33" s="102">
        <f>IF($G33="","",$G33)</f>
        <v>9.1</v>
      </c>
      <c r="Y33" s="102">
        <f>IF($K33="","",$K33)</f>
        <v>22</v>
      </c>
      <c r="Z33" s="102">
        <f>IF(J33="","",J33-1)</f>
        <v>3</v>
      </c>
      <c r="AA33" s="102">
        <f>IF($L33="","",$L33)</f>
        <v>1</v>
      </c>
      <c r="AB33" s="102">
        <f>IF($M33="","",$M33)</f>
        <v>2</v>
      </c>
      <c r="AC33" s="102">
        <f>IF($H34="","",$H34)</f>
        <v>72.3</v>
      </c>
      <c r="AD33" s="102">
        <f>IF(AC33="","",AC33/100)</f>
        <v>0.72299999999999998</v>
      </c>
      <c r="AE33" s="102">
        <f>IF($G34="","",$G34)</f>
        <v>11.2</v>
      </c>
      <c r="AF33" s="102">
        <f>IF($K34="","",$K34)</f>
        <v>18</v>
      </c>
      <c r="AG33" s="102">
        <f>IF(J34="","",J34-1)</f>
        <v>3</v>
      </c>
      <c r="AH33" s="102">
        <f>IF($L34="","",$L34)</f>
        <v>1</v>
      </c>
      <c r="AI33" s="102">
        <f>IF($M34="","",$M34)</f>
        <v>8</v>
      </c>
      <c r="AJ33" s="102">
        <f>IF($H35="","",$H35)</f>
        <v>61.8</v>
      </c>
      <c r="AK33" s="102">
        <f>IF(AJ33="","",AJ33/100)</f>
        <v>0.61799999999999999</v>
      </c>
      <c r="AL33" s="102">
        <f>IF($G35="","",$G35)</f>
        <v>7.7</v>
      </c>
      <c r="AM33" s="102">
        <f>IF($K35="","",$K35)</f>
        <v>14</v>
      </c>
      <c r="AN33" s="102">
        <f>IF(J35="","",J35-1)</f>
        <v>7</v>
      </c>
      <c r="AO33" s="102">
        <f>IF($L35="","",$L35)</f>
        <v>1</v>
      </c>
      <c r="AP33" s="102">
        <f>IF($M35="","",$M35)</f>
        <v>3</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1.6666666666666667</v>
      </c>
      <c r="BM33" s="102">
        <f>SUM(P33:P38)/U33</f>
        <v>0</v>
      </c>
      <c r="BN33" s="102">
        <f>SUM(Q33:Q38)/U33</f>
        <v>2.6666666666666665</v>
      </c>
      <c r="BO33" s="102">
        <f>SUM(R33:R38)/U33</f>
        <v>2.3333333333333335</v>
      </c>
    </row>
    <row r="34" spans="2:67" ht="15.75" x14ac:dyDescent="0.2">
      <c r="B34" s="147"/>
      <c r="C34" s="21" t="s">
        <v>103</v>
      </c>
      <c r="D34" s="19" t="s">
        <v>730</v>
      </c>
      <c r="E34" s="19">
        <v>266</v>
      </c>
      <c r="F34" s="20"/>
      <c r="G34" s="19">
        <v>11.2</v>
      </c>
      <c r="H34" s="19">
        <v>72.3</v>
      </c>
      <c r="I34" s="19"/>
      <c r="J34" s="19">
        <v>4</v>
      </c>
      <c r="K34" s="19">
        <v>18</v>
      </c>
      <c r="L34" s="19">
        <v>1</v>
      </c>
      <c r="M34" s="19">
        <v>8</v>
      </c>
      <c r="N34" s="19">
        <v>11</v>
      </c>
      <c r="O34" s="19">
        <v>0</v>
      </c>
      <c r="P34" s="19">
        <v>0</v>
      </c>
      <c r="Q34" s="19">
        <v>4</v>
      </c>
      <c r="R34" s="19">
        <v>3</v>
      </c>
      <c r="S34" s="18" t="s">
        <v>731</v>
      </c>
    </row>
    <row r="35" spans="2:67" ht="15.75" x14ac:dyDescent="0.2">
      <c r="B35" s="147"/>
      <c r="C35" s="21" t="s">
        <v>102</v>
      </c>
      <c r="D35" s="19" t="str">
        <f>D34</f>
        <v>SR</v>
      </c>
      <c r="E35" s="19">
        <f>E34</f>
        <v>266</v>
      </c>
      <c r="F35" s="20"/>
      <c r="G35" s="19">
        <v>7.7</v>
      </c>
      <c r="H35" s="19">
        <v>61.8</v>
      </c>
      <c r="I35" s="19"/>
      <c r="J35" s="19">
        <v>8</v>
      </c>
      <c r="K35" s="19">
        <v>14</v>
      </c>
      <c r="L35" s="19">
        <v>1</v>
      </c>
      <c r="M35" s="19">
        <v>3</v>
      </c>
      <c r="N35" s="19">
        <v>8</v>
      </c>
      <c r="O35" s="19">
        <v>0</v>
      </c>
      <c r="P35" s="19">
        <v>0</v>
      </c>
      <c r="Q35" s="19">
        <v>2</v>
      </c>
      <c r="R35" s="19">
        <v>0</v>
      </c>
      <c r="S35" s="18" t="s">
        <v>731</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266</v>
      </c>
      <c r="F40" s="13">
        <f>F33</f>
        <v>1205.3</v>
      </c>
      <c r="G40" s="13">
        <f t="shared" ref="G40:R40" si="4">AVERAGE(G33:G38)</f>
        <v>9.3333333333333321</v>
      </c>
      <c r="H40" s="13">
        <f t="shared" si="4"/>
        <v>71.7</v>
      </c>
      <c r="I40" s="13" t="e">
        <f t="shared" si="4"/>
        <v>#DIV/0!</v>
      </c>
      <c r="J40" s="13">
        <f t="shared" si="4"/>
        <v>5.333333333333333</v>
      </c>
      <c r="K40" s="13">
        <f t="shared" si="4"/>
        <v>18</v>
      </c>
      <c r="L40" s="13">
        <f t="shared" si="4"/>
        <v>1</v>
      </c>
      <c r="M40" s="13">
        <f t="shared" si="4"/>
        <v>4.333333333333333</v>
      </c>
      <c r="N40" s="13">
        <f t="shared" si="4"/>
        <v>10.666666666666666</v>
      </c>
      <c r="O40" s="13">
        <f t="shared" si="4"/>
        <v>1.6666666666666667</v>
      </c>
      <c r="P40" s="13">
        <f t="shared" si="4"/>
        <v>0</v>
      </c>
      <c r="Q40" s="13">
        <f t="shared" si="4"/>
        <v>2.6666666666666665</v>
      </c>
      <c r="R40" s="13">
        <f t="shared" si="4"/>
        <v>2.3333333333333335</v>
      </c>
      <c r="S40" s="12"/>
    </row>
    <row r="41" spans="2:67" ht="15.75" x14ac:dyDescent="0.2">
      <c r="B41" s="17"/>
      <c r="C41" s="16" t="s">
        <v>97</v>
      </c>
      <c r="D41" s="15"/>
      <c r="E41" s="14"/>
      <c r="F41" s="14"/>
      <c r="G41" s="13">
        <f t="shared" ref="G41:R41" si="5">STDEV(G33:G38)/SQRT(COUNT(G33:G38))</f>
        <v>1.0170764201594937</v>
      </c>
      <c r="H41" s="13">
        <f t="shared" si="5"/>
        <v>5.550675634551121</v>
      </c>
      <c r="I41" s="13" t="e">
        <f t="shared" si="5"/>
        <v>#DIV/0!</v>
      </c>
      <c r="J41" s="13">
        <f t="shared" si="5"/>
        <v>1.3333333333333335</v>
      </c>
      <c r="K41" s="13">
        <f t="shared" si="5"/>
        <v>2.3094010767585034</v>
      </c>
      <c r="L41" s="13">
        <f t="shared" si="5"/>
        <v>0</v>
      </c>
      <c r="M41" s="13">
        <f t="shared" si="5"/>
        <v>1.855921454276674</v>
      </c>
      <c r="N41" s="13">
        <f t="shared" si="5"/>
        <v>1.452966314513559</v>
      </c>
      <c r="O41" s="13">
        <f t="shared" si="5"/>
        <v>1.6666666666666667</v>
      </c>
      <c r="P41" s="13">
        <f t="shared" si="5"/>
        <v>0</v>
      </c>
      <c r="Q41" s="13">
        <f t="shared" si="5"/>
        <v>0.66666666666666674</v>
      </c>
      <c r="R41" s="13">
        <f t="shared" si="5"/>
        <v>1.2018504251546633</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730</v>
      </c>
      <c r="E43" s="19">
        <v>258</v>
      </c>
      <c r="F43" s="19">
        <v>1619.01</v>
      </c>
      <c r="G43" s="19">
        <v>12.3</v>
      </c>
      <c r="H43" s="19">
        <v>124</v>
      </c>
      <c r="I43" s="19"/>
      <c r="J43" s="19">
        <v>8</v>
      </c>
      <c r="K43" s="19">
        <v>24</v>
      </c>
      <c r="L43" s="19">
        <v>1</v>
      </c>
      <c r="M43" s="19">
        <v>6</v>
      </c>
      <c r="N43" s="19">
        <v>15</v>
      </c>
      <c r="O43" s="19">
        <v>5</v>
      </c>
      <c r="P43" s="19">
        <v>1</v>
      </c>
      <c r="Q43" s="19">
        <v>10</v>
      </c>
      <c r="R43" s="19">
        <v>7</v>
      </c>
      <c r="S43" s="18" t="s">
        <v>731</v>
      </c>
      <c r="T43" s="7" t="s">
        <v>792</v>
      </c>
      <c r="U43" s="102">
        <v>3</v>
      </c>
      <c r="V43" s="102">
        <f>IF($H43="","",$H43)</f>
        <v>124</v>
      </c>
      <c r="W43" s="102">
        <f>IF(V43="","",V43/100)</f>
        <v>1.24</v>
      </c>
      <c r="X43" s="102">
        <f>IF($G43="","",$G43)</f>
        <v>12.3</v>
      </c>
      <c r="Y43" s="102">
        <f>IF($K43="","",$K43)</f>
        <v>24</v>
      </c>
      <c r="Z43" s="102">
        <f>IF(J43="","",J43-1)</f>
        <v>7</v>
      </c>
      <c r="AA43" s="102">
        <f>IF($L43="","",$L43)</f>
        <v>1</v>
      </c>
      <c r="AB43" s="102">
        <f>IF($M43="","",$M43)</f>
        <v>6</v>
      </c>
      <c r="AC43" s="102">
        <f>IF($H44="","",$H44)</f>
        <v>115</v>
      </c>
      <c r="AD43" s="102">
        <f>IF(AC43="","",AC43/100)</f>
        <v>1.1499999999999999</v>
      </c>
      <c r="AE43" s="102">
        <f>IF($G44="","",$G44)</f>
        <v>14.5</v>
      </c>
      <c r="AF43" s="102">
        <f>IF($K44="","",$K44)</f>
        <v>27</v>
      </c>
      <c r="AG43" s="102">
        <f>IF(J44="","",J44-1)</f>
        <v>5</v>
      </c>
      <c r="AH43" s="102">
        <f>IF($L44="","",$L44)</f>
        <v>1</v>
      </c>
      <c r="AI43" s="102">
        <f>IF($M44="","",$M44)</f>
        <v>4</v>
      </c>
      <c r="AJ43" s="102">
        <f>IF($H45="","",$H45)</f>
        <v>91.3</v>
      </c>
      <c r="AK43" s="102">
        <f>IF(AJ43="","",AJ43/100)</f>
        <v>0.91299999999999992</v>
      </c>
      <c r="AL43" s="102">
        <f>IF($G45="","",$G45)</f>
        <v>15.3</v>
      </c>
      <c r="AM43" s="102">
        <f>IF($K45="","",$K45)</f>
        <v>22</v>
      </c>
      <c r="AN43" s="102">
        <f>IF(J45="","",J45-1)</f>
        <v>9</v>
      </c>
      <c r="AO43" s="102">
        <f>IF($L45="","",$L45)</f>
        <v>1</v>
      </c>
      <c r="AP43" s="102">
        <f>IF($M45="","",$M45)</f>
        <v>6</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3.6666666666666665</v>
      </c>
      <c r="BM43" s="102">
        <f>SUM(P43:P48)/U43</f>
        <v>2</v>
      </c>
      <c r="BN43" s="102">
        <f>SUM(Q43:Q48)/U43</f>
        <v>9</v>
      </c>
      <c r="BO43" s="102">
        <f>SUM(R43:R48)/U43</f>
        <v>9.3333333333333339</v>
      </c>
    </row>
    <row r="44" spans="2:67" ht="15.75" x14ac:dyDescent="0.2">
      <c r="B44" s="147"/>
      <c r="C44" s="21" t="s">
        <v>103</v>
      </c>
      <c r="D44" s="19" t="s">
        <v>730</v>
      </c>
      <c r="E44" s="19">
        <v>267</v>
      </c>
      <c r="F44" s="20"/>
      <c r="G44" s="19">
        <v>14.5</v>
      </c>
      <c r="H44" s="19">
        <v>115</v>
      </c>
      <c r="I44" s="19"/>
      <c r="J44" s="19">
        <v>6</v>
      </c>
      <c r="K44" s="19">
        <v>27</v>
      </c>
      <c r="L44" s="19">
        <v>1</v>
      </c>
      <c r="M44" s="19">
        <v>4</v>
      </c>
      <c r="N44" s="19">
        <v>21</v>
      </c>
      <c r="O44" s="19">
        <v>1</v>
      </c>
      <c r="P44" s="19">
        <v>0</v>
      </c>
      <c r="Q44" s="19">
        <v>11</v>
      </c>
      <c r="R44" s="19">
        <v>10</v>
      </c>
      <c r="S44" s="18" t="s">
        <v>731</v>
      </c>
      <c r="T44" s="7" t="s">
        <v>791</v>
      </c>
    </row>
    <row r="45" spans="2:67" ht="15.75" x14ac:dyDescent="0.2">
      <c r="B45" s="147"/>
      <c r="C45" s="21" t="s">
        <v>102</v>
      </c>
      <c r="D45" s="19" t="str">
        <f>D44</f>
        <v>SR</v>
      </c>
      <c r="E45" s="19">
        <f>E44</f>
        <v>267</v>
      </c>
      <c r="F45" s="20"/>
      <c r="G45" s="19">
        <v>15.3</v>
      </c>
      <c r="H45" s="19">
        <v>91.3</v>
      </c>
      <c r="I45" s="19"/>
      <c r="J45" s="19">
        <v>10</v>
      </c>
      <c r="K45" s="19">
        <v>22</v>
      </c>
      <c r="L45" s="19">
        <v>1</v>
      </c>
      <c r="M45" s="19">
        <v>6</v>
      </c>
      <c r="N45" s="19">
        <v>16</v>
      </c>
      <c r="O45" s="19">
        <v>5</v>
      </c>
      <c r="P45" s="19">
        <v>5</v>
      </c>
      <c r="Q45" s="19">
        <v>6</v>
      </c>
      <c r="R45" s="19">
        <v>11</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267</v>
      </c>
      <c r="F50" s="13">
        <f>F43</f>
        <v>1619.01</v>
      </c>
      <c r="G50" s="13">
        <f t="shared" ref="G50:R50" si="6">AVERAGE(G43:G48)</f>
        <v>14.033333333333333</v>
      </c>
      <c r="H50" s="13">
        <f t="shared" si="6"/>
        <v>110.10000000000001</v>
      </c>
      <c r="I50" s="13" t="e">
        <f t="shared" si="6"/>
        <v>#DIV/0!</v>
      </c>
      <c r="J50" s="13">
        <f t="shared" si="6"/>
        <v>8</v>
      </c>
      <c r="K50" s="13">
        <f t="shared" si="6"/>
        <v>24.333333333333332</v>
      </c>
      <c r="L50" s="13">
        <f t="shared" si="6"/>
        <v>1</v>
      </c>
      <c r="M50" s="13">
        <f t="shared" si="6"/>
        <v>5.333333333333333</v>
      </c>
      <c r="N50" s="13">
        <f t="shared" si="6"/>
        <v>17.333333333333332</v>
      </c>
      <c r="O50" s="13">
        <f t="shared" si="6"/>
        <v>3.6666666666666665</v>
      </c>
      <c r="P50" s="13">
        <f t="shared" si="6"/>
        <v>2</v>
      </c>
      <c r="Q50" s="13">
        <f t="shared" si="6"/>
        <v>9</v>
      </c>
      <c r="R50" s="13">
        <f t="shared" si="6"/>
        <v>9.3333333333333339</v>
      </c>
      <c r="S50" s="12"/>
    </row>
    <row r="51" spans="2:67" ht="15.75" x14ac:dyDescent="0.2">
      <c r="B51" s="17"/>
      <c r="C51" s="16" t="s">
        <v>97</v>
      </c>
      <c r="D51" s="15"/>
      <c r="E51" s="14"/>
      <c r="F51" s="14"/>
      <c r="G51" s="13">
        <f t="shared" ref="G51:R51" si="7">STDEV(G43:G48)/SQRT(COUNT(G43:G48))</f>
        <v>0.896908269804914</v>
      </c>
      <c r="H51" s="13">
        <f t="shared" si="7"/>
        <v>9.7524355932248739</v>
      </c>
      <c r="I51" s="13" t="e">
        <f t="shared" si="7"/>
        <v>#DIV/0!</v>
      </c>
      <c r="J51" s="13">
        <f t="shared" si="7"/>
        <v>1.1547005383792517</v>
      </c>
      <c r="K51" s="13">
        <f t="shared" si="7"/>
        <v>1.4529663145135581</v>
      </c>
      <c r="L51" s="13">
        <f t="shared" si="7"/>
        <v>0</v>
      </c>
      <c r="M51" s="13">
        <f t="shared" si="7"/>
        <v>0.6666666666666673</v>
      </c>
      <c r="N51" s="13">
        <f t="shared" si="7"/>
        <v>1.8559214542766724</v>
      </c>
      <c r="O51" s="13">
        <f t="shared" si="7"/>
        <v>1.3333333333333333</v>
      </c>
      <c r="P51" s="13">
        <f t="shared" si="7"/>
        <v>1.5275252316519468</v>
      </c>
      <c r="Q51" s="13">
        <f t="shared" si="7"/>
        <v>1.5275252316519468</v>
      </c>
      <c r="R51" s="13">
        <f t="shared" si="7"/>
        <v>1.2018504251546644</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745</v>
      </c>
      <c r="E53" s="19">
        <v>258</v>
      </c>
      <c r="F53" s="19">
        <v>1439.73</v>
      </c>
      <c r="G53" s="19">
        <v>9.35</v>
      </c>
      <c r="H53" s="19">
        <v>68.5</v>
      </c>
      <c r="I53" s="19"/>
      <c r="J53" s="19">
        <v>10</v>
      </c>
      <c r="K53" s="19">
        <v>19</v>
      </c>
      <c r="L53" s="19">
        <v>2</v>
      </c>
      <c r="M53" s="19">
        <v>9</v>
      </c>
      <c r="N53" s="19">
        <v>13</v>
      </c>
      <c r="O53" s="19">
        <v>0</v>
      </c>
      <c r="P53" s="19">
        <v>0</v>
      </c>
      <c r="Q53" s="19">
        <v>1</v>
      </c>
      <c r="R53" s="19">
        <v>7</v>
      </c>
      <c r="S53" s="18"/>
      <c r="T53" s="7" t="s">
        <v>852</v>
      </c>
      <c r="U53" s="102">
        <v>3</v>
      </c>
      <c r="V53" s="102">
        <f>IF($H53="","",$H53)</f>
        <v>68.5</v>
      </c>
      <c r="W53" s="102">
        <f>IF(V53="","",V53/100)</f>
        <v>0.68500000000000005</v>
      </c>
      <c r="X53" s="102">
        <f>IF($G53="","",$G53)</f>
        <v>9.35</v>
      </c>
      <c r="Y53" s="102">
        <f>IF($K53="","",$K53)</f>
        <v>19</v>
      </c>
      <c r="Z53" s="102">
        <f>IF(J53="","",J53-1)</f>
        <v>9</v>
      </c>
      <c r="AA53" s="102">
        <f>IF($L53="","",$L53)</f>
        <v>2</v>
      </c>
      <c r="AB53" s="102">
        <f>IF($M53="","",$M53)</f>
        <v>9</v>
      </c>
      <c r="AC53" s="102">
        <f>IF($H54="","",$H54)</f>
        <v>71.8</v>
      </c>
      <c r="AD53" s="102">
        <f>IF(AC53="","",AC53/100)</f>
        <v>0.71799999999999997</v>
      </c>
      <c r="AE53" s="102">
        <f>IF($G54="","",$G54)</f>
        <v>10.57</v>
      </c>
      <c r="AF53" s="102">
        <f>IF($K54="","",$K54)</f>
        <v>17</v>
      </c>
      <c r="AG53" s="102">
        <f>IF(J54="","",J54-1)</f>
        <v>6</v>
      </c>
      <c r="AH53" s="102">
        <f>IF($L54="","",$L54)</f>
        <v>3</v>
      </c>
      <c r="AI53" s="102">
        <f>IF($M54="","",$M54)</f>
        <v>17</v>
      </c>
      <c r="AJ53" s="102">
        <f>IF($H55="","",$H55)</f>
        <v>75</v>
      </c>
      <c r="AK53" s="102">
        <f>IF(AJ53="","",AJ53/100)</f>
        <v>0.75</v>
      </c>
      <c r="AL53" s="102">
        <f>IF($G55="","",$G55)</f>
        <v>11.1</v>
      </c>
      <c r="AM53" s="102">
        <f>IF($K55="","",$K55)</f>
        <v>21</v>
      </c>
      <c r="AN53" s="102">
        <f>IF(J55="","",J55-1)</f>
        <v>4</v>
      </c>
      <c r="AO53" s="102">
        <f>IF($L55="","",$L55)</f>
        <v>1</v>
      </c>
      <c r="AP53" s="102">
        <f>IF($M55="","",$M55)</f>
        <v>3</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v>
      </c>
      <c r="BM53" s="102">
        <f>SUM(P53:P58)/U53</f>
        <v>0</v>
      </c>
      <c r="BN53" s="102">
        <f>SUM(Q53:Q58)/U53</f>
        <v>0.66666666666666663</v>
      </c>
      <c r="BO53" s="102">
        <f>SUM(R53:R58)/U53</f>
        <v>7.666666666666667</v>
      </c>
    </row>
    <row r="54" spans="2:67" ht="15.75" x14ac:dyDescent="0.2">
      <c r="B54" s="147"/>
      <c r="C54" s="21" t="s">
        <v>103</v>
      </c>
      <c r="D54" s="19" t="s">
        <v>745</v>
      </c>
      <c r="E54" s="19">
        <v>266</v>
      </c>
      <c r="F54" s="20"/>
      <c r="G54" s="19">
        <v>10.57</v>
      </c>
      <c r="H54" s="19">
        <v>71.8</v>
      </c>
      <c r="I54" s="19"/>
      <c r="J54" s="19">
        <v>7</v>
      </c>
      <c r="K54" s="19">
        <v>17</v>
      </c>
      <c r="L54" s="19">
        <v>3</v>
      </c>
      <c r="M54" s="19">
        <v>17</v>
      </c>
      <c r="N54" s="19">
        <v>29</v>
      </c>
      <c r="O54" s="19">
        <v>0</v>
      </c>
      <c r="P54" s="19">
        <v>0</v>
      </c>
      <c r="Q54" s="19">
        <v>0</v>
      </c>
      <c r="R54" s="19">
        <v>7</v>
      </c>
      <c r="S54" s="18"/>
    </row>
    <row r="55" spans="2:67" ht="15.75" x14ac:dyDescent="0.2">
      <c r="B55" s="147"/>
      <c r="C55" s="21" t="s">
        <v>102</v>
      </c>
      <c r="D55" s="19" t="str">
        <f>D54</f>
        <v>CO'B</v>
      </c>
      <c r="E55" s="19">
        <f>E54</f>
        <v>266</v>
      </c>
      <c r="F55" s="20"/>
      <c r="G55" s="19">
        <v>11.1</v>
      </c>
      <c r="H55" s="19">
        <v>75</v>
      </c>
      <c r="I55" s="19"/>
      <c r="J55" s="19">
        <v>5</v>
      </c>
      <c r="K55" s="19">
        <v>21</v>
      </c>
      <c r="L55" s="19">
        <v>1</v>
      </c>
      <c r="M55" s="19">
        <v>3</v>
      </c>
      <c r="N55" s="19">
        <v>15</v>
      </c>
      <c r="O55" s="19">
        <v>0</v>
      </c>
      <c r="P55" s="19">
        <v>0</v>
      </c>
      <c r="Q55" s="19">
        <v>1</v>
      </c>
      <c r="R55" s="19">
        <v>9</v>
      </c>
      <c r="S55" s="18"/>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266</v>
      </c>
      <c r="F60" s="13">
        <f>F53</f>
        <v>1439.73</v>
      </c>
      <c r="G60" s="13">
        <f t="shared" ref="G60:R60" si="8">AVERAGE(G53:G58)</f>
        <v>10.340000000000002</v>
      </c>
      <c r="H60" s="13">
        <f t="shared" si="8"/>
        <v>71.766666666666666</v>
      </c>
      <c r="I60" s="13" t="e">
        <f t="shared" si="8"/>
        <v>#DIV/0!</v>
      </c>
      <c r="J60" s="13">
        <f t="shared" si="8"/>
        <v>7.333333333333333</v>
      </c>
      <c r="K60" s="13">
        <f t="shared" si="8"/>
        <v>19</v>
      </c>
      <c r="L60" s="13">
        <f t="shared" si="8"/>
        <v>2</v>
      </c>
      <c r="M60" s="13">
        <f t="shared" si="8"/>
        <v>9.6666666666666661</v>
      </c>
      <c r="N60" s="13">
        <f t="shared" si="8"/>
        <v>19</v>
      </c>
      <c r="O60" s="13">
        <f t="shared" si="8"/>
        <v>0</v>
      </c>
      <c r="P60" s="13">
        <f t="shared" si="8"/>
        <v>0</v>
      </c>
      <c r="Q60" s="13">
        <f t="shared" si="8"/>
        <v>0.66666666666666663</v>
      </c>
      <c r="R60" s="13">
        <f t="shared" si="8"/>
        <v>7.666666666666667</v>
      </c>
      <c r="S60" s="12"/>
    </row>
    <row r="61" spans="2:67" ht="15.75" x14ac:dyDescent="0.2">
      <c r="B61" s="17"/>
      <c r="C61" s="16" t="s">
        <v>97</v>
      </c>
      <c r="D61" s="15"/>
      <c r="E61" s="14"/>
      <c r="F61" s="14"/>
      <c r="G61" s="13">
        <f t="shared" ref="G61:R61" si="9">STDEV(G53:G58)/SQRT(COUNT(G53:G58))</f>
        <v>0.51810552335729199</v>
      </c>
      <c r="H61" s="13">
        <f t="shared" si="9"/>
        <v>1.8764623926716759</v>
      </c>
      <c r="I61" s="13" t="e">
        <f t="shared" si="9"/>
        <v>#DIV/0!</v>
      </c>
      <c r="J61" s="13">
        <f t="shared" si="9"/>
        <v>1.4529663145135574</v>
      </c>
      <c r="K61" s="13">
        <f t="shared" si="9"/>
        <v>1.1547005383792517</v>
      </c>
      <c r="L61" s="13">
        <f t="shared" si="9"/>
        <v>0.57735026918962584</v>
      </c>
      <c r="M61" s="13">
        <f t="shared" si="9"/>
        <v>4.0551750201988135</v>
      </c>
      <c r="N61" s="13">
        <f t="shared" si="9"/>
        <v>5.0332229568471671</v>
      </c>
      <c r="O61" s="13">
        <f t="shared" si="9"/>
        <v>0</v>
      </c>
      <c r="P61" s="13">
        <f t="shared" si="9"/>
        <v>0</v>
      </c>
      <c r="Q61" s="13">
        <f t="shared" si="9"/>
        <v>0.33333333333333337</v>
      </c>
      <c r="R61" s="13">
        <f t="shared" si="9"/>
        <v>0.66666666666666552</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730</v>
      </c>
      <c r="E63" s="19">
        <v>258</v>
      </c>
      <c r="F63" s="19">
        <v>1099.74</v>
      </c>
      <c r="G63" s="19">
        <v>12.07</v>
      </c>
      <c r="H63" s="19">
        <v>100.3</v>
      </c>
      <c r="I63" s="19"/>
      <c r="J63" s="19">
        <v>9</v>
      </c>
      <c r="K63" s="19">
        <v>27</v>
      </c>
      <c r="L63" s="19">
        <v>0</v>
      </c>
      <c r="M63" s="19">
        <v>0</v>
      </c>
      <c r="N63" s="19">
        <v>11</v>
      </c>
      <c r="O63" s="19">
        <v>0</v>
      </c>
      <c r="P63" s="19">
        <v>0</v>
      </c>
      <c r="Q63" s="19">
        <v>4</v>
      </c>
      <c r="R63" s="19">
        <v>8</v>
      </c>
      <c r="S63" s="18" t="s">
        <v>752</v>
      </c>
      <c r="T63" s="7" t="s">
        <v>789</v>
      </c>
      <c r="U63" s="102">
        <v>3</v>
      </c>
      <c r="V63" s="102">
        <f>IF($H63="","",$H63)</f>
        <v>100.3</v>
      </c>
      <c r="W63" s="102">
        <f>IF(V63="","",V63/100)</f>
        <v>1.0029999999999999</v>
      </c>
      <c r="X63" s="102">
        <f>IF($G63="","",$G63)</f>
        <v>12.07</v>
      </c>
      <c r="Y63" s="102">
        <f>IF($K63="","",$K63)</f>
        <v>27</v>
      </c>
      <c r="Z63" s="102">
        <f>IF(J63="","",J63-1)</f>
        <v>8</v>
      </c>
      <c r="AA63" s="102">
        <f>IF($L63="","",$L63)</f>
        <v>0</v>
      </c>
      <c r="AB63" s="102">
        <f>IF($M63="","",$M63)</f>
        <v>0</v>
      </c>
      <c r="AC63" s="102">
        <f>IF($H64="","",$H64)</f>
        <v>86.2</v>
      </c>
      <c r="AD63" s="102">
        <f>IF(AC63="","",AC63/100)</f>
        <v>0.86199999999999999</v>
      </c>
      <c r="AE63" s="102">
        <f>IF($G64="","",$G64)</f>
        <v>8.35</v>
      </c>
      <c r="AF63" s="102">
        <f>IF($K64="","",$K64)</f>
        <v>16</v>
      </c>
      <c r="AG63" s="102">
        <f>IF(J64="","",J64-1)</f>
        <v>6</v>
      </c>
      <c r="AH63" s="102">
        <f>IF($L64="","",$L64)</f>
        <v>3</v>
      </c>
      <c r="AI63" s="102">
        <f>IF($M64="","",$M64)</f>
        <v>12</v>
      </c>
      <c r="AJ63" s="102">
        <f>IF($H65="","",$H65)</f>
        <v>130.5</v>
      </c>
      <c r="AK63" s="102">
        <f>IF(AJ63="","",AJ63/100)</f>
        <v>1.3049999999999999</v>
      </c>
      <c r="AL63" s="102">
        <f>IF($G65="","",$G65)</f>
        <v>15.22</v>
      </c>
      <c r="AM63" s="102">
        <f>IF($K65="","",$K65)</f>
        <v>35</v>
      </c>
      <c r="AN63" s="102">
        <f>IF(J65="","",J65-1)</f>
        <v>4</v>
      </c>
      <c r="AO63" s="102">
        <f>IF($L65="","",$L65)</f>
        <v>1</v>
      </c>
      <c r="AP63" s="102">
        <f>IF($M65="","",$M65)</f>
        <v>3</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0.33333333333333331</v>
      </c>
      <c r="BM63" s="102">
        <f>SUM(P63:P68)/U63</f>
        <v>0</v>
      </c>
      <c r="BN63" s="102">
        <f>SUM(Q63:Q68)/U63</f>
        <v>9</v>
      </c>
      <c r="BO63" s="102">
        <f>SUM(R63:R68)/U63</f>
        <v>5.333333333333333</v>
      </c>
    </row>
    <row r="64" spans="2:67" ht="15.75" x14ac:dyDescent="0.2">
      <c r="B64" s="147"/>
      <c r="C64" s="21" t="s">
        <v>103</v>
      </c>
      <c r="D64" s="19" t="s">
        <v>745</v>
      </c>
      <c r="E64" s="19">
        <v>266</v>
      </c>
      <c r="F64" s="20"/>
      <c r="G64" s="19">
        <v>8.35</v>
      </c>
      <c r="H64" s="19">
        <v>86.2</v>
      </c>
      <c r="I64" s="19"/>
      <c r="J64" s="19">
        <v>7</v>
      </c>
      <c r="K64" s="19">
        <v>16</v>
      </c>
      <c r="L64" s="19">
        <v>3</v>
      </c>
      <c r="M64" s="19">
        <v>12</v>
      </c>
      <c r="N64" s="19">
        <v>19</v>
      </c>
      <c r="O64" s="19">
        <v>0</v>
      </c>
      <c r="P64" s="19">
        <v>0</v>
      </c>
      <c r="Q64" s="19">
        <v>3</v>
      </c>
      <c r="R64" s="19">
        <v>1</v>
      </c>
      <c r="S64" s="18" t="s">
        <v>731</v>
      </c>
      <c r="T64" s="7" t="s">
        <v>830</v>
      </c>
    </row>
    <row r="65" spans="2:67" ht="15.75" x14ac:dyDescent="0.2">
      <c r="B65" s="147"/>
      <c r="C65" s="21" t="s">
        <v>102</v>
      </c>
      <c r="D65" s="19" t="str">
        <f>D64</f>
        <v>CO'B</v>
      </c>
      <c r="E65" s="19">
        <f>E64</f>
        <v>266</v>
      </c>
      <c r="F65" s="20"/>
      <c r="G65" s="19">
        <v>15.22</v>
      </c>
      <c r="H65" s="19">
        <v>130.5</v>
      </c>
      <c r="I65" s="19"/>
      <c r="J65" s="19">
        <v>5</v>
      </c>
      <c r="K65" s="19">
        <v>35</v>
      </c>
      <c r="L65" s="19">
        <v>1</v>
      </c>
      <c r="M65" s="19">
        <v>3</v>
      </c>
      <c r="N65" s="19">
        <v>27</v>
      </c>
      <c r="O65" s="19">
        <v>1</v>
      </c>
      <c r="P65" s="19">
        <v>0</v>
      </c>
      <c r="Q65" s="19">
        <v>20</v>
      </c>
      <c r="R65" s="19">
        <v>7</v>
      </c>
      <c r="S65" s="18"/>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266</v>
      </c>
      <c r="F70" s="13">
        <f>F63</f>
        <v>1099.74</v>
      </c>
      <c r="G70" s="13">
        <f t="shared" ref="G70:R70" si="10">AVERAGE(G63:G68)</f>
        <v>11.88</v>
      </c>
      <c r="H70" s="13">
        <f t="shared" si="10"/>
        <v>105.66666666666667</v>
      </c>
      <c r="I70" s="13" t="e">
        <f t="shared" si="10"/>
        <v>#DIV/0!</v>
      </c>
      <c r="J70" s="13">
        <f t="shared" si="10"/>
        <v>7</v>
      </c>
      <c r="K70" s="13">
        <f t="shared" si="10"/>
        <v>26</v>
      </c>
      <c r="L70" s="13">
        <f t="shared" si="10"/>
        <v>1.3333333333333333</v>
      </c>
      <c r="M70" s="13">
        <f t="shared" si="10"/>
        <v>5</v>
      </c>
      <c r="N70" s="13">
        <f t="shared" si="10"/>
        <v>19</v>
      </c>
      <c r="O70" s="13">
        <f t="shared" si="10"/>
        <v>0.33333333333333331</v>
      </c>
      <c r="P70" s="13">
        <f t="shared" si="10"/>
        <v>0</v>
      </c>
      <c r="Q70" s="13">
        <f t="shared" si="10"/>
        <v>9</v>
      </c>
      <c r="R70" s="13">
        <f t="shared" si="10"/>
        <v>5.333333333333333</v>
      </c>
      <c r="S70" s="12"/>
    </row>
    <row r="71" spans="2:67" ht="15.75" x14ac:dyDescent="0.2">
      <c r="B71" s="17"/>
      <c r="C71" s="16" t="s">
        <v>97</v>
      </c>
      <c r="D71" s="15"/>
      <c r="E71" s="14"/>
      <c r="F71" s="14"/>
      <c r="G71" s="13">
        <f t="shared" ref="G71:R71" si="11">STDEV(G63:G68)/SQRT(COUNT(G63:G68))</f>
        <v>1.985472236018422</v>
      </c>
      <c r="H71" s="13">
        <f t="shared" si="11"/>
        <v>13.06679421706451</v>
      </c>
      <c r="I71" s="13" t="e">
        <f t="shared" si="11"/>
        <v>#DIV/0!</v>
      </c>
      <c r="J71" s="13">
        <f t="shared" si="11"/>
        <v>1.1547005383792517</v>
      </c>
      <c r="K71" s="13">
        <f t="shared" si="11"/>
        <v>5.5075705472861021</v>
      </c>
      <c r="L71" s="13">
        <f t="shared" si="11"/>
        <v>0.88191710368819698</v>
      </c>
      <c r="M71" s="13">
        <f t="shared" si="11"/>
        <v>3.6055512754639896</v>
      </c>
      <c r="N71" s="13">
        <f t="shared" si="11"/>
        <v>4.6188021535170067</v>
      </c>
      <c r="O71" s="13">
        <f t="shared" si="11"/>
        <v>0.33333333333333337</v>
      </c>
      <c r="P71" s="13">
        <f t="shared" si="11"/>
        <v>0</v>
      </c>
      <c r="Q71" s="13">
        <f t="shared" si="11"/>
        <v>5.5075705472861021</v>
      </c>
      <c r="R71" s="13">
        <f t="shared" si="11"/>
        <v>2.1858128414340006</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730</v>
      </c>
      <c r="E73" s="19">
        <v>258</v>
      </c>
      <c r="F73" s="19">
        <v>1323.96</v>
      </c>
      <c r="G73" s="19">
        <v>18.3</v>
      </c>
      <c r="H73" s="19">
        <v>104.8</v>
      </c>
      <c r="I73" s="19"/>
      <c r="J73" s="19">
        <v>6</v>
      </c>
      <c r="K73" s="19">
        <v>27</v>
      </c>
      <c r="L73" s="19">
        <v>2</v>
      </c>
      <c r="M73" s="19">
        <v>34</v>
      </c>
      <c r="N73" s="19">
        <v>45</v>
      </c>
      <c r="O73" s="19">
        <v>3</v>
      </c>
      <c r="P73" s="19">
        <v>0</v>
      </c>
      <c r="Q73" s="19">
        <v>21</v>
      </c>
      <c r="R73" s="19">
        <v>11</v>
      </c>
      <c r="S73" s="18" t="s">
        <v>732</v>
      </c>
      <c r="T73" s="7" t="s">
        <v>877</v>
      </c>
      <c r="U73" s="102">
        <v>3</v>
      </c>
      <c r="V73" s="102">
        <f>IF($H73="","",$H73)</f>
        <v>104.8</v>
      </c>
      <c r="W73" s="102">
        <f>IF(V73="","",V73/100)</f>
        <v>1.048</v>
      </c>
      <c r="X73" s="102">
        <f>IF($G73="","",$G73)</f>
        <v>18.3</v>
      </c>
      <c r="Y73" s="102">
        <f>IF($K73="","",$K73)</f>
        <v>27</v>
      </c>
      <c r="Z73" s="102">
        <f>IF(J73="","",J73-1)</f>
        <v>5</v>
      </c>
      <c r="AA73" s="102">
        <f>IF($L73="","",$L73)</f>
        <v>2</v>
      </c>
      <c r="AB73" s="102">
        <f>IF($M73="","",$M73)</f>
        <v>34</v>
      </c>
      <c r="AC73" s="102">
        <f>IF($H74="","",$H74)</f>
        <v>108.1</v>
      </c>
      <c r="AD73" s="102">
        <f>IF(AC73="","",AC73/100)</f>
        <v>1.081</v>
      </c>
      <c r="AE73" s="102">
        <f>IF($G74="","",$G74)</f>
        <v>15.4</v>
      </c>
      <c r="AF73" s="102">
        <f>IF($K74="","",$K74)</f>
        <v>28</v>
      </c>
      <c r="AG73" s="102">
        <f>IF(J74="","",J74-1)</f>
        <v>5</v>
      </c>
      <c r="AH73" s="102">
        <f>IF($L74="","",$L74)</f>
        <v>2</v>
      </c>
      <c r="AI73" s="102">
        <f>IF($M74="","",$M74)</f>
        <v>27</v>
      </c>
      <c r="AJ73" s="102">
        <f>IF($H75="","",$H75)</f>
        <v>83.6</v>
      </c>
      <c r="AK73" s="102">
        <f>IF(AJ73="","",AJ73/100)</f>
        <v>0.83599999999999997</v>
      </c>
      <c r="AL73" s="102">
        <f>IF($G75="","",$G75)</f>
        <v>14.73</v>
      </c>
      <c r="AM73" s="102">
        <f>IF($K75="","",$K75)</f>
        <v>24</v>
      </c>
      <c r="AN73" s="102">
        <f>IF(J75="","",J75-1)</f>
        <v>5</v>
      </c>
      <c r="AO73" s="102">
        <f>IF($L75="","",$L75)</f>
        <v>2</v>
      </c>
      <c r="AP73" s="102">
        <f>IF($M75="","",$M75)</f>
        <v>20</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2.6666666666666665</v>
      </c>
      <c r="BM73" s="102">
        <f>SUM(P73:P78)/U73</f>
        <v>0</v>
      </c>
      <c r="BN73" s="102">
        <f>SUM(Q73:Q78)/U73</f>
        <v>17</v>
      </c>
      <c r="BO73" s="102">
        <f>SUM(R73:R78)/U73</f>
        <v>12.666666666666666</v>
      </c>
    </row>
    <row r="74" spans="2:67" ht="15.75" x14ac:dyDescent="0.2">
      <c r="B74" s="147"/>
      <c r="C74" s="21" t="s">
        <v>103</v>
      </c>
      <c r="D74" s="19" t="s">
        <v>745</v>
      </c>
      <c r="E74" s="19">
        <v>267</v>
      </c>
      <c r="F74" s="20"/>
      <c r="G74" s="19">
        <v>15.4</v>
      </c>
      <c r="H74" s="19">
        <v>108.1</v>
      </c>
      <c r="I74" s="19"/>
      <c r="J74" s="19">
        <v>6</v>
      </c>
      <c r="K74" s="19">
        <v>28</v>
      </c>
      <c r="L74" s="19">
        <v>2</v>
      </c>
      <c r="M74" s="19">
        <v>27</v>
      </c>
      <c r="N74" s="19">
        <v>38</v>
      </c>
      <c r="O74" s="19">
        <v>5</v>
      </c>
      <c r="P74" s="19">
        <v>0</v>
      </c>
      <c r="Q74" s="19">
        <v>18</v>
      </c>
      <c r="R74" s="19">
        <v>14</v>
      </c>
      <c r="S74" s="18" t="s">
        <v>731</v>
      </c>
      <c r="T74" s="7" t="s">
        <v>787</v>
      </c>
    </row>
    <row r="75" spans="2:67" ht="15.75" x14ac:dyDescent="0.2">
      <c r="B75" s="147"/>
      <c r="C75" s="21" t="s">
        <v>102</v>
      </c>
      <c r="D75" s="19" t="str">
        <f>D74</f>
        <v>CO'B</v>
      </c>
      <c r="E75" s="19">
        <f>E74</f>
        <v>267</v>
      </c>
      <c r="F75" s="20"/>
      <c r="G75" s="19">
        <v>14.73</v>
      </c>
      <c r="H75" s="19">
        <v>83.6</v>
      </c>
      <c r="I75" s="19"/>
      <c r="J75" s="19">
        <v>6</v>
      </c>
      <c r="K75" s="19">
        <v>24</v>
      </c>
      <c r="L75" s="19">
        <v>2</v>
      </c>
      <c r="M75" s="19">
        <v>20</v>
      </c>
      <c r="N75" s="19">
        <v>34</v>
      </c>
      <c r="O75" s="19">
        <v>0</v>
      </c>
      <c r="P75" s="19">
        <v>0</v>
      </c>
      <c r="Q75" s="19">
        <v>12</v>
      </c>
      <c r="R75" s="19">
        <v>13</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267</v>
      </c>
      <c r="F80" s="13">
        <f>F73</f>
        <v>1323.96</v>
      </c>
      <c r="G80" s="13">
        <f t="shared" ref="G80:R80" si="12">AVERAGE(G73:G78)</f>
        <v>16.143333333333334</v>
      </c>
      <c r="H80" s="13">
        <f t="shared" si="12"/>
        <v>98.833333333333329</v>
      </c>
      <c r="I80" s="13" t="e">
        <f t="shared" si="12"/>
        <v>#DIV/0!</v>
      </c>
      <c r="J80" s="13">
        <f t="shared" si="12"/>
        <v>6</v>
      </c>
      <c r="K80" s="13">
        <f t="shared" si="12"/>
        <v>26.333333333333332</v>
      </c>
      <c r="L80" s="13">
        <f t="shared" si="12"/>
        <v>2</v>
      </c>
      <c r="M80" s="13">
        <f t="shared" si="12"/>
        <v>27</v>
      </c>
      <c r="N80" s="13">
        <f t="shared" si="12"/>
        <v>39</v>
      </c>
      <c r="O80" s="13">
        <f t="shared" si="12"/>
        <v>2.6666666666666665</v>
      </c>
      <c r="P80" s="13">
        <f t="shared" si="12"/>
        <v>0</v>
      </c>
      <c r="Q80" s="13">
        <f t="shared" si="12"/>
        <v>17</v>
      </c>
      <c r="R80" s="13">
        <f t="shared" si="12"/>
        <v>12.666666666666666</v>
      </c>
      <c r="S80" s="12"/>
    </row>
    <row r="81" spans="2:67" ht="15.75" x14ac:dyDescent="0.2">
      <c r="B81" s="17"/>
      <c r="C81" s="16" t="s">
        <v>97</v>
      </c>
      <c r="D81" s="15"/>
      <c r="E81" s="14"/>
      <c r="F81" s="14"/>
      <c r="G81" s="13">
        <f t="shared" ref="G81:R81" si="13">STDEV(G73:G78)/SQRT(COUNT(G73:G78))</f>
        <v>1.0955414693707908</v>
      </c>
      <c r="H81" s="13">
        <f t="shared" si="13"/>
        <v>7.6760088008750227</v>
      </c>
      <c r="I81" s="13" t="e">
        <f t="shared" si="13"/>
        <v>#DIV/0!</v>
      </c>
      <c r="J81" s="13">
        <f t="shared" si="13"/>
        <v>0</v>
      </c>
      <c r="K81" s="13">
        <f t="shared" si="13"/>
        <v>1.2018504251546633</v>
      </c>
      <c r="L81" s="13">
        <f t="shared" si="13"/>
        <v>0</v>
      </c>
      <c r="M81" s="13">
        <f t="shared" si="13"/>
        <v>4.0414518843273806</v>
      </c>
      <c r="N81" s="13">
        <f t="shared" si="13"/>
        <v>3.2145502536643185</v>
      </c>
      <c r="O81" s="13">
        <f t="shared" si="13"/>
        <v>1.4529663145135581</v>
      </c>
      <c r="P81" s="13">
        <f t="shared" si="13"/>
        <v>0</v>
      </c>
      <c r="Q81" s="13">
        <f t="shared" si="13"/>
        <v>2.6457513110645907</v>
      </c>
      <c r="R81" s="13">
        <f t="shared" si="13"/>
        <v>0.88191710368819698</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730</v>
      </c>
      <c r="E83" s="19">
        <v>258</v>
      </c>
      <c r="F83" s="19">
        <v>1546.85</v>
      </c>
      <c r="G83" s="19">
        <v>12.64</v>
      </c>
      <c r="H83" s="19">
        <v>105.5</v>
      </c>
      <c r="I83" s="19"/>
      <c r="J83" s="19">
        <v>8</v>
      </c>
      <c r="K83" s="19">
        <v>26</v>
      </c>
      <c r="L83" s="19">
        <v>2</v>
      </c>
      <c r="M83" s="19">
        <v>11</v>
      </c>
      <c r="N83" s="19">
        <v>31</v>
      </c>
      <c r="O83" s="19">
        <v>0</v>
      </c>
      <c r="P83" s="19">
        <v>0</v>
      </c>
      <c r="Q83" s="19">
        <v>14</v>
      </c>
      <c r="R83" s="19">
        <v>6</v>
      </c>
      <c r="S83" s="18" t="s">
        <v>731</v>
      </c>
      <c r="T83" s="7" t="s">
        <v>878</v>
      </c>
      <c r="U83" s="102">
        <v>3</v>
      </c>
      <c r="V83" s="102">
        <f>IF($H83="","",$H83)</f>
        <v>105.5</v>
      </c>
      <c r="W83" s="102">
        <f>IF(V83="","",V83/100)</f>
        <v>1.0549999999999999</v>
      </c>
      <c r="X83" s="102">
        <f>IF($G83="","",$G83)</f>
        <v>12.64</v>
      </c>
      <c r="Y83" s="102">
        <f>IF($K83="","",$K83)</f>
        <v>26</v>
      </c>
      <c r="Z83" s="102">
        <f>IF(J83="","",J83-1)</f>
        <v>7</v>
      </c>
      <c r="AA83" s="102">
        <f>IF($L83="","",$L83)</f>
        <v>2</v>
      </c>
      <c r="AB83" s="102">
        <f>IF($M83="","",$M83)</f>
        <v>11</v>
      </c>
      <c r="AC83" s="102">
        <f>IF($H84="","",$H84)</f>
        <v>87.1</v>
      </c>
      <c r="AD83" s="102">
        <f>IF(AC83="","",AC83/100)</f>
        <v>0.871</v>
      </c>
      <c r="AE83" s="102">
        <f>IF($G84="","",$G84)</f>
        <v>11.6</v>
      </c>
      <c r="AF83" s="102">
        <f>IF($K84="","",$K84)</f>
        <v>24</v>
      </c>
      <c r="AG83" s="102">
        <f>IF(J84="","",J84-1)</f>
        <v>4</v>
      </c>
      <c r="AH83" s="102">
        <f>IF($L84="","",$L84)</f>
        <v>1</v>
      </c>
      <c r="AI83" s="102">
        <f>IF($M84="","",$M84)</f>
        <v>8</v>
      </c>
      <c r="AJ83" s="102">
        <f>IF($H85="","",$H85)</f>
        <v>104.2</v>
      </c>
      <c r="AK83" s="102">
        <f>IF(AJ83="","",AJ83/100)</f>
        <v>1.042</v>
      </c>
      <c r="AL83" s="102">
        <f>IF($G85="","",$G85)</f>
        <v>12.37</v>
      </c>
      <c r="AM83" s="102">
        <f>IF($K85="","",$K85)</f>
        <v>29</v>
      </c>
      <c r="AN83" s="102">
        <f>IF(J85="","",J85-1)</f>
        <v>6</v>
      </c>
      <c r="AO83" s="102">
        <f>IF($L85="","",$L85)</f>
        <v>1</v>
      </c>
      <c r="AP83" s="102">
        <f>IF($M85="","",$M85)</f>
        <v>3</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5</v>
      </c>
      <c r="BM83" s="102">
        <f>SUM(P83:P88)/U83</f>
        <v>0.33333333333333331</v>
      </c>
      <c r="BN83" s="102">
        <f>SUM(Q83:Q88)/U83</f>
        <v>8.6666666666666661</v>
      </c>
      <c r="BO83" s="102">
        <f>SUM(R83:R88)/U83</f>
        <v>8.6666666666666661</v>
      </c>
    </row>
    <row r="84" spans="2:67" ht="15.75" x14ac:dyDescent="0.2">
      <c r="B84" s="147"/>
      <c r="C84" s="21" t="s">
        <v>103</v>
      </c>
      <c r="D84" s="19" t="s">
        <v>745</v>
      </c>
      <c r="E84" s="19">
        <v>267</v>
      </c>
      <c r="F84" s="20"/>
      <c r="G84" s="19">
        <v>11.6</v>
      </c>
      <c r="H84" s="19">
        <v>87.1</v>
      </c>
      <c r="I84" s="19"/>
      <c r="J84" s="19">
        <v>5</v>
      </c>
      <c r="K84" s="19">
        <v>24</v>
      </c>
      <c r="L84" s="19">
        <v>1</v>
      </c>
      <c r="M84" s="19">
        <v>8</v>
      </c>
      <c r="N84" s="19">
        <v>26</v>
      </c>
      <c r="O84" s="19">
        <v>4</v>
      </c>
      <c r="P84" s="19">
        <v>1</v>
      </c>
      <c r="Q84" s="19">
        <v>1</v>
      </c>
      <c r="R84" s="19">
        <v>12</v>
      </c>
      <c r="S84" s="18" t="s">
        <v>731</v>
      </c>
      <c r="T84" s="7" t="s">
        <v>829</v>
      </c>
    </row>
    <row r="85" spans="2:67" ht="15.75" x14ac:dyDescent="0.2">
      <c r="B85" s="147"/>
      <c r="C85" s="21" t="s">
        <v>102</v>
      </c>
      <c r="D85" s="19" t="str">
        <f>D84</f>
        <v>CO'B</v>
      </c>
      <c r="E85" s="19">
        <f>E84</f>
        <v>267</v>
      </c>
      <c r="F85" s="20"/>
      <c r="G85" s="19">
        <v>12.37</v>
      </c>
      <c r="H85" s="19">
        <v>104.2</v>
      </c>
      <c r="I85" s="19"/>
      <c r="J85" s="19">
        <v>7</v>
      </c>
      <c r="K85" s="19">
        <v>29</v>
      </c>
      <c r="L85" s="19">
        <v>1</v>
      </c>
      <c r="M85" s="19">
        <v>3</v>
      </c>
      <c r="N85" s="19">
        <v>25</v>
      </c>
      <c r="O85" s="19">
        <v>11</v>
      </c>
      <c r="P85" s="19">
        <v>0</v>
      </c>
      <c r="Q85" s="19">
        <v>11</v>
      </c>
      <c r="R85" s="19">
        <v>8</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267</v>
      </c>
      <c r="F90" s="13">
        <f>F83</f>
        <v>1546.85</v>
      </c>
      <c r="G90" s="13">
        <f t="shared" ref="G90:R90" si="14">AVERAGE(G83:G88)</f>
        <v>12.203333333333333</v>
      </c>
      <c r="H90" s="13">
        <f t="shared" si="14"/>
        <v>98.933333333333337</v>
      </c>
      <c r="I90" s="13" t="e">
        <f t="shared" si="14"/>
        <v>#DIV/0!</v>
      </c>
      <c r="J90" s="13">
        <f t="shared" si="14"/>
        <v>6.666666666666667</v>
      </c>
      <c r="K90" s="13">
        <f t="shared" si="14"/>
        <v>26.333333333333332</v>
      </c>
      <c r="L90" s="13">
        <f t="shared" si="14"/>
        <v>1.3333333333333333</v>
      </c>
      <c r="M90" s="13">
        <f t="shared" si="14"/>
        <v>7.333333333333333</v>
      </c>
      <c r="N90" s="13">
        <f t="shared" si="14"/>
        <v>27.333333333333332</v>
      </c>
      <c r="O90" s="13">
        <f t="shared" si="14"/>
        <v>5</v>
      </c>
      <c r="P90" s="13">
        <f t="shared" si="14"/>
        <v>0.33333333333333331</v>
      </c>
      <c r="Q90" s="13">
        <f t="shared" si="14"/>
        <v>8.6666666666666661</v>
      </c>
      <c r="R90" s="13">
        <f t="shared" si="14"/>
        <v>8.6666666666666661</v>
      </c>
      <c r="S90" s="12"/>
    </row>
    <row r="91" spans="2:67" ht="15.75" x14ac:dyDescent="0.2">
      <c r="B91" s="17"/>
      <c r="C91" s="16" t="s">
        <v>97</v>
      </c>
      <c r="D91" s="15"/>
      <c r="E91" s="14"/>
      <c r="F91" s="14"/>
      <c r="G91" s="13">
        <f t="shared" ref="G91:R91" si="15">STDEV(G83:G88)/SQRT(COUNT(G83:G88))</f>
        <v>0.3115730697248687</v>
      </c>
      <c r="H91" s="13">
        <f t="shared" si="15"/>
        <v>5.9285561292592837</v>
      </c>
      <c r="I91" s="13" t="e">
        <f t="shared" si="15"/>
        <v>#DIV/0!</v>
      </c>
      <c r="J91" s="13">
        <f t="shared" si="15"/>
        <v>0.88191710368819609</v>
      </c>
      <c r="K91" s="13">
        <f t="shared" si="15"/>
        <v>1.4529663145135581</v>
      </c>
      <c r="L91" s="13">
        <f t="shared" si="15"/>
        <v>0.33333333333333337</v>
      </c>
      <c r="M91" s="13">
        <f t="shared" si="15"/>
        <v>2.333333333333333</v>
      </c>
      <c r="N91" s="13">
        <f t="shared" si="15"/>
        <v>1.8559214542766742</v>
      </c>
      <c r="O91" s="13">
        <f t="shared" si="15"/>
        <v>3.2145502536643185</v>
      </c>
      <c r="P91" s="13">
        <f t="shared" si="15"/>
        <v>0.33333333333333337</v>
      </c>
      <c r="Q91" s="13">
        <f t="shared" si="15"/>
        <v>3.9299420408505323</v>
      </c>
      <c r="R91" s="13">
        <f t="shared" si="15"/>
        <v>1.7638342073763935</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24464-EAF4-4274-8DAA-5CA80F857F9F}">
  <dimension ref="A1:AP58"/>
  <sheetViews>
    <sheetView topLeftCell="U1" workbookViewId="0">
      <selection activeCell="AE11" sqref="AE11:AF42"/>
    </sheetView>
  </sheetViews>
  <sheetFormatPr defaultRowHeight="12.75" x14ac:dyDescent="0.2"/>
  <cols>
    <col min="1" max="4" width="9.140625" style="7"/>
    <col min="5" max="5" width="10" style="7" customWidth="1"/>
    <col min="6" max="9" width="9.140625" style="7"/>
    <col min="10" max="10" width="9.140625" style="128"/>
    <col min="11" max="16384" width="9.140625" style="7"/>
  </cols>
  <sheetData>
    <row r="1" spans="1:42" x14ac:dyDescent="0.2">
      <c r="J1" s="7"/>
    </row>
    <row r="2" spans="1:42" x14ac:dyDescent="0.2">
      <c r="J2" s="7"/>
    </row>
    <row r="3" spans="1:42" x14ac:dyDescent="0.2">
      <c r="J3" s="7"/>
    </row>
    <row r="4" spans="1:42" x14ac:dyDescent="0.2">
      <c r="J4" s="7"/>
    </row>
    <row r="5" spans="1:42" x14ac:dyDescent="0.2">
      <c r="J5" s="7"/>
      <c r="N5" s="7">
        <f>I18/3</f>
        <v>55.04</v>
      </c>
    </row>
    <row r="6" spans="1:42" x14ac:dyDescent="0.2">
      <c r="J6" s="7"/>
      <c r="N6" s="7">
        <f>SUM(I18:J18)/3</f>
        <v>99.81</v>
      </c>
    </row>
    <row r="7" spans="1:42" x14ac:dyDescent="0.2">
      <c r="J7" s="7"/>
    </row>
    <row r="8" spans="1:42" x14ac:dyDescent="0.2">
      <c r="J8" s="7"/>
    </row>
    <row r="9" spans="1:42" ht="13.5" thickBot="1" x14ac:dyDescent="0.25">
      <c r="J9" s="7"/>
    </row>
    <row r="10" spans="1:42" ht="47.25" customHeight="1" thickTop="1" thickBot="1" x14ac:dyDescent="0.25">
      <c r="A10" s="49" t="s">
        <v>136</v>
      </c>
      <c r="B10" s="48" t="s">
        <v>117</v>
      </c>
      <c r="C10" s="48" t="s">
        <v>116</v>
      </c>
      <c r="D10" s="48" t="s">
        <v>134</v>
      </c>
      <c r="E10" s="48" t="s">
        <v>193</v>
      </c>
      <c r="F10" s="48" t="s">
        <v>192</v>
      </c>
      <c r="G10" s="48" t="s">
        <v>191</v>
      </c>
      <c r="H10" s="48" t="s">
        <v>190</v>
      </c>
      <c r="I10" s="133"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c r="C11" s="39"/>
      <c r="D11" s="39"/>
      <c r="E11" s="39">
        <v>11.24</v>
      </c>
      <c r="F11" s="39">
        <v>95.02</v>
      </c>
      <c r="G11" s="39">
        <v>4.57</v>
      </c>
      <c r="H11" s="39">
        <v>53.1</v>
      </c>
      <c r="I11" s="124">
        <v>190.94</v>
      </c>
      <c r="J11" s="39">
        <v>152.09</v>
      </c>
      <c r="K11" s="39">
        <v>138.22999999999999</v>
      </c>
      <c r="L11" s="39"/>
      <c r="M11" s="124"/>
      <c r="N11" s="106"/>
      <c r="O11" s="36">
        <v>5.270833333333333</v>
      </c>
      <c r="P11" s="36">
        <f t="shared" ref="P11:P42" si="0">SUM(E11:K11)</f>
        <v>645.19000000000005</v>
      </c>
      <c r="Q11" s="36">
        <v>3</v>
      </c>
      <c r="R11" s="36">
        <f t="shared" ref="R11:R42" si="1">P11/Q11</f>
        <v>215.06333333333336</v>
      </c>
      <c r="S11" s="36">
        <f t="shared" ref="S11:S42" si="2">O11*R11/1.02</f>
        <v>1111.3362608932464</v>
      </c>
      <c r="T11" s="35">
        <f t="shared" ref="T11:T42" si="3">S11*10000/1000</f>
        <v>11113.362608932464</v>
      </c>
      <c r="U11" s="35">
        <f t="shared" ref="U11:U42" si="4">SUM(E11:F11)/Q11*O11/1.02*10000/1000</f>
        <v>1830.3227124183002</v>
      </c>
      <c r="V11" s="35">
        <f t="shared" ref="V11:V42" si="5">K11/Q11*O11/1.02*10000/1000</f>
        <v>2381.0042211328973</v>
      </c>
      <c r="W11" s="35">
        <f t="shared" ref="W11:W42" si="6">G11/Q11*O11/1.02*10000/1000</f>
        <v>78.718001089324616</v>
      </c>
      <c r="X11" s="35">
        <f t="shared" ref="X11:X42" si="7">H11/Q11*O11/1.02*10000/1000</f>
        <v>914.64460784313712</v>
      </c>
      <c r="Y11" s="35">
        <f t="shared" ref="Y11:Y42" si="8">I11/Q11*O11/1.02*10000/1000</f>
        <v>3288.9311002178647</v>
      </c>
      <c r="Z11" s="35">
        <f>(SUM(d258Data100!K13:K18)+Q11)/Q11</f>
        <v>25.333333333333332</v>
      </c>
      <c r="AA11" s="35">
        <f>(SUM(d258Data100!O13:O18))/$Q11*$O11/1.02</f>
        <v>55.119825708060993</v>
      </c>
      <c r="AB11" s="35">
        <f>(SUM(d258Data100!Q13:Q18))/$Q11*$O11/1.02</f>
        <v>31.004901960784313</v>
      </c>
      <c r="AC11" s="35">
        <f>(SUM(d258Data100!R13:R18))/$Q11*$O11/1.02</f>
        <v>74.067265795206978</v>
      </c>
      <c r="AD11" s="7">
        <f>d258Data100!F13</f>
        <v>1560.81</v>
      </c>
      <c r="AE11" s="34"/>
      <c r="AF11" s="34"/>
      <c r="AH11" s="102">
        <f t="shared" ref="AH11:AH42" si="9">SUM(E11:F11)/Q11</f>
        <v>35.419999999999995</v>
      </c>
      <c r="AI11" s="102">
        <f t="shared" ref="AI11:AI42" si="10">K11/Q11</f>
        <v>46.076666666666661</v>
      </c>
      <c r="AJ11" s="102">
        <f t="shared" ref="AJ11:AJ42" si="11">SUM(E11:I11,K11)/Q11</f>
        <v>164.36666666666667</v>
      </c>
      <c r="AK11" s="102">
        <f t="shared" ref="AK11:AK42" si="12">SUM(E11:F11)/Q11/1000*(O11/1.016)*10000</f>
        <v>1837.5287073490808</v>
      </c>
      <c r="AL11" s="102">
        <f t="shared" ref="AL11:AL42" si="13">SUM(K11)/Q11/1000*(O11/1.016)*10000</f>
        <v>2390.3782534995621</v>
      </c>
      <c r="AM11" s="102">
        <f t="shared" ref="AM11:AM42" si="14">SUM(I11)/Q11/1000*(O11/1.016)*10000</f>
        <v>3301.8796478565182</v>
      </c>
      <c r="AN11" s="102">
        <f t="shared" ref="AN11:AN42" si="15">SUM(G11:I11)/Q11/1000*(O11/1.016)*10000</f>
        <v>4299.1531332020995</v>
      </c>
      <c r="AO11" s="102">
        <f t="shared" ref="AO11:AO42" si="16">SUM(AK11:AL11,AN11)</f>
        <v>8527.0600940507429</v>
      </c>
      <c r="AP11" s="102">
        <f t="shared" ref="AP11:AP42" si="17">(AD11*SUM(E11:F11)/E11/Q11)/(100*100)*(O11/1.016)</f>
        <v>2.5516309445885401</v>
      </c>
    </row>
    <row r="12" spans="1:42" ht="20.100000000000001" customHeight="1" x14ac:dyDescent="0.25">
      <c r="A12" s="45">
        <v>102</v>
      </c>
      <c r="B12" s="39"/>
      <c r="C12" s="39"/>
      <c r="D12" s="39"/>
      <c r="E12" s="42">
        <v>10.92</v>
      </c>
      <c r="F12" s="42">
        <v>30.35</v>
      </c>
      <c r="G12" s="42">
        <v>1.1399999999999999</v>
      </c>
      <c r="H12" s="39">
        <v>21.48</v>
      </c>
      <c r="I12" s="124">
        <v>65.28</v>
      </c>
      <c r="J12" s="42">
        <v>51.1</v>
      </c>
      <c r="K12" s="42">
        <v>46.87</v>
      </c>
      <c r="L12" s="42"/>
      <c r="M12" s="113"/>
      <c r="N12" s="106"/>
      <c r="O12" s="36">
        <v>9.6111111111111125</v>
      </c>
      <c r="P12" s="36">
        <f t="shared" si="0"/>
        <v>227.14000000000001</v>
      </c>
      <c r="Q12" s="36">
        <v>3</v>
      </c>
      <c r="R12" s="36">
        <f t="shared" si="1"/>
        <v>75.713333333333338</v>
      </c>
      <c r="S12" s="36">
        <f t="shared" si="2"/>
        <v>713.42084241103862</v>
      </c>
      <c r="T12" s="35">
        <f t="shared" si="3"/>
        <v>7134.2084241103867</v>
      </c>
      <c r="U12" s="35">
        <f t="shared" si="4"/>
        <v>1296.2436456063908</v>
      </c>
      <c r="V12" s="35">
        <f t="shared" si="5"/>
        <v>1472.1332607116919</v>
      </c>
      <c r="W12" s="35">
        <f t="shared" si="6"/>
        <v>35.806100217864923</v>
      </c>
      <c r="X12" s="35">
        <f t="shared" si="7"/>
        <v>674.6623093681917</v>
      </c>
      <c r="Y12" s="35">
        <f t="shared" si="8"/>
        <v>2050.3703703703704</v>
      </c>
      <c r="Z12" s="35">
        <f>(SUM(d258Data100!K23:K28)+Q12)/Q12</f>
        <v>21.666666666666668</v>
      </c>
      <c r="AA12" s="35">
        <f>(SUM(d258Data100!O23:O28))/$Q12*$O12/1.02</f>
        <v>50.254175744371828</v>
      </c>
      <c r="AB12" s="35">
        <f>(SUM(d258Data100!Q23:Q28))/$Q12*$O12/1.02</f>
        <v>43.972403776325351</v>
      </c>
      <c r="AC12" s="35">
        <f>(SUM(d258Data100!R23:R28))/$Q12*$O12/1.02</f>
        <v>50.254175744371828</v>
      </c>
      <c r="AD12" s="7">
        <f>d258Data100!F23</f>
        <v>1428.67</v>
      </c>
      <c r="AE12" s="34"/>
      <c r="AF12" s="34"/>
      <c r="AH12" s="102">
        <f t="shared" si="9"/>
        <v>13.756666666666668</v>
      </c>
      <c r="AI12" s="102">
        <f t="shared" si="10"/>
        <v>15.623333333333333</v>
      </c>
      <c r="AJ12" s="102">
        <f t="shared" si="11"/>
        <v>58.680000000000007</v>
      </c>
      <c r="AK12" s="102">
        <f t="shared" si="12"/>
        <v>1301.3469670457864</v>
      </c>
      <c r="AL12" s="102">
        <f t="shared" si="13"/>
        <v>1477.9290609507148</v>
      </c>
      <c r="AM12" s="102">
        <f t="shared" si="14"/>
        <v>2058.4426946631675</v>
      </c>
      <c r="AN12" s="102">
        <f t="shared" si="15"/>
        <v>2771.7082239720044</v>
      </c>
      <c r="AO12" s="102">
        <f t="shared" si="16"/>
        <v>5550.9842519685062</v>
      </c>
      <c r="AP12" s="102">
        <f t="shared" si="17"/>
        <v>1.7025598639279336</v>
      </c>
    </row>
    <row r="13" spans="1:42" ht="20.100000000000001" customHeight="1" x14ac:dyDescent="0.25">
      <c r="A13" s="45">
        <v>103</v>
      </c>
      <c r="B13" s="39"/>
      <c r="C13" s="39"/>
      <c r="D13" s="39"/>
      <c r="E13" s="42">
        <v>11.13</v>
      </c>
      <c r="F13" s="42">
        <v>37.68</v>
      </c>
      <c r="G13" s="42">
        <v>1.05</v>
      </c>
      <c r="H13" s="39">
        <v>60.11</v>
      </c>
      <c r="I13" s="124">
        <v>94.69</v>
      </c>
      <c r="J13" s="42">
        <v>69.75</v>
      </c>
      <c r="K13" s="42">
        <v>94.77</v>
      </c>
      <c r="L13" s="42"/>
      <c r="M13" s="113"/>
      <c r="N13" s="106"/>
      <c r="O13" s="36">
        <v>22.916666666666668</v>
      </c>
      <c r="P13" s="36">
        <f t="shared" si="0"/>
        <v>369.17999999999995</v>
      </c>
      <c r="Q13" s="36">
        <v>3</v>
      </c>
      <c r="R13" s="36">
        <f t="shared" si="1"/>
        <v>123.05999999999999</v>
      </c>
      <c r="S13" s="36">
        <f t="shared" si="2"/>
        <v>2764.8284313725489</v>
      </c>
      <c r="T13" s="35">
        <f t="shared" si="3"/>
        <v>27648.284313725489</v>
      </c>
      <c r="U13" s="35">
        <f t="shared" si="4"/>
        <v>3655.4330065359477</v>
      </c>
      <c r="V13" s="35">
        <f t="shared" si="5"/>
        <v>7097.4264705882351</v>
      </c>
      <c r="W13" s="35">
        <f t="shared" si="6"/>
        <v>78.635620915032675</v>
      </c>
      <c r="X13" s="35">
        <f t="shared" si="7"/>
        <v>4501.7020697167754</v>
      </c>
      <c r="Y13" s="35">
        <f t="shared" si="8"/>
        <v>7091.4351851851843</v>
      </c>
      <c r="Z13" s="35">
        <f>(SUM(d258Data100!K33:K38)+Q13)/Q13</f>
        <v>25.666666666666668</v>
      </c>
      <c r="AA13" s="35">
        <f>(SUM(d258Data100!O33:O38))/$Q13*$O13/1.02</f>
        <v>74.891067538126364</v>
      </c>
      <c r="AB13" s="35">
        <f>(SUM(d258Data100!Q33:Q38))/$Q13*$O13/1.02</f>
        <v>172.24945533769065</v>
      </c>
      <c r="AC13" s="35">
        <f>(SUM(d258Data100!R33:R38))/$Q13*$O13/1.02</f>
        <v>172.24945533769065</v>
      </c>
      <c r="AD13" s="7">
        <f>d258Data100!F33</f>
        <v>1592.42</v>
      </c>
      <c r="AE13" s="34"/>
      <c r="AF13" s="34"/>
      <c r="AH13" s="102">
        <f t="shared" si="9"/>
        <v>16.27</v>
      </c>
      <c r="AI13" s="102">
        <f t="shared" si="10"/>
        <v>31.59</v>
      </c>
      <c r="AJ13" s="102">
        <f t="shared" si="11"/>
        <v>99.81</v>
      </c>
      <c r="AK13" s="102">
        <f t="shared" si="12"/>
        <v>3669.8244750656172</v>
      </c>
      <c r="AL13" s="102">
        <f t="shared" si="13"/>
        <v>7125.3690944881901</v>
      </c>
      <c r="AM13" s="102">
        <f t="shared" si="14"/>
        <v>7119.354221347332</v>
      </c>
      <c r="AN13" s="102">
        <f t="shared" si="15"/>
        <v>11717.724737532808</v>
      </c>
      <c r="AO13" s="102">
        <f t="shared" si="16"/>
        <v>22512.918307086613</v>
      </c>
      <c r="AP13" s="102">
        <f t="shared" si="17"/>
        <v>5.2505857058256868</v>
      </c>
    </row>
    <row r="14" spans="1:42" ht="20.100000000000001" customHeight="1" x14ac:dyDescent="0.25">
      <c r="A14" s="45">
        <v>104</v>
      </c>
      <c r="B14" s="39"/>
      <c r="C14" s="39"/>
      <c r="D14" s="39"/>
      <c r="E14" s="42">
        <v>11.66</v>
      </c>
      <c r="F14" s="42">
        <v>45.5</v>
      </c>
      <c r="G14" s="42">
        <v>0.56000000000000005</v>
      </c>
      <c r="H14" s="39">
        <v>36.29</v>
      </c>
      <c r="I14" s="124">
        <v>116.94</v>
      </c>
      <c r="J14" s="42">
        <v>92.58</v>
      </c>
      <c r="K14" s="42">
        <v>94.32</v>
      </c>
      <c r="L14" s="42"/>
      <c r="M14" s="113"/>
      <c r="N14" s="106"/>
      <c r="O14" s="36">
        <v>12.314814814814815</v>
      </c>
      <c r="P14" s="36">
        <f t="shared" si="0"/>
        <v>397.84999999999997</v>
      </c>
      <c r="Q14" s="36">
        <v>3</v>
      </c>
      <c r="R14" s="36">
        <f t="shared" si="1"/>
        <v>132.61666666666665</v>
      </c>
      <c r="S14" s="36">
        <f t="shared" si="2"/>
        <v>1601.1271483902201</v>
      </c>
      <c r="T14" s="35">
        <f t="shared" si="3"/>
        <v>16011.271483902201</v>
      </c>
      <c r="U14" s="35">
        <f t="shared" si="4"/>
        <v>2300.3752118131201</v>
      </c>
      <c r="V14" s="35">
        <f t="shared" si="5"/>
        <v>3795.8605664488018</v>
      </c>
      <c r="W14" s="35">
        <f t="shared" si="6"/>
        <v>22.53691600096829</v>
      </c>
      <c r="X14" s="35">
        <f t="shared" si="7"/>
        <v>1460.4726458484627</v>
      </c>
      <c r="Y14" s="35">
        <f t="shared" si="8"/>
        <v>4706.1909949164847</v>
      </c>
      <c r="Z14" s="35">
        <f>(SUM(d258Data100!K43:K48)+Q14)/Q14</f>
        <v>24</v>
      </c>
      <c r="AA14" s="35">
        <f>(SUM(d258Data100!O43:O48))/$Q14*$O14/1.02</f>
        <v>16.097797143548778</v>
      </c>
      <c r="AB14" s="35">
        <f>(SUM(d258Data100!Q43:Q48))/$Q14*$O14/1.02</f>
        <v>72.4400871459695</v>
      </c>
      <c r="AC14" s="35">
        <f>(SUM(d258Data100!R43:R48))/$Q14*$O14/1.02</f>
        <v>92.562333575405475</v>
      </c>
      <c r="AD14" s="7">
        <f>d258Data100!F43</f>
        <v>1684.7</v>
      </c>
      <c r="AE14" s="34"/>
      <c r="AF14" s="34"/>
      <c r="AH14" s="102">
        <f t="shared" si="9"/>
        <v>19.053333333333331</v>
      </c>
      <c r="AI14" s="102">
        <f t="shared" si="10"/>
        <v>31.439999999999998</v>
      </c>
      <c r="AJ14" s="102">
        <f t="shared" si="11"/>
        <v>101.75666666666666</v>
      </c>
      <c r="AK14" s="102">
        <f t="shared" si="12"/>
        <v>2309.4318071352191</v>
      </c>
      <c r="AL14" s="102">
        <f t="shared" si="13"/>
        <v>3810.8048993875759</v>
      </c>
      <c r="AM14" s="102">
        <f t="shared" si="14"/>
        <v>4724.7193059200927</v>
      </c>
      <c r="AN14" s="102">
        <f t="shared" si="15"/>
        <v>6213.5674880917659</v>
      </c>
      <c r="AO14" s="102">
        <f t="shared" si="16"/>
        <v>12333.80419461456</v>
      </c>
      <c r="AP14" s="102">
        <f t="shared" si="17"/>
        <v>3.3367922516987165</v>
      </c>
    </row>
    <row r="15" spans="1:42" ht="20.100000000000001" customHeight="1" x14ac:dyDescent="0.25">
      <c r="A15" s="45">
        <v>105</v>
      </c>
      <c r="B15" s="39"/>
      <c r="C15" s="39"/>
      <c r="D15" s="39"/>
      <c r="E15" s="42">
        <v>10.6</v>
      </c>
      <c r="F15" s="42">
        <v>37.270000000000003</v>
      </c>
      <c r="G15" s="42">
        <v>0.06</v>
      </c>
      <c r="H15" s="39">
        <v>38.14</v>
      </c>
      <c r="I15" s="124">
        <v>108.57</v>
      </c>
      <c r="J15" s="42">
        <v>83.39</v>
      </c>
      <c r="K15" s="42">
        <v>90.62</v>
      </c>
      <c r="L15" s="42"/>
      <c r="M15" s="113"/>
      <c r="N15" s="106"/>
      <c r="O15" s="36">
        <v>23.87037037037037</v>
      </c>
      <c r="P15" s="36">
        <f t="shared" si="0"/>
        <v>368.65</v>
      </c>
      <c r="Q15" s="36">
        <v>3</v>
      </c>
      <c r="R15" s="36">
        <f t="shared" si="1"/>
        <v>122.88333333333333</v>
      </c>
      <c r="S15" s="36">
        <f t="shared" si="2"/>
        <v>2875.7555676591624</v>
      </c>
      <c r="T15" s="35">
        <f t="shared" si="3"/>
        <v>28757.555676591623</v>
      </c>
      <c r="U15" s="35">
        <f t="shared" si="4"/>
        <v>3734.2308157831035</v>
      </c>
      <c r="V15" s="35">
        <f t="shared" si="5"/>
        <v>7069.0619704671999</v>
      </c>
      <c r="W15" s="35">
        <f t="shared" si="6"/>
        <v>4.6804647785039935</v>
      </c>
      <c r="X15" s="35">
        <f t="shared" si="7"/>
        <v>2975.2154442023721</v>
      </c>
      <c r="Y15" s="35">
        <f t="shared" si="8"/>
        <v>8469.3010167029788</v>
      </c>
      <c r="Z15" s="35">
        <f>(SUM(d258Data100!K53:K58)+Q15)/Q15</f>
        <v>22.333333333333332</v>
      </c>
      <c r="AA15" s="35">
        <f>(SUM(d258Data100!O53:O58))/$Q15*$O15/1.02</f>
        <v>7.8007746308399897</v>
      </c>
      <c r="AB15" s="35">
        <f>(SUM(d258Data100!Q53:Q58))/$Q15*$O15/1.02</f>
        <v>93.60929557007988</v>
      </c>
      <c r="AC15" s="35">
        <f>(SUM(d258Data100!R53:R58))/$Q15*$O15/1.02</f>
        <v>202.82014040183972</v>
      </c>
      <c r="AD15" s="7">
        <f>d258Data100!F53</f>
        <v>1462.4</v>
      </c>
      <c r="AE15" s="34"/>
      <c r="AF15" s="34"/>
      <c r="AH15" s="102">
        <f t="shared" si="9"/>
        <v>15.956666666666669</v>
      </c>
      <c r="AI15" s="102">
        <f t="shared" si="10"/>
        <v>30.206666666666667</v>
      </c>
      <c r="AJ15" s="102">
        <f t="shared" si="11"/>
        <v>95.086666666666659</v>
      </c>
      <c r="AK15" s="102">
        <f t="shared" si="12"/>
        <v>3748.9325119082341</v>
      </c>
      <c r="AL15" s="102">
        <f t="shared" si="13"/>
        <v>7096.8929231068332</v>
      </c>
      <c r="AM15" s="102">
        <f t="shared" si="14"/>
        <v>8502.6447214931468</v>
      </c>
      <c r="AN15" s="102">
        <f t="shared" si="15"/>
        <v>11494.272504131426</v>
      </c>
      <c r="AO15" s="102">
        <f t="shared" si="16"/>
        <v>22340.097939146493</v>
      </c>
      <c r="AP15" s="102">
        <f t="shared" si="17"/>
        <v>5.1721121749194356</v>
      </c>
    </row>
    <row r="16" spans="1:42" ht="20.100000000000001" customHeight="1" x14ac:dyDescent="0.25">
      <c r="A16" s="45">
        <v>106</v>
      </c>
      <c r="B16" s="39"/>
      <c r="C16" s="39"/>
      <c r="D16" s="39"/>
      <c r="E16" s="42">
        <v>11.04</v>
      </c>
      <c r="F16" s="42">
        <v>71.78</v>
      </c>
      <c r="G16" s="42">
        <v>0.84</v>
      </c>
      <c r="H16" s="39">
        <v>80.7</v>
      </c>
      <c r="I16" s="124">
        <v>143.4</v>
      </c>
      <c r="J16" s="42">
        <v>114.39</v>
      </c>
      <c r="K16" s="42">
        <v>125.57</v>
      </c>
      <c r="L16" s="42"/>
      <c r="M16" s="113"/>
      <c r="N16" s="106"/>
      <c r="O16" s="36">
        <v>12.416666666666666</v>
      </c>
      <c r="P16" s="36">
        <f t="shared" si="0"/>
        <v>547.72</v>
      </c>
      <c r="Q16" s="36">
        <v>3</v>
      </c>
      <c r="R16" s="36">
        <f t="shared" si="1"/>
        <v>182.57333333333335</v>
      </c>
      <c r="S16" s="36">
        <f t="shared" si="2"/>
        <v>2222.5021786492375</v>
      </c>
      <c r="T16" s="35">
        <f t="shared" si="3"/>
        <v>22225.021786492372</v>
      </c>
      <c r="U16" s="35">
        <f t="shared" si="4"/>
        <v>3360.6154684095864</v>
      </c>
      <c r="V16" s="35">
        <f t="shared" si="5"/>
        <v>5095.2968409586047</v>
      </c>
      <c r="W16" s="35">
        <f t="shared" si="6"/>
        <v>34.084967320261434</v>
      </c>
      <c r="X16" s="35">
        <f t="shared" si="7"/>
        <v>3274.5915032679736</v>
      </c>
      <c r="Y16" s="35">
        <f t="shared" si="8"/>
        <v>5818.7908496732025</v>
      </c>
      <c r="Z16" s="35">
        <f>(SUM(d258Data100!K63:K68)+Q16)/Q16</f>
        <v>25</v>
      </c>
      <c r="AA16" s="35">
        <f>(SUM(d258Data100!O63:O68))/$Q16*$O16/1.02</f>
        <v>32.461873638344223</v>
      </c>
      <c r="AB16" s="35">
        <f>(SUM(d258Data100!Q63:Q68))/$Q16*$O16/1.02</f>
        <v>133.90522875816993</v>
      </c>
      <c r="AC16" s="35">
        <f>(SUM(d258Data100!R63:R68))/$Q16*$O16/1.02</f>
        <v>117.67429193899781</v>
      </c>
      <c r="AD16" s="7">
        <f>d258Data100!F63</f>
        <v>1512.29</v>
      </c>
      <c r="AE16" s="34"/>
      <c r="AF16" s="34"/>
      <c r="AH16" s="102">
        <f t="shared" si="9"/>
        <v>27.606666666666666</v>
      </c>
      <c r="AI16" s="102">
        <f t="shared" si="10"/>
        <v>41.856666666666662</v>
      </c>
      <c r="AJ16" s="102">
        <f t="shared" si="11"/>
        <v>144.44333333333333</v>
      </c>
      <c r="AK16" s="102">
        <f t="shared" si="12"/>
        <v>3373.8462379702532</v>
      </c>
      <c r="AL16" s="102">
        <f t="shared" si="13"/>
        <v>5115.3570647419065</v>
      </c>
      <c r="AM16" s="102">
        <f t="shared" si="14"/>
        <v>5841.6994750656168</v>
      </c>
      <c r="AN16" s="102">
        <f t="shared" si="15"/>
        <v>9163.402230971129</v>
      </c>
      <c r="AO16" s="102">
        <f t="shared" si="16"/>
        <v>17652.605533683287</v>
      </c>
      <c r="AP16" s="102">
        <f t="shared" si="17"/>
        <v>4.6215887021920601</v>
      </c>
    </row>
    <row r="17" spans="1:42" ht="20.100000000000001" customHeight="1" x14ac:dyDescent="0.25">
      <c r="A17" s="45">
        <v>107</v>
      </c>
      <c r="B17" s="39"/>
      <c r="C17" s="39"/>
      <c r="D17" s="39"/>
      <c r="E17" s="42">
        <v>11.45</v>
      </c>
      <c r="F17" s="42">
        <v>52.38</v>
      </c>
      <c r="G17" s="42">
        <v>0.95</v>
      </c>
      <c r="H17" s="39">
        <v>28.38</v>
      </c>
      <c r="I17" s="124">
        <v>156.19</v>
      </c>
      <c r="J17" s="42">
        <v>121.16</v>
      </c>
      <c r="K17" s="42">
        <v>110.2</v>
      </c>
      <c r="L17" s="42"/>
      <c r="M17" s="113"/>
      <c r="N17" s="106"/>
      <c r="O17" s="36">
        <v>11.657407407407407</v>
      </c>
      <c r="P17" s="36">
        <f t="shared" si="0"/>
        <v>480.71</v>
      </c>
      <c r="Q17" s="36">
        <v>3</v>
      </c>
      <c r="R17" s="36">
        <f t="shared" si="1"/>
        <v>160.23666666666665</v>
      </c>
      <c r="S17" s="36">
        <f t="shared" si="2"/>
        <v>1831.3177499394817</v>
      </c>
      <c r="T17" s="35">
        <f t="shared" si="3"/>
        <v>18313.177499394817</v>
      </c>
      <c r="U17" s="35">
        <f t="shared" si="4"/>
        <v>2431.6742314209632</v>
      </c>
      <c r="V17" s="35">
        <f t="shared" si="5"/>
        <v>4198.1905107722096</v>
      </c>
      <c r="W17" s="35">
        <f t="shared" si="6"/>
        <v>36.19129750665698</v>
      </c>
      <c r="X17" s="35">
        <f t="shared" si="7"/>
        <v>1081.1673928830789</v>
      </c>
      <c r="Y17" s="35">
        <f t="shared" si="8"/>
        <v>5950.230271120794</v>
      </c>
      <c r="Z17" s="35">
        <f>(SUM(d258Data100!K73:K78)+Q17)/Q17</f>
        <v>25</v>
      </c>
      <c r="AA17" s="35">
        <f>(SUM(d258Data100!O73:O78))/$Q17*$O17/1.02</f>
        <v>45.715323166303556</v>
      </c>
      <c r="AB17" s="35">
        <f>(SUM(d258Data100!Q73:Q78))/$Q17*$O17/1.02</f>
        <v>38.096102638586302</v>
      </c>
      <c r="AC17" s="35">
        <f>(SUM(d258Data100!R73:R78))/$Q17*$O17/1.02</f>
        <v>137.14596949891066</v>
      </c>
      <c r="AD17" s="7">
        <f>d258Data100!F73</f>
        <v>1339.53</v>
      </c>
      <c r="AE17" s="34"/>
      <c r="AF17" s="34"/>
      <c r="AH17" s="102">
        <f t="shared" si="9"/>
        <v>21.276666666666667</v>
      </c>
      <c r="AI17" s="102">
        <f t="shared" si="10"/>
        <v>36.733333333333334</v>
      </c>
      <c r="AJ17" s="102">
        <f t="shared" si="11"/>
        <v>119.85000000000001</v>
      </c>
      <c r="AK17" s="102">
        <f t="shared" si="12"/>
        <v>2441.2477520171087</v>
      </c>
      <c r="AL17" s="102">
        <f t="shared" si="13"/>
        <v>4214.7188198697386</v>
      </c>
      <c r="AM17" s="102">
        <f t="shared" si="14"/>
        <v>5973.6563745504027</v>
      </c>
      <c r="AN17" s="102">
        <f t="shared" si="15"/>
        <v>7095.4141149023035</v>
      </c>
      <c r="AO17" s="102">
        <f t="shared" si="16"/>
        <v>13751.380686789151</v>
      </c>
      <c r="AP17" s="102">
        <f t="shared" si="17"/>
        <v>2.8560040185672295</v>
      </c>
    </row>
    <row r="18" spans="1:42" ht="20.100000000000001" customHeight="1" thickBot="1" x14ac:dyDescent="0.3">
      <c r="A18" s="123">
        <v>108</v>
      </c>
      <c r="B18" s="104"/>
      <c r="C18" s="104"/>
      <c r="D18" s="104"/>
      <c r="E18" s="118">
        <v>10.66</v>
      </c>
      <c r="F18" s="118">
        <v>55.58</v>
      </c>
      <c r="G18" s="118">
        <v>3.03</v>
      </c>
      <c r="H18" s="119">
        <v>18.37</v>
      </c>
      <c r="I18" s="128">
        <v>165.12</v>
      </c>
      <c r="J18" s="104">
        <v>134.31</v>
      </c>
      <c r="K18" s="118">
        <v>118.46</v>
      </c>
      <c r="L18" s="118"/>
      <c r="M18" s="117"/>
      <c r="N18" s="106"/>
      <c r="O18" s="36">
        <v>12.138888888888888</v>
      </c>
      <c r="P18" s="36">
        <f t="shared" si="0"/>
        <v>505.53</v>
      </c>
      <c r="Q18" s="36">
        <v>3</v>
      </c>
      <c r="R18" s="36">
        <f t="shared" si="1"/>
        <v>168.51</v>
      </c>
      <c r="S18" s="36">
        <f t="shared" si="2"/>
        <v>2005.4158496732023</v>
      </c>
      <c r="T18" s="35">
        <f t="shared" si="3"/>
        <v>20054.158496732023</v>
      </c>
      <c r="U18" s="35">
        <f t="shared" si="4"/>
        <v>2627.7124183006536</v>
      </c>
      <c r="V18" s="35">
        <f t="shared" si="5"/>
        <v>4699.2574437182266</v>
      </c>
      <c r="W18" s="35">
        <f t="shared" si="6"/>
        <v>120.19880174291939</v>
      </c>
      <c r="X18" s="35">
        <f t="shared" si="7"/>
        <v>728.73002904865655</v>
      </c>
      <c r="Y18" s="35">
        <f t="shared" si="8"/>
        <v>6550.2396514161219</v>
      </c>
      <c r="Z18" s="35">
        <f>(SUM(d258Data100!K83:K88)+Q18)/Q18</f>
        <v>28.666666666666668</v>
      </c>
      <c r="AA18" s="35">
        <f>(SUM(d258Data100!O83:O88))/$Q18*$O18/1.02</f>
        <v>122.97567175018155</v>
      </c>
      <c r="AB18" s="35">
        <f>(SUM(d258Data100!Q83:Q88))/$Q18*$O18/1.02</f>
        <v>59.504357298474936</v>
      </c>
      <c r="AC18" s="35">
        <f>(SUM(d258Data100!R83:R88))/$Q18*$O18/1.02</f>
        <v>126.94262890341319</v>
      </c>
      <c r="AD18" s="7">
        <f>d258Data100!F83</f>
        <v>1529.07</v>
      </c>
      <c r="AE18" s="34"/>
      <c r="AF18" s="34"/>
      <c r="AH18" s="102">
        <f t="shared" si="9"/>
        <v>22.08</v>
      </c>
      <c r="AI18" s="102">
        <f t="shared" si="10"/>
        <v>39.486666666666665</v>
      </c>
      <c r="AJ18" s="102">
        <f t="shared" si="11"/>
        <v>123.74</v>
      </c>
      <c r="AK18" s="102">
        <f t="shared" si="12"/>
        <v>2638.0577427821518</v>
      </c>
      <c r="AL18" s="102">
        <f t="shared" si="13"/>
        <v>4717.7584572761725</v>
      </c>
      <c r="AM18" s="102">
        <f t="shared" si="14"/>
        <v>6576.0279965004365</v>
      </c>
      <c r="AN18" s="102">
        <f t="shared" si="15"/>
        <v>7428.2990667833183</v>
      </c>
      <c r="AO18" s="102">
        <f t="shared" si="16"/>
        <v>14784.115266841643</v>
      </c>
      <c r="AP18" s="102">
        <f t="shared" si="17"/>
        <v>3.7840290363563831</v>
      </c>
    </row>
    <row r="19" spans="1:42" ht="18.75" thickTop="1" x14ac:dyDescent="0.25">
      <c r="A19" s="122">
        <v>201</v>
      </c>
      <c r="B19" s="115"/>
      <c r="C19" s="115"/>
      <c r="D19" s="115"/>
      <c r="E19" s="121">
        <v>12.32</v>
      </c>
      <c r="F19" s="115">
        <v>22.62</v>
      </c>
      <c r="G19" s="115">
        <v>0.99</v>
      </c>
      <c r="H19" s="115">
        <v>0.2</v>
      </c>
      <c r="I19" s="114">
        <v>81.59</v>
      </c>
      <c r="J19" s="115"/>
      <c r="K19" s="115">
        <v>60.72</v>
      </c>
      <c r="L19" s="115"/>
      <c r="M19" s="114"/>
      <c r="N19" s="106"/>
      <c r="O19" s="36">
        <v>22.370370370370367</v>
      </c>
      <c r="P19" s="36">
        <f t="shared" si="0"/>
        <v>178.44</v>
      </c>
      <c r="Q19" s="36">
        <v>3</v>
      </c>
      <c r="R19" s="36">
        <f t="shared" si="1"/>
        <v>59.48</v>
      </c>
      <c r="S19" s="36">
        <f t="shared" si="2"/>
        <v>1304.4996368917934</v>
      </c>
      <c r="T19" s="35">
        <f t="shared" si="3"/>
        <v>13044.996368917935</v>
      </c>
      <c r="U19" s="35">
        <f t="shared" si="4"/>
        <v>2554.31614621157</v>
      </c>
      <c r="V19" s="35">
        <f t="shared" si="5"/>
        <v>4438.9832970225125</v>
      </c>
      <c r="W19" s="35">
        <f t="shared" si="6"/>
        <v>72.374727668845296</v>
      </c>
      <c r="X19" s="35">
        <f t="shared" si="7"/>
        <v>14.621157104817234</v>
      </c>
      <c r="Y19" s="35">
        <f t="shared" si="8"/>
        <v>5964.7010409101904</v>
      </c>
      <c r="Z19" s="35">
        <f>(SUM(d258Data200!K13:K18)+Q19)/Q19</f>
        <v>21</v>
      </c>
      <c r="AA19" s="35">
        <f>(SUM(d258Data200!O13:O18))/$Q19*$O19/1.02</f>
        <v>73.105785524086173</v>
      </c>
      <c r="AB19" s="35">
        <f>(SUM(d258Data200!Q13:Q18))/$Q19*$O19/1.02</f>
        <v>0</v>
      </c>
      <c r="AC19" s="35">
        <f>(SUM(d258Data200!R13:R18))/$Q19*$O19/1.02</f>
        <v>131.59041394335509</v>
      </c>
      <c r="AD19" s="7">
        <f>d258Data200!F13</f>
        <v>1557.65</v>
      </c>
      <c r="AE19" s="34"/>
      <c r="AF19" s="34"/>
      <c r="AH19" s="102">
        <f t="shared" si="9"/>
        <v>11.646666666666667</v>
      </c>
      <c r="AI19" s="102">
        <f t="shared" si="10"/>
        <v>20.239999999999998</v>
      </c>
      <c r="AJ19" s="102">
        <f t="shared" si="11"/>
        <v>59.48</v>
      </c>
      <c r="AK19" s="102">
        <f t="shared" si="12"/>
        <v>2564.3725089919312</v>
      </c>
      <c r="AL19" s="102">
        <f t="shared" si="13"/>
        <v>4456.4596092155134</v>
      </c>
      <c r="AM19" s="102">
        <f t="shared" si="14"/>
        <v>5988.1841158744046</v>
      </c>
      <c r="AN19" s="102">
        <f t="shared" si="15"/>
        <v>6075.5225041314279</v>
      </c>
      <c r="AO19" s="102">
        <f t="shared" si="16"/>
        <v>13096.354622338873</v>
      </c>
      <c r="AP19" s="102">
        <f t="shared" si="17"/>
        <v>3.2422036027851311</v>
      </c>
    </row>
    <row r="20" spans="1:42" ht="18" x14ac:dyDescent="0.25">
      <c r="A20" s="40">
        <v>202</v>
      </c>
      <c r="B20" s="39"/>
      <c r="C20" s="39"/>
      <c r="D20" s="39"/>
      <c r="E20" s="42">
        <v>8.99</v>
      </c>
      <c r="F20" s="42">
        <v>99.67</v>
      </c>
      <c r="G20" s="42">
        <v>5.19</v>
      </c>
      <c r="H20" s="39">
        <v>43.67</v>
      </c>
      <c r="I20" s="124">
        <v>214.54</v>
      </c>
      <c r="J20" s="39">
        <v>173.79</v>
      </c>
      <c r="K20" s="42">
        <v>147</v>
      </c>
      <c r="L20" s="42"/>
      <c r="M20" s="113"/>
      <c r="N20" s="106"/>
      <c r="O20" s="36">
        <v>12.731481481481481</v>
      </c>
      <c r="P20" s="36">
        <f t="shared" si="0"/>
        <v>692.84999999999991</v>
      </c>
      <c r="Q20" s="36">
        <v>3</v>
      </c>
      <c r="R20" s="36">
        <f t="shared" si="1"/>
        <v>230.94999999999996</v>
      </c>
      <c r="S20" s="36">
        <f t="shared" si="2"/>
        <v>2882.6820079883796</v>
      </c>
      <c r="T20" s="35">
        <f t="shared" si="3"/>
        <v>28826.820079883797</v>
      </c>
      <c r="U20" s="35">
        <f t="shared" si="4"/>
        <v>4520.9241103848944</v>
      </c>
      <c r="V20" s="35">
        <f t="shared" si="5"/>
        <v>6116.1038489469865</v>
      </c>
      <c r="W20" s="35">
        <f t="shared" si="6"/>
        <v>215.93591140159771</v>
      </c>
      <c r="X20" s="35">
        <f t="shared" si="7"/>
        <v>1816.9405107722098</v>
      </c>
      <c r="Y20" s="35">
        <f t="shared" si="8"/>
        <v>8926.1831275720142</v>
      </c>
      <c r="Z20" s="35">
        <f>(SUM(d258Data200!K23:K28)+Q20)/Q20</f>
        <v>26.666666666666668</v>
      </c>
      <c r="AA20" s="35">
        <f>(SUM(d258Data200!O23:O28))/$Q20*$O20/1.02</f>
        <v>178.90643911885741</v>
      </c>
      <c r="AB20" s="35">
        <f>(SUM(d258Data200!Q23:Q28))/$Q20*$O20/1.02</f>
        <v>120.65783103364801</v>
      </c>
      <c r="AC20" s="35">
        <f>(SUM(d258Data200!R23:R28))/$Q20*$O20/1.02</f>
        <v>183.06705398208663</v>
      </c>
      <c r="AD20" s="7">
        <f>d258Data200!F23</f>
        <v>1547.34</v>
      </c>
      <c r="AE20" s="34"/>
      <c r="AF20" s="34"/>
      <c r="AH20" s="102">
        <f t="shared" si="9"/>
        <v>36.22</v>
      </c>
      <c r="AI20" s="102">
        <f t="shared" si="10"/>
        <v>49</v>
      </c>
      <c r="AJ20" s="102">
        <f t="shared" si="11"/>
        <v>173.01999999999998</v>
      </c>
      <c r="AK20" s="102">
        <f t="shared" si="12"/>
        <v>4538.7230242053074</v>
      </c>
      <c r="AL20" s="102">
        <f t="shared" si="13"/>
        <v>6140.1829979585891</v>
      </c>
      <c r="AM20" s="102">
        <f t="shared" si="14"/>
        <v>8961.3255808301747</v>
      </c>
      <c r="AN20" s="102">
        <f t="shared" si="15"/>
        <v>11002.205453484981</v>
      </c>
      <c r="AO20" s="102">
        <f t="shared" si="16"/>
        <v>21681.111475648879</v>
      </c>
      <c r="AP20" s="102">
        <f t="shared" si="17"/>
        <v>7.8119551549208452</v>
      </c>
    </row>
    <row r="21" spans="1:42" ht="18" x14ac:dyDescent="0.25">
      <c r="A21" s="40">
        <v>203</v>
      </c>
      <c r="B21" s="39"/>
      <c r="C21" s="39"/>
      <c r="D21" s="39"/>
      <c r="E21" s="42">
        <v>8.56</v>
      </c>
      <c r="F21" s="42">
        <v>68.430000000000007</v>
      </c>
      <c r="G21" s="42">
        <v>3.1</v>
      </c>
      <c r="H21" s="39">
        <v>35.659999999999997</v>
      </c>
      <c r="I21" s="124">
        <v>130.16</v>
      </c>
      <c r="J21" s="39">
        <v>102.32</v>
      </c>
      <c r="K21" s="42">
        <v>131.33000000000001</v>
      </c>
      <c r="L21" s="42"/>
      <c r="M21" s="113"/>
      <c r="N21" s="106"/>
      <c r="O21" s="36">
        <v>11</v>
      </c>
      <c r="P21" s="36">
        <f t="shared" si="0"/>
        <v>479.56000000000006</v>
      </c>
      <c r="Q21" s="36">
        <v>3</v>
      </c>
      <c r="R21" s="36">
        <f t="shared" si="1"/>
        <v>159.85333333333335</v>
      </c>
      <c r="S21" s="36">
        <f t="shared" si="2"/>
        <v>1723.9084967320262</v>
      </c>
      <c r="T21" s="35">
        <f t="shared" si="3"/>
        <v>17239.084967320261</v>
      </c>
      <c r="U21" s="35">
        <f t="shared" si="4"/>
        <v>2767.6143790849678</v>
      </c>
      <c r="V21" s="35">
        <f t="shared" si="5"/>
        <v>4721.0130718954251</v>
      </c>
      <c r="W21" s="35">
        <f t="shared" si="6"/>
        <v>111.43790849673202</v>
      </c>
      <c r="X21" s="35">
        <f t="shared" si="7"/>
        <v>1281.8954248366008</v>
      </c>
      <c r="Y21" s="35">
        <f t="shared" si="8"/>
        <v>4678.9542483660125</v>
      </c>
      <c r="Z21" s="35">
        <f>(SUM(d258Data200!K33:K38)+Q21)/Q21</f>
        <v>22</v>
      </c>
      <c r="AA21" s="35">
        <f>(SUM(d258Data200!O33:O38))/$Q21*$O21/1.02</f>
        <v>133.00653594771242</v>
      </c>
      <c r="AB21" s="35">
        <f>(SUM(d258Data200!Q33:Q38))/$Q21*$O21/1.02</f>
        <v>46.732026143790847</v>
      </c>
      <c r="AC21" s="35">
        <f>(SUM(d258Data200!R33:R38))/$Q21*$O21/1.02</f>
        <v>75.490196078431367</v>
      </c>
      <c r="AD21" s="7">
        <f>d258Data200!F33</f>
        <v>1421.99</v>
      </c>
      <c r="AE21" s="34"/>
      <c r="AF21" s="34"/>
      <c r="AH21" s="102">
        <f t="shared" si="9"/>
        <v>25.663333333333338</v>
      </c>
      <c r="AI21" s="102">
        <f t="shared" si="10"/>
        <v>43.776666666666671</v>
      </c>
      <c r="AJ21" s="102">
        <f t="shared" si="11"/>
        <v>125.74666666666667</v>
      </c>
      <c r="AK21" s="102">
        <f t="shared" si="12"/>
        <v>2778.5104986876645</v>
      </c>
      <c r="AL21" s="102">
        <f t="shared" si="13"/>
        <v>4739.5997375328088</v>
      </c>
      <c r="AM21" s="102">
        <f t="shared" si="14"/>
        <v>4697.3753280839892</v>
      </c>
      <c r="AN21" s="102">
        <f t="shared" si="15"/>
        <v>6096.1942257217852</v>
      </c>
      <c r="AO21" s="102">
        <f t="shared" si="16"/>
        <v>13614.304461942258</v>
      </c>
      <c r="AP21" s="102">
        <f t="shared" si="17"/>
        <v>4.615670729005692</v>
      </c>
    </row>
    <row r="22" spans="1:42" ht="18" x14ac:dyDescent="0.25">
      <c r="A22" s="40">
        <v>204</v>
      </c>
      <c r="B22" s="39"/>
      <c r="C22" s="39"/>
      <c r="D22" s="39"/>
      <c r="E22" s="42">
        <v>10.74</v>
      </c>
      <c r="F22" s="42">
        <v>55.78</v>
      </c>
      <c r="G22" s="42">
        <v>0.56000000000000005</v>
      </c>
      <c r="H22" s="39">
        <v>90.87</v>
      </c>
      <c r="I22" s="124">
        <v>53.75</v>
      </c>
      <c r="J22" s="39">
        <v>40.36</v>
      </c>
      <c r="K22" s="42">
        <v>120.31</v>
      </c>
      <c r="L22" s="42"/>
      <c r="M22" s="113"/>
      <c r="N22" s="106"/>
      <c r="O22" s="36">
        <v>24.564814814814813</v>
      </c>
      <c r="P22" s="36">
        <f t="shared" si="0"/>
        <v>372.37</v>
      </c>
      <c r="Q22" s="36">
        <v>3</v>
      </c>
      <c r="R22" s="36">
        <f t="shared" si="1"/>
        <v>124.12333333333333</v>
      </c>
      <c r="S22" s="36">
        <f t="shared" si="2"/>
        <v>2989.2810760106508</v>
      </c>
      <c r="T22" s="35">
        <f t="shared" si="3"/>
        <v>29892.810760106509</v>
      </c>
      <c r="U22" s="35">
        <f t="shared" si="4"/>
        <v>5340.0375211813107</v>
      </c>
      <c r="V22" s="35">
        <f t="shared" si="5"/>
        <v>9658.1466351972867</v>
      </c>
      <c r="W22" s="35">
        <f t="shared" si="6"/>
        <v>44.95521665456306</v>
      </c>
      <c r="X22" s="35">
        <f t="shared" si="7"/>
        <v>7294.7866739288311</v>
      </c>
      <c r="Y22" s="35">
        <f t="shared" si="8"/>
        <v>4314.898027112079</v>
      </c>
      <c r="Z22" s="35">
        <f>(SUM(d258Data200!K43:K48)+Q22)/Q22</f>
        <v>24</v>
      </c>
      <c r="AA22" s="35">
        <f>(SUM(d258Data200!O43:O48))/$Q22*$O22/1.02</f>
        <v>40.138586298717016</v>
      </c>
      <c r="AB22" s="35">
        <f>(SUM(d258Data200!Q43:Q48))/$Q22*$O22/1.02</f>
        <v>393.35814572742669</v>
      </c>
      <c r="AC22" s="35">
        <f>(SUM(d258Data200!R43:R48))/$Q22*$O22/1.02</f>
        <v>88.304889857177429</v>
      </c>
      <c r="AD22" s="7">
        <f>d258Data200!F43</f>
        <v>1542.47</v>
      </c>
      <c r="AE22" s="34"/>
      <c r="AF22" s="34"/>
      <c r="AH22" s="102">
        <f t="shared" si="9"/>
        <v>22.173333333333332</v>
      </c>
      <c r="AI22" s="102">
        <f t="shared" si="10"/>
        <v>40.103333333333332</v>
      </c>
      <c r="AJ22" s="102">
        <f t="shared" si="11"/>
        <v>110.67</v>
      </c>
      <c r="AK22" s="102">
        <f t="shared" si="12"/>
        <v>5361.0612909497413</v>
      </c>
      <c r="AL22" s="102">
        <f t="shared" si="13"/>
        <v>9696.1708345484585</v>
      </c>
      <c r="AM22" s="102">
        <f t="shared" si="14"/>
        <v>4331.8858146203938</v>
      </c>
      <c r="AN22" s="102">
        <f t="shared" si="15"/>
        <v>11700.524326820259</v>
      </c>
      <c r="AO22" s="102">
        <f t="shared" si="16"/>
        <v>26757.756452318459</v>
      </c>
      <c r="AP22" s="102">
        <f t="shared" si="17"/>
        <v>7.6995122993028371</v>
      </c>
    </row>
    <row r="23" spans="1:42" ht="18" x14ac:dyDescent="0.25">
      <c r="A23" s="40">
        <v>205</v>
      </c>
      <c r="B23" s="39"/>
      <c r="C23" s="39"/>
      <c r="D23" s="39"/>
      <c r="E23" s="42">
        <v>9.4499999999999993</v>
      </c>
      <c r="F23" s="42">
        <v>121.9</v>
      </c>
      <c r="G23" s="42">
        <v>1.53</v>
      </c>
      <c r="H23" s="39">
        <v>118.33</v>
      </c>
      <c r="I23" s="124">
        <v>238.58</v>
      </c>
      <c r="J23" s="39">
        <v>190.41</v>
      </c>
      <c r="K23" s="42">
        <v>215.11</v>
      </c>
      <c r="L23" s="42"/>
      <c r="M23" s="113"/>
      <c r="N23" s="106"/>
      <c r="O23" s="36">
        <v>5</v>
      </c>
      <c r="P23" s="36">
        <f t="shared" si="0"/>
        <v>895.31</v>
      </c>
      <c r="Q23" s="36">
        <v>3</v>
      </c>
      <c r="R23" s="36">
        <f t="shared" si="1"/>
        <v>298.43666666666667</v>
      </c>
      <c r="S23" s="36">
        <f t="shared" si="2"/>
        <v>1462.9248366013073</v>
      </c>
      <c r="T23" s="35">
        <f t="shared" si="3"/>
        <v>14629.248366013073</v>
      </c>
      <c r="U23" s="35">
        <f t="shared" si="4"/>
        <v>2146.2418300653594</v>
      </c>
      <c r="V23" s="35">
        <f t="shared" si="5"/>
        <v>3514.8692810457514</v>
      </c>
      <c r="W23" s="35">
        <f t="shared" si="6"/>
        <v>25</v>
      </c>
      <c r="X23" s="35">
        <f t="shared" si="7"/>
        <v>1933.4967320261439</v>
      </c>
      <c r="Y23" s="35">
        <f t="shared" si="8"/>
        <v>3898.3660130718954</v>
      </c>
      <c r="Z23" s="35">
        <f>(SUM(d258Data200!K53:K58)+Q23)/Q23</f>
        <v>29.666666666666668</v>
      </c>
      <c r="AA23" s="35">
        <f>(SUM(d258Data200!O53:O58))/$Q23*$O23/1.02</f>
        <v>24.509803921568626</v>
      </c>
      <c r="AB23" s="35">
        <f>(SUM(d258Data200!Q53:Q58))/$Q23*$O23/1.02</f>
        <v>73.529411764705884</v>
      </c>
      <c r="AC23" s="35">
        <f>(SUM(d258Data200!R53:R58))/$Q23*$O23/1.02</f>
        <v>88.235294117647058</v>
      </c>
      <c r="AD23" s="7">
        <f>d258Data200!F53</f>
        <v>1526.93</v>
      </c>
      <c r="AE23" s="34"/>
      <c r="AF23" s="34"/>
      <c r="AH23" s="102">
        <f t="shared" si="9"/>
        <v>43.783333333333331</v>
      </c>
      <c r="AI23" s="102">
        <f t="shared" si="10"/>
        <v>71.703333333333333</v>
      </c>
      <c r="AJ23" s="102">
        <f t="shared" si="11"/>
        <v>234.96666666666667</v>
      </c>
      <c r="AK23" s="102">
        <f t="shared" si="12"/>
        <v>2154.691601049869</v>
      </c>
      <c r="AL23" s="102">
        <f t="shared" si="13"/>
        <v>3528.7073490813646</v>
      </c>
      <c r="AM23" s="102">
        <f t="shared" si="14"/>
        <v>3913.7139107611551</v>
      </c>
      <c r="AN23" s="102">
        <f t="shared" si="15"/>
        <v>5879.9212598425202</v>
      </c>
      <c r="AO23" s="102">
        <f t="shared" si="16"/>
        <v>11563.320209973754</v>
      </c>
      <c r="AP23" s="102">
        <f t="shared" si="17"/>
        <v>3.4815484088794459</v>
      </c>
    </row>
    <row r="24" spans="1:42" ht="18" x14ac:dyDescent="0.25">
      <c r="A24" s="40">
        <v>206</v>
      </c>
      <c r="B24" s="39"/>
      <c r="C24" s="39"/>
      <c r="D24" s="39"/>
      <c r="E24" s="42">
        <v>11.75</v>
      </c>
      <c r="F24" s="42">
        <v>177.55</v>
      </c>
      <c r="G24" s="42">
        <v>4.2</v>
      </c>
      <c r="H24" s="39">
        <v>212.47</v>
      </c>
      <c r="I24" s="124">
        <v>254.31</v>
      </c>
      <c r="J24" s="39">
        <v>197.19</v>
      </c>
      <c r="K24" s="42">
        <v>265.64</v>
      </c>
      <c r="L24" s="42"/>
      <c r="M24" s="113"/>
      <c r="N24" s="106"/>
      <c r="O24" s="36">
        <v>5.229166666666667</v>
      </c>
      <c r="P24" s="36">
        <f t="shared" si="0"/>
        <v>1123.1100000000001</v>
      </c>
      <c r="Q24" s="36">
        <v>3</v>
      </c>
      <c r="R24" s="36">
        <f t="shared" si="1"/>
        <v>374.37000000000006</v>
      </c>
      <c r="S24" s="36">
        <f t="shared" si="2"/>
        <v>1919.2579656862749</v>
      </c>
      <c r="T24" s="35">
        <f t="shared" si="3"/>
        <v>19192.579656862752</v>
      </c>
      <c r="U24" s="35">
        <f t="shared" si="4"/>
        <v>3234.9060457516339</v>
      </c>
      <c r="V24" s="35">
        <f t="shared" si="5"/>
        <v>4539.4635076252725</v>
      </c>
      <c r="W24" s="35">
        <f t="shared" si="6"/>
        <v>71.772875816993476</v>
      </c>
      <c r="X24" s="35">
        <f t="shared" si="7"/>
        <v>3630.8530773420484</v>
      </c>
      <c r="Y24" s="35">
        <f t="shared" si="8"/>
        <v>4345.847630718954</v>
      </c>
      <c r="Z24" s="35">
        <f>(SUM(d258Data200!K63:K68)+Q24)/Q24</f>
        <v>28.333333333333332</v>
      </c>
      <c r="AA24" s="35">
        <f>(SUM(d258Data200!O63:O68))/$Q24*$O24/1.02</f>
        <v>52.975217864923749</v>
      </c>
      <c r="AB24" s="35">
        <f>(SUM(d258Data200!Q63:Q68))/$Q24*$O24/1.02</f>
        <v>128.16584967320264</v>
      </c>
      <c r="AC24" s="35">
        <f>(SUM(d258Data200!R63:R68))/$Q24*$O24/1.02</f>
        <v>97.406045751633997</v>
      </c>
      <c r="AD24" s="7">
        <f>d258Data200!F63</f>
        <v>1642.11</v>
      </c>
      <c r="AE24" s="34"/>
      <c r="AF24" s="34"/>
      <c r="AH24" s="102">
        <f t="shared" si="9"/>
        <v>63.1</v>
      </c>
      <c r="AI24" s="102">
        <f t="shared" si="10"/>
        <v>88.546666666666667</v>
      </c>
      <c r="AJ24" s="102">
        <f t="shared" si="11"/>
        <v>308.64</v>
      </c>
      <c r="AK24" s="102">
        <f t="shared" si="12"/>
        <v>3247.64189632546</v>
      </c>
      <c r="AL24" s="102">
        <f t="shared" si="13"/>
        <v>4557.3354111986</v>
      </c>
      <c r="AM24" s="102">
        <f t="shared" si="14"/>
        <v>4362.9572670603675</v>
      </c>
      <c r="AN24" s="102">
        <f t="shared" si="15"/>
        <v>8080.1604877515319</v>
      </c>
      <c r="AO24" s="102">
        <f t="shared" si="16"/>
        <v>15885.137795275592</v>
      </c>
      <c r="AP24" s="102">
        <f t="shared" si="17"/>
        <v>4.538710837765958</v>
      </c>
    </row>
    <row r="25" spans="1:42" ht="18" x14ac:dyDescent="0.25">
      <c r="A25" s="40">
        <v>207</v>
      </c>
      <c r="B25" s="39"/>
      <c r="C25" s="39"/>
      <c r="D25" s="39"/>
      <c r="E25" s="42">
        <v>11.11</v>
      </c>
      <c r="F25" s="42">
        <v>66.209999999999994</v>
      </c>
      <c r="G25" s="42">
        <v>1.56</v>
      </c>
      <c r="H25" s="39">
        <v>52.52</v>
      </c>
      <c r="I25" s="124">
        <v>169.9</v>
      </c>
      <c r="J25" s="39">
        <v>124.46</v>
      </c>
      <c r="K25" s="42">
        <v>130.29</v>
      </c>
      <c r="L25" s="42"/>
      <c r="M25" s="113"/>
      <c r="N25" s="106"/>
      <c r="O25" s="36">
        <v>12</v>
      </c>
      <c r="P25" s="36">
        <f t="shared" si="0"/>
        <v>556.04999999999995</v>
      </c>
      <c r="Q25" s="36">
        <v>3</v>
      </c>
      <c r="R25" s="36">
        <f t="shared" si="1"/>
        <v>185.35</v>
      </c>
      <c r="S25" s="36">
        <f t="shared" si="2"/>
        <v>2180.5882352941176</v>
      </c>
      <c r="T25" s="35">
        <f t="shared" si="3"/>
        <v>21805.882352941175</v>
      </c>
      <c r="U25" s="35">
        <f t="shared" si="4"/>
        <v>3032.1568627450979</v>
      </c>
      <c r="V25" s="35">
        <f t="shared" si="5"/>
        <v>5109.4117647058811</v>
      </c>
      <c r="W25" s="35">
        <f t="shared" si="6"/>
        <v>61.176470588235304</v>
      </c>
      <c r="X25" s="35">
        <f t="shared" si="7"/>
        <v>2059.6078431372548</v>
      </c>
      <c r="Y25" s="35">
        <f t="shared" si="8"/>
        <v>6662.745098039215</v>
      </c>
      <c r="Z25" s="35">
        <f>(SUM(d258Data200!K73:K78)+Q25)/Q25</f>
        <v>22.666666666666668</v>
      </c>
      <c r="AA25" s="35">
        <f>(SUM(d258Data200!O73:O78))/$Q25*$O25/1.02</f>
        <v>58.823529411764703</v>
      </c>
      <c r="AB25" s="35">
        <f>(SUM(d258Data200!Q73:Q78))/$Q25*$O25/1.02</f>
        <v>54.901960784313722</v>
      </c>
      <c r="AC25" s="35">
        <f>(SUM(d258Data200!R73:R78))/$Q25*$O25/1.02</f>
        <v>145.09803921568627</v>
      </c>
      <c r="AD25" s="7">
        <f>d258Data200!F73</f>
        <v>1318.84</v>
      </c>
      <c r="AE25" s="34"/>
      <c r="AF25" s="34"/>
      <c r="AH25" s="102">
        <f t="shared" si="9"/>
        <v>25.77333333333333</v>
      </c>
      <c r="AI25" s="102">
        <f t="shared" si="10"/>
        <v>43.43</v>
      </c>
      <c r="AJ25" s="102">
        <f t="shared" si="11"/>
        <v>143.86333333333334</v>
      </c>
      <c r="AK25" s="102">
        <f t="shared" si="12"/>
        <v>3044.0944881889759</v>
      </c>
      <c r="AL25" s="102">
        <f t="shared" si="13"/>
        <v>5129.5275590551182</v>
      </c>
      <c r="AM25" s="102">
        <f t="shared" si="14"/>
        <v>6688.9763779527566</v>
      </c>
      <c r="AN25" s="102">
        <f t="shared" si="15"/>
        <v>8818.1102362204729</v>
      </c>
      <c r="AO25" s="102">
        <f t="shared" si="16"/>
        <v>16991.732283464567</v>
      </c>
      <c r="AP25" s="102">
        <f t="shared" si="17"/>
        <v>3.6135675740802418</v>
      </c>
    </row>
    <row r="26" spans="1:42" ht="18.75" thickBot="1" x14ac:dyDescent="0.3">
      <c r="A26" s="120">
        <v>208</v>
      </c>
      <c r="B26" s="104"/>
      <c r="C26" s="104"/>
      <c r="D26" s="104"/>
      <c r="E26" s="118">
        <v>11</v>
      </c>
      <c r="F26" s="118">
        <v>147.65</v>
      </c>
      <c r="G26" s="118">
        <v>6.85</v>
      </c>
      <c r="H26" s="119">
        <v>19.11</v>
      </c>
      <c r="I26" s="128">
        <v>396.06</v>
      </c>
      <c r="J26" s="104">
        <v>310.95</v>
      </c>
      <c r="K26" s="118">
        <v>228.67</v>
      </c>
      <c r="L26" s="118"/>
      <c r="M26" s="117"/>
      <c r="N26" s="106"/>
      <c r="O26" s="36">
        <v>5.020833333333333</v>
      </c>
      <c r="P26" s="36">
        <f t="shared" si="0"/>
        <v>1120.2900000000002</v>
      </c>
      <c r="Q26" s="36">
        <v>3</v>
      </c>
      <c r="R26" s="36">
        <f t="shared" si="1"/>
        <v>373.43000000000006</v>
      </c>
      <c r="S26" s="36">
        <f t="shared" si="2"/>
        <v>1838.1664624183009</v>
      </c>
      <c r="T26" s="35">
        <f t="shared" si="3"/>
        <v>18381.664624183009</v>
      </c>
      <c r="U26" s="35">
        <f t="shared" si="4"/>
        <v>2603.1215958605662</v>
      </c>
      <c r="V26" s="35">
        <f t="shared" si="5"/>
        <v>3752.0063997821344</v>
      </c>
      <c r="W26" s="35">
        <f t="shared" si="6"/>
        <v>112.39447167755989</v>
      </c>
      <c r="X26" s="35">
        <f t="shared" si="7"/>
        <v>313.55596405228755</v>
      </c>
      <c r="Y26" s="35">
        <f t="shared" si="8"/>
        <v>6498.5334967320259</v>
      </c>
      <c r="Z26" s="35">
        <f>(SUM(d258Data200!K83:K88)+Q26)/Q26</f>
        <v>24.666666666666668</v>
      </c>
      <c r="AA26" s="35">
        <f>(SUM(d258Data200!O83:O88))/$Q26*$O26/1.02</f>
        <v>101.729302832244</v>
      </c>
      <c r="AB26" s="35">
        <f>(SUM(d258Data200!Q83:Q88))/$Q26*$O26/1.02</f>
        <v>34.456699346405223</v>
      </c>
      <c r="AC26" s="35">
        <f>(SUM(d258Data200!R83:R88))/$Q26*$O26/1.02</f>
        <v>129.62282135076251</v>
      </c>
      <c r="AD26" s="7">
        <f>d258Data200!F83</f>
        <v>1475.27</v>
      </c>
      <c r="AE26" s="34"/>
      <c r="AF26" s="34"/>
      <c r="AH26" s="102">
        <f t="shared" si="9"/>
        <v>52.883333333333333</v>
      </c>
      <c r="AI26" s="102">
        <f t="shared" si="10"/>
        <v>76.223333333333329</v>
      </c>
      <c r="AJ26" s="102">
        <f t="shared" si="11"/>
        <v>269.78000000000003</v>
      </c>
      <c r="AK26" s="102">
        <f t="shared" si="12"/>
        <v>2613.3701060804897</v>
      </c>
      <c r="AL26" s="102">
        <f t="shared" si="13"/>
        <v>3766.7780785214345</v>
      </c>
      <c r="AM26" s="102">
        <f t="shared" si="14"/>
        <v>6524.1182742782157</v>
      </c>
      <c r="AN26" s="102">
        <f t="shared" si="15"/>
        <v>6951.7456802274701</v>
      </c>
      <c r="AO26" s="102">
        <f t="shared" si="16"/>
        <v>13331.893864829395</v>
      </c>
      <c r="AP26" s="102">
        <f t="shared" si="17"/>
        <v>3.5049331967248767</v>
      </c>
    </row>
    <row r="27" spans="1:42" ht="18.75" thickTop="1" x14ac:dyDescent="0.25">
      <c r="A27" s="116">
        <v>301</v>
      </c>
      <c r="B27" s="115"/>
      <c r="C27" s="115"/>
      <c r="D27" s="115"/>
      <c r="E27" s="115">
        <v>11.58</v>
      </c>
      <c r="F27" s="115">
        <v>87.62</v>
      </c>
      <c r="G27" s="115">
        <v>4.6399999999999997</v>
      </c>
      <c r="H27" s="115">
        <v>10.82</v>
      </c>
      <c r="I27" s="114">
        <v>269.97000000000003</v>
      </c>
      <c r="J27" s="115">
        <v>209.12</v>
      </c>
      <c r="K27" s="115">
        <v>193.58</v>
      </c>
      <c r="L27" s="115"/>
      <c r="M27" s="114"/>
      <c r="N27" s="106"/>
      <c r="O27" s="36">
        <v>11.157407407407407</v>
      </c>
      <c r="P27" s="36">
        <f t="shared" si="0"/>
        <v>787.33</v>
      </c>
      <c r="Q27" s="36">
        <v>3</v>
      </c>
      <c r="R27" s="36">
        <f t="shared" si="1"/>
        <v>262.44333333333333</v>
      </c>
      <c r="S27" s="36">
        <f t="shared" si="2"/>
        <v>2870.7717562333573</v>
      </c>
      <c r="T27" s="35">
        <f t="shared" si="3"/>
        <v>28707.717562333572</v>
      </c>
      <c r="U27" s="35">
        <f t="shared" si="4"/>
        <v>3617.0418784797866</v>
      </c>
      <c r="V27" s="35">
        <f t="shared" si="5"/>
        <v>7058.3363592350524</v>
      </c>
      <c r="W27" s="35">
        <f t="shared" si="6"/>
        <v>169.18421689663518</v>
      </c>
      <c r="X27" s="35">
        <f t="shared" si="7"/>
        <v>394.52009198741223</v>
      </c>
      <c r="Y27" s="35">
        <f t="shared" si="8"/>
        <v>9843.6773783587523</v>
      </c>
      <c r="Z27" s="35">
        <f>(SUM(d258Data300!K13:K18)+Q27)/Q27</f>
        <v>27</v>
      </c>
      <c r="AA27" s="35">
        <f>(SUM(d258Data300!O13:O18))/$Q27*$O27/1.02</f>
        <v>175.01815541031226</v>
      </c>
      <c r="AB27" s="35">
        <f>(SUM(d258Data300!Q13:Q18))/$Q27*$O27/1.02</f>
        <v>32.815904139433549</v>
      </c>
      <c r="AC27" s="35">
        <f>(SUM(d258Data300!R13:R18))/$Q27*$O27/1.02</f>
        <v>229.71132897603485</v>
      </c>
      <c r="AD27" s="7">
        <f>d258Data300!F13</f>
        <v>1292.83</v>
      </c>
      <c r="AE27" s="34"/>
      <c r="AF27" s="34"/>
      <c r="AH27" s="102">
        <f t="shared" si="9"/>
        <v>33.06666666666667</v>
      </c>
      <c r="AI27" s="102">
        <f t="shared" si="10"/>
        <v>64.526666666666671</v>
      </c>
      <c r="AJ27" s="102">
        <f t="shared" si="11"/>
        <v>192.73666666666668</v>
      </c>
      <c r="AK27" s="102">
        <f t="shared" si="12"/>
        <v>3631.2822008360063</v>
      </c>
      <c r="AL27" s="102">
        <f t="shared" si="13"/>
        <v>7086.1250850588131</v>
      </c>
      <c r="AM27" s="102">
        <f t="shared" si="14"/>
        <v>9882.4320137066206</v>
      </c>
      <c r="AN27" s="102">
        <f t="shared" si="15"/>
        <v>10448.35563089336</v>
      </c>
      <c r="AO27" s="102">
        <f t="shared" si="16"/>
        <v>21165.762916788182</v>
      </c>
      <c r="AP27" s="102">
        <f t="shared" si="17"/>
        <v>4.0540851189178015</v>
      </c>
    </row>
    <row r="28" spans="1:42" ht="18" x14ac:dyDescent="0.25">
      <c r="A28" s="40">
        <v>302</v>
      </c>
      <c r="B28" s="39"/>
      <c r="C28" s="39"/>
      <c r="D28" s="39"/>
      <c r="E28" s="42">
        <v>14.7</v>
      </c>
      <c r="F28" s="42">
        <v>90.02</v>
      </c>
      <c r="G28" s="42">
        <v>3.96</v>
      </c>
      <c r="H28" s="39">
        <v>70.03</v>
      </c>
      <c r="I28" s="124">
        <v>132.16999999999999</v>
      </c>
      <c r="J28" s="39">
        <v>98.61</v>
      </c>
      <c r="K28" s="42">
        <v>179.35</v>
      </c>
      <c r="L28" s="42"/>
      <c r="M28" s="113"/>
      <c r="N28" s="106"/>
      <c r="O28" s="36">
        <v>11.685185185185185</v>
      </c>
      <c r="P28" s="36">
        <f t="shared" si="0"/>
        <v>588.84</v>
      </c>
      <c r="Q28" s="36">
        <v>3</v>
      </c>
      <c r="R28" s="36">
        <f t="shared" si="1"/>
        <v>196.28</v>
      </c>
      <c r="S28" s="36">
        <f t="shared" si="2"/>
        <v>2248.596223674655</v>
      </c>
      <c r="T28" s="35">
        <f t="shared" si="3"/>
        <v>22485.962236746549</v>
      </c>
      <c r="U28" s="35">
        <f t="shared" si="4"/>
        <v>3998.9300411522631</v>
      </c>
      <c r="V28" s="35">
        <f t="shared" si="5"/>
        <v>6848.8168724279831</v>
      </c>
      <c r="W28" s="35">
        <f t="shared" si="6"/>
        <v>151.22004357298476</v>
      </c>
      <c r="X28" s="35">
        <f t="shared" si="7"/>
        <v>2674.2271847010406</v>
      </c>
      <c r="Y28" s="35">
        <f t="shared" si="8"/>
        <v>5047.1598886468164</v>
      </c>
      <c r="Z28" s="35">
        <f>(SUM(d258Data300!K23:K28)+Q28)/Q28</f>
        <v>33</v>
      </c>
      <c r="AA28" s="35">
        <f>(SUM(d258Data300!O23:O28))/$Q28*$O28/1.02</f>
        <v>145.1101428225611</v>
      </c>
      <c r="AB28" s="35">
        <f>(SUM(d258Data300!Q23:Q28))/$Q28*$O28/1.02</f>
        <v>183.29702251270879</v>
      </c>
      <c r="AC28" s="35">
        <f>(SUM(d258Data300!R23:R28))/$Q28*$O28/1.02</f>
        <v>126.01670297748728</v>
      </c>
      <c r="AD28" s="7">
        <f>d258Data300!F23</f>
        <v>1628.55</v>
      </c>
      <c r="AE28" s="34"/>
      <c r="AF28" s="34"/>
      <c r="AH28" s="102">
        <f t="shared" si="9"/>
        <v>34.906666666666666</v>
      </c>
      <c r="AI28" s="102">
        <f t="shared" si="10"/>
        <v>59.783333333333331</v>
      </c>
      <c r="AJ28" s="102">
        <f t="shared" si="11"/>
        <v>163.41</v>
      </c>
      <c r="AK28" s="102">
        <f t="shared" si="12"/>
        <v>4014.6738602119185</v>
      </c>
      <c r="AL28" s="102">
        <f t="shared" si="13"/>
        <v>6875.7807183824252</v>
      </c>
      <c r="AM28" s="102">
        <f t="shared" si="14"/>
        <v>5067.0305968698358</v>
      </c>
      <c r="AN28" s="102">
        <f t="shared" si="15"/>
        <v>7903.6016331291912</v>
      </c>
      <c r="AO28" s="102">
        <f t="shared" si="16"/>
        <v>18794.056211723535</v>
      </c>
      <c r="AP28" s="102">
        <f t="shared" si="17"/>
        <v>4.4476851122776324</v>
      </c>
    </row>
    <row r="29" spans="1:42" ht="18" x14ac:dyDescent="0.25">
      <c r="A29" s="40">
        <v>303</v>
      </c>
      <c r="B29" s="39"/>
      <c r="C29" s="39"/>
      <c r="D29" s="39"/>
      <c r="E29" s="42">
        <v>11.38</v>
      </c>
      <c r="F29" s="42">
        <v>154.91</v>
      </c>
      <c r="G29" s="42">
        <v>6.18</v>
      </c>
      <c r="H29" s="39">
        <v>158.37</v>
      </c>
      <c r="I29" s="124">
        <v>304.49</v>
      </c>
      <c r="J29" s="39">
        <v>241</v>
      </c>
      <c r="K29" s="42">
        <v>284.18</v>
      </c>
      <c r="L29" s="42"/>
      <c r="M29" s="113"/>
      <c r="N29" s="106"/>
      <c r="O29" s="36">
        <v>5.375</v>
      </c>
      <c r="P29" s="36">
        <f t="shared" si="0"/>
        <v>1160.51</v>
      </c>
      <c r="Q29" s="36">
        <v>3</v>
      </c>
      <c r="R29" s="36">
        <f t="shared" si="1"/>
        <v>386.83666666666664</v>
      </c>
      <c r="S29" s="36">
        <f t="shared" si="2"/>
        <v>2038.4775326797385</v>
      </c>
      <c r="T29" s="35">
        <f t="shared" si="3"/>
        <v>20384.775326797386</v>
      </c>
      <c r="U29" s="35">
        <f t="shared" si="4"/>
        <v>2920.9436274509803</v>
      </c>
      <c r="V29" s="35">
        <f t="shared" si="5"/>
        <v>4991.7238562091507</v>
      </c>
      <c r="W29" s="35">
        <f t="shared" si="6"/>
        <v>108.55392156862746</v>
      </c>
      <c r="X29" s="35">
        <f t="shared" si="7"/>
        <v>2781.825980392156</v>
      </c>
      <c r="Y29" s="35">
        <f t="shared" si="8"/>
        <v>5348.4763071895422</v>
      </c>
      <c r="Z29" s="35">
        <f>(SUM(d258Data300!K33:K38)+Q29)/Q29</f>
        <v>31.666666666666668</v>
      </c>
      <c r="AA29" s="35">
        <f>(SUM(d258Data300!O33:O38))/$Q29*$O29/1.02</f>
        <v>93.096405228758172</v>
      </c>
      <c r="AB29" s="35">
        <f>(SUM(d258Data300!Q33:Q38))/$Q29*$O29/1.02</f>
        <v>144.03594771241828</v>
      </c>
      <c r="AC29" s="35">
        <f>(SUM(d258Data300!R33:R38))/$Q29*$O29/1.02</f>
        <v>119.44444444444446</v>
      </c>
      <c r="AD29" s="7">
        <f>d258Data300!F33</f>
        <v>1537.92</v>
      </c>
      <c r="AE29" s="34"/>
      <c r="AF29" s="34"/>
      <c r="AH29" s="102">
        <f t="shared" si="9"/>
        <v>55.43</v>
      </c>
      <c r="AI29" s="102">
        <f t="shared" si="10"/>
        <v>94.726666666666674</v>
      </c>
      <c r="AJ29" s="102">
        <f t="shared" si="11"/>
        <v>306.50333333333333</v>
      </c>
      <c r="AK29" s="102">
        <f t="shared" si="12"/>
        <v>2932.4434055118109</v>
      </c>
      <c r="AL29" s="102">
        <f t="shared" si="13"/>
        <v>5011.3763123359577</v>
      </c>
      <c r="AM29" s="102">
        <f t="shared" si="14"/>
        <v>5369.5333005249331</v>
      </c>
      <c r="AN29" s="102">
        <f t="shared" si="15"/>
        <v>8271.2926509186345</v>
      </c>
      <c r="AO29" s="102">
        <f t="shared" si="16"/>
        <v>16215.112368766404</v>
      </c>
      <c r="AP29" s="102">
        <f t="shared" si="17"/>
        <v>3.9629730775085439</v>
      </c>
    </row>
    <row r="30" spans="1:42" ht="18" x14ac:dyDescent="0.25">
      <c r="A30" s="40">
        <v>304</v>
      </c>
      <c r="B30" s="39"/>
      <c r="C30" s="39"/>
      <c r="D30" s="39"/>
      <c r="E30" s="42">
        <v>11.96</v>
      </c>
      <c r="F30" s="42">
        <v>134.76</v>
      </c>
      <c r="G30" s="42">
        <v>4.3899999999999997</v>
      </c>
      <c r="H30" s="39">
        <v>63.03</v>
      </c>
      <c r="I30" s="124">
        <v>456.26</v>
      </c>
      <c r="J30" s="39">
        <v>353.66</v>
      </c>
      <c r="K30" s="42">
        <v>279.36</v>
      </c>
      <c r="L30" s="42"/>
      <c r="M30" s="113"/>
      <c r="N30" s="106"/>
      <c r="O30" s="36">
        <v>5.166666666666667</v>
      </c>
      <c r="P30" s="36">
        <f t="shared" si="0"/>
        <v>1303.42</v>
      </c>
      <c r="Q30" s="36">
        <v>3</v>
      </c>
      <c r="R30" s="36">
        <f t="shared" si="1"/>
        <v>434.47333333333336</v>
      </c>
      <c r="S30" s="36">
        <f t="shared" si="2"/>
        <v>2200.7636165577342</v>
      </c>
      <c r="T30" s="35">
        <f t="shared" si="3"/>
        <v>22007.63616557734</v>
      </c>
      <c r="U30" s="35">
        <f t="shared" si="4"/>
        <v>2477.2984749455341</v>
      </c>
      <c r="V30" s="35">
        <f t="shared" si="5"/>
        <v>4716.8627450980393</v>
      </c>
      <c r="W30" s="35">
        <f t="shared" si="6"/>
        <v>74.123093681917211</v>
      </c>
      <c r="X30" s="35">
        <f t="shared" si="7"/>
        <v>1064.232026143791</v>
      </c>
      <c r="Y30" s="35">
        <f t="shared" si="8"/>
        <v>7703.7363834422658</v>
      </c>
      <c r="Z30" s="35">
        <f>(SUM(d258Data300!K43:K48)+Q30)/Q30</f>
        <v>32</v>
      </c>
      <c r="AA30" s="35">
        <f>(SUM(d258Data300!O43:O48))/$Q30*$O30/1.02</f>
        <v>92.864923747276691</v>
      </c>
      <c r="AB30" s="35">
        <f>(SUM(d258Data300!Q43:Q48))/$Q30*$O30/1.02</f>
        <v>40.522875816993462</v>
      </c>
      <c r="AC30" s="35">
        <f>(SUM(d258Data300!R43:R48))/$Q30*$O30/1.02</f>
        <v>168.84531590413945</v>
      </c>
      <c r="AD30" s="7">
        <f>d258Data300!F43</f>
        <v>1388.9</v>
      </c>
      <c r="AE30" s="34"/>
      <c r="AF30" s="34"/>
      <c r="AH30" s="102">
        <f t="shared" si="9"/>
        <v>48.906666666666666</v>
      </c>
      <c r="AI30" s="102">
        <f t="shared" si="10"/>
        <v>93.12</v>
      </c>
      <c r="AJ30" s="102">
        <f t="shared" si="11"/>
        <v>316.58666666666664</v>
      </c>
      <c r="AK30" s="102">
        <f t="shared" si="12"/>
        <v>2487.0516185476818</v>
      </c>
      <c r="AL30" s="102">
        <f t="shared" si="13"/>
        <v>4735.4330708661428</v>
      </c>
      <c r="AM30" s="102">
        <f t="shared" si="14"/>
        <v>7734.0660542432206</v>
      </c>
      <c r="AN30" s="102">
        <f t="shared" si="15"/>
        <v>8876.9028871391056</v>
      </c>
      <c r="AO30" s="102">
        <f t="shared" si="16"/>
        <v>16099.38757655293</v>
      </c>
      <c r="AP30" s="102">
        <f t="shared" si="17"/>
        <v>2.8881822683953802</v>
      </c>
    </row>
    <row r="31" spans="1:42" ht="18" x14ac:dyDescent="0.25">
      <c r="A31" s="40">
        <v>305</v>
      </c>
      <c r="B31" s="39"/>
      <c r="C31" s="39"/>
      <c r="D31" s="39"/>
      <c r="E31" s="42">
        <v>11.81</v>
      </c>
      <c r="F31" s="42">
        <v>26.91</v>
      </c>
      <c r="G31" s="42">
        <v>1.46</v>
      </c>
      <c r="H31" s="39">
        <v>10.24</v>
      </c>
      <c r="I31" s="124">
        <v>107.2</v>
      </c>
      <c r="J31" s="39">
        <v>87.22</v>
      </c>
      <c r="K31" s="42">
        <v>14.48</v>
      </c>
      <c r="L31" s="42"/>
      <c r="M31" s="113"/>
      <c r="N31" s="106"/>
      <c r="O31" s="36">
        <v>25.277777777777782</v>
      </c>
      <c r="P31" s="36">
        <f t="shared" si="0"/>
        <v>259.32</v>
      </c>
      <c r="Q31" s="36">
        <v>3</v>
      </c>
      <c r="R31" s="36">
        <f t="shared" si="1"/>
        <v>86.44</v>
      </c>
      <c r="S31" s="36">
        <f t="shared" si="2"/>
        <v>2142.1677559912855</v>
      </c>
      <c r="T31" s="35">
        <f t="shared" si="3"/>
        <v>21421.677559912856</v>
      </c>
      <c r="U31" s="35">
        <f t="shared" si="4"/>
        <v>3198.5475671750187</v>
      </c>
      <c r="V31" s="35">
        <f t="shared" si="5"/>
        <v>1196.1510530137982</v>
      </c>
      <c r="W31" s="35">
        <f t="shared" si="6"/>
        <v>120.60639070442994</v>
      </c>
      <c r="X31" s="35">
        <f t="shared" si="7"/>
        <v>845.89687726942657</v>
      </c>
      <c r="Y31" s="35">
        <f t="shared" si="8"/>
        <v>8855.4829339143089</v>
      </c>
      <c r="Z31" s="35">
        <f>(SUM(d258Data300!K53:K58)+Q31)/Q31</f>
        <v>22.333333333333332</v>
      </c>
      <c r="AA31" s="35">
        <f>(SUM(d258Data300!O53:O58))/$Q31*$O31/1.02</f>
        <v>132.17138707334789</v>
      </c>
      <c r="AB31" s="35">
        <f>(SUM(d258Data300!Q53:Q58))/$Q31*$O31/1.02</f>
        <v>57.824981844589701</v>
      </c>
      <c r="AC31" s="35">
        <f>(SUM(d258Data300!R53:R58))/$Q31*$O31/1.02</f>
        <v>173.4749455337691</v>
      </c>
      <c r="AD31" s="7">
        <f>d258Data300!F53</f>
        <v>1516.45</v>
      </c>
      <c r="AE31" s="34"/>
      <c r="AF31" s="34"/>
      <c r="AH31" s="102">
        <f t="shared" si="9"/>
        <v>12.906666666666666</v>
      </c>
      <c r="AI31" s="102">
        <f t="shared" si="10"/>
        <v>4.8266666666666671</v>
      </c>
      <c r="AJ31" s="102">
        <f t="shared" si="11"/>
        <v>57.366666666666667</v>
      </c>
      <c r="AK31" s="102">
        <f t="shared" si="12"/>
        <v>3211.1402741324009</v>
      </c>
      <c r="AL31" s="102">
        <f t="shared" si="13"/>
        <v>1200.8603091280258</v>
      </c>
      <c r="AM31" s="102">
        <f t="shared" si="14"/>
        <v>8890.3470399533398</v>
      </c>
      <c r="AN31" s="102">
        <f t="shared" si="15"/>
        <v>9860.6554389034718</v>
      </c>
      <c r="AO31" s="102">
        <f t="shared" si="16"/>
        <v>14272.656022163897</v>
      </c>
      <c r="AP31" s="102">
        <f t="shared" si="17"/>
        <v>4.1232291860356307</v>
      </c>
    </row>
    <row r="32" spans="1:42" ht="18" x14ac:dyDescent="0.25">
      <c r="A32" s="40">
        <v>306</v>
      </c>
      <c r="B32" s="39"/>
      <c r="C32" s="39"/>
      <c r="D32" s="39"/>
      <c r="E32" s="42">
        <v>9.92</v>
      </c>
      <c r="F32" s="42">
        <v>50.82</v>
      </c>
      <c r="G32" s="42">
        <v>2.89</v>
      </c>
      <c r="H32" s="39">
        <v>21.25</v>
      </c>
      <c r="I32" s="124">
        <v>125.76</v>
      </c>
      <c r="J32" s="39">
        <v>98.62</v>
      </c>
      <c r="K32" s="42">
        <v>97.86</v>
      </c>
      <c r="L32" s="42"/>
      <c r="M32" s="113"/>
      <c r="N32" s="106"/>
      <c r="O32" s="36">
        <v>12.50925925925926</v>
      </c>
      <c r="P32" s="36">
        <f t="shared" si="0"/>
        <v>407.12</v>
      </c>
      <c r="Q32" s="36">
        <v>3</v>
      </c>
      <c r="R32" s="36">
        <f t="shared" si="1"/>
        <v>135.70666666666668</v>
      </c>
      <c r="S32" s="36">
        <f t="shared" si="2"/>
        <v>1664.3038005325589</v>
      </c>
      <c r="T32" s="35">
        <f t="shared" si="3"/>
        <v>16643.03800532559</v>
      </c>
      <c r="U32" s="35">
        <f t="shared" si="4"/>
        <v>2483.0470830307431</v>
      </c>
      <c r="V32" s="35">
        <f t="shared" si="5"/>
        <v>4000.5101670297745</v>
      </c>
      <c r="W32" s="35">
        <f t="shared" si="6"/>
        <v>118.14300411522635</v>
      </c>
      <c r="X32" s="35">
        <f t="shared" si="7"/>
        <v>868.69855967078183</v>
      </c>
      <c r="Y32" s="35">
        <f t="shared" si="8"/>
        <v>5141.060275962237</v>
      </c>
      <c r="Z32" s="35">
        <f>(SUM(d258Data300!K63:K68)+Q32)/Q32</f>
        <v>22</v>
      </c>
      <c r="AA32" s="35">
        <f>(SUM(d258Data300!O63:O68))/$Q32*$O32/1.02</f>
        <v>110.37581699346406</v>
      </c>
      <c r="AB32" s="35">
        <f>(SUM(d258Data300!Q63:Q68))/$Q32*$O32/1.02</f>
        <v>32.703945775841198</v>
      </c>
      <c r="AC32" s="35">
        <f>(SUM(d258Data300!R63:R68))/$Q32*$O32/1.02</f>
        <v>102.19983054950376</v>
      </c>
      <c r="AD32" s="7">
        <f>d258Data300!F63</f>
        <v>1277.1300000000001</v>
      </c>
      <c r="AE32" s="34"/>
      <c r="AF32" s="34"/>
      <c r="AH32" s="102">
        <f t="shared" si="9"/>
        <v>20.246666666666666</v>
      </c>
      <c r="AI32" s="102">
        <f t="shared" si="10"/>
        <v>32.619999999999997</v>
      </c>
      <c r="AJ32" s="102">
        <f t="shared" si="11"/>
        <v>102.83333333333333</v>
      </c>
      <c r="AK32" s="102">
        <f t="shared" si="12"/>
        <v>2492.8228589481869</v>
      </c>
      <c r="AL32" s="102">
        <f t="shared" si="13"/>
        <v>4016.2602070574503</v>
      </c>
      <c r="AM32" s="102">
        <f t="shared" si="14"/>
        <v>5161.3006707494887</v>
      </c>
      <c r="AN32" s="102">
        <f t="shared" si="15"/>
        <v>6152.0274375425288</v>
      </c>
      <c r="AO32" s="102">
        <f t="shared" si="16"/>
        <v>12661.110503548167</v>
      </c>
      <c r="AP32" s="102">
        <f t="shared" si="17"/>
        <v>3.209333526056954</v>
      </c>
    </row>
    <row r="33" spans="1:42" ht="18" x14ac:dyDescent="0.25">
      <c r="A33" s="40">
        <v>307</v>
      </c>
      <c r="B33" s="39"/>
      <c r="C33" s="39"/>
      <c r="D33" s="39"/>
      <c r="E33" s="42">
        <v>11.32</v>
      </c>
      <c r="F33" s="42">
        <v>60.19</v>
      </c>
      <c r="G33" s="42">
        <v>2.77</v>
      </c>
      <c r="H33" s="39">
        <v>37.340000000000003</v>
      </c>
      <c r="I33" s="124">
        <v>111.61</v>
      </c>
      <c r="J33" s="39">
        <v>88.06</v>
      </c>
      <c r="K33" s="42">
        <v>110.92</v>
      </c>
      <c r="L33" s="42"/>
      <c r="M33" s="113"/>
      <c r="N33" s="106"/>
      <c r="O33" s="36">
        <v>11.787037037037038</v>
      </c>
      <c r="P33" s="36">
        <f t="shared" si="0"/>
        <v>422.21</v>
      </c>
      <c r="Q33" s="36">
        <v>3</v>
      </c>
      <c r="R33" s="36">
        <f t="shared" si="1"/>
        <v>140.73666666666665</v>
      </c>
      <c r="S33" s="36">
        <f t="shared" si="2"/>
        <v>1626.3414730089567</v>
      </c>
      <c r="T33" s="35">
        <f t="shared" si="3"/>
        <v>16263.414730089566</v>
      </c>
      <c r="U33" s="35">
        <f t="shared" si="4"/>
        <v>2754.545812152021</v>
      </c>
      <c r="V33" s="35">
        <f t="shared" si="5"/>
        <v>4272.6083272815304</v>
      </c>
      <c r="W33" s="35">
        <f t="shared" si="6"/>
        <v>106.69964899540064</v>
      </c>
      <c r="X33" s="35">
        <f t="shared" si="7"/>
        <v>1438.3266763495524</v>
      </c>
      <c r="Y33" s="35">
        <f t="shared" si="8"/>
        <v>4299.1869402081829</v>
      </c>
      <c r="Z33" s="35">
        <f>(SUM(d258Data300!K73:K78)+Q33)/Q33</f>
        <v>26.666666666666668</v>
      </c>
      <c r="AA33" s="35">
        <f>(SUM(d258Data300!O73:O78))/$Q33*$O33/1.02</f>
        <v>92.44734931009441</v>
      </c>
      <c r="AB33" s="35">
        <f>(SUM(d258Data300!Q73:Q78))/$Q33*$O33/1.02</f>
        <v>77.039457758412013</v>
      </c>
      <c r="AC33" s="35">
        <f>(SUM(d258Data300!R73:R78))/$Q33*$O33/1.02</f>
        <v>100.15129508593562</v>
      </c>
      <c r="AD33" s="7">
        <f>d258Data300!F73</f>
        <v>1615.37</v>
      </c>
      <c r="AE33" s="34"/>
      <c r="AF33" s="34"/>
      <c r="AH33" s="102">
        <f t="shared" si="9"/>
        <v>23.836666666666662</v>
      </c>
      <c r="AI33" s="102">
        <f t="shared" si="10"/>
        <v>36.973333333333336</v>
      </c>
      <c r="AJ33" s="102">
        <f t="shared" si="11"/>
        <v>111.38333333333333</v>
      </c>
      <c r="AK33" s="102">
        <f t="shared" si="12"/>
        <v>2765.3904807038002</v>
      </c>
      <c r="AL33" s="102">
        <f t="shared" si="13"/>
        <v>4289.4296199086239</v>
      </c>
      <c r="AM33" s="102">
        <f t="shared" si="14"/>
        <v>4316.1128730436476</v>
      </c>
      <c r="AN33" s="102">
        <f t="shared" si="15"/>
        <v>5867.2219791970447</v>
      </c>
      <c r="AO33" s="102">
        <f t="shared" si="16"/>
        <v>12922.042079809467</v>
      </c>
      <c r="AP33" s="102">
        <f t="shared" si="17"/>
        <v>3.9462268735110411</v>
      </c>
    </row>
    <row r="34" spans="1:42" ht="18.75" thickBot="1" x14ac:dyDescent="0.3">
      <c r="A34" s="120">
        <v>308</v>
      </c>
      <c r="B34" s="104"/>
      <c r="C34" s="104"/>
      <c r="D34" s="104"/>
      <c r="E34" s="118">
        <v>11.65</v>
      </c>
      <c r="F34" s="118">
        <v>31.08</v>
      </c>
      <c r="G34" s="118"/>
      <c r="H34" s="119">
        <v>39.479999999999997</v>
      </c>
      <c r="I34" s="128">
        <v>103.85</v>
      </c>
      <c r="J34" s="104">
        <v>80.87</v>
      </c>
      <c r="K34" s="118">
        <v>76.55</v>
      </c>
      <c r="L34" s="118"/>
      <c r="M34" s="117"/>
      <c r="N34" s="106"/>
      <c r="O34" s="36">
        <v>23.111111111111111</v>
      </c>
      <c r="P34" s="36">
        <f t="shared" si="0"/>
        <v>343.48</v>
      </c>
      <c r="Q34" s="36">
        <v>3</v>
      </c>
      <c r="R34" s="36">
        <f t="shared" si="1"/>
        <v>114.49333333333334</v>
      </c>
      <c r="S34" s="36">
        <f t="shared" si="2"/>
        <v>2594.184458968773</v>
      </c>
      <c r="T34" s="35">
        <f t="shared" si="3"/>
        <v>25941.844589687731</v>
      </c>
      <c r="U34" s="35">
        <f t="shared" si="4"/>
        <v>3227.2476397966589</v>
      </c>
      <c r="V34" s="35">
        <f t="shared" si="5"/>
        <v>5781.5541031227303</v>
      </c>
      <c r="W34" s="35">
        <f t="shared" si="6"/>
        <v>0</v>
      </c>
      <c r="X34" s="35">
        <f t="shared" si="7"/>
        <v>2981.786492374727</v>
      </c>
      <c r="Y34" s="35">
        <f t="shared" si="8"/>
        <v>7843.4277414669577</v>
      </c>
      <c r="Z34" s="35">
        <f>(SUM(d258Data300!K83:K88)+Q34)/Q34</f>
        <v>24.333333333333332</v>
      </c>
      <c r="AA34" s="35">
        <f>(SUM(d258Data300!O83:O88))/$Q34*$O34/1.02</f>
        <v>22.657952069716774</v>
      </c>
      <c r="AB34" s="35">
        <f>(SUM(d258Data300!Q83:Q88))/$Q34*$O34/1.02</f>
        <v>105.73710965867829</v>
      </c>
      <c r="AC34" s="35">
        <f>(SUM(d258Data300!R83:R88))/$Q34*$O34/1.02</f>
        <v>158.60566448801742</v>
      </c>
      <c r="AD34" s="7">
        <f>d258Data300!F83</f>
        <v>1662.27</v>
      </c>
      <c r="AE34" s="34"/>
      <c r="AF34" s="34"/>
      <c r="AH34" s="102">
        <f t="shared" si="9"/>
        <v>14.243333333333332</v>
      </c>
      <c r="AI34" s="102">
        <f t="shared" si="10"/>
        <v>25.516666666666666</v>
      </c>
      <c r="AJ34" s="102">
        <f t="shared" si="11"/>
        <v>87.536666666666676</v>
      </c>
      <c r="AK34" s="102">
        <f t="shared" si="12"/>
        <v>3239.9533391659375</v>
      </c>
      <c r="AL34" s="102">
        <f t="shared" si="13"/>
        <v>5804.3161271507724</v>
      </c>
      <c r="AM34" s="102">
        <f t="shared" si="14"/>
        <v>7874.3073782443871</v>
      </c>
      <c r="AN34" s="102">
        <f t="shared" si="15"/>
        <v>10867.833187518225</v>
      </c>
      <c r="AO34" s="102">
        <f t="shared" si="16"/>
        <v>19912.102653834932</v>
      </c>
      <c r="AP34" s="102">
        <f t="shared" si="17"/>
        <v>4.6228989159616845</v>
      </c>
    </row>
    <row r="35" spans="1:42" ht="18.75" thickTop="1" x14ac:dyDescent="0.25">
      <c r="A35" s="116">
        <v>401</v>
      </c>
      <c r="B35" s="115"/>
      <c r="C35" s="115"/>
      <c r="D35" s="115"/>
      <c r="E35" s="115">
        <v>10.31</v>
      </c>
      <c r="F35" s="115">
        <v>124.21</v>
      </c>
      <c r="G35" s="115">
        <v>2.9</v>
      </c>
      <c r="H35" s="115">
        <v>134.94</v>
      </c>
      <c r="I35" s="114">
        <v>187.71</v>
      </c>
      <c r="J35" s="115">
        <v>144.79</v>
      </c>
      <c r="K35" s="115">
        <v>181.93</v>
      </c>
      <c r="L35" s="115"/>
      <c r="M35" s="114"/>
      <c r="N35" s="106"/>
      <c r="O35" s="36">
        <v>4.875</v>
      </c>
      <c r="P35" s="36">
        <f t="shared" si="0"/>
        <v>786.79</v>
      </c>
      <c r="Q35" s="36">
        <v>3</v>
      </c>
      <c r="R35" s="36">
        <f t="shared" si="1"/>
        <v>262.26333333333332</v>
      </c>
      <c r="S35" s="36">
        <f t="shared" si="2"/>
        <v>1253.4644607843138</v>
      </c>
      <c r="T35" s="35">
        <f t="shared" si="3"/>
        <v>12534.644607843138</v>
      </c>
      <c r="U35" s="35">
        <f t="shared" si="4"/>
        <v>2143.0882352941176</v>
      </c>
      <c r="V35" s="35">
        <f t="shared" si="5"/>
        <v>2898.3946078431372</v>
      </c>
      <c r="W35" s="35">
        <f t="shared" si="6"/>
        <v>46.200980392156858</v>
      </c>
      <c r="X35" s="35">
        <f t="shared" si="7"/>
        <v>2149.7794117647054</v>
      </c>
      <c r="Y35" s="35">
        <f t="shared" si="8"/>
        <v>2990.4779411764707</v>
      </c>
      <c r="Z35" s="35">
        <f>(SUM(d258Data400!K13:K18)+Q35)/Q35</f>
        <v>24.666666666666668</v>
      </c>
      <c r="AA35" s="35">
        <f>(SUM(d258Data400!O13:O18))/$Q35*$O35/1.02</f>
        <v>39.828431372549019</v>
      </c>
      <c r="AB35" s="35">
        <f>(SUM(d258Data400!Q13:Q18))/$Q35*$O35/1.02</f>
        <v>89.215686274509807</v>
      </c>
      <c r="AC35" s="35">
        <f>(SUM(d258Data400!R13:R18))/$Q35*$O35/1.02</f>
        <v>74.877450980392155</v>
      </c>
      <c r="AD35" s="7">
        <f>d258Data400!F13</f>
        <v>1552.04</v>
      </c>
      <c r="AE35" s="34"/>
      <c r="AF35" s="34"/>
      <c r="AH35" s="102">
        <f t="shared" si="9"/>
        <v>44.839999999999996</v>
      </c>
      <c r="AI35" s="102">
        <f t="shared" si="10"/>
        <v>60.643333333333338</v>
      </c>
      <c r="AJ35" s="102">
        <f t="shared" si="11"/>
        <v>214</v>
      </c>
      <c r="AK35" s="102">
        <f t="shared" si="12"/>
        <v>2151.5255905511808</v>
      </c>
      <c r="AL35" s="102">
        <f t="shared" si="13"/>
        <v>2909.8056102362207</v>
      </c>
      <c r="AM35" s="102">
        <f t="shared" si="14"/>
        <v>3002.2514763779527</v>
      </c>
      <c r="AN35" s="102">
        <f t="shared" si="15"/>
        <v>5206.8774606299203</v>
      </c>
      <c r="AO35" s="102">
        <f t="shared" si="16"/>
        <v>10268.20866141732</v>
      </c>
      <c r="AP35" s="102">
        <f t="shared" si="17"/>
        <v>3.2388494447711484</v>
      </c>
    </row>
    <row r="36" spans="1:42" ht="18" x14ac:dyDescent="0.25">
      <c r="A36" s="40">
        <v>402</v>
      </c>
      <c r="B36" s="39"/>
      <c r="C36" s="39"/>
      <c r="D36" s="39"/>
      <c r="E36" s="42">
        <v>11.96</v>
      </c>
      <c r="F36" s="42">
        <v>66.44</v>
      </c>
      <c r="G36" s="42">
        <v>2.91</v>
      </c>
      <c r="H36" s="39">
        <v>55</v>
      </c>
      <c r="I36" s="124">
        <v>161.38999999999999</v>
      </c>
      <c r="J36" s="39">
        <v>123.56</v>
      </c>
      <c r="K36" s="42">
        <v>125.59</v>
      </c>
      <c r="L36" s="42"/>
      <c r="M36" s="113"/>
      <c r="N36" s="106"/>
      <c r="O36" s="36">
        <v>11.472222222222221</v>
      </c>
      <c r="P36" s="36">
        <f t="shared" si="0"/>
        <v>546.85</v>
      </c>
      <c r="Q36" s="36">
        <v>3</v>
      </c>
      <c r="R36" s="36">
        <f t="shared" si="1"/>
        <v>182.28333333333333</v>
      </c>
      <c r="S36" s="36">
        <f t="shared" si="2"/>
        <v>2050.1910856935365</v>
      </c>
      <c r="T36" s="35">
        <f t="shared" si="3"/>
        <v>20501.910856935363</v>
      </c>
      <c r="U36" s="35">
        <f t="shared" si="4"/>
        <v>2939.2883079157587</v>
      </c>
      <c r="V36" s="35">
        <f t="shared" si="5"/>
        <v>4708.4849310094405</v>
      </c>
      <c r="W36" s="35">
        <f t="shared" si="6"/>
        <v>109.09858387799562</v>
      </c>
      <c r="X36" s="35">
        <f t="shared" si="7"/>
        <v>2062.0007262164122</v>
      </c>
      <c r="Y36" s="35">
        <f t="shared" si="8"/>
        <v>6050.6599491648494</v>
      </c>
      <c r="Z36" s="35">
        <f>(SUM(d258Data400!K23:K28)+Q36)/Q36</f>
        <v>28</v>
      </c>
      <c r="AA36" s="35">
        <f>(SUM(d258Data400!O23:O28))/$Q36*$O36/1.02</f>
        <v>101.22549019607843</v>
      </c>
      <c r="AB36" s="35">
        <f>(SUM(d258Data400!Q23:Q28))/$Q36*$O36/1.02</f>
        <v>123.72004357298474</v>
      </c>
      <c r="AC36" s="35">
        <f>(SUM(d258Data400!R23:R28))/$Q36*$O36/1.02</f>
        <v>138.71641249092229</v>
      </c>
      <c r="AD36" s="7">
        <f>d258Data400!F23</f>
        <v>1606.38</v>
      </c>
      <c r="AE36" s="34"/>
      <c r="AF36" s="34"/>
      <c r="AH36" s="102">
        <f t="shared" si="9"/>
        <v>26.133333333333336</v>
      </c>
      <c r="AI36" s="102">
        <f t="shared" si="10"/>
        <v>41.863333333333337</v>
      </c>
      <c r="AJ36" s="102">
        <f t="shared" si="11"/>
        <v>141.09666666666666</v>
      </c>
      <c r="AK36" s="102">
        <f t="shared" si="12"/>
        <v>2950.8603091280256</v>
      </c>
      <c r="AL36" s="102">
        <f t="shared" si="13"/>
        <v>4727.0222732575094</v>
      </c>
      <c r="AM36" s="102">
        <f t="shared" si="14"/>
        <v>6074.4814450277045</v>
      </c>
      <c r="AN36" s="102">
        <f t="shared" si="15"/>
        <v>8254.1283902012237</v>
      </c>
      <c r="AO36" s="102">
        <f t="shared" si="16"/>
        <v>15932.010972586759</v>
      </c>
      <c r="AP36" s="102">
        <f t="shared" si="17"/>
        <v>3.9633804208838446</v>
      </c>
    </row>
    <row r="37" spans="1:42" ht="18" x14ac:dyDescent="0.25">
      <c r="A37" s="40">
        <v>403</v>
      </c>
      <c r="B37" s="39"/>
      <c r="C37" s="39"/>
      <c r="D37" s="39"/>
      <c r="E37" s="42">
        <v>9.1300000000000008</v>
      </c>
      <c r="F37" s="42">
        <v>12.51</v>
      </c>
      <c r="G37" s="42">
        <v>0.69</v>
      </c>
      <c r="H37" s="39">
        <v>20.97</v>
      </c>
      <c r="I37" s="124">
        <v>27.8</v>
      </c>
      <c r="J37" s="39"/>
      <c r="K37" s="42">
        <v>39.54</v>
      </c>
      <c r="L37" s="42"/>
      <c r="M37" s="113"/>
      <c r="N37" s="106"/>
      <c r="O37" s="36">
        <v>22.351851851851851</v>
      </c>
      <c r="P37" s="36">
        <f t="shared" si="0"/>
        <v>110.63999999999999</v>
      </c>
      <c r="Q37" s="36">
        <v>3</v>
      </c>
      <c r="R37" s="36">
        <f t="shared" si="1"/>
        <v>36.879999999999995</v>
      </c>
      <c r="S37" s="36">
        <f t="shared" si="2"/>
        <v>808.17283950617264</v>
      </c>
      <c r="T37" s="35">
        <f t="shared" si="3"/>
        <v>8081.7283950617266</v>
      </c>
      <c r="U37" s="35">
        <f t="shared" si="4"/>
        <v>1580.6995884773662</v>
      </c>
      <c r="V37" s="35">
        <f t="shared" si="5"/>
        <v>2888.2098765432092</v>
      </c>
      <c r="W37" s="35">
        <f t="shared" si="6"/>
        <v>50.401234567901227</v>
      </c>
      <c r="X37" s="35">
        <f t="shared" si="7"/>
        <v>1531.7592592592589</v>
      </c>
      <c r="Y37" s="35">
        <f t="shared" si="8"/>
        <v>2030.6584362139918</v>
      </c>
      <c r="Z37" s="35">
        <f>(SUM(d258Data400!K33:K38)+Q37)/Q37</f>
        <v>19</v>
      </c>
      <c r="AA37" s="35">
        <f>(SUM(d258Data400!O33:O38))/$Q37*$O37/1.02</f>
        <v>36.522633744855966</v>
      </c>
      <c r="AB37" s="35">
        <f>(SUM(d258Data400!Q33:Q38))/$Q37*$O37/1.02</f>
        <v>58.436213991769542</v>
      </c>
      <c r="AC37" s="35">
        <f>(SUM(d258Data400!R33:R38))/$Q37*$O37/1.02</f>
        <v>51.131687242798357</v>
      </c>
      <c r="AD37" s="7">
        <f>d258Data400!F33</f>
        <v>1205.3</v>
      </c>
      <c r="AE37" s="34"/>
      <c r="AF37" s="34"/>
      <c r="AH37" s="102">
        <f t="shared" si="9"/>
        <v>7.2133333333333338</v>
      </c>
      <c r="AI37" s="102">
        <f t="shared" si="10"/>
        <v>13.18</v>
      </c>
      <c r="AJ37" s="102">
        <f t="shared" si="11"/>
        <v>36.879999999999995</v>
      </c>
      <c r="AK37" s="102">
        <f t="shared" si="12"/>
        <v>1586.9228152036551</v>
      </c>
      <c r="AL37" s="102">
        <f t="shared" si="13"/>
        <v>2899.58078156897</v>
      </c>
      <c r="AM37" s="102">
        <f t="shared" si="14"/>
        <v>2038.653154466803</v>
      </c>
      <c r="AN37" s="102">
        <f t="shared" si="15"/>
        <v>3627.0426266161171</v>
      </c>
      <c r="AO37" s="102">
        <f t="shared" si="16"/>
        <v>8113.5462233887429</v>
      </c>
      <c r="AP37" s="102">
        <f t="shared" si="17"/>
        <v>2.0949814558214297</v>
      </c>
    </row>
    <row r="38" spans="1:42" ht="18" x14ac:dyDescent="0.25">
      <c r="A38" s="40">
        <v>404</v>
      </c>
      <c r="B38" s="39"/>
      <c r="C38" s="39"/>
      <c r="D38" s="39"/>
      <c r="E38" s="42">
        <v>11.97</v>
      </c>
      <c r="F38" s="42">
        <v>52.84</v>
      </c>
      <c r="G38" s="42">
        <v>3.89</v>
      </c>
      <c r="H38" s="39">
        <v>60.98</v>
      </c>
      <c r="I38" s="124">
        <v>137.44999999999999</v>
      </c>
      <c r="J38" s="39">
        <v>100.96</v>
      </c>
      <c r="K38" s="42">
        <v>120.98</v>
      </c>
      <c r="L38" s="42"/>
      <c r="M38" s="113"/>
      <c r="N38" s="106"/>
      <c r="O38" s="36">
        <v>10.944444444444445</v>
      </c>
      <c r="P38" s="36">
        <f t="shared" si="0"/>
        <v>489.07</v>
      </c>
      <c r="Q38" s="36">
        <v>3</v>
      </c>
      <c r="R38" s="36">
        <f t="shared" si="1"/>
        <v>163.02333333333334</v>
      </c>
      <c r="S38" s="36">
        <f t="shared" si="2"/>
        <v>1749.2155047204069</v>
      </c>
      <c r="T38" s="35">
        <f t="shared" si="3"/>
        <v>17492.155047204069</v>
      </c>
      <c r="U38" s="35">
        <f t="shared" si="4"/>
        <v>2318.0047204066818</v>
      </c>
      <c r="V38" s="35">
        <f t="shared" si="5"/>
        <v>4326.9898329702255</v>
      </c>
      <c r="W38" s="35">
        <f t="shared" si="6"/>
        <v>139.13035584604211</v>
      </c>
      <c r="X38" s="35">
        <f t="shared" si="7"/>
        <v>2181.0203340595494</v>
      </c>
      <c r="Y38" s="35">
        <f t="shared" si="8"/>
        <v>4916.0584604212054</v>
      </c>
      <c r="Z38" s="35">
        <f>(SUM(d258Data400!K43:K48)+Q38)/Q38</f>
        <v>25.333333333333332</v>
      </c>
      <c r="AA38" s="35">
        <f>(SUM(d258Data400!O43:O48))/$Q38*$O38/1.02</f>
        <v>39.34277414669571</v>
      </c>
      <c r="AB38" s="35">
        <f>(SUM(d258Data400!Q43:Q48))/$Q38*$O38/1.02</f>
        <v>96.568627450980387</v>
      </c>
      <c r="AC38" s="35">
        <f>(SUM(d258Data400!R43:R48))/$Q38*$O38/1.02</f>
        <v>100.14524328249819</v>
      </c>
      <c r="AD38" s="7">
        <f>d258Data400!F43</f>
        <v>1619.01</v>
      </c>
      <c r="AE38" s="34"/>
      <c r="AF38" s="34"/>
      <c r="AH38" s="102">
        <f t="shared" si="9"/>
        <v>21.603333333333335</v>
      </c>
      <c r="AI38" s="102">
        <f t="shared" si="10"/>
        <v>40.326666666666668</v>
      </c>
      <c r="AJ38" s="102">
        <f t="shared" si="11"/>
        <v>129.37</v>
      </c>
      <c r="AK38" s="102">
        <f t="shared" si="12"/>
        <v>2327.1307232429285</v>
      </c>
      <c r="AL38" s="102">
        <f t="shared" si="13"/>
        <v>4344.0252260134157</v>
      </c>
      <c r="AM38" s="102">
        <f t="shared" si="14"/>
        <v>4935.4130212890059</v>
      </c>
      <c r="AN38" s="102">
        <f t="shared" si="15"/>
        <v>7264.6981627296591</v>
      </c>
      <c r="AO38" s="102">
        <f t="shared" si="16"/>
        <v>13935.854111986004</v>
      </c>
      <c r="AP38" s="102">
        <f t="shared" si="17"/>
        <v>3.147575532362183</v>
      </c>
    </row>
    <row r="39" spans="1:42" ht="18" x14ac:dyDescent="0.25">
      <c r="A39" s="40">
        <v>405</v>
      </c>
      <c r="B39" s="39"/>
      <c r="C39" s="39"/>
      <c r="D39" s="39"/>
      <c r="E39" s="42">
        <v>11.35</v>
      </c>
      <c r="F39" s="42">
        <v>13.04</v>
      </c>
      <c r="G39" s="42">
        <v>0</v>
      </c>
      <c r="H39" s="39">
        <v>3.81</v>
      </c>
      <c r="I39" s="124">
        <v>94.59</v>
      </c>
      <c r="J39" s="39">
        <v>72.55</v>
      </c>
      <c r="K39" s="42">
        <v>52.85</v>
      </c>
      <c r="L39" s="42"/>
      <c r="M39" s="113"/>
      <c r="N39" s="106"/>
      <c r="O39" s="36">
        <v>23.953703703703706</v>
      </c>
      <c r="P39" s="36">
        <f t="shared" si="0"/>
        <v>248.19</v>
      </c>
      <c r="Q39" s="36">
        <v>3</v>
      </c>
      <c r="R39" s="36">
        <f t="shared" si="1"/>
        <v>82.73</v>
      </c>
      <c r="S39" s="36">
        <f t="shared" si="2"/>
        <v>1942.8332425562819</v>
      </c>
      <c r="T39" s="35">
        <f t="shared" si="3"/>
        <v>19428.332425562818</v>
      </c>
      <c r="U39" s="35">
        <f t="shared" si="4"/>
        <v>1909.251089324619</v>
      </c>
      <c r="V39" s="35">
        <f t="shared" si="5"/>
        <v>4137.1020939239897</v>
      </c>
      <c r="W39" s="35">
        <f t="shared" si="6"/>
        <v>0</v>
      </c>
      <c r="X39" s="35">
        <f t="shared" si="7"/>
        <v>298.24709513435005</v>
      </c>
      <c r="Y39" s="35">
        <f t="shared" si="8"/>
        <v>7404.5125272331161</v>
      </c>
      <c r="Z39" s="35">
        <f>(SUM(d258Data400!K53:K58)+Q39)/Q39</f>
        <v>20</v>
      </c>
      <c r="AA39" s="35">
        <f>(SUM(d258Data400!O53:O58))/$Q39*$O39/1.02</f>
        <v>0</v>
      </c>
      <c r="AB39" s="35">
        <f>(SUM(d258Data400!Q53:Q58))/$Q39*$O39/1.02</f>
        <v>15.656015492616801</v>
      </c>
      <c r="AC39" s="35">
        <f>(SUM(d258Data400!R53:R58))/$Q39*$O39/1.02</f>
        <v>180.04417816509323</v>
      </c>
      <c r="AD39" s="7">
        <f>d258Data400!F53</f>
        <v>1439.73</v>
      </c>
      <c r="AE39" s="34"/>
      <c r="AF39" s="34"/>
      <c r="AH39" s="102">
        <f t="shared" si="9"/>
        <v>8.1300000000000008</v>
      </c>
      <c r="AI39" s="102">
        <f t="shared" si="10"/>
        <v>17.616666666666667</v>
      </c>
      <c r="AJ39" s="102">
        <f t="shared" si="11"/>
        <v>58.546666666666674</v>
      </c>
      <c r="AK39" s="102">
        <f t="shared" si="12"/>
        <v>1916.767825896763</v>
      </c>
      <c r="AL39" s="102">
        <f t="shared" si="13"/>
        <v>4153.389897443375</v>
      </c>
      <c r="AM39" s="102">
        <f t="shared" si="14"/>
        <v>7433.6641513560817</v>
      </c>
      <c r="AN39" s="102">
        <f t="shared" si="15"/>
        <v>7733.0854476523782</v>
      </c>
      <c r="AO39" s="102">
        <f t="shared" si="16"/>
        <v>13803.243170992517</v>
      </c>
      <c r="AP39" s="102">
        <f t="shared" si="17"/>
        <v>2.4313904334610985</v>
      </c>
    </row>
    <row r="40" spans="1:42" ht="18" x14ac:dyDescent="0.25">
      <c r="A40" s="40">
        <v>406</v>
      </c>
      <c r="B40" s="39"/>
      <c r="C40" s="39"/>
      <c r="D40" s="39"/>
      <c r="E40" s="42">
        <v>8.85</v>
      </c>
      <c r="F40" s="42">
        <v>37.21</v>
      </c>
      <c r="G40" s="42">
        <v>0.15</v>
      </c>
      <c r="H40" s="39">
        <v>69.2</v>
      </c>
      <c r="I40" s="124">
        <v>83.12</v>
      </c>
      <c r="J40" s="39">
        <v>65.56</v>
      </c>
      <c r="K40" s="42">
        <v>93.5</v>
      </c>
      <c r="L40" s="42"/>
      <c r="M40" s="113"/>
      <c r="N40" s="106"/>
      <c r="O40" s="36">
        <v>11.648148148148147</v>
      </c>
      <c r="P40" s="36">
        <f t="shared" si="0"/>
        <v>357.59000000000003</v>
      </c>
      <c r="Q40" s="36">
        <v>3</v>
      </c>
      <c r="R40" s="36">
        <f t="shared" si="1"/>
        <v>119.19666666666667</v>
      </c>
      <c r="S40" s="36">
        <f t="shared" si="2"/>
        <v>1361.1965020576131</v>
      </c>
      <c r="T40" s="35">
        <f t="shared" si="3"/>
        <v>13611.96502057613</v>
      </c>
      <c r="U40" s="35">
        <f t="shared" si="4"/>
        <v>1753.312757201646</v>
      </c>
      <c r="V40" s="35">
        <f t="shared" si="5"/>
        <v>3559.1563786008232</v>
      </c>
      <c r="W40" s="35">
        <f t="shared" si="6"/>
        <v>5.7098765432098757</v>
      </c>
      <c r="X40" s="35">
        <f t="shared" si="7"/>
        <v>2634.1563786008228</v>
      </c>
      <c r="Y40" s="35">
        <f t="shared" si="8"/>
        <v>3164.032921810699</v>
      </c>
      <c r="Z40" s="35">
        <f>(SUM(d258Data400!K63:K68)+Q40)/Q40</f>
        <v>27</v>
      </c>
      <c r="AA40" s="35">
        <f>(SUM(d258Data400!O63:O68))/$Q40*$O40/1.02</f>
        <v>3.8065843621399171</v>
      </c>
      <c r="AB40" s="35">
        <f>(SUM(d258Data400!Q63:Q68))/$Q40*$O40/1.02</f>
        <v>102.77777777777777</v>
      </c>
      <c r="AC40" s="35">
        <f>(SUM(d258Data400!R63:R68))/$Q40*$O40/1.02</f>
        <v>60.905349794238674</v>
      </c>
      <c r="AD40" s="7">
        <f>d258Data400!F63</f>
        <v>1099.74</v>
      </c>
      <c r="AE40" s="34"/>
      <c r="AF40" s="34"/>
      <c r="AH40" s="102">
        <f t="shared" si="9"/>
        <v>15.353333333333333</v>
      </c>
      <c r="AI40" s="102">
        <f t="shared" si="10"/>
        <v>31.166666666666668</v>
      </c>
      <c r="AJ40" s="102">
        <f t="shared" si="11"/>
        <v>97.34333333333332</v>
      </c>
      <c r="AK40" s="102">
        <f t="shared" si="12"/>
        <v>1760.2155633323609</v>
      </c>
      <c r="AL40" s="102">
        <f t="shared" si="13"/>
        <v>3573.1688052882278</v>
      </c>
      <c r="AM40" s="102">
        <f t="shared" si="14"/>
        <v>3176.489744337513</v>
      </c>
      <c r="AN40" s="102">
        <f t="shared" si="15"/>
        <v>5826.7491737143973</v>
      </c>
      <c r="AO40" s="102">
        <f t="shared" si="16"/>
        <v>11160.133542334986</v>
      </c>
      <c r="AP40" s="102">
        <f t="shared" si="17"/>
        <v>2.1873214278182269</v>
      </c>
    </row>
    <row r="41" spans="1:42" ht="18" x14ac:dyDescent="0.25">
      <c r="A41" s="40">
        <v>407</v>
      </c>
      <c r="B41" s="39"/>
      <c r="C41" s="39"/>
      <c r="D41" s="39"/>
      <c r="E41" s="42">
        <v>9.17</v>
      </c>
      <c r="F41" s="42">
        <v>94.09</v>
      </c>
      <c r="G41" s="42">
        <v>1.03</v>
      </c>
      <c r="H41" s="39">
        <v>179.06</v>
      </c>
      <c r="I41" s="124">
        <v>163.84</v>
      </c>
      <c r="J41" s="39">
        <v>128.88</v>
      </c>
      <c r="K41" s="42">
        <v>189.11</v>
      </c>
      <c r="L41" s="42"/>
      <c r="M41" s="113"/>
      <c r="N41" s="106"/>
      <c r="O41" s="36">
        <v>5.0625</v>
      </c>
      <c r="P41" s="36">
        <f t="shared" si="0"/>
        <v>765.18000000000006</v>
      </c>
      <c r="Q41" s="36">
        <v>3</v>
      </c>
      <c r="R41" s="36">
        <f t="shared" si="1"/>
        <v>255.06000000000003</v>
      </c>
      <c r="S41" s="36">
        <f t="shared" si="2"/>
        <v>1265.9227941176473</v>
      </c>
      <c r="T41" s="35">
        <f t="shared" si="3"/>
        <v>12659.227941176472</v>
      </c>
      <c r="U41" s="35">
        <f t="shared" si="4"/>
        <v>1708.3455882352941</v>
      </c>
      <c r="V41" s="35">
        <f t="shared" si="5"/>
        <v>3128.6580882352946</v>
      </c>
      <c r="W41" s="35">
        <f t="shared" si="6"/>
        <v>17.040441176470587</v>
      </c>
      <c r="X41" s="35">
        <f t="shared" si="7"/>
        <v>2962.3897058823532</v>
      </c>
      <c r="Y41" s="35">
        <f t="shared" si="8"/>
        <v>2710.5882352941176</v>
      </c>
      <c r="Z41" s="35">
        <f>(SUM(d258Data400!K73:K78)+Q41)/Q41</f>
        <v>27.333333333333332</v>
      </c>
      <c r="AA41" s="35">
        <f>(SUM(d258Data400!O73:O78))/$Q41*$O41/1.02</f>
        <v>13.235294117647058</v>
      </c>
      <c r="AB41" s="35">
        <f>(SUM(d258Data400!Q73:Q78))/$Q41*$O41/1.02</f>
        <v>84.375</v>
      </c>
      <c r="AC41" s="35">
        <f>(SUM(d258Data400!R73:R78))/$Q41*$O41/1.02</f>
        <v>62.867647058823529</v>
      </c>
      <c r="AD41" s="7">
        <f>d258Data400!F73</f>
        <v>1323.96</v>
      </c>
      <c r="AE41" s="34"/>
      <c r="AF41" s="34"/>
      <c r="AH41" s="102">
        <f t="shared" si="9"/>
        <v>34.42</v>
      </c>
      <c r="AI41" s="102">
        <f t="shared" si="10"/>
        <v>63.036666666666669</v>
      </c>
      <c r="AJ41" s="102">
        <f t="shared" si="11"/>
        <v>212.10000000000002</v>
      </c>
      <c r="AK41" s="102">
        <f t="shared" si="12"/>
        <v>1715.0713582677165</v>
      </c>
      <c r="AL41" s="102">
        <f t="shared" si="13"/>
        <v>3140.9756397637802</v>
      </c>
      <c r="AM41" s="102">
        <f t="shared" si="14"/>
        <v>2721.2598425196857</v>
      </c>
      <c r="AN41" s="102">
        <f t="shared" si="15"/>
        <v>5712.4200295275596</v>
      </c>
      <c r="AO41" s="102">
        <f t="shared" si="16"/>
        <v>10568.467027559056</v>
      </c>
      <c r="AP41" s="102">
        <f t="shared" si="17"/>
        <v>2.4762114236555353</v>
      </c>
    </row>
    <row r="42" spans="1:42" ht="18.75" thickBot="1" x14ac:dyDescent="0.3">
      <c r="A42" s="112">
        <v>408</v>
      </c>
      <c r="B42" s="110"/>
      <c r="C42" s="110"/>
      <c r="D42" s="110"/>
      <c r="E42" s="38">
        <v>11.01</v>
      </c>
      <c r="F42" s="38">
        <v>49.04</v>
      </c>
      <c r="G42" s="38">
        <v>1.41</v>
      </c>
      <c r="H42" s="111">
        <v>47.44</v>
      </c>
      <c r="I42" s="109">
        <v>128.82</v>
      </c>
      <c r="J42" s="109">
        <v>104.45</v>
      </c>
      <c r="K42" s="108">
        <v>102.9</v>
      </c>
      <c r="L42" s="38"/>
      <c r="M42" s="107"/>
      <c r="N42" s="106"/>
      <c r="O42" s="36">
        <v>11.990740740740742</v>
      </c>
      <c r="P42" s="36">
        <f t="shared" si="0"/>
        <v>445.06999999999994</v>
      </c>
      <c r="Q42" s="36">
        <v>3</v>
      </c>
      <c r="R42" s="36">
        <f t="shared" si="1"/>
        <v>148.35666666666665</v>
      </c>
      <c r="S42" s="36">
        <f t="shared" si="2"/>
        <v>1744.0258109416607</v>
      </c>
      <c r="T42" s="35">
        <f t="shared" si="3"/>
        <v>17440.258109416609</v>
      </c>
      <c r="U42" s="35">
        <f t="shared" si="4"/>
        <v>2353.0849068022271</v>
      </c>
      <c r="V42" s="35">
        <f t="shared" si="5"/>
        <v>4032.1804647785048</v>
      </c>
      <c r="W42" s="35">
        <f t="shared" si="6"/>
        <v>55.251452432824983</v>
      </c>
      <c r="X42" s="35">
        <f t="shared" si="7"/>
        <v>1858.956669087388</v>
      </c>
      <c r="Y42" s="35">
        <f t="shared" si="8"/>
        <v>5047.8667392883081</v>
      </c>
      <c r="Z42" s="35">
        <f>(SUM(d258Data400!K83:K88)+Q42)/Q42</f>
        <v>27.333333333333332</v>
      </c>
      <c r="AA42" s="35">
        <f>(SUM(d258Data400!O83:O88))/$Q42*$O42/1.02</f>
        <v>58.77814088598403</v>
      </c>
      <c r="AB42" s="35">
        <f>(SUM(d258Data400!Q83:Q88))/$Q42*$O42/1.02</f>
        <v>101.88211086903898</v>
      </c>
      <c r="AC42" s="35">
        <f>(SUM(d258Data400!R83:R88))/$Q42*$O42/1.02</f>
        <v>101.88211086903898</v>
      </c>
      <c r="AD42" s="7">
        <f>d258Data400!F83</f>
        <v>1546.85</v>
      </c>
      <c r="AE42" s="34"/>
      <c r="AF42" s="34"/>
      <c r="AH42" s="102">
        <f t="shared" si="9"/>
        <v>20.016666666666666</v>
      </c>
      <c r="AI42" s="102">
        <f t="shared" si="10"/>
        <v>34.300000000000004</v>
      </c>
      <c r="AJ42" s="102">
        <f t="shared" si="11"/>
        <v>113.54</v>
      </c>
      <c r="AK42" s="102">
        <f t="shared" si="12"/>
        <v>2362.3490206085353</v>
      </c>
      <c r="AL42" s="102">
        <f t="shared" si="13"/>
        <v>4048.0551910177905</v>
      </c>
      <c r="AM42" s="102">
        <f t="shared" si="14"/>
        <v>5067.740230387868</v>
      </c>
      <c r="AN42" s="102">
        <f t="shared" si="15"/>
        <v>6989.4846043550115</v>
      </c>
      <c r="AO42" s="102">
        <f t="shared" si="16"/>
        <v>13399.888815981338</v>
      </c>
      <c r="AP42" s="102">
        <f t="shared" si="17"/>
        <v>3.3189823637859335</v>
      </c>
    </row>
    <row r="43" spans="1:42" ht="13.5" thickTop="1" x14ac:dyDescent="0.2">
      <c r="X43" s="35"/>
    </row>
    <row r="45" spans="1:42" x14ac:dyDescent="0.2">
      <c r="F45" s="7">
        <f>SUM(E11:F42)</f>
        <v>2621.7500000000009</v>
      </c>
      <c r="O45" s="7" t="s">
        <v>155</v>
      </c>
      <c r="P45" s="7" t="s">
        <v>154</v>
      </c>
      <c r="Q45" s="7" t="s">
        <v>153</v>
      </c>
      <c r="R45" s="7" t="s">
        <v>156</v>
      </c>
      <c r="S45" s="7" t="s">
        <v>158</v>
      </c>
      <c r="T45" s="7" t="s">
        <v>157</v>
      </c>
    </row>
    <row r="46" spans="1:42" x14ac:dyDescent="0.2">
      <c r="N46" s="7" t="s">
        <v>169</v>
      </c>
      <c r="O46" s="35">
        <f>AVERAGE(T13,T34)</f>
        <v>26795.06445170661</v>
      </c>
      <c r="P46" s="35">
        <f>AVERAGE(T37,T39)</f>
        <v>13755.030410312273</v>
      </c>
      <c r="Q46" s="35">
        <f>AVERAGE(T18,T21,T38,T40)</f>
        <v>17099.34088295812</v>
      </c>
      <c r="R46" s="35">
        <f>AVERAGE(T12,T25,T28,T32)</f>
        <v>17017.272754780926</v>
      </c>
      <c r="S46" s="35">
        <f>AVERAGE(T11,T23)</f>
        <v>12871.305487472768</v>
      </c>
      <c r="T46" s="35">
        <f>AVERAGE(T26,T30)</f>
        <v>20194.650394880176</v>
      </c>
    </row>
    <row r="47" spans="1:42" x14ac:dyDescent="0.2">
      <c r="N47" s="7" t="s">
        <v>168</v>
      </c>
      <c r="O47" s="35">
        <f>AVERAGE(U13,U34)</f>
        <v>3441.3403231663033</v>
      </c>
      <c r="P47" s="35">
        <f>AVERAGE(U37,U39)</f>
        <v>1744.9753389009925</v>
      </c>
      <c r="Q47" s="35">
        <f>AVERAGE(U18,U21,U38,U40)</f>
        <v>2366.6610687484872</v>
      </c>
      <c r="R47" s="35">
        <f>AVERAGE(U12,U25,U28,U32)</f>
        <v>2702.5944081336238</v>
      </c>
      <c r="S47" s="35">
        <f>AVERAGE(U11,U23)</f>
        <v>1988.2822712418297</v>
      </c>
      <c r="T47" s="35">
        <f>AVERAGE(U26,U30)</f>
        <v>2540.2100354030499</v>
      </c>
    </row>
    <row r="48" spans="1:42" x14ac:dyDescent="0.2">
      <c r="N48" s="7" t="s">
        <v>167</v>
      </c>
      <c r="O48" s="35">
        <f>AVERAGE(V13,V34)</f>
        <v>6439.4902868554827</v>
      </c>
      <c r="P48" s="35">
        <f>AVERAGE(V37,V39)</f>
        <v>3512.6559852335995</v>
      </c>
      <c r="Q48" s="35">
        <f>AVERAGE(V18,V21,V38,V40)</f>
        <v>4326.604181796175</v>
      </c>
      <c r="R48" s="35">
        <f>AVERAGE(V12,V25,V28,V32)</f>
        <v>4357.7180162188324</v>
      </c>
      <c r="S48" s="35">
        <f>AVERAGE(V11,V23)</f>
        <v>2947.9367510893244</v>
      </c>
      <c r="T48" s="35">
        <f>AVERAGE(V26,V30)</f>
        <v>4234.4345724400864</v>
      </c>
    </row>
    <row r="49" spans="14:20" x14ac:dyDescent="0.2">
      <c r="N49" s="7" t="s">
        <v>166</v>
      </c>
      <c r="O49" s="35">
        <f>AVERAGE(W13,W34)</f>
        <v>39.317810457516337</v>
      </c>
      <c r="P49" s="35">
        <f>AVERAGE(W37,W39)</f>
        <v>25.200617283950614</v>
      </c>
      <c r="Q49" s="35">
        <f>AVERAGE(W18,W21,W38,W40)</f>
        <v>94.119235657225843</v>
      </c>
      <c r="R49" s="35">
        <f>AVERAGE(W12,W25,W28,W32)</f>
        <v>91.586404623577835</v>
      </c>
      <c r="S49" s="35">
        <f>AVERAGE(W11,W23)</f>
        <v>51.859000544662308</v>
      </c>
      <c r="T49" s="35">
        <f>AVERAGE(W26,W30)</f>
        <v>93.258782679738545</v>
      </c>
    </row>
    <row r="50" spans="14:20" x14ac:dyDescent="0.2">
      <c r="N50" s="7" t="s">
        <v>165</v>
      </c>
      <c r="O50" s="35">
        <f>AVERAGE(X13,X34)</f>
        <v>3741.7442810457514</v>
      </c>
      <c r="P50" s="35">
        <f>AVERAGE(X37,X39)</f>
        <v>915.00317719680447</v>
      </c>
      <c r="Q50" s="35">
        <f>AVERAGE(X18,X21,X38,X40)</f>
        <v>1706.4505416364073</v>
      </c>
      <c r="R50" s="35">
        <f>AVERAGE(X12,X25,X28,X32)</f>
        <v>1569.2989742193172</v>
      </c>
      <c r="S50" s="35">
        <f>AVERAGE(X11,X23)</f>
        <v>1424.0706699346406</v>
      </c>
      <c r="T50" s="35">
        <f>AVERAGE(X26,X30)</f>
        <v>688.89399509803934</v>
      </c>
    </row>
    <row r="51" spans="14:20" x14ac:dyDescent="0.2">
      <c r="N51" s="7" t="s">
        <v>164</v>
      </c>
      <c r="O51" s="35">
        <f>AVERAGE(Y13,Y34)</f>
        <v>7467.431463326071</v>
      </c>
      <c r="P51" s="35">
        <f>AVERAGE(Y37,Y39)</f>
        <v>4717.585481723554</v>
      </c>
      <c r="Q51" s="35">
        <f>AVERAGE(Y18,Y21,Y38,Y40)</f>
        <v>4827.3213205035099</v>
      </c>
      <c r="R51" s="35">
        <f>AVERAGE(Y12,Y25,Y28,Y32)</f>
        <v>4725.3339082546599</v>
      </c>
      <c r="S51" s="35">
        <f>AVERAGE(Y11,Y23)</f>
        <v>3593.64855664488</v>
      </c>
      <c r="T51" s="35">
        <f>AVERAGE(Y26,Y30)</f>
        <v>7101.1349400871459</v>
      </c>
    </row>
    <row r="52" spans="14:20" x14ac:dyDescent="0.2">
      <c r="N52" s="7" t="s">
        <v>163</v>
      </c>
      <c r="O52" s="35">
        <f>AVERAGE(Z13,Z34)</f>
        <v>25</v>
      </c>
      <c r="P52" s="35">
        <f>AVERAGE(Z37,Z39)</f>
        <v>19.5</v>
      </c>
      <c r="Q52" s="35">
        <f>AVERAGE(Z18,Z21,Z38,Z40)</f>
        <v>25.75</v>
      </c>
      <c r="R52" s="35">
        <f>AVERAGE(Z12,Z25,Z28,Z32)</f>
        <v>24.833333333333336</v>
      </c>
      <c r="S52" s="35">
        <f>AVERAGE(Z11,Z23)</f>
        <v>27.5</v>
      </c>
      <c r="T52" s="35">
        <f>AVERAGE(Z26,Z30)</f>
        <v>28.333333333333336</v>
      </c>
    </row>
    <row r="53" spans="14:20" x14ac:dyDescent="0.2">
      <c r="N53" s="7" t="s">
        <v>162</v>
      </c>
      <c r="O53" s="35">
        <f>AVERAGE(AA13,AA34)</f>
        <v>48.774509803921568</v>
      </c>
      <c r="P53" s="35">
        <f>AVERAGE(AA37,AA39)</f>
        <v>18.261316872427983</v>
      </c>
      <c r="Q53" s="35">
        <f>AVERAGE(AA18,AA21,AA38,AA40)</f>
        <v>74.782891551682397</v>
      </c>
      <c r="R53" s="35">
        <f>AVERAGE(AA12,AA25,AA28,AA32)</f>
        <v>91.140916243040422</v>
      </c>
      <c r="S53" s="35">
        <f>AVERAGE(AA11,AA23)</f>
        <v>39.81481481481481</v>
      </c>
      <c r="T53" s="35">
        <f>AVERAGE(AA26,AA30)</f>
        <v>97.297113289760347</v>
      </c>
    </row>
    <row r="54" spans="14:20" x14ac:dyDescent="0.2">
      <c r="N54" s="7" t="s">
        <v>161</v>
      </c>
      <c r="O54" s="35">
        <f>AVERAGE(AB13,AB34)</f>
        <v>138.99328249818447</v>
      </c>
      <c r="P54" s="35">
        <f>AVERAGE(AB37,AB39)</f>
        <v>37.046114742193168</v>
      </c>
      <c r="Q54" s="35">
        <f>AVERAGE(AB18,AB21,AB38,AB40)</f>
        <v>76.395697167755984</v>
      </c>
      <c r="R54" s="35">
        <f>AVERAGE(AB12,AB25,AB28,AB32)</f>
        <v>78.71883321229727</v>
      </c>
      <c r="S54" s="35">
        <f>AVERAGE(AB11,AB23)</f>
        <v>52.267156862745097</v>
      </c>
      <c r="T54" s="35">
        <f>AVERAGE(AB26,AB30)</f>
        <v>37.489787581699346</v>
      </c>
    </row>
    <row r="55" spans="14:20" x14ac:dyDescent="0.2">
      <c r="N55" s="7" t="s">
        <v>160</v>
      </c>
      <c r="O55" s="35">
        <f>AVERAGE(AC13,AC34)</f>
        <v>165.42755991285404</v>
      </c>
      <c r="P55" s="35">
        <f>AVERAGE(AC37,AC39)</f>
        <v>115.5879327039458</v>
      </c>
      <c r="Q55" s="35">
        <f>AVERAGE(AC18,AC21,AC38,AC40)</f>
        <v>90.870854514645345</v>
      </c>
      <c r="R55" s="35">
        <f>AVERAGE(AC12,AC25,AC28,AC32)</f>
        <v>105.89218712176228</v>
      </c>
      <c r="S55" s="35">
        <f>AVERAGE(AC11,AC23)</f>
        <v>81.151279956427018</v>
      </c>
      <c r="T55" s="35">
        <f>AVERAGE(AC26,AC30)</f>
        <v>149.23406862745099</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row r="57" spans="14:20" x14ac:dyDescent="0.2">
      <c r="O57" s="34"/>
      <c r="P57" s="34"/>
      <c r="Q57" s="34"/>
      <c r="R57" s="34"/>
      <c r="S57" s="34"/>
      <c r="T57" s="34"/>
    </row>
    <row r="58" spans="14:20" x14ac:dyDescent="0.2">
      <c r="O58" s="7">
        <f t="shared" ref="O58:T58" si="18">O55/SUM(O54:O55)*100</f>
        <v>54.341732518264493</v>
      </c>
      <c r="P58" s="7">
        <f t="shared" si="18"/>
        <v>75.728800118947319</v>
      </c>
      <c r="Q58" s="7">
        <f t="shared" si="18"/>
        <v>54.326973086159569</v>
      </c>
      <c r="R58" s="7">
        <f t="shared" si="18"/>
        <v>57.35962399760696</v>
      </c>
      <c r="S58" s="7">
        <f t="shared" si="18"/>
        <v>60.824637052534889</v>
      </c>
      <c r="T58" s="7">
        <f t="shared" si="18"/>
        <v>79.922336469043969</v>
      </c>
    </row>
  </sheetData>
  <pageMargins left="0.75" right="0.75" top="1" bottom="1" header="0.5" footer="0.5"/>
  <pageSetup orientation="landscape" r:id="rId1"/>
  <headerFooter alignWithMargins="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F60A-E390-4436-91B0-9BE2A5C3DF98}">
  <sheetPr>
    <pageSetUpPr fitToPage="1"/>
  </sheetPr>
  <dimension ref="A1:BP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1:68" s="32" customFormat="1" ht="19.5" customHeight="1" x14ac:dyDescent="0.3">
      <c r="A1" s="33" t="s">
        <v>882</v>
      </c>
      <c r="B1" s="29"/>
      <c r="C1" s="29"/>
      <c r="D1" s="29"/>
      <c r="E1" s="29"/>
      <c r="F1" s="29"/>
      <c r="G1" s="33" t="s">
        <v>149</v>
      </c>
      <c r="H1" s="29"/>
      <c r="I1" s="29"/>
      <c r="J1" s="29"/>
      <c r="K1" s="29"/>
      <c r="L1" s="29"/>
      <c r="M1" s="29"/>
      <c r="N1" s="29"/>
      <c r="O1" s="29"/>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7"/>
    </row>
    <row r="2" spans="1:68" ht="12.75" customHeight="1" x14ac:dyDescent="0.2">
      <c r="A2" s="29"/>
      <c r="B2" s="29"/>
      <c r="C2" s="29"/>
      <c r="D2" s="29"/>
      <c r="E2" s="29"/>
      <c r="F2" s="29"/>
      <c r="G2" s="29"/>
      <c r="H2" s="29"/>
      <c r="I2" s="29"/>
      <c r="J2" s="29"/>
      <c r="K2" s="29"/>
      <c r="L2" s="29"/>
      <c r="M2" s="29"/>
      <c r="N2" s="29"/>
      <c r="O2" s="29"/>
    </row>
    <row r="3" spans="1:68" ht="12.75" customHeight="1" thickBot="1" x14ac:dyDescent="0.25">
      <c r="A3" s="149" t="s">
        <v>148</v>
      </c>
      <c r="B3" s="149"/>
      <c r="C3" s="149"/>
      <c r="D3" s="150">
        <v>37903</v>
      </c>
      <c r="E3" s="150"/>
      <c r="F3" s="29"/>
      <c r="G3" s="29"/>
      <c r="H3" s="30" t="s">
        <v>147</v>
      </c>
      <c r="I3" s="148" t="s">
        <v>881</v>
      </c>
      <c r="J3" s="148"/>
      <c r="K3" s="29"/>
      <c r="L3" s="29"/>
      <c r="M3" s="30" t="s">
        <v>145</v>
      </c>
      <c r="N3" s="31" t="s">
        <v>745</v>
      </c>
      <c r="O3" s="31"/>
    </row>
    <row r="4" spans="1:68" ht="12.75" customHeight="1" x14ac:dyDescent="0.2">
      <c r="A4" s="29"/>
      <c r="B4" s="29"/>
      <c r="C4" s="29"/>
      <c r="D4" s="29"/>
      <c r="E4" s="29"/>
      <c r="F4" s="29"/>
      <c r="G4" s="29"/>
      <c r="H4" s="29"/>
      <c r="I4" s="29"/>
      <c r="J4" s="29"/>
      <c r="K4" s="29"/>
      <c r="L4" s="29"/>
      <c r="M4" s="29"/>
      <c r="N4" s="29"/>
      <c r="O4" s="29"/>
    </row>
    <row r="5" spans="1:68" ht="12.75" customHeight="1" thickBot="1" x14ac:dyDescent="0.25">
      <c r="A5" s="149" t="s">
        <v>143</v>
      </c>
      <c r="B5" s="149"/>
      <c r="C5" s="149"/>
      <c r="D5" s="152">
        <v>282</v>
      </c>
      <c r="E5" s="152"/>
      <c r="F5" s="29"/>
      <c r="G5" s="29"/>
      <c r="H5" s="30" t="s">
        <v>142</v>
      </c>
      <c r="I5" s="148" t="s">
        <v>821</v>
      </c>
      <c r="J5" s="148"/>
      <c r="K5" s="29"/>
      <c r="L5" s="29"/>
      <c r="M5" s="30" t="s">
        <v>140</v>
      </c>
      <c r="N5" s="31" t="s">
        <v>762</v>
      </c>
      <c r="O5" s="31"/>
    </row>
    <row r="6" spans="1:68" ht="12.75" customHeight="1" x14ac:dyDescent="0.2">
      <c r="A6" s="29"/>
      <c r="B6" s="29"/>
      <c r="C6" s="29"/>
      <c r="D6" s="29"/>
      <c r="E6" s="29"/>
      <c r="F6" s="29"/>
      <c r="G6" s="29"/>
      <c r="H6" s="29"/>
      <c r="I6" s="29"/>
      <c r="J6" s="29"/>
      <c r="K6" s="29"/>
      <c r="L6" s="29"/>
      <c r="M6" s="29"/>
      <c r="N6" s="29"/>
      <c r="O6" s="29"/>
    </row>
    <row r="7" spans="1:68" ht="12.75" customHeight="1" thickBot="1" x14ac:dyDescent="0.25">
      <c r="A7" s="149" t="s">
        <v>138</v>
      </c>
      <c r="B7" s="149"/>
      <c r="C7" s="149"/>
      <c r="D7" s="148" t="s">
        <v>880</v>
      </c>
      <c r="E7" s="148"/>
      <c r="F7" s="148"/>
      <c r="G7" s="148"/>
      <c r="H7" s="148"/>
      <c r="I7" s="148"/>
      <c r="J7" s="148"/>
      <c r="K7" s="148"/>
      <c r="L7" s="148"/>
      <c r="M7" s="148"/>
      <c r="N7" s="148"/>
      <c r="O7" s="148"/>
    </row>
    <row r="8" spans="1:68" ht="12.75" customHeight="1" thickBot="1" x14ac:dyDescent="0.25">
      <c r="A8" s="29"/>
      <c r="B8" s="29"/>
      <c r="C8" s="29"/>
      <c r="D8" s="151"/>
      <c r="E8" s="151"/>
      <c r="F8" s="151"/>
      <c r="G8" s="151"/>
      <c r="H8" s="151"/>
      <c r="I8" s="151"/>
      <c r="J8" s="151"/>
      <c r="K8" s="151"/>
      <c r="L8" s="151"/>
      <c r="M8" s="151"/>
      <c r="N8" s="151"/>
      <c r="O8" s="151"/>
    </row>
    <row r="9" spans="1:68" ht="12.75" customHeight="1" x14ac:dyDescent="0.2"/>
    <row r="10" spans="1:68" ht="13.5" thickBot="1" x14ac:dyDescent="0.25">
      <c r="B10" s="28"/>
      <c r="C10" s="28"/>
      <c r="D10" s="28"/>
      <c r="E10" s="28"/>
      <c r="F10" s="28"/>
      <c r="G10" s="28"/>
      <c r="H10" s="28"/>
      <c r="I10" s="28"/>
      <c r="J10" s="28"/>
      <c r="K10" s="28"/>
      <c r="L10" s="28"/>
      <c r="M10" s="28"/>
      <c r="N10" s="28"/>
      <c r="O10" s="28"/>
      <c r="P10" s="28"/>
      <c r="Q10" s="28"/>
      <c r="R10" s="28"/>
      <c r="S10" s="28"/>
    </row>
    <row r="11" spans="1:68"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1:68" ht="3.75" customHeight="1" x14ac:dyDescent="0.2">
      <c r="B12" s="11"/>
      <c r="C12" s="9"/>
      <c r="D12" s="9"/>
      <c r="E12" s="9"/>
      <c r="F12" s="10"/>
      <c r="G12" s="9"/>
      <c r="H12" s="9"/>
      <c r="I12" s="9"/>
      <c r="J12" s="9"/>
      <c r="K12" s="10"/>
      <c r="L12" s="10"/>
      <c r="M12" s="10"/>
      <c r="N12" s="10"/>
      <c r="O12" s="10"/>
      <c r="P12" s="10"/>
      <c r="Q12" s="9"/>
      <c r="R12" s="9"/>
      <c r="S12" s="8"/>
    </row>
    <row r="13" spans="1:68" ht="15.75" x14ac:dyDescent="0.2">
      <c r="B13" s="147">
        <v>101</v>
      </c>
      <c r="C13" s="21" t="s">
        <v>104</v>
      </c>
      <c r="D13" s="19" t="s">
        <v>745</v>
      </c>
      <c r="E13" s="19">
        <v>282</v>
      </c>
      <c r="F13" s="19">
        <v>2404.9</v>
      </c>
      <c r="G13" s="19">
        <v>16.27</v>
      </c>
      <c r="H13" s="19">
        <v>108.2</v>
      </c>
      <c r="I13" s="19"/>
      <c r="J13" s="19">
        <v>6</v>
      </c>
      <c r="K13" s="19">
        <v>31</v>
      </c>
      <c r="L13" s="19">
        <v>1</v>
      </c>
      <c r="M13" s="19">
        <v>20</v>
      </c>
      <c r="N13" s="19">
        <v>51</v>
      </c>
      <c r="O13" s="19">
        <v>0</v>
      </c>
      <c r="P13" s="19">
        <v>0</v>
      </c>
      <c r="Q13" s="19">
        <v>6</v>
      </c>
      <c r="R13" s="19">
        <v>21</v>
      </c>
      <c r="S13" s="18"/>
      <c r="T13" s="7" t="s">
        <v>830</v>
      </c>
      <c r="U13" s="102">
        <v>3</v>
      </c>
      <c r="V13" s="102">
        <f>IF($H13="","",$H13)</f>
        <v>108.2</v>
      </c>
      <c r="W13" s="102">
        <f>IF(V13="","",V13/100)</f>
        <v>1.0820000000000001</v>
      </c>
      <c r="X13" s="102">
        <f>IF($G13="","",$G13)</f>
        <v>16.27</v>
      </c>
      <c r="Y13" s="102">
        <f>IF($K13="","",$K13)</f>
        <v>31</v>
      </c>
      <c r="Z13" s="102">
        <f>IF(J13="","",J13-1)</f>
        <v>5</v>
      </c>
      <c r="AA13" s="102">
        <f>IF($L13="","",$L13)</f>
        <v>1</v>
      </c>
      <c r="AB13" s="102">
        <f>IF($M13="","",$M13)</f>
        <v>20</v>
      </c>
      <c r="AC13" s="102">
        <f>IF($H14="","",$H14)</f>
        <v>116.9</v>
      </c>
      <c r="AD13" s="102">
        <f>IF(AC13="","",AC13/100)</f>
        <v>1.169</v>
      </c>
      <c r="AE13" s="102">
        <f>IF($G14="","",$G14)</f>
        <v>15.52</v>
      </c>
      <c r="AF13" s="102">
        <f>IF($K14="","",$K14)</f>
        <v>36</v>
      </c>
      <c r="AG13" s="102">
        <f>IF(J14="","",J14-1)</f>
        <v>9</v>
      </c>
      <c r="AH13" s="102">
        <f>IF($L14="","",$L14)</f>
        <v>3</v>
      </c>
      <c r="AI13" s="102">
        <f>IF($M14="","",$M14)</f>
        <v>21</v>
      </c>
      <c r="AJ13" s="102">
        <f>IF($H15="","",$H15)</f>
        <v>123.2</v>
      </c>
      <c r="AK13" s="102">
        <f>IF(AJ13="","",AJ13/100)</f>
        <v>1.232</v>
      </c>
      <c r="AL13" s="102">
        <f>IF($G15="","",$G15)</f>
        <v>19.05</v>
      </c>
      <c r="AM13" s="102">
        <f>IF($K15="","",$K15)</f>
        <v>33</v>
      </c>
      <c r="AN13" s="102">
        <f>IF(J15="","",J15-1)</f>
        <v>5</v>
      </c>
      <c r="AO13" s="102">
        <f>IF($L15="","",$L15)</f>
        <v>1</v>
      </c>
      <c r="AP13" s="102">
        <f>IF($M15="","",$M15)</f>
        <v>23</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0</v>
      </c>
      <c r="BM13" s="102">
        <f>SUM(P13:P18)/U13</f>
        <v>0</v>
      </c>
      <c r="BN13" s="102">
        <f>SUM(Q13:Q18)/U13</f>
        <v>11</v>
      </c>
      <c r="BO13" s="102">
        <f>SUM(R13:R18)/U13</f>
        <v>23</v>
      </c>
    </row>
    <row r="14" spans="1:68" ht="15.75" x14ac:dyDescent="0.2">
      <c r="B14" s="147"/>
      <c r="C14" s="21" t="s">
        <v>103</v>
      </c>
      <c r="D14" s="19" t="s">
        <v>745</v>
      </c>
      <c r="E14" s="19">
        <v>282</v>
      </c>
      <c r="F14" s="20"/>
      <c r="G14" s="19">
        <v>15.52</v>
      </c>
      <c r="H14" s="19">
        <v>116.9</v>
      </c>
      <c r="I14" s="19"/>
      <c r="J14" s="19">
        <v>10</v>
      </c>
      <c r="K14" s="19">
        <v>36</v>
      </c>
      <c r="L14" s="19">
        <v>3</v>
      </c>
      <c r="M14" s="19">
        <v>21</v>
      </c>
      <c r="N14" s="19">
        <v>48</v>
      </c>
      <c r="O14" s="19">
        <v>0</v>
      </c>
      <c r="P14" s="19">
        <v>0</v>
      </c>
      <c r="Q14" s="19">
        <v>10</v>
      </c>
      <c r="R14" s="19">
        <v>19</v>
      </c>
      <c r="S14" s="18"/>
      <c r="T14" s="7" t="s">
        <v>876</v>
      </c>
    </row>
    <row r="15" spans="1:68" ht="15.75" x14ac:dyDescent="0.2">
      <c r="B15" s="147"/>
      <c r="C15" s="21" t="s">
        <v>102</v>
      </c>
      <c r="D15" s="19" t="str">
        <f>D14</f>
        <v>CO'B</v>
      </c>
      <c r="E15" s="19">
        <f>E14</f>
        <v>282</v>
      </c>
      <c r="F15" s="20"/>
      <c r="G15" s="19">
        <v>19.05</v>
      </c>
      <c r="H15" s="19">
        <v>123.2</v>
      </c>
      <c r="I15" s="19"/>
      <c r="J15" s="19">
        <v>6</v>
      </c>
      <c r="K15" s="19">
        <v>33</v>
      </c>
      <c r="L15" s="19">
        <v>1</v>
      </c>
      <c r="M15" s="19">
        <v>23</v>
      </c>
      <c r="N15" s="19">
        <v>41</v>
      </c>
      <c r="O15" s="19">
        <v>0</v>
      </c>
      <c r="P15" s="19">
        <v>0</v>
      </c>
      <c r="Q15" s="19">
        <v>17</v>
      </c>
      <c r="R15" s="19">
        <v>29</v>
      </c>
      <c r="S15" s="18" t="s">
        <v>731</v>
      </c>
    </row>
    <row r="16" spans="1:68"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158</v>
      </c>
      <c r="C20" s="16" t="s">
        <v>98</v>
      </c>
      <c r="D20" s="15"/>
      <c r="E20" s="13">
        <f>AVERAGE(E14:E18)</f>
        <v>282</v>
      </c>
      <c r="F20" s="13">
        <f>F13</f>
        <v>2404.9</v>
      </c>
      <c r="G20" s="13">
        <f t="shared" ref="G20:R20" si="0">AVERAGE(G13:G18)</f>
        <v>16.946666666666669</v>
      </c>
      <c r="H20" s="13">
        <f t="shared" si="0"/>
        <v>116.10000000000001</v>
      </c>
      <c r="I20" s="13" t="e">
        <f t="shared" si="0"/>
        <v>#DIV/0!</v>
      </c>
      <c r="J20" s="13">
        <f t="shared" si="0"/>
        <v>7.333333333333333</v>
      </c>
      <c r="K20" s="13">
        <f t="shared" si="0"/>
        <v>33.333333333333336</v>
      </c>
      <c r="L20" s="13">
        <f t="shared" si="0"/>
        <v>1.6666666666666667</v>
      </c>
      <c r="M20" s="13">
        <f t="shared" si="0"/>
        <v>21.333333333333332</v>
      </c>
      <c r="N20" s="13">
        <f t="shared" si="0"/>
        <v>46.666666666666664</v>
      </c>
      <c r="O20" s="13">
        <f t="shared" si="0"/>
        <v>0</v>
      </c>
      <c r="P20" s="13">
        <f t="shared" si="0"/>
        <v>0</v>
      </c>
      <c r="Q20" s="13">
        <f t="shared" si="0"/>
        <v>11</v>
      </c>
      <c r="R20" s="13">
        <f t="shared" si="0"/>
        <v>23</v>
      </c>
      <c r="S20" s="12"/>
    </row>
    <row r="21" spans="2:67" ht="15.75" x14ac:dyDescent="0.2">
      <c r="B21" s="17"/>
      <c r="C21" s="16" t="s">
        <v>97</v>
      </c>
      <c r="D21" s="15"/>
      <c r="E21" s="14"/>
      <c r="F21" s="14"/>
      <c r="G21" s="13">
        <f t="shared" ref="G21:R21" si="1">STDEV(G13:G18)/SQRT(COUNT(G13:G18))</f>
        <v>1.0737214619154163</v>
      </c>
      <c r="H21" s="13">
        <f t="shared" si="1"/>
        <v>4.3485629810317805</v>
      </c>
      <c r="I21" s="13" t="e">
        <f t="shared" si="1"/>
        <v>#DIV/0!</v>
      </c>
      <c r="J21" s="13">
        <f t="shared" si="1"/>
        <v>1.3333333333333328</v>
      </c>
      <c r="K21" s="13">
        <f t="shared" si="1"/>
        <v>1.4529663145135578</v>
      </c>
      <c r="L21" s="13">
        <f t="shared" si="1"/>
        <v>0.66666666666666663</v>
      </c>
      <c r="M21" s="13">
        <f t="shared" si="1"/>
        <v>0.88191710368819687</v>
      </c>
      <c r="N21" s="13">
        <f t="shared" si="1"/>
        <v>2.9627314724385299</v>
      </c>
      <c r="O21" s="13">
        <f t="shared" si="1"/>
        <v>0</v>
      </c>
      <c r="P21" s="13">
        <f t="shared" si="1"/>
        <v>0</v>
      </c>
      <c r="Q21" s="13">
        <f t="shared" si="1"/>
        <v>3.2145502536643185</v>
      </c>
      <c r="R21" s="13">
        <f t="shared" si="1"/>
        <v>3.0550504633038935</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v>102</v>
      </c>
      <c r="C23" s="21" t="s">
        <v>104</v>
      </c>
      <c r="D23" s="19" t="s">
        <v>772</v>
      </c>
      <c r="E23" s="19">
        <v>282</v>
      </c>
      <c r="F23" s="19">
        <v>3863.41</v>
      </c>
      <c r="G23" s="19">
        <v>8.2200000000000006</v>
      </c>
      <c r="H23" s="19">
        <v>55.7</v>
      </c>
      <c r="I23" s="19"/>
      <c r="J23" s="19">
        <v>12</v>
      </c>
      <c r="K23" s="19">
        <v>20</v>
      </c>
      <c r="L23" s="19">
        <v>0</v>
      </c>
      <c r="M23" s="19">
        <v>0</v>
      </c>
      <c r="N23" s="19">
        <v>3</v>
      </c>
      <c r="O23" s="19">
        <v>0</v>
      </c>
      <c r="P23" s="19">
        <v>0</v>
      </c>
      <c r="Q23" s="19">
        <v>2</v>
      </c>
      <c r="R23" s="19">
        <v>0</v>
      </c>
      <c r="S23" s="18" t="s">
        <v>752</v>
      </c>
      <c r="U23" s="102">
        <v>3</v>
      </c>
      <c r="V23" s="102">
        <f>IF($H23="","",$H23)</f>
        <v>55.7</v>
      </c>
      <c r="W23" s="102">
        <f>IF(V23="","",V23/100)</f>
        <v>0.55700000000000005</v>
      </c>
      <c r="X23" s="102">
        <f>IF($G23="","",$G23)</f>
        <v>8.2200000000000006</v>
      </c>
      <c r="Y23" s="102">
        <f>IF($K23="","",$K23)</f>
        <v>20</v>
      </c>
      <c r="Z23" s="102">
        <f>IF(J23="","",J23-1)</f>
        <v>11</v>
      </c>
      <c r="AA23" s="102">
        <f>IF($L23="","",$L23)</f>
        <v>0</v>
      </c>
      <c r="AB23" s="102">
        <f>IF($M23="","",$M23)</f>
        <v>0</v>
      </c>
      <c r="AC23" s="102">
        <f>IF($H24="","",$H24)</f>
        <v>71.2</v>
      </c>
      <c r="AD23" s="102">
        <f>IF(AC23="","",AC23/100)</f>
        <v>0.71200000000000008</v>
      </c>
      <c r="AE23" s="102">
        <f>IF($G24="","",$G24)</f>
        <v>14.94</v>
      </c>
      <c r="AF23" s="102">
        <f>IF($K24="","",$K24)</f>
        <v>25</v>
      </c>
      <c r="AG23" s="102">
        <f>IF(J24="","",J24-1)</f>
        <v>5</v>
      </c>
      <c r="AH23" s="102">
        <f>IF($L24="","",$L24)</f>
        <v>2</v>
      </c>
      <c r="AI23" s="102">
        <f>IF($M24="","",$M24)</f>
        <v>17</v>
      </c>
      <c r="AJ23" s="102">
        <f>IF($H25="","",$H25)</f>
        <v>99.5</v>
      </c>
      <c r="AK23" s="102">
        <f>IF(AJ23="","",AJ23/100)</f>
        <v>0.995</v>
      </c>
      <c r="AL23" s="102">
        <f>IF($G25="","",$G25)</f>
        <v>17.72</v>
      </c>
      <c r="AM23" s="102">
        <f>IF($K25="","",$K25)</f>
        <v>29</v>
      </c>
      <c r="AN23" s="102">
        <f>IF(J25="","",J25-1)</f>
        <v>5</v>
      </c>
      <c r="AO23" s="102">
        <f>IF($L25="","",$L25)</f>
        <v>4</v>
      </c>
      <c r="AP23" s="102">
        <f>IF($M25="","",$M25)</f>
        <v>59</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3</v>
      </c>
      <c r="BM23" s="102">
        <f>SUM(P23:P28)/U23</f>
        <v>0.33333333333333331</v>
      </c>
      <c r="BN23" s="102">
        <f>SUM(Q23:Q28)/U23</f>
        <v>6.333333333333333</v>
      </c>
      <c r="BO23" s="102">
        <f>SUM(R23:R28)/U23</f>
        <v>18.666666666666668</v>
      </c>
    </row>
    <row r="24" spans="2:67" ht="15.75" x14ac:dyDescent="0.2">
      <c r="B24" s="147"/>
      <c r="C24" s="21" t="s">
        <v>103</v>
      </c>
      <c r="D24" s="19" t="s">
        <v>745</v>
      </c>
      <c r="E24" s="19">
        <v>283</v>
      </c>
      <c r="F24" s="20"/>
      <c r="G24" s="19">
        <v>14.94</v>
      </c>
      <c r="H24" s="19">
        <v>71.2</v>
      </c>
      <c r="I24" s="19"/>
      <c r="J24" s="19">
        <v>6</v>
      </c>
      <c r="K24" s="19">
        <v>25</v>
      </c>
      <c r="L24" s="19">
        <v>2</v>
      </c>
      <c r="M24" s="19">
        <v>17</v>
      </c>
      <c r="N24" s="19">
        <v>38</v>
      </c>
      <c r="O24" s="19">
        <v>0</v>
      </c>
      <c r="P24" s="19">
        <v>0</v>
      </c>
      <c r="Q24" s="19">
        <v>3</v>
      </c>
      <c r="R24" s="19">
        <v>26</v>
      </c>
      <c r="S24" s="18"/>
    </row>
    <row r="25" spans="2:67" ht="15.75" x14ac:dyDescent="0.2">
      <c r="B25" s="147"/>
      <c r="C25" s="21" t="s">
        <v>102</v>
      </c>
      <c r="D25" s="19" t="str">
        <f>D24</f>
        <v>CO'B</v>
      </c>
      <c r="E25" s="19">
        <f>E24</f>
        <v>283</v>
      </c>
      <c r="F25" s="20"/>
      <c r="G25" s="19">
        <v>17.72</v>
      </c>
      <c r="H25" s="19">
        <v>99.5</v>
      </c>
      <c r="I25" s="19"/>
      <c r="J25" s="19">
        <v>6</v>
      </c>
      <c r="K25" s="19">
        <v>29</v>
      </c>
      <c r="L25" s="19">
        <v>4</v>
      </c>
      <c r="M25" s="19">
        <v>59</v>
      </c>
      <c r="N25" s="19">
        <v>48</v>
      </c>
      <c r="O25" s="19">
        <v>9</v>
      </c>
      <c r="P25" s="19">
        <v>1</v>
      </c>
      <c r="Q25" s="19">
        <v>14</v>
      </c>
      <c r="R25" s="19">
        <v>30</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283</v>
      </c>
      <c r="F30" s="13">
        <f>F23</f>
        <v>3863.41</v>
      </c>
      <c r="G30" s="13">
        <f t="shared" ref="G30:R30" si="2">AVERAGE(G23:G28)</f>
        <v>13.626666666666665</v>
      </c>
      <c r="H30" s="13">
        <f t="shared" si="2"/>
        <v>75.466666666666669</v>
      </c>
      <c r="I30" s="13" t="e">
        <f t="shared" si="2"/>
        <v>#DIV/0!</v>
      </c>
      <c r="J30" s="13">
        <f t="shared" si="2"/>
        <v>8</v>
      </c>
      <c r="K30" s="13">
        <f t="shared" si="2"/>
        <v>24.666666666666668</v>
      </c>
      <c r="L30" s="13">
        <f t="shared" si="2"/>
        <v>2</v>
      </c>
      <c r="M30" s="13">
        <f t="shared" si="2"/>
        <v>25.333333333333332</v>
      </c>
      <c r="N30" s="13">
        <f t="shared" si="2"/>
        <v>29.666666666666668</v>
      </c>
      <c r="O30" s="13">
        <f t="shared" si="2"/>
        <v>3</v>
      </c>
      <c r="P30" s="13">
        <f t="shared" si="2"/>
        <v>0.33333333333333331</v>
      </c>
      <c r="Q30" s="13">
        <f t="shared" si="2"/>
        <v>6.333333333333333</v>
      </c>
      <c r="R30" s="13">
        <f t="shared" si="2"/>
        <v>18.666666666666668</v>
      </c>
      <c r="S30" s="12"/>
    </row>
    <row r="31" spans="2:67" ht="15.75" x14ac:dyDescent="0.2">
      <c r="B31" s="17"/>
      <c r="C31" s="16" t="s">
        <v>97</v>
      </c>
      <c r="D31" s="15"/>
      <c r="E31" s="14"/>
      <c r="F31" s="14"/>
      <c r="G31" s="13">
        <f t="shared" ref="G31:R31" si="3">STDEV(G23:G28)/SQRT(COUNT(G23:G28))</f>
        <v>2.8199369575301581</v>
      </c>
      <c r="H31" s="13">
        <f t="shared" si="3"/>
        <v>12.822679560494032</v>
      </c>
      <c r="I31" s="13" t="e">
        <f t="shared" si="3"/>
        <v>#DIV/0!</v>
      </c>
      <c r="J31" s="13">
        <f t="shared" si="3"/>
        <v>2</v>
      </c>
      <c r="K31" s="13">
        <f t="shared" si="3"/>
        <v>2.603416558635554</v>
      </c>
      <c r="L31" s="13">
        <f t="shared" si="3"/>
        <v>1.1547005383792517</v>
      </c>
      <c r="M31" s="13">
        <f t="shared" si="3"/>
        <v>17.534093773116545</v>
      </c>
      <c r="N31" s="13">
        <f t="shared" si="3"/>
        <v>13.642254619787415</v>
      </c>
      <c r="O31" s="13">
        <f t="shared" si="3"/>
        <v>3.0000000000000004</v>
      </c>
      <c r="P31" s="13">
        <f t="shared" si="3"/>
        <v>0.33333333333333337</v>
      </c>
      <c r="Q31" s="13">
        <f t="shared" si="3"/>
        <v>3.8441875315569325</v>
      </c>
      <c r="R31" s="13">
        <f t="shared" si="3"/>
        <v>9.4044906531105923</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v>103</v>
      </c>
      <c r="C33" s="21" t="s">
        <v>104</v>
      </c>
      <c r="D33" s="19" t="s">
        <v>772</v>
      </c>
      <c r="E33" s="19">
        <v>282</v>
      </c>
      <c r="F33" s="19">
        <v>218.38</v>
      </c>
      <c r="G33" s="19">
        <v>11.81</v>
      </c>
      <c r="H33" s="19">
        <v>89.4</v>
      </c>
      <c r="I33" s="19"/>
      <c r="J33" s="19">
        <v>6</v>
      </c>
      <c r="K33" s="19">
        <v>27</v>
      </c>
      <c r="L33" s="19">
        <v>1</v>
      </c>
      <c r="M33" s="19">
        <v>14</v>
      </c>
      <c r="N33" s="19">
        <v>34</v>
      </c>
      <c r="O33" s="19">
        <v>0</v>
      </c>
      <c r="P33" s="19">
        <v>0</v>
      </c>
      <c r="Q33" s="19">
        <v>2</v>
      </c>
      <c r="R33" s="19">
        <v>9</v>
      </c>
      <c r="S33" s="18" t="s">
        <v>731</v>
      </c>
      <c r="U33" s="102">
        <v>3</v>
      </c>
      <c r="V33" s="102">
        <f>IF($H33="","",$H33)</f>
        <v>89.4</v>
      </c>
      <c r="W33" s="102">
        <f>IF(V33="","",V33/100)</f>
        <v>0.89400000000000002</v>
      </c>
      <c r="X33" s="102">
        <f>IF($G33="","",$G33)</f>
        <v>11.81</v>
      </c>
      <c r="Y33" s="102">
        <f>IF($K33="","",$K33)</f>
        <v>27</v>
      </c>
      <c r="Z33" s="102">
        <f>IF(J33="","",J33-1)</f>
        <v>5</v>
      </c>
      <c r="AA33" s="102">
        <f>IF($L33="","",$L33)</f>
        <v>1</v>
      </c>
      <c r="AB33" s="102">
        <f>IF($M33="","",$M33)</f>
        <v>14</v>
      </c>
      <c r="AC33" s="102">
        <f>IF($H34="","",$H34)</f>
        <v>98.8</v>
      </c>
      <c r="AD33" s="102">
        <f>IF(AC33="","",AC33/100)</f>
        <v>0.98799999999999999</v>
      </c>
      <c r="AE33" s="102">
        <f>IF($G34="","",$G34)</f>
        <v>8.82</v>
      </c>
      <c r="AF33" s="102">
        <f>IF($K34="","",$K34)</f>
        <v>32</v>
      </c>
      <c r="AG33" s="102">
        <f>IF(J34="","",J34-1)</f>
        <v>5</v>
      </c>
      <c r="AH33" s="102">
        <f>IF($L34="","",$L34)</f>
        <v>1</v>
      </c>
      <c r="AI33" s="102">
        <f>IF($M34="","",$M34)</f>
        <v>4</v>
      </c>
      <c r="AJ33" s="102">
        <f>IF($H35="","",$H35)</f>
        <v>95.1</v>
      </c>
      <c r="AK33" s="102">
        <f>IF(AJ33="","",AJ33/100)</f>
        <v>0.95099999999999996</v>
      </c>
      <c r="AL33" s="102">
        <f>IF($G35="","",$G35)</f>
        <v>9.48</v>
      </c>
      <c r="AM33" s="102">
        <f>IF($K35="","",$K35)</f>
        <v>27</v>
      </c>
      <c r="AN33" s="102">
        <f>IF(J35="","",J35-1)</f>
        <v>7</v>
      </c>
      <c r="AO33" s="102">
        <f>IF($L35="","",$L35)</f>
        <v>0</v>
      </c>
      <c r="AP33" s="102">
        <f>IF($M35="","",$M35)</f>
        <v>0</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v>
      </c>
      <c r="BM33" s="102">
        <f>SUM(P33:P38)/U33</f>
        <v>0</v>
      </c>
      <c r="BN33" s="102">
        <f>SUM(Q33:Q38)/U33</f>
        <v>0.66666666666666663</v>
      </c>
      <c r="BO33" s="102">
        <f>SUM(R33:R38)/U33</f>
        <v>9.3333333333333339</v>
      </c>
    </row>
    <row r="34" spans="2:67" ht="15.75" x14ac:dyDescent="0.2">
      <c r="B34" s="147"/>
      <c r="C34" s="21" t="s">
        <v>103</v>
      </c>
      <c r="D34" s="19" t="s">
        <v>745</v>
      </c>
      <c r="E34" s="19">
        <v>283</v>
      </c>
      <c r="F34" s="20"/>
      <c r="G34" s="19">
        <v>8.82</v>
      </c>
      <c r="H34" s="19">
        <v>98.8</v>
      </c>
      <c r="I34" s="19"/>
      <c r="J34" s="19">
        <v>6</v>
      </c>
      <c r="K34" s="19">
        <v>32</v>
      </c>
      <c r="L34" s="19">
        <v>1</v>
      </c>
      <c r="M34" s="19">
        <v>4</v>
      </c>
      <c r="N34" s="19">
        <v>17</v>
      </c>
      <c r="O34" s="19">
        <v>0</v>
      </c>
      <c r="P34" s="19">
        <v>0</v>
      </c>
      <c r="Q34" s="19">
        <v>0</v>
      </c>
      <c r="R34" s="19">
        <v>7</v>
      </c>
      <c r="S34" s="18" t="s">
        <v>731</v>
      </c>
    </row>
    <row r="35" spans="2:67" ht="15.75" x14ac:dyDescent="0.2">
      <c r="B35" s="147"/>
      <c r="C35" s="21" t="s">
        <v>102</v>
      </c>
      <c r="D35" s="19" t="str">
        <f>D34</f>
        <v>CO'B</v>
      </c>
      <c r="E35" s="19">
        <f>E34</f>
        <v>283</v>
      </c>
      <c r="F35" s="20"/>
      <c r="G35" s="19">
        <v>9.48</v>
      </c>
      <c r="H35" s="19">
        <v>95.1</v>
      </c>
      <c r="I35" s="19"/>
      <c r="J35" s="19">
        <v>8</v>
      </c>
      <c r="K35" s="19">
        <v>27</v>
      </c>
      <c r="L35" s="19">
        <v>0</v>
      </c>
      <c r="M35" s="19">
        <v>0</v>
      </c>
      <c r="N35" s="19">
        <v>14</v>
      </c>
      <c r="O35" s="19">
        <v>0</v>
      </c>
      <c r="P35" s="19">
        <v>0</v>
      </c>
      <c r="Q35" s="19">
        <v>0</v>
      </c>
      <c r="R35" s="19">
        <v>12</v>
      </c>
      <c r="S35" s="18" t="s">
        <v>752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155</v>
      </c>
      <c r="C40" s="16" t="s">
        <v>98</v>
      </c>
      <c r="D40" s="15"/>
      <c r="E40" s="13">
        <f>AVERAGE(E34:E38)</f>
        <v>283</v>
      </c>
      <c r="F40" s="13">
        <f>F33</f>
        <v>218.38</v>
      </c>
      <c r="G40" s="13">
        <f t="shared" ref="G40:R40" si="4">AVERAGE(G33:G38)</f>
        <v>10.036666666666667</v>
      </c>
      <c r="H40" s="13">
        <f t="shared" si="4"/>
        <v>94.433333333333323</v>
      </c>
      <c r="I40" s="13" t="e">
        <f t="shared" si="4"/>
        <v>#DIV/0!</v>
      </c>
      <c r="J40" s="13">
        <f t="shared" si="4"/>
        <v>6.666666666666667</v>
      </c>
      <c r="K40" s="13">
        <f t="shared" si="4"/>
        <v>28.666666666666668</v>
      </c>
      <c r="L40" s="13">
        <f t="shared" si="4"/>
        <v>0.66666666666666663</v>
      </c>
      <c r="M40" s="13">
        <f t="shared" si="4"/>
        <v>6</v>
      </c>
      <c r="N40" s="13">
        <f t="shared" si="4"/>
        <v>21.666666666666668</v>
      </c>
      <c r="O40" s="13">
        <f t="shared" si="4"/>
        <v>0</v>
      </c>
      <c r="P40" s="13">
        <f t="shared" si="4"/>
        <v>0</v>
      </c>
      <c r="Q40" s="13">
        <f t="shared" si="4"/>
        <v>0.66666666666666663</v>
      </c>
      <c r="R40" s="13">
        <f t="shared" si="4"/>
        <v>9.3333333333333339</v>
      </c>
      <c r="S40" s="12"/>
    </row>
    <row r="41" spans="2:67" ht="15.75" x14ac:dyDescent="0.2">
      <c r="B41" s="17"/>
      <c r="C41" s="16" t="s">
        <v>97</v>
      </c>
      <c r="D41" s="15"/>
      <c r="E41" s="14"/>
      <c r="F41" s="14"/>
      <c r="G41" s="13">
        <f t="shared" ref="G41:R41" si="5">STDEV(G33:G38)/SQRT(COUNT(G33:G38))</f>
        <v>0.90690560577040069</v>
      </c>
      <c r="H41" s="13">
        <f t="shared" si="5"/>
        <v>2.7339430214334075</v>
      </c>
      <c r="I41" s="13" t="e">
        <f t="shared" si="5"/>
        <v>#DIV/0!</v>
      </c>
      <c r="J41" s="13">
        <f t="shared" si="5"/>
        <v>0.66666666666666552</v>
      </c>
      <c r="K41" s="13">
        <f t="shared" si="5"/>
        <v>1.666666666666667</v>
      </c>
      <c r="L41" s="13">
        <f t="shared" si="5"/>
        <v>0.33333333333333337</v>
      </c>
      <c r="M41" s="13">
        <f t="shared" si="5"/>
        <v>4.1633319989322652</v>
      </c>
      <c r="N41" s="13">
        <f t="shared" si="5"/>
        <v>6.227180564089803</v>
      </c>
      <c r="O41" s="13">
        <f t="shared" si="5"/>
        <v>0</v>
      </c>
      <c r="P41" s="13">
        <f t="shared" si="5"/>
        <v>0</v>
      </c>
      <c r="Q41" s="13">
        <f t="shared" si="5"/>
        <v>0.66666666666666674</v>
      </c>
      <c r="R41" s="13">
        <f t="shared" si="5"/>
        <v>1.452966314513559</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v>104</v>
      </c>
      <c r="C43" s="21" t="s">
        <v>104</v>
      </c>
      <c r="D43" s="19" t="s">
        <v>772</v>
      </c>
      <c r="E43" s="19">
        <v>282</v>
      </c>
      <c r="F43" s="19">
        <v>1322.15</v>
      </c>
      <c r="G43" s="19">
        <v>10.72</v>
      </c>
      <c r="H43" s="19">
        <v>76.900000000000006</v>
      </c>
      <c r="I43" s="19"/>
      <c r="J43" s="19">
        <v>8</v>
      </c>
      <c r="K43" s="19">
        <v>17</v>
      </c>
      <c r="L43" s="19">
        <v>2</v>
      </c>
      <c r="M43" s="19">
        <v>10</v>
      </c>
      <c r="N43" s="19">
        <v>13</v>
      </c>
      <c r="O43" s="19">
        <v>0</v>
      </c>
      <c r="P43" s="19">
        <v>0</v>
      </c>
      <c r="Q43" s="19">
        <v>3</v>
      </c>
      <c r="R43" s="19">
        <v>5</v>
      </c>
      <c r="S43" s="18"/>
      <c r="U43" s="102">
        <v>3</v>
      </c>
      <c r="V43" s="102">
        <f>IF($H43="","",$H43)</f>
        <v>76.900000000000006</v>
      </c>
      <c r="W43" s="102">
        <f>IF(V43="","",V43/100)</f>
        <v>0.76900000000000002</v>
      </c>
      <c r="X43" s="102">
        <f>IF($G43="","",$G43)</f>
        <v>10.72</v>
      </c>
      <c r="Y43" s="102">
        <f>IF($K43="","",$K43)</f>
        <v>17</v>
      </c>
      <c r="Z43" s="102">
        <f>IF(J43="","",J43-1)</f>
        <v>7</v>
      </c>
      <c r="AA43" s="102">
        <f>IF($L43="","",$L43)</f>
        <v>2</v>
      </c>
      <c r="AB43" s="102">
        <f>IF($M43="","",$M43)</f>
        <v>10</v>
      </c>
      <c r="AC43" s="102">
        <f>IF($H44="","",$H44)</f>
        <v>100.8</v>
      </c>
      <c r="AD43" s="102">
        <f>IF(AC43="","",AC43/100)</f>
        <v>1.008</v>
      </c>
      <c r="AE43" s="102">
        <f>IF($G44="","",$G44)</f>
        <v>13.71</v>
      </c>
      <c r="AF43" s="102">
        <f>IF($K44="","",$K44)</f>
        <v>33</v>
      </c>
      <c r="AG43" s="102">
        <f>IF(J44="","",J44-1)</f>
        <v>8</v>
      </c>
      <c r="AH43" s="102">
        <f>IF($L44="","",$L44)</f>
        <v>2</v>
      </c>
      <c r="AI43" s="102">
        <f>IF($M44="","",$M44)</f>
        <v>11</v>
      </c>
      <c r="AJ43" s="102">
        <f>IF($H45="","",$H45)</f>
        <v>85.2</v>
      </c>
      <c r="AK43" s="102">
        <f>IF(AJ43="","",AJ43/100)</f>
        <v>0.85199999999999998</v>
      </c>
      <c r="AL43" s="102">
        <f>IF($G45="","",$G45)</f>
        <v>10.06</v>
      </c>
      <c r="AM43" s="102">
        <f>IF($K45="","",$K45)</f>
        <v>22</v>
      </c>
      <c r="AN43" s="102">
        <f>IF(J45="","",J45-1)</f>
        <v>12</v>
      </c>
      <c r="AO43" s="102">
        <f>IF($L45="","",$L45)</f>
        <v>2</v>
      </c>
      <c r="AP43" s="102">
        <f>IF($M45="","",$M45)</f>
        <v>17</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v>
      </c>
      <c r="BM43" s="102">
        <f>SUM(P43:P48)/U43</f>
        <v>0</v>
      </c>
      <c r="BN43" s="102">
        <f>SUM(Q43:Q48)/U43</f>
        <v>2</v>
      </c>
      <c r="BO43" s="102">
        <f>SUM(R43:R48)/U43</f>
        <v>11</v>
      </c>
    </row>
    <row r="44" spans="2:67" ht="15.75" x14ac:dyDescent="0.2">
      <c r="B44" s="147"/>
      <c r="C44" s="21" t="s">
        <v>103</v>
      </c>
      <c r="D44" s="19" t="s">
        <v>745</v>
      </c>
      <c r="E44" s="19">
        <v>283</v>
      </c>
      <c r="F44" s="20"/>
      <c r="G44" s="19">
        <v>13.71</v>
      </c>
      <c r="H44" s="19">
        <v>100.8</v>
      </c>
      <c r="I44" s="19"/>
      <c r="J44" s="19">
        <v>9</v>
      </c>
      <c r="K44" s="19">
        <v>33</v>
      </c>
      <c r="L44" s="19">
        <v>2</v>
      </c>
      <c r="M44" s="19">
        <v>11</v>
      </c>
      <c r="N44" s="19">
        <v>22</v>
      </c>
      <c r="O44" s="19">
        <v>0</v>
      </c>
      <c r="P44" s="19">
        <v>0</v>
      </c>
      <c r="Q44" s="19">
        <v>3</v>
      </c>
      <c r="R44" s="19">
        <v>16</v>
      </c>
      <c r="S44" s="18" t="s">
        <v>732</v>
      </c>
    </row>
    <row r="45" spans="2:67" ht="15.75" x14ac:dyDescent="0.2">
      <c r="B45" s="147"/>
      <c r="C45" s="21" t="s">
        <v>102</v>
      </c>
      <c r="D45" s="19" t="str">
        <f>D44</f>
        <v>CO'B</v>
      </c>
      <c r="E45" s="19">
        <f>E44</f>
        <v>283</v>
      </c>
      <c r="F45" s="20"/>
      <c r="G45" s="19">
        <v>10.06</v>
      </c>
      <c r="H45" s="19">
        <v>85.2</v>
      </c>
      <c r="I45" s="19"/>
      <c r="J45" s="19">
        <v>13</v>
      </c>
      <c r="K45" s="19">
        <v>22</v>
      </c>
      <c r="L45" s="19">
        <v>2</v>
      </c>
      <c r="M45" s="19">
        <v>17</v>
      </c>
      <c r="N45" s="19">
        <v>14</v>
      </c>
      <c r="O45" s="19">
        <v>0</v>
      </c>
      <c r="P45" s="19">
        <v>0</v>
      </c>
      <c r="Q45" s="19">
        <v>0</v>
      </c>
      <c r="R45" s="19">
        <v>12</v>
      </c>
      <c r="S45" s="18"/>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885</v>
      </c>
      <c r="C50" s="16" t="s">
        <v>98</v>
      </c>
      <c r="D50" s="15"/>
      <c r="E50" s="13">
        <f>AVERAGE(E44:E48)</f>
        <v>283</v>
      </c>
      <c r="F50" s="13">
        <f>F43</f>
        <v>1322.15</v>
      </c>
      <c r="G50" s="13">
        <f t="shared" ref="G50:R50" si="6">AVERAGE(G43:G48)</f>
        <v>11.496666666666668</v>
      </c>
      <c r="H50" s="13">
        <f t="shared" si="6"/>
        <v>87.633333333333326</v>
      </c>
      <c r="I50" s="13" t="e">
        <f t="shared" si="6"/>
        <v>#DIV/0!</v>
      </c>
      <c r="J50" s="13">
        <f t="shared" si="6"/>
        <v>10</v>
      </c>
      <c r="K50" s="13">
        <f t="shared" si="6"/>
        <v>24</v>
      </c>
      <c r="L50" s="13">
        <f t="shared" si="6"/>
        <v>2</v>
      </c>
      <c r="M50" s="13">
        <f t="shared" si="6"/>
        <v>12.666666666666666</v>
      </c>
      <c r="N50" s="13">
        <f t="shared" si="6"/>
        <v>16.333333333333332</v>
      </c>
      <c r="O50" s="13">
        <f t="shared" si="6"/>
        <v>0</v>
      </c>
      <c r="P50" s="13">
        <f t="shared" si="6"/>
        <v>0</v>
      </c>
      <c r="Q50" s="13">
        <f t="shared" si="6"/>
        <v>2</v>
      </c>
      <c r="R50" s="13">
        <f t="shared" si="6"/>
        <v>11</v>
      </c>
      <c r="S50" s="12"/>
    </row>
    <row r="51" spans="2:67" ht="15.75" x14ac:dyDescent="0.2">
      <c r="B51" s="17"/>
      <c r="C51" s="16" t="s">
        <v>97</v>
      </c>
      <c r="D51" s="15"/>
      <c r="E51" s="14"/>
      <c r="F51" s="14"/>
      <c r="G51" s="13">
        <f t="shared" ref="G51:R51" si="7">STDEV(G43:G48)/SQRT(COUNT(G43:G48))</f>
        <v>1.1229475103989088</v>
      </c>
      <c r="H51" s="13">
        <f t="shared" si="7"/>
        <v>7.0057912551768107</v>
      </c>
      <c r="I51" s="13" t="e">
        <f t="shared" si="7"/>
        <v>#DIV/0!</v>
      </c>
      <c r="J51" s="13">
        <f t="shared" si="7"/>
        <v>1.5275252316519468</v>
      </c>
      <c r="K51" s="13">
        <f t="shared" si="7"/>
        <v>4.7258156262526088</v>
      </c>
      <c r="L51" s="13">
        <f t="shared" si="7"/>
        <v>0</v>
      </c>
      <c r="M51" s="13">
        <f t="shared" si="7"/>
        <v>2.185812841434001</v>
      </c>
      <c r="N51" s="13">
        <f t="shared" si="7"/>
        <v>2.8480012484391759</v>
      </c>
      <c r="O51" s="13">
        <f t="shared" si="7"/>
        <v>0</v>
      </c>
      <c r="P51" s="13">
        <f t="shared" si="7"/>
        <v>0</v>
      </c>
      <c r="Q51" s="13">
        <f t="shared" si="7"/>
        <v>1</v>
      </c>
      <c r="R51" s="13">
        <f t="shared" si="7"/>
        <v>3.2145502536643185</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v>105</v>
      </c>
      <c r="C53" s="21" t="s">
        <v>104</v>
      </c>
      <c r="D53" s="19" t="s">
        <v>772</v>
      </c>
      <c r="E53" s="19">
        <v>282</v>
      </c>
      <c r="F53" s="19">
        <v>719.4</v>
      </c>
      <c r="G53" s="19">
        <v>10.1</v>
      </c>
      <c r="H53" s="19">
        <v>79.099999999999994</v>
      </c>
      <c r="I53" s="19"/>
      <c r="J53" s="19">
        <v>12</v>
      </c>
      <c r="K53" s="19">
        <v>18</v>
      </c>
      <c r="L53" s="19">
        <v>4</v>
      </c>
      <c r="M53" s="19">
        <v>17</v>
      </c>
      <c r="N53" s="19">
        <v>7</v>
      </c>
      <c r="O53" s="19">
        <v>0</v>
      </c>
      <c r="P53" s="19">
        <v>0</v>
      </c>
      <c r="Q53" s="19">
        <v>0</v>
      </c>
      <c r="R53" s="19">
        <v>8</v>
      </c>
      <c r="S53" s="18"/>
      <c r="U53" s="102">
        <v>3</v>
      </c>
      <c r="V53" s="102">
        <f>IF($H53="","",$H53)</f>
        <v>79.099999999999994</v>
      </c>
      <c r="W53" s="102">
        <f>IF(V53="","",V53/100)</f>
        <v>0.79099999999999993</v>
      </c>
      <c r="X53" s="102">
        <f>IF($G53="","",$G53)</f>
        <v>10.1</v>
      </c>
      <c r="Y53" s="102">
        <f>IF($K53="","",$K53)</f>
        <v>18</v>
      </c>
      <c r="Z53" s="102">
        <f>IF(J53="","",J53-1)</f>
        <v>11</v>
      </c>
      <c r="AA53" s="102">
        <f>IF($L53="","",$L53)</f>
        <v>4</v>
      </c>
      <c r="AB53" s="102">
        <f>IF($M53="","",$M53)</f>
        <v>17</v>
      </c>
      <c r="AC53" s="102">
        <f>IF($H54="","",$H54)</f>
        <v>74.2</v>
      </c>
      <c r="AD53" s="102">
        <f>IF(AC53="","",AC53/100)</f>
        <v>0.74199999999999999</v>
      </c>
      <c r="AE53" s="102">
        <f>IF($G54="","",$G54)</f>
        <v>8.6</v>
      </c>
      <c r="AF53" s="102">
        <f>IF($K54="","",$K54)</f>
        <v>16</v>
      </c>
      <c r="AG53" s="102">
        <f>IF(J54="","",J54-1)</f>
        <v>7</v>
      </c>
      <c r="AH53" s="102">
        <f>IF($L54="","",$L54)</f>
        <v>1</v>
      </c>
      <c r="AI53" s="102">
        <f>IF($M54="","",$M54)</f>
        <v>4</v>
      </c>
      <c r="AJ53" s="102">
        <f>IF($H55="","",$H55)</f>
        <v>74.3</v>
      </c>
      <c r="AK53" s="102">
        <f>IF(AJ53="","",AJ53/100)</f>
        <v>0.74299999999999999</v>
      </c>
      <c r="AL53" s="102">
        <f>IF($G55="","",$G55)</f>
        <v>8.5</v>
      </c>
      <c r="AM53" s="102">
        <f>IF($K55="","",$K55)</f>
        <v>19</v>
      </c>
      <c r="AN53" s="102">
        <f>IF(J55="","",J55-1)</f>
        <v>7</v>
      </c>
      <c r="AO53" s="102">
        <f>IF($L55="","",$L55)</f>
        <v>1</v>
      </c>
      <c r="AP53" s="102">
        <f>IF($M55="","",$M55)</f>
        <v>6</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0.66666666666666663</v>
      </c>
      <c r="BM53" s="102">
        <f>SUM(P53:P58)/U53</f>
        <v>0.33333333333333331</v>
      </c>
      <c r="BN53" s="102">
        <f>SUM(Q53:Q58)/U53</f>
        <v>0.33333333333333331</v>
      </c>
      <c r="BO53" s="102">
        <f>SUM(R53:R58)/U53</f>
        <v>4.333333333333333</v>
      </c>
    </row>
    <row r="54" spans="2:67" ht="15.75" x14ac:dyDescent="0.2">
      <c r="B54" s="147"/>
      <c r="C54" s="21" t="s">
        <v>103</v>
      </c>
      <c r="D54" s="19" t="s">
        <v>772</v>
      </c>
      <c r="E54" s="19">
        <v>283</v>
      </c>
      <c r="F54" s="20"/>
      <c r="G54" s="19">
        <v>8.6</v>
      </c>
      <c r="H54" s="19">
        <v>74.2</v>
      </c>
      <c r="I54" s="19"/>
      <c r="J54" s="19">
        <v>8</v>
      </c>
      <c r="K54" s="19">
        <v>16</v>
      </c>
      <c r="L54" s="19">
        <v>1</v>
      </c>
      <c r="M54" s="19">
        <v>4</v>
      </c>
      <c r="N54" s="19">
        <v>6</v>
      </c>
      <c r="O54" s="19">
        <v>0</v>
      </c>
      <c r="P54" s="19">
        <v>0</v>
      </c>
      <c r="Q54" s="19">
        <v>0</v>
      </c>
      <c r="R54" s="19">
        <v>3</v>
      </c>
      <c r="S54" s="18"/>
    </row>
    <row r="55" spans="2:67" ht="15.75" x14ac:dyDescent="0.2">
      <c r="B55" s="147"/>
      <c r="C55" s="21" t="s">
        <v>102</v>
      </c>
      <c r="D55" s="19" t="str">
        <f>D54</f>
        <v>SER</v>
      </c>
      <c r="E55" s="19">
        <f>E54</f>
        <v>283</v>
      </c>
      <c r="F55" s="20"/>
      <c r="G55" s="19">
        <v>8.5</v>
      </c>
      <c r="H55" s="19">
        <v>74.3</v>
      </c>
      <c r="I55" s="19"/>
      <c r="J55" s="19">
        <v>8</v>
      </c>
      <c r="K55" s="19">
        <v>19</v>
      </c>
      <c r="L55" s="19">
        <v>1</v>
      </c>
      <c r="M55" s="19">
        <v>6</v>
      </c>
      <c r="N55" s="19">
        <v>11</v>
      </c>
      <c r="O55" s="19">
        <v>2</v>
      </c>
      <c r="P55" s="19">
        <v>1</v>
      </c>
      <c r="Q55" s="19">
        <v>1</v>
      </c>
      <c r="R55" s="19">
        <v>2</v>
      </c>
      <c r="S55" s="18"/>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886</v>
      </c>
      <c r="C60" s="16" t="s">
        <v>98</v>
      </c>
      <c r="D60" s="15"/>
      <c r="E60" s="13">
        <f>AVERAGE(E54:E58)</f>
        <v>283</v>
      </c>
      <c r="F60" s="13">
        <f>F53</f>
        <v>719.4</v>
      </c>
      <c r="G60" s="13">
        <f t="shared" ref="G60:R60" si="8">AVERAGE(G53:G58)</f>
        <v>9.0666666666666664</v>
      </c>
      <c r="H60" s="13">
        <f t="shared" si="8"/>
        <v>75.866666666666674</v>
      </c>
      <c r="I60" s="13" t="e">
        <f t="shared" si="8"/>
        <v>#DIV/0!</v>
      </c>
      <c r="J60" s="13">
        <f t="shared" si="8"/>
        <v>9.3333333333333339</v>
      </c>
      <c r="K60" s="13">
        <f t="shared" si="8"/>
        <v>17.666666666666668</v>
      </c>
      <c r="L60" s="13">
        <f t="shared" si="8"/>
        <v>2</v>
      </c>
      <c r="M60" s="13">
        <f t="shared" si="8"/>
        <v>9</v>
      </c>
      <c r="N60" s="13">
        <f t="shared" si="8"/>
        <v>8</v>
      </c>
      <c r="O60" s="13">
        <f t="shared" si="8"/>
        <v>0.66666666666666663</v>
      </c>
      <c r="P60" s="13">
        <f t="shared" si="8"/>
        <v>0.33333333333333331</v>
      </c>
      <c r="Q60" s="13">
        <f t="shared" si="8"/>
        <v>0.33333333333333331</v>
      </c>
      <c r="R60" s="13">
        <f t="shared" si="8"/>
        <v>4.333333333333333</v>
      </c>
      <c r="S60" s="12"/>
    </row>
    <row r="61" spans="2:67" ht="15.75" x14ac:dyDescent="0.2">
      <c r="B61" s="17"/>
      <c r="C61" s="16" t="s">
        <v>97</v>
      </c>
      <c r="D61" s="15"/>
      <c r="E61" s="14"/>
      <c r="F61" s="14"/>
      <c r="G61" s="13">
        <f t="shared" ref="G61:R61" si="9">STDEV(G53:G58)/SQRT(COUNT(G53:G58))</f>
        <v>0.51747248987533412</v>
      </c>
      <c r="H61" s="13">
        <f t="shared" si="9"/>
        <v>1.6169243780846521</v>
      </c>
      <c r="I61" s="13" t="e">
        <f t="shared" si="9"/>
        <v>#DIV/0!</v>
      </c>
      <c r="J61" s="13">
        <f t="shared" si="9"/>
        <v>1.3333333333333346</v>
      </c>
      <c r="K61" s="13">
        <f t="shared" si="9"/>
        <v>0.88191710368819687</v>
      </c>
      <c r="L61" s="13">
        <f t="shared" si="9"/>
        <v>1</v>
      </c>
      <c r="M61" s="13">
        <f t="shared" si="9"/>
        <v>4.0414518843273806</v>
      </c>
      <c r="N61" s="13">
        <f t="shared" si="9"/>
        <v>1.5275252316519468</v>
      </c>
      <c r="O61" s="13">
        <f t="shared" si="9"/>
        <v>0.66666666666666674</v>
      </c>
      <c r="P61" s="13">
        <f t="shared" si="9"/>
        <v>0.33333333333333337</v>
      </c>
      <c r="Q61" s="13">
        <f t="shared" si="9"/>
        <v>0.33333333333333337</v>
      </c>
      <c r="R61" s="13">
        <f t="shared" si="9"/>
        <v>1.855921454276674</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v>106</v>
      </c>
      <c r="C63" s="21" t="s">
        <v>104</v>
      </c>
      <c r="D63" s="19" t="s">
        <v>772</v>
      </c>
      <c r="E63" s="19">
        <v>282</v>
      </c>
      <c r="F63" s="19">
        <v>626.99</v>
      </c>
      <c r="G63" s="19">
        <v>8.6</v>
      </c>
      <c r="H63" s="19">
        <v>67</v>
      </c>
      <c r="I63" s="19"/>
      <c r="J63" s="19">
        <v>5</v>
      </c>
      <c r="K63" s="19">
        <v>13</v>
      </c>
      <c r="L63" s="19">
        <v>1</v>
      </c>
      <c r="M63" s="19">
        <v>7</v>
      </c>
      <c r="N63" s="19">
        <v>9</v>
      </c>
      <c r="O63" s="19">
        <v>0</v>
      </c>
      <c r="P63" s="19">
        <v>0</v>
      </c>
      <c r="Q63" s="19">
        <v>0</v>
      </c>
      <c r="R63" s="19">
        <v>3</v>
      </c>
      <c r="S63" s="18"/>
      <c r="T63" s="7" t="s">
        <v>879</v>
      </c>
      <c r="U63" s="102">
        <v>3</v>
      </c>
      <c r="V63" s="102">
        <f>IF($H63="","",$H63)</f>
        <v>67</v>
      </c>
      <c r="W63" s="102">
        <f>IF(V63="","",V63/100)</f>
        <v>0.67</v>
      </c>
      <c r="X63" s="102">
        <f>IF($G63="","",$G63)</f>
        <v>8.6</v>
      </c>
      <c r="Y63" s="102">
        <f>IF($K63="","",$K63)</f>
        <v>13</v>
      </c>
      <c r="Z63" s="102">
        <f>IF(J63="","",J63-1)</f>
        <v>4</v>
      </c>
      <c r="AA63" s="102">
        <f>IF($L63="","",$L63)</f>
        <v>1</v>
      </c>
      <c r="AB63" s="102">
        <f>IF($M63="","",$M63)</f>
        <v>7</v>
      </c>
      <c r="AC63" s="102">
        <f>IF($H64="","",$H64)</f>
        <v>124</v>
      </c>
      <c r="AD63" s="102">
        <f>IF(AC63="","",AC63/100)</f>
        <v>1.24</v>
      </c>
      <c r="AE63" s="102">
        <f>IF($G64="","",$G64)</f>
        <v>13.3</v>
      </c>
      <c r="AF63" s="102">
        <f>IF($K64="","",$K64)</f>
        <v>22</v>
      </c>
      <c r="AG63" s="102">
        <f>IF(J64="","",J64-1)</f>
        <v>6</v>
      </c>
      <c r="AH63" s="102">
        <f>IF($L64="","",$L64)</f>
        <v>2</v>
      </c>
      <c r="AI63" s="102">
        <f>IF($M64="","",$M64)</f>
        <v>8</v>
      </c>
      <c r="AJ63" s="102">
        <f>IF($H65="","",$H65)</f>
        <v>93</v>
      </c>
      <c r="AK63" s="102">
        <f>IF(AJ63="","",AJ63/100)</f>
        <v>0.93</v>
      </c>
      <c r="AL63" s="102">
        <f>IF($G65="","",$G65)</f>
        <v>13</v>
      </c>
      <c r="AM63" s="102">
        <f>IF($K65="","",$K65)</f>
        <v>23</v>
      </c>
      <c r="AN63" s="102">
        <f>IF(J65="","",J65-1)</f>
        <v>3</v>
      </c>
      <c r="AO63" s="102">
        <f>IF($L65="","",$L65)</f>
        <v>1</v>
      </c>
      <c r="AP63" s="102">
        <f>IF($M65="","",$M65)</f>
        <v>14</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0</v>
      </c>
      <c r="BM63" s="102">
        <f>SUM(P63:P68)/U63</f>
        <v>0</v>
      </c>
      <c r="BN63" s="102">
        <f>SUM(Q63:Q68)/U63</f>
        <v>1</v>
      </c>
      <c r="BO63" s="102">
        <f>SUM(R63:R68)/U63</f>
        <v>8.3333333333333339</v>
      </c>
    </row>
    <row r="64" spans="2:67" ht="15.75" x14ac:dyDescent="0.2">
      <c r="B64" s="147"/>
      <c r="C64" s="21" t="s">
        <v>103</v>
      </c>
      <c r="D64" s="19" t="s">
        <v>772</v>
      </c>
      <c r="E64" s="19">
        <v>283</v>
      </c>
      <c r="F64" s="20"/>
      <c r="G64" s="19">
        <v>13.3</v>
      </c>
      <c r="H64" s="19">
        <v>124</v>
      </c>
      <c r="I64" s="19"/>
      <c r="J64" s="19">
        <v>7</v>
      </c>
      <c r="K64" s="19">
        <v>22</v>
      </c>
      <c r="L64" s="19">
        <v>2</v>
      </c>
      <c r="M64" s="19">
        <v>8</v>
      </c>
      <c r="N64" s="19">
        <v>3</v>
      </c>
      <c r="O64" s="19">
        <v>0</v>
      </c>
      <c r="P64" s="19">
        <v>0</v>
      </c>
      <c r="Q64" s="19">
        <v>3</v>
      </c>
      <c r="R64" s="19">
        <v>9</v>
      </c>
      <c r="S64" s="18"/>
    </row>
    <row r="65" spans="2:67" ht="15.75" x14ac:dyDescent="0.2">
      <c r="B65" s="147"/>
      <c r="C65" s="21" t="s">
        <v>102</v>
      </c>
      <c r="D65" s="19" t="str">
        <f>D64</f>
        <v>SER</v>
      </c>
      <c r="E65" s="19">
        <f>E64</f>
        <v>283</v>
      </c>
      <c r="F65" s="20"/>
      <c r="G65" s="19">
        <v>13</v>
      </c>
      <c r="H65" s="19">
        <v>93</v>
      </c>
      <c r="I65" s="19"/>
      <c r="J65" s="19">
        <v>4</v>
      </c>
      <c r="K65" s="19">
        <v>23</v>
      </c>
      <c r="L65" s="19">
        <v>1</v>
      </c>
      <c r="M65" s="19">
        <v>14</v>
      </c>
      <c r="N65" s="19">
        <v>18</v>
      </c>
      <c r="O65" s="19">
        <v>0</v>
      </c>
      <c r="P65" s="19">
        <v>0</v>
      </c>
      <c r="Q65" s="19">
        <v>0</v>
      </c>
      <c r="R65" s="19">
        <v>13</v>
      </c>
      <c r="S65" s="18"/>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887</v>
      </c>
      <c r="C70" s="16" t="s">
        <v>98</v>
      </c>
      <c r="D70" s="15"/>
      <c r="E70" s="13">
        <f>AVERAGE(E64:E68)</f>
        <v>283</v>
      </c>
      <c r="F70" s="13">
        <f>F63</f>
        <v>626.99</v>
      </c>
      <c r="G70" s="13">
        <f t="shared" ref="G70:R70" si="10">AVERAGE(G63:G68)</f>
        <v>11.633333333333333</v>
      </c>
      <c r="H70" s="13">
        <f t="shared" si="10"/>
        <v>94.666666666666671</v>
      </c>
      <c r="I70" s="13" t="e">
        <f t="shared" si="10"/>
        <v>#DIV/0!</v>
      </c>
      <c r="J70" s="13">
        <f t="shared" si="10"/>
        <v>5.333333333333333</v>
      </c>
      <c r="K70" s="13">
        <f t="shared" si="10"/>
        <v>19.333333333333332</v>
      </c>
      <c r="L70" s="13">
        <f t="shared" si="10"/>
        <v>1.3333333333333333</v>
      </c>
      <c r="M70" s="13">
        <f t="shared" si="10"/>
        <v>9.6666666666666661</v>
      </c>
      <c r="N70" s="13">
        <f t="shared" si="10"/>
        <v>10</v>
      </c>
      <c r="O70" s="13">
        <f t="shared" si="10"/>
        <v>0</v>
      </c>
      <c r="P70" s="13">
        <f t="shared" si="10"/>
        <v>0</v>
      </c>
      <c r="Q70" s="13">
        <f t="shared" si="10"/>
        <v>1</v>
      </c>
      <c r="R70" s="13">
        <f t="shared" si="10"/>
        <v>8.3333333333333339</v>
      </c>
      <c r="S70" s="12"/>
    </row>
    <row r="71" spans="2:67" ht="15.75" x14ac:dyDescent="0.2">
      <c r="B71" s="17"/>
      <c r="C71" s="16" t="s">
        <v>97</v>
      </c>
      <c r="D71" s="15"/>
      <c r="E71" s="14"/>
      <c r="F71" s="14"/>
      <c r="G71" s="13">
        <f t="shared" ref="G71:R71" si="11">STDEV(G63:G68)/SQRT(COUNT(G63:G68))</f>
        <v>1.5191371820141137</v>
      </c>
      <c r="H71" s="13">
        <f t="shared" si="11"/>
        <v>16.475571141676536</v>
      </c>
      <c r="I71" s="13" t="e">
        <f t="shared" si="11"/>
        <v>#DIV/0!</v>
      </c>
      <c r="J71" s="13">
        <f t="shared" si="11"/>
        <v>0.88191710368819731</v>
      </c>
      <c r="K71" s="13">
        <f t="shared" si="11"/>
        <v>3.1797973380564879</v>
      </c>
      <c r="L71" s="13">
        <f t="shared" si="11"/>
        <v>0.33333333333333337</v>
      </c>
      <c r="M71" s="13">
        <f t="shared" si="11"/>
        <v>2.185812841434001</v>
      </c>
      <c r="N71" s="13">
        <f t="shared" si="11"/>
        <v>4.358898943540674</v>
      </c>
      <c r="O71" s="13">
        <f t="shared" si="11"/>
        <v>0</v>
      </c>
      <c r="P71" s="13">
        <f t="shared" si="11"/>
        <v>0</v>
      </c>
      <c r="Q71" s="13">
        <f t="shared" si="11"/>
        <v>1</v>
      </c>
      <c r="R71" s="13">
        <f t="shared" si="11"/>
        <v>2.9059326290271157</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v>107</v>
      </c>
      <c r="C73" s="21" t="s">
        <v>104</v>
      </c>
      <c r="D73" s="19" t="s">
        <v>745</v>
      </c>
      <c r="E73" s="19">
        <v>282</v>
      </c>
      <c r="F73" s="19">
        <v>1771.53</v>
      </c>
      <c r="G73" s="19">
        <v>12.02</v>
      </c>
      <c r="H73" s="19">
        <v>97.3</v>
      </c>
      <c r="I73" s="19"/>
      <c r="J73" s="19">
        <v>7</v>
      </c>
      <c r="K73" s="19">
        <v>28</v>
      </c>
      <c r="L73" s="19">
        <v>1</v>
      </c>
      <c r="M73" s="19">
        <v>16</v>
      </c>
      <c r="N73" s="19">
        <v>25</v>
      </c>
      <c r="O73" s="19">
        <v>0</v>
      </c>
      <c r="P73" s="19">
        <v>0</v>
      </c>
      <c r="Q73" s="19">
        <v>3</v>
      </c>
      <c r="R73" s="19">
        <v>13</v>
      </c>
      <c r="S73" s="18" t="s">
        <v>731</v>
      </c>
      <c r="U73" s="102">
        <v>3</v>
      </c>
      <c r="V73" s="102">
        <f>IF($H73="","",$H73)</f>
        <v>97.3</v>
      </c>
      <c r="W73" s="102">
        <f>IF(V73="","",V73/100)</f>
        <v>0.97299999999999998</v>
      </c>
      <c r="X73" s="102">
        <f>IF($G73="","",$G73)</f>
        <v>12.02</v>
      </c>
      <c r="Y73" s="102">
        <f>IF($K73="","",$K73)</f>
        <v>28</v>
      </c>
      <c r="Z73" s="102">
        <f>IF(J73="","",J73-1)</f>
        <v>6</v>
      </c>
      <c r="AA73" s="102">
        <f>IF($L73="","",$L73)</f>
        <v>1</v>
      </c>
      <c r="AB73" s="102">
        <f>IF($M73="","",$M73)</f>
        <v>16</v>
      </c>
      <c r="AC73" s="102">
        <f>IF($H74="","",$H74)</f>
        <v>73.599999999999994</v>
      </c>
      <c r="AD73" s="102">
        <f>IF(AC73="","",AC73/100)</f>
        <v>0.73599999999999999</v>
      </c>
      <c r="AE73" s="102">
        <f>IF($G74="","",$G74)</f>
        <v>8.74</v>
      </c>
      <c r="AF73" s="102">
        <f>IF($K74="","",$K74)</f>
        <v>18</v>
      </c>
      <c r="AG73" s="102">
        <f>IF(J74="","",J74-1)</f>
        <v>9</v>
      </c>
      <c r="AH73" s="102">
        <f>IF($L74="","",$L74)</f>
        <v>2</v>
      </c>
      <c r="AI73" s="102">
        <f>IF($M74="","",$M74)</f>
        <v>7</v>
      </c>
      <c r="AJ73" s="102">
        <f>IF($H75="","",$H75)</f>
        <v>80.599999999999994</v>
      </c>
      <c r="AK73" s="102">
        <f>IF(AJ73="","",AJ73/100)</f>
        <v>0.80599999999999994</v>
      </c>
      <c r="AL73" s="102">
        <f>IF($G75="","",$G75)</f>
        <v>11.82</v>
      </c>
      <c r="AM73" s="102">
        <f>IF($K75="","",$K75)</f>
        <v>27</v>
      </c>
      <c r="AN73" s="102">
        <f>IF(J75="","",J75-1)</f>
        <v>5</v>
      </c>
      <c r="AO73" s="102">
        <f>IF($L75="","",$L75)</f>
        <v>2</v>
      </c>
      <c r="AP73" s="102">
        <f>IF($M75="","",$M75)</f>
        <v>7</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v>
      </c>
      <c r="BM73" s="102">
        <f>SUM(P73:P78)/U73</f>
        <v>0</v>
      </c>
      <c r="BN73" s="102">
        <f>SUM(Q73:Q78)/U73</f>
        <v>1.6666666666666667</v>
      </c>
      <c r="BO73" s="102">
        <f>SUM(R73:R78)/U73</f>
        <v>9</v>
      </c>
    </row>
    <row r="74" spans="2:67" ht="15.75" x14ac:dyDescent="0.2">
      <c r="B74" s="147"/>
      <c r="C74" s="21" t="s">
        <v>103</v>
      </c>
      <c r="D74" s="19" t="s">
        <v>745</v>
      </c>
      <c r="E74" s="19">
        <v>283</v>
      </c>
      <c r="F74" s="20"/>
      <c r="G74" s="19">
        <v>8.74</v>
      </c>
      <c r="H74" s="19">
        <v>73.599999999999994</v>
      </c>
      <c r="I74" s="19"/>
      <c r="J74" s="19">
        <v>10</v>
      </c>
      <c r="K74" s="19">
        <v>18</v>
      </c>
      <c r="L74" s="19">
        <v>2</v>
      </c>
      <c r="M74" s="19">
        <v>7</v>
      </c>
      <c r="N74" s="19">
        <v>11</v>
      </c>
      <c r="O74" s="19">
        <v>0</v>
      </c>
      <c r="P74" s="19">
        <v>0</v>
      </c>
      <c r="Q74" s="19">
        <v>0</v>
      </c>
      <c r="R74" s="19">
        <v>4</v>
      </c>
      <c r="S74" s="18"/>
    </row>
    <row r="75" spans="2:67" ht="15.75" x14ac:dyDescent="0.2">
      <c r="B75" s="147"/>
      <c r="C75" s="21" t="s">
        <v>102</v>
      </c>
      <c r="D75" s="19" t="str">
        <f>D74</f>
        <v>CO'B</v>
      </c>
      <c r="E75" s="19">
        <f>E74</f>
        <v>283</v>
      </c>
      <c r="F75" s="20"/>
      <c r="G75" s="19">
        <v>11.82</v>
      </c>
      <c r="H75" s="19">
        <v>80.599999999999994</v>
      </c>
      <c r="I75" s="19"/>
      <c r="J75" s="19">
        <v>6</v>
      </c>
      <c r="K75" s="19">
        <v>27</v>
      </c>
      <c r="L75" s="19">
        <v>2</v>
      </c>
      <c r="M75" s="19">
        <v>7</v>
      </c>
      <c r="N75" s="19">
        <v>27</v>
      </c>
      <c r="O75" s="19">
        <v>0</v>
      </c>
      <c r="P75" s="19">
        <v>0</v>
      </c>
      <c r="Q75" s="19">
        <v>2</v>
      </c>
      <c r="R75" s="19">
        <v>10</v>
      </c>
      <c r="S75" s="18"/>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885</v>
      </c>
      <c r="C80" s="16" t="s">
        <v>98</v>
      </c>
      <c r="D80" s="15"/>
      <c r="E80" s="13">
        <f>AVERAGE(E74:E78)</f>
        <v>283</v>
      </c>
      <c r="F80" s="13">
        <f>F73</f>
        <v>1771.53</v>
      </c>
      <c r="G80" s="13">
        <f t="shared" ref="G80:R80" si="12">AVERAGE(G73:G78)</f>
        <v>10.86</v>
      </c>
      <c r="H80" s="13">
        <f t="shared" si="12"/>
        <v>83.833333333333329</v>
      </c>
      <c r="I80" s="13" t="e">
        <f t="shared" si="12"/>
        <v>#DIV/0!</v>
      </c>
      <c r="J80" s="13">
        <f t="shared" si="12"/>
        <v>7.666666666666667</v>
      </c>
      <c r="K80" s="13">
        <f t="shared" si="12"/>
        <v>24.333333333333332</v>
      </c>
      <c r="L80" s="13">
        <f t="shared" si="12"/>
        <v>1.6666666666666667</v>
      </c>
      <c r="M80" s="13">
        <f t="shared" si="12"/>
        <v>10</v>
      </c>
      <c r="N80" s="13">
        <f t="shared" si="12"/>
        <v>21</v>
      </c>
      <c r="O80" s="13">
        <f t="shared" si="12"/>
        <v>0</v>
      </c>
      <c r="P80" s="13">
        <f t="shared" si="12"/>
        <v>0</v>
      </c>
      <c r="Q80" s="13">
        <f t="shared" si="12"/>
        <v>1.6666666666666667</v>
      </c>
      <c r="R80" s="13">
        <f t="shared" si="12"/>
        <v>9</v>
      </c>
      <c r="S80" s="12"/>
    </row>
    <row r="81" spans="2:67" ht="15.75" x14ac:dyDescent="0.2">
      <c r="B81" s="17"/>
      <c r="C81" s="16" t="s">
        <v>97</v>
      </c>
      <c r="D81" s="15"/>
      <c r="E81" s="14"/>
      <c r="F81" s="14"/>
      <c r="G81" s="13">
        <f t="shared" ref="G81:R81" si="13">STDEV(G73:G78)/SQRT(COUNT(G73:G78))</f>
        <v>1.0615711626326993</v>
      </c>
      <c r="H81" s="13">
        <f t="shared" si="13"/>
        <v>7.0300150149990017</v>
      </c>
      <c r="I81" s="13" t="e">
        <f t="shared" si="13"/>
        <v>#DIV/0!</v>
      </c>
      <c r="J81" s="13">
        <f t="shared" si="13"/>
        <v>1.2018504251546627</v>
      </c>
      <c r="K81" s="13">
        <f t="shared" si="13"/>
        <v>3.1797973380564879</v>
      </c>
      <c r="L81" s="13">
        <f t="shared" si="13"/>
        <v>0.3333333333333332</v>
      </c>
      <c r="M81" s="13">
        <f t="shared" si="13"/>
        <v>3.0000000000000004</v>
      </c>
      <c r="N81" s="13">
        <f t="shared" si="13"/>
        <v>5.0332229568471671</v>
      </c>
      <c r="O81" s="13">
        <f t="shared" si="13"/>
        <v>0</v>
      </c>
      <c r="P81" s="13">
        <f t="shared" si="13"/>
        <v>0</v>
      </c>
      <c r="Q81" s="13">
        <f t="shared" si="13"/>
        <v>0.88191710368819687</v>
      </c>
      <c r="R81" s="13">
        <f t="shared" si="13"/>
        <v>2.6457513110645907</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v>108</v>
      </c>
      <c r="C83" s="21" t="s">
        <v>104</v>
      </c>
      <c r="D83" s="19" t="s">
        <v>772</v>
      </c>
      <c r="E83" s="19">
        <v>282</v>
      </c>
      <c r="F83" s="19">
        <v>1395.07</v>
      </c>
      <c r="G83" s="19">
        <v>8.8000000000000007</v>
      </c>
      <c r="H83" s="19">
        <v>66.599999999999994</v>
      </c>
      <c r="I83" s="19"/>
      <c r="J83" s="19">
        <v>9</v>
      </c>
      <c r="K83" s="19">
        <v>16</v>
      </c>
      <c r="L83" s="19">
        <v>2</v>
      </c>
      <c r="M83" s="19">
        <v>8</v>
      </c>
      <c r="N83" s="19">
        <v>12</v>
      </c>
      <c r="O83" s="19">
        <v>0</v>
      </c>
      <c r="P83" s="19">
        <v>0</v>
      </c>
      <c r="Q83" s="19">
        <v>0</v>
      </c>
      <c r="R83" s="19">
        <v>2</v>
      </c>
      <c r="S83" s="18" t="s">
        <v>731</v>
      </c>
      <c r="U83" s="102">
        <v>3</v>
      </c>
      <c r="V83" s="102">
        <f>IF($H83="","",$H83)</f>
        <v>66.599999999999994</v>
      </c>
      <c r="W83" s="102">
        <f>IF(V83="","",V83/100)</f>
        <v>0.66599999999999993</v>
      </c>
      <c r="X83" s="102">
        <f>IF($G83="","",$G83)</f>
        <v>8.8000000000000007</v>
      </c>
      <c r="Y83" s="102">
        <f>IF($K83="","",$K83)</f>
        <v>16</v>
      </c>
      <c r="Z83" s="102">
        <f>IF(J83="","",J83-1)</f>
        <v>8</v>
      </c>
      <c r="AA83" s="102">
        <f>IF($L83="","",$L83)</f>
        <v>2</v>
      </c>
      <c r="AB83" s="102">
        <f>IF($M83="","",$M83)</f>
        <v>8</v>
      </c>
      <c r="AC83" s="102">
        <f>IF($H84="","",$H84)</f>
        <v>104</v>
      </c>
      <c r="AD83" s="102">
        <f>IF(AC83="","",AC83/100)</f>
        <v>1.04</v>
      </c>
      <c r="AE83" s="102">
        <f>IF($G84="","",$G84)</f>
        <v>11.3</v>
      </c>
      <c r="AF83" s="102">
        <f>IF($K84="","",$K84)</f>
        <v>25</v>
      </c>
      <c r="AG83" s="102">
        <f>IF(J84="","",J84-1)</f>
        <v>5</v>
      </c>
      <c r="AH83" s="102">
        <f>IF($L84="","",$L84)</f>
        <v>1</v>
      </c>
      <c r="AI83" s="102">
        <f>IF($M84="","",$M84)</f>
        <v>5</v>
      </c>
      <c r="AJ83" s="102">
        <f>IF($H85="","",$H85)</f>
        <v>93</v>
      </c>
      <c r="AK83" s="102">
        <f>IF(AJ83="","",AJ83/100)</f>
        <v>0.93</v>
      </c>
      <c r="AL83" s="102">
        <f>IF($G85="","",$G85)</f>
        <v>8.6</v>
      </c>
      <c r="AM83" s="102">
        <f>IF($K85="","",$K85)</f>
        <v>24</v>
      </c>
      <c r="AN83" s="102">
        <f>IF(J85="","",J85-1)</f>
        <v>11</v>
      </c>
      <c r="AO83" s="102">
        <f>IF($L85="","",$L85)</f>
        <v>3</v>
      </c>
      <c r="AP83" s="102">
        <f>IF($M85="","",$M85)</f>
        <v>15</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0</v>
      </c>
      <c r="BM83" s="102">
        <f>SUM(P83:P88)/U83</f>
        <v>0</v>
      </c>
      <c r="BN83" s="102">
        <f>SUM(Q83:Q88)/U83</f>
        <v>1.6666666666666667</v>
      </c>
      <c r="BO83" s="102">
        <f>SUM(R83:R88)/U83</f>
        <v>7.666666666666667</v>
      </c>
    </row>
    <row r="84" spans="2:67" ht="15.75" x14ac:dyDescent="0.2">
      <c r="B84" s="147"/>
      <c r="C84" s="21" t="s">
        <v>103</v>
      </c>
      <c r="D84" s="19" t="s">
        <v>772</v>
      </c>
      <c r="E84" s="19">
        <v>283</v>
      </c>
      <c r="F84" s="20"/>
      <c r="G84" s="19">
        <v>11.3</v>
      </c>
      <c r="H84" s="19">
        <v>104</v>
      </c>
      <c r="I84" s="19"/>
      <c r="J84" s="19">
        <v>6</v>
      </c>
      <c r="K84" s="19">
        <v>25</v>
      </c>
      <c r="L84" s="19">
        <v>1</v>
      </c>
      <c r="M84" s="19">
        <v>5</v>
      </c>
      <c r="N84" s="19">
        <v>21</v>
      </c>
      <c r="O84" s="19">
        <v>0</v>
      </c>
      <c r="P84" s="19">
        <v>0</v>
      </c>
      <c r="Q84" s="19">
        <v>3</v>
      </c>
      <c r="R84" s="19">
        <v>9</v>
      </c>
      <c r="S84" s="18"/>
    </row>
    <row r="85" spans="2:67" ht="15.75" x14ac:dyDescent="0.2">
      <c r="B85" s="147"/>
      <c r="C85" s="21" t="s">
        <v>102</v>
      </c>
      <c r="D85" s="19" t="str">
        <f>D84</f>
        <v>SER</v>
      </c>
      <c r="E85" s="19">
        <f>E84</f>
        <v>283</v>
      </c>
      <c r="F85" s="20"/>
      <c r="G85" s="19">
        <v>8.6</v>
      </c>
      <c r="H85" s="19">
        <v>93</v>
      </c>
      <c r="I85" s="19"/>
      <c r="J85" s="19">
        <v>12</v>
      </c>
      <c r="K85" s="19">
        <v>24</v>
      </c>
      <c r="L85" s="19">
        <v>3</v>
      </c>
      <c r="M85" s="19">
        <v>15</v>
      </c>
      <c r="N85" s="19">
        <v>22</v>
      </c>
      <c r="O85" s="19">
        <v>0</v>
      </c>
      <c r="P85" s="19">
        <v>0</v>
      </c>
      <c r="Q85" s="19">
        <v>2</v>
      </c>
      <c r="R85" s="19">
        <v>12</v>
      </c>
      <c r="S85" s="18"/>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153</v>
      </c>
      <c r="C90" s="16" t="s">
        <v>98</v>
      </c>
      <c r="D90" s="15"/>
      <c r="E90" s="13">
        <f>AVERAGE(E84:E88)</f>
        <v>283</v>
      </c>
      <c r="F90" s="13">
        <f>F83</f>
        <v>1395.07</v>
      </c>
      <c r="G90" s="13">
        <f t="shared" ref="G90:R90" si="14">AVERAGE(G83:G88)</f>
        <v>9.5666666666666682</v>
      </c>
      <c r="H90" s="13">
        <f t="shared" si="14"/>
        <v>87.866666666666674</v>
      </c>
      <c r="I90" s="13" t="e">
        <f t="shared" si="14"/>
        <v>#DIV/0!</v>
      </c>
      <c r="J90" s="13">
        <f t="shared" si="14"/>
        <v>9</v>
      </c>
      <c r="K90" s="13">
        <f t="shared" si="14"/>
        <v>21.666666666666668</v>
      </c>
      <c r="L90" s="13">
        <f t="shared" si="14"/>
        <v>2</v>
      </c>
      <c r="M90" s="13">
        <f t="shared" si="14"/>
        <v>9.3333333333333339</v>
      </c>
      <c r="N90" s="13">
        <f t="shared" si="14"/>
        <v>18.333333333333332</v>
      </c>
      <c r="O90" s="13">
        <f t="shared" si="14"/>
        <v>0</v>
      </c>
      <c r="P90" s="13">
        <f t="shared" si="14"/>
        <v>0</v>
      </c>
      <c r="Q90" s="13">
        <f t="shared" si="14"/>
        <v>1.6666666666666667</v>
      </c>
      <c r="R90" s="13">
        <f t="shared" si="14"/>
        <v>7.666666666666667</v>
      </c>
      <c r="S90" s="12"/>
    </row>
    <row r="91" spans="2:67" ht="15.75" x14ac:dyDescent="0.2">
      <c r="B91" s="17"/>
      <c r="C91" s="16" t="s">
        <v>97</v>
      </c>
      <c r="D91" s="15"/>
      <c r="E91" s="14"/>
      <c r="F91" s="14"/>
      <c r="G91" s="13">
        <f t="shared" ref="G91:R91" si="15">STDEV(G83:G88)/SQRT(COUNT(G83:G88))</f>
        <v>0.86858761471968993</v>
      </c>
      <c r="H91" s="13">
        <f t="shared" si="15"/>
        <v>11.097347030309107</v>
      </c>
      <c r="I91" s="13" t="e">
        <f t="shared" si="15"/>
        <v>#DIV/0!</v>
      </c>
      <c r="J91" s="13">
        <f t="shared" si="15"/>
        <v>1.7320508075688774</v>
      </c>
      <c r="K91" s="13">
        <f t="shared" si="15"/>
        <v>2.8480012484391795</v>
      </c>
      <c r="L91" s="13">
        <f t="shared" si="15"/>
        <v>0.57735026918962584</v>
      </c>
      <c r="M91" s="13">
        <f t="shared" si="15"/>
        <v>2.9627314724385303</v>
      </c>
      <c r="N91" s="13">
        <f t="shared" si="15"/>
        <v>3.1797973380564848</v>
      </c>
      <c r="O91" s="13">
        <f t="shared" si="15"/>
        <v>0</v>
      </c>
      <c r="P91" s="13">
        <f t="shared" si="15"/>
        <v>0</v>
      </c>
      <c r="Q91" s="13">
        <f t="shared" si="15"/>
        <v>0.88191710368819687</v>
      </c>
      <c r="R91" s="13">
        <f t="shared" si="15"/>
        <v>2.9627314724385299</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17">
    <mergeCell ref="B33:B38"/>
    <mergeCell ref="B53:B58"/>
    <mergeCell ref="B73:B78"/>
    <mergeCell ref="B83:B88"/>
    <mergeCell ref="I3:J3"/>
    <mergeCell ref="I5:J5"/>
    <mergeCell ref="B13:B18"/>
    <mergeCell ref="B43:B48"/>
    <mergeCell ref="A3:C3"/>
    <mergeCell ref="D3:E3"/>
    <mergeCell ref="A5:C5"/>
    <mergeCell ref="D8:O8"/>
    <mergeCell ref="D5:E5"/>
    <mergeCell ref="A7:C7"/>
    <mergeCell ref="D7:O7"/>
    <mergeCell ref="B63:B68"/>
    <mergeCell ref="B23:B28"/>
  </mergeCells>
  <pageMargins left="0.75" right="0.75" top="0.52" bottom="0.16" header="0.5" footer="0.5"/>
  <pageSetup scale="78" orientation="landscape" r:id="rId1"/>
  <headerFooter alignWithMargins="0"/>
  <legacy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EBB5-40F9-41A1-AD34-9C9AC783017B}">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201</v>
      </c>
      <c r="C13" s="21" t="s">
        <v>104</v>
      </c>
      <c r="D13" s="19" t="s">
        <v>772</v>
      </c>
      <c r="E13" s="19">
        <v>282</v>
      </c>
      <c r="F13" s="19">
        <v>274.08</v>
      </c>
      <c r="G13" s="19">
        <v>8.1999999999999993</v>
      </c>
      <c r="H13" s="19">
        <v>66.099999999999994</v>
      </c>
      <c r="I13" s="19"/>
      <c r="J13" s="19">
        <v>6</v>
      </c>
      <c r="K13" s="19">
        <v>13</v>
      </c>
      <c r="L13" s="19">
        <v>0</v>
      </c>
      <c r="M13" s="19">
        <v>0</v>
      </c>
      <c r="N13" s="19">
        <v>6</v>
      </c>
      <c r="O13" s="19">
        <v>0</v>
      </c>
      <c r="P13" s="19">
        <v>0</v>
      </c>
      <c r="Q13" s="19">
        <v>0</v>
      </c>
      <c r="R13" s="19">
        <v>2</v>
      </c>
      <c r="S13" s="18" t="s">
        <v>752</v>
      </c>
      <c r="U13" s="102">
        <v>3</v>
      </c>
      <c r="V13" s="102">
        <f>IF($H13="","",$H13)</f>
        <v>66.099999999999994</v>
      </c>
      <c r="W13" s="102">
        <f>IF(V13="","",V13/100)</f>
        <v>0.66099999999999992</v>
      </c>
      <c r="X13" s="102">
        <f>IF($G13="","",$G13)</f>
        <v>8.1999999999999993</v>
      </c>
      <c r="Y13" s="102">
        <f>IF($K13="","",$K13)</f>
        <v>13</v>
      </c>
      <c r="Z13" s="102">
        <f>IF(J13="","",J13-1)</f>
        <v>5</v>
      </c>
      <c r="AA13" s="102">
        <f>IF($L13="","",$L13)</f>
        <v>0</v>
      </c>
      <c r="AB13" s="102">
        <f>IF($M13="","",$M13)</f>
        <v>0</v>
      </c>
      <c r="AC13" s="102">
        <f>IF($H14="","",$H14)</f>
        <v>92</v>
      </c>
      <c r="AD13" s="102">
        <f>IF(AC13="","",AC13/100)</f>
        <v>0.92</v>
      </c>
      <c r="AE13" s="102">
        <f>IF($G14="","",$G14)</f>
        <v>11.5</v>
      </c>
      <c r="AF13" s="102">
        <f>IF($K14="","",$K14)</f>
        <v>25</v>
      </c>
      <c r="AG13" s="102">
        <f>IF(J14="","",J14-1)</f>
        <v>6</v>
      </c>
      <c r="AH13" s="102">
        <f>IF($L14="","",$L14)</f>
        <v>1</v>
      </c>
      <c r="AI13" s="102">
        <f>IF($M14="","",$M14)</f>
        <v>5</v>
      </c>
      <c r="AJ13" s="102">
        <f>IF($H15="","",$H15)</f>
        <v>94.6</v>
      </c>
      <c r="AK13" s="102">
        <f>IF(AJ13="","",AJ13/100)</f>
        <v>0.94599999999999995</v>
      </c>
      <c r="AL13" s="102">
        <f>IF($G15="","",$G15)</f>
        <v>11.1</v>
      </c>
      <c r="AM13" s="102">
        <f>IF($K15="","",$K15)</f>
        <v>24</v>
      </c>
      <c r="AN13" s="102">
        <f>IF(J15="","",J15-1)</f>
        <v>12</v>
      </c>
      <c r="AO13" s="102">
        <f>IF($L15="","",$L15)</f>
        <v>3</v>
      </c>
      <c r="AP13" s="102">
        <f>IF($M15="","",$M15)</f>
        <v>9</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0</v>
      </c>
      <c r="BM13" s="102">
        <f>SUM(P13:P18)/U13</f>
        <v>0</v>
      </c>
      <c r="BN13" s="102">
        <f>SUM(Q13:Q18)/U13</f>
        <v>1</v>
      </c>
      <c r="BO13" s="102">
        <f>SUM(R13:R18)/U13</f>
        <v>7</v>
      </c>
    </row>
    <row r="14" spans="2:67" ht="15.75" x14ac:dyDescent="0.2">
      <c r="B14" s="147"/>
      <c r="C14" s="21" t="s">
        <v>103</v>
      </c>
      <c r="D14" s="19" t="s">
        <v>772</v>
      </c>
      <c r="E14" s="19">
        <v>283</v>
      </c>
      <c r="F14" s="20"/>
      <c r="G14" s="19">
        <v>11.5</v>
      </c>
      <c r="H14" s="19">
        <v>92</v>
      </c>
      <c r="I14" s="19"/>
      <c r="J14" s="19">
        <v>7</v>
      </c>
      <c r="K14" s="19">
        <v>25</v>
      </c>
      <c r="L14" s="19">
        <v>1</v>
      </c>
      <c r="M14" s="19">
        <v>5</v>
      </c>
      <c r="N14" s="19">
        <v>15</v>
      </c>
      <c r="O14" s="19">
        <v>0</v>
      </c>
      <c r="P14" s="19">
        <v>0</v>
      </c>
      <c r="Q14" s="19">
        <v>0</v>
      </c>
      <c r="R14" s="19">
        <v>11</v>
      </c>
      <c r="S14" s="18"/>
    </row>
    <row r="15" spans="2:67" ht="15.75" x14ac:dyDescent="0.2">
      <c r="B15" s="147"/>
      <c r="C15" s="21" t="s">
        <v>102</v>
      </c>
      <c r="D15" s="19" t="str">
        <f>D14</f>
        <v>SER</v>
      </c>
      <c r="E15" s="19">
        <f>E14</f>
        <v>283</v>
      </c>
      <c r="F15" s="20"/>
      <c r="G15" s="19">
        <v>11.1</v>
      </c>
      <c r="H15" s="19">
        <v>94.6</v>
      </c>
      <c r="I15" s="19"/>
      <c r="J15" s="19">
        <v>13</v>
      </c>
      <c r="K15" s="19">
        <v>24</v>
      </c>
      <c r="L15" s="19">
        <v>3</v>
      </c>
      <c r="M15" s="19">
        <v>9</v>
      </c>
      <c r="N15" s="19">
        <v>13</v>
      </c>
      <c r="O15" s="19">
        <v>0</v>
      </c>
      <c r="P15" s="19">
        <v>0</v>
      </c>
      <c r="Q15" s="19">
        <v>3</v>
      </c>
      <c r="R15" s="19">
        <v>8</v>
      </c>
      <c r="S15" s="18"/>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886</v>
      </c>
      <c r="C20" s="16" t="s">
        <v>98</v>
      </c>
      <c r="D20" s="15"/>
      <c r="E20" s="13">
        <f>AVERAGE(E14:E18)</f>
        <v>283</v>
      </c>
      <c r="F20" s="13">
        <f>F13</f>
        <v>274.08</v>
      </c>
      <c r="G20" s="13">
        <f t="shared" ref="G20:R20" si="0">AVERAGE(G13:G18)</f>
        <v>10.266666666666666</v>
      </c>
      <c r="H20" s="13">
        <f t="shared" si="0"/>
        <v>84.233333333333334</v>
      </c>
      <c r="I20" s="13" t="e">
        <f t="shared" si="0"/>
        <v>#DIV/0!</v>
      </c>
      <c r="J20" s="13">
        <f t="shared" si="0"/>
        <v>8.6666666666666661</v>
      </c>
      <c r="K20" s="13">
        <f t="shared" si="0"/>
        <v>20.666666666666668</v>
      </c>
      <c r="L20" s="13">
        <f t="shared" si="0"/>
        <v>1.3333333333333333</v>
      </c>
      <c r="M20" s="13">
        <f t="shared" si="0"/>
        <v>4.666666666666667</v>
      </c>
      <c r="N20" s="13">
        <f t="shared" si="0"/>
        <v>11.333333333333334</v>
      </c>
      <c r="O20" s="13">
        <f t="shared" si="0"/>
        <v>0</v>
      </c>
      <c r="P20" s="13">
        <f t="shared" si="0"/>
        <v>0</v>
      </c>
      <c r="Q20" s="13">
        <f t="shared" si="0"/>
        <v>1</v>
      </c>
      <c r="R20" s="13">
        <f t="shared" si="0"/>
        <v>7</v>
      </c>
      <c r="S20" s="12"/>
    </row>
    <row r="21" spans="2:67" ht="15.75" x14ac:dyDescent="0.2">
      <c r="B21" s="17"/>
      <c r="C21" s="16" t="s">
        <v>97</v>
      </c>
      <c r="D21" s="15"/>
      <c r="E21" s="14"/>
      <c r="F21" s="14"/>
      <c r="G21" s="13">
        <f t="shared" ref="G21:R21" si="1">STDEV(G13:G18)/SQRT(COUNT(G13:G18))</f>
        <v>1.0397649306988157</v>
      </c>
      <c r="H21" s="13">
        <f t="shared" si="1"/>
        <v>9.0976798018932925</v>
      </c>
      <c r="I21" s="13" t="e">
        <f t="shared" si="1"/>
        <v>#DIV/0!</v>
      </c>
      <c r="J21" s="13">
        <f t="shared" si="1"/>
        <v>2.1858128414340001</v>
      </c>
      <c r="K21" s="13">
        <f t="shared" si="1"/>
        <v>3.8441875315569338</v>
      </c>
      <c r="L21" s="13">
        <f t="shared" si="1"/>
        <v>0.88191710368819698</v>
      </c>
      <c r="M21" s="13">
        <f t="shared" si="1"/>
        <v>2.6034165586355518</v>
      </c>
      <c r="N21" s="13">
        <f t="shared" si="1"/>
        <v>2.7284509239574843</v>
      </c>
      <c r="O21" s="13">
        <f t="shared" si="1"/>
        <v>0</v>
      </c>
      <c r="P21" s="13">
        <f t="shared" si="1"/>
        <v>0</v>
      </c>
      <c r="Q21" s="13">
        <f t="shared" si="1"/>
        <v>1</v>
      </c>
      <c r="R21" s="13">
        <f t="shared" si="1"/>
        <v>2.6457513110645907</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202</v>
      </c>
      <c r="C23" s="21" t="s">
        <v>104</v>
      </c>
      <c r="D23" s="19" t="s">
        <v>772</v>
      </c>
      <c r="E23" s="19">
        <v>282</v>
      </c>
      <c r="F23" s="19">
        <v>2357.13</v>
      </c>
      <c r="G23" s="19">
        <v>11.8</v>
      </c>
      <c r="H23" s="19">
        <v>117</v>
      </c>
      <c r="I23" s="19"/>
      <c r="J23" s="19">
        <v>8</v>
      </c>
      <c r="K23" s="19">
        <v>23</v>
      </c>
      <c r="L23" s="19">
        <v>1</v>
      </c>
      <c r="M23" s="19">
        <v>13</v>
      </c>
      <c r="N23" s="19">
        <v>18</v>
      </c>
      <c r="O23" s="19">
        <v>0</v>
      </c>
      <c r="P23" s="19">
        <v>0</v>
      </c>
      <c r="Q23" s="19">
        <v>6</v>
      </c>
      <c r="R23" s="19">
        <v>5</v>
      </c>
      <c r="S23" s="18" t="s">
        <v>752</v>
      </c>
      <c r="U23" s="102">
        <v>3</v>
      </c>
      <c r="V23" s="102">
        <f>IF($H23="","",$H23)</f>
        <v>117</v>
      </c>
      <c r="W23" s="102">
        <f>IF(V23="","",V23/100)</f>
        <v>1.17</v>
      </c>
      <c r="X23" s="102">
        <f>IF($G23="","",$G23)</f>
        <v>11.8</v>
      </c>
      <c r="Y23" s="102">
        <f>IF($K23="","",$K23)</f>
        <v>23</v>
      </c>
      <c r="Z23" s="102">
        <f>IF(J23="","",J23-1)</f>
        <v>7</v>
      </c>
      <c r="AA23" s="102">
        <f>IF($L23="","",$L23)</f>
        <v>1</v>
      </c>
      <c r="AB23" s="102">
        <f>IF($M23="","",$M23)</f>
        <v>13</v>
      </c>
      <c r="AC23" s="102">
        <f>IF($H24="","",$H24)</f>
        <v>108</v>
      </c>
      <c r="AD23" s="102">
        <f>IF(AC23="","",AC23/100)</f>
        <v>1.08</v>
      </c>
      <c r="AE23" s="102">
        <f>IF($G24="","",$G24)</f>
        <v>10.8</v>
      </c>
      <c r="AF23" s="102">
        <f>IF($K24="","",$K24)</f>
        <v>29</v>
      </c>
      <c r="AG23" s="102">
        <f>IF(J24="","",J24-1)</f>
        <v>6</v>
      </c>
      <c r="AH23" s="102">
        <f>IF($L24="","",$L24)</f>
        <v>1</v>
      </c>
      <c r="AI23" s="102">
        <f>IF($M24="","",$M24)</f>
        <v>11</v>
      </c>
      <c r="AJ23" s="102">
        <f>IF($H25="","",$H25)</f>
        <v>104.2</v>
      </c>
      <c r="AK23" s="102">
        <f>IF(AJ23="","",AJ23/100)</f>
        <v>1.042</v>
      </c>
      <c r="AL23" s="102">
        <f>IF($G25="","",$G25)</f>
        <v>15.2</v>
      </c>
      <c r="AM23" s="102">
        <f>IF($K25="","",$K25)</f>
        <v>25</v>
      </c>
      <c r="AN23" s="102">
        <f>IF(J25="","",J25-1)</f>
        <v>6</v>
      </c>
      <c r="AO23" s="102">
        <f>IF($L25="","",$L25)</f>
        <v>1</v>
      </c>
      <c r="AP23" s="102">
        <f>IF($M25="","",$M25)</f>
        <v>23</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0</v>
      </c>
      <c r="BM23" s="102">
        <f>SUM(P23:P28)/U23</f>
        <v>0</v>
      </c>
      <c r="BN23" s="102">
        <f>SUM(Q23:Q28)/U23</f>
        <v>10.333333333333334</v>
      </c>
      <c r="BO23" s="102">
        <f>SUM(R23:R28)/U23</f>
        <v>14</v>
      </c>
    </row>
    <row r="24" spans="2:67" ht="15.75" x14ac:dyDescent="0.2">
      <c r="B24" s="147"/>
      <c r="C24" s="21" t="s">
        <v>103</v>
      </c>
      <c r="D24" s="19" t="s">
        <v>772</v>
      </c>
      <c r="E24" s="19">
        <v>283</v>
      </c>
      <c r="F24" s="20"/>
      <c r="G24" s="19">
        <v>10.8</v>
      </c>
      <c r="H24" s="19">
        <v>108</v>
      </c>
      <c r="I24" s="19"/>
      <c r="J24" s="19">
        <v>7</v>
      </c>
      <c r="K24" s="19">
        <v>29</v>
      </c>
      <c r="L24" s="19">
        <v>1</v>
      </c>
      <c r="M24" s="19">
        <v>11</v>
      </c>
      <c r="N24" s="19">
        <v>15</v>
      </c>
      <c r="O24" s="19">
        <v>0</v>
      </c>
      <c r="P24" s="19">
        <v>0</v>
      </c>
      <c r="Q24" s="19">
        <v>12</v>
      </c>
      <c r="R24" s="19">
        <v>13</v>
      </c>
      <c r="S24" s="18" t="s">
        <v>752</v>
      </c>
    </row>
    <row r="25" spans="2:67" ht="15.75" x14ac:dyDescent="0.2">
      <c r="B25" s="147"/>
      <c r="C25" s="21" t="s">
        <v>102</v>
      </c>
      <c r="D25" s="19" t="str">
        <f>D24</f>
        <v>SER</v>
      </c>
      <c r="E25" s="19">
        <f>E24</f>
        <v>283</v>
      </c>
      <c r="F25" s="20"/>
      <c r="G25" s="19">
        <v>15.2</v>
      </c>
      <c r="H25" s="19">
        <v>104.2</v>
      </c>
      <c r="I25" s="19"/>
      <c r="J25" s="19">
        <v>7</v>
      </c>
      <c r="K25" s="19">
        <v>25</v>
      </c>
      <c r="L25" s="19">
        <v>1</v>
      </c>
      <c r="M25" s="19">
        <v>23</v>
      </c>
      <c r="N25" s="19">
        <v>29</v>
      </c>
      <c r="O25" s="19">
        <v>0</v>
      </c>
      <c r="P25" s="19">
        <v>0</v>
      </c>
      <c r="Q25" s="19">
        <v>13</v>
      </c>
      <c r="R25" s="19">
        <v>24</v>
      </c>
      <c r="S25" s="18" t="s">
        <v>731</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283</v>
      </c>
      <c r="F30" s="13">
        <f>F23</f>
        <v>2357.13</v>
      </c>
      <c r="G30" s="13">
        <f t="shared" ref="G30:R30" si="2">AVERAGE(G23:G28)</f>
        <v>12.6</v>
      </c>
      <c r="H30" s="13">
        <f t="shared" si="2"/>
        <v>109.73333333333333</v>
      </c>
      <c r="I30" s="13" t="e">
        <f t="shared" si="2"/>
        <v>#DIV/0!</v>
      </c>
      <c r="J30" s="13">
        <f t="shared" si="2"/>
        <v>7.333333333333333</v>
      </c>
      <c r="K30" s="13">
        <f t="shared" si="2"/>
        <v>25.666666666666668</v>
      </c>
      <c r="L30" s="13">
        <f t="shared" si="2"/>
        <v>1</v>
      </c>
      <c r="M30" s="13">
        <f t="shared" si="2"/>
        <v>15.666666666666666</v>
      </c>
      <c r="N30" s="13">
        <f t="shared" si="2"/>
        <v>20.666666666666668</v>
      </c>
      <c r="O30" s="13">
        <f t="shared" si="2"/>
        <v>0</v>
      </c>
      <c r="P30" s="13">
        <f t="shared" si="2"/>
        <v>0</v>
      </c>
      <c r="Q30" s="13">
        <f t="shared" si="2"/>
        <v>10.333333333333334</v>
      </c>
      <c r="R30" s="13">
        <f t="shared" si="2"/>
        <v>14</v>
      </c>
      <c r="S30" s="12"/>
    </row>
    <row r="31" spans="2:67" ht="15.75" x14ac:dyDescent="0.2">
      <c r="B31" s="17"/>
      <c r="C31" s="16" t="s">
        <v>97</v>
      </c>
      <c r="D31" s="15"/>
      <c r="E31" s="14"/>
      <c r="F31" s="14"/>
      <c r="G31" s="13">
        <f t="shared" ref="G31:R31" si="3">STDEV(G23:G28)/SQRT(COUNT(G23:G28))</f>
        <v>1.3316656236958848</v>
      </c>
      <c r="H31" s="13">
        <f t="shared" si="3"/>
        <v>3.7953187539974085</v>
      </c>
      <c r="I31" s="13" t="e">
        <f t="shared" si="3"/>
        <v>#DIV/0!</v>
      </c>
      <c r="J31" s="13">
        <f t="shared" si="3"/>
        <v>0.33333333333333337</v>
      </c>
      <c r="K31" s="13">
        <f t="shared" si="3"/>
        <v>1.763834207376394</v>
      </c>
      <c r="L31" s="13">
        <f t="shared" si="3"/>
        <v>0</v>
      </c>
      <c r="M31" s="13">
        <f t="shared" si="3"/>
        <v>3.7118429085533471</v>
      </c>
      <c r="N31" s="13">
        <f t="shared" si="3"/>
        <v>4.2557151116012371</v>
      </c>
      <c r="O31" s="13">
        <f t="shared" si="3"/>
        <v>0</v>
      </c>
      <c r="P31" s="13">
        <f t="shared" si="3"/>
        <v>0</v>
      </c>
      <c r="Q31" s="13">
        <f t="shared" si="3"/>
        <v>2.185812841434001</v>
      </c>
      <c r="R31" s="13">
        <f t="shared" si="3"/>
        <v>5.5075705472861021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203</v>
      </c>
      <c r="C33" s="21" t="s">
        <v>104</v>
      </c>
      <c r="D33" s="19" t="s">
        <v>772</v>
      </c>
      <c r="E33" s="19">
        <v>282</v>
      </c>
      <c r="F33" s="19">
        <v>1810.86</v>
      </c>
      <c r="G33" s="19">
        <v>10.31</v>
      </c>
      <c r="H33" s="19">
        <v>107.6</v>
      </c>
      <c r="I33" s="19"/>
      <c r="J33" s="19">
        <v>5</v>
      </c>
      <c r="K33" s="19">
        <v>28</v>
      </c>
      <c r="L33" s="19">
        <v>0</v>
      </c>
      <c r="M33" s="19">
        <v>0</v>
      </c>
      <c r="N33" s="19">
        <v>27</v>
      </c>
      <c r="O33" s="19">
        <v>0</v>
      </c>
      <c r="P33" s="19">
        <v>0</v>
      </c>
      <c r="Q33" s="19">
        <v>1</v>
      </c>
      <c r="R33" s="19">
        <v>7</v>
      </c>
      <c r="S33" s="18" t="s">
        <v>752</v>
      </c>
      <c r="U33" s="102">
        <v>3</v>
      </c>
      <c r="V33" s="102">
        <f>IF($H33="","",$H33)</f>
        <v>107.6</v>
      </c>
      <c r="W33" s="102">
        <f>IF(V33="","",V33/100)</f>
        <v>1.0759999999999998</v>
      </c>
      <c r="X33" s="102">
        <f>IF($G33="","",$G33)</f>
        <v>10.31</v>
      </c>
      <c r="Y33" s="102">
        <f>IF($K33="","",$K33)</f>
        <v>28</v>
      </c>
      <c r="Z33" s="102">
        <f>IF(J33="","",J33-1)</f>
        <v>4</v>
      </c>
      <c r="AA33" s="102">
        <f>IF($L33="","",$L33)</f>
        <v>0</v>
      </c>
      <c r="AB33" s="102">
        <f>IF($M33="","",$M33)</f>
        <v>0</v>
      </c>
      <c r="AC33" s="102">
        <f>IF($H34="","",$H34)</f>
        <v>118.7</v>
      </c>
      <c r="AD33" s="102">
        <f>IF(AC33="","",AC33/100)</f>
        <v>1.1870000000000001</v>
      </c>
      <c r="AE33" s="102">
        <f>IF($G34="","",$G34)</f>
        <v>12.54</v>
      </c>
      <c r="AF33" s="102">
        <f>IF($K34="","",$K34)</f>
        <v>31</v>
      </c>
      <c r="AG33" s="102">
        <f>IF(J34="","",J34-1)</f>
        <v>3</v>
      </c>
      <c r="AH33" s="102">
        <f>IF($L34="","",$L34)</f>
        <v>2</v>
      </c>
      <c r="AI33" s="102">
        <f>IF($M34="","",$M34)</f>
        <v>12</v>
      </c>
      <c r="AJ33" s="102">
        <f>IF($H35="","",$H35)</f>
        <v>113.3</v>
      </c>
      <c r="AK33" s="102">
        <f>IF(AJ33="","",AJ33/100)</f>
        <v>1.133</v>
      </c>
      <c r="AL33" s="102">
        <f>IF($G35="","",$G35)</f>
        <v>12.8</v>
      </c>
      <c r="AM33" s="102">
        <f>IF($K35="","",$K35)</f>
        <v>32</v>
      </c>
      <c r="AN33" s="102">
        <f>IF(J35="","",J35-1)</f>
        <v>6</v>
      </c>
      <c r="AO33" s="102">
        <f>IF($L35="","",$L35)</f>
        <v>1</v>
      </c>
      <c r="AP33" s="102">
        <f>IF($M35="","",$M35)</f>
        <v>14</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v>
      </c>
      <c r="BM33" s="102">
        <f>SUM(P33:P38)/U33</f>
        <v>0</v>
      </c>
      <c r="BN33" s="102">
        <f>SUM(Q33:Q38)/U33</f>
        <v>3</v>
      </c>
      <c r="BO33" s="102">
        <f>SUM(R33:R38)/U33</f>
        <v>14</v>
      </c>
    </row>
    <row r="34" spans="2:67" ht="15.75" x14ac:dyDescent="0.2">
      <c r="B34" s="147"/>
      <c r="C34" s="21" t="s">
        <v>103</v>
      </c>
      <c r="D34" s="19" t="s">
        <v>745</v>
      </c>
      <c r="E34" s="19">
        <v>287</v>
      </c>
      <c r="F34" s="20"/>
      <c r="G34" s="19">
        <v>12.54</v>
      </c>
      <c r="H34" s="19">
        <v>118.7</v>
      </c>
      <c r="I34" s="19"/>
      <c r="J34" s="19">
        <v>4</v>
      </c>
      <c r="K34" s="19">
        <v>31</v>
      </c>
      <c r="L34" s="19">
        <v>2</v>
      </c>
      <c r="M34" s="19">
        <v>12</v>
      </c>
      <c r="N34" s="19">
        <v>28</v>
      </c>
      <c r="O34" s="19">
        <v>0</v>
      </c>
      <c r="P34" s="19">
        <v>0</v>
      </c>
      <c r="Q34" s="19">
        <v>5</v>
      </c>
      <c r="R34" s="19">
        <v>15</v>
      </c>
      <c r="S34" s="18"/>
    </row>
    <row r="35" spans="2:67" ht="15.75" x14ac:dyDescent="0.2">
      <c r="B35" s="147"/>
      <c r="C35" s="21" t="s">
        <v>102</v>
      </c>
      <c r="D35" s="19" t="str">
        <f>D34</f>
        <v>CO'B</v>
      </c>
      <c r="E35" s="19">
        <f>E34</f>
        <v>287</v>
      </c>
      <c r="F35" s="20"/>
      <c r="G35" s="19">
        <v>12.8</v>
      </c>
      <c r="H35" s="19">
        <v>113.3</v>
      </c>
      <c r="I35" s="19"/>
      <c r="J35" s="19">
        <v>7</v>
      </c>
      <c r="K35" s="19">
        <v>32</v>
      </c>
      <c r="L35" s="19">
        <v>1</v>
      </c>
      <c r="M35" s="19">
        <v>14</v>
      </c>
      <c r="N35" s="19">
        <v>35</v>
      </c>
      <c r="O35" s="19">
        <v>0</v>
      </c>
      <c r="P35" s="19">
        <v>0</v>
      </c>
      <c r="Q35" s="19">
        <v>3</v>
      </c>
      <c r="R35" s="19">
        <v>20</v>
      </c>
      <c r="S35" s="18"/>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153</v>
      </c>
      <c r="C40" s="16" t="s">
        <v>98</v>
      </c>
      <c r="D40" s="15"/>
      <c r="E40" s="13">
        <f>AVERAGE(E34:E38)</f>
        <v>287</v>
      </c>
      <c r="F40" s="13">
        <f>F33</f>
        <v>1810.86</v>
      </c>
      <c r="G40" s="13">
        <f t="shared" ref="G40:R40" si="4">AVERAGE(G33:G38)</f>
        <v>11.883333333333335</v>
      </c>
      <c r="H40" s="13">
        <f t="shared" si="4"/>
        <v>113.2</v>
      </c>
      <c r="I40" s="13" t="e">
        <f t="shared" si="4"/>
        <v>#DIV/0!</v>
      </c>
      <c r="J40" s="13">
        <f t="shared" si="4"/>
        <v>5.333333333333333</v>
      </c>
      <c r="K40" s="13">
        <f t="shared" si="4"/>
        <v>30.333333333333332</v>
      </c>
      <c r="L40" s="13">
        <f t="shared" si="4"/>
        <v>1</v>
      </c>
      <c r="M40" s="13">
        <f t="shared" si="4"/>
        <v>8.6666666666666661</v>
      </c>
      <c r="N40" s="13">
        <f t="shared" si="4"/>
        <v>30</v>
      </c>
      <c r="O40" s="13">
        <f t="shared" si="4"/>
        <v>0</v>
      </c>
      <c r="P40" s="13">
        <f t="shared" si="4"/>
        <v>0</v>
      </c>
      <c r="Q40" s="13">
        <f t="shared" si="4"/>
        <v>3</v>
      </c>
      <c r="R40" s="13">
        <f t="shared" si="4"/>
        <v>14</v>
      </c>
      <c r="S40" s="12"/>
    </row>
    <row r="41" spans="2:67" ht="15.75" x14ac:dyDescent="0.2">
      <c r="B41" s="17"/>
      <c r="C41" s="16" t="s">
        <v>97</v>
      </c>
      <c r="D41" s="15"/>
      <c r="E41" s="14"/>
      <c r="F41" s="14"/>
      <c r="G41" s="13">
        <f t="shared" ref="G41:R41" si="5">STDEV(G33:G38)/SQRT(COUNT(G33:G38))</f>
        <v>0.79023906368755126</v>
      </c>
      <c r="H41" s="13">
        <f t="shared" si="5"/>
        <v>3.2046840717924159</v>
      </c>
      <c r="I41" s="13" t="e">
        <f t="shared" si="5"/>
        <v>#DIV/0!</v>
      </c>
      <c r="J41" s="13">
        <f t="shared" si="5"/>
        <v>0.88191710368819731</v>
      </c>
      <c r="K41" s="13">
        <f t="shared" si="5"/>
        <v>1.2018504251546633</v>
      </c>
      <c r="L41" s="13">
        <f t="shared" si="5"/>
        <v>0.57735026918962584</v>
      </c>
      <c r="M41" s="13">
        <f t="shared" si="5"/>
        <v>4.3716256828680002</v>
      </c>
      <c r="N41" s="13">
        <f t="shared" si="5"/>
        <v>2.5166114784235836</v>
      </c>
      <c r="O41" s="13">
        <f t="shared" si="5"/>
        <v>0</v>
      </c>
      <c r="P41" s="13">
        <f t="shared" si="5"/>
        <v>0</v>
      </c>
      <c r="Q41" s="13">
        <f t="shared" si="5"/>
        <v>1.1547005383792517</v>
      </c>
      <c r="R41" s="13">
        <f t="shared" si="5"/>
        <v>3.7859388972001824</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204</v>
      </c>
      <c r="C43" s="21" t="s">
        <v>104</v>
      </c>
      <c r="D43" s="19" t="s">
        <v>772</v>
      </c>
      <c r="E43" s="19">
        <v>282</v>
      </c>
      <c r="F43" s="19">
        <v>466.25</v>
      </c>
      <c r="G43" s="19">
        <v>9.1199999999999992</v>
      </c>
      <c r="H43" s="19">
        <v>84.2</v>
      </c>
      <c r="I43" s="19"/>
      <c r="J43" s="19">
        <v>7</v>
      </c>
      <c r="K43" s="19">
        <v>21</v>
      </c>
      <c r="L43" s="19">
        <v>2</v>
      </c>
      <c r="M43" s="19">
        <v>12</v>
      </c>
      <c r="N43" s="19">
        <v>15</v>
      </c>
      <c r="O43" s="19">
        <v>0</v>
      </c>
      <c r="P43" s="19">
        <v>0</v>
      </c>
      <c r="Q43" s="19">
        <v>0</v>
      </c>
      <c r="R43" s="19">
        <v>6</v>
      </c>
      <c r="S43" s="18"/>
      <c r="U43" s="102">
        <v>3</v>
      </c>
      <c r="V43" s="102">
        <f>IF($H43="","",$H43)</f>
        <v>84.2</v>
      </c>
      <c r="W43" s="102">
        <f>IF(V43="","",V43/100)</f>
        <v>0.84200000000000008</v>
      </c>
      <c r="X43" s="102">
        <f>IF($G43="","",$G43)</f>
        <v>9.1199999999999992</v>
      </c>
      <c r="Y43" s="102">
        <f>IF($K43="","",$K43)</f>
        <v>21</v>
      </c>
      <c r="Z43" s="102">
        <f>IF(J43="","",J43-1)</f>
        <v>6</v>
      </c>
      <c r="AA43" s="102">
        <f>IF($L43="","",$L43)</f>
        <v>2</v>
      </c>
      <c r="AB43" s="102">
        <f>IF($M43="","",$M43)</f>
        <v>12</v>
      </c>
      <c r="AC43" s="102">
        <f>IF($H44="","",$H44)</f>
        <v>96.3</v>
      </c>
      <c r="AD43" s="102">
        <f>IF(AC43="","",AC43/100)</f>
        <v>0.96299999999999997</v>
      </c>
      <c r="AE43" s="102">
        <f>IF($G44="","",$G44)</f>
        <v>9.9</v>
      </c>
      <c r="AF43" s="102">
        <f>IF($K44="","",$K44)</f>
        <v>22</v>
      </c>
      <c r="AG43" s="102">
        <f>IF(J44="","",J44-1)</f>
        <v>5</v>
      </c>
      <c r="AH43" s="102">
        <f>IF($L44="","",$L44)</f>
        <v>2</v>
      </c>
      <c r="AI43" s="102">
        <f>IF($M44="","",$M44)</f>
        <v>4</v>
      </c>
      <c r="AJ43" s="102">
        <f>IF($H45="","",$H45)</f>
        <v>118.9</v>
      </c>
      <c r="AK43" s="102">
        <f>IF(AJ43="","",AJ43/100)</f>
        <v>1.1890000000000001</v>
      </c>
      <c r="AL43" s="102">
        <f>IF($G45="","",$G45)</f>
        <v>14.15</v>
      </c>
      <c r="AM43" s="102">
        <f>IF($K45="","",$K45)</f>
        <v>25</v>
      </c>
      <c r="AN43" s="102">
        <f>IF(J45="","",J45-1)</f>
        <v>9</v>
      </c>
      <c r="AO43" s="102">
        <f>IF($L45="","",$L45)</f>
        <v>2</v>
      </c>
      <c r="AP43" s="102">
        <f>IF($M45="","",$M45)</f>
        <v>23</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v>
      </c>
      <c r="BM43" s="102">
        <f>SUM(P43:P48)/U43</f>
        <v>0</v>
      </c>
      <c r="BN43" s="102">
        <f>SUM(Q43:Q48)/U43</f>
        <v>0.33333333333333331</v>
      </c>
      <c r="BO43" s="102">
        <f>SUM(R43:R48)/U43</f>
        <v>12.333333333333334</v>
      </c>
    </row>
    <row r="44" spans="2:67" ht="15.75" x14ac:dyDescent="0.2">
      <c r="B44" s="147"/>
      <c r="C44" s="21" t="s">
        <v>103</v>
      </c>
      <c r="D44" s="19" t="s">
        <v>745</v>
      </c>
      <c r="E44" s="19">
        <v>287</v>
      </c>
      <c r="F44" s="20"/>
      <c r="G44" s="19">
        <v>9.9</v>
      </c>
      <c r="H44" s="19">
        <v>96.3</v>
      </c>
      <c r="I44" s="19"/>
      <c r="J44" s="19">
        <v>6</v>
      </c>
      <c r="K44" s="19">
        <v>22</v>
      </c>
      <c r="L44" s="19">
        <v>2</v>
      </c>
      <c r="M44" s="19">
        <v>4</v>
      </c>
      <c r="N44" s="19">
        <v>14</v>
      </c>
      <c r="O44" s="19">
        <v>0</v>
      </c>
      <c r="P44" s="19">
        <v>0</v>
      </c>
      <c r="Q44" s="19">
        <v>0</v>
      </c>
      <c r="R44" s="19">
        <v>7</v>
      </c>
      <c r="S44" s="18" t="s">
        <v>731</v>
      </c>
    </row>
    <row r="45" spans="2:67" ht="15.75" x14ac:dyDescent="0.2">
      <c r="B45" s="147"/>
      <c r="C45" s="21" t="s">
        <v>102</v>
      </c>
      <c r="D45" s="19" t="str">
        <f>D44</f>
        <v>CO'B</v>
      </c>
      <c r="E45" s="19">
        <f>E44</f>
        <v>287</v>
      </c>
      <c r="F45" s="20"/>
      <c r="G45" s="19">
        <v>14.15</v>
      </c>
      <c r="H45" s="19">
        <v>118.9</v>
      </c>
      <c r="I45" s="19"/>
      <c r="J45" s="19">
        <v>10</v>
      </c>
      <c r="K45" s="19">
        <v>25</v>
      </c>
      <c r="L45" s="19">
        <v>2</v>
      </c>
      <c r="M45" s="19">
        <v>23</v>
      </c>
      <c r="N45" s="19">
        <v>27</v>
      </c>
      <c r="O45" s="19">
        <v>0</v>
      </c>
      <c r="P45" s="19">
        <v>0</v>
      </c>
      <c r="Q45" s="19">
        <v>1</v>
      </c>
      <c r="R45" s="19">
        <v>24</v>
      </c>
      <c r="S45" s="18" t="s">
        <v>732</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t="s">
        <v>741</v>
      </c>
    </row>
    <row r="50" spans="2:67" ht="15.75" x14ac:dyDescent="0.2">
      <c r="B50" s="17" t="s">
        <v>888</v>
      </c>
      <c r="C50" s="16" t="s">
        <v>98</v>
      </c>
      <c r="D50" s="15"/>
      <c r="E50" s="13">
        <f>AVERAGE(E44:E48)</f>
        <v>287</v>
      </c>
      <c r="F50" s="13">
        <f>F43</f>
        <v>466.25</v>
      </c>
      <c r="G50" s="13">
        <f t="shared" ref="G50:R50" si="6">AVERAGE(G43:G48)</f>
        <v>11.056666666666667</v>
      </c>
      <c r="H50" s="13">
        <f t="shared" si="6"/>
        <v>99.8</v>
      </c>
      <c r="I50" s="13" t="e">
        <f t="shared" si="6"/>
        <v>#DIV/0!</v>
      </c>
      <c r="J50" s="13">
        <f t="shared" si="6"/>
        <v>7.666666666666667</v>
      </c>
      <c r="K50" s="13">
        <f t="shared" si="6"/>
        <v>22.666666666666668</v>
      </c>
      <c r="L50" s="13">
        <f t="shared" si="6"/>
        <v>2</v>
      </c>
      <c r="M50" s="13">
        <f t="shared" si="6"/>
        <v>13</v>
      </c>
      <c r="N50" s="13">
        <f t="shared" si="6"/>
        <v>18.666666666666668</v>
      </c>
      <c r="O50" s="13">
        <f t="shared" si="6"/>
        <v>0</v>
      </c>
      <c r="P50" s="13">
        <f t="shared" si="6"/>
        <v>0</v>
      </c>
      <c r="Q50" s="13">
        <f t="shared" si="6"/>
        <v>0.33333333333333331</v>
      </c>
      <c r="R50" s="13">
        <f t="shared" si="6"/>
        <v>12.333333333333334</v>
      </c>
      <c r="S50" s="12"/>
    </row>
    <row r="51" spans="2:67" ht="15.75" x14ac:dyDescent="0.2">
      <c r="B51" s="17"/>
      <c r="C51" s="16" t="s">
        <v>97</v>
      </c>
      <c r="D51" s="15"/>
      <c r="E51" s="14"/>
      <c r="F51" s="14"/>
      <c r="G51" s="13">
        <f t="shared" ref="G51:R51" si="7">STDEV(G43:G48)/SQRT(COUNT(G43:G48))</f>
        <v>1.5629708179546307</v>
      </c>
      <c r="H51" s="13">
        <f t="shared" si="7"/>
        <v>10.168742957383389</v>
      </c>
      <c r="I51" s="13" t="e">
        <f t="shared" si="7"/>
        <v>#DIV/0!</v>
      </c>
      <c r="J51" s="13">
        <f t="shared" si="7"/>
        <v>1.2018504251546627</v>
      </c>
      <c r="K51" s="13">
        <f t="shared" si="7"/>
        <v>1.2018504251546633</v>
      </c>
      <c r="L51" s="13">
        <f t="shared" si="7"/>
        <v>0</v>
      </c>
      <c r="M51" s="13">
        <f t="shared" si="7"/>
        <v>5.5075705472861021</v>
      </c>
      <c r="N51" s="13">
        <f t="shared" si="7"/>
        <v>4.1766546953805577</v>
      </c>
      <c r="O51" s="13">
        <f t="shared" si="7"/>
        <v>0</v>
      </c>
      <c r="P51" s="13">
        <f t="shared" si="7"/>
        <v>0</v>
      </c>
      <c r="Q51" s="13">
        <f t="shared" si="7"/>
        <v>0.33333333333333337</v>
      </c>
      <c r="R51" s="13">
        <f t="shared" si="7"/>
        <v>5.8404718226450774</v>
      </c>
      <c r="S51" s="12"/>
    </row>
    <row r="52" spans="2:67" ht="3.75" customHeight="1" x14ac:dyDescent="0.2">
      <c r="B52" s="11"/>
      <c r="C52" s="9"/>
      <c r="D52" s="9"/>
      <c r="E52" s="10"/>
      <c r="F52" s="10"/>
      <c r="G52" s="9"/>
      <c r="H52" s="9"/>
      <c r="I52" s="9"/>
      <c r="J52" s="9"/>
      <c r="K52" s="10">
        <v>8</v>
      </c>
      <c r="L52" s="10"/>
      <c r="M52" s="10"/>
      <c r="N52" s="10"/>
      <c r="O52" s="10"/>
      <c r="P52" s="10"/>
      <c r="Q52" s="9"/>
      <c r="R52" s="9"/>
      <c r="S52" s="8"/>
    </row>
    <row r="53" spans="2:67" ht="15.75" x14ac:dyDescent="0.2">
      <c r="B53" s="147">
        <f>B43+1</f>
        <v>205</v>
      </c>
      <c r="C53" s="21" t="s">
        <v>104</v>
      </c>
      <c r="D53" s="19" t="s">
        <v>772</v>
      </c>
      <c r="E53" s="19">
        <v>282</v>
      </c>
      <c r="F53" s="19">
        <v>655.36</v>
      </c>
      <c r="G53" s="19">
        <v>10.84</v>
      </c>
      <c r="H53" s="19">
        <v>113.1</v>
      </c>
      <c r="I53" s="19"/>
      <c r="J53" s="19">
        <v>8</v>
      </c>
      <c r="K53" s="19">
        <v>26</v>
      </c>
      <c r="L53" s="19">
        <v>1</v>
      </c>
      <c r="M53" s="19">
        <v>15</v>
      </c>
      <c r="N53" s="19">
        <v>23</v>
      </c>
      <c r="O53" s="19">
        <v>0</v>
      </c>
      <c r="P53" s="19">
        <v>0</v>
      </c>
      <c r="Q53" s="19">
        <v>2</v>
      </c>
      <c r="R53" s="19">
        <v>5</v>
      </c>
      <c r="S53" s="18" t="s">
        <v>731</v>
      </c>
      <c r="T53" s="7" t="s">
        <v>829</v>
      </c>
      <c r="U53" s="102">
        <v>3</v>
      </c>
      <c r="V53" s="102">
        <f>IF($H53="","",$H53)</f>
        <v>113.1</v>
      </c>
      <c r="W53" s="102">
        <f>IF(V53="","",V53/100)</f>
        <v>1.131</v>
      </c>
      <c r="X53" s="102">
        <f>IF($G53="","",$G53)</f>
        <v>10.84</v>
      </c>
      <c r="Y53" s="102">
        <f>IF($K53="","",$K53)</f>
        <v>26</v>
      </c>
      <c r="Z53" s="102">
        <f>IF(J53="","",J53-1)</f>
        <v>7</v>
      </c>
      <c r="AA53" s="102">
        <f>IF($L53="","",$L53)</f>
        <v>1</v>
      </c>
      <c r="AB53" s="102">
        <f>IF($M53="","",$M53)</f>
        <v>15</v>
      </c>
      <c r="AC53" s="102">
        <f>IF($H54="","",$H54)</f>
        <v>110.2</v>
      </c>
      <c r="AD53" s="102">
        <f>IF(AC53="","",AC53/100)</f>
        <v>1.1020000000000001</v>
      </c>
      <c r="AE53" s="102">
        <f>IF($G54="","",$G54)</f>
        <v>16.75</v>
      </c>
      <c r="AF53" s="102">
        <f>IF($K54="","",$K54)</f>
        <v>28</v>
      </c>
      <c r="AG53" s="102">
        <f>IF(J54="","",J54-1)</f>
        <v>6</v>
      </c>
      <c r="AH53" s="102">
        <f>IF($L54="","",$L54)</f>
        <v>5</v>
      </c>
      <c r="AI53" s="102">
        <f>IF($M54="","",$M54)</f>
        <v>38</v>
      </c>
      <c r="AJ53" s="102">
        <f>IF($H55="","",$H55)</f>
        <v>132.80000000000001</v>
      </c>
      <c r="AK53" s="102">
        <f>IF(AJ53="","",AJ53/100)</f>
        <v>1.3280000000000001</v>
      </c>
      <c r="AL53" s="102">
        <f>IF($G55="","",$G55)</f>
        <v>24.85</v>
      </c>
      <c r="AM53" s="102">
        <f>IF($K55="","",$K55)</f>
        <v>33</v>
      </c>
      <c r="AN53" s="102">
        <f>IF(J55="","",J55-1)</f>
        <v>4</v>
      </c>
      <c r="AO53" s="102">
        <f>IF($L55="","",$L55)</f>
        <v>3</v>
      </c>
      <c r="AP53" s="102">
        <f>IF($M55="","",$M55)</f>
        <v>49</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v>
      </c>
      <c r="BM53" s="102">
        <f>SUM(P53:P58)/U53</f>
        <v>0</v>
      </c>
      <c r="BN53" s="102">
        <f>SUM(Q53:Q58)/U53</f>
        <v>8</v>
      </c>
      <c r="BO53" s="102">
        <f>SUM(R53:R58)/U53</f>
        <v>27.333333333333332</v>
      </c>
    </row>
    <row r="54" spans="2:67" ht="15.75" x14ac:dyDescent="0.2">
      <c r="B54" s="147"/>
      <c r="C54" s="21" t="s">
        <v>103</v>
      </c>
      <c r="D54" s="19" t="s">
        <v>745</v>
      </c>
      <c r="E54" s="19">
        <v>283</v>
      </c>
      <c r="F54" s="20"/>
      <c r="G54" s="19">
        <v>16.75</v>
      </c>
      <c r="H54" s="19">
        <v>110.2</v>
      </c>
      <c r="I54" s="19"/>
      <c r="J54" s="19">
        <v>7</v>
      </c>
      <c r="K54" s="19">
        <v>28</v>
      </c>
      <c r="L54" s="19">
        <v>5</v>
      </c>
      <c r="M54" s="19">
        <v>38</v>
      </c>
      <c r="N54" s="19">
        <v>49</v>
      </c>
      <c r="O54" s="19">
        <v>0</v>
      </c>
      <c r="P54" s="19">
        <v>0</v>
      </c>
      <c r="Q54" s="19">
        <v>1</v>
      </c>
      <c r="R54" s="19">
        <v>41</v>
      </c>
      <c r="S54" s="18"/>
      <c r="T54" s="7" t="s">
        <v>883</v>
      </c>
    </row>
    <row r="55" spans="2:67" ht="15.75" x14ac:dyDescent="0.2">
      <c r="B55" s="147"/>
      <c r="C55" s="21" t="s">
        <v>102</v>
      </c>
      <c r="D55" s="19" t="str">
        <f>D54</f>
        <v>CO'B</v>
      </c>
      <c r="E55" s="19">
        <f>E54</f>
        <v>283</v>
      </c>
      <c r="F55" s="20"/>
      <c r="G55" s="19">
        <v>24.85</v>
      </c>
      <c r="H55" s="19">
        <v>132.80000000000001</v>
      </c>
      <c r="I55" s="19"/>
      <c r="J55" s="19">
        <v>5</v>
      </c>
      <c r="K55" s="19">
        <v>33</v>
      </c>
      <c r="L55" s="19">
        <v>3</v>
      </c>
      <c r="M55" s="19">
        <v>49</v>
      </c>
      <c r="N55" s="19">
        <v>91</v>
      </c>
      <c r="O55" s="19">
        <v>0</v>
      </c>
      <c r="P55" s="19">
        <v>0</v>
      </c>
      <c r="Q55" s="19">
        <v>21</v>
      </c>
      <c r="R55" s="19">
        <v>36</v>
      </c>
      <c r="S55" s="18"/>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158</v>
      </c>
      <c r="C60" s="16" t="s">
        <v>98</v>
      </c>
      <c r="D60" s="15"/>
      <c r="E60" s="13">
        <f>AVERAGE(E54:E58)</f>
        <v>283</v>
      </c>
      <c r="F60" s="13">
        <f>F53</f>
        <v>655.36</v>
      </c>
      <c r="G60" s="13">
        <f>AVERAGE(G53:G58)</f>
        <v>17.48</v>
      </c>
      <c r="H60" s="13">
        <f>AVERAGE(H53:H58)</f>
        <v>118.7</v>
      </c>
      <c r="I60" s="13" t="e">
        <f>AVERAGE(I53:I58)</f>
        <v>#DIV/0!</v>
      </c>
      <c r="J60" s="13">
        <f>AVERAGE(J53:J58)</f>
        <v>6.666666666666667</v>
      </c>
      <c r="K60" s="13">
        <f>AVERAGE(K54:K58)</f>
        <v>30.5</v>
      </c>
      <c r="L60" s="13">
        <f t="shared" ref="L60:R60" si="8">AVERAGE(L53:L58)</f>
        <v>3</v>
      </c>
      <c r="M60" s="13">
        <f t="shared" si="8"/>
        <v>34</v>
      </c>
      <c r="N60" s="13">
        <f t="shared" si="8"/>
        <v>54.333333333333336</v>
      </c>
      <c r="O60" s="13">
        <f t="shared" si="8"/>
        <v>0</v>
      </c>
      <c r="P60" s="13">
        <f t="shared" si="8"/>
        <v>0</v>
      </c>
      <c r="Q60" s="13">
        <f t="shared" si="8"/>
        <v>8</v>
      </c>
      <c r="R60" s="13">
        <f t="shared" si="8"/>
        <v>27.333333333333332</v>
      </c>
      <c r="S60" s="12"/>
    </row>
    <row r="61" spans="2:67" ht="15.75" x14ac:dyDescent="0.2">
      <c r="B61" s="17"/>
      <c r="C61" s="16" t="s">
        <v>97</v>
      </c>
      <c r="D61" s="15"/>
      <c r="E61" s="14"/>
      <c r="F61" s="14"/>
      <c r="G61" s="13">
        <f>STDEV(G53:G58)/SQRT(COUNT(G53:G58))</f>
        <v>4.0607757879498863</v>
      </c>
      <c r="H61" s="13">
        <f>STDEV(H53:H58)/SQRT(COUNT(H53:H58))</f>
        <v>7.0995305009087311</v>
      </c>
      <c r="I61" s="13" t="e">
        <f>STDEV(I53:I58)/SQRT(COUNT(I53:I58))</f>
        <v>#DIV/0!</v>
      </c>
      <c r="J61" s="13">
        <f>STDEV(J53:J58)/SQRT(COUNT(J53:J58))</f>
        <v>0.88191710368819609</v>
      </c>
      <c r="K61" s="13">
        <f>STDEV(K54:K58)/SQRT(COUNT(K54:K58))</f>
        <v>2.5</v>
      </c>
      <c r="L61" s="13">
        <f t="shared" ref="L61:R61" si="9">STDEV(L53:L58)/SQRT(COUNT(L53:L58))</f>
        <v>1.1547005383792517</v>
      </c>
      <c r="M61" s="13">
        <f t="shared" si="9"/>
        <v>10.016652800877813</v>
      </c>
      <c r="N61" s="13">
        <f t="shared" si="9"/>
        <v>19.810210610804834</v>
      </c>
      <c r="O61" s="13">
        <f t="shared" si="9"/>
        <v>0</v>
      </c>
      <c r="P61" s="13">
        <f t="shared" si="9"/>
        <v>0</v>
      </c>
      <c r="Q61" s="13">
        <f t="shared" si="9"/>
        <v>6.5064070986477116</v>
      </c>
      <c r="R61" s="13">
        <f t="shared" si="9"/>
        <v>11.259563836036358</v>
      </c>
      <c r="S61" s="12"/>
    </row>
    <row r="62" spans="2:67" ht="3.75" customHeight="1" x14ac:dyDescent="0.2">
      <c r="B62" s="11"/>
      <c r="C62" s="9"/>
      <c r="D62" s="9"/>
      <c r="E62" s="10"/>
      <c r="F62" s="10"/>
      <c r="G62" s="9"/>
      <c r="H62" s="9"/>
      <c r="I62" s="9"/>
      <c r="J62" s="9"/>
      <c r="K62" s="10">
        <v>9</v>
      </c>
      <c r="L62" s="10"/>
      <c r="M62" s="10"/>
      <c r="N62" s="10"/>
      <c r="O62" s="10"/>
      <c r="P62" s="10"/>
      <c r="Q62" s="9"/>
      <c r="R62" s="9"/>
      <c r="S62" s="8"/>
    </row>
    <row r="63" spans="2:67" ht="15.75" x14ac:dyDescent="0.2">
      <c r="B63" s="147">
        <f>B53+1</f>
        <v>206</v>
      </c>
      <c r="C63" s="21" t="s">
        <v>104</v>
      </c>
      <c r="D63" s="19" t="s">
        <v>772</v>
      </c>
      <c r="E63" s="19">
        <v>282</v>
      </c>
      <c r="F63" s="19">
        <v>1737.53</v>
      </c>
      <c r="G63" s="19">
        <v>16.91</v>
      </c>
      <c r="H63" s="19">
        <v>114.2</v>
      </c>
      <c r="I63" s="19"/>
      <c r="J63" s="19">
        <v>10</v>
      </c>
      <c r="K63" s="19">
        <v>30</v>
      </c>
      <c r="L63" s="19">
        <v>4</v>
      </c>
      <c r="M63" s="19">
        <v>31</v>
      </c>
      <c r="N63" s="19">
        <v>42</v>
      </c>
      <c r="O63" s="19">
        <v>0</v>
      </c>
      <c r="P63" s="19">
        <v>0</v>
      </c>
      <c r="Q63" s="19">
        <v>7</v>
      </c>
      <c r="R63" s="19">
        <v>43</v>
      </c>
      <c r="S63" s="18"/>
      <c r="U63" s="102">
        <v>3</v>
      </c>
      <c r="V63" s="102">
        <f>IF($H63="","",$H63)</f>
        <v>114.2</v>
      </c>
      <c r="W63" s="102">
        <f>IF(V63="","",V63/100)</f>
        <v>1.1420000000000001</v>
      </c>
      <c r="X63" s="102">
        <f>IF($G63="","",$G63)</f>
        <v>16.91</v>
      </c>
      <c r="Y63" s="102">
        <f>IF($K63="","",$K63)</f>
        <v>30</v>
      </c>
      <c r="Z63" s="102">
        <f>IF(J63="","",J63-1)</f>
        <v>9</v>
      </c>
      <c r="AA63" s="102">
        <f>IF($L63="","",$L63)</f>
        <v>4</v>
      </c>
      <c r="AB63" s="102">
        <f>IF($M63="","",$M63)</f>
        <v>31</v>
      </c>
      <c r="AC63" s="102">
        <f>IF($H64="","",$H64)</f>
        <v>114.3</v>
      </c>
      <c r="AD63" s="102">
        <f>IF(AC63="","",AC63/100)</f>
        <v>1.143</v>
      </c>
      <c r="AE63" s="102">
        <f>IF($G64="","",$G64)</f>
        <v>13.38</v>
      </c>
      <c r="AF63" s="102">
        <f>IF($K64="","",$K64)</f>
        <v>38</v>
      </c>
      <c r="AG63" s="102">
        <f>IF(J64="","",J64-1)</f>
        <v>5</v>
      </c>
      <c r="AH63" s="102">
        <f>IF($L64="","",$L64)</f>
        <v>3</v>
      </c>
      <c r="AI63" s="102">
        <f>IF($M64="","",$M64)</f>
        <v>30</v>
      </c>
      <c r="AJ63" s="102">
        <f>IF($H65="","",$H65)</f>
        <v>110.8</v>
      </c>
      <c r="AK63" s="102">
        <f>IF(AJ63="","",AJ63/100)</f>
        <v>1.1079999999999999</v>
      </c>
      <c r="AL63" s="102">
        <f>IF($G65="","",$G65)</f>
        <v>14.66</v>
      </c>
      <c r="AM63" s="102">
        <f>IF($K65="","",$K65)</f>
        <v>29</v>
      </c>
      <c r="AN63" s="102">
        <f>IF(J65="","",J65-1)</f>
        <v>7</v>
      </c>
      <c r="AO63" s="102">
        <f>IF($L65="","",$L65)</f>
        <v>3</v>
      </c>
      <c r="AP63" s="102">
        <f>IF($M65="","",$M65)</f>
        <v>29</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0</v>
      </c>
      <c r="BM63" s="102">
        <f>SUM(P63:P68)/U63</f>
        <v>0</v>
      </c>
      <c r="BN63" s="102">
        <f>SUM(Q63:Q68)/U63</f>
        <v>6</v>
      </c>
      <c r="BO63" s="102">
        <f>SUM(R63:R68)/U63</f>
        <v>30.666666666666668</v>
      </c>
    </row>
    <row r="64" spans="2:67" ht="15.75" x14ac:dyDescent="0.2">
      <c r="B64" s="147"/>
      <c r="C64" s="21" t="s">
        <v>103</v>
      </c>
      <c r="D64" s="19" t="s">
        <v>745</v>
      </c>
      <c r="E64" s="19">
        <v>287</v>
      </c>
      <c r="F64" s="20"/>
      <c r="G64" s="19">
        <v>13.38</v>
      </c>
      <c r="H64" s="19">
        <v>114.3</v>
      </c>
      <c r="I64" s="19"/>
      <c r="J64" s="19">
        <v>6</v>
      </c>
      <c r="K64" s="19">
        <v>38</v>
      </c>
      <c r="L64" s="19">
        <v>3</v>
      </c>
      <c r="M64" s="19">
        <v>30</v>
      </c>
      <c r="N64" s="19">
        <v>42</v>
      </c>
      <c r="O64" s="19">
        <v>0</v>
      </c>
      <c r="P64" s="19">
        <v>0</v>
      </c>
      <c r="Q64" s="19">
        <v>4</v>
      </c>
      <c r="R64" s="19">
        <v>30</v>
      </c>
      <c r="S64" s="18"/>
    </row>
    <row r="65" spans="2:67" ht="15.75" x14ac:dyDescent="0.2">
      <c r="B65" s="147"/>
      <c r="C65" s="21" t="s">
        <v>102</v>
      </c>
      <c r="D65" s="19" t="str">
        <f>D64</f>
        <v>CO'B</v>
      </c>
      <c r="E65" s="19">
        <f>E64</f>
        <v>287</v>
      </c>
      <c r="F65" s="20"/>
      <c r="G65" s="19">
        <v>14.66</v>
      </c>
      <c r="H65" s="19">
        <v>110.8</v>
      </c>
      <c r="I65" s="19"/>
      <c r="J65" s="19">
        <v>8</v>
      </c>
      <c r="K65" s="19">
        <v>29</v>
      </c>
      <c r="L65" s="19">
        <v>3</v>
      </c>
      <c r="M65" s="19">
        <v>29</v>
      </c>
      <c r="N65" s="19">
        <v>35</v>
      </c>
      <c r="O65" s="19">
        <v>0</v>
      </c>
      <c r="P65" s="19">
        <v>0</v>
      </c>
      <c r="Q65" s="19">
        <v>7</v>
      </c>
      <c r="R65" s="19">
        <v>19</v>
      </c>
      <c r="S65" s="18" t="s">
        <v>736</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889</v>
      </c>
      <c r="C70" s="16" t="s">
        <v>98</v>
      </c>
      <c r="D70" s="15"/>
      <c r="E70" s="13">
        <f>AVERAGE(E64:E68)</f>
        <v>287</v>
      </c>
      <c r="F70" s="13">
        <f>F63</f>
        <v>1737.53</v>
      </c>
      <c r="G70" s="13">
        <f>AVERAGE(G63:G68)</f>
        <v>14.983333333333334</v>
      </c>
      <c r="H70" s="13">
        <f>AVERAGE(H63:H68)</f>
        <v>113.10000000000001</v>
      </c>
      <c r="I70" s="13" t="e">
        <f>AVERAGE(I63:I68)</f>
        <v>#DIV/0!</v>
      </c>
      <c r="J70" s="13">
        <f>AVERAGE(J63:J68)</f>
        <v>8</v>
      </c>
      <c r="K70" s="13">
        <f>AVERAGE(K64:K68)</f>
        <v>33.5</v>
      </c>
      <c r="L70" s="13">
        <f t="shared" ref="L70:R70" si="10">AVERAGE(L63:L68)</f>
        <v>3.3333333333333335</v>
      </c>
      <c r="M70" s="13">
        <f t="shared" si="10"/>
        <v>30</v>
      </c>
      <c r="N70" s="13">
        <f t="shared" si="10"/>
        <v>39.666666666666664</v>
      </c>
      <c r="O70" s="13">
        <f t="shared" si="10"/>
        <v>0</v>
      </c>
      <c r="P70" s="13">
        <f t="shared" si="10"/>
        <v>0</v>
      </c>
      <c r="Q70" s="13">
        <f t="shared" si="10"/>
        <v>6</v>
      </c>
      <c r="R70" s="13">
        <f t="shared" si="10"/>
        <v>30.666666666666668</v>
      </c>
      <c r="S70" s="12"/>
    </row>
    <row r="71" spans="2:67" ht="15.75" x14ac:dyDescent="0.2">
      <c r="B71" s="17"/>
      <c r="C71" s="16" t="s">
        <v>97</v>
      </c>
      <c r="D71" s="15"/>
      <c r="E71" s="14"/>
      <c r="F71" s="14"/>
      <c r="G71" s="13">
        <f>STDEV(G63:G68)/SQRT(COUNT(G63:G68))</f>
        <v>1.031767631031544</v>
      </c>
      <c r="H71" s="13">
        <f>STDEV(H63:H68)/SQRT(COUNT(H63:H68))</f>
        <v>1.1503622617824942</v>
      </c>
      <c r="I71" s="13" t="e">
        <f>STDEV(I63:I68)/SQRT(COUNT(I63:I68))</f>
        <v>#DIV/0!</v>
      </c>
      <c r="J71" s="13">
        <f>STDEV(J63:J68)/SQRT(COUNT(J63:J68))</f>
        <v>1.1547005383792517</v>
      </c>
      <c r="K71" s="13">
        <f>STDEV(K64:K68)/SQRT(COUNT(K64:K68))</f>
        <v>4.5</v>
      </c>
      <c r="L71" s="13">
        <f t="shared" ref="L71:R71" si="11">STDEV(L63:L68)/SQRT(COUNT(L63:L68))</f>
        <v>0.33333333333333276</v>
      </c>
      <c r="M71" s="13">
        <f t="shared" si="11"/>
        <v>0.57735026918962584</v>
      </c>
      <c r="N71" s="13">
        <f t="shared" si="11"/>
        <v>2.3333333333333335</v>
      </c>
      <c r="O71" s="13">
        <f t="shared" si="11"/>
        <v>0</v>
      </c>
      <c r="P71" s="13">
        <f t="shared" si="11"/>
        <v>0</v>
      </c>
      <c r="Q71" s="13">
        <f t="shared" si="11"/>
        <v>1</v>
      </c>
      <c r="R71" s="13">
        <f t="shared" si="11"/>
        <v>6.9362173488949352</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207</v>
      </c>
      <c r="C73" s="21" t="s">
        <v>104</v>
      </c>
      <c r="D73" s="19" t="s">
        <v>772</v>
      </c>
      <c r="E73" s="19">
        <v>282</v>
      </c>
      <c r="F73" s="19">
        <v>1201.6500000000001</v>
      </c>
      <c r="G73" s="19">
        <v>13.35</v>
      </c>
      <c r="H73" s="19">
        <v>102.3</v>
      </c>
      <c r="I73" s="19"/>
      <c r="J73" s="19">
        <v>4</v>
      </c>
      <c r="K73" s="19">
        <v>27</v>
      </c>
      <c r="L73" s="19">
        <v>3</v>
      </c>
      <c r="M73" s="19">
        <v>24</v>
      </c>
      <c r="N73" s="19">
        <v>41</v>
      </c>
      <c r="O73" s="19">
        <v>0</v>
      </c>
      <c r="P73" s="19">
        <v>0</v>
      </c>
      <c r="Q73" s="19">
        <v>4</v>
      </c>
      <c r="R73" s="19">
        <v>25</v>
      </c>
      <c r="S73" s="18"/>
      <c r="U73" s="102">
        <v>3</v>
      </c>
      <c r="V73" s="102">
        <f>IF($H73="","",$H73)</f>
        <v>102.3</v>
      </c>
      <c r="W73" s="102">
        <f>IF(V73="","",V73/100)</f>
        <v>1.0229999999999999</v>
      </c>
      <c r="X73" s="102">
        <f>IF($G73="","",$G73)</f>
        <v>13.35</v>
      </c>
      <c r="Y73" s="102">
        <f>IF($K73="","",$K73)</f>
        <v>27</v>
      </c>
      <c r="Z73" s="102">
        <f>IF(J73="","",J73-1)</f>
        <v>3</v>
      </c>
      <c r="AA73" s="102">
        <f>IF($L73="","",$L73)</f>
        <v>3</v>
      </c>
      <c r="AB73" s="102">
        <f>IF($M73="","",$M73)</f>
        <v>24</v>
      </c>
      <c r="AC73" s="102">
        <f>IF($H74="","",$H74)</f>
        <v>95.8</v>
      </c>
      <c r="AD73" s="102">
        <f>IF(AC73="","",AC73/100)</f>
        <v>0.95799999999999996</v>
      </c>
      <c r="AE73" s="102">
        <f>IF($G74="","",$G74)</f>
        <v>9.76</v>
      </c>
      <c r="AF73" s="102">
        <f>IF($K74="","",$K74)</f>
        <v>30</v>
      </c>
      <c r="AG73" s="102">
        <f>IF(J74="","",J74-1)</f>
        <v>7</v>
      </c>
      <c r="AH73" s="102">
        <f>IF($L74="","",$L74)</f>
        <v>1</v>
      </c>
      <c r="AI73" s="102">
        <f>IF($M74="","",$M74)</f>
        <v>7</v>
      </c>
      <c r="AJ73" s="102">
        <f>IF($H75="","",$H75)</f>
        <v>85.7</v>
      </c>
      <c r="AK73" s="102">
        <f>IF(AJ73="","",AJ73/100)</f>
        <v>0.85699999999999998</v>
      </c>
      <c r="AL73" s="102">
        <f>IF($G75="","",$G75)</f>
        <v>10.78</v>
      </c>
      <c r="AM73" s="102">
        <f>IF($K75="","",$K75)</f>
        <v>21</v>
      </c>
      <c r="AN73" s="102">
        <f>IF(J75="","",J75-1)</f>
        <v>6</v>
      </c>
      <c r="AO73" s="102">
        <f>IF($L75="","",$L75)</f>
        <v>9</v>
      </c>
      <c r="AP73" s="102">
        <f>IF($M75="","",$M75)</f>
        <v>21</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v>
      </c>
      <c r="BM73" s="102">
        <f>SUM(P73:P78)/U73</f>
        <v>0</v>
      </c>
      <c r="BN73" s="102">
        <f>SUM(Q73:Q78)/U73</f>
        <v>3</v>
      </c>
      <c r="BO73" s="102">
        <f>SUM(R73:R78)/U73</f>
        <v>13.333333333333334</v>
      </c>
    </row>
    <row r="74" spans="2:67" ht="15.75" x14ac:dyDescent="0.2">
      <c r="B74" s="147"/>
      <c r="C74" s="21" t="s">
        <v>103</v>
      </c>
      <c r="D74" s="19" t="s">
        <v>745</v>
      </c>
      <c r="E74" s="19">
        <v>287</v>
      </c>
      <c r="F74" s="20"/>
      <c r="G74" s="19">
        <v>9.76</v>
      </c>
      <c r="H74" s="19">
        <v>95.8</v>
      </c>
      <c r="I74" s="19"/>
      <c r="J74" s="19">
        <v>8</v>
      </c>
      <c r="K74" s="19">
        <v>30</v>
      </c>
      <c r="L74" s="19">
        <v>1</v>
      </c>
      <c r="M74" s="19">
        <v>7</v>
      </c>
      <c r="N74" s="19">
        <v>22</v>
      </c>
      <c r="O74" s="19">
        <v>0</v>
      </c>
      <c r="P74" s="19">
        <v>0</v>
      </c>
      <c r="Q74" s="19">
        <v>4</v>
      </c>
      <c r="R74" s="19">
        <v>6</v>
      </c>
      <c r="S74" s="18" t="s">
        <v>731</v>
      </c>
    </row>
    <row r="75" spans="2:67" ht="15.75" x14ac:dyDescent="0.2">
      <c r="B75" s="147"/>
      <c r="C75" s="21" t="s">
        <v>102</v>
      </c>
      <c r="D75" s="19" t="str">
        <f>D74</f>
        <v>CO'B</v>
      </c>
      <c r="E75" s="19">
        <f>E74</f>
        <v>287</v>
      </c>
      <c r="F75" s="20"/>
      <c r="G75" s="19">
        <v>10.78</v>
      </c>
      <c r="H75" s="19">
        <v>85.7</v>
      </c>
      <c r="I75" s="19"/>
      <c r="J75" s="19">
        <v>7</v>
      </c>
      <c r="K75" s="19">
        <v>21</v>
      </c>
      <c r="L75" s="19">
        <v>9</v>
      </c>
      <c r="M75" s="19">
        <v>21</v>
      </c>
      <c r="N75" s="19">
        <v>35</v>
      </c>
      <c r="O75" s="19">
        <v>0</v>
      </c>
      <c r="P75" s="19">
        <v>0</v>
      </c>
      <c r="Q75" s="19">
        <v>1</v>
      </c>
      <c r="R75" s="19">
        <v>9</v>
      </c>
      <c r="S75" s="18" t="s">
        <v>731</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156</v>
      </c>
      <c r="C80" s="16" t="s">
        <v>98</v>
      </c>
      <c r="D80" s="15"/>
      <c r="E80" s="13">
        <f>AVERAGE(E74:E78)</f>
        <v>287</v>
      </c>
      <c r="F80" s="13">
        <f>F73</f>
        <v>1201.6500000000001</v>
      </c>
      <c r="G80" s="13">
        <f t="shared" ref="G80:R80" si="12">AVERAGE(G73:G78)</f>
        <v>11.296666666666667</v>
      </c>
      <c r="H80" s="13">
        <f t="shared" si="12"/>
        <v>94.600000000000009</v>
      </c>
      <c r="I80" s="13" t="e">
        <f t="shared" si="12"/>
        <v>#DIV/0!</v>
      </c>
      <c r="J80" s="13">
        <f t="shared" si="12"/>
        <v>6.333333333333333</v>
      </c>
      <c r="K80" s="13">
        <f t="shared" si="12"/>
        <v>26</v>
      </c>
      <c r="L80" s="13">
        <f t="shared" si="12"/>
        <v>4.333333333333333</v>
      </c>
      <c r="M80" s="13">
        <f t="shared" si="12"/>
        <v>17.333333333333332</v>
      </c>
      <c r="N80" s="13">
        <f t="shared" si="12"/>
        <v>32.666666666666664</v>
      </c>
      <c r="O80" s="13">
        <f t="shared" si="12"/>
        <v>0</v>
      </c>
      <c r="P80" s="13">
        <f t="shared" si="12"/>
        <v>0</v>
      </c>
      <c r="Q80" s="13">
        <f t="shared" si="12"/>
        <v>3</v>
      </c>
      <c r="R80" s="13">
        <f t="shared" si="12"/>
        <v>13.333333333333334</v>
      </c>
      <c r="S80" s="12"/>
    </row>
    <row r="81" spans="2:67" ht="15.75" x14ac:dyDescent="0.2">
      <c r="B81" s="17"/>
      <c r="C81" s="16" t="s">
        <v>97</v>
      </c>
      <c r="D81" s="15"/>
      <c r="E81" s="14"/>
      <c r="F81" s="14"/>
      <c r="G81" s="13">
        <f t="shared" ref="G81:R81" si="13">STDEV(G73:G78)/SQRT(COUNT(G73:G78))</f>
        <v>1.0680563863600259</v>
      </c>
      <c r="H81" s="13">
        <f t="shared" si="13"/>
        <v>4.8294237061302994</v>
      </c>
      <c r="I81" s="13" t="e">
        <f t="shared" si="13"/>
        <v>#DIV/0!</v>
      </c>
      <c r="J81" s="13">
        <f t="shared" si="13"/>
        <v>1.2018504251546636</v>
      </c>
      <c r="K81" s="13">
        <f t="shared" si="13"/>
        <v>2.6457513110645907</v>
      </c>
      <c r="L81" s="13">
        <f t="shared" si="13"/>
        <v>2.4037008503093262</v>
      </c>
      <c r="M81" s="13">
        <f t="shared" si="13"/>
        <v>5.2387445485005699</v>
      </c>
      <c r="N81" s="13">
        <f t="shared" si="13"/>
        <v>5.6075346137535726</v>
      </c>
      <c r="O81" s="13">
        <f t="shared" si="13"/>
        <v>0</v>
      </c>
      <c r="P81" s="13">
        <f t="shared" si="13"/>
        <v>0</v>
      </c>
      <c r="Q81" s="13">
        <f t="shared" si="13"/>
        <v>1</v>
      </c>
      <c r="R81" s="13">
        <f t="shared" si="13"/>
        <v>5.8972686709847109</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208</v>
      </c>
      <c r="C83" s="21" t="s">
        <v>104</v>
      </c>
      <c r="D83" s="19" t="s">
        <v>772</v>
      </c>
      <c r="E83" s="19">
        <v>282</v>
      </c>
      <c r="F83" s="19">
        <v>1367.15</v>
      </c>
      <c r="G83" s="19">
        <v>15.55</v>
      </c>
      <c r="H83" s="19">
        <v>94.4</v>
      </c>
      <c r="I83" s="19"/>
      <c r="J83" s="19">
        <v>6</v>
      </c>
      <c r="K83" s="19">
        <v>30</v>
      </c>
      <c r="L83" s="19">
        <v>2</v>
      </c>
      <c r="M83" s="19">
        <v>28</v>
      </c>
      <c r="N83" s="19">
        <v>29</v>
      </c>
      <c r="O83" s="19">
        <v>1</v>
      </c>
      <c r="P83" s="19">
        <v>0</v>
      </c>
      <c r="Q83" s="19">
        <v>6</v>
      </c>
      <c r="R83" s="19">
        <v>30</v>
      </c>
      <c r="S83" s="18"/>
      <c r="U83" s="102">
        <v>3</v>
      </c>
      <c r="V83" s="102">
        <f>IF($H83="","",$H83)</f>
        <v>94.4</v>
      </c>
      <c r="W83" s="102">
        <f>IF(V83="","",V83/100)</f>
        <v>0.94400000000000006</v>
      </c>
      <c r="X83" s="102">
        <f>IF($G83="","",$G83)</f>
        <v>15.55</v>
      </c>
      <c r="Y83" s="102">
        <f>IF($K83="","",$K83)</f>
        <v>30</v>
      </c>
      <c r="Z83" s="102">
        <f>IF(J83="","",J83-1)</f>
        <v>5</v>
      </c>
      <c r="AA83" s="102">
        <f>IF($L83="","",$L83)</f>
        <v>2</v>
      </c>
      <c r="AB83" s="102">
        <f>IF($M83="","",$M83)</f>
        <v>28</v>
      </c>
      <c r="AC83" s="102">
        <f>IF($H84="","",$H84)</f>
        <v>70.2</v>
      </c>
      <c r="AD83" s="102">
        <f>IF(AC83="","",AC83/100)</f>
        <v>0.70200000000000007</v>
      </c>
      <c r="AE83" s="102">
        <f>IF($G84="","",$G84)</f>
        <v>15.93</v>
      </c>
      <c r="AF83" s="102">
        <f>IF($K84="","",$K84)</f>
        <v>20</v>
      </c>
      <c r="AG83" s="102">
        <f>IF(J84="","",J84-1)</f>
        <v>5</v>
      </c>
      <c r="AH83" s="102">
        <f>IF($L84="","",$L84)</f>
        <v>3</v>
      </c>
      <c r="AI83" s="102">
        <f>IF($M84="","",$M84)</f>
        <v>24</v>
      </c>
      <c r="AJ83" s="102">
        <f>IF($H85="","",$H85)</f>
        <v>91</v>
      </c>
      <c r="AK83" s="102">
        <f>IF(AJ83="","",AJ83/100)</f>
        <v>0.91</v>
      </c>
      <c r="AL83" s="102">
        <f>IF($G85="","",$G85)</f>
        <v>17.05</v>
      </c>
      <c r="AM83" s="102">
        <f>IF($K85="","",$K85)</f>
        <v>30</v>
      </c>
      <c r="AN83" s="102">
        <f>IF(J85="","",J85-1)</f>
        <v>7</v>
      </c>
      <c r="AO83" s="102">
        <f>IF($L85="","",$L85)</f>
        <v>3</v>
      </c>
      <c r="AP83" s="102">
        <f>IF($M85="","",$M85)</f>
        <v>35</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1.6666666666666667</v>
      </c>
      <c r="BM83" s="102">
        <f>SUM(P83:P88)/U83</f>
        <v>0</v>
      </c>
      <c r="BN83" s="102">
        <f>SUM(Q83:Q88)/U83</f>
        <v>5.666666666666667</v>
      </c>
      <c r="BO83" s="102">
        <f>SUM(R83:R88)/U83</f>
        <v>28.666666666666668</v>
      </c>
    </row>
    <row r="84" spans="2:67" ht="15.75" x14ac:dyDescent="0.2">
      <c r="B84" s="147"/>
      <c r="C84" s="21" t="s">
        <v>103</v>
      </c>
      <c r="D84" s="19" t="s">
        <v>745</v>
      </c>
      <c r="E84" s="19">
        <v>287</v>
      </c>
      <c r="F84" s="20"/>
      <c r="G84" s="19">
        <v>15.93</v>
      </c>
      <c r="H84" s="19">
        <v>70.2</v>
      </c>
      <c r="I84" s="19"/>
      <c r="J84" s="19">
        <v>6</v>
      </c>
      <c r="K84" s="19">
        <v>20</v>
      </c>
      <c r="L84" s="19">
        <v>3</v>
      </c>
      <c r="M84" s="19">
        <v>24</v>
      </c>
      <c r="N84" s="19">
        <v>26</v>
      </c>
      <c r="O84" s="19">
        <v>4</v>
      </c>
      <c r="P84" s="19">
        <v>0</v>
      </c>
      <c r="Q84" s="19">
        <v>1</v>
      </c>
      <c r="R84" s="19">
        <v>28</v>
      </c>
      <c r="S84" s="18"/>
    </row>
    <row r="85" spans="2:67" ht="15.75" x14ac:dyDescent="0.2">
      <c r="B85" s="147"/>
      <c r="C85" s="21" t="s">
        <v>102</v>
      </c>
      <c r="D85" s="19" t="str">
        <f>D84</f>
        <v>CO'B</v>
      </c>
      <c r="E85" s="19">
        <f>E84</f>
        <v>287</v>
      </c>
      <c r="F85" s="20"/>
      <c r="G85" s="19">
        <v>17.05</v>
      </c>
      <c r="H85" s="19">
        <v>91</v>
      </c>
      <c r="I85" s="19"/>
      <c r="J85" s="19">
        <v>8</v>
      </c>
      <c r="K85" s="19">
        <v>30</v>
      </c>
      <c r="L85" s="19">
        <v>3</v>
      </c>
      <c r="M85" s="19">
        <v>35</v>
      </c>
      <c r="N85" s="19">
        <v>39</v>
      </c>
      <c r="O85" s="19">
        <v>0</v>
      </c>
      <c r="P85" s="19">
        <v>0</v>
      </c>
      <c r="Q85" s="19">
        <v>10</v>
      </c>
      <c r="R85" s="19">
        <v>28</v>
      </c>
      <c r="S85" s="18"/>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157</v>
      </c>
      <c r="C90" s="16" t="s">
        <v>98</v>
      </c>
      <c r="D90" s="15"/>
      <c r="E90" s="13">
        <f>AVERAGE(E84:E88)</f>
        <v>287</v>
      </c>
      <c r="F90" s="13">
        <f>F83</f>
        <v>1367.15</v>
      </c>
      <c r="G90" s="13">
        <f t="shared" ref="G90:R90" si="14">AVERAGE(G83:G88)</f>
        <v>16.176666666666666</v>
      </c>
      <c r="H90" s="13">
        <f t="shared" si="14"/>
        <v>85.2</v>
      </c>
      <c r="I90" s="13" t="e">
        <f t="shared" si="14"/>
        <v>#DIV/0!</v>
      </c>
      <c r="J90" s="13">
        <f t="shared" si="14"/>
        <v>6.666666666666667</v>
      </c>
      <c r="K90" s="13">
        <f t="shared" si="14"/>
        <v>26.666666666666668</v>
      </c>
      <c r="L90" s="13">
        <f t="shared" si="14"/>
        <v>2.6666666666666665</v>
      </c>
      <c r="M90" s="13">
        <f t="shared" si="14"/>
        <v>29</v>
      </c>
      <c r="N90" s="13">
        <f t="shared" si="14"/>
        <v>31.333333333333332</v>
      </c>
      <c r="O90" s="13">
        <f t="shared" si="14"/>
        <v>1.6666666666666667</v>
      </c>
      <c r="P90" s="13">
        <f t="shared" si="14"/>
        <v>0</v>
      </c>
      <c r="Q90" s="13">
        <f t="shared" si="14"/>
        <v>5.666666666666667</v>
      </c>
      <c r="R90" s="13">
        <f t="shared" si="14"/>
        <v>28.666666666666668</v>
      </c>
      <c r="S90" s="12"/>
    </row>
    <row r="91" spans="2:67" ht="15.75" x14ac:dyDescent="0.2">
      <c r="B91" s="17"/>
      <c r="C91" s="16" t="s">
        <v>97</v>
      </c>
      <c r="D91" s="15"/>
      <c r="E91" s="14"/>
      <c r="F91" s="14"/>
      <c r="G91" s="13">
        <f t="shared" ref="G91:R91" si="15">STDEV(G83:G88)/SQRT(COUNT(G83:G88))</f>
        <v>0.45023450679741467</v>
      </c>
      <c r="H91" s="13">
        <f t="shared" si="15"/>
        <v>7.5639495855890351</v>
      </c>
      <c r="I91" s="13" t="e">
        <f t="shared" si="15"/>
        <v>#DIV/0!</v>
      </c>
      <c r="J91" s="13">
        <f t="shared" si="15"/>
        <v>0.66666666666666552</v>
      </c>
      <c r="K91" s="13">
        <f t="shared" si="15"/>
        <v>3.3333333333333299</v>
      </c>
      <c r="L91" s="13">
        <f t="shared" si="15"/>
        <v>0.33333333333333365</v>
      </c>
      <c r="M91" s="13">
        <f t="shared" si="15"/>
        <v>3.2145502536643185</v>
      </c>
      <c r="N91" s="13">
        <f t="shared" si="15"/>
        <v>3.9299420408505292</v>
      </c>
      <c r="O91" s="13">
        <f t="shared" si="15"/>
        <v>1.2018504251546631</v>
      </c>
      <c r="P91" s="13">
        <f t="shared" si="15"/>
        <v>0</v>
      </c>
      <c r="Q91" s="13">
        <f t="shared" si="15"/>
        <v>2.6034165586355518</v>
      </c>
      <c r="R91" s="13">
        <f t="shared" si="15"/>
        <v>0.66666666666666663</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91AA-B453-44E5-85DD-9AD70E13409D}">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301</v>
      </c>
      <c r="C13" s="21" t="s">
        <v>104</v>
      </c>
      <c r="D13" s="19" t="s">
        <v>772</v>
      </c>
      <c r="E13" s="19">
        <v>282</v>
      </c>
      <c r="F13" s="19">
        <v>634.41999999999996</v>
      </c>
      <c r="G13" s="19">
        <v>11.7</v>
      </c>
      <c r="H13" s="19">
        <v>100.2</v>
      </c>
      <c r="I13" s="19"/>
      <c r="J13" s="19">
        <v>7</v>
      </c>
      <c r="K13" s="19">
        <v>25</v>
      </c>
      <c r="L13" s="19">
        <v>1</v>
      </c>
      <c r="M13" s="19">
        <v>4</v>
      </c>
      <c r="N13" s="19">
        <v>18</v>
      </c>
      <c r="O13" s="19">
        <v>0</v>
      </c>
      <c r="P13" s="19">
        <v>0</v>
      </c>
      <c r="Q13" s="19">
        <v>4</v>
      </c>
      <c r="R13" s="19">
        <v>10</v>
      </c>
      <c r="S13" s="18" t="s">
        <v>752</v>
      </c>
      <c r="U13" s="102">
        <v>3</v>
      </c>
      <c r="V13" s="102">
        <f>IF($H13="","",$H13)</f>
        <v>100.2</v>
      </c>
      <c r="W13" s="102">
        <f>IF(V13="","",V13/100)</f>
        <v>1.002</v>
      </c>
      <c r="X13" s="102">
        <f>IF($G13="","",$G13)</f>
        <v>11.7</v>
      </c>
      <c r="Y13" s="102">
        <f>IF($K13="","",$K13)</f>
        <v>25</v>
      </c>
      <c r="Z13" s="102">
        <f>IF(J13="","",J13-1)</f>
        <v>6</v>
      </c>
      <c r="AA13" s="102">
        <f>IF($L13="","",$L13)</f>
        <v>1</v>
      </c>
      <c r="AB13" s="102">
        <f>IF($M13="","",$M13)</f>
        <v>4</v>
      </c>
      <c r="AC13" s="102">
        <f>IF($H14="","",$H14)</f>
        <v>79.2</v>
      </c>
      <c r="AD13" s="102">
        <f>IF(AC13="","",AC13/100)</f>
        <v>0.79200000000000004</v>
      </c>
      <c r="AE13" s="102">
        <f>IF($G14="","",$G14)</f>
        <v>11</v>
      </c>
      <c r="AF13" s="102">
        <f>IF($K14="","",$K14)</f>
        <v>18</v>
      </c>
      <c r="AG13" s="102">
        <f>IF(J14="","",J14-1)</f>
        <v>5</v>
      </c>
      <c r="AH13" s="102">
        <f>IF($L14="","",$L14)</f>
        <v>2</v>
      </c>
      <c r="AI13" s="102">
        <f>IF($M14="","",$M14)</f>
        <v>18</v>
      </c>
      <c r="AJ13" s="102">
        <f>IF($H15="","",$H15)</f>
        <v>80</v>
      </c>
      <c r="AK13" s="102">
        <f>IF(AJ13="","",AJ13/100)</f>
        <v>0.8</v>
      </c>
      <c r="AL13" s="102">
        <f>IF($G15="","",$G15)</f>
        <v>13.8</v>
      </c>
      <c r="AM13" s="102">
        <f>IF($K15="","",$K15)</f>
        <v>19</v>
      </c>
      <c r="AN13" s="102">
        <f>IF(J15="","",J15-1)</f>
        <v>4</v>
      </c>
      <c r="AO13" s="102">
        <f>IF($L15="","",$L15)</f>
        <v>2</v>
      </c>
      <c r="AP13" s="102">
        <f>IF($M15="","",$M15)</f>
        <v>16</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1.6666666666666667</v>
      </c>
      <c r="BM13" s="102">
        <f>SUM(P13:P18)/U13</f>
        <v>0.33333333333333331</v>
      </c>
      <c r="BN13" s="102">
        <f>SUM(Q13:Q18)/U13</f>
        <v>3</v>
      </c>
      <c r="BO13" s="102">
        <f>SUM(R13:R18)/U13</f>
        <v>13</v>
      </c>
    </row>
    <row r="14" spans="2:67" ht="15.75" x14ac:dyDescent="0.2">
      <c r="B14" s="147"/>
      <c r="C14" s="21" t="s">
        <v>103</v>
      </c>
      <c r="D14" s="19" t="s">
        <v>772</v>
      </c>
      <c r="E14" s="19">
        <v>295</v>
      </c>
      <c r="F14" s="20"/>
      <c r="G14" s="19">
        <v>11</v>
      </c>
      <c r="H14" s="19">
        <v>79.2</v>
      </c>
      <c r="I14" s="19"/>
      <c r="J14" s="19">
        <v>6</v>
      </c>
      <c r="K14" s="19">
        <v>18</v>
      </c>
      <c r="L14" s="19">
        <v>2</v>
      </c>
      <c r="M14" s="19">
        <v>18</v>
      </c>
      <c r="N14" s="19">
        <v>20</v>
      </c>
      <c r="O14" s="19">
        <v>0</v>
      </c>
      <c r="P14" s="19">
        <v>0</v>
      </c>
      <c r="Q14" s="19">
        <v>3</v>
      </c>
      <c r="R14" s="19">
        <v>10</v>
      </c>
      <c r="S14" s="18" t="s">
        <v>731</v>
      </c>
    </row>
    <row r="15" spans="2:67" ht="15.75" x14ac:dyDescent="0.2">
      <c r="B15" s="147"/>
      <c r="C15" s="21" t="s">
        <v>102</v>
      </c>
      <c r="D15" s="19" t="str">
        <f>D14</f>
        <v>SER</v>
      </c>
      <c r="E15" s="19">
        <f>E14</f>
        <v>295</v>
      </c>
      <c r="F15" s="20"/>
      <c r="G15" s="19">
        <v>13.8</v>
      </c>
      <c r="H15" s="19">
        <v>80</v>
      </c>
      <c r="I15" s="19"/>
      <c r="J15" s="19">
        <v>5</v>
      </c>
      <c r="K15" s="19">
        <v>19</v>
      </c>
      <c r="L15" s="19">
        <v>2</v>
      </c>
      <c r="M15" s="19">
        <v>16</v>
      </c>
      <c r="N15" s="19">
        <v>14</v>
      </c>
      <c r="O15" s="19">
        <v>5</v>
      </c>
      <c r="P15" s="19">
        <v>1</v>
      </c>
      <c r="Q15" s="19">
        <v>2</v>
      </c>
      <c r="R15" s="19">
        <v>19</v>
      </c>
      <c r="S15" s="18" t="s">
        <v>732</v>
      </c>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885</v>
      </c>
      <c r="C20" s="16" t="s">
        <v>98</v>
      </c>
      <c r="D20" s="15"/>
      <c r="E20" s="13">
        <f>AVERAGE(E14:E18)</f>
        <v>295</v>
      </c>
      <c r="F20" s="13">
        <f>F13</f>
        <v>634.41999999999996</v>
      </c>
      <c r="G20" s="13">
        <f t="shared" ref="G20:R20" si="0">AVERAGE(G13:G18)</f>
        <v>12.166666666666666</v>
      </c>
      <c r="H20" s="13">
        <f t="shared" si="0"/>
        <v>86.466666666666654</v>
      </c>
      <c r="I20" s="13" t="e">
        <f t="shared" si="0"/>
        <v>#DIV/0!</v>
      </c>
      <c r="J20" s="13">
        <f t="shared" si="0"/>
        <v>6</v>
      </c>
      <c r="K20" s="13">
        <f t="shared" si="0"/>
        <v>20.666666666666668</v>
      </c>
      <c r="L20" s="13">
        <f t="shared" si="0"/>
        <v>1.6666666666666667</v>
      </c>
      <c r="M20" s="13">
        <f t="shared" si="0"/>
        <v>12.666666666666666</v>
      </c>
      <c r="N20" s="13">
        <f t="shared" si="0"/>
        <v>17.333333333333332</v>
      </c>
      <c r="O20" s="13">
        <f t="shared" si="0"/>
        <v>1.6666666666666667</v>
      </c>
      <c r="P20" s="13">
        <f t="shared" si="0"/>
        <v>0.33333333333333331</v>
      </c>
      <c r="Q20" s="13">
        <f t="shared" si="0"/>
        <v>3</v>
      </c>
      <c r="R20" s="13">
        <f t="shared" si="0"/>
        <v>13</v>
      </c>
      <c r="S20" s="12"/>
    </row>
    <row r="21" spans="2:67" ht="15.75" x14ac:dyDescent="0.2">
      <c r="B21" s="17"/>
      <c r="C21" s="16" t="s">
        <v>97</v>
      </c>
      <c r="D21" s="15"/>
      <c r="E21" s="14"/>
      <c r="F21" s="14"/>
      <c r="G21" s="13">
        <f t="shared" ref="G21:R21" si="1">STDEV(G13:G18)/SQRT(COUNT(G13:G18))</f>
        <v>0.84129529760826449</v>
      </c>
      <c r="H21" s="13">
        <f t="shared" si="1"/>
        <v>6.8705490642630211</v>
      </c>
      <c r="I21" s="13" t="e">
        <f t="shared" si="1"/>
        <v>#DIV/0!</v>
      </c>
      <c r="J21" s="13">
        <f t="shared" si="1"/>
        <v>0.57735026918962584</v>
      </c>
      <c r="K21" s="13">
        <f t="shared" si="1"/>
        <v>2.1858128414340032</v>
      </c>
      <c r="L21" s="13">
        <f t="shared" si="1"/>
        <v>0.3333333333333332</v>
      </c>
      <c r="M21" s="13">
        <f t="shared" si="1"/>
        <v>4.3716256828680011</v>
      </c>
      <c r="N21" s="13">
        <f t="shared" si="1"/>
        <v>1.7638342073763922</v>
      </c>
      <c r="O21" s="13">
        <f t="shared" si="1"/>
        <v>1.6666666666666667</v>
      </c>
      <c r="P21" s="13">
        <f t="shared" si="1"/>
        <v>0.33333333333333337</v>
      </c>
      <c r="Q21" s="13">
        <f t="shared" si="1"/>
        <v>0.57735026918962584</v>
      </c>
      <c r="R21" s="13">
        <f t="shared" si="1"/>
        <v>3.0000000000000004</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302</v>
      </c>
      <c r="C23" s="21" t="s">
        <v>104</v>
      </c>
      <c r="D23" s="19" t="s">
        <v>772</v>
      </c>
      <c r="E23" s="19">
        <v>282</v>
      </c>
      <c r="F23" s="19">
        <v>995.98</v>
      </c>
      <c r="G23" s="19">
        <v>13.9</v>
      </c>
      <c r="H23" s="19">
        <v>91.2</v>
      </c>
      <c r="I23" s="19"/>
      <c r="J23" s="19">
        <v>9</v>
      </c>
      <c r="K23" s="19">
        <v>27</v>
      </c>
      <c r="L23" s="19">
        <v>1</v>
      </c>
      <c r="M23" s="19">
        <v>13</v>
      </c>
      <c r="N23" s="19">
        <v>23</v>
      </c>
      <c r="O23" s="19">
        <v>0</v>
      </c>
      <c r="P23" s="19">
        <v>0</v>
      </c>
      <c r="Q23" s="19">
        <v>6</v>
      </c>
      <c r="R23" s="19">
        <v>11</v>
      </c>
      <c r="S23" s="18" t="s">
        <v>731</v>
      </c>
      <c r="U23" s="102">
        <v>3</v>
      </c>
      <c r="V23" s="102">
        <f>IF($H23="","",$H23)</f>
        <v>91.2</v>
      </c>
      <c r="W23" s="102">
        <f>IF(V23="","",V23/100)</f>
        <v>0.91200000000000003</v>
      </c>
      <c r="X23" s="102">
        <f>IF($G23="","",$G23)</f>
        <v>13.9</v>
      </c>
      <c r="Y23" s="102">
        <f>IF($K23="","",$K23)</f>
        <v>27</v>
      </c>
      <c r="Z23" s="102">
        <f>IF(J23="","",J23-1)</f>
        <v>8</v>
      </c>
      <c r="AA23" s="102">
        <f>IF($L23="","",$L23)</f>
        <v>1</v>
      </c>
      <c r="AB23" s="102">
        <f>IF($M23="","",$M23)</f>
        <v>13</v>
      </c>
      <c r="AC23" s="102">
        <f>IF($H24="","",$H24)</f>
        <v>49.5</v>
      </c>
      <c r="AD23" s="102">
        <f>IF(AC23="","",AC23/100)</f>
        <v>0.495</v>
      </c>
      <c r="AE23" s="102">
        <f>IF($G24="","",$G24)</f>
        <v>6.7</v>
      </c>
      <c r="AF23" s="102">
        <f>IF($K24="","",$K24)</f>
        <v>13</v>
      </c>
      <c r="AG23" s="102">
        <f>IF(J24="","",J24-1)</f>
        <v>7</v>
      </c>
      <c r="AH23" s="102">
        <f>IF($L24="","",$L24)</f>
        <v>0</v>
      </c>
      <c r="AI23" s="102">
        <f>IF($M24="","",$M24)</f>
        <v>0</v>
      </c>
      <c r="AJ23" s="102">
        <f>IF($H25="","",$H25)</f>
        <v>87.4</v>
      </c>
      <c r="AK23" s="102">
        <f>IF(AJ23="","",AJ23/100)</f>
        <v>0.87400000000000011</v>
      </c>
      <c r="AL23" s="102">
        <f>IF($G25="","",$G25)</f>
        <v>13.6</v>
      </c>
      <c r="AM23" s="102">
        <f>IF($K25="","",$K25)</f>
        <v>21</v>
      </c>
      <c r="AN23" s="102">
        <f>IF(J25="","",J25-1)</f>
        <v>5</v>
      </c>
      <c r="AO23" s="102">
        <f>IF($L25="","",$L25)</f>
        <v>3</v>
      </c>
      <c r="AP23" s="102">
        <f>IF($M25="","",$M25)</f>
        <v>20</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0.33333333333333331</v>
      </c>
      <c r="BM23" s="102">
        <f>SUM(P23:P28)/U23</f>
        <v>0</v>
      </c>
      <c r="BN23" s="102">
        <f>SUM(Q23:Q28)/U23</f>
        <v>3.3333333333333335</v>
      </c>
      <c r="BO23" s="102">
        <f>SUM(R23:R28)/U23</f>
        <v>9</v>
      </c>
    </row>
    <row r="24" spans="2:67" ht="15.75" x14ac:dyDescent="0.2">
      <c r="B24" s="147"/>
      <c r="C24" s="21" t="s">
        <v>103</v>
      </c>
      <c r="D24" s="19" t="s">
        <v>772</v>
      </c>
      <c r="E24" s="19">
        <v>295</v>
      </c>
      <c r="F24" s="20"/>
      <c r="G24" s="19">
        <v>6.7</v>
      </c>
      <c r="H24" s="19">
        <v>49.5</v>
      </c>
      <c r="I24" s="19"/>
      <c r="J24" s="19">
        <v>8</v>
      </c>
      <c r="K24" s="19">
        <v>13</v>
      </c>
      <c r="L24" s="19">
        <v>0</v>
      </c>
      <c r="M24" s="19">
        <v>0</v>
      </c>
      <c r="N24" s="19">
        <v>6</v>
      </c>
      <c r="O24" s="19">
        <v>0</v>
      </c>
      <c r="P24" s="19">
        <v>0</v>
      </c>
      <c r="Q24" s="19">
        <v>0</v>
      </c>
      <c r="R24" s="19">
        <v>2</v>
      </c>
      <c r="S24" s="18" t="s">
        <v>752</v>
      </c>
    </row>
    <row r="25" spans="2:67" ht="15.75" x14ac:dyDescent="0.2">
      <c r="B25" s="147"/>
      <c r="C25" s="21" t="s">
        <v>102</v>
      </c>
      <c r="D25" s="19" t="str">
        <f>D24</f>
        <v>SER</v>
      </c>
      <c r="E25" s="19">
        <f>E24</f>
        <v>295</v>
      </c>
      <c r="F25" s="20"/>
      <c r="G25" s="19">
        <v>13.6</v>
      </c>
      <c r="H25" s="19">
        <v>87.4</v>
      </c>
      <c r="I25" s="19"/>
      <c r="J25" s="19">
        <v>6</v>
      </c>
      <c r="K25" s="19">
        <v>21</v>
      </c>
      <c r="L25" s="19">
        <v>3</v>
      </c>
      <c r="M25" s="19">
        <v>20</v>
      </c>
      <c r="N25" s="19">
        <v>15</v>
      </c>
      <c r="O25" s="19">
        <v>1</v>
      </c>
      <c r="P25" s="19">
        <v>0</v>
      </c>
      <c r="Q25" s="19">
        <v>4</v>
      </c>
      <c r="R25" s="19">
        <v>14</v>
      </c>
      <c r="S25" s="18"/>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156</v>
      </c>
      <c r="C30" s="16" t="s">
        <v>98</v>
      </c>
      <c r="D30" s="15"/>
      <c r="E30" s="13">
        <f>AVERAGE(E24:E28)</f>
        <v>295</v>
      </c>
      <c r="F30" s="13">
        <f>G23</f>
        <v>13.9</v>
      </c>
      <c r="G30" s="13">
        <f t="shared" ref="G30:R30" si="2">AVERAGE(G23:G28)</f>
        <v>11.4</v>
      </c>
      <c r="H30" s="13">
        <f t="shared" si="2"/>
        <v>76.033333333333331</v>
      </c>
      <c r="I30" s="13" t="e">
        <f t="shared" si="2"/>
        <v>#DIV/0!</v>
      </c>
      <c r="J30" s="13">
        <f t="shared" si="2"/>
        <v>7.666666666666667</v>
      </c>
      <c r="K30" s="13">
        <f t="shared" si="2"/>
        <v>20.333333333333332</v>
      </c>
      <c r="L30" s="13">
        <f t="shared" si="2"/>
        <v>1.3333333333333333</v>
      </c>
      <c r="M30" s="13">
        <f t="shared" si="2"/>
        <v>11</v>
      </c>
      <c r="N30" s="13">
        <f t="shared" si="2"/>
        <v>14.666666666666666</v>
      </c>
      <c r="O30" s="13">
        <f t="shared" si="2"/>
        <v>0.33333333333333331</v>
      </c>
      <c r="P30" s="13">
        <f t="shared" si="2"/>
        <v>0</v>
      </c>
      <c r="Q30" s="13">
        <f t="shared" si="2"/>
        <v>3.3333333333333335</v>
      </c>
      <c r="R30" s="13">
        <f t="shared" si="2"/>
        <v>9</v>
      </c>
      <c r="S30" s="12"/>
    </row>
    <row r="31" spans="2:67" ht="15.75" x14ac:dyDescent="0.2">
      <c r="B31" s="17"/>
      <c r="C31" s="16" t="s">
        <v>97</v>
      </c>
      <c r="D31" s="15"/>
      <c r="E31" s="14"/>
      <c r="F31" s="14"/>
      <c r="G31" s="13">
        <f t="shared" ref="G31:R31" si="3">STDEV(G23:G28)/SQRT(COUNT(G23:G28))</f>
        <v>2.3515952032609677</v>
      </c>
      <c r="H31" s="13">
        <f t="shared" si="3"/>
        <v>13.311941172412748</v>
      </c>
      <c r="I31" s="13" t="e">
        <f t="shared" si="3"/>
        <v>#DIV/0!</v>
      </c>
      <c r="J31" s="13">
        <f t="shared" si="3"/>
        <v>0.88191710368819609</v>
      </c>
      <c r="K31" s="13">
        <f t="shared" si="3"/>
        <v>4.0551750201988144</v>
      </c>
      <c r="L31" s="13">
        <f t="shared" si="3"/>
        <v>0.88191710368819698</v>
      </c>
      <c r="M31" s="13">
        <f t="shared" si="3"/>
        <v>5.8594652770823155</v>
      </c>
      <c r="N31" s="13">
        <f t="shared" si="3"/>
        <v>4.9103066208854118</v>
      </c>
      <c r="O31" s="13">
        <f t="shared" si="3"/>
        <v>0.33333333333333337</v>
      </c>
      <c r="P31" s="13">
        <f t="shared" si="3"/>
        <v>0</v>
      </c>
      <c r="Q31" s="13">
        <f t="shared" si="3"/>
        <v>1.7638342073763937</v>
      </c>
      <c r="R31" s="13">
        <f t="shared" si="3"/>
        <v>3.6055512754639896</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303</v>
      </c>
      <c r="C33" s="21" t="s">
        <v>104</v>
      </c>
      <c r="D33" s="19" t="s">
        <v>772</v>
      </c>
      <c r="E33" s="19">
        <v>282</v>
      </c>
      <c r="F33" s="19">
        <v>1640.2</v>
      </c>
      <c r="G33" s="19">
        <v>15.8</v>
      </c>
      <c r="H33" s="19">
        <v>95</v>
      </c>
      <c r="I33" s="19"/>
      <c r="J33" s="19">
        <v>6</v>
      </c>
      <c r="K33" s="19">
        <v>22</v>
      </c>
      <c r="L33" s="19">
        <v>1</v>
      </c>
      <c r="M33" s="19">
        <v>14</v>
      </c>
      <c r="N33" s="19">
        <v>20</v>
      </c>
      <c r="O33" s="19">
        <v>1</v>
      </c>
      <c r="P33" s="19">
        <v>0</v>
      </c>
      <c r="Q33" s="19">
        <v>3</v>
      </c>
      <c r="R33" s="19">
        <v>25</v>
      </c>
      <c r="S33" s="18" t="s">
        <v>731</v>
      </c>
      <c r="T33" s="7" t="s">
        <v>884</v>
      </c>
      <c r="U33" s="102">
        <v>3</v>
      </c>
      <c r="V33" s="102">
        <f>IF($H33="","",$H33)</f>
        <v>95</v>
      </c>
      <c r="W33" s="102">
        <f>IF(V33="","",V33/100)</f>
        <v>0.95</v>
      </c>
      <c r="X33" s="102">
        <f>IF($G33="","",$G33)</f>
        <v>15.8</v>
      </c>
      <c r="Y33" s="102">
        <f>IF($K33="","",$K33)</f>
        <v>22</v>
      </c>
      <c r="Z33" s="102">
        <f>IF(J33="","",J33-1)</f>
        <v>5</v>
      </c>
      <c r="AA33" s="102">
        <f>IF($L33="","",$L33)</f>
        <v>1</v>
      </c>
      <c r="AB33" s="102">
        <f>IF($M33="","",$M33)</f>
        <v>14</v>
      </c>
      <c r="AC33" s="102">
        <f>IF($H34="","",$H34)</f>
        <v>111</v>
      </c>
      <c r="AD33" s="102">
        <f>IF(AC33="","",AC33/100)</f>
        <v>1.1100000000000001</v>
      </c>
      <c r="AE33" s="102">
        <f>IF($G34="","",$G34)</f>
        <v>13.7</v>
      </c>
      <c r="AF33" s="102">
        <f>IF($K34="","",$K34)</f>
        <v>23</v>
      </c>
      <c r="AG33" s="102">
        <f>IF(J34="","",J34-1)</f>
        <v>6</v>
      </c>
      <c r="AH33" s="102">
        <f>IF($L34="","",$L34)</f>
        <v>2</v>
      </c>
      <c r="AI33" s="102">
        <f>IF($M34="","",$M34)</f>
        <v>16</v>
      </c>
      <c r="AJ33" s="102">
        <f>IF($H35="","",$H35)</f>
        <v>91</v>
      </c>
      <c r="AK33" s="102">
        <f>IF(AJ33="","",AJ33/100)</f>
        <v>0.91</v>
      </c>
      <c r="AL33" s="102">
        <f>IF($G35="","",$G35)</f>
        <v>14.6</v>
      </c>
      <c r="AM33" s="102">
        <f>IF($K35="","",$K35)</f>
        <v>24</v>
      </c>
      <c r="AN33" s="102">
        <f>IF(J35="","",J35-1)</f>
        <v>3</v>
      </c>
      <c r="AO33" s="102">
        <f>IF($L35="","",$L35)</f>
        <v>2</v>
      </c>
      <c r="AP33" s="102">
        <f>IF($M35="","",$M35)</f>
        <v>25</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0.33333333333333331</v>
      </c>
      <c r="BM33" s="102">
        <f>SUM(P33:P38)/U33</f>
        <v>0</v>
      </c>
      <c r="BN33" s="102">
        <f>SUM(Q33:Q38)/U33</f>
        <v>4.666666666666667</v>
      </c>
      <c r="BO33" s="102">
        <f>SUM(R33:R38)/U33</f>
        <v>22.666666666666668</v>
      </c>
    </row>
    <row r="34" spans="2:67" ht="15.75" x14ac:dyDescent="0.2">
      <c r="B34" s="147"/>
      <c r="C34" s="21" t="s">
        <v>103</v>
      </c>
      <c r="D34" s="19" t="s">
        <v>772</v>
      </c>
      <c r="E34" s="19">
        <v>295</v>
      </c>
      <c r="F34" s="20"/>
      <c r="G34" s="19">
        <v>13.7</v>
      </c>
      <c r="H34" s="19">
        <v>111</v>
      </c>
      <c r="I34" s="19"/>
      <c r="J34" s="19">
        <v>7</v>
      </c>
      <c r="K34" s="19">
        <v>23</v>
      </c>
      <c r="L34" s="19">
        <v>2</v>
      </c>
      <c r="M34" s="19">
        <v>16</v>
      </c>
      <c r="N34" s="19">
        <v>25</v>
      </c>
      <c r="O34" s="19">
        <v>0</v>
      </c>
      <c r="P34" s="19">
        <v>0</v>
      </c>
      <c r="Q34" s="19">
        <v>4</v>
      </c>
      <c r="R34" s="19">
        <v>17</v>
      </c>
      <c r="S34" s="18" t="s">
        <v>731</v>
      </c>
    </row>
    <row r="35" spans="2:67" ht="15.75" x14ac:dyDescent="0.2">
      <c r="B35" s="147"/>
      <c r="C35" s="21" t="s">
        <v>102</v>
      </c>
      <c r="D35" s="19" t="str">
        <f>D34</f>
        <v>SER</v>
      </c>
      <c r="E35" s="19">
        <f>E34</f>
        <v>295</v>
      </c>
      <c r="F35" s="20"/>
      <c r="G35" s="19">
        <v>14.6</v>
      </c>
      <c r="H35" s="19">
        <v>91</v>
      </c>
      <c r="I35" s="19"/>
      <c r="J35" s="19">
        <v>4</v>
      </c>
      <c r="K35" s="19">
        <v>24</v>
      </c>
      <c r="L35" s="19">
        <v>2</v>
      </c>
      <c r="M35" s="19">
        <v>25</v>
      </c>
      <c r="N35" s="19">
        <v>20</v>
      </c>
      <c r="O35" s="19">
        <v>0</v>
      </c>
      <c r="P35" s="19">
        <v>0</v>
      </c>
      <c r="Q35" s="19">
        <v>7</v>
      </c>
      <c r="R35" s="19">
        <v>26</v>
      </c>
      <c r="S35" s="18" t="s">
        <v>732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889</v>
      </c>
      <c r="C40" s="16" t="s">
        <v>98</v>
      </c>
      <c r="D40" s="15"/>
      <c r="E40" s="13">
        <f>AVERAGE(E34:E38)</f>
        <v>295</v>
      </c>
      <c r="F40" s="13">
        <f>F33</f>
        <v>1640.2</v>
      </c>
      <c r="G40" s="13">
        <f t="shared" ref="G40:R40" si="4">AVERAGE(G33:G38)</f>
        <v>14.700000000000001</v>
      </c>
      <c r="H40" s="13">
        <f t="shared" si="4"/>
        <v>99</v>
      </c>
      <c r="I40" s="13" t="e">
        <f t="shared" si="4"/>
        <v>#DIV/0!</v>
      </c>
      <c r="J40" s="13">
        <f t="shared" si="4"/>
        <v>5.666666666666667</v>
      </c>
      <c r="K40" s="13">
        <f t="shared" si="4"/>
        <v>23</v>
      </c>
      <c r="L40" s="13">
        <f t="shared" si="4"/>
        <v>1.6666666666666667</v>
      </c>
      <c r="M40" s="13">
        <f t="shared" si="4"/>
        <v>18.333333333333332</v>
      </c>
      <c r="N40" s="13">
        <f t="shared" si="4"/>
        <v>21.666666666666668</v>
      </c>
      <c r="O40" s="13">
        <f t="shared" si="4"/>
        <v>0.33333333333333331</v>
      </c>
      <c r="P40" s="13">
        <f t="shared" si="4"/>
        <v>0</v>
      </c>
      <c r="Q40" s="13">
        <f t="shared" si="4"/>
        <v>4.666666666666667</v>
      </c>
      <c r="R40" s="13">
        <f t="shared" si="4"/>
        <v>22.666666666666668</v>
      </c>
      <c r="S40" s="12"/>
    </row>
    <row r="41" spans="2:67" ht="15.75" x14ac:dyDescent="0.2">
      <c r="B41" s="17"/>
      <c r="C41" s="16" t="s">
        <v>97</v>
      </c>
      <c r="D41" s="15"/>
      <c r="E41" s="14"/>
      <c r="F41" s="14"/>
      <c r="G41" s="13">
        <f t="shared" ref="G41:R41" si="5">STDEV(G33:G38)/SQRT(COUNT(G33:G38))</f>
        <v>0.60827625302982236</v>
      </c>
      <c r="H41" s="13">
        <f t="shared" si="5"/>
        <v>6.110100926607787</v>
      </c>
      <c r="I41" s="13" t="e">
        <f t="shared" si="5"/>
        <v>#DIV/0!</v>
      </c>
      <c r="J41" s="13">
        <f t="shared" si="5"/>
        <v>0.88191710368819731</v>
      </c>
      <c r="K41" s="13">
        <f t="shared" si="5"/>
        <v>0.57735026918962584</v>
      </c>
      <c r="L41" s="13">
        <f t="shared" si="5"/>
        <v>0.3333333333333332</v>
      </c>
      <c r="M41" s="13">
        <f t="shared" si="5"/>
        <v>3.3829638550307393</v>
      </c>
      <c r="N41" s="13">
        <f t="shared" si="5"/>
        <v>1.6666666666666705</v>
      </c>
      <c r="O41" s="13">
        <f t="shared" si="5"/>
        <v>0.33333333333333337</v>
      </c>
      <c r="P41" s="13">
        <f t="shared" si="5"/>
        <v>0</v>
      </c>
      <c r="Q41" s="13">
        <f t="shared" si="5"/>
        <v>1.2018504251546636</v>
      </c>
      <c r="R41" s="13">
        <f t="shared" si="5"/>
        <v>2.8480012484391795</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304</v>
      </c>
      <c r="C43" s="21" t="s">
        <v>104</v>
      </c>
      <c r="D43" s="19" t="s">
        <v>772</v>
      </c>
      <c r="E43" s="19">
        <v>282</v>
      </c>
      <c r="F43" s="19">
        <v>917.29</v>
      </c>
      <c r="G43" s="19">
        <v>12.4</v>
      </c>
      <c r="H43" s="19">
        <v>99</v>
      </c>
      <c r="I43" s="19"/>
      <c r="J43" s="19">
        <v>6</v>
      </c>
      <c r="K43" s="19">
        <v>29</v>
      </c>
      <c r="L43" s="19">
        <v>2</v>
      </c>
      <c r="M43" s="19">
        <v>15</v>
      </c>
      <c r="N43" s="19">
        <v>21</v>
      </c>
      <c r="O43" s="19">
        <v>0</v>
      </c>
      <c r="P43" s="19">
        <v>1</v>
      </c>
      <c r="Q43" s="19">
        <v>5</v>
      </c>
      <c r="R43" s="19">
        <v>20</v>
      </c>
      <c r="S43" s="18" t="s">
        <v>752</v>
      </c>
      <c r="U43" s="102">
        <v>3</v>
      </c>
      <c r="V43" s="102">
        <f>IF($H43="","",$H43)</f>
        <v>99</v>
      </c>
      <c r="W43" s="102">
        <f>IF(V43="","",V43/100)</f>
        <v>0.99</v>
      </c>
      <c r="X43" s="102">
        <f>IF($G43="","",$G43)</f>
        <v>12.4</v>
      </c>
      <c r="Y43" s="102">
        <f>IF($K43="","",$K43)</f>
        <v>29</v>
      </c>
      <c r="Z43" s="102">
        <f>IF(J43="","",J43-1)</f>
        <v>5</v>
      </c>
      <c r="AA43" s="102">
        <f>IF($L43="","",$L43)</f>
        <v>2</v>
      </c>
      <c r="AB43" s="102">
        <f>IF($M43="","",$M43)</f>
        <v>15</v>
      </c>
      <c r="AC43" s="102">
        <f>IF($H44="","",$H44)</f>
        <v>91</v>
      </c>
      <c r="AD43" s="102">
        <f>IF(AC43="","",AC43/100)</f>
        <v>0.91</v>
      </c>
      <c r="AE43" s="102">
        <f>IF($G44="","",$G44)</f>
        <v>17.399999999999999</v>
      </c>
      <c r="AF43" s="102">
        <f>IF($K44="","",$K44)</f>
        <v>27</v>
      </c>
      <c r="AG43" s="102">
        <f>IF(J44="","",J44-1)</f>
        <v>5</v>
      </c>
      <c r="AH43" s="102">
        <f>IF($L44="","",$L44)</f>
        <v>3</v>
      </c>
      <c r="AI43" s="102">
        <f>IF($M44="","",$M44)</f>
        <v>22</v>
      </c>
      <c r="AJ43" s="102">
        <f>IF($H45="","",$H45)</f>
        <v>99</v>
      </c>
      <c r="AK43" s="102">
        <f>IF(AJ43="","",AJ43/100)</f>
        <v>0.99</v>
      </c>
      <c r="AL43" s="102">
        <f>IF($G45="","",$G45)</f>
        <v>14</v>
      </c>
      <c r="AM43" s="102">
        <f>IF($K45="","",$K45)</f>
        <v>24</v>
      </c>
      <c r="AN43" s="102">
        <f>IF(J45="","",J45-1)</f>
        <v>5</v>
      </c>
      <c r="AO43" s="102">
        <f>IF($L45="","",$L45)</f>
        <v>2</v>
      </c>
      <c r="AP43" s="102">
        <f>IF($M45="","",$M45)</f>
        <v>16</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v>
      </c>
      <c r="BM43" s="102">
        <f>SUM(P43:P48)/U43</f>
        <v>0.66666666666666663</v>
      </c>
      <c r="BN43" s="102">
        <f>SUM(Q43:Q48)/U43</f>
        <v>4</v>
      </c>
      <c r="BO43" s="102">
        <f>SUM(R43:R48)/U43</f>
        <v>29.666666666666668</v>
      </c>
    </row>
    <row r="44" spans="2:67" ht="15.75" x14ac:dyDescent="0.2">
      <c r="B44" s="147"/>
      <c r="C44" s="21" t="s">
        <v>103</v>
      </c>
      <c r="D44" s="19" t="s">
        <v>772</v>
      </c>
      <c r="E44" s="19">
        <v>295</v>
      </c>
      <c r="F44" s="20"/>
      <c r="G44" s="19">
        <v>17.399999999999999</v>
      </c>
      <c r="H44" s="19">
        <v>91</v>
      </c>
      <c r="I44" s="19"/>
      <c r="J44" s="19">
        <v>6</v>
      </c>
      <c r="K44" s="19">
        <v>27</v>
      </c>
      <c r="L44" s="19">
        <v>3</v>
      </c>
      <c r="M44" s="19">
        <v>22</v>
      </c>
      <c r="N44" s="19">
        <v>17</v>
      </c>
      <c r="O44" s="19">
        <v>0</v>
      </c>
      <c r="P44" s="19">
        <v>1</v>
      </c>
      <c r="Q44" s="19">
        <v>2</v>
      </c>
      <c r="R44" s="19">
        <v>45</v>
      </c>
      <c r="S44" s="18" t="s">
        <v>752</v>
      </c>
    </row>
    <row r="45" spans="2:67" ht="15.75" x14ac:dyDescent="0.2">
      <c r="B45" s="147"/>
      <c r="C45" s="21" t="s">
        <v>102</v>
      </c>
      <c r="D45" s="19" t="str">
        <f>D44</f>
        <v>SER</v>
      </c>
      <c r="E45" s="19">
        <f>E44</f>
        <v>295</v>
      </c>
      <c r="F45" s="20"/>
      <c r="G45" s="19">
        <v>14</v>
      </c>
      <c r="H45" s="19">
        <v>99</v>
      </c>
      <c r="I45" s="19"/>
      <c r="J45" s="19">
        <v>6</v>
      </c>
      <c r="K45" s="19">
        <v>24</v>
      </c>
      <c r="L45" s="19">
        <v>2</v>
      </c>
      <c r="M45" s="19">
        <v>16</v>
      </c>
      <c r="N45" s="19">
        <v>14</v>
      </c>
      <c r="O45" s="19">
        <v>0</v>
      </c>
      <c r="P45" s="19">
        <v>0</v>
      </c>
      <c r="Q45" s="19">
        <v>5</v>
      </c>
      <c r="R45" s="19">
        <v>24</v>
      </c>
      <c r="S45" s="18" t="s">
        <v>752</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157</v>
      </c>
      <c r="C50" s="16" t="s">
        <v>98</v>
      </c>
      <c r="D50" s="15"/>
      <c r="E50" s="13">
        <f>AVERAGE(E44:E48)</f>
        <v>295</v>
      </c>
      <c r="F50" s="13">
        <f>F43</f>
        <v>917.29</v>
      </c>
      <c r="G50" s="13">
        <f t="shared" ref="G50:R50" si="6">AVERAGE(G43:G48)</f>
        <v>14.6</v>
      </c>
      <c r="H50" s="13">
        <f t="shared" si="6"/>
        <v>96.333333333333329</v>
      </c>
      <c r="I50" s="13" t="e">
        <f t="shared" si="6"/>
        <v>#DIV/0!</v>
      </c>
      <c r="J50" s="13">
        <f t="shared" si="6"/>
        <v>6</v>
      </c>
      <c r="K50" s="13">
        <f t="shared" si="6"/>
        <v>26.666666666666668</v>
      </c>
      <c r="L50" s="13">
        <f t="shared" si="6"/>
        <v>2.3333333333333335</v>
      </c>
      <c r="M50" s="13">
        <f t="shared" si="6"/>
        <v>17.666666666666668</v>
      </c>
      <c r="N50" s="13">
        <f t="shared" si="6"/>
        <v>17.333333333333332</v>
      </c>
      <c r="O50" s="13">
        <f t="shared" si="6"/>
        <v>0</v>
      </c>
      <c r="P50" s="13">
        <f t="shared" si="6"/>
        <v>0.66666666666666663</v>
      </c>
      <c r="Q50" s="13">
        <f t="shared" si="6"/>
        <v>4</v>
      </c>
      <c r="R50" s="13">
        <f t="shared" si="6"/>
        <v>29.666666666666668</v>
      </c>
      <c r="S50" s="12"/>
    </row>
    <row r="51" spans="2:67" ht="15.75" x14ac:dyDescent="0.2">
      <c r="B51" s="17"/>
      <c r="C51" s="16" t="s">
        <v>97</v>
      </c>
      <c r="D51" s="15"/>
      <c r="E51" s="14"/>
      <c r="F51" s="14"/>
      <c r="G51" s="13">
        <f t="shared" ref="G51:R51" si="7">STDEV(G43:G48)/SQRT(COUNT(G43:G48))</f>
        <v>1.4742229591664031</v>
      </c>
      <c r="H51" s="13">
        <f t="shared" si="7"/>
        <v>2.6666666666666665</v>
      </c>
      <c r="I51" s="13" t="e">
        <f t="shared" si="7"/>
        <v>#DIV/0!</v>
      </c>
      <c r="J51" s="13">
        <f t="shared" si="7"/>
        <v>0</v>
      </c>
      <c r="K51" s="13">
        <f t="shared" si="7"/>
        <v>1.4529663145135581</v>
      </c>
      <c r="L51" s="13">
        <f t="shared" si="7"/>
        <v>0.33333333333333365</v>
      </c>
      <c r="M51" s="13">
        <f t="shared" si="7"/>
        <v>2.1858128414339988</v>
      </c>
      <c r="N51" s="13">
        <f t="shared" si="7"/>
        <v>2.027587510099405</v>
      </c>
      <c r="O51" s="13">
        <f t="shared" si="7"/>
        <v>0</v>
      </c>
      <c r="P51" s="13">
        <f t="shared" si="7"/>
        <v>0.33333333333333337</v>
      </c>
      <c r="Q51" s="13">
        <f t="shared" si="7"/>
        <v>1</v>
      </c>
      <c r="R51" s="13">
        <f t="shared" si="7"/>
        <v>7.7531355664086705</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305</v>
      </c>
      <c r="C53" s="21" t="s">
        <v>104</v>
      </c>
      <c r="D53" s="19" t="s">
        <v>772</v>
      </c>
      <c r="E53" s="19">
        <v>282</v>
      </c>
      <c r="F53" s="19">
        <v>1111.5999999999999</v>
      </c>
      <c r="G53" s="19">
        <v>8.7799999999999994</v>
      </c>
      <c r="H53" s="19">
        <v>84.7</v>
      </c>
      <c r="I53" s="19"/>
      <c r="J53" s="19">
        <v>6</v>
      </c>
      <c r="K53" s="19">
        <v>24</v>
      </c>
      <c r="L53" s="19">
        <v>0</v>
      </c>
      <c r="M53" s="19">
        <v>0</v>
      </c>
      <c r="N53" s="19">
        <v>12</v>
      </c>
      <c r="O53" s="19">
        <v>0</v>
      </c>
      <c r="P53" s="19">
        <v>0</v>
      </c>
      <c r="Q53" s="19">
        <v>1</v>
      </c>
      <c r="R53" s="19">
        <v>5</v>
      </c>
      <c r="S53" s="18" t="s">
        <v>752</v>
      </c>
      <c r="U53" s="102">
        <v>3</v>
      </c>
      <c r="V53" s="102">
        <f>IF($H53="","",$H53)</f>
        <v>84.7</v>
      </c>
      <c r="W53" s="102">
        <f>IF(V53="","",V53/100)</f>
        <v>0.84699999999999998</v>
      </c>
      <c r="X53" s="102">
        <f>IF($G53="","",$G53)</f>
        <v>8.7799999999999994</v>
      </c>
      <c r="Y53" s="102">
        <f>IF($K53="","",$K53)</f>
        <v>24</v>
      </c>
      <c r="Z53" s="102">
        <f>IF(J53="","",J53-1)</f>
        <v>5</v>
      </c>
      <c r="AA53" s="102">
        <f>IF($L53="","",$L53)</f>
        <v>0</v>
      </c>
      <c r="AB53" s="102">
        <f>IF($M53="","",$M53)</f>
        <v>0</v>
      </c>
      <c r="AC53" s="102">
        <f>IF($H54="","",$H54)</f>
        <v>114</v>
      </c>
      <c r="AD53" s="102">
        <f>IF(AC53="","",AC53/100)</f>
        <v>1.1399999999999999</v>
      </c>
      <c r="AE53" s="102">
        <f>IF($G54="","",$G54)</f>
        <v>11.8</v>
      </c>
      <c r="AF53" s="102">
        <f>IF($K54="","",$K54)</f>
        <v>28</v>
      </c>
      <c r="AG53" s="102">
        <f>IF(J54="","",J54-1)</f>
        <v>3</v>
      </c>
      <c r="AH53" s="102">
        <f>IF($L54="","",$L54)</f>
        <v>1</v>
      </c>
      <c r="AI53" s="102">
        <f>IF($M54="","",$M54)</f>
        <v>4</v>
      </c>
      <c r="AJ53" s="102">
        <f>IF($H55="","",$H55)</f>
        <v>114.5</v>
      </c>
      <c r="AK53" s="102">
        <f>IF(AJ53="","",AJ53/100)</f>
        <v>1.145</v>
      </c>
      <c r="AL53" s="102">
        <f>IF($G55="","",$G55)</f>
        <v>10.89</v>
      </c>
      <c r="AM53" s="102">
        <f>IF($K55="","",$K55)</f>
        <v>30</v>
      </c>
      <c r="AN53" s="102">
        <f>IF(J55="","",J55-1)</f>
        <v>5</v>
      </c>
      <c r="AO53" s="102">
        <f>IF($L55="","",$L55)</f>
        <v>1</v>
      </c>
      <c r="AP53" s="102">
        <f>IF($M55="","",$M55)</f>
        <v>2</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v>
      </c>
      <c r="BM53" s="102">
        <f>SUM(P53:P58)/U53</f>
        <v>0</v>
      </c>
      <c r="BN53" s="102">
        <f>SUM(Q53:Q58)/U53</f>
        <v>2</v>
      </c>
      <c r="BO53" s="102">
        <f>SUM(R53:R58)/U53</f>
        <v>8.6666666666666661</v>
      </c>
    </row>
    <row r="54" spans="2:67" ht="15.75" x14ac:dyDescent="0.2">
      <c r="B54" s="147"/>
      <c r="C54" s="21" t="s">
        <v>103</v>
      </c>
      <c r="D54" s="19" t="s">
        <v>745</v>
      </c>
      <c r="E54" s="19">
        <v>295</v>
      </c>
      <c r="F54" s="20"/>
      <c r="G54" s="19">
        <v>11.8</v>
      </c>
      <c r="H54" s="19">
        <v>114</v>
      </c>
      <c r="I54" s="19"/>
      <c r="J54" s="19">
        <v>4</v>
      </c>
      <c r="K54" s="19">
        <v>28</v>
      </c>
      <c r="L54" s="19">
        <v>1</v>
      </c>
      <c r="M54" s="19">
        <v>4</v>
      </c>
      <c r="N54" s="19">
        <v>13</v>
      </c>
      <c r="O54" s="19">
        <v>0</v>
      </c>
      <c r="P54" s="19">
        <v>0</v>
      </c>
      <c r="Q54" s="19">
        <v>3</v>
      </c>
      <c r="R54" s="19">
        <v>12</v>
      </c>
      <c r="S54" s="18"/>
    </row>
    <row r="55" spans="2:67" ht="15.75" x14ac:dyDescent="0.2">
      <c r="B55" s="147"/>
      <c r="C55" s="21" t="s">
        <v>102</v>
      </c>
      <c r="D55" s="19" t="str">
        <f>D54</f>
        <v>CO'B</v>
      </c>
      <c r="E55" s="19">
        <f>E54</f>
        <v>295</v>
      </c>
      <c r="F55" s="20"/>
      <c r="G55" s="19">
        <v>10.89</v>
      </c>
      <c r="H55" s="19">
        <v>114.5</v>
      </c>
      <c r="I55" s="19"/>
      <c r="J55" s="19">
        <v>6</v>
      </c>
      <c r="K55" s="19">
        <v>30</v>
      </c>
      <c r="L55" s="19">
        <v>1</v>
      </c>
      <c r="M55" s="19">
        <v>2</v>
      </c>
      <c r="N55" s="19">
        <v>12</v>
      </c>
      <c r="O55" s="19">
        <v>0</v>
      </c>
      <c r="P55" s="19">
        <v>0</v>
      </c>
      <c r="Q55" s="19">
        <v>2</v>
      </c>
      <c r="R55" s="19">
        <v>9</v>
      </c>
      <c r="S55" s="18" t="s">
        <v>731</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888</v>
      </c>
      <c r="C60" s="16" t="s">
        <v>98</v>
      </c>
      <c r="D60" s="15"/>
      <c r="E60" s="13">
        <f>AVERAGE(E54:E58)</f>
        <v>295</v>
      </c>
      <c r="F60" s="13">
        <f>F53</f>
        <v>1111.5999999999999</v>
      </c>
      <c r="G60" s="13">
        <f t="shared" ref="G60:R60" si="8">AVERAGE(G53:G58)</f>
        <v>10.49</v>
      </c>
      <c r="H60" s="13">
        <f t="shared" si="8"/>
        <v>104.39999999999999</v>
      </c>
      <c r="I60" s="13" t="e">
        <f t="shared" si="8"/>
        <v>#DIV/0!</v>
      </c>
      <c r="J60" s="13">
        <f t="shared" si="8"/>
        <v>5.333333333333333</v>
      </c>
      <c r="K60" s="13">
        <f t="shared" si="8"/>
        <v>27.333333333333332</v>
      </c>
      <c r="L60" s="13">
        <f t="shared" si="8"/>
        <v>0.66666666666666663</v>
      </c>
      <c r="M60" s="13">
        <f t="shared" si="8"/>
        <v>2</v>
      </c>
      <c r="N60" s="13">
        <f t="shared" si="8"/>
        <v>12.333333333333334</v>
      </c>
      <c r="O60" s="13">
        <f t="shared" si="8"/>
        <v>0</v>
      </c>
      <c r="P60" s="13">
        <f t="shared" si="8"/>
        <v>0</v>
      </c>
      <c r="Q60" s="13">
        <f t="shared" si="8"/>
        <v>2</v>
      </c>
      <c r="R60" s="13">
        <f t="shared" si="8"/>
        <v>8.6666666666666661</v>
      </c>
      <c r="S60" s="12"/>
    </row>
    <row r="61" spans="2:67" ht="15.75" x14ac:dyDescent="0.2">
      <c r="B61" s="17"/>
      <c r="C61" s="16" t="s">
        <v>97</v>
      </c>
      <c r="D61" s="15"/>
      <c r="E61" s="14"/>
      <c r="F61" s="14"/>
      <c r="G61" s="13">
        <f t="shared" ref="G61:R61" si="9">STDEV(G53:G58)/SQRT(COUNT(G53:G58))</f>
        <v>0.89444582470563105</v>
      </c>
      <c r="H61" s="13">
        <f t="shared" si="9"/>
        <v>9.8510574728469162</v>
      </c>
      <c r="I61" s="13" t="e">
        <f t="shared" si="9"/>
        <v>#DIV/0!</v>
      </c>
      <c r="J61" s="13">
        <f t="shared" si="9"/>
        <v>0.6666666666666673</v>
      </c>
      <c r="K61" s="13">
        <f t="shared" si="9"/>
        <v>1.763834207376394</v>
      </c>
      <c r="L61" s="13">
        <f t="shared" si="9"/>
        <v>0.33333333333333337</v>
      </c>
      <c r="M61" s="13">
        <f t="shared" si="9"/>
        <v>1.1547005383792517</v>
      </c>
      <c r="N61" s="13">
        <f t="shared" si="9"/>
        <v>0.33333333333333331</v>
      </c>
      <c r="O61" s="13">
        <f t="shared" si="9"/>
        <v>0</v>
      </c>
      <c r="P61" s="13">
        <f t="shared" si="9"/>
        <v>0</v>
      </c>
      <c r="Q61" s="13">
        <f t="shared" si="9"/>
        <v>0.57735026918962584</v>
      </c>
      <c r="R61" s="13">
        <f t="shared" si="9"/>
        <v>2.0275875100994063</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306</v>
      </c>
      <c r="C63" s="21" t="s">
        <v>104</v>
      </c>
      <c r="D63" s="19" t="s">
        <v>772</v>
      </c>
      <c r="E63" s="19">
        <v>282</v>
      </c>
      <c r="F63" s="19">
        <v>564.44000000000005</v>
      </c>
      <c r="G63" s="19">
        <v>13.82</v>
      </c>
      <c r="H63" s="19">
        <v>90.9</v>
      </c>
      <c r="I63" s="19"/>
      <c r="J63" s="19">
        <v>7</v>
      </c>
      <c r="K63" s="19">
        <v>25</v>
      </c>
      <c r="L63" s="19">
        <v>2</v>
      </c>
      <c r="M63" s="19">
        <v>6</v>
      </c>
      <c r="N63" s="19">
        <v>13</v>
      </c>
      <c r="O63" s="19">
        <v>0</v>
      </c>
      <c r="P63" s="19">
        <v>0</v>
      </c>
      <c r="Q63" s="19">
        <v>6</v>
      </c>
      <c r="R63" s="19">
        <v>16</v>
      </c>
      <c r="S63" s="18"/>
      <c r="T63" s="7" t="s">
        <v>791</v>
      </c>
      <c r="U63" s="102">
        <v>3</v>
      </c>
      <c r="V63" s="102">
        <f>IF($H63="","",$H63)</f>
        <v>90.9</v>
      </c>
      <c r="W63" s="102">
        <f>IF(V63="","",V63/100)</f>
        <v>0.90900000000000003</v>
      </c>
      <c r="X63" s="102">
        <f>IF($G63="","",$G63)</f>
        <v>13.82</v>
      </c>
      <c r="Y63" s="102">
        <f>IF($K63="","",$K63)</f>
        <v>25</v>
      </c>
      <c r="Z63" s="102">
        <f>IF(J63="","",J63-1)</f>
        <v>6</v>
      </c>
      <c r="AA63" s="102">
        <f>IF($L63="","",$L63)</f>
        <v>2</v>
      </c>
      <c r="AB63" s="102">
        <f>IF($M63="","",$M63)</f>
        <v>6</v>
      </c>
      <c r="AC63" s="102">
        <f>IF($H64="","",$H64)</f>
        <v>88.1</v>
      </c>
      <c r="AD63" s="102">
        <f>IF(AC63="","",AC63/100)</f>
        <v>0.88099999999999989</v>
      </c>
      <c r="AE63" s="102">
        <f>IF($G64="","",$G64)</f>
        <v>9.24</v>
      </c>
      <c r="AF63" s="102">
        <f>IF($K64="","",$K64)</f>
        <v>28</v>
      </c>
      <c r="AG63" s="102">
        <f>IF(J64="","",J64-1)</f>
        <v>5</v>
      </c>
      <c r="AH63" s="102">
        <f>IF($L64="","",$L64)</f>
        <v>0</v>
      </c>
      <c r="AI63" s="102">
        <f>IF($M64="","",$M64)</f>
        <v>0</v>
      </c>
      <c r="AJ63" s="102">
        <f>IF($H65="","",$H65)</f>
        <v>113.5</v>
      </c>
      <c r="AK63" s="102">
        <f>IF(AJ63="","",AJ63/100)</f>
        <v>1.135</v>
      </c>
      <c r="AL63" s="102">
        <f>IF($G65="","",$G65)</f>
        <v>12.27</v>
      </c>
      <c r="AM63" s="102">
        <f>IF($K65="","",$K65)</f>
        <v>31</v>
      </c>
      <c r="AN63" s="102">
        <f>IF(J65="","",J65-1)</f>
        <v>4</v>
      </c>
      <c r="AO63" s="102">
        <f>IF($L65="","",$L65)</f>
        <v>1</v>
      </c>
      <c r="AP63" s="102">
        <f>IF($M65="","",$M65)</f>
        <v>9</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0</v>
      </c>
      <c r="BM63" s="102">
        <f>SUM(P63:P68)/U63</f>
        <v>0</v>
      </c>
      <c r="BN63" s="102">
        <f>SUM(Q63:Q68)/U63</f>
        <v>3.6666666666666665</v>
      </c>
      <c r="BO63" s="102">
        <f>SUM(R63:R68)/U63</f>
        <v>11.666666666666666</v>
      </c>
    </row>
    <row r="64" spans="2:67" ht="15.75" x14ac:dyDescent="0.2">
      <c r="B64" s="147"/>
      <c r="C64" s="21" t="s">
        <v>103</v>
      </c>
      <c r="D64" s="19" t="s">
        <v>745</v>
      </c>
      <c r="E64" s="19">
        <v>295</v>
      </c>
      <c r="F64" s="20"/>
      <c r="G64" s="19">
        <v>9.24</v>
      </c>
      <c r="H64" s="19">
        <v>88.1</v>
      </c>
      <c r="I64" s="19"/>
      <c r="J64" s="19">
        <v>6</v>
      </c>
      <c r="K64" s="19">
        <v>28</v>
      </c>
      <c r="L64" s="19">
        <v>0</v>
      </c>
      <c r="M64" s="19">
        <v>0</v>
      </c>
      <c r="N64" s="19">
        <v>17</v>
      </c>
      <c r="O64" s="19">
        <v>0</v>
      </c>
      <c r="P64" s="19">
        <v>0</v>
      </c>
      <c r="Q64" s="19">
        <v>2</v>
      </c>
      <c r="R64" s="19">
        <v>6</v>
      </c>
      <c r="S64" s="18" t="s">
        <v>752</v>
      </c>
    </row>
    <row r="65" spans="2:67" ht="15.75" x14ac:dyDescent="0.2">
      <c r="B65" s="147"/>
      <c r="C65" s="21" t="s">
        <v>102</v>
      </c>
      <c r="D65" s="19" t="str">
        <f>D64</f>
        <v>CO'B</v>
      </c>
      <c r="E65" s="19">
        <f>E64</f>
        <v>295</v>
      </c>
      <c r="F65" s="20"/>
      <c r="G65" s="19">
        <v>12.27</v>
      </c>
      <c r="H65" s="19">
        <v>113.5</v>
      </c>
      <c r="I65" s="19"/>
      <c r="J65" s="19">
        <v>5</v>
      </c>
      <c r="K65" s="19">
        <v>31</v>
      </c>
      <c r="L65" s="19">
        <v>1</v>
      </c>
      <c r="M65" s="19">
        <v>9</v>
      </c>
      <c r="N65" s="19">
        <v>29</v>
      </c>
      <c r="O65" s="19">
        <v>0</v>
      </c>
      <c r="P65" s="19">
        <v>0</v>
      </c>
      <c r="Q65" s="19">
        <v>3</v>
      </c>
      <c r="R65" s="19">
        <v>13</v>
      </c>
      <c r="S65" s="18" t="s">
        <v>731</v>
      </c>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156</v>
      </c>
      <c r="C70" s="16" t="s">
        <v>98</v>
      </c>
      <c r="D70" s="15"/>
      <c r="E70" s="13">
        <f>AVERAGE(E64:E68)</f>
        <v>295</v>
      </c>
      <c r="F70" s="13">
        <f>F63</f>
        <v>564.44000000000005</v>
      </c>
      <c r="G70" s="13">
        <f t="shared" ref="G70:R70" si="10">AVERAGE(G63:G68)</f>
        <v>11.776666666666666</v>
      </c>
      <c r="H70" s="13">
        <f t="shared" si="10"/>
        <v>97.5</v>
      </c>
      <c r="I70" s="13" t="e">
        <f t="shared" si="10"/>
        <v>#DIV/0!</v>
      </c>
      <c r="J70" s="13">
        <f t="shared" si="10"/>
        <v>6</v>
      </c>
      <c r="K70" s="13">
        <f t="shared" si="10"/>
        <v>28</v>
      </c>
      <c r="L70" s="13">
        <f t="shared" si="10"/>
        <v>1</v>
      </c>
      <c r="M70" s="13">
        <f t="shared" si="10"/>
        <v>5</v>
      </c>
      <c r="N70" s="13">
        <f t="shared" si="10"/>
        <v>19.666666666666668</v>
      </c>
      <c r="O70" s="13">
        <f t="shared" si="10"/>
        <v>0</v>
      </c>
      <c r="P70" s="13">
        <f t="shared" si="10"/>
        <v>0</v>
      </c>
      <c r="Q70" s="13">
        <f t="shared" si="10"/>
        <v>3.6666666666666665</v>
      </c>
      <c r="R70" s="13">
        <f t="shared" si="10"/>
        <v>11.666666666666666</v>
      </c>
      <c r="S70" s="12"/>
    </row>
    <row r="71" spans="2:67" ht="15.75" x14ac:dyDescent="0.2">
      <c r="B71" s="17"/>
      <c r="C71" s="16" t="s">
        <v>97</v>
      </c>
      <c r="D71" s="15"/>
      <c r="E71" s="14"/>
      <c r="F71" s="14"/>
      <c r="G71" s="13">
        <f t="shared" ref="G71:R71" si="11">STDEV(G63:G68)/SQRT(COUNT(G63:G68))</f>
        <v>1.3449452694358199</v>
      </c>
      <c r="H71" s="13">
        <f t="shared" si="11"/>
        <v>8.0407296517998326</v>
      </c>
      <c r="I71" s="13" t="e">
        <f t="shared" si="11"/>
        <v>#DIV/0!</v>
      </c>
      <c r="J71" s="13">
        <f t="shared" si="11"/>
        <v>0.57735026918962584</v>
      </c>
      <c r="K71" s="13">
        <f t="shared" si="11"/>
        <v>1.7320508075688774</v>
      </c>
      <c r="L71" s="13">
        <f t="shared" si="11"/>
        <v>0.57735026918962584</v>
      </c>
      <c r="M71" s="13">
        <f t="shared" si="11"/>
        <v>2.6457513110645907</v>
      </c>
      <c r="N71" s="13">
        <f t="shared" si="11"/>
        <v>4.8074017006186542</v>
      </c>
      <c r="O71" s="13">
        <f t="shared" si="11"/>
        <v>0</v>
      </c>
      <c r="P71" s="13">
        <f t="shared" si="11"/>
        <v>0</v>
      </c>
      <c r="Q71" s="13">
        <f t="shared" si="11"/>
        <v>1.2018504251546631</v>
      </c>
      <c r="R71" s="13">
        <f t="shared" si="11"/>
        <v>2.9627314724385303</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307</v>
      </c>
      <c r="C73" s="21" t="s">
        <v>104</v>
      </c>
      <c r="D73" s="19" t="s">
        <v>772</v>
      </c>
      <c r="E73" s="19">
        <v>282</v>
      </c>
      <c r="F73" s="19">
        <v>384.36</v>
      </c>
      <c r="G73" s="19">
        <v>13.83</v>
      </c>
      <c r="H73" s="19">
        <v>130.30000000000001</v>
      </c>
      <c r="I73" s="19"/>
      <c r="J73" s="19">
        <v>6</v>
      </c>
      <c r="K73" s="19">
        <v>33</v>
      </c>
      <c r="L73" s="19">
        <v>1</v>
      </c>
      <c r="M73" s="19">
        <v>23</v>
      </c>
      <c r="N73" s="19">
        <v>40</v>
      </c>
      <c r="O73" s="19">
        <v>0</v>
      </c>
      <c r="P73" s="19">
        <v>0</v>
      </c>
      <c r="Q73" s="19">
        <v>9</v>
      </c>
      <c r="R73" s="19">
        <v>19</v>
      </c>
      <c r="S73" s="18" t="s">
        <v>731</v>
      </c>
      <c r="U73" s="102">
        <v>3</v>
      </c>
      <c r="V73" s="102">
        <f>IF($H73="","",$H73)</f>
        <v>130.30000000000001</v>
      </c>
      <c r="W73" s="102">
        <f>IF(V73="","",V73/100)</f>
        <v>1.3030000000000002</v>
      </c>
      <c r="X73" s="102">
        <f>IF($G73="","",$G73)</f>
        <v>13.83</v>
      </c>
      <c r="Y73" s="102">
        <f>IF($K73="","",$K73)</f>
        <v>33</v>
      </c>
      <c r="Z73" s="102">
        <f>IF(J73="","",J73-1)</f>
        <v>5</v>
      </c>
      <c r="AA73" s="102">
        <f>IF($L73="","",$L73)</f>
        <v>1</v>
      </c>
      <c r="AB73" s="102">
        <f>IF($M73="","",$M73)</f>
        <v>23</v>
      </c>
      <c r="AC73" s="102">
        <f>IF($H74="","",$H74)</f>
        <v>118.2</v>
      </c>
      <c r="AD73" s="102">
        <f>IF(AC73="","",AC73/100)</f>
        <v>1.1819999999999999</v>
      </c>
      <c r="AE73" s="102">
        <f>IF($G74="","",$G74)</f>
        <v>8.65</v>
      </c>
      <c r="AF73" s="102">
        <f>IF($K74="","",$K74)</f>
        <v>28</v>
      </c>
      <c r="AG73" s="102">
        <f>IF(J74="","",J74-1)</f>
        <v>4</v>
      </c>
      <c r="AH73" s="102">
        <f>IF($L74="","",$L74)</f>
        <v>2</v>
      </c>
      <c r="AI73" s="102">
        <f>IF($M74="","",$M74)</f>
        <v>3</v>
      </c>
      <c r="AJ73" s="102">
        <f>IF($H75="","",$H75)</f>
        <v>129.19999999999999</v>
      </c>
      <c r="AK73" s="102">
        <f>IF(AJ73="","",AJ73/100)</f>
        <v>1.2919999999999998</v>
      </c>
      <c r="AL73" s="102">
        <f>IF($G75="","",$G75)</f>
        <v>12.33</v>
      </c>
      <c r="AM73" s="102">
        <f>IF($K75="","",$K75)</f>
        <v>25</v>
      </c>
      <c r="AN73" s="102">
        <f>IF(J75="","",J75-1)</f>
        <v>4</v>
      </c>
      <c r="AO73" s="102">
        <f>IF($L75="","",$L75)</f>
        <v>0</v>
      </c>
      <c r="AP73" s="102">
        <f>IF($M75="","",$M75)</f>
        <v>0</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0.33333333333333331</v>
      </c>
      <c r="BM73" s="102">
        <f>SUM(P73:P78)/U73</f>
        <v>0</v>
      </c>
      <c r="BN73" s="102">
        <f>SUM(Q73:Q78)/U73</f>
        <v>4.666666666666667</v>
      </c>
      <c r="BO73" s="102">
        <f>SUM(R73:R78)/U73</f>
        <v>13.666666666666666</v>
      </c>
    </row>
    <row r="74" spans="2:67" ht="15.75" x14ac:dyDescent="0.2">
      <c r="B74" s="147"/>
      <c r="C74" s="21" t="s">
        <v>103</v>
      </c>
      <c r="D74" s="19" t="s">
        <v>745</v>
      </c>
      <c r="E74" s="19">
        <v>295</v>
      </c>
      <c r="F74" s="20"/>
      <c r="G74" s="19">
        <v>8.65</v>
      </c>
      <c r="H74" s="19">
        <v>118.2</v>
      </c>
      <c r="I74" s="19"/>
      <c r="J74" s="19">
        <v>5</v>
      </c>
      <c r="K74" s="19">
        <v>28</v>
      </c>
      <c r="L74" s="19">
        <v>2</v>
      </c>
      <c r="M74" s="19">
        <v>3</v>
      </c>
      <c r="N74" s="19">
        <v>16</v>
      </c>
      <c r="O74" s="19">
        <v>0</v>
      </c>
      <c r="P74" s="19">
        <v>0</v>
      </c>
      <c r="Q74" s="19">
        <v>0</v>
      </c>
      <c r="R74" s="19">
        <v>3</v>
      </c>
      <c r="S74" s="18"/>
    </row>
    <row r="75" spans="2:67" ht="15.75" x14ac:dyDescent="0.2">
      <c r="B75" s="147"/>
      <c r="C75" s="21" t="s">
        <v>102</v>
      </c>
      <c r="D75" s="19" t="str">
        <f>D74</f>
        <v>CO'B</v>
      </c>
      <c r="E75" s="19">
        <f>E74</f>
        <v>295</v>
      </c>
      <c r="F75" s="20"/>
      <c r="G75" s="19">
        <v>12.33</v>
      </c>
      <c r="H75" s="19">
        <v>129.19999999999999</v>
      </c>
      <c r="I75" s="19"/>
      <c r="J75" s="19">
        <v>5</v>
      </c>
      <c r="K75" s="19">
        <v>25</v>
      </c>
      <c r="L75" s="19">
        <v>0</v>
      </c>
      <c r="M75" s="19">
        <v>0</v>
      </c>
      <c r="N75" s="19">
        <v>30</v>
      </c>
      <c r="O75" s="19">
        <v>1</v>
      </c>
      <c r="P75" s="19">
        <v>0</v>
      </c>
      <c r="Q75" s="19">
        <v>5</v>
      </c>
      <c r="R75" s="19">
        <v>19</v>
      </c>
      <c r="S75" s="18" t="s">
        <v>752</v>
      </c>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887</v>
      </c>
      <c r="C80" s="16" t="s">
        <v>98</v>
      </c>
      <c r="D80" s="15"/>
      <c r="E80" s="13">
        <f>AVERAGE(E74:E78)</f>
        <v>295</v>
      </c>
      <c r="F80" s="13">
        <f>F73</f>
        <v>384.36</v>
      </c>
      <c r="G80" s="13">
        <f t="shared" ref="G80:R80" si="12">AVERAGE(G73:G78)</f>
        <v>11.603333333333333</v>
      </c>
      <c r="H80" s="13">
        <f t="shared" si="12"/>
        <v>125.89999999999999</v>
      </c>
      <c r="I80" s="13" t="e">
        <f t="shared" si="12"/>
        <v>#DIV/0!</v>
      </c>
      <c r="J80" s="13">
        <f t="shared" si="12"/>
        <v>5.333333333333333</v>
      </c>
      <c r="K80" s="13">
        <f t="shared" si="12"/>
        <v>28.666666666666668</v>
      </c>
      <c r="L80" s="13">
        <f t="shared" si="12"/>
        <v>1</v>
      </c>
      <c r="M80" s="13">
        <f t="shared" si="12"/>
        <v>8.6666666666666661</v>
      </c>
      <c r="N80" s="13">
        <f t="shared" si="12"/>
        <v>28.666666666666668</v>
      </c>
      <c r="O80" s="13">
        <f t="shared" si="12"/>
        <v>0.33333333333333331</v>
      </c>
      <c r="P80" s="13">
        <f t="shared" si="12"/>
        <v>0</v>
      </c>
      <c r="Q80" s="13">
        <f t="shared" si="12"/>
        <v>4.666666666666667</v>
      </c>
      <c r="R80" s="13">
        <f t="shared" si="12"/>
        <v>13.666666666666666</v>
      </c>
      <c r="S80" s="12"/>
    </row>
    <row r="81" spans="2:67" ht="15.75" x14ac:dyDescent="0.2">
      <c r="B81" s="17"/>
      <c r="C81" s="16" t="s">
        <v>97</v>
      </c>
      <c r="D81" s="15"/>
      <c r="E81" s="14"/>
      <c r="F81" s="14"/>
      <c r="G81" s="13">
        <f t="shared" ref="G81:R81" si="13">STDEV(G73:G78)/SQRT(COUNT(G73:G78))</f>
        <v>1.5388451658449755</v>
      </c>
      <c r="H81" s="13">
        <f t="shared" si="13"/>
        <v>3.8630730427126703</v>
      </c>
      <c r="I81" s="13" t="e">
        <f t="shared" si="13"/>
        <v>#DIV/0!</v>
      </c>
      <c r="J81" s="13">
        <f t="shared" si="13"/>
        <v>0.33333333333333337</v>
      </c>
      <c r="K81" s="13">
        <f t="shared" si="13"/>
        <v>2.3333333333333282</v>
      </c>
      <c r="L81" s="13">
        <f t="shared" si="13"/>
        <v>0.57735026918962584</v>
      </c>
      <c r="M81" s="13">
        <f t="shared" si="13"/>
        <v>7.2188026092359054</v>
      </c>
      <c r="N81" s="13">
        <f t="shared" si="13"/>
        <v>6.960204339273699</v>
      </c>
      <c r="O81" s="13">
        <f t="shared" si="13"/>
        <v>0.33333333333333337</v>
      </c>
      <c r="P81" s="13">
        <f t="shared" si="13"/>
        <v>0</v>
      </c>
      <c r="Q81" s="13">
        <f t="shared" si="13"/>
        <v>2.6034165586355518</v>
      </c>
      <c r="R81" s="13">
        <f t="shared" si="13"/>
        <v>5.333333333333333</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308</v>
      </c>
      <c r="C83" s="21" t="s">
        <v>104</v>
      </c>
      <c r="D83" s="19" t="s">
        <v>772</v>
      </c>
      <c r="E83" s="19">
        <v>282</v>
      </c>
      <c r="F83" s="19">
        <v>382.02</v>
      </c>
      <c r="G83" s="19">
        <v>11.26</v>
      </c>
      <c r="H83" s="19">
        <v>88.9</v>
      </c>
      <c r="I83" s="19"/>
      <c r="J83" s="19">
        <v>5</v>
      </c>
      <c r="K83" s="19">
        <v>27</v>
      </c>
      <c r="L83" s="19">
        <v>1</v>
      </c>
      <c r="M83" s="19">
        <v>13</v>
      </c>
      <c r="N83" s="19">
        <v>25</v>
      </c>
      <c r="O83" s="19">
        <v>0</v>
      </c>
      <c r="P83" s="19">
        <v>0</v>
      </c>
      <c r="Q83" s="19">
        <v>5</v>
      </c>
      <c r="R83" s="19">
        <v>10</v>
      </c>
      <c r="S83" s="18" t="s">
        <v>731</v>
      </c>
      <c r="U83" s="102">
        <v>3</v>
      </c>
      <c r="V83" s="102">
        <f>IF($H83="","",$H83)</f>
        <v>88.9</v>
      </c>
      <c r="W83" s="102">
        <f>IF(V83="","",V83/100)</f>
        <v>0.88900000000000001</v>
      </c>
      <c r="X83" s="102">
        <f>IF($G83="","",$G83)</f>
        <v>11.26</v>
      </c>
      <c r="Y83" s="102">
        <f>IF($K83="","",$K83)</f>
        <v>27</v>
      </c>
      <c r="Z83" s="102">
        <f>IF(J83="","",J83-1)</f>
        <v>4</v>
      </c>
      <c r="AA83" s="102">
        <f>IF($L83="","",$L83)</f>
        <v>1</v>
      </c>
      <c r="AB83" s="102">
        <f>IF($M83="","",$M83)</f>
        <v>13</v>
      </c>
      <c r="AC83" s="102">
        <f>IF($H84="","",$H84)</f>
        <v>89</v>
      </c>
      <c r="AD83" s="102">
        <f>IF(AC83="","",AC83/100)</f>
        <v>0.89</v>
      </c>
      <c r="AE83" s="102">
        <f>IF($G84="","",$G84)</f>
        <v>10.16</v>
      </c>
      <c r="AF83" s="102">
        <f>IF($K84="","",$K84)</f>
        <v>25</v>
      </c>
      <c r="AG83" s="102">
        <f>IF(J84="","",J84-1)</f>
        <v>7</v>
      </c>
      <c r="AH83" s="102">
        <f>IF($L84="","",$L84)</f>
        <v>3</v>
      </c>
      <c r="AI83" s="102">
        <f>IF($M84="","",$M84)</f>
        <v>11</v>
      </c>
      <c r="AJ83" s="102">
        <f>IF($H85="","",$H85)</f>
        <v>80.2</v>
      </c>
      <c r="AK83" s="102">
        <f>IF(AJ83="","",AJ83/100)</f>
        <v>0.80200000000000005</v>
      </c>
      <c r="AL83" s="102">
        <f>IF($G85="","",$G85)</f>
        <v>11.08</v>
      </c>
      <c r="AM83" s="102">
        <f>IF($K85="","",$K85)</f>
        <v>27</v>
      </c>
      <c r="AN83" s="102">
        <f>IF(J85="","",J85-1)</f>
        <v>4</v>
      </c>
      <c r="AO83" s="102">
        <f>IF($L85="","",$L85)</f>
        <v>1</v>
      </c>
      <c r="AP83" s="102">
        <f>IF($M85="","",$M85)</f>
        <v>6</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0</v>
      </c>
      <c r="BM83" s="102">
        <f>SUM(P83:P88)/U83</f>
        <v>0</v>
      </c>
      <c r="BN83" s="102">
        <f>SUM(Q83:Q88)/U83</f>
        <v>2</v>
      </c>
      <c r="BO83" s="102">
        <f>SUM(R83:R88)/U83</f>
        <v>9.3333333333333339</v>
      </c>
    </row>
    <row r="84" spans="2:67" ht="15.75" x14ac:dyDescent="0.2">
      <c r="B84" s="147"/>
      <c r="C84" s="21" t="s">
        <v>103</v>
      </c>
      <c r="D84" s="19" t="s">
        <v>745</v>
      </c>
      <c r="E84" s="19">
        <v>295</v>
      </c>
      <c r="F84" s="20"/>
      <c r="G84" s="19">
        <v>10.16</v>
      </c>
      <c r="H84" s="19">
        <v>89</v>
      </c>
      <c r="I84" s="19"/>
      <c r="J84" s="19">
        <v>8</v>
      </c>
      <c r="K84" s="19">
        <v>25</v>
      </c>
      <c r="L84" s="19">
        <v>3</v>
      </c>
      <c r="M84" s="19">
        <v>11</v>
      </c>
      <c r="N84" s="19">
        <v>15</v>
      </c>
      <c r="O84" s="19">
        <v>0</v>
      </c>
      <c r="P84" s="19">
        <v>0</v>
      </c>
      <c r="Q84" s="19">
        <v>0</v>
      </c>
      <c r="R84" s="19">
        <v>9</v>
      </c>
      <c r="S84" s="18"/>
    </row>
    <row r="85" spans="2:67" ht="15.75" x14ac:dyDescent="0.2">
      <c r="B85" s="147"/>
      <c r="C85" s="21" t="s">
        <v>102</v>
      </c>
      <c r="D85" s="19" t="str">
        <f>D84</f>
        <v>CO'B</v>
      </c>
      <c r="E85" s="19">
        <f>E84</f>
        <v>295</v>
      </c>
      <c r="F85" s="20"/>
      <c r="G85" s="19">
        <v>11.08</v>
      </c>
      <c r="H85" s="19">
        <v>80.2</v>
      </c>
      <c r="I85" s="19"/>
      <c r="J85" s="19">
        <v>5</v>
      </c>
      <c r="K85" s="19">
        <v>27</v>
      </c>
      <c r="L85" s="19">
        <v>1</v>
      </c>
      <c r="M85" s="19">
        <v>6</v>
      </c>
      <c r="N85" s="19">
        <v>30</v>
      </c>
      <c r="O85" s="19">
        <v>0</v>
      </c>
      <c r="P85" s="19">
        <v>0</v>
      </c>
      <c r="Q85" s="19">
        <v>1</v>
      </c>
      <c r="R85" s="19">
        <v>9</v>
      </c>
      <c r="S85" s="18" t="s">
        <v>731</v>
      </c>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155</v>
      </c>
      <c r="C90" s="16" t="s">
        <v>98</v>
      </c>
      <c r="D90" s="15"/>
      <c r="E90" s="13">
        <f>AVERAGE(E84:E88)</f>
        <v>295</v>
      </c>
      <c r="F90" s="13">
        <f>F83</f>
        <v>382.02</v>
      </c>
      <c r="G90" s="13">
        <f t="shared" ref="G90:R90" si="14">AVERAGE(G83:G88)</f>
        <v>10.833333333333334</v>
      </c>
      <c r="H90" s="13">
        <f t="shared" si="14"/>
        <v>86.033333333333346</v>
      </c>
      <c r="I90" s="13" t="e">
        <f t="shared" si="14"/>
        <v>#DIV/0!</v>
      </c>
      <c r="J90" s="13">
        <f t="shared" si="14"/>
        <v>6</v>
      </c>
      <c r="K90" s="13">
        <f t="shared" si="14"/>
        <v>26.333333333333332</v>
      </c>
      <c r="L90" s="13">
        <f t="shared" si="14"/>
        <v>1.6666666666666667</v>
      </c>
      <c r="M90" s="13">
        <f t="shared" si="14"/>
        <v>10</v>
      </c>
      <c r="N90" s="13">
        <f t="shared" si="14"/>
        <v>23.333333333333332</v>
      </c>
      <c r="O90" s="13">
        <f t="shared" si="14"/>
        <v>0</v>
      </c>
      <c r="P90" s="13">
        <f t="shared" si="14"/>
        <v>0</v>
      </c>
      <c r="Q90" s="13">
        <f t="shared" si="14"/>
        <v>2</v>
      </c>
      <c r="R90" s="13">
        <f t="shared" si="14"/>
        <v>9.3333333333333339</v>
      </c>
      <c r="S90" s="12"/>
    </row>
    <row r="91" spans="2:67" ht="15.75" x14ac:dyDescent="0.2">
      <c r="B91" s="17"/>
      <c r="C91" s="16" t="s">
        <v>97</v>
      </c>
      <c r="D91" s="15"/>
      <c r="E91" s="14"/>
      <c r="F91" s="14"/>
      <c r="G91" s="13">
        <f t="shared" ref="G91:R91" si="15">STDEV(G83:G88)/SQRT(COUNT(G83:G88))</f>
        <v>0.34065296776109905</v>
      </c>
      <c r="H91" s="13">
        <f t="shared" si="15"/>
        <v>2.9168095203111526</v>
      </c>
      <c r="I91" s="13" t="e">
        <f t="shared" si="15"/>
        <v>#DIV/0!</v>
      </c>
      <c r="J91" s="13">
        <f t="shared" si="15"/>
        <v>1</v>
      </c>
      <c r="K91" s="13">
        <f t="shared" si="15"/>
        <v>0.66666666666666663</v>
      </c>
      <c r="L91" s="13">
        <f t="shared" si="15"/>
        <v>0.66666666666666663</v>
      </c>
      <c r="M91" s="13">
        <f t="shared" si="15"/>
        <v>2.0816659994661326</v>
      </c>
      <c r="N91" s="13">
        <f t="shared" si="15"/>
        <v>4.409585518440986</v>
      </c>
      <c r="O91" s="13">
        <f t="shared" si="15"/>
        <v>0</v>
      </c>
      <c r="P91" s="13">
        <f t="shared" si="15"/>
        <v>0</v>
      </c>
      <c r="Q91" s="13">
        <f t="shared" si="15"/>
        <v>1.5275252316519468</v>
      </c>
      <c r="R91" s="13">
        <f t="shared" si="15"/>
        <v>0.33333333333333331</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4CB0-E71F-4EE9-A097-2E07F56EBBE6}">
  <sheetPr>
    <pageSetUpPr fitToPage="1"/>
  </sheetPr>
  <dimension ref="B1:BO92"/>
  <sheetViews>
    <sheetView defaultGridColor="0" colorId="8" zoomScale="85" workbookViewId="0">
      <selection activeCell="U13" sqref="U13:BP84"/>
    </sheetView>
  </sheetViews>
  <sheetFormatPr defaultRowHeight="12.75" x14ac:dyDescent="0.2"/>
  <cols>
    <col min="1" max="2" width="9.140625" style="7"/>
    <col min="3" max="4" width="6.7109375" style="7" customWidth="1"/>
    <col min="5" max="5" width="7.7109375" style="7" customWidth="1"/>
    <col min="6" max="20" width="9.140625" style="7"/>
    <col min="21" max="67" width="9.140625" style="102"/>
    <col min="68" max="16384" width="9.140625" style="7"/>
  </cols>
  <sheetData>
    <row r="1" spans="2:67" ht="20.25" x14ac:dyDescent="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row>
    <row r="10" spans="2:67" ht="13.5" thickBot="1" x14ac:dyDescent="0.25">
      <c r="B10" s="28"/>
      <c r="C10" s="28"/>
      <c r="D10" s="28"/>
      <c r="E10" s="28"/>
      <c r="F10" s="28"/>
      <c r="G10" s="28"/>
      <c r="H10" s="28"/>
      <c r="I10" s="28"/>
      <c r="J10" s="28"/>
      <c r="K10" s="28"/>
      <c r="L10" s="28"/>
      <c r="M10" s="28"/>
      <c r="N10" s="28"/>
      <c r="O10" s="28"/>
      <c r="P10" s="28"/>
      <c r="Q10" s="28"/>
      <c r="R10" s="28"/>
      <c r="S10" s="28"/>
    </row>
    <row r="11" spans="2:67" ht="36.75" thickTop="1" x14ac:dyDescent="0.2">
      <c r="B11" s="27" t="s">
        <v>136</v>
      </c>
      <c r="C11" s="26" t="s">
        <v>135</v>
      </c>
      <c r="D11" s="26" t="s">
        <v>134</v>
      </c>
      <c r="E11" s="24" t="s">
        <v>133</v>
      </c>
      <c r="F11" s="24" t="s">
        <v>132</v>
      </c>
      <c r="G11" s="24" t="s">
        <v>131</v>
      </c>
      <c r="H11" s="24" t="s">
        <v>130</v>
      </c>
      <c r="I11" s="24" t="s">
        <v>129</v>
      </c>
      <c r="J11" s="25" t="s">
        <v>128</v>
      </c>
      <c r="K11" s="24" t="s">
        <v>127</v>
      </c>
      <c r="L11" s="24" t="s">
        <v>126</v>
      </c>
      <c r="M11" s="25" t="s">
        <v>125</v>
      </c>
      <c r="N11" s="25" t="s">
        <v>124</v>
      </c>
      <c r="O11" s="24" t="s">
        <v>123</v>
      </c>
      <c r="P11" s="24" t="s">
        <v>122</v>
      </c>
      <c r="Q11" s="24" t="s">
        <v>121</v>
      </c>
      <c r="R11" s="24" t="s">
        <v>120</v>
      </c>
      <c r="S11" s="23" t="s">
        <v>119</v>
      </c>
      <c r="U11" s="102" t="s">
        <v>4</v>
      </c>
      <c r="V11" s="102" t="s">
        <v>5</v>
      </c>
      <c r="W11" s="102" t="s">
        <v>48</v>
      </c>
      <c r="X11" s="102" t="s">
        <v>49</v>
      </c>
      <c r="Y11" s="102" t="s">
        <v>50</v>
      </c>
      <c r="Z11" s="102" t="s">
        <v>51</v>
      </c>
      <c r="AA11" s="102" t="s">
        <v>52</v>
      </c>
      <c r="AB11" s="102" t="s">
        <v>53</v>
      </c>
      <c r="AC11" s="102" t="s">
        <v>5</v>
      </c>
      <c r="AD11" s="102" t="s">
        <v>54</v>
      </c>
      <c r="AE11" s="102" t="s">
        <v>55</v>
      </c>
      <c r="AF11" s="102" t="s">
        <v>56</v>
      </c>
      <c r="AG11" s="102" t="s">
        <v>57</v>
      </c>
      <c r="AH11" s="102" t="s">
        <v>58</v>
      </c>
      <c r="AI11" s="102" t="s">
        <v>59</v>
      </c>
      <c r="AJ11" s="102" t="s">
        <v>5</v>
      </c>
      <c r="AK11" s="102" t="s">
        <v>60</v>
      </c>
      <c r="AL11" s="102" t="s">
        <v>61</v>
      </c>
      <c r="AM11" s="102" t="s">
        <v>62</v>
      </c>
      <c r="AN11" s="102" t="s">
        <v>63</v>
      </c>
      <c r="AO11" s="102" t="s">
        <v>64</v>
      </c>
      <c r="AP11" s="102" t="s">
        <v>65</v>
      </c>
      <c r="AQ11" s="102" t="s">
        <v>5</v>
      </c>
      <c r="AR11" s="102" t="s">
        <v>66</v>
      </c>
      <c r="AS11" s="102" t="s">
        <v>67</v>
      </c>
      <c r="AT11" s="102" t="s">
        <v>68</v>
      </c>
      <c r="AU11" s="102" t="s">
        <v>69</v>
      </c>
      <c r="AV11" s="102" t="s">
        <v>70</v>
      </c>
      <c r="AW11" s="102" t="s">
        <v>71</v>
      </c>
      <c r="AX11" s="102" t="s">
        <v>5</v>
      </c>
      <c r="AY11" s="102" t="s">
        <v>72</v>
      </c>
      <c r="AZ11" s="102" t="s">
        <v>73</v>
      </c>
      <c r="BA11" s="102" t="s">
        <v>74</v>
      </c>
      <c r="BB11" s="102" t="s">
        <v>75</v>
      </c>
      <c r="BC11" s="102" t="s">
        <v>76</v>
      </c>
      <c r="BD11" s="102" t="s">
        <v>77</v>
      </c>
      <c r="BE11" s="102" t="s">
        <v>5</v>
      </c>
      <c r="BF11" s="102" t="s">
        <v>78</v>
      </c>
      <c r="BG11" s="102" t="s">
        <v>79</v>
      </c>
      <c r="BH11" s="102" t="s">
        <v>80</v>
      </c>
      <c r="BI11" s="102" t="s">
        <v>81</v>
      </c>
      <c r="BJ11" s="102" t="s">
        <v>82</v>
      </c>
      <c r="BK11" s="102" t="s">
        <v>83</v>
      </c>
      <c r="BL11" s="102" t="s">
        <v>84</v>
      </c>
      <c r="BM11" s="102" t="s">
        <v>85</v>
      </c>
      <c r="BN11" s="102" t="s">
        <v>86</v>
      </c>
      <c r="BO11" s="102" t="s">
        <v>87</v>
      </c>
    </row>
    <row r="12" spans="2:67" ht="3.75" customHeight="1" x14ac:dyDescent="0.2">
      <c r="B12" s="11"/>
      <c r="C12" s="9"/>
      <c r="D12" s="9"/>
      <c r="E12" s="9"/>
      <c r="F12" s="10"/>
      <c r="G12" s="9"/>
      <c r="H12" s="9"/>
      <c r="I12" s="9"/>
      <c r="J12" s="9"/>
      <c r="K12" s="10"/>
      <c r="L12" s="10"/>
      <c r="M12" s="10"/>
      <c r="N12" s="10"/>
      <c r="O12" s="10"/>
      <c r="P12" s="10"/>
      <c r="Q12" s="9"/>
      <c r="R12" s="9"/>
      <c r="S12" s="8"/>
    </row>
    <row r="13" spans="2:67" ht="15.75" x14ac:dyDescent="0.2">
      <c r="B13" s="147">
        <v>401</v>
      </c>
      <c r="C13" s="21" t="s">
        <v>104</v>
      </c>
      <c r="D13" s="19" t="s">
        <v>772</v>
      </c>
      <c r="E13" s="19">
        <v>282</v>
      </c>
      <c r="F13" s="19">
        <v>1265.58</v>
      </c>
      <c r="G13" s="19">
        <v>13.1</v>
      </c>
      <c r="H13" s="19">
        <v>91.2</v>
      </c>
      <c r="I13" s="19"/>
      <c r="J13" s="19">
        <v>5</v>
      </c>
      <c r="K13" s="19">
        <v>22</v>
      </c>
      <c r="L13" s="19">
        <v>1</v>
      </c>
      <c r="M13" s="19">
        <v>13</v>
      </c>
      <c r="N13" s="19">
        <v>23</v>
      </c>
      <c r="O13" s="19">
        <v>0</v>
      </c>
      <c r="P13" s="19">
        <v>0</v>
      </c>
      <c r="Q13" s="19">
        <v>2</v>
      </c>
      <c r="R13" s="19">
        <v>26</v>
      </c>
      <c r="S13" s="18" t="s">
        <v>731</v>
      </c>
      <c r="U13" s="102">
        <v>3</v>
      </c>
      <c r="V13" s="102">
        <f>IF($H13="","",$H13)</f>
        <v>91.2</v>
      </c>
      <c r="W13" s="102">
        <f>IF(V13="","",V13/100)</f>
        <v>0.91200000000000003</v>
      </c>
      <c r="X13" s="102">
        <f>IF($G13="","",$G13)</f>
        <v>13.1</v>
      </c>
      <c r="Y13" s="102">
        <f>IF($K13="","",$K13)</f>
        <v>22</v>
      </c>
      <c r="Z13" s="102">
        <f>IF(J13="","",J13-1)</f>
        <v>4</v>
      </c>
      <c r="AA13" s="102">
        <f>IF($L13="","",$L13)</f>
        <v>1</v>
      </c>
      <c r="AB13" s="102">
        <f>IF($M13="","",$M13)</f>
        <v>13</v>
      </c>
      <c r="AC13" s="102">
        <f>IF($H14="","",$H14)</f>
        <v>90.8</v>
      </c>
      <c r="AD13" s="102">
        <f>IF(AC13="","",AC13/100)</f>
        <v>0.90799999999999992</v>
      </c>
      <c r="AE13" s="102">
        <f>IF($G14="","",$G14)</f>
        <v>13.4</v>
      </c>
      <c r="AF13" s="102">
        <f>IF($K14="","",$K14)</f>
        <v>25</v>
      </c>
      <c r="AG13" s="102">
        <f>IF(J14="","",J14-1)</f>
        <v>9</v>
      </c>
      <c r="AH13" s="102">
        <f>IF($L14="","",$L14)</f>
        <v>2</v>
      </c>
      <c r="AI13" s="102">
        <f>IF($M14="","",$M14)</f>
        <v>24</v>
      </c>
      <c r="AJ13" s="102">
        <f>IF($H15="","",$H15)</f>
        <v>96.2</v>
      </c>
      <c r="AK13" s="102">
        <f>IF(AJ13="","",AJ13/100)</f>
        <v>0.96200000000000008</v>
      </c>
      <c r="AL13" s="102">
        <f>IF($G15="","",$G15)</f>
        <v>13.2</v>
      </c>
      <c r="AM13" s="102">
        <f>IF($K15="","",$K15)</f>
        <v>28</v>
      </c>
      <c r="AN13" s="102">
        <f>IF(J15="","",J15-1)</f>
        <v>5</v>
      </c>
      <c r="AO13" s="102">
        <f>IF($L15="","",$L15)</f>
        <v>1</v>
      </c>
      <c r="AP13" s="102">
        <f>IF($M15="","",$M15)</f>
        <v>14</v>
      </c>
      <c r="AQ13" s="102" t="str">
        <f>IF($H16="","",$H16)</f>
        <v/>
      </c>
      <c r="AR13" s="102" t="str">
        <f>IF(AQ13="","",AQ13/100)</f>
        <v/>
      </c>
      <c r="AS13" s="102" t="str">
        <f>IF($G16="","",$G16)</f>
        <v/>
      </c>
      <c r="AT13" s="102" t="str">
        <f>IF($K16="","",$K16)</f>
        <v/>
      </c>
      <c r="AU13" s="102" t="str">
        <f>IF(J16="","",J16-1)</f>
        <v/>
      </c>
      <c r="AV13" s="102" t="str">
        <f>IF($L16="","",$L16)</f>
        <v/>
      </c>
      <c r="AW13" s="102" t="str">
        <f>IF($M16="","",$M16)</f>
        <v/>
      </c>
      <c r="AX13" s="102" t="str">
        <f>IF($H17="","",$H17)</f>
        <v/>
      </c>
      <c r="AY13" s="102" t="str">
        <f>IF(AX13="","",AX13/100)</f>
        <v/>
      </c>
      <c r="AZ13" s="102" t="str">
        <f>IF($G17="","",$G17)</f>
        <v/>
      </c>
      <c r="BA13" s="102" t="str">
        <f>IF($K17="","",$K17)</f>
        <v/>
      </c>
      <c r="BB13" s="102" t="str">
        <f>IF(J17="","",J17-1)</f>
        <v/>
      </c>
      <c r="BC13" s="102" t="str">
        <f>IF($L17="","",$L17)</f>
        <v/>
      </c>
      <c r="BD13" s="102" t="str">
        <f>IF($M17="","",$M17)</f>
        <v/>
      </c>
      <c r="BE13" s="102" t="str">
        <f>IF($H18="","",$H18)</f>
        <v/>
      </c>
      <c r="BF13" s="102" t="str">
        <f>IF(BE13="","",BE13/100)</f>
        <v/>
      </c>
      <c r="BG13" s="102" t="str">
        <f>IF($G18="","",$G18)</f>
        <v/>
      </c>
      <c r="BH13" s="102" t="str">
        <f>IF($K18="","",$K18)</f>
        <v/>
      </c>
      <c r="BI13" s="102" t="str">
        <f>IF(J18="","",J18-1)</f>
        <v/>
      </c>
      <c r="BJ13" s="102" t="str">
        <f>IF($L18="","",$L18)</f>
        <v/>
      </c>
      <c r="BK13" s="102" t="str">
        <f>IF($M18="","",$M18)</f>
        <v/>
      </c>
      <c r="BL13" s="102">
        <f>SUM(O13:O18)/U13</f>
        <v>0</v>
      </c>
      <c r="BM13" s="102">
        <f>SUM(P13:P18)/U13</f>
        <v>0</v>
      </c>
      <c r="BN13" s="102">
        <f>SUM(Q13:Q18)/U13</f>
        <v>2</v>
      </c>
      <c r="BO13" s="102">
        <f>SUM(R13:R18)/U13</f>
        <v>20.666666666666668</v>
      </c>
    </row>
    <row r="14" spans="2:67" ht="15.75" x14ac:dyDescent="0.2">
      <c r="B14" s="147"/>
      <c r="C14" s="21" t="s">
        <v>103</v>
      </c>
      <c r="D14" s="19" t="s">
        <v>772</v>
      </c>
      <c r="E14" s="19">
        <v>295</v>
      </c>
      <c r="F14" s="20"/>
      <c r="G14" s="19">
        <v>13.4</v>
      </c>
      <c r="H14" s="19">
        <v>90.8</v>
      </c>
      <c r="I14" s="19"/>
      <c r="J14" s="19">
        <v>10</v>
      </c>
      <c r="K14" s="19">
        <v>25</v>
      </c>
      <c r="L14" s="19">
        <v>2</v>
      </c>
      <c r="M14" s="19">
        <v>24</v>
      </c>
      <c r="N14" s="19">
        <v>20</v>
      </c>
      <c r="O14" s="19">
        <v>0</v>
      </c>
      <c r="P14" s="19">
        <v>0</v>
      </c>
      <c r="Q14" s="19">
        <v>3</v>
      </c>
      <c r="R14" s="19">
        <v>16</v>
      </c>
      <c r="S14" s="18"/>
    </row>
    <row r="15" spans="2:67" ht="15.75" x14ac:dyDescent="0.2">
      <c r="B15" s="147"/>
      <c r="C15" s="21" t="s">
        <v>102</v>
      </c>
      <c r="D15" s="19" t="str">
        <f>D14</f>
        <v>SER</v>
      </c>
      <c r="E15" s="19">
        <f>E14</f>
        <v>295</v>
      </c>
      <c r="F15" s="20"/>
      <c r="G15" s="19">
        <v>13.2</v>
      </c>
      <c r="H15" s="19">
        <v>96.2</v>
      </c>
      <c r="I15" s="19"/>
      <c r="J15" s="19">
        <v>6</v>
      </c>
      <c r="K15" s="19">
        <v>28</v>
      </c>
      <c r="L15" s="19">
        <v>1</v>
      </c>
      <c r="M15" s="19">
        <v>14</v>
      </c>
      <c r="N15" s="19">
        <v>17</v>
      </c>
      <c r="O15" s="19">
        <v>0</v>
      </c>
      <c r="P15" s="19">
        <v>0</v>
      </c>
      <c r="Q15" s="19">
        <v>1</v>
      </c>
      <c r="R15" s="19">
        <v>20</v>
      </c>
      <c r="S15" s="18"/>
    </row>
    <row r="16" spans="2:67" ht="15.75" x14ac:dyDescent="0.2">
      <c r="B16" s="147"/>
      <c r="C16" s="21" t="s">
        <v>101</v>
      </c>
      <c r="D16" s="19"/>
      <c r="E16" s="19"/>
      <c r="F16" s="20"/>
      <c r="G16" s="19"/>
      <c r="H16" s="19"/>
      <c r="I16" s="19"/>
      <c r="J16" s="19"/>
      <c r="K16" s="19"/>
      <c r="L16" s="19"/>
      <c r="M16" s="19"/>
      <c r="N16" s="19"/>
      <c r="O16" s="19"/>
      <c r="P16" s="19"/>
      <c r="Q16" s="19"/>
      <c r="R16" s="19"/>
      <c r="S16" s="18"/>
    </row>
    <row r="17" spans="2:67" ht="15.75" x14ac:dyDescent="0.2">
      <c r="B17" s="147"/>
      <c r="C17" s="21" t="s">
        <v>100</v>
      </c>
      <c r="D17" s="19"/>
      <c r="E17" s="19"/>
      <c r="F17" s="20"/>
      <c r="G17" s="19"/>
      <c r="H17" s="19"/>
      <c r="I17" s="19"/>
      <c r="J17" s="19"/>
      <c r="K17" s="19"/>
      <c r="L17" s="19"/>
      <c r="M17" s="19"/>
      <c r="N17" s="19"/>
      <c r="O17" s="19"/>
      <c r="P17" s="19"/>
      <c r="Q17" s="19"/>
      <c r="R17" s="19"/>
      <c r="S17" s="18"/>
    </row>
    <row r="18" spans="2:67" ht="15.75" x14ac:dyDescent="0.2">
      <c r="B18" s="147"/>
      <c r="C18" s="21" t="s">
        <v>99</v>
      </c>
      <c r="D18" s="19"/>
      <c r="E18" s="19"/>
      <c r="F18" s="20"/>
      <c r="G18" s="19"/>
      <c r="H18" s="19"/>
      <c r="I18" s="19"/>
      <c r="J18" s="19"/>
      <c r="K18" s="19"/>
      <c r="L18" s="19"/>
      <c r="M18" s="19"/>
      <c r="N18" s="19"/>
      <c r="O18" s="19"/>
      <c r="P18" s="19"/>
      <c r="Q18" s="19"/>
      <c r="R18" s="19"/>
      <c r="S18" s="18"/>
    </row>
    <row r="19" spans="2:67" ht="3.75" customHeight="1" x14ac:dyDescent="0.2">
      <c r="B19" s="11"/>
      <c r="C19" s="9"/>
      <c r="D19" s="9"/>
      <c r="E19" s="10"/>
      <c r="F19" s="10"/>
      <c r="G19" s="9"/>
      <c r="H19" s="9"/>
      <c r="I19" s="9"/>
      <c r="J19" s="9"/>
      <c r="K19" s="10"/>
      <c r="L19" s="10"/>
      <c r="M19" s="10"/>
      <c r="N19" s="10"/>
      <c r="O19" s="10"/>
      <c r="P19" s="10"/>
      <c r="Q19" s="9"/>
      <c r="R19" s="9"/>
      <c r="S19" s="8"/>
    </row>
    <row r="20" spans="2:67" ht="15.75" x14ac:dyDescent="0.2">
      <c r="B20" s="17" t="s">
        <v>890</v>
      </c>
      <c r="C20" s="16" t="s">
        <v>98</v>
      </c>
      <c r="D20" s="15"/>
      <c r="E20" s="13">
        <f>AVERAGE(E14:E18)</f>
        <v>295</v>
      </c>
      <c r="F20" s="13">
        <f>F13</f>
        <v>1265.58</v>
      </c>
      <c r="G20" s="13">
        <f t="shared" ref="G20:R20" si="0">AVERAGE(G13:G18)</f>
        <v>13.233333333333334</v>
      </c>
      <c r="H20" s="13">
        <f t="shared" si="0"/>
        <v>92.733333333333334</v>
      </c>
      <c r="I20" s="13" t="e">
        <f t="shared" si="0"/>
        <v>#DIV/0!</v>
      </c>
      <c r="J20" s="13">
        <f t="shared" si="0"/>
        <v>7</v>
      </c>
      <c r="K20" s="13">
        <f t="shared" si="0"/>
        <v>25</v>
      </c>
      <c r="L20" s="13">
        <f t="shared" si="0"/>
        <v>1.3333333333333333</v>
      </c>
      <c r="M20" s="13">
        <f t="shared" si="0"/>
        <v>17</v>
      </c>
      <c r="N20" s="13">
        <f t="shared" si="0"/>
        <v>20</v>
      </c>
      <c r="O20" s="13">
        <f t="shared" si="0"/>
        <v>0</v>
      </c>
      <c r="P20" s="13">
        <f t="shared" si="0"/>
        <v>0</v>
      </c>
      <c r="Q20" s="13">
        <f t="shared" si="0"/>
        <v>2</v>
      </c>
      <c r="R20" s="13">
        <f t="shared" si="0"/>
        <v>20.666666666666668</v>
      </c>
      <c r="S20" s="12"/>
    </row>
    <row r="21" spans="2:67" ht="15.75" x14ac:dyDescent="0.2">
      <c r="B21" s="17"/>
      <c r="C21" s="16" t="s">
        <v>97</v>
      </c>
      <c r="D21" s="15"/>
      <c r="E21" s="14"/>
      <c r="F21" s="14"/>
      <c r="G21" s="13">
        <f t="shared" ref="G21:R21" si="1">STDEV(G13:G18)/SQRT(COUNT(G13:G18))</f>
        <v>8.8191710368819953E-2</v>
      </c>
      <c r="H21" s="13">
        <f t="shared" si="1"/>
        <v>1.7371752294393856</v>
      </c>
      <c r="I21" s="13" t="e">
        <f t="shared" si="1"/>
        <v>#DIV/0!</v>
      </c>
      <c r="J21" s="13">
        <f t="shared" si="1"/>
        <v>1.5275252316519468</v>
      </c>
      <c r="K21" s="13">
        <f t="shared" si="1"/>
        <v>1.7320508075688774</v>
      </c>
      <c r="L21" s="13">
        <f t="shared" si="1"/>
        <v>0.33333333333333337</v>
      </c>
      <c r="M21" s="13">
        <f t="shared" si="1"/>
        <v>3.5118845842842461</v>
      </c>
      <c r="N21" s="13">
        <f t="shared" si="1"/>
        <v>1.7320508075688774</v>
      </c>
      <c r="O21" s="13">
        <f t="shared" si="1"/>
        <v>0</v>
      </c>
      <c r="P21" s="13">
        <f t="shared" si="1"/>
        <v>0</v>
      </c>
      <c r="Q21" s="13">
        <f t="shared" si="1"/>
        <v>0.57735026918962584</v>
      </c>
      <c r="R21" s="13">
        <f t="shared" si="1"/>
        <v>2.9059326290271179</v>
      </c>
      <c r="S21" s="12"/>
    </row>
    <row r="22" spans="2:67" ht="3.75" customHeight="1" x14ac:dyDescent="0.2">
      <c r="B22" s="11"/>
      <c r="C22" s="9"/>
      <c r="D22" s="9"/>
      <c r="E22" s="10"/>
      <c r="F22" s="10"/>
      <c r="G22" s="9"/>
      <c r="H22" s="9"/>
      <c r="I22" s="9"/>
      <c r="J22" s="9"/>
      <c r="K22" s="10"/>
      <c r="L22" s="10"/>
      <c r="M22" s="10"/>
      <c r="N22" s="10"/>
      <c r="O22" s="10"/>
      <c r="P22" s="10"/>
      <c r="Q22" s="9"/>
      <c r="R22" s="9"/>
      <c r="S22" s="8"/>
    </row>
    <row r="23" spans="2:67" ht="15.75" x14ac:dyDescent="0.2">
      <c r="B23" s="147">
        <f>B13+1</f>
        <v>402</v>
      </c>
      <c r="C23" s="21" t="s">
        <v>104</v>
      </c>
      <c r="D23" s="19" t="s">
        <v>772</v>
      </c>
      <c r="E23" s="19">
        <v>282</v>
      </c>
      <c r="F23" s="19">
        <v>694.53</v>
      </c>
      <c r="G23" s="19">
        <v>17.2</v>
      </c>
      <c r="H23" s="19">
        <v>99</v>
      </c>
      <c r="I23" s="19"/>
      <c r="J23" s="19">
        <v>6</v>
      </c>
      <c r="K23" s="19">
        <v>29</v>
      </c>
      <c r="L23" s="19">
        <v>1</v>
      </c>
      <c r="M23" s="19">
        <v>8</v>
      </c>
      <c r="N23" s="19">
        <v>28</v>
      </c>
      <c r="O23" s="19">
        <v>0</v>
      </c>
      <c r="P23" s="19">
        <v>0</v>
      </c>
      <c r="Q23" s="19">
        <v>2</v>
      </c>
      <c r="R23" s="19">
        <v>10</v>
      </c>
      <c r="S23" s="18" t="s">
        <v>731</v>
      </c>
      <c r="U23" s="102">
        <v>3</v>
      </c>
      <c r="V23" s="102">
        <f>IF($H23="","",$H23)</f>
        <v>99</v>
      </c>
      <c r="W23" s="102">
        <f>IF(V23="","",V23/100)</f>
        <v>0.99</v>
      </c>
      <c r="X23" s="102">
        <f>IF($G23="","",$G23)</f>
        <v>17.2</v>
      </c>
      <c r="Y23" s="102">
        <f>IF($K23="","",$K23)</f>
        <v>29</v>
      </c>
      <c r="Z23" s="102">
        <f>IF(J23="","",J23-1)</f>
        <v>5</v>
      </c>
      <c r="AA23" s="102">
        <f>IF($L23="","",$L23)</f>
        <v>1</v>
      </c>
      <c r="AB23" s="102">
        <f>IF($M23="","",$M23)</f>
        <v>8</v>
      </c>
      <c r="AC23" s="102">
        <f>IF($H24="","",$H24)</f>
        <v>101</v>
      </c>
      <c r="AD23" s="102">
        <f>IF(AC23="","",AC23/100)</f>
        <v>1.01</v>
      </c>
      <c r="AE23" s="102">
        <f>IF($G24="","",$G24)</f>
        <v>20.2</v>
      </c>
      <c r="AF23" s="102">
        <f>IF($K24="","",$K24)</f>
        <v>26</v>
      </c>
      <c r="AG23" s="102">
        <f>IF(J24="","",J24-1)</f>
        <v>4</v>
      </c>
      <c r="AH23" s="102">
        <f>IF($L24="","",$L24)</f>
        <v>4</v>
      </c>
      <c r="AI23" s="102">
        <f>IF($M24="","",$M24)</f>
        <v>16</v>
      </c>
      <c r="AJ23" s="102">
        <f>IF($H25="","",$H25)</f>
        <v>93.4</v>
      </c>
      <c r="AK23" s="102">
        <f>IF(AJ23="","",AJ23/100)</f>
        <v>0.93400000000000005</v>
      </c>
      <c r="AL23" s="102">
        <f>IF($G25="","",$G25)</f>
        <v>15</v>
      </c>
      <c r="AM23" s="102">
        <f>IF($K25="","",$K25)</f>
        <v>24</v>
      </c>
      <c r="AN23" s="102">
        <f>IF(J25="","",J25-1)</f>
        <v>5</v>
      </c>
      <c r="AO23" s="102">
        <f>IF($L25="","",$L25)</f>
        <v>1</v>
      </c>
      <c r="AP23" s="102">
        <f>IF($M25="","",$M25)</f>
        <v>5</v>
      </c>
      <c r="AQ23" s="102" t="str">
        <f>IF($H26="","",$H26)</f>
        <v/>
      </c>
      <c r="AR23" s="102" t="str">
        <f>IF(AQ23="","",AQ23/100)</f>
        <v/>
      </c>
      <c r="AS23" s="102" t="str">
        <f>IF($G26="","",$G26)</f>
        <v/>
      </c>
      <c r="AT23" s="102" t="str">
        <f>IF($K26="","",$K26)</f>
        <v/>
      </c>
      <c r="AU23" s="102" t="str">
        <f>IF(J26="","",J26-1)</f>
        <v/>
      </c>
      <c r="AV23" s="102" t="str">
        <f>IF($L26="","",$L26)</f>
        <v/>
      </c>
      <c r="AW23" s="102" t="str">
        <f>IF($M26="","",$M26)</f>
        <v/>
      </c>
      <c r="AX23" s="102" t="str">
        <f>IF($H27="","",$H27)</f>
        <v/>
      </c>
      <c r="AY23" s="102" t="str">
        <f>IF(AX23="","",AX23/100)</f>
        <v/>
      </c>
      <c r="AZ23" s="102" t="str">
        <f>IF($G27="","",$G27)</f>
        <v/>
      </c>
      <c r="BA23" s="102" t="str">
        <f>IF($K27="","",$K27)</f>
        <v/>
      </c>
      <c r="BB23" s="102" t="str">
        <f>IF(J27="","",J27-1)</f>
        <v/>
      </c>
      <c r="BC23" s="102" t="str">
        <f>IF($L27="","",$L27)</f>
        <v/>
      </c>
      <c r="BD23" s="102" t="str">
        <f>IF($M27="","",$M27)</f>
        <v/>
      </c>
      <c r="BE23" s="102" t="str">
        <f>IF($H28="","",$H28)</f>
        <v/>
      </c>
      <c r="BF23" s="102" t="str">
        <f>IF(BE23="","",BE23/100)</f>
        <v/>
      </c>
      <c r="BG23" s="102" t="str">
        <f>IF($G28="","",$G28)</f>
        <v/>
      </c>
      <c r="BH23" s="102" t="str">
        <f>IF($K28="","",$K28)</f>
        <v/>
      </c>
      <c r="BI23" s="102" t="str">
        <f>IF(J28="","",J28-1)</f>
        <v/>
      </c>
      <c r="BJ23" s="102" t="str">
        <f>IF($L28="","",$L28)</f>
        <v/>
      </c>
      <c r="BK23" s="102" t="str">
        <f>IF($M28="","",$M28)</f>
        <v/>
      </c>
      <c r="BL23" s="102">
        <f>SUM(O23:O28)/U23</f>
        <v>0</v>
      </c>
      <c r="BM23" s="102">
        <f>SUM(P23:P28)/U23</f>
        <v>0</v>
      </c>
      <c r="BN23" s="102">
        <f>SUM(Q23:Q28)/U23</f>
        <v>2.3333333333333335</v>
      </c>
      <c r="BO23" s="102">
        <f>SUM(R23:R28)/U23</f>
        <v>13.666666666666666</v>
      </c>
    </row>
    <row r="24" spans="2:67" ht="15.75" x14ac:dyDescent="0.2">
      <c r="B24" s="147"/>
      <c r="C24" s="21" t="s">
        <v>103</v>
      </c>
      <c r="D24" s="19" t="s">
        <v>772</v>
      </c>
      <c r="E24" s="19">
        <v>295</v>
      </c>
      <c r="F24" s="20"/>
      <c r="G24" s="19">
        <v>20.2</v>
      </c>
      <c r="H24" s="19">
        <v>101</v>
      </c>
      <c r="I24" s="19"/>
      <c r="J24" s="19">
        <v>5</v>
      </c>
      <c r="K24" s="19">
        <v>26</v>
      </c>
      <c r="L24" s="19">
        <v>4</v>
      </c>
      <c r="M24" s="19">
        <v>16</v>
      </c>
      <c r="N24" s="19">
        <v>21</v>
      </c>
      <c r="O24" s="19">
        <v>0</v>
      </c>
      <c r="P24" s="19">
        <v>0</v>
      </c>
      <c r="Q24" s="19">
        <v>3</v>
      </c>
      <c r="R24" s="19">
        <v>18</v>
      </c>
      <c r="S24" s="18" t="s">
        <v>731</v>
      </c>
    </row>
    <row r="25" spans="2:67" ht="15.75" x14ac:dyDescent="0.2">
      <c r="B25" s="147"/>
      <c r="C25" s="21" t="s">
        <v>102</v>
      </c>
      <c r="D25" s="19" t="str">
        <f>D24</f>
        <v>SER</v>
      </c>
      <c r="E25" s="19">
        <f>E24</f>
        <v>295</v>
      </c>
      <c r="F25" s="20"/>
      <c r="G25" s="19">
        <v>15</v>
      </c>
      <c r="H25" s="19">
        <v>93.4</v>
      </c>
      <c r="I25" s="19"/>
      <c r="J25" s="19">
        <v>6</v>
      </c>
      <c r="K25" s="19">
        <v>24</v>
      </c>
      <c r="L25" s="19">
        <v>1</v>
      </c>
      <c r="M25" s="19">
        <v>5</v>
      </c>
      <c r="N25" s="19">
        <v>19</v>
      </c>
      <c r="O25" s="19">
        <v>0</v>
      </c>
      <c r="P25" s="19">
        <v>0</v>
      </c>
      <c r="Q25" s="19">
        <v>2</v>
      </c>
      <c r="R25" s="19">
        <v>13</v>
      </c>
      <c r="S25" s="18" t="s">
        <v>731</v>
      </c>
    </row>
    <row r="26" spans="2:67" ht="15.75" x14ac:dyDescent="0.2">
      <c r="B26" s="147"/>
      <c r="C26" s="21" t="s">
        <v>101</v>
      </c>
      <c r="D26" s="19"/>
      <c r="E26" s="19"/>
      <c r="F26" s="20"/>
      <c r="G26" s="19"/>
      <c r="H26" s="19"/>
      <c r="I26" s="19"/>
      <c r="J26" s="19"/>
      <c r="K26" s="19"/>
      <c r="L26" s="19"/>
      <c r="M26" s="19"/>
      <c r="N26" s="19"/>
      <c r="O26" s="19"/>
      <c r="P26" s="19"/>
      <c r="Q26" s="19"/>
      <c r="R26" s="19"/>
      <c r="S26" s="18"/>
    </row>
    <row r="27" spans="2:67" ht="15.75" x14ac:dyDescent="0.2">
      <c r="B27" s="147"/>
      <c r="C27" s="21" t="s">
        <v>100</v>
      </c>
      <c r="D27" s="19"/>
      <c r="E27" s="19"/>
      <c r="F27" s="20"/>
      <c r="G27" s="19"/>
      <c r="H27" s="19"/>
      <c r="I27" s="19"/>
      <c r="J27" s="19"/>
      <c r="K27" s="19"/>
      <c r="L27" s="19"/>
      <c r="M27" s="19"/>
      <c r="N27" s="19"/>
      <c r="O27" s="19"/>
      <c r="P27" s="19"/>
      <c r="Q27" s="19"/>
      <c r="R27" s="19"/>
      <c r="S27" s="18"/>
    </row>
    <row r="28" spans="2:67" ht="15.75" x14ac:dyDescent="0.2">
      <c r="B28" s="147"/>
      <c r="C28" s="21" t="s">
        <v>99</v>
      </c>
      <c r="D28" s="19"/>
      <c r="E28" s="19"/>
      <c r="F28" s="20"/>
      <c r="G28" s="19"/>
      <c r="H28" s="19"/>
      <c r="I28" s="19"/>
      <c r="J28" s="19"/>
      <c r="K28" s="19"/>
      <c r="L28" s="19"/>
      <c r="M28" s="19"/>
      <c r="N28" s="19"/>
      <c r="O28" s="19"/>
      <c r="P28" s="19"/>
      <c r="Q28" s="19"/>
      <c r="R28" s="19"/>
      <c r="S28" s="18"/>
    </row>
    <row r="29" spans="2:67" ht="3.75" customHeight="1" x14ac:dyDescent="0.2">
      <c r="B29" s="11"/>
      <c r="C29" s="9"/>
      <c r="D29" s="9"/>
      <c r="E29" s="10"/>
      <c r="F29" s="10"/>
      <c r="G29" s="9"/>
      <c r="H29" s="9"/>
      <c r="I29" s="9"/>
      <c r="J29" s="9"/>
      <c r="K29" s="10"/>
      <c r="L29" s="10"/>
      <c r="M29" s="10"/>
      <c r="N29" s="10"/>
      <c r="O29" s="10"/>
      <c r="P29" s="10"/>
      <c r="Q29" s="9"/>
      <c r="R29" s="9"/>
      <c r="S29" s="8"/>
    </row>
    <row r="30" spans="2:67" ht="15.75" x14ac:dyDescent="0.2">
      <c r="B30" s="17" t="s">
        <v>887</v>
      </c>
      <c r="C30" s="16" t="s">
        <v>98</v>
      </c>
      <c r="D30" s="15"/>
      <c r="E30" s="13">
        <f>AVERAGE(E24:E28)</f>
        <v>295</v>
      </c>
      <c r="F30" s="13">
        <f>F23</f>
        <v>694.53</v>
      </c>
      <c r="G30" s="13">
        <f t="shared" ref="G30:R30" si="2">AVERAGE(G23:G28)</f>
        <v>17.466666666666665</v>
      </c>
      <c r="H30" s="13">
        <f t="shared" si="2"/>
        <v>97.8</v>
      </c>
      <c r="I30" s="13" t="e">
        <f t="shared" si="2"/>
        <v>#DIV/0!</v>
      </c>
      <c r="J30" s="13">
        <f t="shared" si="2"/>
        <v>5.666666666666667</v>
      </c>
      <c r="K30" s="13">
        <f t="shared" si="2"/>
        <v>26.333333333333332</v>
      </c>
      <c r="L30" s="13">
        <f t="shared" si="2"/>
        <v>2</v>
      </c>
      <c r="M30" s="13">
        <f t="shared" si="2"/>
        <v>9.6666666666666661</v>
      </c>
      <c r="N30" s="13">
        <f t="shared" si="2"/>
        <v>22.666666666666668</v>
      </c>
      <c r="O30" s="13">
        <f t="shared" si="2"/>
        <v>0</v>
      </c>
      <c r="P30" s="13">
        <f t="shared" si="2"/>
        <v>0</v>
      </c>
      <c r="Q30" s="13">
        <f t="shared" si="2"/>
        <v>2.3333333333333335</v>
      </c>
      <c r="R30" s="13">
        <f t="shared" si="2"/>
        <v>13.666666666666666</v>
      </c>
      <c r="S30" s="12"/>
    </row>
    <row r="31" spans="2:67" ht="15.75" x14ac:dyDescent="0.2">
      <c r="B31" s="17"/>
      <c r="C31" s="16" t="s">
        <v>97</v>
      </c>
      <c r="D31" s="15"/>
      <c r="E31" s="14"/>
      <c r="F31" s="14"/>
      <c r="G31" s="13">
        <f t="shared" ref="G31:R31" si="3">STDEV(G23:G28)/SQRT(COUNT(G23:G28))</f>
        <v>1.5070206073943087</v>
      </c>
      <c r="H31" s="13">
        <f t="shared" si="3"/>
        <v>2.2744962812309293</v>
      </c>
      <c r="I31" s="13" t="e">
        <f t="shared" si="3"/>
        <v>#DIV/0!</v>
      </c>
      <c r="J31" s="13">
        <f t="shared" si="3"/>
        <v>0.33333333333333337</v>
      </c>
      <c r="K31" s="13">
        <f t="shared" si="3"/>
        <v>1.4529663145135581</v>
      </c>
      <c r="L31" s="13">
        <f t="shared" si="3"/>
        <v>1</v>
      </c>
      <c r="M31" s="13">
        <f t="shared" si="3"/>
        <v>3.2829526005987022</v>
      </c>
      <c r="N31" s="13">
        <f t="shared" si="3"/>
        <v>2.7284509239574857</v>
      </c>
      <c r="O31" s="13">
        <f t="shared" si="3"/>
        <v>0</v>
      </c>
      <c r="P31" s="13">
        <f t="shared" si="3"/>
        <v>0</v>
      </c>
      <c r="Q31" s="13">
        <f t="shared" si="3"/>
        <v>0.33333333333333365</v>
      </c>
      <c r="R31" s="13">
        <f t="shared" si="3"/>
        <v>2.3333333333333321</v>
      </c>
      <c r="S31" s="12"/>
    </row>
    <row r="32" spans="2:67" ht="3.75" customHeight="1" x14ac:dyDescent="0.2">
      <c r="B32" s="11"/>
      <c r="C32" s="9"/>
      <c r="D32" s="9"/>
      <c r="E32" s="10"/>
      <c r="F32" s="10"/>
      <c r="G32" s="9"/>
      <c r="H32" s="9"/>
      <c r="I32" s="9"/>
      <c r="J32" s="9"/>
      <c r="K32" s="10"/>
      <c r="L32" s="10"/>
      <c r="M32" s="10"/>
      <c r="N32" s="10"/>
      <c r="O32" s="10"/>
      <c r="P32" s="10"/>
      <c r="Q32" s="9"/>
      <c r="R32" s="9"/>
      <c r="S32" s="8"/>
    </row>
    <row r="33" spans="2:67" ht="15.75" x14ac:dyDescent="0.2">
      <c r="B33" s="147">
        <f>B23+1</f>
        <v>403</v>
      </c>
      <c r="C33" s="21" t="s">
        <v>104</v>
      </c>
      <c r="D33" s="19" t="s">
        <v>772</v>
      </c>
      <c r="E33" s="19">
        <v>282</v>
      </c>
      <c r="F33" s="19">
        <v>159.44</v>
      </c>
      <c r="G33" s="19">
        <v>12.9</v>
      </c>
      <c r="H33" s="19">
        <v>58.3</v>
      </c>
      <c r="I33" s="19"/>
      <c r="J33" s="19">
        <v>7</v>
      </c>
      <c r="K33" s="19">
        <v>20</v>
      </c>
      <c r="L33" s="19">
        <v>1</v>
      </c>
      <c r="M33" s="19">
        <v>2</v>
      </c>
      <c r="N33" s="19">
        <v>8</v>
      </c>
      <c r="O33" s="19">
        <v>0</v>
      </c>
      <c r="P33" s="19">
        <v>0</v>
      </c>
      <c r="Q33" s="19">
        <v>0</v>
      </c>
      <c r="R33" s="19">
        <v>5</v>
      </c>
      <c r="S33" s="18" t="s">
        <v>752</v>
      </c>
      <c r="U33" s="102">
        <v>3</v>
      </c>
      <c r="V33" s="102">
        <f>IF($H33="","",$H33)</f>
        <v>58.3</v>
      </c>
      <c r="W33" s="102">
        <f>IF(V33="","",V33/100)</f>
        <v>0.58299999999999996</v>
      </c>
      <c r="X33" s="102">
        <f>IF($G33="","",$G33)</f>
        <v>12.9</v>
      </c>
      <c r="Y33" s="102">
        <f>IF($K33="","",$K33)</f>
        <v>20</v>
      </c>
      <c r="Z33" s="102">
        <f>IF(J33="","",J33-1)</f>
        <v>6</v>
      </c>
      <c r="AA33" s="102">
        <f>IF($L33="","",$L33)</f>
        <v>1</v>
      </c>
      <c r="AB33" s="102">
        <f>IF($M33="","",$M33)</f>
        <v>2</v>
      </c>
      <c r="AC33" s="102">
        <f>IF($H34="","",$H34)</f>
        <v>69.5</v>
      </c>
      <c r="AD33" s="102">
        <f>IF(AC33="","",AC33/100)</f>
        <v>0.69499999999999995</v>
      </c>
      <c r="AE33" s="102">
        <f>IF($G34="","",$G34)</f>
        <v>14.1</v>
      </c>
      <c r="AF33" s="102">
        <f>IF($K34="","",$K34)</f>
        <v>15</v>
      </c>
      <c r="AG33" s="102">
        <f>IF(J34="","",J34-1)</f>
        <v>3</v>
      </c>
      <c r="AH33" s="102">
        <f>IF($L34="","",$L34)</f>
        <v>1</v>
      </c>
      <c r="AI33" s="102">
        <f>IF($M34="","",$M34)</f>
        <v>0</v>
      </c>
      <c r="AJ33" s="102">
        <f>IF($H35="","",$H35)</f>
        <v>103</v>
      </c>
      <c r="AK33" s="102">
        <f>IF(AJ33="","",AJ33/100)</f>
        <v>1.03</v>
      </c>
      <c r="AL33" s="102">
        <f>IF($G35="","",$G35)</f>
        <v>18.399999999999999</v>
      </c>
      <c r="AM33" s="102">
        <f>IF($K35="","",$K35)</f>
        <v>27</v>
      </c>
      <c r="AN33" s="102">
        <f>IF(J35="","",J35-1)</f>
        <v>2</v>
      </c>
      <c r="AO33" s="102">
        <f>IF($L35="","",$L35)</f>
        <v>1</v>
      </c>
      <c r="AP33" s="102">
        <f>IF($M35="","",$M35)</f>
        <v>8</v>
      </c>
      <c r="AQ33" s="102" t="str">
        <f>IF($H36="","",$H36)</f>
        <v/>
      </c>
      <c r="AR33" s="102" t="str">
        <f>IF(AQ33="","",AQ33/100)</f>
        <v/>
      </c>
      <c r="AS33" s="102" t="str">
        <f>IF($G36="","",$G36)</f>
        <v/>
      </c>
      <c r="AT33" s="102" t="str">
        <f>IF($K36="","",$K36)</f>
        <v/>
      </c>
      <c r="AU33" s="102" t="str">
        <f>IF(J36="","",J36-1)</f>
        <v/>
      </c>
      <c r="AV33" s="102" t="str">
        <f>IF($L36="","",$L36)</f>
        <v/>
      </c>
      <c r="AW33" s="102" t="str">
        <f>IF($M36="","",$M36)</f>
        <v/>
      </c>
      <c r="AX33" s="102" t="str">
        <f>IF($H37="","",$H37)</f>
        <v/>
      </c>
      <c r="AY33" s="102" t="str">
        <f>IF(AX33="","",AX33/100)</f>
        <v/>
      </c>
      <c r="AZ33" s="102" t="str">
        <f>IF($G37="","",$G37)</f>
        <v/>
      </c>
      <c r="BA33" s="102" t="str">
        <f>IF($K37="","",$K37)</f>
        <v/>
      </c>
      <c r="BB33" s="102" t="str">
        <f>IF(J37="","",J37-1)</f>
        <v/>
      </c>
      <c r="BC33" s="102" t="str">
        <f>IF($L37="","",$L37)</f>
        <v/>
      </c>
      <c r="BD33" s="102" t="str">
        <f>IF($M37="","",$M37)</f>
        <v/>
      </c>
      <c r="BE33" s="102" t="str">
        <f>IF($H38="","",$H38)</f>
        <v/>
      </c>
      <c r="BF33" s="102" t="str">
        <f>IF(BE33="","",BE33/100)</f>
        <v/>
      </c>
      <c r="BG33" s="102" t="str">
        <f>IF($G38="","",$G38)</f>
        <v/>
      </c>
      <c r="BH33" s="102" t="str">
        <f>IF($K38="","",$K38)</f>
        <v/>
      </c>
      <c r="BI33" s="102" t="str">
        <f>IF(J38="","",J38-1)</f>
        <v/>
      </c>
      <c r="BJ33" s="102" t="str">
        <f>IF($L38="","",$L38)</f>
        <v/>
      </c>
      <c r="BK33" s="102" t="str">
        <f>IF($M38="","",$M38)</f>
        <v/>
      </c>
      <c r="BL33" s="102">
        <f>SUM(O33:O38)/U33</f>
        <v>0</v>
      </c>
      <c r="BM33" s="102">
        <f>SUM(P33:P38)/U33</f>
        <v>0</v>
      </c>
      <c r="BN33" s="102">
        <f>SUM(Q33:Q38)/U33</f>
        <v>0.66666666666666663</v>
      </c>
      <c r="BO33" s="102">
        <f>SUM(R33:R38)/U33</f>
        <v>6</v>
      </c>
    </row>
    <row r="34" spans="2:67" ht="15.75" x14ac:dyDescent="0.2">
      <c r="B34" s="147"/>
      <c r="C34" s="21" t="s">
        <v>103</v>
      </c>
      <c r="D34" s="19" t="s">
        <v>772</v>
      </c>
      <c r="E34" s="19">
        <v>295</v>
      </c>
      <c r="F34" s="20"/>
      <c r="G34" s="19">
        <v>14.1</v>
      </c>
      <c r="H34" s="19">
        <v>69.5</v>
      </c>
      <c r="I34" s="19"/>
      <c r="J34" s="19">
        <v>4</v>
      </c>
      <c r="K34" s="19">
        <v>15</v>
      </c>
      <c r="L34" s="19">
        <v>1</v>
      </c>
      <c r="M34" s="19">
        <v>0</v>
      </c>
      <c r="N34" s="19">
        <v>6</v>
      </c>
      <c r="O34" s="19">
        <v>0</v>
      </c>
      <c r="P34" s="19">
        <v>0</v>
      </c>
      <c r="Q34" s="19">
        <v>0</v>
      </c>
      <c r="R34" s="19">
        <v>10</v>
      </c>
      <c r="S34" s="18" t="s">
        <v>752</v>
      </c>
    </row>
    <row r="35" spans="2:67" ht="15.75" x14ac:dyDescent="0.2">
      <c r="B35" s="147"/>
      <c r="C35" s="21" t="s">
        <v>102</v>
      </c>
      <c r="D35" s="19" t="str">
        <f>D34</f>
        <v>SER</v>
      </c>
      <c r="E35" s="19">
        <f>E34</f>
        <v>295</v>
      </c>
      <c r="F35" s="20"/>
      <c r="G35" s="19">
        <v>18.399999999999999</v>
      </c>
      <c r="H35" s="19">
        <v>103</v>
      </c>
      <c r="I35" s="19"/>
      <c r="J35" s="19">
        <v>3</v>
      </c>
      <c r="K35" s="19">
        <v>27</v>
      </c>
      <c r="L35" s="19">
        <v>1</v>
      </c>
      <c r="M35" s="19">
        <v>8</v>
      </c>
      <c r="N35" s="19">
        <v>21</v>
      </c>
      <c r="O35" s="19">
        <v>0</v>
      </c>
      <c r="P35" s="19">
        <v>0</v>
      </c>
      <c r="Q35" s="19">
        <v>2</v>
      </c>
      <c r="R35" s="19">
        <v>3</v>
      </c>
      <c r="S35" s="18" t="s">
        <v>752</v>
      </c>
    </row>
    <row r="36" spans="2:67" ht="15.75" x14ac:dyDescent="0.2">
      <c r="B36" s="147"/>
      <c r="C36" s="21" t="s">
        <v>101</v>
      </c>
      <c r="D36" s="19"/>
      <c r="E36" s="19"/>
      <c r="F36" s="20"/>
      <c r="G36" s="19"/>
      <c r="H36" s="19"/>
      <c r="I36" s="19"/>
      <c r="J36" s="19"/>
      <c r="K36" s="19"/>
      <c r="L36" s="19"/>
      <c r="M36" s="19"/>
      <c r="N36" s="19"/>
      <c r="O36" s="19"/>
      <c r="P36" s="19"/>
      <c r="Q36" s="19"/>
      <c r="R36" s="19"/>
      <c r="S36" s="18"/>
    </row>
    <row r="37" spans="2:67" ht="15.75" x14ac:dyDescent="0.2">
      <c r="B37" s="147"/>
      <c r="C37" s="21" t="s">
        <v>100</v>
      </c>
      <c r="D37" s="19"/>
      <c r="E37" s="19"/>
      <c r="F37" s="20"/>
      <c r="G37" s="19"/>
      <c r="H37" s="19"/>
      <c r="I37" s="19"/>
      <c r="J37" s="19"/>
      <c r="K37" s="19"/>
      <c r="L37" s="19"/>
      <c r="M37" s="19"/>
      <c r="N37" s="19"/>
      <c r="O37" s="19"/>
      <c r="P37" s="19"/>
      <c r="Q37" s="19"/>
      <c r="R37" s="19"/>
      <c r="S37" s="18"/>
    </row>
    <row r="38" spans="2:67" ht="15.75" x14ac:dyDescent="0.2">
      <c r="B38" s="147"/>
      <c r="C38" s="21" t="s">
        <v>99</v>
      </c>
      <c r="D38" s="19"/>
      <c r="E38" s="19"/>
      <c r="F38" s="20"/>
      <c r="G38" s="19"/>
      <c r="H38" s="19"/>
      <c r="I38" s="19"/>
      <c r="J38" s="19"/>
      <c r="K38" s="19"/>
      <c r="L38" s="19"/>
      <c r="M38" s="19"/>
      <c r="N38" s="19"/>
      <c r="O38" s="19"/>
      <c r="P38" s="19"/>
      <c r="Q38" s="19"/>
      <c r="R38" s="19"/>
      <c r="S38" s="18"/>
    </row>
    <row r="39" spans="2:67" ht="3.75" customHeight="1" x14ac:dyDescent="0.2">
      <c r="B39" s="11"/>
      <c r="C39" s="9"/>
      <c r="D39" s="9"/>
      <c r="E39" s="10"/>
      <c r="F39" s="10"/>
      <c r="G39" s="9"/>
      <c r="H39" s="9"/>
      <c r="I39" s="9"/>
      <c r="J39" s="9"/>
      <c r="K39" s="10"/>
      <c r="L39" s="10"/>
      <c r="M39" s="10"/>
      <c r="N39" s="10"/>
      <c r="O39" s="10"/>
      <c r="P39" s="10"/>
      <c r="Q39" s="9"/>
      <c r="R39" s="9"/>
      <c r="S39" s="8"/>
    </row>
    <row r="40" spans="2:67" ht="15.75" x14ac:dyDescent="0.2">
      <c r="B40" s="17" t="s">
        <v>154</v>
      </c>
      <c r="C40" s="16" t="s">
        <v>98</v>
      </c>
      <c r="D40" s="15"/>
      <c r="E40" s="13">
        <f>AVERAGE(E34:E38)</f>
        <v>295</v>
      </c>
      <c r="F40" s="13">
        <f>F33</f>
        <v>159.44</v>
      </c>
      <c r="G40" s="13">
        <f t="shared" ref="G40:R40" si="4">AVERAGE(G33:G38)</f>
        <v>15.133333333333333</v>
      </c>
      <c r="H40" s="13">
        <f t="shared" si="4"/>
        <v>76.933333333333337</v>
      </c>
      <c r="I40" s="13" t="e">
        <f t="shared" si="4"/>
        <v>#DIV/0!</v>
      </c>
      <c r="J40" s="13">
        <f t="shared" si="4"/>
        <v>4.666666666666667</v>
      </c>
      <c r="K40" s="13">
        <f t="shared" si="4"/>
        <v>20.666666666666668</v>
      </c>
      <c r="L40" s="13">
        <f t="shared" si="4"/>
        <v>1</v>
      </c>
      <c r="M40" s="13">
        <f t="shared" si="4"/>
        <v>3.3333333333333335</v>
      </c>
      <c r="N40" s="13">
        <f t="shared" si="4"/>
        <v>11.666666666666666</v>
      </c>
      <c r="O40" s="13">
        <f t="shared" si="4"/>
        <v>0</v>
      </c>
      <c r="P40" s="13">
        <f t="shared" si="4"/>
        <v>0</v>
      </c>
      <c r="Q40" s="13">
        <f t="shared" si="4"/>
        <v>0.66666666666666663</v>
      </c>
      <c r="R40" s="13">
        <f t="shared" si="4"/>
        <v>6</v>
      </c>
      <c r="S40" s="12"/>
    </row>
    <row r="41" spans="2:67" ht="15.75" x14ac:dyDescent="0.2">
      <c r="B41" s="17"/>
      <c r="C41" s="16" t="s">
        <v>97</v>
      </c>
      <c r="D41" s="15"/>
      <c r="E41" s="14"/>
      <c r="F41" s="14"/>
      <c r="G41" s="13">
        <f t="shared" ref="G41:R41" si="5">STDEV(G33:G38)/SQRT(COUNT(G33:G38))</f>
        <v>1.6696639715157604</v>
      </c>
      <c r="H41" s="13">
        <f t="shared" si="5"/>
        <v>13.42836963711941</v>
      </c>
      <c r="I41" s="13" t="e">
        <f t="shared" si="5"/>
        <v>#DIV/0!</v>
      </c>
      <c r="J41" s="13">
        <f t="shared" si="5"/>
        <v>1.2018504251546636</v>
      </c>
      <c r="K41" s="13">
        <f t="shared" si="5"/>
        <v>3.4801021696368517</v>
      </c>
      <c r="L41" s="13">
        <f t="shared" si="5"/>
        <v>0</v>
      </c>
      <c r="M41" s="13">
        <f t="shared" si="5"/>
        <v>2.4037008503093262</v>
      </c>
      <c r="N41" s="13">
        <f t="shared" si="5"/>
        <v>4.7022453265552961</v>
      </c>
      <c r="O41" s="13">
        <f t="shared" si="5"/>
        <v>0</v>
      </c>
      <c r="P41" s="13">
        <f t="shared" si="5"/>
        <v>0</v>
      </c>
      <c r="Q41" s="13">
        <f t="shared" si="5"/>
        <v>0.66666666666666674</v>
      </c>
      <c r="R41" s="13">
        <f t="shared" si="5"/>
        <v>2.0816659994661326</v>
      </c>
      <c r="S41" s="12"/>
    </row>
    <row r="42" spans="2:67" ht="3.75" customHeight="1" x14ac:dyDescent="0.2">
      <c r="B42" s="11"/>
      <c r="C42" s="9"/>
      <c r="D42" s="9"/>
      <c r="E42" s="10"/>
      <c r="F42" s="10"/>
      <c r="G42" s="9"/>
      <c r="H42" s="9"/>
      <c r="I42" s="9"/>
      <c r="J42" s="9"/>
      <c r="K42" s="10"/>
      <c r="L42" s="10"/>
      <c r="M42" s="10"/>
      <c r="N42" s="10"/>
      <c r="O42" s="10"/>
      <c r="P42" s="10"/>
      <c r="Q42" s="9"/>
      <c r="R42" s="9"/>
      <c r="S42" s="8"/>
    </row>
    <row r="43" spans="2:67" ht="15.75" x14ac:dyDescent="0.2">
      <c r="B43" s="147">
        <f>B33+1</f>
        <v>404</v>
      </c>
      <c r="C43" s="21" t="s">
        <v>104</v>
      </c>
      <c r="D43" s="19" t="s">
        <v>772</v>
      </c>
      <c r="E43" s="19">
        <v>282</v>
      </c>
      <c r="F43" s="19">
        <v>571.65</v>
      </c>
      <c r="G43" s="19">
        <v>17.5</v>
      </c>
      <c r="H43" s="19">
        <v>85.2</v>
      </c>
      <c r="I43" s="19"/>
      <c r="J43" s="19">
        <v>13</v>
      </c>
      <c r="K43" s="19">
        <v>24</v>
      </c>
      <c r="L43" s="19">
        <v>1</v>
      </c>
      <c r="M43" s="19">
        <v>8</v>
      </c>
      <c r="N43" s="19">
        <v>17</v>
      </c>
      <c r="O43" s="19">
        <v>0</v>
      </c>
      <c r="P43" s="19">
        <v>0</v>
      </c>
      <c r="Q43" s="19">
        <v>3</v>
      </c>
      <c r="R43" s="19">
        <v>13</v>
      </c>
      <c r="S43" s="18" t="s">
        <v>731</v>
      </c>
      <c r="T43" s="7" t="s">
        <v>879</v>
      </c>
      <c r="U43" s="102">
        <v>3</v>
      </c>
      <c r="V43" s="102">
        <f>IF($H43="","",$H43)</f>
        <v>85.2</v>
      </c>
      <c r="W43" s="102">
        <f>IF(V43="","",V43/100)</f>
        <v>0.85199999999999998</v>
      </c>
      <c r="X43" s="102">
        <f>IF($G43="","",$G43)</f>
        <v>17.5</v>
      </c>
      <c r="Y43" s="102">
        <f>IF($K43="","",$K43)</f>
        <v>24</v>
      </c>
      <c r="Z43" s="102">
        <f>IF(J43="","",J43-1)</f>
        <v>12</v>
      </c>
      <c r="AA43" s="102">
        <f>IF($L43="","",$L43)</f>
        <v>1</v>
      </c>
      <c r="AB43" s="102">
        <f>IF($M43="","",$M43)</f>
        <v>8</v>
      </c>
      <c r="AC43" s="102">
        <f>IF($H44="","",$H44)</f>
        <v>72.099999999999994</v>
      </c>
      <c r="AD43" s="102">
        <f>IF(AC43="","",AC43/100)</f>
        <v>0.72099999999999997</v>
      </c>
      <c r="AE43" s="102">
        <f>IF($G44="","",$G44)</f>
        <v>15.6</v>
      </c>
      <c r="AF43" s="102">
        <f>IF($K44="","",$K44)</f>
        <v>18</v>
      </c>
      <c r="AG43" s="102">
        <f>IF(J44="","",J44-1)</f>
        <v>6</v>
      </c>
      <c r="AH43" s="102">
        <f>IF($L44="","",$L44)</f>
        <v>1</v>
      </c>
      <c r="AI43" s="102">
        <f>IF($M44="","",$M44)</f>
        <v>13</v>
      </c>
      <c r="AJ43" s="102">
        <f>IF($H45="","",$H45)</f>
        <v>66.5</v>
      </c>
      <c r="AK43" s="102">
        <f>IF(AJ43="","",AJ43/100)</f>
        <v>0.66500000000000004</v>
      </c>
      <c r="AL43" s="102">
        <f>IF($G45="","",$G45)</f>
        <v>16.5</v>
      </c>
      <c r="AM43" s="102">
        <f>IF($K45="","",$K45)</f>
        <v>20</v>
      </c>
      <c r="AN43" s="102">
        <f>IF(J45="","",J45-1)</f>
        <v>7</v>
      </c>
      <c r="AO43" s="102">
        <f>IF($L45="","",$L45)</f>
        <v>6</v>
      </c>
      <c r="AP43" s="102">
        <f>IF($M45="","",$M45)</f>
        <v>12</v>
      </c>
      <c r="AQ43" s="102" t="str">
        <f>IF($H46="","",$H46)</f>
        <v/>
      </c>
      <c r="AR43" s="102" t="str">
        <f>IF(AQ43="","",AQ43/100)</f>
        <v/>
      </c>
      <c r="AS43" s="102" t="str">
        <f>IF($G46="","",$G46)</f>
        <v/>
      </c>
      <c r="AT43" s="102" t="str">
        <f>IF($K46="","",$K46)</f>
        <v/>
      </c>
      <c r="AU43" s="102" t="str">
        <f>IF(J46="","",J46-1)</f>
        <v/>
      </c>
      <c r="AV43" s="102" t="str">
        <f>IF($L46="","",$L46)</f>
        <v/>
      </c>
      <c r="AW43" s="102" t="str">
        <f>IF($M46="","",$M46)</f>
        <v/>
      </c>
      <c r="AX43" s="102" t="str">
        <f>IF($H47="","",$H47)</f>
        <v/>
      </c>
      <c r="AY43" s="102" t="str">
        <f>IF(AX43="","",AX43/100)</f>
        <v/>
      </c>
      <c r="AZ43" s="102" t="str">
        <f>IF($G47="","",$G47)</f>
        <v/>
      </c>
      <c r="BA43" s="102" t="str">
        <f>IF($K47="","",$K47)</f>
        <v/>
      </c>
      <c r="BB43" s="102" t="str">
        <f>IF(J47="","",J47-1)</f>
        <v/>
      </c>
      <c r="BC43" s="102" t="str">
        <f>IF($L47="","",$L47)</f>
        <v/>
      </c>
      <c r="BD43" s="102" t="str">
        <f>IF($M47="","",$M47)</f>
        <v/>
      </c>
      <c r="BE43" s="102" t="str">
        <f>IF($H48="","",$H48)</f>
        <v/>
      </c>
      <c r="BF43" s="102" t="str">
        <f>IF(BE43="","",BE43/100)</f>
        <v/>
      </c>
      <c r="BG43" s="102" t="str">
        <f>IF($G48="","",$G48)</f>
        <v/>
      </c>
      <c r="BH43" s="102" t="str">
        <f>IF($K48="","",$K48)</f>
        <v/>
      </c>
      <c r="BI43" s="102" t="str">
        <f>IF(J48="","",J48-1)</f>
        <v/>
      </c>
      <c r="BJ43" s="102" t="str">
        <f>IF($L48="","",$L48)</f>
        <v/>
      </c>
      <c r="BK43" s="102" t="str">
        <f>IF($M48="","",$M48)</f>
        <v/>
      </c>
      <c r="BL43" s="102">
        <f>SUM(O43:O48)/U43</f>
        <v>0</v>
      </c>
      <c r="BM43" s="102">
        <f>SUM(P43:P48)/U43</f>
        <v>0</v>
      </c>
      <c r="BN43" s="102">
        <f>SUM(Q43:Q48)/U43</f>
        <v>1.3333333333333333</v>
      </c>
      <c r="BO43" s="102">
        <f>SUM(R43:R48)/U43</f>
        <v>9.3333333333333339</v>
      </c>
    </row>
    <row r="44" spans="2:67" ht="15.75" x14ac:dyDescent="0.2">
      <c r="B44" s="147"/>
      <c r="C44" s="21" t="s">
        <v>103</v>
      </c>
      <c r="D44" s="19" t="s">
        <v>772</v>
      </c>
      <c r="E44" s="19">
        <v>295</v>
      </c>
      <c r="F44" s="20"/>
      <c r="G44" s="19">
        <v>15.6</v>
      </c>
      <c r="H44" s="19">
        <v>72.099999999999994</v>
      </c>
      <c r="I44" s="19"/>
      <c r="J44" s="19">
        <v>7</v>
      </c>
      <c r="K44" s="19">
        <v>18</v>
      </c>
      <c r="L44" s="19">
        <v>1</v>
      </c>
      <c r="M44" s="19">
        <v>13</v>
      </c>
      <c r="N44" s="19">
        <v>15</v>
      </c>
      <c r="O44" s="19">
        <v>0</v>
      </c>
      <c r="P44" s="19">
        <v>0</v>
      </c>
      <c r="Q44" s="19">
        <v>0</v>
      </c>
      <c r="R44" s="19">
        <v>7</v>
      </c>
      <c r="S44" s="18" t="s">
        <v>731</v>
      </c>
    </row>
    <row r="45" spans="2:67" ht="15.75" x14ac:dyDescent="0.2">
      <c r="B45" s="147"/>
      <c r="C45" s="21" t="s">
        <v>102</v>
      </c>
      <c r="D45" s="19" t="str">
        <f>D44</f>
        <v>SER</v>
      </c>
      <c r="E45" s="19">
        <f>E44</f>
        <v>295</v>
      </c>
      <c r="F45" s="20"/>
      <c r="G45" s="19">
        <v>16.5</v>
      </c>
      <c r="H45" s="19">
        <v>66.5</v>
      </c>
      <c r="I45" s="19"/>
      <c r="J45" s="19">
        <v>8</v>
      </c>
      <c r="K45" s="19">
        <v>20</v>
      </c>
      <c r="L45" s="19">
        <v>6</v>
      </c>
      <c r="M45" s="19">
        <v>12</v>
      </c>
      <c r="N45" s="19">
        <v>14</v>
      </c>
      <c r="O45" s="19">
        <v>0</v>
      </c>
      <c r="P45" s="19">
        <v>0</v>
      </c>
      <c r="Q45" s="19">
        <v>1</v>
      </c>
      <c r="R45" s="19">
        <v>8</v>
      </c>
      <c r="S45" s="18" t="s">
        <v>731</v>
      </c>
    </row>
    <row r="46" spans="2:67" ht="15.75" x14ac:dyDescent="0.2">
      <c r="B46" s="147"/>
      <c r="C46" s="21" t="s">
        <v>101</v>
      </c>
      <c r="D46" s="19"/>
      <c r="E46" s="19"/>
      <c r="F46" s="20"/>
      <c r="G46" s="19"/>
      <c r="H46" s="19"/>
      <c r="I46" s="19"/>
      <c r="J46" s="19"/>
      <c r="K46" s="19"/>
      <c r="L46" s="19"/>
      <c r="M46" s="19"/>
      <c r="N46" s="19"/>
      <c r="O46" s="19"/>
      <c r="P46" s="19"/>
      <c r="Q46" s="19"/>
      <c r="R46" s="19"/>
      <c r="S46" s="18"/>
    </row>
    <row r="47" spans="2:67" ht="15.75" x14ac:dyDescent="0.2">
      <c r="B47" s="147"/>
      <c r="C47" s="21" t="s">
        <v>100</v>
      </c>
      <c r="D47" s="19"/>
      <c r="E47" s="19"/>
      <c r="F47" s="20"/>
      <c r="G47" s="19"/>
      <c r="H47" s="19"/>
      <c r="I47" s="19"/>
      <c r="J47" s="19"/>
      <c r="K47" s="19"/>
      <c r="L47" s="19"/>
      <c r="M47" s="19"/>
      <c r="N47" s="19"/>
      <c r="O47" s="19"/>
      <c r="P47" s="19"/>
      <c r="Q47" s="19"/>
      <c r="R47" s="19"/>
      <c r="S47" s="18"/>
    </row>
    <row r="48" spans="2:67" ht="15.75" x14ac:dyDescent="0.2">
      <c r="B48" s="147"/>
      <c r="C48" s="21" t="s">
        <v>99</v>
      </c>
      <c r="D48" s="19"/>
      <c r="E48" s="19"/>
      <c r="F48" s="20"/>
      <c r="G48" s="19"/>
      <c r="H48" s="19"/>
      <c r="I48" s="19"/>
      <c r="J48" s="19"/>
      <c r="K48" s="19"/>
      <c r="L48" s="19"/>
      <c r="M48" s="19"/>
      <c r="N48" s="19"/>
      <c r="O48" s="19"/>
      <c r="P48" s="19"/>
      <c r="Q48" s="19"/>
      <c r="R48" s="19"/>
      <c r="S48" s="18"/>
    </row>
    <row r="49" spans="2:67" ht="3.75" customHeight="1" x14ac:dyDescent="0.2">
      <c r="B49" s="11"/>
      <c r="C49" s="9"/>
      <c r="D49" s="9"/>
      <c r="E49" s="10"/>
      <c r="F49" s="10"/>
      <c r="G49" s="9"/>
      <c r="H49" s="9"/>
      <c r="I49" s="9"/>
      <c r="J49" s="9"/>
      <c r="K49" s="10"/>
      <c r="L49" s="10"/>
      <c r="M49" s="10"/>
      <c r="N49" s="10"/>
      <c r="O49" s="10"/>
      <c r="P49" s="10"/>
      <c r="Q49" s="9"/>
      <c r="R49" s="9"/>
      <c r="S49" s="8"/>
    </row>
    <row r="50" spans="2:67" ht="15.75" x14ac:dyDescent="0.2">
      <c r="B50" s="17" t="s">
        <v>153</v>
      </c>
      <c r="C50" s="16" t="s">
        <v>98</v>
      </c>
      <c r="D50" s="15"/>
      <c r="E50" s="13">
        <f>AVERAGE(E44:E48)</f>
        <v>295</v>
      </c>
      <c r="F50" s="13">
        <f>F43</f>
        <v>571.65</v>
      </c>
      <c r="G50" s="13">
        <f t="shared" ref="G50:R50" si="6">AVERAGE(G43:G48)</f>
        <v>16.533333333333335</v>
      </c>
      <c r="H50" s="13">
        <f t="shared" si="6"/>
        <v>74.600000000000009</v>
      </c>
      <c r="I50" s="13" t="e">
        <f t="shared" si="6"/>
        <v>#DIV/0!</v>
      </c>
      <c r="J50" s="13">
        <f t="shared" si="6"/>
        <v>9.3333333333333339</v>
      </c>
      <c r="K50" s="13">
        <f t="shared" si="6"/>
        <v>20.666666666666668</v>
      </c>
      <c r="L50" s="13">
        <f t="shared" si="6"/>
        <v>2.6666666666666665</v>
      </c>
      <c r="M50" s="13">
        <f t="shared" si="6"/>
        <v>11</v>
      </c>
      <c r="N50" s="13">
        <f t="shared" si="6"/>
        <v>15.333333333333334</v>
      </c>
      <c r="O50" s="13">
        <f t="shared" si="6"/>
        <v>0</v>
      </c>
      <c r="P50" s="13">
        <f t="shared" si="6"/>
        <v>0</v>
      </c>
      <c r="Q50" s="13">
        <f t="shared" si="6"/>
        <v>1.3333333333333333</v>
      </c>
      <c r="R50" s="13">
        <f t="shared" si="6"/>
        <v>9.3333333333333339</v>
      </c>
      <c r="S50" s="12"/>
    </row>
    <row r="51" spans="2:67" ht="15.75" x14ac:dyDescent="0.2">
      <c r="B51" s="17"/>
      <c r="C51" s="16" t="s">
        <v>97</v>
      </c>
      <c r="D51" s="15"/>
      <c r="E51" s="14"/>
      <c r="F51" s="14"/>
      <c r="G51" s="13">
        <f t="shared" ref="G51:R51" si="7">STDEV(G43:G48)/SQRT(COUNT(G43:G48))</f>
        <v>0.54873592110514435</v>
      </c>
      <c r="H51" s="13">
        <f t="shared" si="7"/>
        <v>5.5410588639116201</v>
      </c>
      <c r="I51" s="13" t="e">
        <f t="shared" si="7"/>
        <v>#DIV/0!</v>
      </c>
      <c r="J51" s="13">
        <f t="shared" si="7"/>
        <v>1.8559214542766749</v>
      </c>
      <c r="K51" s="13">
        <f t="shared" si="7"/>
        <v>1.7638342073763975</v>
      </c>
      <c r="L51" s="13">
        <f t="shared" si="7"/>
        <v>1.666666666666667</v>
      </c>
      <c r="M51" s="13">
        <f t="shared" si="7"/>
        <v>1.5275252316519468</v>
      </c>
      <c r="N51" s="13">
        <f t="shared" si="7"/>
        <v>0.88191710368819698</v>
      </c>
      <c r="O51" s="13">
        <f t="shared" si="7"/>
        <v>0</v>
      </c>
      <c r="P51" s="13">
        <f t="shared" si="7"/>
        <v>0</v>
      </c>
      <c r="Q51" s="13">
        <f t="shared" si="7"/>
        <v>0.88191710368819698</v>
      </c>
      <c r="R51" s="13">
        <f t="shared" si="7"/>
        <v>1.8559214542766749</v>
      </c>
      <c r="S51" s="12"/>
    </row>
    <row r="52" spans="2:67" ht="3.75" customHeight="1" x14ac:dyDescent="0.2">
      <c r="B52" s="11"/>
      <c r="C52" s="9"/>
      <c r="D52" s="9"/>
      <c r="E52" s="10"/>
      <c r="F52" s="10"/>
      <c r="G52" s="9"/>
      <c r="H52" s="9"/>
      <c r="I52" s="9"/>
      <c r="J52" s="9"/>
      <c r="K52" s="10"/>
      <c r="L52" s="10"/>
      <c r="M52" s="10"/>
      <c r="N52" s="10"/>
      <c r="O52" s="10"/>
      <c r="P52" s="10"/>
      <c r="Q52" s="9"/>
      <c r="R52" s="9"/>
      <c r="S52" s="8"/>
    </row>
    <row r="53" spans="2:67" ht="15.75" x14ac:dyDescent="0.2">
      <c r="B53" s="147">
        <f>B43+1</f>
        <v>405</v>
      </c>
      <c r="C53" s="21" t="s">
        <v>104</v>
      </c>
      <c r="D53" s="19" t="s">
        <v>772</v>
      </c>
      <c r="E53" s="19">
        <v>282</v>
      </c>
      <c r="F53" s="19">
        <v>239.2</v>
      </c>
      <c r="G53" s="19">
        <v>17.5</v>
      </c>
      <c r="H53" s="19">
        <v>81.599999999999994</v>
      </c>
      <c r="I53" s="19"/>
      <c r="J53" s="19">
        <v>6</v>
      </c>
      <c r="K53" s="19">
        <v>19</v>
      </c>
      <c r="L53" s="19">
        <v>1</v>
      </c>
      <c r="M53" s="19">
        <v>9</v>
      </c>
      <c r="N53" s="19">
        <v>18</v>
      </c>
      <c r="O53" s="19">
        <v>1</v>
      </c>
      <c r="P53" s="19">
        <v>0</v>
      </c>
      <c r="Q53" s="19">
        <v>2</v>
      </c>
      <c r="R53" s="19">
        <v>9</v>
      </c>
      <c r="S53" s="18" t="s">
        <v>731</v>
      </c>
      <c r="U53" s="102">
        <v>3</v>
      </c>
      <c r="V53" s="102">
        <f>IF($H53="","",$H53)</f>
        <v>81.599999999999994</v>
      </c>
      <c r="W53" s="102">
        <f>IF(V53="","",V53/100)</f>
        <v>0.81599999999999995</v>
      </c>
      <c r="X53" s="102">
        <f>IF($G53="","",$G53)</f>
        <v>17.5</v>
      </c>
      <c r="Y53" s="102">
        <f>IF($K53="","",$K53)</f>
        <v>19</v>
      </c>
      <c r="Z53" s="102">
        <f>IF(J53="","",J53-1)</f>
        <v>5</v>
      </c>
      <c r="AA53" s="102">
        <f>IF($L53="","",$L53)</f>
        <v>1</v>
      </c>
      <c r="AB53" s="102">
        <f>IF($M53="","",$M53)</f>
        <v>9</v>
      </c>
      <c r="AC53" s="102">
        <f>IF($H54="","",$H54)</f>
        <v>66.2</v>
      </c>
      <c r="AD53" s="102">
        <f>IF(AC53="","",AC53/100)</f>
        <v>0.66200000000000003</v>
      </c>
      <c r="AE53" s="102">
        <f>IF($G54="","",$G54)</f>
        <v>16.100000000000001</v>
      </c>
      <c r="AF53" s="102">
        <f>IF($K54="","",$K54)</f>
        <v>20</v>
      </c>
      <c r="AG53" s="102">
        <f>IF(J54="","",J54-1)</f>
        <v>9</v>
      </c>
      <c r="AH53" s="102">
        <f>IF($L54="","",$L54)</f>
        <v>1</v>
      </c>
      <c r="AI53" s="102">
        <f>IF($M54="","",$M54)</f>
        <v>6</v>
      </c>
      <c r="AJ53" s="102">
        <f>IF($H55="","",$H55)</f>
        <v>75.3</v>
      </c>
      <c r="AK53" s="102">
        <f>IF(AJ53="","",AJ53/100)</f>
        <v>0.753</v>
      </c>
      <c r="AL53" s="102">
        <f>IF($G55="","",$G55)</f>
        <v>18.899999999999999</v>
      </c>
      <c r="AM53" s="102">
        <f>IF($K55="","",$K55)</f>
        <v>22</v>
      </c>
      <c r="AN53" s="102">
        <f>IF(J55="","",J55-1)</f>
        <v>7</v>
      </c>
      <c r="AO53" s="102">
        <f>IF($L55="","",$L55)</f>
        <v>2</v>
      </c>
      <c r="AP53" s="102">
        <f>IF($M55="","",$M55)</f>
        <v>8</v>
      </c>
      <c r="AQ53" s="102" t="str">
        <f>IF($H56="","",$H56)</f>
        <v/>
      </c>
      <c r="AR53" s="102" t="str">
        <f>IF(AQ53="","",AQ53/100)</f>
        <v/>
      </c>
      <c r="AS53" s="102" t="str">
        <f>IF($G56="","",$G56)</f>
        <v/>
      </c>
      <c r="AT53" s="102" t="str">
        <f>IF($K56="","",$K56)</f>
        <v/>
      </c>
      <c r="AU53" s="102" t="str">
        <f>IF(J56="","",J56-1)</f>
        <v/>
      </c>
      <c r="AV53" s="102" t="str">
        <f>IF($L56="","",$L56)</f>
        <v/>
      </c>
      <c r="AW53" s="102" t="str">
        <f>IF($M56="","",$M56)</f>
        <v/>
      </c>
      <c r="AX53" s="102" t="str">
        <f>IF($H57="","",$H57)</f>
        <v/>
      </c>
      <c r="AY53" s="102" t="str">
        <f>IF(AX53="","",AX53/100)</f>
        <v/>
      </c>
      <c r="AZ53" s="102" t="str">
        <f>IF($G57="","",$G57)</f>
        <v/>
      </c>
      <c r="BA53" s="102" t="str">
        <f>IF($K57="","",$K57)</f>
        <v/>
      </c>
      <c r="BB53" s="102" t="str">
        <f>IF(J57="","",J57-1)</f>
        <v/>
      </c>
      <c r="BC53" s="102" t="str">
        <f>IF($L57="","",$L57)</f>
        <v/>
      </c>
      <c r="BD53" s="102" t="str">
        <f>IF($M57="","",$M57)</f>
        <v/>
      </c>
      <c r="BE53" s="102" t="str">
        <f>IF($H58="","",$H58)</f>
        <v/>
      </c>
      <c r="BF53" s="102" t="str">
        <f>IF(BE53="","",BE53/100)</f>
        <v/>
      </c>
      <c r="BG53" s="102" t="str">
        <f>IF($G58="","",$G58)</f>
        <v/>
      </c>
      <c r="BH53" s="102" t="str">
        <f>IF($K58="","",$K58)</f>
        <v/>
      </c>
      <c r="BI53" s="102" t="str">
        <f>IF(J58="","",J58-1)</f>
        <v/>
      </c>
      <c r="BJ53" s="102" t="str">
        <f>IF($L58="","",$L58)</f>
        <v/>
      </c>
      <c r="BK53" s="102" t="str">
        <f>IF($M58="","",$M58)</f>
        <v/>
      </c>
      <c r="BL53" s="102">
        <f>SUM(O53:O58)/U53</f>
        <v>0.33333333333333331</v>
      </c>
      <c r="BM53" s="102">
        <f>SUM(P53:P58)/U53</f>
        <v>0</v>
      </c>
      <c r="BN53" s="102">
        <f>SUM(Q53:Q58)/U53</f>
        <v>1</v>
      </c>
      <c r="BO53" s="102">
        <f>SUM(R53:R58)/U53</f>
        <v>7.333333333333333</v>
      </c>
    </row>
    <row r="54" spans="2:67" ht="15.75" x14ac:dyDescent="0.2">
      <c r="B54" s="147"/>
      <c r="C54" s="21" t="s">
        <v>103</v>
      </c>
      <c r="D54" s="19" t="s">
        <v>772</v>
      </c>
      <c r="E54" s="19">
        <v>296</v>
      </c>
      <c r="F54" s="20"/>
      <c r="G54" s="19">
        <v>16.100000000000001</v>
      </c>
      <c r="H54" s="19">
        <v>66.2</v>
      </c>
      <c r="I54" s="19"/>
      <c r="J54" s="19">
        <v>10</v>
      </c>
      <c r="K54" s="19">
        <v>20</v>
      </c>
      <c r="L54" s="19">
        <v>1</v>
      </c>
      <c r="M54" s="19">
        <v>6</v>
      </c>
      <c r="N54" s="19">
        <v>16</v>
      </c>
      <c r="O54" s="19">
        <v>0</v>
      </c>
      <c r="P54" s="19">
        <v>0</v>
      </c>
      <c r="Q54" s="19">
        <v>1</v>
      </c>
      <c r="R54" s="19">
        <v>3</v>
      </c>
      <c r="S54" s="18" t="s">
        <v>752</v>
      </c>
    </row>
    <row r="55" spans="2:67" ht="15.75" x14ac:dyDescent="0.2">
      <c r="B55" s="147"/>
      <c r="C55" s="21" t="s">
        <v>102</v>
      </c>
      <c r="D55" s="19" t="str">
        <f>D54</f>
        <v>SER</v>
      </c>
      <c r="E55" s="19">
        <f>E54</f>
        <v>296</v>
      </c>
      <c r="F55" s="20"/>
      <c r="G55" s="19">
        <v>18.899999999999999</v>
      </c>
      <c r="H55" s="19">
        <v>75.3</v>
      </c>
      <c r="I55" s="19"/>
      <c r="J55" s="19">
        <v>8</v>
      </c>
      <c r="K55" s="19">
        <v>22</v>
      </c>
      <c r="L55" s="19">
        <v>2</v>
      </c>
      <c r="M55" s="19">
        <v>8</v>
      </c>
      <c r="N55" s="19">
        <v>21</v>
      </c>
      <c r="O55" s="19">
        <v>0</v>
      </c>
      <c r="P55" s="19">
        <v>0</v>
      </c>
      <c r="Q55" s="19">
        <v>0</v>
      </c>
      <c r="R55" s="19">
        <v>10</v>
      </c>
      <c r="S55" s="18" t="s">
        <v>752</v>
      </c>
    </row>
    <row r="56" spans="2:67" ht="15.75" x14ac:dyDescent="0.2">
      <c r="B56" s="147"/>
      <c r="C56" s="21" t="s">
        <v>101</v>
      </c>
      <c r="D56" s="19"/>
      <c r="E56" s="19"/>
      <c r="F56" s="20"/>
      <c r="G56" s="19"/>
      <c r="H56" s="19"/>
      <c r="I56" s="19"/>
      <c r="J56" s="19"/>
      <c r="K56" s="19"/>
      <c r="L56" s="19"/>
      <c r="M56" s="19"/>
      <c r="N56" s="19"/>
      <c r="O56" s="19"/>
      <c r="P56" s="19"/>
      <c r="Q56" s="19"/>
      <c r="R56" s="19"/>
      <c r="S56" s="18"/>
    </row>
    <row r="57" spans="2:67" ht="15.75" x14ac:dyDescent="0.2">
      <c r="B57" s="147"/>
      <c r="C57" s="21" t="s">
        <v>100</v>
      </c>
      <c r="D57" s="19"/>
      <c r="E57" s="19"/>
      <c r="F57" s="20"/>
      <c r="G57" s="19"/>
      <c r="H57" s="19"/>
      <c r="I57" s="19"/>
      <c r="J57" s="19"/>
      <c r="K57" s="19"/>
      <c r="L57" s="19"/>
      <c r="M57" s="19"/>
      <c r="N57" s="19"/>
      <c r="O57" s="19"/>
      <c r="P57" s="19"/>
      <c r="Q57" s="19"/>
      <c r="R57" s="19"/>
      <c r="S57" s="18"/>
    </row>
    <row r="58" spans="2:67" ht="15.75" x14ac:dyDescent="0.2">
      <c r="B58" s="147"/>
      <c r="C58" s="21" t="s">
        <v>99</v>
      </c>
      <c r="D58" s="19"/>
      <c r="E58" s="19"/>
      <c r="F58" s="20"/>
      <c r="G58" s="19"/>
      <c r="H58" s="19"/>
      <c r="I58" s="19"/>
      <c r="J58" s="19"/>
      <c r="K58" s="19"/>
      <c r="L58" s="19"/>
      <c r="M58" s="19"/>
      <c r="N58" s="19"/>
      <c r="O58" s="19"/>
      <c r="P58" s="19"/>
      <c r="Q58" s="19"/>
      <c r="R58" s="19"/>
      <c r="S58" s="18"/>
    </row>
    <row r="59" spans="2:67" ht="3.75" customHeight="1" x14ac:dyDescent="0.2">
      <c r="B59" s="11"/>
      <c r="C59" s="9"/>
      <c r="D59" s="9"/>
      <c r="E59" s="10"/>
      <c r="F59" s="10"/>
      <c r="G59" s="9"/>
      <c r="H59" s="9"/>
      <c r="I59" s="9"/>
      <c r="J59" s="9"/>
      <c r="K59" s="10"/>
      <c r="L59" s="10"/>
      <c r="M59" s="10"/>
      <c r="N59" s="10"/>
      <c r="O59" s="10"/>
      <c r="P59" s="10"/>
      <c r="Q59" s="9"/>
      <c r="R59" s="9"/>
      <c r="S59" s="8"/>
    </row>
    <row r="60" spans="2:67" ht="15.75" x14ac:dyDescent="0.2">
      <c r="B60" s="17" t="s">
        <v>154</v>
      </c>
      <c r="C60" s="16" t="s">
        <v>98</v>
      </c>
      <c r="D60" s="15"/>
      <c r="E60" s="13">
        <f>AVERAGE(E54:E58)</f>
        <v>296</v>
      </c>
      <c r="F60" s="13">
        <f>F53</f>
        <v>239.2</v>
      </c>
      <c r="G60" s="13">
        <f t="shared" ref="G60:R60" si="8">AVERAGE(G53:G58)</f>
        <v>17.5</v>
      </c>
      <c r="H60" s="13">
        <f t="shared" si="8"/>
        <v>74.366666666666674</v>
      </c>
      <c r="I60" s="13" t="e">
        <f t="shared" si="8"/>
        <v>#DIV/0!</v>
      </c>
      <c r="J60" s="13">
        <f t="shared" si="8"/>
        <v>8</v>
      </c>
      <c r="K60" s="13">
        <f t="shared" si="8"/>
        <v>20.333333333333332</v>
      </c>
      <c r="L60" s="13">
        <f t="shared" si="8"/>
        <v>1.3333333333333333</v>
      </c>
      <c r="M60" s="13">
        <f t="shared" si="8"/>
        <v>7.666666666666667</v>
      </c>
      <c r="N60" s="13">
        <f t="shared" si="8"/>
        <v>18.333333333333332</v>
      </c>
      <c r="O60" s="13">
        <f t="shared" si="8"/>
        <v>0.33333333333333331</v>
      </c>
      <c r="P60" s="13">
        <f t="shared" si="8"/>
        <v>0</v>
      </c>
      <c r="Q60" s="13">
        <f t="shared" si="8"/>
        <v>1</v>
      </c>
      <c r="R60" s="13">
        <f t="shared" si="8"/>
        <v>7.333333333333333</v>
      </c>
      <c r="S60" s="12"/>
    </row>
    <row r="61" spans="2:67" ht="15.75" x14ac:dyDescent="0.2">
      <c r="B61" s="17"/>
      <c r="C61" s="16" t="s">
        <v>97</v>
      </c>
      <c r="D61" s="15"/>
      <c r="E61" s="14"/>
      <c r="F61" s="14"/>
      <c r="G61" s="13">
        <f t="shared" ref="G61:R61" si="9">STDEV(G53:G58)/SQRT(COUNT(G53:G58))</f>
        <v>0.80829037686547534</v>
      </c>
      <c r="H61" s="13">
        <f t="shared" si="9"/>
        <v>4.4700236141558687</v>
      </c>
      <c r="I61" s="13" t="e">
        <f t="shared" si="9"/>
        <v>#DIV/0!</v>
      </c>
      <c r="J61" s="13">
        <f t="shared" si="9"/>
        <v>1.1547005383792517</v>
      </c>
      <c r="K61" s="13">
        <f t="shared" si="9"/>
        <v>0.88191710368819687</v>
      </c>
      <c r="L61" s="13">
        <f t="shared" si="9"/>
        <v>0.33333333333333337</v>
      </c>
      <c r="M61" s="13">
        <f t="shared" si="9"/>
        <v>0.88191710368819609</v>
      </c>
      <c r="N61" s="13">
        <f t="shared" si="9"/>
        <v>1.4529663145135558</v>
      </c>
      <c r="O61" s="13">
        <f t="shared" si="9"/>
        <v>0.33333333333333337</v>
      </c>
      <c r="P61" s="13">
        <f t="shared" si="9"/>
        <v>0</v>
      </c>
      <c r="Q61" s="13">
        <f t="shared" si="9"/>
        <v>0.57735026918962584</v>
      </c>
      <c r="R61" s="13">
        <f t="shared" si="9"/>
        <v>2.1858128414340001</v>
      </c>
      <c r="S61" s="12"/>
    </row>
    <row r="62" spans="2:67" ht="3.75" customHeight="1" x14ac:dyDescent="0.2">
      <c r="B62" s="11"/>
      <c r="C62" s="9"/>
      <c r="D62" s="9"/>
      <c r="E62" s="10"/>
      <c r="F62" s="10"/>
      <c r="G62" s="9"/>
      <c r="H62" s="9"/>
      <c r="I62" s="9"/>
      <c r="J62" s="9"/>
      <c r="K62" s="10"/>
      <c r="L62" s="10"/>
      <c r="M62" s="10"/>
      <c r="N62" s="10"/>
      <c r="O62" s="10"/>
      <c r="P62" s="10"/>
      <c r="Q62" s="9"/>
      <c r="R62" s="9"/>
      <c r="S62" s="8"/>
    </row>
    <row r="63" spans="2:67" ht="15.75" x14ac:dyDescent="0.2">
      <c r="B63" s="147">
        <f>B53+1</f>
        <v>406</v>
      </c>
      <c r="C63" s="21" t="s">
        <v>104</v>
      </c>
      <c r="D63" s="19" t="s">
        <v>772</v>
      </c>
      <c r="E63" s="19">
        <v>282</v>
      </c>
      <c r="F63" s="19">
        <v>414.48</v>
      </c>
      <c r="G63" s="19">
        <v>15.5</v>
      </c>
      <c r="H63" s="19">
        <v>94.1</v>
      </c>
      <c r="I63" s="19"/>
      <c r="J63" s="19">
        <v>8</v>
      </c>
      <c r="K63" s="19">
        <v>23</v>
      </c>
      <c r="L63" s="19">
        <v>1</v>
      </c>
      <c r="M63" s="19">
        <v>9</v>
      </c>
      <c r="N63" s="19">
        <v>11</v>
      </c>
      <c r="O63" s="19">
        <v>0</v>
      </c>
      <c r="P63" s="19">
        <v>0</v>
      </c>
      <c r="Q63" s="19">
        <v>4</v>
      </c>
      <c r="R63" s="19">
        <v>10</v>
      </c>
      <c r="S63" s="18" t="s">
        <v>731</v>
      </c>
      <c r="U63" s="102">
        <v>3</v>
      </c>
      <c r="V63" s="102">
        <f>IF($H63="","",$H63)</f>
        <v>94.1</v>
      </c>
      <c r="W63" s="102">
        <f>IF(V63="","",V63/100)</f>
        <v>0.94099999999999995</v>
      </c>
      <c r="X63" s="102">
        <f>IF($G63="","",$G63)</f>
        <v>15.5</v>
      </c>
      <c r="Y63" s="102">
        <f>IF($K63="","",$K63)</f>
        <v>23</v>
      </c>
      <c r="Z63" s="102">
        <f>IF(J63="","",J63-1)</f>
        <v>7</v>
      </c>
      <c r="AA63" s="102">
        <f>IF($L63="","",$L63)</f>
        <v>1</v>
      </c>
      <c r="AB63" s="102">
        <f>IF($M63="","",$M63)</f>
        <v>9</v>
      </c>
      <c r="AC63" s="102">
        <f>IF($H64="","",$H64)</f>
        <v>91.3</v>
      </c>
      <c r="AD63" s="102">
        <f>IF(AC63="","",AC63/100)</f>
        <v>0.91299999999999992</v>
      </c>
      <c r="AE63" s="102">
        <f>IF($G64="","",$G64)</f>
        <v>16.2</v>
      </c>
      <c r="AF63" s="102">
        <f>IF($K64="","",$K64)</f>
        <v>22</v>
      </c>
      <c r="AG63" s="102">
        <f>IF(J64="","",J64-1)</f>
        <v>6</v>
      </c>
      <c r="AH63" s="102">
        <f>IF($L64="","",$L64)</f>
        <v>1</v>
      </c>
      <c r="AI63" s="102">
        <f>IF($M64="","",$M64)</f>
        <v>3</v>
      </c>
      <c r="AJ63" s="102">
        <f>IF($H65="","",$H65)</f>
        <v>115</v>
      </c>
      <c r="AK63" s="102">
        <f>IF(AJ63="","",AJ63/100)</f>
        <v>1.1499999999999999</v>
      </c>
      <c r="AL63" s="102">
        <f>IF($G65="","",$G65)</f>
        <v>17.5</v>
      </c>
      <c r="AM63" s="102">
        <f>IF($K65="","",$K65)</f>
        <v>23</v>
      </c>
      <c r="AN63" s="102">
        <f>IF(J65="","",J65-1)</f>
        <v>5</v>
      </c>
      <c r="AO63" s="102">
        <f>IF($L65="","",$L65)</f>
        <v>1</v>
      </c>
      <c r="AP63" s="102">
        <f>IF($M65="","",$M65)</f>
        <v>0</v>
      </c>
      <c r="AQ63" s="102" t="str">
        <f>IF($H66="","",$H66)</f>
        <v/>
      </c>
      <c r="AR63" s="102" t="str">
        <f>IF(AQ63="","",AQ63/100)</f>
        <v/>
      </c>
      <c r="AS63" s="102" t="str">
        <f>IF($G66="","",$G66)</f>
        <v/>
      </c>
      <c r="AT63" s="102" t="str">
        <f>IF($K66="","",$K66)</f>
        <v/>
      </c>
      <c r="AU63" s="102" t="str">
        <f>IF(J66="","",J66-1)</f>
        <v/>
      </c>
      <c r="AV63" s="102" t="str">
        <f>IF($L66="","",$L66)</f>
        <v/>
      </c>
      <c r="AW63" s="102" t="str">
        <f>IF($M66="","",$M66)</f>
        <v/>
      </c>
      <c r="AX63" s="102" t="str">
        <f>IF($H67="","",$H67)</f>
        <v/>
      </c>
      <c r="AY63" s="102" t="str">
        <f>IF(AX63="","",AX63/100)</f>
        <v/>
      </c>
      <c r="AZ63" s="102" t="str">
        <f>IF($G67="","",$G67)</f>
        <v/>
      </c>
      <c r="BA63" s="102" t="str">
        <f>IF($K67="","",$K67)</f>
        <v/>
      </c>
      <c r="BB63" s="102" t="str">
        <f>IF(J67="","",J67-1)</f>
        <v/>
      </c>
      <c r="BC63" s="102" t="str">
        <f>IF($L67="","",$L67)</f>
        <v/>
      </c>
      <c r="BD63" s="102" t="str">
        <f>IF($M67="","",$M67)</f>
        <v/>
      </c>
      <c r="BE63" s="102" t="str">
        <f>IF($H68="","",$H68)</f>
        <v/>
      </c>
      <c r="BF63" s="102" t="str">
        <f>IF(BE63="","",BE63/100)</f>
        <v/>
      </c>
      <c r="BG63" s="102" t="str">
        <f>IF($G68="","",$G68)</f>
        <v/>
      </c>
      <c r="BH63" s="102" t="str">
        <f>IF($K68="","",$K68)</f>
        <v/>
      </c>
      <c r="BI63" s="102" t="str">
        <f>IF(J68="","",J68-1)</f>
        <v/>
      </c>
      <c r="BJ63" s="102" t="str">
        <f>IF($L68="","",$L68)</f>
        <v/>
      </c>
      <c r="BK63" s="102" t="str">
        <f>IF($M68="","",$M68)</f>
        <v/>
      </c>
      <c r="BL63" s="102">
        <f>SUM(O63:O68)/U63</f>
        <v>0</v>
      </c>
      <c r="BM63" s="102">
        <f>SUM(P63:P68)/U63</f>
        <v>0</v>
      </c>
      <c r="BN63" s="102">
        <f>SUM(Q63:Q68)/U63</f>
        <v>3</v>
      </c>
      <c r="BO63" s="102">
        <f>SUM(R63:R68)/U63</f>
        <v>14.333333333333334</v>
      </c>
    </row>
    <row r="64" spans="2:67" ht="15.75" x14ac:dyDescent="0.2">
      <c r="B64" s="147"/>
      <c r="C64" s="21" t="s">
        <v>103</v>
      </c>
      <c r="D64" s="19" t="s">
        <v>772</v>
      </c>
      <c r="E64" s="19">
        <v>296</v>
      </c>
      <c r="F64" s="20"/>
      <c r="G64" s="19">
        <v>16.2</v>
      </c>
      <c r="H64" s="19">
        <v>91.3</v>
      </c>
      <c r="I64" s="19"/>
      <c r="J64" s="19">
        <v>7</v>
      </c>
      <c r="K64" s="19">
        <v>22</v>
      </c>
      <c r="L64" s="19">
        <v>1</v>
      </c>
      <c r="M64" s="19">
        <v>3</v>
      </c>
      <c r="N64" s="19">
        <v>18</v>
      </c>
      <c r="O64" s="19">
        <v>0</v>
      </c>
      <c r="P64" s="19">
        <v>0</v>
      </c>
      <c r="Q64" s="19">
        <v>3</v>
      </c>
      <c r="R64" s="19">
        <v>7</v>
      </c>
      <c r="S64" s="18"/>
    </row>
    <row r="65" spans="2:67" ht="15.75" x14ac:dyDescent="0.2">
      <c r="B65" s="147"/>
      <c r="C65" s="21" t="s">
        <v>102</v>
      </c>
      <c r="D65" s="19" t="str">
        <f>D64</f>
        <v>SER</v>
      </c>
      <c r="E65" s="19">
        <f>E64</f>
        <v>296</v>
      </c>
      <c r="F65" s="20"/>
      <c r="G65" s="19">
        <v>17.5</v>
      </c>
      <c r="H65" s="19">
        <v>115</v>
      </c>
      <c r="I65" s="19"/>
      <c r="J65" s="19">
        <v>6</v>
      </c>
      <c r="K65" s="19">
        <v>23</v>
      </c>
      <c r="L65" s="19">
        <v>1</v>
      </c>
      <c r="M65" s="19">
        <v>0</v>
      </c>
      <c r="N65" s="19">
        <v>21</v>
      </c>
      <c r="O65" s="19">
        <v>0</v>
      </c>
      <c r="P65" s="19">
        <v>0</v>
      </c>
      <c r="Q65" s="19">
        <v>2</v>
      </c>
      <c r="R65" s="19">
        <v>26</v>
      </c>
      <c r="S65" s="18"/>
    </row>
    <row r="66" spans="2:67" ht="15.75" x14ac:dyDescent="0.2">
      <c r="B66" s="147"/>
      <c r="C66" s="21" t="s">
        <v>101</v>
      </c>
      <c r="D66" s="19"/>
      <c r="E66" s="19"/>
      <c r="F66" s="20"/>
      <c r="G66" s="19"/>
      <c r="H66" s="19"/>
      <c r="I66" s="19"/>
      <c r="J66" s="19"/>
      <c r="K66" s="19"/>
      <c r="L66" s="19"/>
      <c r="M66" s="19"/>
      <c r="N66" s="19"/>
      <c r="O66" s="19"/>
      <c r="P66" s="19"/>
      <c r="Q66" s="19"/>
      <c r="R66" s="19"/>
      <c r="S66" s="18"/>
    </row>
    <row r="67" spans="2:67" ht="15.75" x14ac:dyDescent="0.2">
      <c r="B67" s="147"/>
      <c r="C67" s="21" t="s">
        <v>100</v>
      </c>
      <c r="D67" s="19"/>
      <c r="E67" s="19"/>
      <c r="F67" s="20"/>
      <c r="G67" s="19"/>
      <c r="H67" s="19"/>
      <c r="I67" s="19"/>
      <c r="J67" s="19"/>
      <c r="K67" s="19"/>
      <c r="L67" s="19"/>
      <c r="M67" s="19"/>
      <c r="N67" s="19"/>
      <c r="O67" s="19"/>
      <c r="P67" s="19"/>
      <c r="Q67" s="19"/>
      <c r="R67" s="19"/>
      <c r="S67" s="18"/>
    </row>
    <row r="68" spans="2:67" ht="15.75" x14ac:dyDescent="0.2">
      <c r="B68" s="147"/>
      <c r="C68" s="21" t="s">
        <v>99</v>
      </c>
      <c r="D68" s="19"/>
      <c r="E68" s="19"/>
      <c r="F68" s="20"/>
      <c r="G68" s="19"/>
      <c r="H68" s="19"/>
      <c r="I68" s="19"/>
      <c r="J68" s="19"/>
      <c r="K68" s="19"/>
      <c r="L68" s="19"/>
      <c r="M68" s="19"/>
      <c r="N68" s="19"/>
      <c r="O68" s="19"/>
      <c r="P68" s="19"/>
      <c r="Q68" s="19"/>
      <c r="R68" s="19"/>
      <c r="S68" s="18"/>
    </row>
    <row r="69" spans="2:67" ht="3.75" customHeight="1" x14ac:dyDescent="0.2">
      <c r="B69" s="11"/>
      <c r="C69" s="9"/>
      <c r="D69" s="9"/>
      <c r="E69" s="10"/>
      <c r="F69" s="10"/>
      <c r="G69" s="9"/>
      <c r="H69" s="9"/>
      <c r="I69" s="9"/>
      <c r="J69" s="9"/>
      <c r="K69" s="10"/>
      <c r="L69" s="10"/>
      <c r="M69" s="10"/>
      <c r="N69" s="10"/>
      <c r="O69" s="10"/>
      <c r="P69" s="10"/>
      <c r="Q69" s="9"/>
      <c r="R69" s="9"/>
      <c r="S69" s="8"/>
    </row>
    <row r="70" spans="2:67" ht="15.75" x14ac:dyDescent="0.2">
      <c r="B70" s="17" t="s">
        <v>153</v>
      </c>
      <c r="C70" s="16" t="s">
        <v>98</v>
      </c>
      <c r="D70" s="15"/>
      <c r="E70" s="13">
        <f>AVERAGE(E64:E68)</f>
        <v>296</v>
      </c>
      <c r="F70" s="13">
        <f>F63</f>
        <v>414.48</v>
      </c>
      <c r="G70" s="13">
        <f t="shared" ref="G70:R70" si="10">AVERAGE(G63:G68)</f>
        <v>16.400000000000002</v>
      </c>
      <c r="H70" s="13">
        <f t="shared" si="10"/>
        <v>100.13333333333333</v>
      </c>
      <c r="I70" s="13" t="e">
        <f t="shared" si="10"/>
        <v>#DIV/0!</v>
      </c>
      <c r="J70" s="13">
        <f t="shared" si="10"/>
        <v>7</v>
      </c>
      <c r="K70" s="13">
        <f t="shared" si="10"/>
        <v>22.666666666666668</v>
      </c>
      <c r="L70" s="13">
        <f t="shared" si="10"/>
        <v>1</v>
      </c>
      <c r="M70" s="13">
        <f t="shared" si="10"/>
        <v>4</v>
      </c>
      <c r="N70" s="13">
        <f t="shared" si="10"/>
        <v>16.666666666666668</v>
      </c>
      <c r="O70" s="13">
        <f t="shared" si="10"/>
        <v>0</v>
      </c>
      <c r="P70" s="13">
        <f t="shared" si="10"/>
        <v>0</v>
      </c>
      <c r="Q70" s="13">
        <f t="shared" si="10"/>
        <v>3</v>
      </c>
      <c r="R70" s="13">
        <f t="shared" si="10"/>
        <v>14.333333333333334</v>
      </c>
      <c r="S70" s="12"/>
    </row>
    <row r="71" spans="2:67" ht="15.75" x14ac:dyDescent="0.2">
      <c r="B71" s="17"/>
      <c r="C71" s="16" t="s">
        <v>97</v>
      </c>
      <c r="D71" s="15"/>
      <c r="E71" s="14"/>
      <c r="F71" s="14"/>
      <c r="G71" s="13">
        <f t="shared" ref="G71:R71" si="11">STDEV(G63:G68)/SQRT(COUNT(G63:G68))</f>
        <v>0.58594652770823175</v>
      </c>
      <c r="H71" s="13">
        <f t="shared" si="11"/>
        <v>7.4771503781707098</v>
      </c>
      <c r="I71" s="13" t="e">
        <f t="shared" si="11"/>
        <v>#DIV/0!</v>
      </c>
      <c r="J71" s="13">
        <f t="shared" si="11"/>
        <v>0.57735026918962584</v>
      </c>
      <c r="K71" s="13">
        <f t="shared" si="11"/>
        <v>0.33333333333333337</v>
      </c>
      <c r="L71" s="13">
        <f t="shared" si="11"/>
        <v>0</v>
      </c>
      <c r="M71" s="13">
        <f t="shared" si="11"/>
        <v>2.6457513110645907</v>
      </c>
      <c r="N71" s="13">
        <f t="shared" si="11"/>
        <v>2.9627314724385285</v>
      </c>
      <c r="O71" s="13">
        <f t="shared" si="11"/>
        <v>0</v>
      </c>
      <c r="P71" s="13">
        <f t="shared" si="11"/>
        <v>0</v>
      </c>
      <c r="Q71" s="13">
        <f t="shared" si="11"/>
        <v>0.57735026918962584</v>
      </c>
      <c r="R71" s="13">
        <f t="shared" si="11"/>
        <v>5.8972686709847109</v>
      </c>
      <c r="S71" s="12"/>
    </row>
    <row r="72" spans="2:67" ht="3.75" customHeight="1" x14ac:dyDescent="0.2">
      <c r="B72" s="11"/>
      <c r="C72" s="9"/>
      <c r="D72" s="9"/>
      <c r="E72" s="10"/>
      <c r="F72" s="10"/>
      <c r="G72" s="9"/>
      <c r="H72" s="9"/>
      <c r="I72" s="9"/>
      <c r="J72" s="9"/>
      <c r="K72" s="10"/>
      <c r="L72" s="10"/>
      <c r="M72" s="10"/>
      <c r="N72" s="10"/>
      <c r="O72" s="10"/>
      <c r="P72" s="10"/>
      <c r="Q72" s="9"/>
      <c r="R72" s="9"/>
      <c r="S72" s="8"/>
    </row>
    <row r="73" spans="2:67" ht="15.75" x14ac:dyDescent="0.2">
      <c r="B73" s="147">
        <f>B63+1</f>
        <v>407</v>
      </c>
      <c r="C73" s="21" t="s">
        <v>104</v>
      </c>
      <c r="D73" s="19" t="s">
        <v>772</v>
      </c>
      <c r="E73" s="19">
        <v>282</v>
      </c>
      <c r="F73" s="19">
        <v>1132.07</v>
      </c>
      <c r="G73" s="19">
        <v>11.8</v>
      </c>
      <c r="H73" s="19">
        <v>87.2</v>
      </c>
      <c r="I73" s="19"/>
      <c r="J73" s="19">
        <v>7</v>
      </c>
      <c r="K73" s="19">
        <v>22</v>
      </c>
      <c r="L73" s="19">
        <v>3</v>
      </c>
      <c r="M73" s="19">
        <v>25</v>
      </c>
      <c r="N73" s="19">
        <v>27</v>
      </c>
      <c r="O73" s="19">
        <v>0</v>
      </c>
      <c r="P73" s="19">
        <v>0</v>
      </c>
      <c r="Q73" s="19">
        <v>2</v>
      </c>
      <c r="R73" s="19">
        <v>16</v>
      </c>
      <c r="S73" s="18"/>
      <c r="U73" s="102">
        <v>3</v>
      </c>
      <c r="V73" s="102">
        <f>IF($H73="","",$H73)</f>
        <v>87.2</v>
      </c>
      <c r="W73" s="102">
        <f>IF(V73="","",V73/100)</f>
        <v>0.872</v>
      </c>
      <c r="X73" s="102">
        <f>IF($G73="","",$G73)</f>
        <v>11.8</v>
      </c>
      <c r="Y73" s="102">
        <f>IF($K73="","",$K73)</f>
        <v>22</v>
      </c>
      <c r="Z73" s="102">
        <f>IF(J73="","",J73-1)</f>
        <v>6</v>
      </c>
      <c r="AA73" s="102">
        <f>IF($L73="","",$L73)</f>
        <v>3</v>
      </c>
      <c r="AB73" s="102">
        <f>IF($M73="","",$M73)</f>
        <v>25</v>
      </c>
      <c r="AC73" s="102">
        <f>IF($H74="","",$H74)</f>
        <v>93.4</v>
      </c>
      <c r="AD73" s="102">
        <f>IF(AC73="","",AC73/100)</f>
        <v>0.93400000000000005</v>
      </c>
      <c r="AE73" s="102">
        <f>IF($G74="","",$G74)</f>
        <v>12.3</v>
      </c>
      <c r="AF73" s="102">
        <f>IF($K74="","",$K74)</f>
        <v>30</v>
      </c>
      <c r="AG73" s="102">
        <f>IF(J74="","",J74-1)</f>
        <v>7</v>
      </c>
      <c r="AH73" s="102">
        <f>IF($L74="","",$L74)</f>
        <v>1</v>
      </c>
      <c r="AI73" s="102">
        <f>IF($M74="","",$M74)</f>
        <v>9</v>
      </c>
      <c r="AJ73" s="102">
        <f>IF($H75="","",$H75)</f>
        <v>100.5</v>
      </c>
      <c r="AK73" s="102">
        <f>IF(AJ73="","",AJ73/100)</f>
        <v>1.0049999999999999</v>
      </c>
      <c r="AL73" s="102">
        <f>IF($G75="","",$G75)</f>
        <v>18.2</v>
      </c>
      <c r="AM73" s="102">
        <f>IF($K75="","",$K75)</f>
        <v>27</v>
      </c>
      <c r="AN73" s="102">
        <f>IF(J75="","",J75-1)</f>
        <v>5</v>
      </c>
      <c r="AO73" s="102">
        <f>IF($L75="","",$L75)</f>
        <v>1</v>
      </c>
      <c r="AP73" s="102">
        <f>IF($M75="","",$M75)</f>
        <v>21</v>
      </c>
      <c r="AQ73" s="102" t="str">
        <f>IF($H76="","",$H76)</f>
        <v/>
      </c>
      <c r="AR73" s="102" t="str">
        <f>IF(AQ73="","",AQ73/100)</f>
        <v/>
      </c>
      <c r="AS73" s="102" t="str">
        <f>IF($G76="","",$G76)</f>
        <v/>
      </c>
      <c r="AT73" s="102" t="str">
        <f>IF($K76="","",$K76)</f>
        <v/>
      </c>
      <c r="AU73" s="102" t="str">
        <f>IF(J76="","",J76-1)</f>
        <v/>
      </c>
      <c r="AV73" s="102" t="str">
        <f>IF($L76="","",$L76)</f>
        <v/>
      </c>
      <c r="AW73" s="102" t="str">
        <f>IF($M76="","",$M76)</f>
        <v/>
      </c>
      <c r="AX73" s="102" t="str">
        <f>IF($H77="","",$H77)</f>
        <v/>
      </c>
      <c r="AY73" s="102" t="str">
        <f>IF(AX73="","",AX73/100)</f>
        <v/>
      </c>
      <c r="AZ73" s="102" t="str">
        <f>IF($G77="","",$G77)</f>
        <v/>
      </c>
      <c r="BA73" s="102" t="str">
        <f>IF($K77="","",$K77)</f>
        <v/>
      </c>
      <c r="BB73" s="102" t="str">
        <f>IF(J77="","",J77-1)</f>
        <v/>
      </c>
      <c r="BC73" s="102" t="str">
        <f>IF($L77="","",$L77)</f>
        <v/>
      </c>
      <c r="BD73" s="102" t="str">
        <f>IF($M77="","",$M77)</f>
        <v/>
      </c>
      <c r="BE73" s="102" t="str">
        <f>IF($H78="","",$H78)</f>
        <v/>
      </c>
      <c r="BF73" s="102" t="str">
        <f>IF(BE73="","",BE73/100)</f>
        <v/>
      </c>
      <c r="BG73" s="102" t="str">
        <f>IF($G78="","",$G78)</f>
        <v/>
      </c>
      <c r="BH73" s="102" t="str">
        <f>IF($K78="","",$K78)</f>
        <v/>
      </c>
      <c r="BI73" s="102" t="str">
        <f>IF(J78="","",J78-1)</f>
        <v/>
      </c>
      <c r="BJ73" s="102" t="str">
        <f>IF($L78="","",$L78)</f>
        <v/>
      </c>
      <c r="BK73" s="102" t="str">
        <f>IF($M78="","",$M78)</f>
        <v/>
      </c>
      <c r="BL73" s="102">
        <f>SUM(O73:O78)/U73</f>
        <v>0</v>
      </c>
      <c r="BM73" s="102">
        <f>SUM(P73:P78)/U73</f>
        <v>0</v>
      </c>
      <c r="BN73" s="102">
        <f>SUM(Q73:Q78)/U73</f>
        <v>3.6666666666666665</v>
      </c>
      <c r="BO73" s="102">
        <f>SUM(R73:R78)/U73</f>
        <v>16</v>
      </c>
    </row>
    <row r="74" spans="2:67" ht="15.75" x14ac:dyDescent="0.2">
      <c r="B74" s="147"/>
      <c r="C74" s="21" t="s">
        <v>103</v>
      </c>
      <c r="D74" s="19" t="s">
        <v>772</v>
      </c>
      <c r="E74" s="19">
        <v>296</v>
      </c>
      <c r="F74" s="20"/>
      <c r="G74" s="19">
        <v>12.3</v>
      </c>
      <c r="H74" s="19">
        <v>93.4</v>
      </c>
      <c r="I74" s="19"/>
      <c r="J74" s="19">
        <v>8</v>
      </c>
      <c r="K74" s="19">
        <v>30</v>
      </c>
      <c r="L74" s="19">
        <v>1</v>
      </c>
      <c r="M74" s="19">
        <v>9</v>
      </c>
      <c r="N74" s="19">
        <v>11</v>
      </c>
      <c r="O74" s="19">
        <v>0</v>
      </c>
      <c r="P74" s="19">
        <v>0</v>
      </c>
      <c r="Q74" s="19">
        <v>6</v>
      </c>
      <c r="R74" s="19">
        <v>17</v>
      </c>
      <c r="S74" s="18"/>
    </row>
    <row r="75" spans="2:67" ht="15.75" x14ac:dyDescent="0.2">
      <c r="B75" s="147"/>
      <c r="C75" s="21" t="s">
        <v>102</v>
      </c>
      <c r="D75" s="19" t="str">
        <f>D74</f>
        <v>SER</v>
      </c>
      <c r="E75" s="19">
        <f>E74</f>
        <v>296</v>
      </c>
      <c r="F75" s="20"/>
      <c r="G75" s="19">
        <v>18.2</v>
      </c>
      <c r="H75" s="19">
        <v>100.5</v>
      </c>
      <c r="I75" s="19"/>
      <c r="J75" s="19">
        <v>6</v>
      </c>
      <c r="K75" s="19">
        <v>27</v>
      </c>
      <c r="L75" s="19">
        <v>1</v>
      </c>
      <c r="M75" s="19">
        <v>21</v>
      </c>
      <c r="N75" s="19">
        <v>18</v>
      </c>
      <c r="O75" s="19">
        <v>0</v>
      </c>
      <c r="P75" s="19">
        <v>0</v>
      </c>
      <c r="Q75" s="19">
        <v>3</v>
      </c>
      <c r="R75" s="19">
        <v>15</v>
      </c>
      <c r="S75" s="18"/>
    </row>
    <row r="76" spans="2:67" ht="15.75" x14ac:dyDescent="0.2">
      <c r="B76" s="147"/>
      <c r="C76" s="21" t="s">
        <v>101</v>
      </c>
      <c r="D76" s="19"/>
      <c r="E76" s="19"/>
      <c r="F76" s="20"/>
      <c r="G76" s="19"/>
      <c r="H76" s="19"/>
      <c r="I76" s="19"/>
      <c r="J76" s="19"/>
      <c r="K76" s="19"/>
      <c r="L76" s="19"/>
      <c r="M76" s="19"/>
      <c r="N76" s="19"/>
      <c r="O76" s="19"/>
      <c r="P76" s="19"/>
      <c r="Q76" s="19"/>
      <c r="R76" s="19"/>
      <c r="S76" s="18"/>
    </row>
    <row r="77" spans="2:67" ht="15.75" x14ac:dyDescent="0.2">
      <c r="B77" s="147"/>
      <c r="C77" s="21" t="s">
        <v>100</v>
      </c>
      <c r="D77" s="19"/>
      <c r="E77" s="19"/>
      <c r="F77" s="20"/>
      <c r="G77" s="19"/>
      <c r="H77" s="19"/>
      <c r="I77" s="19"/>
      <c r="J77" s="19"/>
      <c r="K77" s="19"/>
      <c r="L77" s="19"/>
      <c r="M77" s="19"/>
      <c r="N77" s="19"/>
      <c r="O77" s="19"/>
      <c r="P77" s="19"/>
      <c r="Q77" s="19"/>
      <c r="R77" s="19"/>
      <c r="S77" s="18"/>
    </row>
    <row r="78" spans="2:67" ht="15.75" x14ac:dyDescent="0.2">
      <c r="B78" s="147"/>
      <c r="C78" s="21" t="s">
        <v>99</v>
      </c>
      <c r="D78" s="19"/>
      <c r="E78" s="19"/>
      <c r="F78" s="20"/>
      <c r="G78" s="19"/>
      <c r="H78" s="19"/>
      <c r="I78" s="19"/>
      <c r="J78" s="19"/>
      <c r="K78" s="19"/>
      <c r="L78" s="19"/>
      <c r="M78" s="19"/>
      <c r="N78" s="19"/>
      <c r="O78" s="19"/>
      <c r="P78" s="19"/>
      <c r="Q78" s="19"/>
      <c r="R78" s="19"/>
      <c r="S78" s="18"/>
    </row>
    <row r="79" spans="2:67" ht="3.75" customHeight="1" x14ac:dyDescent="0.2">
      <c r="B79" s="11"/>
      <c r="C79" s="9"/>
      <c r="D79" s="9"/>
      <c r="E79" s="10"/>
      <c r="F79" s="10"/>
      <c r="G79" s="9"/>
      <c r="H79" s="9"/>
      <c r="I79" s="9"/>
      <c r="J79" s="9"/>
      <c r="K79" s="10"/>
      <c r="L79" s="10"/>
      <c r="M79" s="10"/>
      <c r="N79" s="10"/>
      <c r="O79" s="10"/>
      <c r="P79" s="10"/>
      <c r="Q79" s="9"/>
      <c r="R79" s="9"/>
      <c r="S79" s="8"/>
    </row>
    <row r="80" spans="2:67" ht="15.75" x14ac:dyDescent="0.2">
      <c r="B80" s="17" t="s">
        <v>890</v>
      </c>
      <c r="C80" s="16" t="s">
        <v>98</v>
      </c>
      <c r="D80" s="15"/>
      <c r="E80" s="13">
        <f>AVERAGE(E74:E78)</f>
        <v>296</v>
      </c>
      <c r="F80" s="13">
        <f>F73</f>
        <v>1132.07</v>
      </c>
      <c r="G80" s="13">
        <f t="shared" ref="G80:R80" si="12">AVERAGE(G73:G78)</f>
        <v>14.1</v>
      </c>
      <c r="H80" s="13">
        <f t="shared" si="12"/>
        <v>93.7</v>
      </c>
      <c r="I80" s="13" t="e">
        <f t="shared" si="12"/>
        <v>#DIV/0!</v>
      </c>
      <c r="J80" s="13">
        <f t="shared" si="12"/>
        <v>7</v>
      </c>
      <c r="K80" s="13">
        <f t="shared" si="12"/>
        <v>26.333333333333332</v>
      </c>
      <c r="L80" s="13">
        <f t="shared" si="12"/>
        <v>1.6666666666666667</v>
      </c>
      <c r="M80" s="13">
        <f t="shared" si="12"/>
        <v>18.333333333333332</v>
      </c>
      <c r="N80" s="13">
        <f t="shared" si="12"/>
        <v>18.666666666666668</v>
      </c>
      <c r="O80" s="13">
        <f t="shared" si="12"/>
        <v>0</v>
      </c>
      <c r="P80" s="13">
        <f t="shared" si="12"/>
        <v>0</v>
      </c>
      <c r="Q80" s="13">
        <f t="shared" si="12"/>
        <v>3.6666666666666665</v>
      </c>
      <c r="R80" s="13">
        <f t="shared" si="12"/>
        <v>16</v>
      </c>
      <c r="S80" s="12"/>
    </row>
    <row r="81" spans="2:67" ht="15.75" x14ac:dyDescent="0.2">
      <c r="B81" s="17"/>
      <c r="C81" s="16" t="s">
        <v>97</v>
      </c>
      <c r="D81" s="15"/>
      <c r="E81" s="14"/>
      <c r="F81" s="14"/>
      <c r="G81" s="13">
        <f t="shared" ref="G81:R81" si="13">STDEV(G73:G78)/SQRT(COUNT(G73:G78))</f>
        <v>2.0550750189064484</v>
      </c>
      <c r="H81" s="13">
        <f t="shared" si="13"/>
        <v>3.8423083339749464</v>
      </c>
      <c r="I81" s="13" t="e">
        <f t="shared" si="13"/>
        <v>#DIV/0!</v>
      </c>
      <c r="J81" s="13">
        <f t="shared" si="13"/>
        <v>0.57735026918962584</v>
      </c>
      <c r="K81" s="13">
        <f t="shared" si="13"/>
        <v>2.3333333333333282</v>
      </c>
      <c r="L81" s="13">
        <f t="shared" si="13"/>
        <v>0.66666666666666663</v>
      </c>
      <c r="M81" s="13">
        <f t="shared" si="13"/>
        <v>4.8074017006186525</v>
      </c>
      <c r="N81" s="13">
        <f t="shared" si="13"/>
        <v>4.6308146631499367</v>
      </c>
      <c r="O81" s="13">
        <f t="shared" si="13"/>
        <v>0</v>
      </c>
      <c r="P81" s="13">
        <f t="shared" si="13"/>
        <v>0</v>
      </c>
      <c r="Q81" s="13">
        <f t="shared" si="13"/>
        <v>1.2018504251546631</v>
      </c>
      <c r="R81" s="13">
        <f t="shared" si="13"/>
        <v>0.57735026918962584</v>
      </c>
      <c r="S81" s="12"/>
    </row>
    <row r="82" spans="2:67" ht="3.75" customHeight="1" x14ac:dyDescent="0.2">
      <c r="B82" s="11"/>
      <c r="C82" s="9"/>
      <c r="D82" s="9"/>
      <c r="E82" s="10"/>
      <c r="F82" s="10"/>
      <c r="G82" s="9"/>
      <c r="H82" s="9"/>
      <c r="I82" s="9"/>
      <c r="J82" s="9"/>
      <c r="K82" s="10"/>
      <c r="L82" s="10"/>
      <c r="M82" s="10"/>
      <c r="N82" s="10"/>
      <c r="O82" s="10"/>
      <c r="P82" s="10"/>
      <c r="Q82" s="9"/>
      <c r="R82" s="9"/>
      <c r="S82" s="8"/>
    </row>
    <row r="83" spans="2:67" ht="15.75" x14ac:dyDescent="0.2">
      <c r="B83" s="147">
        <f>B73+1</f>
        <v>408</v>
      </c>
      <c r="C83" s="21" t="s">
        <v>104</v>
      </c>
      <c r="D83" s="19" t="s">
        <v>772</v>
      </c>
      <c r="E83" s="19">
        <v>282</v>
      </c>
      <c r="F83" s="19">
        <v>2958.05</v>
      </c>
      <c r="G83" s="19">
        <v>17.399999999999999</v>
      </c>
      <c r="H83" s="19">
        <v>90.2</v>
      </c>
      <c r="I83" s="19"/>
      <c r="J83" s="19">
        <v>8</v>
      </c>
      <c r="K83" s="19">
        <v>17</v>
      </c>
      <c r="L83" s="19">
        <v>4</v>
      </c>
      <c r="M83" s="19">
        <v>16</v>
      </c>
      <c r="N83" s="19">
        <v>23</v>
      </c>
      <c r="O83" s="19">
        <v>0</v>
      </c>
      <c r="P83" s="19">
        <v>0</v>
      </c>
      <c r="Q83" s="19">
        <v>2</v>
      </c>
      <c r="R83" s="19">
        <v>12</v>
      </c>
      <c r="S83" s="18"/>
      <c r="U83" s="102">
        <v>3</v>
      </c>
      <c r="V83" s="102">
        <f>IF($H83="","",$H83)</f>
        <v>90.2</v>
      </c>
      <c r="W83" s="102">
        <f>IF(V83="","",V83/100)</f>
        <v>0.90200000000000002</v>
      </c>
      <c r="X83" s="102">
        <f>IF($G83="","",$G83)</f>
        <v>17.399999999999999</v>
      </c>
      <c r="Y83" s="102">
        <f>IF($K83="","",$K83)</f>
        <v>17</v>
      </c>
      <c r="Z83" s="102">
        <f>IF(J83="","",J83-1)</f>
        <v>7</v>
      </c>
      <c r="AA83" s="102">
        <f>IF($L83="","",$L83)</f>
        <v>4</v>
      </c>
      <c r="AB83" s="102">
        <f>IF($M83="","",$M83)</f>
        <v>16</v>
      </c>
      <c r="AC83" s="102">
        <f>IF($H84="","",$H84)</f>
        <v>95.6</v>
      </c>
      <c r="AD83" s="102">
        <f>IF(AC83="","",AC83/100)</f>
        <v>0.95599999999999996</v>
      </c>
      <c r="AE83" s="102">
        <f>IF($G84="","",$G84)</f>
        <v>19.100000000000001</v>
      </c>
      <c r="AF83" s="102">
        <f>IF($K84="","",$K84)</f>
        <v>28</v>
      </c>
      <c r="AG83" s="102">
        <f>IF(J84="","",J84-1)</f>
        <v>5</v>
      </c>
      <c r="AH83" s="102">
        <f>IF($L84="","",$L84)</f>
        <v>2</v>
      </c>
      <c r="AI83" s="102">
        <f>IF($M84="","",$M84)</f>
        <v>4</v>
      </c>
      <c r="AJ83" s="102">
        <f>IF($H85="","",$H85)</f>
        <v>96.2</v>
      </c>
      <c r="AK83" s="102">
        <f>IF(AJ83="","",AJ83/100)</f>
        <v>0.96200000000000008</v>
      </c>
      <c r="AL83" s="102">
        <f>IF($G85="","",$G85)</f>
        <v>12.8</v>
      </c>
      <c r="AM83" s="102">
        <f>IF($K85="","",$K85)</f>
        <v>24</v>
      </c>
      <c r="AN83" s="102">
        <f>IF(J85="","",J85-1)</f>
        <v>3</v>
      </c>
      <c r="AO83" s="102">
        <f>IF($L85="","",$L85)</f>
        <v>3</v>
      </c>
      <c r="AP83" s="102">
        <f>IF($M85="","",$M85)</f>
        <v>17</v>
      </c>
      <c r="AQ83" s="102" t="str">
        <f>IF($H86="","",$H86)</f>
        <v/>
      </c>
      <c r="AR83" s="102" t="str">
        <f>IF(AQ83="","",AQ83/100)</f>
        <v/>
      </c>
      <c r="AS83" s="102" t="str">
        <f>IF($G86="","",$G86)</f>
        <v/>
      </c>
      <c r="AT83" s="102" t="str">
        <f>IF($K86="","",$K86)</f>
        <v/>
      </c>
      <c r="AU83" s="102" t="str">
        <f>IF(J86="","",J86-1)</f>
        <v/>
      </c>
      <c r="AV83" s="102" t="str">
        <f>IF($L86="","",$L86)</f>
        <v/>
      </c>
      <c r="AW83" s="102" t="str">
        <f>IF($M86="","",$M86)</f>
        <v/>
      </c>
      <c r="AX83" s="102" t="str">
        <f>IF($H87="","",$H87)</f>
        <v/>
      </c>
      <c r="AY83" s="102" t="str">
        <f>IF(AX83="","",AX83/100)</f>
        <v/>
      </c>
      <c r="AZ83" s="102" t="str">
        <f>IF($G87="","",$G87)</f>
        <v/>
      </c>
      <c r="BA83" s="102" t="str">
        <f>IF($K87="","",$K87)</f>
        <v/>
      </c>
      <c r="BB83" s="102" t="str">
        <f>IF(J87="","",J87-1)</f>
        <v/>
      </c>
      <c r="BC83" s="102" t="str">
        <f>IF($L87="","",$L87)</f>
        <v/>
      </c>
      <c r="BD83" s="102" t="str">
        <f>IF($M87="","",$M87)</f>
        <v/>
      </c>
      <c r="BE83" s="102" t="str">
        <f>IF($H88="","",$H88)</f>
        <v/>
      </c>
      <c r="BF83" s="102" t="str">
        <f>IF(BE83="","",BE83/100)</f>
        <v/>
      </c>
      <c r="BG83" s="102" t="str">
        <f>IF($G88="","",$G88)</f>
        <v/>
      </c>
      <c r="BH83" s="102" t="str">
        <f>IF($K88="","",$K88)</f>
        <v/>
      </c>
      <c r="BI83" s="102" t="str">
        <f>IF(J88="","",J88-1)</f>
        <v/>
      </c>
      <c r="BJ83" s="102" t="str">
        <f>IF($L88="","",$L88)</f>
        <v/>
      </c>
      <c r="BK83" s="102" t="str">
        <f>IF($M88="","",$M88)</f>
        <v/>
      </c>
      <c r="BL83" s="102">
        <f>SUM(O83:O88)/U83</f>
        <v>0</v>
      </c>
      <c r="BM83" s="102">
        <f>SUM(P83:P88)/U83</f>
        <v>0</v>
      </c>
      <c r="BN83" s="102">
        <f>SUM(Q83:Q88)/U83</f>
        <v>2.3333333333333335</v>
      </c>
      <c r="BO83" s="102">
        <f>SUM(R83:R88)/U83</f>
        <v>12.666666666666666</v>
      </c>
    </row>
    <row r="84" spans="2:67" ht="15.75" x14ac:dyDescent="0.2">
      <c r="B84" s="147"/>
      <c r="C84" s="21" t="s">
        <v>103</v>
      </c>
      <c r="D84" s="19" t="s">
        <v>772</v>
      </c>
      <c r="E84" s="19">
        <v>296</v>
      </c>
      <c r="F84" s="20"/>
      <c r="G84" s="19">
        <v>19.100000000000001</v>
      </c>
      <c r="H84" s="19">
        <v>95.6</v>
      </c>
      <c r="I84" s="19"/>
      <c r="J84" s="19">
        <v>6</v>
      </c>
      <c r="K84" s="19">
        <v>28</v>
      </c>
      <c r="L84" s="19">
        <v>2</v>
      </c>
      <c r="M84" s="19">
        <v>4</v>
      </c>
      <c r="N84" s="19">
        <v>24</v>
      </c>
      <c r="O84" s="19">
        <v>0</v>
      </c>
      <c r="P84" s="19">
        <v>0</v>
      </c>
      <c r="Q84" s="19">
        <v>4</v>
      </c>
      <c r="R84" s="19">
        <v>11</v>
      </c>
      <c r="S84" s="18"/>
    </row>
    <row r="85" spans="2:67" ht="15.75" x14ac:dyDescent="0.2">
      <c r="B85" s="147"/>
      <c r="C85" s="21" t="s">
        <v>102</v>
      </c>
      <c r="D85" s="19" t="str">
        <f>D84</f>
        <v>SER</v>
      </c>
      <c r="E85" s="19">
        <f>E84</f>
        <v>296</v>
      </c>
      <c r="F85" s="20"/>
      <c r="G85" s="19">
        <v>12.8</v>
      </c>
      <c r="H85" s="19">
        <v>96.2</v>
      </c>
      <c r="I85" s="19"/>
      <c r="J85" s="19">
        <v>4</v>
      </c>
      <c r="K85" s="19">
        <v>24</v>
      </c>
      <c r="L85" s="19">
        <v>3</v>
      </c>
      <c r="M85" s="19">
        <v>17</v>
      </c>
      <c r="N85" s="19">
        <v>22</v>
      </c>
      <c r="O85" s="19">
        <v>0</v>
      </c>
      <c r="P85" s="19">
        <v>0</v>
      </c>
      <c r="Q85" s="19">
        <v>1</v>
      </c>
      <c r="R85" s="19">
        <v>15</v>
      </c>
      <c r="S85" s="18"/>
    </row>
    <row r="86" spans="2:67" ht="15.75" x14ac:dyDescent="0.2">
      <c r="B86" s="147"/>
      <c r="C86" s="21" t="s">
        <v>101</v>
      </c>
      <c r="D86" s="19"/>
      <c r="E86" s="19"/>
      <c r="F86" s="20"/>
      <c r="G86" s="19"/>
      <c r="H86" s="19"/>
      <c r="I86" s="19"/>
      <c r="J86" s="19"/>
      <c r="K86" s="19"/>
      <c r="L86" s="19"/>
      <c r="M86" s="19"/>
      <c r="N86" s="19"/>
      <c r="O86" s="19"/>
      <c r="P86" s="19"/>
      <c r="Q86" s="19"/>
      <c r="R86" s="19"/>
      <c r="S86" s="18"/>
    </row>
    <row r="87" spans="2:67" ht="15.75" x14ac:dyDescent="0.2">
      <c r="B87" s="147"/>
      <c r="C87" s="21" t="s">
        <v>100</v>
      </c>
      <c r="D87" s="19"/>
      <c r="E87" s="19"/>
      <c r="F87" s="20"/>
      <c r="G87" s="19"/>
      <c r="H87" s="19"/>
      <c r="I87" s="19"/>
      <c r="J87" s="19"/>
      <c r="K87" s="19"/>
      <c r="L87" s="19"/>
      <c r="M87" s="19"/>
      <c r="N87" s="19"/>
      <c r="O87" s="19"/>
      <c r="P87" s="19"/>
      <c r="Q87" s="19"/>
      <c r="R87" s="19"/>
      <c r="S87" s="18"/>
    </row>
    <row r="88" spans="2:67" ht="15.75" x14ac:dyDescent="0.2">
      <c r="B88" s="147"/>
      <c r="C88" s="21" t="s">
        <v>99</v>
      </c>
      <c r="D88" s="19"/>
      <c r="E88" s="19"/>
      <c r="F88" s="20"/>
      <c r="G88" s="19"/>
      <c r="H88" s="19"/>
      <c r="I88" s="19"/>
      <c r="J88" s="19"/>
      <c r="K88" s="19"/>
      <c r="L88" s="19"/>
      <c r="M88" s="19"/>
      <c r="N88" s="19"/>
      <c r="O88" s="19"/>
      <c r="P88" s="19"/>
      <c r="Q88" s="19"/>
      <c r="R88" s="19"/>
      <c r="S88" s="18"/>
    </row>
    <row r="89" spans="2:67" ht="3.75" customHeight="1" x14ac:dyDescent="0.2">
      <c r="B89" s="11"/>
      <c r="C89" s="9"/>
      <c r="D89" s="9"/>
      <c r="E89" s="10"/>
      <c r="F89" s="10"/>
      <c r="G89" s="9"/>
      <c r="H89" s="9"/>
      <c r="I89" s="9"/>
      <c r="J89" s="9"/>
      <c r="K89" s="10"/>
      <c r="L89" s="10"/>
      <c r="M89" s="10"/>
      <c r="N89" s="10"/>
      <c r="O89" s="10"/>
      <c r="P89" s="10"/>
      <c r="Q89" s="9"/>
      <c r="R89" s="9"/>
      <c r="S89" s="8"/>
    </row>
    <row r="90" spans="2:67" ht="15.75" x14ac:dyDescent="0.2">
      <c r="B90" s="17" t="s">
        <v>885</v>
      </c>
      <c r="C90" s="16" t="s">
        <v>98</v>
      </c>
      <c r="D90" s="15"/>
      <c r="E90" s="13">
        <f>AVERAGE(E84:E88)</f>
        <v>296</v>
      </c>
      <c r="F90" s="13">
        <f>F83</f>
        <v>2958.05</v>
      </c>
      <c r="G90" s="13">
        <f t="shared" ref="G90:R90" si="14">AVERAGE(G83:G88)</f>
        <v>16.433333333333334</v>
      </c>
      <c r="H90" s="13">
        <f t="shared" si="14"/>
        <v>94</v>
      </c>
      <c r="I90" s="13" t="e">
        <f t="shared" si="14"/>
        <v>#DIV/0!</v>
      </c>
      <c r="J90" s="13">
        <f t="shared" si="14"/>
        <v>6</v>
      </c>
      <c r="K90" s="13">
        <f t="shared" si="14"/>
        <v>23</v>
      </c>
      <c r="L90" s="13">
        <f t="shared" si="14"/>
        <v>3</v>
      </c>
      <c r="M90" s="13">
        <f t="shared" si="14"/>
        <v>12.333333333333334</v>
      </c>
      <c r="N90" s="13">
        <f t="shared" si="14"/>
        <v>23</v>
      </c>
      <c r="O90" s="13">
        <f t="shared" si="14"/>
        <v>0</v>
      </c>
      <c r="P90" s="13">
        <f t="shared" si="14"/>
        <v>0</v>
      </c>
      <c r="Q90" s="13">
        <f t="shared" si="14"/>
        <v>2.3333333333333335</v>
      </c>
      <c r="R90" s="13">
        <f t="shared" si="14"/>
        <v>12.666666666666666</v>
      </c>
      <c r="S90" s="12"/>
    </row>
    <row r="91" spans="2:67" ht="15.75" x14ac:dyDescent="0.2">
      <c r="B91" s="17"/>
      <c r="C91" s="16" t="s">
        <v>97</v>
      </c>
      <c r="D91" s="15"/>
      <c r="E91" s="14"/>
      <c r="F91" s="14"/>
      <c r="G91" s="13">
        <f t="shared" ref="G91:R91" si="15">STDEV(G83:G88)/SQRT(COUNT(G83:G88))</f>
        <v>1.8817840235029928</v>
      </c>
      <c r="H91" s="13">
        <f t="shared" si="15"/>
        <v>1.9078784028338902</v>
      </c>
      <c r="I91" s="13" t="e">
        <f t="shared" si="15"/>
        <v>#DIV/0!</v>
      </c>
      <c r="J91" s="13">
        <f t="shared" si="15"/>
        <v>1.1547005383792517</v>
      </c>
      <c r="K91" s="13">
        <f t="shared" si="15"/>
        <v>3.2145502536643185</v>
      </c>
      <c r="L91" s="13">
        <f t="shared" si="15"/>
        <v>0.57735026918962584</v>
      </c>
      <c r="M91" s="13">
        <f t="shared" si="15"/>
        <v>4.1766546953805568</v>
      </c>
      <c r="N91" s="13">
        <f t="shared" si="15"/>
        <v>0.57735026918962584</v>
      </c>
      <c r="O91" s="13">
        <f t="shared" si="15"/>
        <v>0</v>
      </c>
      <c r="P91" s="13">
        <f t="shared" si="15"/>
        <v>0</v>
      </c>
      <c r="Q91" s="13">
        <f t="shared" si="15"/>
        <v>0.88191710368819698</v>
      </c>
      <c r="R91" s="13">
        <f t="shared" si="15"/>
        <v>1.2018504251546644</v>
      </c>
      <c r="S91" s="12"/>
    </row>
    <row r="92" spans="2:67" ht="3.75" customHeight="1" x14ac:dyDescent="0.2">
      <c r="B92" s="11"/>
      <c r="C92" s="9"/>
      <c r="D92" s="9"/>
      <c r="E92" s="10"/>
      <c r="F92" s="10"/>
      <c r="G92" s="9"/>
      <c r="H92" s="9"/>
      <c r="I92" s="9"/>
      <c r="J92" s="9"/>
      <c r="K92" s="10"/>
      <c r="L92" s="10"/>
      <c r="M92" s="10"/>
      <c r="N92" s="10"/>
      <c r="O92" s="10"/>
      <c r="P92" s="10"/>
      <c r="Q92" s="9"/>
      <c r="R92" s="9"/>
      <c r="S92" s="8"/>
    </row>
  </sheetData>
  <mergeCells count="8">
    <mergeCell ref="B13:B18"/>
    <mergeCell ref="B83:B88"/>
    <mergeCell ref="B23:B28"/>
    <mergeCell ref="B33:B38"/>
    <mergeCell ref="B43:B48"/>
    <mergeCell ref="B53:B58"/>
    <mergeCell ref="B63:B68"/>
    <mergeCell ref="B73:B78"/>
  </mergeCells>
  <pageMargins left="0.75" right="0.75" top="0.52" bottom="0.16" header="0.5" footer="0.5"/>
  <pageSetup scale="78" orientation="landscape" r:id="rId1"/>
  <headerFooter alignWithMargins="0"/>
  <legacy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98D64-14DD-4D7E-96EF-BA7B0D58336F}">
  <dimension ref="A1:AP59"/>
  <sheetViews>
    <sheetView topLeftCell="Z3" workbookViewId="0">
      <selection activeCell="AE11" sqref="AE11:AF42"/>
    </sheetView>
  </sheetViews>
  <sheetFormatPr defaultRowHeight="12.75" x14ac:dyDescent="0.2"/>
  <cols>
    <col min="1" max="4" width="9.140625" style="7"/>
    <col min="5" max="5" width="10" style="7" customWidth="1"/>
    <col min="6" max="9" width="9.140625" style="7"/>
    <col min="10" max="10" width="9.140625" style="128"/>
    <col min="11" max="16384" width="9.140625" style="7"/>
  </cols>
  <sheetData>
    <row r="1" spans="1:42" x14ac:dyDescent="0.2">
      <c r="J1" s="7"/>
    </row>
    <row r="2" spans="1:42" x14ac:dyDescent="0.2">
      <c r="J2" s="7"/>
    </row>
    <row r="3" spans="1:42" x14ac:dyDescent="0.2">
      <c r="J3" s="7"/>
    </row>
    <row r="4" spans="1:42" x14ac:dyDescent="0.2">
      <c r="J4" s="7"/>
    </row>
    <row r="5" spans="1:42" x14ac:dyDescent="0.2">
      <c r="J5" s="7"/>
    </row>
    <row r="6" spans="1:42" x14ac:dyDescent="0.2">
      <c r="J6" s="7"/>
    </row>
    <row r="7" spans="1:42" x14ac:dyDescent="0.2">
      <c r="J7" s="7"/>
    </row>
    <row r="8" spans="1:42" x14ac:dyDescent="0.2">
      <c r="J8" s="7"/>
    </row>
    <row r="9" spans="1:42" ht="13.5" thickBot="1" x14ac:dyDescent="0.25">
      <c r="J9" s="7"/>
    </row>
    <row r="10" spans="1:42" ht="47.25" customHeight="1" thickTop="1" thickBot="1" x14ac:dyDescent="0.25">
      <c r="A10" s="49" t="s">
        <v>136</v>
      </c>
      <c r="B10" s="48" t="s">
        <v>117</v>
      </c>
      <c r="C10" s="48" t="s">
        <v>116</v>
      </c>
      <c r="D10" s="48" t="s">
        <v>134</v>
      </c>
      <c r="E10" s="48" t="s">
        <v>193</v>
      </c>
      <c r="F10" s="48" t="s">
        <v>192</v>
      </c>
      <c r="G10" s="48" t="s">
        <v>191</v>
      </c>
      <c r="H10" s="48" t="s">
        <v>190</v>
      </c>
      <c r="I10" s="133" t="s">
        <v>189</v>
      </c>
      <c r="J10" s="48" t="s">
        <v>188</v>
      </c>
      <c r="K10" s="47" t="s">
        <v>187</v>
      </c>
      <c r="L10" s="47" t="s">
        <v>186</v>
      </c>
      <c r="M10" s="126" t="s">
        <v>119</v>
      </c>
      <c r="N10" s="106"/>
      <c r="O10" s="22" t="s">
        <v>185</v>
      </c>
      <c r="P10" s="22" t="s">
        <v>184</v>
      </c>
      <c r="Q10" s="22" t="s">
        <v>183</v>
      </c>
      <c r="R10" s="22" t="s">
        <v>182</v>
      </c>
      <c r="S10" s="22" t="s">
        <v>181</v>
      </c>
      <c r="T10" s="22" t="s">
        <v>180</v>
      </c>
      <c r="U10" s="22" t="s">
        <v>179</v>
      </c>
      <c r="V10" s="22" t="s">
        <v>178</v>
      </c>
      <c r="W10" s="22" t="s">
        <v>177</v>
      </c>
      <c r="X10" s="22" t="s">
        <v>176</v>
      </c>
      <c r="Y10" s="22" t="s">
        <v>175</v>
      </c>
      <c r="Z10" s="22" t="s">
        <v>174</v>
      </c>
      <c r="AA10" s="22" t="s">
        <v>173</v>
      </c>
      <c r="AB10" s="22" t="s">
        <v>172</v>
      </c>
      <c r="AC10" s="22" t="s">
        <v>171</v>
      </c>
      <c r="AD10" s="22" t="s">
        <v>170</v>
      </c>
      <c r="AE10" s="22" t="s">
        <v>729</v>
      </c>
      <c r="AF10" s="22" t="s">
        <v>159</v>
      </c>
      <c r="AH10" s="102" t="s">
        <v>88</v>
      </c>
      <c r="AI10" s="102" t="s">
        <v>89</v>
      </c>
      <c r="AJ10" s="102" t="s">
        <v>90</v>
      </c>
      <c r="AK10" s="102" t="s">
        <v>91</v>
      </c>
      <c r="AL10" s="102" t="s">
        <v>92</v>
      </c>
      <c r="AM10" s="102" t="s">
        <v>93</v>
      </c>
      <c r="AN10" s="102" t="s">
        <v>94</v>
      </c>
      <c r="AO10" s="102" t="s">
        <v>95</v>
      </c>
      <c r="AP10" s="102" t="s">
        <v>96</v>
      </c>
    </row>
    <row r="11" spans="1:42" ht="20.100000000000001" customHeight="1" thickTop="1" x14ac:dyDescent="0.25">
      <c r="A11" s="40">
        <v>101</v>
      </c>
      <c r="B11" s="39"/>
      <c r="C11" s="39"/>
      <c r="D11" s="39"/>
      <c r="E11" s="39">
        <v>18.48</v>
      </c>
      <c r="F11" s="39"/>
      <c r="G11" s="39"/>
      <c r="H11" s="39">
        <v>88.7</v>
      </c>
      <c r="I11" s="124">
        <v>238.63</v>
      </c>
      <c r="J11" s="39">
        <v>173.5</v>
      </c>
      <c r="K11" s="39">
        <v>223.7</v>
      </c>
      <c r="L11" s="39"/>
      <c r="M11" s="124"/>
      <c r="N11" s="106"/>
      <c r="O11" s="36">
        <v>5.270833333333333</v>
      </c>
      <c r="P11" s="36">
        <f t="shared" ref="P11:P42" si="0">SUM(E11:K11)</f>
        <v>743.01</v>
      </c>
      <c r="Q11" s="36">
        <v>3</v>
      </c>
      <c r="R11" s="36">
        <f t="shared" ref="R11:R42" si="1">P11/Q11</f>
        <v>247.67</v>
      </c>
      <c r="S11" s="36">
        <f t="shared" ref="S11:S42" si="2">O11*R11/1.02</f>
        <v>1279.8306781045751</v>
      </c>
      <c r="T11" s="35">
        <f t="shared" ref="T11:T42" si="3">S11*10000/1000</f>
        <v>12798.306781045752</v>
      </c>
      <c r="U11" s="35">
        <f t="shared" ref="U11:U42" si="4">SUM(E11:F11)/Q11*O11/1.02*10000/1000</f>
        <v>318.3169934640523</v>
      </c>
      <c r="V11" s="35">
        <f t="shared" ref="V11:V42" si="5">K11/Q11*O11/1.02*10000/1000</f>
        <v>3853.2203159041392</v>
      </c>
      <c r="W11" s="35">
        <f t="shared" ref="W11:W42" si="6">G11/Q11*O11/1.02*10000/1000</f>
        <v>0</v>
      </c>
      <c r="X11" s="35">
        <f t="shared" ref="X11:X42" si="7">H11/Q11*O11/1.02*10000/1000</f>
        <v>1527.8526688453157</v>
      </c>
      <c r="Y11" s="35">
        <f t="shared" ref="Y11:Y42" si="8">SUM(I11:J11)/Q11*O11/1.02*10000/1000</f>
        <v>7098.9168028322429</v>
      </c>
      <c r="Z11" s="35">
        <f>(SUM(d282Data100!K13:K18)+Q11)/Q11</f>
        <v>34.333333333333336</v>
      </c>
      <c r="AA11" s="35">
        <f>(SUM(d282Data100!O13:O18))/$Q11*$O11/1.02</f>
        <v>0</v>
      </c>
      <c r="AB11" s="35">
        <f>(SUM(d282Data100!Q13:Q18))/$Q11*$O11/1.02</f>
        <v>56.842320261437905</v>
      </c>
      <c r="AC11" s="35">
        <f>(SUM(d282Data100!R13:R18))/$Q11*$O11/1.02</f>
        <v>118.85212418300652</v>
      </c>
      <c r="AD11" s="7">
        <f>d282Data100!F13</f>
        <v>2404.9</v>
      </c>
      <c r="AE11" s="34"/>
      <c r="AF11" s="34"/>
      <c r="AH11" s="102">
        <f t="shared" ref="AH11:AH42" si="9">SUM(E11:F11)/Q11</f>
        <v>6.16</v>
      </c>
      <c r="AI11" s="102">
        <f t="shared" ref="AI11:AI42" si="10">K11/Q11</f>
        <v>74.566666666666663</v>
      </c>
      <c r="AJ11" s="102">
        <f t="shared" ref="AJ11:AJ42" si="11">SUM(E11:I11,K11)/Q11</f>
        <v>189.83666666666667</v>
      </c>
      <c r="AK11" s="102">
        <f t="shared" ref="AK11:AK42" si="12">SUM(E11:F11)/Q11/1000*(O11/1.016)*10000</f>
        <v>319.57020997375332</v>
      </c>
      <c r="AL11" s="102">
        <f t="shared" ref="AL11:AL42" si="13">SUM(K11)/Q11/1000*(O11/1.016)*10000</f>
        <v>3868.390474628171</v>
      </c>
      <c r="AM11" s="102">
        <f t="shared" ref="AM11:AM42" si="14">SUM(I11)/Q11/1000*(O11/1.016)*10000</f>
        <v>4126.5713856080492</v>
      </c>
      <c r="AN11" s="102">
        <f t="shared" ref="AN11:AN42" si="15">SUM(G11:I11)/Q11/1000*(O11/1.016)*10000</f>
        <v>5660.4392224409448</v>
      </c>
      <c r="AO11" s="102">
        <f t="shared" ref="AO11:AO42" si="16">SUM(AK11:AL11,AN11)</f>
        <v>9848.399907042869</v>
      </c>
      <c r="AP11" s="102">
        <f t="shared" ref="AP11:AP42" si="17">(AD11*SUM(E11:F11)/E11/Q11)/(100*100)*(O11/1.016)</f>
        <v>0.41587359197287838</v>
      </c>
    </row>
    <row r="12" spans="1:42" ht="20.100000000000001" customHeight="1" x14ac:dyDescent="0.25">
      <c r="A12" s="45">
        <v>102</v>
      </c>
      <c r="B12" s="39"/>
      <c r="C12" s="39"/>
      <c r="D12" s="39"/>
      <c r="E12" s="42">
        <v>28.17</v>
      </c>
      <c r="F12" s="42"/>
      <c r="G12" s="42">
        <v>0.35</v>
      </c>
      <c r="H12" s="39">
        <v>25.98</v>
      </c>
      <c r="I12" s="124">
        <v>205.99</v>
      </c>
      <c r="J12" s="42">
        <v>158.07</v>
      </c>
      <c r="K12" s="42">
        <v>116.56</v>
      </c>
      <c r="L12" s="42"/>
      <c r="M12" s="113"/>
      <c r="N12" s="106"/>
      <c r="O12" s="36">
        <v>9.6111111111111125</v>
      </c>
      <c r="P12" s="36">
        <f t="shared" si="0"/>
        <v>535.12</v>
      </c>
      <c r="Q12" s="36">
        <v>3</v>
      </c>
      <c r="R12" s="36">
        <f t="shared" si="1"/>
        <v>178.37333333333333</v>
      </c>
      <c r="S12" s="36">
        <f t="shared" si="2"/>
        <v>1680.7509077705158</v>
      </c>
      <c r="T12" s="35">
        <f t="shared" si="3"/>
        <v>16807.509077705159</v>
      </c>
      <c r="U12" s="35">
        <f t="shared" si="4"/>
        <v>884.78758169934656</v>
      </c>
      <c r="V12" s="35">
        <f t="shared" si="5"/>
        <v>3661.0167029774875</v>
      </c>
      <c r="W12" s="35">
        <f t="shared" si="6"/>
        <v>10.993100944081336</v>
      </c>
      <c r="X12" s="35">
        <f t="shared" si="7"/>
        <v>816.00217864923763</v>
      </c>
      <c r="Y12" s="35">
        <f t="shared" si="8"/>
        <v>11434.709513435006</v>
      </c>
      <c r="Z12" s="35">
        <f>(SUM(d282Data100!K23:K28)+Q12)/Q12</f>
        <v>25.666666666666668</v>
      </c>
      <c r="AA12" s="35">
        <f>(SUM(d282Data100!O23:O28))/$Q12*$O12/1.02</f>
        <v>28.267973856209153</v>
      </c>
      <c r="AB12" s="35">
        <f>(SUM(d282Data100!Q23:Q28))/$Q12*$O12/1.02</f>
        <v>59.676833696441541</v>
      </c>
      <c r="AC12" s="35">
        <f>(SUM(d282Data100!R23:R28))/$Q12*$O12/1.02</f>
        <v>175.8896151053014</v>
      </c>
      <c r="AD12" s="7">
        <f>d282Data100!F23</f>
        <v>3863.41</v>
      </c>
      <c r="AE12" s="34"/>
      <c r="AF12" s="34"/>
      <c r="AH12" s="102">
        <f t="shared" si="9"/>
        <v>9.39</v>
      </c>
      <c r="AI12" s="102">
        <f t="shared" si="10"/>
        <v>38.853333333333332</v>
      </c>
      <c r="AJ12" s="102">
        <f t="shared" si="11"/>
        <v>125.68333333333334</v>
      </c>
      <c r="AK12" s="102">
        <f t="shared" si="12"/>
        <v>888.27099737532831</v>
      </c>
      <c r="AL12" s="102">
        <f t="shared" si="13"/>
        <v>3675.4301545640133</v>
      </c>
      <c r="AM12" s="102">
        <f t="shared" si="14"/>
        <v>6495.3831291921861</v>
      </c>
      <c r="AN12" s="102">
        <f t="shared" si="15"/>
        <v>7325.6342957130382</v>
      </c>
      <c r="AO12" s="102">
        <f t="shared" si="16"/>
        <v>11889.33544765238</v>
      </c>
      <c r="AP12" s="102">
        <f t="shared" si="17"/>
        <v>1.2182304060950719</v>
      </c>
    </row>
    <row r="13" spans="1:42" ht="20.100000000000001" customHeight="1" x14ac:dyDescent="0.25">
      <c r="A13" s="45">
        <v>103</v>
      </c>
      <c r="B13" s="39"/>
      <c r="C13" s="39"/>
      <c r="D13" s="39"/>
      <c r="E13" s="42">
        <v>1.23</v>
      </c>
      <c r="F13" s="42"/>
      <c r="G13" s="42"/>
      <c r="H13" s="39">
        <v>5.82</v>
      </c>
      <c r="I13" s="124">
        <v>87.01</v>
      </c>
      <c r="J13" s="42">
        <v>60.06</v>
      </c>
      <c r="K13" s="42">
        <v>50.87</v>
      </c>
      <c r="L13" s="42"/>
      <c r="M13" s="113"/>
      <c r="N13" s="106"/>
      <c r="O13" s="36">
        <v>22.916666666666668</v>
      </c>
      <c r="P13" s="36">
        <f t="shared" si="0"/>
        <v>204.99</v>
      </c>
      <c r="Q13" s="36">
        <v>3</v>
      </c>
      <c r="R13" s="36">
        <f t="shared" si="1"/>
        <v>68.33</v>
      </c>
      <c r="S13" s="36">
        <f t="shared" si="2"/>
        <v>1535.1919934640523</v>
      </c>
      <c r="T13" s="35">
        <f t="shared" si="3"/>
        <v>15351.919934640524</v>
      </c>
      <c r="U13" s="35">
        <f t="shared" si="4"/>
        <v>92.116013071895438</v>
      </c>
      <c r="V13" s="35">
        <f t="shared" si="5"/>
        <v>3809.7086056644885</v>
      </c>
      <c r="W13" s="35">
        <f t="shared" si="6"/>
        <v>0</v>
      </c>
      <c r="X13" s="35">
        <f t="shared" si="7"/>
        <v>435.86601307189551</v>
      </c>
      <c r="Y13" s="35">
        <f t="shared" si="8"/>
        <v>11014.229302832244</v>
      </c>
      <c r="Z13" s="35">
        <f>(SUM(d282Data100!K33:K38)+Q13)/Q13</f>
        <v>29.666666666666668</v>
      </c>
      <c r="AA13" s="35">
        <f>(SUM(d282Data100!O33:O38))/$Q13*$O13/1.02</f>
        <v>0</v>
      </c>
      <c r="AB13" s="35">
        <f>(SUM(d282Data100!Q33:Q38))/$Q13*$O13/1.02</f>
        <v>14.978213507625274</v>
      </c>
      <c r="AC13" s="35">
        <f>(SUM(d282Data100!R33:R38))/$Q13*$O13/1.02</f>
        <v>209.69498910675384</v>
      </c>
      <c r="AD13" s="7">
        <f>d282Data100!F33</f>
        <v>218.38</v>
      </c>
      <c r="AE13" s="34"/>
      <c r="AF13" s="34"/>
      <c r="AH13" s="102">
        <f t="shared" si="9"/>
        <v>0.41</v>
      </c>
      <c r="AI13" s="102">
        <f t="shared" si="10"/>
        <v>16.956666666666667</v>
      </c>
      <c r="AJ13" s="102">
        <f t="shared" si="11"/>
        <v>48.31</v>
      </c>
      <c r="AK13" s="102">
        <f t="shared" si="12"/>
        <v>92.478674540682405</v>
      </c>
      <c r="AL13" s="102">
        <f t="shared" si="13"/>
        <v>3824.7074584426955</v>
      </c>
      <c r="AM13" s="102">
        <f t="shared" si="14"/>
        <v>6541.9263998250217</v>
      </c>
      <c r="AN13" s="102">
        <f t="shared" si="15"/>
        <v>6979.5084208223989</v>
      </c>
      <c r="AO13" s="102">
        <f t="shared" si="16"/>
        <v>10896.694553805777</v>
      </c>
      <c r="AP13" s="102">
        <f t="shared" si="17"/>
        <v>0.1641909995625547</v>
      </c>
    </row>
    <row r="14" spans="1:42" ht="20.100000000000001" customHeight="1" x14ac:dyDescent="0.25">
      <c r="A14" s="45">
        <v>104</v>
      </c>
      <c r="B14" s="39"/>
      <c r="C14" s="39"/>
      <c r="D14" s="39"/>
      <c r="E14" s="42">
        <v>7.93</v>
      </c>
      <c r="F14" s="42"/>
      <c r="G14" s="42"/>
      <c r="H14" s="39">
        <v>12.39</v>
      </c>
      <c r="I14" s="124">
        <v>111.77</v>
      </c>
      <c r="J14" s="42">
        <v>82.2</v>
      </c>
      <c r="K14" s="42">
        <v>74.849999999999994</v>
      </c>
      <c r="L14" s="42"/>
      <c r="M14" s="113"/>
      <c r="N14" s="106"/>
      <c r="O14" s="36">
        <v>12.314814814814815</v>
      </c>
      <c r="P14" s="36">
        <f t="shared" si="0"/>
        <v>289.14</v>
      </c>
      <c r="Q14" s="36">
        <v>3</v>
      </c>
      <c r="R14" s="36">
        <f t="shared" si="1"/>
        <v>96.38</v>
      </c>
      <c r="S14" s="36">
        <f t="shared" si="2"/>
        <v>1163.6292665214235</v>
      </c>
      <c r="T14" s="35">
        <f t="shared" si="3"/>
        <v>11636.292665214234</v>
      </c>
      <c r="U14" s="35">
        <f t="shared" si="4"/>
        <v>319.13882837085447</v>
      </c>
      <c r="V14" s="35">
        <f t="shared" si="5"/>
        <v>3012.3002904865648</v>
      </c>
      <c r="W14" s="35">
        <f t="shared" si="6"/>
        <v>0</v>
      </c>
      <c r="X14" s="35">
        <f t="shared" si="7"/>
        <v>498.6292665214234</v>
      </c>
      <c r="Y14" s="35">
        <f t="shared" si="8"/>
        <v>7806.2242798353909</v>
      </c>
      <c r="Z14" s="35">
        <f>(SUM(d282Data100!K43:K48)+Q14)/Q14</f>
        <v>25</v>
      </c>
      <c r="AA14" s="35">
        <f>(SUM(d282Data100!O43:O48))/$Q14*$O14/1.02</f>
        <v>0</v>
      </c>
      <c r="AB14" s="35">
        <f>(SUM(d282Data100!Q43:Q48))/$Q14*$O14/1.02</f>
        <v>24.146695715323165</v>
      </c>
      <c r="AC14" s="35">
        <f>(SUM(d282Data100!R43:R48))/$Q14*$O14/1.02</f>
        <v>132.80682643427741</v>
      </c>
      <c r="AD14" s="7">
        <f>d282Data100!F43</f>
        <v>1322.15</v>
      </c>
      <c r="AE14" s="34"/>
      <c r="AF14" s="34"/>
      <c r="AH14" s="102">
        <f t="shared" si="9"/>
        <v>2.6433333333333331</v>
      </c>
      <c r="AI14" s="102">
        <f t="shared" si="10"/>
        <v>24.95</v>
      </c>
      <c r="AJ14" s="102">
        <f t="shared" si="11"/>
        <v>68.98</v>
      </c>
      <c r="AK14" s="102">
        <f t="shared" si="12"/>
        <v>320.3952804510547</v>
      </c>
      <c r="AL14" s="102">
        <f t="shared" si="13"/>
        <v>3024.1597404491104</v>
      </c>
      <c r="AM14" s="102">
        <f t="shared" si="14"/>
        <v>4515.8361281228736</v>
      </c>
      <c r="AN14" s="102">
        <f t="shared" si="15"/>
        <v>5016.4285019928056</v>
      </c>
      <c r="AO14" s="102">
        <f t="shared" si="16"/>
        <v>8360.9835228929696</v>
      </c>
      <c r="AP14" s="102">
        <f t="shared" si="17"/>
        <v>0.53418741494118793</v>
      </c>
    </row>
    <row r="15" spans="1:42" ht="20.100000000000001" customHeight="1" x14ac:dyDescent="0.25">
      <c r="A15" s="45">
        <v>105</v>
      </c>
      <c r="B15" s="39"/>
      <c r="C15" s="39"/>
      <c r="D15" s="39"/>
      <c r="E15" s="42">
        <v>4.45</v>
      </c>
      <c r="F15" s="42"/>
      <c r="G15" s="42">
        <v>0.56000000000000005</v>
      </c>
      <c r="H15" s="39">
        <v>0.63</v>
      </c>
      <c r="I15" s="124">
        <v>48.37</v>
      </c>
      <c r="J15" s="42">
        <v>32.409999999999997</v>
      </c>
      <c r="K15" s="42">
        <v>47.33</v>
      </c>
      <c r="L15" s="42"/>
      <c r="M15" s="113"/>
      <c r="N15" s="106"/>
      <c r="O15" s="36">
        <v>23.87037037037037</v>
      </c>
      <c r="P15" s="36">
        <f t="shared" si="0"/>
        <v>133.75</v>
      </c>
      <c r="Q15" s="36">
        <v>3</v>
      </c>
      <c r="R15" s="36">
        <f t="shared" si="1"/>
        <v>44.583333333333336</v>
      </c>
      <c r="S15" s="36">
        <f t="shared" si="2"/>
        <v>1043.3536068748488</v>
      </c>
      <c r="T15" s="35">
        <f t="shared" si="3"/>
        <v>10433.536068748486</v>
      </c>
      <c r="U15" s="35">
        <f t="shared" si="4"/>
        <v>347.1344710723796</v>
      </c>
      <c r="V15" s="35">
        <f t="shared" si="5"/>
        <v>3692.1066327765675</v>
      </c>
      <c r="W15" s="35">
        <f t="shared" si="6"/>
        <v>43.684337932703947</v>
      </c>
      <c r="X15" s="35">
        <f t="shared" si="7"/>
        <v>49.144880174291941</v>
      </c>
      <c r="Y15" s="35">
        <f t="shared" si="8"/>
        <v>6301.4657467925435</v>
      </c>
      <c r="Z15" s="35">
        <f>(SUM(d282Data100!K53:K58)+Q15)/Q15</f>
        <v>18.666666666666668</v>
      </c>
      <c r="AA15" s="35">
        <f>(SUM(d282Data100!O53:O58))/$Q15*$O15/1.02</f>
        <v>15.601549261679979</v>
      </c>
      <c r="AB15" s="35">
        <f>(SUM(d282Data100!Q53:Q58))/$Q15*$O15/1.02</f>
        <v>7.8007746308399897</v>
      </c>
      <c r="AC15" s="35">
        <f>(SUM(d282Data100!R53:R58))/$Q15*$O15/1.02</f>
        <v>101.41007020091986</v>
      </c>
      <c r="AD15" s="7">
        <f>d282Data100!F53</f>
        <v>719.4</v>
      </c>
      <c r="AE15" s="34"/>
      <c r="AF15" s="34"/>
      <c r="AH15" s="102">
        <f t="shared" si="9"/>
        <v>1.4833333333333334</v>
      </c>
      <c r="AI15" s="102">
        <f t="shared" si="10"/>
        <v>15.776666666666666</v>
      </c>
      <c r="AJ15" s="102">
        <f t="shared" si="11"/>
        <v>33.78</v>
      </c>
      <c r="AK15" s="102">
        <f t="shared" si="12"/>
        <v>348.50114221833388</v>
      </c>
      <c r="AL15" s="102">
        <f t="shared" si="13"/>
        <v>3706.642485661514</v>
      </c>
      <c r="AM15" s="102">
        <f t="shared" si="14"/>
        <v>3788.089943618158</v>
      </c>
      <c r="AN15" s="102">
        <f t="shared" si="15"/>
        <v>3881.2846310877808</v>
      </c>
      <c r="AO15" s="102">
        <f t="shared" si="16"/>
        <v>7936.4282589676286</v>
      </c>
      <c r="AP15" s="102">
        <f t="shared" si="17"/>
        <v>0.563397127442403</v>
      </c>
    </row>
    <row r="16" spans="1:42" ht="20.100000000000001" customHeight="1" x14ac:dyDescent="0.25">
      <c r="A16" s="45">
        <v>106</v>
      </c>
      <c r="B16" s="39"/>
      <c r="C16" s="39"/>
      <c r="D16" s="39"/>
      <c r="E16" s="42">
        <v>3.31</v>
      </c>
      <c r="F16" s="42"/>
      <c r="G16" s="42"/>
      <c r="H16" s="39">
        <v>8.3800000000000008</v>
      </c>
      <c r="I16" s="124">
        <v>102.43</v>
      </c>
      <c r="J16" s="42">
        <v>77.040000000000006</v>
      </c>
      <c r="K16" s="42">
        <v>73.91</v>
      </c>
      <c r="L16" s="42"/>
      <c r="M16" s="113"/>
      <c r="N16" s="106"/>
      <c r="O16" s="36">
        <v>12.416666666666666</v>
      </c>
      <c r="P16" s="36">
        <f t="shared" si="0"/>
        <v>265.07000000000005</v>
      </c>
      <c r="Q16" s="36">
        <v>3</v>
      </c>
      <c r="R16" s="36">
        <f t="shared" si="1"/>
        <v>88.356666666666683</v>
      </c>
      <c r="S16" s="36">
        <f t="shared" si="2"/>
        <v>1075.5836056644882</v>
      </c>
      <c r="T16" s="35">
        <f t="shared" si="3"/>
        <v>10755.836056644883</v>
      </c>
      <c r="U16" s="35">
        <f t="shared" si="4"/>
        <v>134.3110021786492</v>
      </c>
      <c r="V16" s="35">
        <f t="shared" si="5"/>
        <v>2999.0713507625269</v>
      </c>
      <c r="W16" s="35">
        <f t="shared" si="6"/>
        <v>0</v>
      </c>
      <c r="X16" s="35">
        <f t="shared" si="7"/>
        <v>340.03812636165577</v>
      </c>
      <c r="Y16" s="35">
        <f t="shared" si="8"/>
        <v>7282.4155773420489</v>
      </c>
      <c r="Z16" s="35">
        <f>(SUM(d282Data100!K63:K68)+Q16)/Q16</f>
        <v>20.333333333333332</v>
      </c>
      <c r="AA16" s="35">
        <f>(SUM(d282Data100!O63:O68))/$Q16*$O16/1.02</f>
        <v>0</v>
      </c>
      <c r="AB16" s="35">
        <f>(SUM(d282Data100!Q63:Q68))/$Q16*$O16/1.02</f>
        <v>12.173202614379084</v>
      </c>
      <c r="AC16" s="35">
        <f>(SUM(d282Data100!R63:R68))/$Q16*$O16/1.02</f>
        <v>101.44335511982571</v>
      </c>
      <c r="AD16" s="7">
        <f>d282Data100!F63</f>
        <v>626.99</v>
      </c>
      <c r="AE16" s="34"/>
      <c r="AF16" s="34"/>
      <c r="AH16" s="102">
        <f t="shared" si="9"/>
        <v>1.1033333333333333</v>
      </c>
      <c r="AI16" s="102">
        <f t="shared" si="10"/>
        <v>24.636666666666667</v>
      </c>
      <c r="AJ16" s="102">
        <f t="shared" si="11"/>
        <v>62.676666666666669</v>
      </c>
      <c r="AK16" s="102">
        <f t="shared" si="12"/>
        <v>134.83978565179351</v>
      </c>
      <c r="AL16" s="102">
        <f t="shared" si="13"/>
        <v>3010.8787182852143</v>
      </c>
      <c r="AM16" s="102">
        <f t="shared" si="14"/>
        <v>4172.7006780402453</v>
      </c>
      <c r="AN16" s="102">
        <f t="shared" si="15"/>
        <v>4514.0775371828522</v>
      </c>
      <c r="AO16" s="102">
        <f t="shared" si="16"/>
        <v>7659.7960411198601</v>
      </c>
      <c r="AP16" s="102">
        <f t="shared" si="17"/>
        <v>0.2554175142169729</v>
      </c>
    </row>
    <row r="17" spans="1:42" ht="20.100000000000001" customHeight="1" x14ac:dyDescent="0.25">
      <c r="A17" s="45">
        <v>107</v>
      </c>
      <c r="B17" s="39"/>
      <c r="C17" s="39"/>
      <c r="D17" s="39"/>
      <c r="E17" s="42">
        <v>10.07</v>
      </c>
      <c r="F17" s="42"/>
      <c r="G17" s="42"/>
      <c r="H17" s="39">
        <v>11.23</v>
      </c>
      <c r="I17" s="124">
        <v>108.71</v>
      </c>
      <c r="J17" s="42">
        <v>83.04</v>
      </c>
      <c r="K17" s="42">
        <v>66.87</v>
      </c>
      <c r="L17" s="42"/>
      <c r="M17" s="113"/>
      <c r="N17" s="106"/>
      <c r="O17" s="36">
        <v>11.657407407407407</v>
      </c>
      <c r="P17" s="36">
        <f t="shared" si="0"/>
        <v>279.92</v>
      </c>
      <c r="Q17" s="36">
        <v>3</v>
      </c>
      <c r="R17" s="36">
        <f t="shared" si="1"/>
        <v>93.306666666666672</v>
      </c>
      <c r="S17" s="36">
        <f t="shared" si="2"/>
        <v>1066.3861050593075</v>
      </c>
      <c r="T17" s="35">
        <f t="shared" si="3"/>
        <v>10663.861050593074</v>
      </c>
      <c r="U17" s="35">
        <f t="shared" si="4"/>
        <v>383.62775357056398</v>
      </c>
      <c r="V17" s="35">
        <f t="shared" si="5"/>
        <v>2547.4863834422658</v>
      </c>
      <c r="W17" s="35">
        <f t="shared" si="6"/>
        <v>0</v>
      </c>
      <c r="X17" s="35">
        <f t="shared" si="7"/>
        <v>427.81923263132416</v>
      </c>
      <c r="Y17" s="35">
        <f t="shared" si="8"/>
        <v>7304.927680948922</v>
      </c>
      <c r="Z17" s="35">
        <f>(SUM(d282Data100!K73:K78)+Q17)/Q17</f>
        <v>25.333333333333332</v>
      </c>
      <c r="AA17" s="35">
        <f>(SUM(d282Data100!O73:O78))/$Q17*$O17/1.02</f>
        <v>0</v>
      </c>
      <c r="AB17" s="35">
        <f>(SUM(d282Data100!Q73:Q78))/$Q17*$O17/1.02</f>
        <v>19.048051319293151</v>
      </c>
      <c r="AC17" s="35">
        <f>(SUM(d282Data100!R73:R78))/$Q17*$O17/1.02</f>
        <v>102.859477124183</v>
      </c>
      <c r="AD17" s="7">
        <f>d282Data100!F73</f>
        <v>1771.53</v>
      </c>
      <c r="AE17" s="34"/>
      <c r="AF17" s="34"/>
      <c r="AH17" s="102">
        <f t="shared" si="9"/>
        <v>3.3566666666666669</v>
      </c>
      <c r="AI17" s="102">
        <f t="shared" si="10"/>
        <v>22.290000000000003</v>
      </c>
      <c r="AJ17" s="102">
        <f t="shared" si="11"/>
        <v>65.626666666666665</v>
      </c>
      <c r="AK17" s="102">
        <f t="shared" si="12"/>
        <v>385.13809905706233</v>
      </c>
      <c r="AL17" s="102">
        <f t="shared" si="13"/>
        <v>2557.5158573928265</v>
      </c>
      <c r="AM17" s="102">
        <f t="shared" si="14"/>
        <v>4157.7321498007195</v>
      </c>
      <c r="AN17" s="102">
        <f t="shared" si="15"/>
        <v>4587.2357101195676</v>
      </c>
      <c r="AO17" s="102">
        <f t="shared" si="16"/>
        <v>7529.8896665694565</v>
      </c>
      <c r="AP17" s="102">
        <f t="shared" si="17"/>
        <v>0.6775409102508021</v>
      </c>
    </row>
    <row r="18" spans="1:42" ht="20.100000000000001" customHeight="1" thickBot="1" x14ac:dyDescent="0.3">
      <c r="A18" s="123">
        <v>108</v>
      </c>
      <c r="B18" s="104"/>
      <c r="C18" s="104"/>
      <c r="D18" s="104"/>
      <c r="E18" s="118">
        <v>8.8800000000000008</v>
      </c>
      <c r="F18" s="118"/>
      <c r="G18" s="118"/>
      <c r="H18" s="119">
        <v>11.58</v>
      </c>
      <c r="I18" s="7">
        <v>96.46</v>
      </c>
      <c r="J18" s="104">
        <v>72.39</v>
      </c>
      <c r="K18" s="118">
        <v>71.709999999999994</v>
      </c>
      <c r="L18" s="118"/>
      <c r="M18" s="117"/>
      <c r="N18" s="106"/>
      <c r="O18" s="36">
        <v>12.138888888888888</v>
      </c>
      <c r="P18" s="36">
        <f t="shared" si="0"/>
        <v>261.02</v>
      </c>
      <c r="Q18" s="36">
        <v>3</v>
      </c>
      <c r="R18" s="36">
        <f t="shared" si="1"/>
        <v>87.006666666666661</v>
      </c>
      <c r="S18" s="36">
        <f t="shared" si="2"/>
        <v>1035.4551561365286</v>
      </c>
      <c r="T18" s="35">
        <f t="shared" si="3"/>
        <v>10354.551561365286</v>
      </c>
      <c r="U18" s="35">
        <f t="shared" si="4"/>
        <v>352.26579520697169</v>
      </c>
      <c r="V18" s="35">
        <f t="shared" si="5"/>
        <v>2844.7049745824247</v>
      </c>
      <c r="W18" s="35">
        <f t="shared" si="6"/>
        <v>0</v>
      </c>
      <c r="X18" s="35">
        <f t="shared" si="7"/>
        <v>459.37363834422644</v>
      </c>
      <c r="Y18" s="35">
        <f t="shared" si="8"/>
        <v>6698.2071532316613</v>
      </c>
      <c r="Z18" s="35">
        <f>(SUM(d282Data100!K83:K88)+Q18)/Q18</f>
        <v>22.666666666666668</v>
      </c>
      <c r="AA18" s="35">
        <f>(SUM(d282Data100!O83:O88))/$Q18*$O18/1.02</f>
        <v>0</v>
      </c>
      <c r="AB18" s="35">
        <f>(SUM(d282Data100!Q83:Q88))/$Q18*$O18/1.02</f>
        <v>19.834785766158316</v>
      </c>
      <c r="AC18" s="35">
        <f>(SUM(d282Data100!R83:R88))/$Q18*$O18/1.02</f>
        <v>91.240014524328245</v>
      </c>
      <c r="AD18" s="7">
        <f>d282Data100!F83</f>
        <v>1395.07</v>
      </c>
      <c r="AE18" s="34"/>
      <c r="AF18" s="34"/>
      <c r="AH18" s="102">
        <f t="shared" si="9"/>
        <v>2.9600000000000004</v>
      </c>
      <c r="AI18" s="102">
        <f t="shared" si="10"/>
        <v>23.903333333333332</v>
      </c>
      <c r="AJ18" s="102">
        <f t="shared" si="11"/>
        <v>62.876666666666665</v>
      </c>
      <c r="AK18" s="102">
        <f t="shared" si="12"/>
        <v>353.65266841644797</v>
      </c>
      <c r="AL18" s="102">
        <f t="shared" si="13"/>
        <v>2855.9046004666079</v>
      </c>
      <c r="AM18" s="102">
        <f t="shared" si="14"/>
        <v>3841.591936424612</v>
      </c>
      <c r="AN18" s="102">
        <f t="shared" si="15"/>
        <v>4302.7741324001154</v>
      </c>
      <c r="AO18" s="102">
        <f t="shared" si="16"/>
        <v>7512.3314012831706</v>
      </c>
      <c r="AP18" s="102">
        <f t="shared" si="17"/>
        <v>0.55559710374744808</v>
      </c>
    </row>
    <row r="19" spans="1:42" ht="18.75" thickTop="1" x14ac:dyDescent="0.25">
      <c r="A19" s="122">
        <v>201</v>
      </c>
      <c r="B19" s="115"/>
      <c r="C19" s="115"/>
      <c r="D19" s="115"/>
      <c r="E19" s="121">
        <v>1.67</v>
      </c>
      <c r="F19" s="115"/>
      <c r="G19" s="115"/>
      <c r="H19" s="115">
        <v>2.76</v>
      </c>
      <c r="I19" s="114">
        <v>79.959999999999994</v>
      </c>
      <c r="J19" s="115">
        <v>58.39</v>
      </c>
      <c r="K19" s="115">
        <v>61.11</v>
      </c>
      <c r="L19" s="115"/>
      <c r="M19" s="114"/>
      <c r="N19" s="106"/>
      <c r="O19" s="36">
        <v>22.370370370370367</v>
      </c>
      <c r="P19" s="36">
        <f t="shared" si="0"/>
        <v>203.89</v>
      </c>
      <c r="Q19" s="36">
        <v>3</v>
      </c>
      <c r="R19" s="36">
        <f t="shared" si="1"/>
        <v>67.963333333333324</v>
      </c>
      <c r="S19" s="36">
        <f t="shared" si="2"/>
        <v>1490.5538610505926</v>
      </c>
      <c r="T19" s="35">
        <f t="shared" si="3"/>
        <v>14905.538610505926</v>
      </c>
      <c r="U19" s="35">
        <f t="shared" si="4"/>
        <v>122.08666182522387</v>
      </c>
      <c r="V19" s="35">
        <f t="shared" si="5"/>
        <v>4467.494553376906</v>
      </c>
      <c r="W19" s="35">
        <f t="shared" si="6"/>
        <v>0</v>
      </c>
      <c r="X19" s="35">
        <f t="shared" si="7"/>
        <v>201.77196804647781</v>
      </c>
      <c r="Y19" s="35">
        <f t="shared" si="8"/>
        <v>10114.185427257322</v>
      </c>
      <c r="Z19" s="35">
        <f>(SUM(d282Data200!K13:K18)+Q19)/Q19</f>
        <v>21.666666666666668</v>
      </c>
      <c r="AA19" s="35">
        <f>(SUM(d282Data200!O13:O18))/$Q19*$O19/1.02</f>
        <v>0</v>
      </c>
      <c r="AB19" s="35">
        <f>(SUM(d282Data200!Q13:Q18))/$Q19*$O19/1.02</f>
        <v>21.93173565722585</v>
      </c>
      <c r="AC19" s="35">
        <f>(SUM(d282Data200!R13:R18))/$Q19*$O19/1.02</f>
        <v>153.52214960058092</v>
      </c>
      <c r="AD19" s="7">
        <f>d282Data200!F13</f>
        <v>274.08</v>
      </c>
      <c r="AE19" s="34"/>
      <c r="AF19" s="34"/>
      <c r="AH19" s="102">
        <f t="shared" si="9"/>
        <v>0.55666666666666664</v>
      </c>
      <c r="AI19" s="102">
        <f t="shared" si="10"/>
        <v>20.37</v>
      </c>
      <c r="AJ19" s="102">
        <f t="shared" si="11"/>
        <v>48.5</v>
      </c>
      <c r="AK19" s="102">
        <f t="shared" si="12"/>
        <v>122.56731797414211</v>
      </c>
      <c r="AL19" s="102">
        <f t="shared" si="13"/>
        <v>4485.0831146106739</v>
      </c>
      <c r="AM19" s="102">
        <f t="shared" si="14"/>
        <v>5868.5525420433551</v>
      </c>
      <c r="AN19" s="102">
        <f t="shared" si="15"/>
        <v>6071.1188879167876</v>
      </c>
      <c r="AO19" s="102">
        <f t="shared" si="16"/>
        <v>10678.769320501604</v>
      </c>
      <c r="AP19" s="102">
        <f t="shared" si="17"/>
        <v>0.20115718868474772</v>
      </c>
    </row>
    <row r="20" spans="1:42" ht="18" x14ac:dyDescent="0.25">
      <c r="A20" s="40">
        <v>202</v>
      </c>
      <c r="B20" s="39"/>
      <c r="C20" s="39"/>
      <c r="D20" s="39"/>
      <c r="E20" s="42">
        <v>18.38</v>
      </c>
      <c r="F20" s="42"/>
      <c r="G20" s="42"/>
      <c r="H20" s="39">
        <v>58.46</v>
      </c>
      <c r="I20" s="124">
        <v>164.67</v>
      </c>
      <c r="J20" s="39">
        <v>120.7</v>
      </c>
      <c r="K20" s="42">
        <v>126.48</v>
      </c>
      <c r="L20" s="42"/>
      <c r="M20" s="113"/>
      <c r="N20" s="106"/>
      <c r="O20" s="36">
        <v>12.731481481481481</v>
      </c>
      <c r="P20" s="36">
        <f t="shared" si="0"/>
        <v>488.69</v>
      </c>
      <c r="Q20" s="36">
        <v>3</v>
      </c>
      <c r="R20" s="36">
        <f t="shared" si="1"/>
        <v>162.89666666666668</v>
      </c>
      <c r="S20" s="36">
        <f t="shared" si="2"/>
        <v>2033.2508775114984</v>
      </c>
      <c r="T20" s="35">
        <f t="shared" si="3"/>
        <v>20332.508775114984</v>
      </c>
      <c r="U20" s="35">
        <f t="shared" si="4"/>
        <v>764.72101186153463</v>
      </c>
      <c r="V20" s="35">
        <f t="shared" si="5"/>
        <v>5262.3456790123455</v>
      </c>
      <c r="W20" s="35">
        <f t="shared" si="6"/>
        <v>0</v>
      </c>
      <c r="X20" s="35">
        <f t="shared" si="7"/>
        <v>2432.2954490438151</v>
      </c>
      <c r="Y20" s="35">
        <f t="shared" si="8"/>
        <v>11873.146635197287</v>
      </c>
      <c r="Z20" s="35">
        <f>(SUM(d282Data200!K23:K28)+Q20)/Q20</f>
        <v>26.666666666666668</v>
      </c>
      <c r="AA20" s="35">
        <f>(SUM(d282Data200!O23:O28))/$Q20*$O20/1.02</f>
        <v>0</v>
      </c>
      <c r="AB20" s="35">
        <f>(SUM(d282Data200!Q23:Q28))/$Q20*$O20/1.02</f>
        <v>128.97906076010651</v>
      </c>
      <c r="AC20" s="35">
        <f>(SUM(d282Data200!R23:R28))/$Q20*$O20/1.02</f>
        <v>174.74582425562818</v>
      </c>
      <c r="AD20" s="7">
        <f>d282Data200!F23</f>
        <v>2357.13</v>
      </c>
      <c r="AE20" s="34"/>
      <c r="AF20" s="34"/>
      <c r="AH20" s="102">
        <f t="shared" si="9"/>
        <v>6.126666666666666</v>
      </c>
      <c r="AI20" s="102">
        <f t="shared" si="10"/>
        <v>42.160000000000004</v>
      </c>
      <c r="AJ20" s="102">
        <f t="shared" si="11"/>
        <v>122.66333333333334</v>
      </c>
      <c r="AK20" s="102">
        <f t="shared" si="12"/>
        <v>767.73172450665879</v>
      </c>
      <c r="AL20" s="102">
        <f t="shared" si="13"/>
        <v>5283.0635753864099</v>
      </c>
      <c r="AM20" s="102">
        <f t="shared" si="14"/>
        <v>6878.2580562846297</v>
      </c>
      <c r="AN20" s="102">
        <f t="shared" si="15"/>
        <v>9320.1294716632638</v>
      </c>
      <c r="AO20" s="102">
        <f t="shared" si="16"/>
        <v>15370.924771556332</v>
      </c>
      <c r="AP20" s="102">
        <f t="shared" si="17"/>
        <v>0.98457207822980464</v>
      </c>
    </row>
    <row r="21" spans="1:42" ht="18" x14ac:dyDescent="0.25">
      <c r="A21" s="40">
        <v>203</v>
      </c>
      <c r="B21" s="39"/>
      <c r="C21" s="39"/>
      <c r="D21" s="39"/>
      <c r="E21" s="42">
        <v>12.91</v>
      </c>
      <c r="F21" s="42"/>
      <c r="G21" s="42"/>
      <c r="H21" s="39">
        <v>15.4</v>
      </c>
      <c r="I21" s="124">
        <v>182.94</v>
      </c>
      <c r="J21" s="39">
        <v>144.26</v>
      </c>
      <c r="K21" s="42">
        <v>95.07</v>
      </c>
      <c r="L21" s="42"/>
      <c r="M21" s="113"/>
      <c r="N21" s="106"/>
      <c r="O21" s="36">
        <v>11</v>
      </c>
      <c r="P21" s="36">
        <f t="shared" si="0"/>
        <v>450.58</v>
      </c>
      <c r="Q21" s="36">
        <v>3</v>
      </c>
      <c r="R21" s="36">
        <f t="shared" si="1"/>
        <v>150.19333333333333</v>
      </c>
      <c r="S21" s="36">
        <f t="shared" si="2"/>
        <v>1619.7320261437908</v>
      </c>
      <c r="T21" s="35">
        <f t="shared" si="3"/>
        <v>16197.320261437908</v>
      </c>
      <c r="U21" s="35">
        <f t="shared" si="4"/>
        <v>464.08496732026151</v>
      </c>
      <c r="V21" s="35">
        <f t="shared" si="5"/>
        <v>3417.5490196078431</v>
      </c>
      <c r="W21" s="35">
        <f t="shared" si="6"/>
        <v>0</v>
      </c>
      <c r="X21" s="35">
        <f t="shared" si="7"/>
        <v>553.59477124183013</v>
      </c>
      <c r="Y21" s="35">
        <f t="shared" si="8"/>
        <v>11762.091503267971</v>
      </c>
      <c r="Z21" s="35">
        <f>(SUM(d282Data200!K33:K38)+Q21)/Q21</f>
        <v>31.333333333333332</v>
      </c>
      <c r="AA21" s="35">
        <f>(SUM(d282Data200!O33:O38))/$Q21*$O21/1.02</f>
        <v>0</v>
      </c>
      <c r="AB21" s="35">
        <f>(SUM(d282Data200!Q33:Q38))/$Q21*$O21/1.02</f>
        <v>32.352941176470587</v>
      </c>
      <c r="AC21" s="35">
        <f>(SUM(d282Data200!R33:R38))/$Q21*$O21/1.02</f>
        <v>150.98039215686273</v>
      </c>
      <c r="AD21" s="7">
        <f>d282Data200!F33</f>
        <v>1810.86</v>
      </c>
      <c r="AE21" s="34"/>
      <c r="AF21" s="34"/>
      <c r="AH21" s="102">
        <f t="shared" si="9"/>
        <v>4.3033333333333337</v>
      </c>
      <c r="AI21" s="102">
        <f t="shared" si="10"/>
        <v>31.689999999999998</v>
      </c>
      <c r="AJ21" s="102">
        <f t="shared" si="11"/>
        <v>102.10666666666667</v>
      </c>
      <c r="AK21" s="102">
        <f t="shared" si="12"/>
        <v>465.91207349081373</v>
      </c>
      <c r="AL21" s="102">
        <f t="shared" si="13"/>
        <v>3431.0039370078739</v>
      </c>
      <c r="AM21" s="102">
        <f t="shared" si="14"/>
        <v>6602.1653543307093</v>
      </c>
      <c r="AN21" s="102">
        <f t="shared" si="15"/>
        <v>7157.9396325459311</v>
      </c>
      <c r="AO21" s="102">
        <f t="shared" si="16"/>
        <v>11054.855643044619</v>
      </c>
      <c r="AP21" s="102">
        <f t="shared" si="17"/>
        <v>0.65352559055118109</v>
      </c>
    </row>
    <row r="22" spans="1:42" ht="18" x14ac:dyDescent="0.25">
      <c r="A22" s="40">
        <v>204</v>
      </c>
      <c r="B22" s="39"/>
      <c r="C22" s="39"/>
      <c r="D22" s="39"/>
      <c r="E22" s="42">
        <v>3.48</v>
      </c>
      <c r="F22" s="42"/>
      <c r="G22" s="42"/>
      <c r="H22" s="39">
        <v>1.98</v>
      </c>
      <c r="I22" s="124">
        <v>115.3</v>
      </c>
      <c r="J22" s="39">
        <v>86.06</v>
      </c>
      <c r="K22" s="42">
        <v>79.2</v>
      </c>
      <c r="L22" s="42"/>
      <c r="M22" s="113"/>
      <c r="N22" s="106"/>
      <c r="O22" s="36">
        <v>24.564814814814813</v>
      </c>
      <c r="P22" s="36">
        <f t="shared" si="0"/>
        <v>286.02</v>
      </c>
      <c r="Q22" s="36">
        <v>3</v>
      </c>
      <c r="R22" s="36">
        <f t="shared" si="1"/>
        <v>95.339999999999989</v>
      </c>
      <c r="S22" s="36">
        <f t="shared" si="2"/>
        <v>2296.0876906318076</v>
      </c>
      <c r="T22" s="35">
        <f t="shared" si="3"/>
        <v>22960.876906318077</v>
      </c>
      <c r="U22" s="35">
        <f t="shared" si="4"/>
        <v>279.36456063907042</v>
      </c>
      <c r="V22" s="35">
        <f t="shared" si="5"/>
        <v>6357.9520697167754</v>
      </c>
      <c r="W22" s="35">
        <f t="shared" si="6"/>
        <v>0</v>
      </c>
      <c r="X22" s="35">
        <f t="shared" si="7"/>
        <v>158.94880174291936</v>
      </c>
      <c r="Y22" s="35">
        <f t="shared" si="8"/>
        <v>16164.611474219317</v>
      </c>
      <c r="Z22" s="35">
        <f>(SUM(d282Data200!K43:K48)+Q22)/Q22</f>
        <v>23.666666666666668</v>
      </c>
      <c r="AA22" s="35">
        <f>(SUM(d282Data200!O43:O48))/$Q22*$O22/1.02</f>
        <v>0</v>
      </c>
      <c r="AB22" s="35">
        <f>(SUM(d282Data200!Q43:Q48))/$Q22*$O22/1.02</f>
        <v>8.0277172597434028</v>
      </c>
      <c r="AC22" s="35">
        <f>(SUM(d282Data200!R43:R48))/$Q22*$O22/1.02</f>
        <v>297.02553861050592</v>
      </c>
      <c r="AD22" s="7">
        <f>d282Data200!F43</f>
        <v>466.25</v>
      </c>
      <c r="AE22" s="34"/>
      <c r="AF22" s="34"/>
      <c r="AH22" s="102">
        <f t="shared" si="9"/>
        <v>1.1599999999999999</v>
      </c>
      <c r="AI22" s="102">
        <f t="shared" si="10"/>
        <v>26.400000000000002</v>
      </c>
      <c r="AJ22" s="102">
        <f t="shared" si="11"/>
        <v>66.653333333333322</v>
      </c>
      <c r="AK22" s="102">
        <f t="shared" si="12"/>
        <v>280.46442111402735</v>
      </c>
      <c r="AL22" s="102">
        <f t="shared" si="13"/>
        <v>6382.983377077865</v>
      </c>
      <c r="AM22" s="102">
        <f t="shared" si="14"/>
        <v>9292.3987800136074</v>
      </c>
      <c r="AN22" s="102">
        <f t="shared" si="15"/>
        <v>9451.9733644405551</v>
      </c>
      <c r="AO22" s="102">
        <f t="shared" si="16"/>
        <v>16115.421162632447</v>
      </c>
      <c r="AP22" s="102">
        <f t="shared" si="17"/>
        <v>0.37576590903567603</v>
      </c>
    </row>
    <row r="23" spans="1:42" ht="18" x14ac:dyDescent="0.25">
      <c r="A23" s="40">
        <v>205</v>
      </c>
      <c r="B23" s="39"/>
      <c r="C23" s="39"/>
      <c r="D23" s="39"/>
      <c r="E23" s="42">
        <v>5.43</v>
      </c>
      <c r="F23" s="42"/>
      <c r="G23" s="42"/>
      <c r="H23" s="39">
        <v>53.16</v>
      </c>
      <c r="I23" s="124">
        <v>274.94</v>
      </c>
      <c r="J23" s="39">
        <v>202.07</v>
      </c>
      <c r="K23" s="42">
        <v>256.02999999999997</v>
      </c>
      <c r="L23" s="42"/>
      <c r="M23" s="113"/>
      <c r="N23" s="106"/>
      <c r="O23" s="36">
        <v>5</v>
      </c>
      <c r="P23" s="36">
        <f t="shared" si="0"/>
        <v>791.62999999999988</v>
      </c>
      <c r="Q23" s="36">
        <v>3</v>
      </c>
      <c r="R23" s="36">
        <f t="shared" si="1"/>
        <v>263.87666666666661</v>
      </c>
      <c r="S23" s="36">
        <f t="shared" si="2"/>
        <v>1293.5130718954244</v>
      </c>
      <c r="T23" s="35">
        <f t="shared" si="3"/>
        <v>12935.130718954244</v>
      </c>
      <c r="U23" s="35">
        <f t="shared" si="4"/>
        <v>88.725490196078425</v>
      </c>
      <c r="V23" s="35">
        <f t="shared" si="5"/>
        <v>4183.4967320261421</v>
      </c>
      <c r="W23" s="35">
        <f t="shared" si="6"/>
        <v>0</v>
      </c>
      <c r="X23" s="35">
        <f t="shared" si="7"/>
        <v>868.62745098039215</v>
      </c>
      <c r="Y23" s="35">
        <f t="shared" si="8"/>
        <v>7794.2810457516343</v>
      </c>
      <c r="Z23" s="35">
        <f>(SUM(d282Data200!K53:K58)+Q23)/Q23</f>
        <v>30</v>
      </c>
      <c r="AA23" s="35">
        <f>(SUM(d282Data200!O53:O58))/$Q23*$O23/1.02</f>
        <v>0</v>
      </c>
      <c r="AB23" s="35">
        <f>(SUM(d282Data200!Q53:Q58))/$Q23*$O23/1.02</f>
        <v>39.215686274509807</v>
      </c>
      <c r="AC23" s="35">
        <f>(SUM(d282Data200!R53:R58))/$Q23*$O23/1.02</f>
        <v>133.98692810457516</v>
      </c>
      <c r="AD23" s="7">
        <f>d282Data200!F53</f>
        <v>655.36</v>
      </c>
      <c r="AE23" s="34"/>
      <c r="AF23" s="34"/>
      <c r="AH23" s="102">
        <f t="shared" si="9"/>
        <v>1.8099999999999998</v>
      </c>
      <c r="AI23" s="102">
        <f t="shared" si="10"/>
        <v>85.34333333333332</v>
      </c>
      <c r="AJ23" s="102">
        <f t="shared" si="11"/>
        <v>196.51999999999998</v>
      </c>
      <c r="AK23" s="102">
        <f t="shared" si="12"/>
        <v>89.074803149606296</v>
      </c>
      <c r="AL23" s="102">
        <f t="shared" si="13"/>
        <v>4199.9671916010493</v>
      </c>
      <c r="AM23" s="102">
        <f t="shared" si="14"/>
        <v>4510.1706036745409</v>
      </c>
      <c r="AN23" s="102">
        <f t="shared" si="15"/>
        <v>5382.2178477690286</v>
      </c>
      <c r="AO23" s="102">
        <f t="shared" si="16"/>
        <v>9671.2598425196848</v>
      </c>
      <c r="AP23" s="102">
        <f t="shared" si="17"/>
        <v>0.10750656167979003</v>
      </c>
    </row>
    <row r="24" spans="1:42" ht="18" x14ac:dyDescent="0.25">
      <c r="A24" s="40">
        <v>206</v>
      </c>
      <c r="B24" s="39"/>
      <c r="C24" s="39"/>
      <c r="D24" s="39"/>
      <c r="E24" s="42">
        <v>12.86</v>
      </c>
      <c r="F24" s="42"/>
      <c r="G24" s="42"/>
      <c r="H24" s="39">
        <v>50.49</v>
      </c>
      <c r="I24" s="124">
        <v>411.04</v>
      </c>
      <c r="J24" s="39">
        <v>311.36</v>
      </c>
      <c r="K24" s="42">
        <v>200.54</v>
      </c>
      <c r="L24" s="42"/>
      <c r="M24" s="113"/>
      <c r="N24" s="106"/>
      <c r="O24" s="36">
        <v>5.229166666666667</v>
      </c>
      <c r="P24" s="36">
        <f t="shared" si="0"/>
        <v>986.29</v>
      </c>
      <c r="Q24" s="36">
        <v>3</v>
      </c>
      <c r="R24" s="36">
        <f t="shared" si="1"/>
        <v>328.76333333333332</v>
      </c>
      <c r="S24" s="36">
        <f t="shared" si="2"/>
        <v>1685.4492783224403</v>
      </c>
      <c r="T24" s="35">
        <f t="shared" si="3"/>
        <v>16854.492783224403</v>
      </c>
      <c r="U24" s="35">
        <f t="shared" si="4"/>
        <v>219.76171023965142</v>
      </c>
      <c r="V24" s="35">
        <f t="shared" si="5"/>
        <v>3426.9839324618738</v>
      </c>
      <c r="W24" s="35">
        <f t="shared" si="6"/>
        <v>0</v>
      </c>
      <c r="X24" s="35">
        <f t="shared" si="7"/>
        <v>862.8125</v>
      </c>
      <c r="Y24" s="35">
        <f t="shared" si="8"/>
        <v>12344.934640522879</v>
      </c>
      <c r="Z24" s="35">
        <f>(SUM(d282Data200!K63:K68)+Q24)/Q24</f>
        <v>33.333333333333336</v>
      </c>
      <c r="AA24" s="35">
        <f>(SUM(d282Data200!O63:O68))/$Q24*$O24/1.02</f>
        <v>0</v>
      </c>
      <c r="AB24" s="35">
        <f>(SUM(d282Data200!Q63:Q68))/$Q24*$O24/1.02</f>
        <v>30.759803921568626</v>
      </c>
      <c r="AC24" s="35">
        <f>(SUM(d282Data200!R63:R68))/$Q24*$O24/1.02</f>
        <v>157.21677559912854</v>
      </c>
      <c r="AD24" s="7">
        <f>d282Data200!F63</f>
        <v>1737.53</v>
      </c>
      <c r="AE24" s="34"/>
      <c r="AF24" s="34"/>
      <c r="AH24" s="102">
        <f t="shared" si="9"/>
        <v>4.2866666666666662</v>
      </c>
      <c r="AI24" s="102">
        <f t="shared" si="10"/>
        <v>66.846666666666664</v>
      </c>
      <c r="AJ24" s="102">
        <f t="shared" si="11"/>
        <v>224.97666666666669</v>
      </c>
      <c r="AK24" s="102">
        <f t="shared" si="12"/>
        <v>220.62691382327208</v>
      </c>
      <c r="AL24" s="102">
        <f t="shared" si="13"/>
        <v>3440.4759951881015</v>
      </c>
      <c r="AM24" s="102">
        <f t="shared" si="14"/>
        <v>7051.8263342082255</v>
      </c>
      <c r="AN24" s="102">
        <f t="shared" si="15"/>
        <v>7918.0357338145232</v>
      </c>
      <c r="AO24" s="102">
        <f t="shared" si="16"/>
        <v>11579.138642825896</v>
      </c>
      <c r="AP24" s="102">
        <f t="shared" si="17"/>
        <v>0.29809166529965003</v>
      </c>
    </row>
    <row r="25" spans="1:42" ht="18" x14ac:dyDescent="0.25">
      <c r="A25" s="40">
        <v>207</v>
      </c>
      <c r="B25" s="39"/>
      <c r="C25" s="39"/>
      <c r="D25" s="39"/>
      <c r="E25" s="42">
        <v>8.56</v>
      </c>
      <c r="F25" s="42"/>
      <c r="G25" s="42"/>
      <c r="H25" s="39">
        <v>16.78</v>
      </c>
      <c r="I25" s="124">
        <v>177.18</v>
      </c>
      <c r="J25" s="39">
        <v>136.69999999999999</v>
      </c>
      <c r="K25" s="42">
        <v>118.55</v>
      </c>
      <c r="L25" s="42"/>
      <c r="M25" s="113"/>
      <c r="N25" s="106"/>
      <c r="O25" s="36">
        <v>12</v>
      </c>
      <c r="P25" s="36">
        <f t="shared" si="0"/>
        <v>457.77000000000004</v>
      </c>
      <c r="Q25" s="36">
        <v>3</v>
      </c>
      <c r="R25" s="36">
        <f t="shared" si="1"/>
        <v>152.59</v>
      </c>
      <c r="S25" s="36">
        <f t="shared" si="2"/>
        <v>1795.1764705882351</v>
      </c>
      <c r="T25" s="35">
        <f t="shared" si="3"/>
        <v>17951.764705882353</v>
      </c>
      <c r="U25" s="35">
        <f t="shared" si="4"/>
        <v>335.68627450980392</v>
      </c>
      <c r="V25" s="35">
        <f t="shared" si="5"/>
        <v>4649.0196078431372</v>
      </c>
      <c r="W25" s="35">
        <f t="shared" si="6"/>
        <v>0</v>
      </c>
      <c r="X25" s="35">
        <f t="shared" si="7"/>
        <v>658.03921568627459</v>
      </c>
      <c r="Y25" s="35">
        <f t="shared" si="8"/>
        <v>12309.019607843136</v>
      </c>
      <c r="Z25" s="35">
        <f>(SUM(d282Data200!K73:K78)+Q25)/Q25</f>
        <v>27</v>
      </c>
      <c r="AA25" s="35">
        <f>(SUM(d282Data200!O73:O78))/$Q25*$O25/1.02</f>
        <v>0</v>
      </c>
      <c r="AB25" s="35">
        <f>(SUM(d282Data200!Q73:Q78))/$Q25*$O25/1.02</f>
        <v>35.294117647058826</v>
      </c>
      <c r="AC25" s="35">
        <f>(SUM(d282Data200!R73:R78))/$Q25*$O25/1.02</f>
        <v>156.86274509803923</v>
      </c>
      <c r="AD25" s="7">
        <f>d282Data200!F73</f>
        <v>1201.6500000000001</v>
      </c>
      <c r="AE25" s="34"/>
      <c r="AF25" s="34"/>
      <c r="AH25" s="102">
        <f t="shared" si="9"/>
        <v>2.8533333333333335</v>
      </c>
      <c r="AI25" s="102">
        <f t="shared" si="10"/>
        <v>39.516666666666666</v>
      </c>
      <c r="AJ25" s="102">
        <f t="shared" si="11"/>
        <v>107.02333333333333</v>
      </c>
      <c r="AK25" s="102">
        <f t="shared" si="12"/>
        <v>337.00787401574803</v>
      </c>
      <c r="AL25" s="102">
        <f t="shared" si="13"/>
        <v>4667.322834645669</v>
      </c>
      <c r="AM25" s="102">
        <f t="shared" si="14"/>
        <v>6975.5905511811025</v>
      </c>
      <c r="AN25" s="102">
        <f t="shared" si="15"/>
        <v>7636.2204724409457</v>
      </c>
      <c r="AO25" s="102">
        <f t="shared" si="16"/>
        <v>12640.551181102363</v>
      </c>
      <c r="AP25" s="102">
        <f t="shared" si="17"/>
        <v>0.47309055118110238</v>
      </c>
    </row>
    <row r="26" spans="1:42" ht="18.75" thickBot="1" x14ac:dyDescent="0.3">
      <c r="A26" s="120">
        <v>208</v>
      </c>
      <c r="B26" s="104"/>
      <c r="C26" s="104"/>
      <c r="D26" s="104"/>
      <c r="E26" s="118">
        <v>10.49</v>
      </c>
      <c r="F26" s="118"/>
      <c r="G26" s="118">
        <v>0.4</v>
      </c>
      <c r="H26" s="119">
        <v>21.28</v>
      </c>
      <c r="I26" s="119">
        <v>392.06</v>
      </c>
      <c r="J26" s="104">
        <v>301.39</v>
      </c>
      <c r="K26" s="118">
        <v>180.74</v>
      </c>
      <c r="L26" s="118"/>
      <c r="M26" s="117"/>
      <c r="N26" s="106"/>
      <c r="O26" s="36">
        <v>5.020833333333333</v>
      </c>
      <c r="P26" s="36">
        <f t="shared" si="0"/>
        <v>906.36</v>
      </c>
      <c r="Q26" s="36">
        <v>3</v>
      </c>
      <c r="R26" s="36">
        <f t="shared" si="1"/>
        <v>302.12</v>
      </c>
      <c r="S26" s="36">
        <f t="shared" si="2"/>
        <v>1487.1511437908496</v>
      </c>
      <c r="T26" s="35">
        <f t="shared" si="3"/>
        <v>14871.511437908495</v>
      </c>
      <c r="U26" s="35">
        <f t="shared" si="4"/>
        <v>172.11941721132897</v>
      </c>
      <c r="V26" s="35">
        <f t="shared" si="5"/>
        <v>2965.5732570806099</v>
      </c>
      <c r="W26" s="35">
        <f t="shared" si="6"/>
        <v>6.5631808278867103</v>
      </c>
      <c r="X26" s="35">
        <f t="shared" si="7"/>
        <v>349.161220043573</v>
      </c>
      <c r="Y26" s="35">
        <f t="shared" si="8"/>
        <v>11378.094362745098</v>
      </c>
      <c r="Z26" s="35">
        <f>(SUM(d282Data200!K83:K88)+Q26)/Q26</f>
        <v>27.666666666666668</v>
      </c>
      <c r="AA26" s="35">
        <f>(SUM(d282Data200!O83:O88))/$Q26*$O26/1.02</f>
        <v>8.2039760348583872</v>
      </c>
      <c r="AB26" s="35">
        <f>(SUM(d282Data200!Q83:Q88))/$Q26*$O26/1.02</f>
        <v>27.893518518518519</v>
      </c>
      <c r="AC26" s="35">
        <f>(SUM(d282Data200!R83:R88))/$Q26*$O26/1.02</f>
        <v>141.10838779956427</v>
      </c>
      <c r="AD26" s="7">
        <f>d282Data200!F83</f>
        <v>1367.15</v>
      </c>
      <c r="AE26" s="34"/>
      <c r="AF26" s="34"/>
      <c r="AH26" s="102">
        <f t="shared" si="9"/>
        <v>3.4966666666666666</v>
      </c>
      <c r="AI26" s="102">
        <f t="shared" si="10"/>
        <v>60.24666666666667</v>
      </c>
      <c r="AJ26" s="102">
        <f t="shared" si="11"/>
        <v>201.65666666666667</v>
      </c>
      <c r="AK26" s="102">
        <f t="shared" si="12"/>
        <v>172.79705271216096</v>
      </c>
      <c r="AL26" s="102">
        <f t="shared" si="13"/>
        <v>2977.2487423447069</v>
      </c>
      <c r="AM26" s="102">
        <f t="shared" si="14"/>
        <v>6458.2280730533685</v>
      </c>
      <c r="AN26" s="102">
        <f t="shared" si="15"/>
        <v>6815.3529636920384</v>
      </c>
      <c r="AO26" s="102">
        <f t="shared" si="16"/>
        <v>9965.3987587489064</v>
      </c>
      <c r="AP26" s="102">
        <f t="shared" si="17"/>
        <v>0.2252044715113736</v>
      </c>
    </row>
    <row r="27" spans="1:42" ht="18.75" thickTop="1" x14ac:dyDescent="0.25">
      <c r="A27" s="116">
        <v>301</v>
      </c>
      <c r="B27" s="115"/>
      <c r="C27" s="115"/>
      <c r="D27" s="115"/>
      <c r="E27" s="115">
        <v>4.6500000000000004</v>
      </c>
      <c r="F27" s="115"/>
      <c r="G27" s="115">
        <v>1.0900000000000001</v>
      </c>
      <c r="H27" s="115">
        <v>18.059999999999999</v>
      </c>
      <c r="I27" s="114">
        <v>185.68</v>
      </c>
      <c r="J27" s="115">
        <v>145.02000000000001</v>
      </c>
      <c r="K27" s="115">
        <v>109.83</v>
      </c>
      <c r="L27" s="115"/>
      <c r="M27" s="114"/>
      <c r="N27" s="106"/>
      <c r="O27" s="36">
        <v>11.157407407407407</v>
      </c>
      <c r="P27" s="36">
        <f t="shared" si="0"/>
        <v>464.33</v>
      </c>
      <c r="Q27" s="36">
        <v>3</v>
      </c>
      <c r="R27" s="36">
        <f t="shared" si="1"/>
        <v>154.77666666666667</v>
      </c>
      <c r="S27" s="36">
        <f t="shared" si="2"/>
        <v>1693.0454187847977</v>
      </c>
      <c r="T27" s="35">
        <f t="shared" si="3"/>
        <v>16930.454187847976</v>
      </c>
      <c r="U27" s="35">
        <f t="shared" si="4"/>
        <v>169.54883805373998</v>
      </c>
      <c r="V27" s="35">
        <f t="shared" si="5"/>
        <v>4004.6341684822073</v>
      </c>
      <c r="W27" s="35">
        <f t="shared" si="6"/>
        <v>39.743706124425074</v>
      </c>
      <c r="X27" s="35">
        <f t="shared" si="7"/>
        <v>658.50580973129979</v>
      </c>
      <c r="Y27" s="35">
        <f t="shared" si="8"/>
        <v>12058.021665456306</v>
      </c>
      <c r="Z27" s="35">
        <f>(SUM(d282Data300!K13:K18)+Q27)/Q27</f>
        <v>21.666666666666668</v>
      </c>
      <c r="AA27" s="35">
        <f>(SUM(d282Data300!O13:O18))/$Q27*$O27/1.02</f>
        <v>18.231057855240859</v>
      </c>
      <c r="AB27" s="35">
        <f>(SUM(d282Data300!Q13:Q18))/$Q27*$O27/1.02</f>
        <v>32.815904139433549</v>
      </c>
      <c r="AC27" s="35">
        <f>(SUM(d282Data300!R13:R18))/$Q27*$O27/1.02</f>
        <v>142.20225127087869</v>
      </c>
      <c r="AD27" s="7">
        <f>d282Data300!F13</f>
        <v>634.41999999999996</v>
      </c>
      <c r="AE27" s="34"/>
      <c r="AF27" s="34"/>
      <c r="AH27" s="102">
        <f t="shared" si="9"/>
        <v>1.55</v>
      </c>
      <c r="AI27" s="102">
        <f t="shared" si="10"/>
        <v>36.61</v>
      </c>
      <c r="AJ27" s="102">
        <f t="shared" si="11"/>
        <v>106.43666666666667</v>
      </c>
      <c r="AK27" s="102">
        <f t="shared" si="12"/>
        <v>170.21635316418781</v>
      </c>
      <c r="AL27" s="102">
        <f t="shared" si="13"/>
        <v>4020.400444736074</v>
      </c>
      <c r="AM27" s="102">
        <f t="shared" si="14"/>
        <v>6796.9403130164283</v>
      </c>
      <c r="AN27" s="102">
        <f t="shared" si="15"/>
        <v>7497.9388427141048</v>
      </c>
      <c r="AO27" s="102">
        <f t="shared" si="16"/>
        <v>11688.555640614366</v>
      </c>
      <c r="AP27" s="102">
        <f t="shared" si="17"/>
        <v>0.2322336747837076</v>
      </c>
    </row>
    <row r="28" spans="1:42" ht="18" x14ac:dyDescent="0.25">
      <c r="A28" s="40">
        <v>302</v>
      </c>
      <c r="B28" s="39"/>
      <c r="C28" s="39"/>
      <c r="D28" s="39"/>
      <c r="E28" s="42">
        <v>7.01</v>
      </c>
      <c r="F28" s="42"/>
      <c r="G28" s="42">
        <v>0.15</v>
      </c>
      <c r="H28" s="39">
        <v>19.77</v>
      </c>
      <c r="I28" s="124">
        <v>114</v>
      </c>
      <c r="J28" s="39">
        <v>87.91</v>
      </c>
      <c r="K28" s="42">
        <v>70.459999999999994</v>
      </c>
      <c r="L28" s="42"/>
      <c r="M28" s="113"/>
      <c r="N28" s="106"/>
      <c r="O28" s="36">
        <v>11.685185185185185</v>
      </c>
      <c r="P28" s="36">
        <f t="shared" si="0"/>
        <v>299.3</v>
      </c>
      <c r="Q28" s="36">
        <v>3</v>
      </c>
      <c r="R28" s="36">
        <f t="shared" si="1"/>
        <v>99.766666666666666</v>
      </c>
      <c r="S28" s="36">
        <f t="shared" si="2"/>
        <v>1142.9333091261194</v>
      </c>
      <c r="T28" s="35">
        <f t="shared" si="3"/>
        <v>11429.333091261195</v>
      </c>
      <c r="U28" s="35">
        <f t="shared" si="4"/>
        <v>267.69002662793508</v>
      </c>
      <c r="V28" s="35">
        <f t="shared" si="5"/>
        <v>2690.6475429678039</v>
      </c>
      <c r="W28" s="35">
        <f t="shared" si="6"/>
        <v>5.7280319535221489</v>
      </c>
      <c r="X28" s="35">
        <f t="shared" si="7"/>
        <v>754.9546114742194</v>
      </c>
      <c r="Y28" s="35">
        <f t="shared" si="8"/>
        <v>7710.3128782377134</v>
      </c>
      <c r="Z28" s="35">
        <f>(SUM(d282Data300!K23:K28)+Q28)/Q28</f>
        <v>21.333333333333332</v>
      </c>
      <c r="AA28" s="35">
        <f>(SUM(d282Data300!O23:O28))/$Q28*$O28/1.02</f>
        <v>3.8186879690147664</v>
      </c>
      <c r="AB28" s="35">
        <f>(SUM(d282Data300!Q23:Q28))/$Q28*$O28/1.02</f>
        <v>38.18687969014767</v>
      </c>
      <c r="AC28" s="35">
        <f>(SUM(d282Data300!R23:R28))/$Q28*$O28/1.02</f>
        <v>103.10457516339869</v>
      </c>
      <c r="AD28" s="7">
        <f>d282Data300!F23</f>
        <v>995.98</v>
      </c>
      <c r="AE28" s="34"/>
      <c r="AF28" s="34"/>
      <c r="AH28" s="102">
        <f t="shared" si="9"/>
        <v>2.3366666666666664</v>
      </c>
      <c r="AI28" s="102">
        <f t="shared" si="10"/>
        <v>23.486666666666665</v>
      </c>
      <c r="AJ28" s="102">
        <f t="shared" si="11"/>
        <v>70.463333333333324</v>
      </c>
      <c r="AK28" s="102">
        <f t="shared" si="12"/>
        <v>268.7439243705648</v>
      </c>
      <c r="AL28" s="102">
        <f t="shared" si="13"/>
        <v>2701.2406435306698</v>
      </c>
      <c r="AM28" s="102">
        <f t="shared" si="14"/>
        <v>4370.4432779235931</v>
      </c>
      <c r="AN28" s="102">
        <f t="shared" si="15"/>
        <v>5134.1207349081351</v>
      </c>
      <c r="AO28" s="102">
        <f t="shared" si="16"/>
        <v>8104.1053028093702</v>
      </c>
      <c r="AP28" s="102">
        <f t="shared" si="17"/>
        <v>0.38183106104792452</v>
      </c>
    </row>
    <row r="29" spans="1:42" ht="18" x14ac:dyDescent="0.25">
      <c r="A29" s="40">
        <v>303</v>
      </c>
      <c r="B29" s="39"/>
      <c r="C29" s="39"/>
      <c r="D29" s="39"/>
      <c r="E29" s="42">
        <v>11.85</v>
      </c>
      <c r="F29" s="42"/>
      <c r="G29" s="42"/>
      <c r="H29" s="39">
        <v>29.72</v>
      </c>
      <c r="I29" s="124">
        <v>309.23</v>
      </c>
      <c r="J29" s="39">
        <v>235.14</v>
      </c>
      <c r="K29" s="42">
        <v>160.52000000000001</v>
      </c>
      <c r="L29" s="42"/>
      <c r="M29" s="113"/>
      <c r="N29" s="106"/>
      <c r="O29" s="36">
        <v>5.375</v>
      </c>
      <c r="P29" s="36">
        <f t="shared" si="0"/>
        <v>746.46</v>
      </c>
      <c r="Q29" s="36">
        <v>3</v>
      </c>
      <c r="R29" s="36">
        <f t="shared" si="1"/>
        <v>248.82000000000002</v>
      </c>
      <c r="S29" s="36">
        <f t="shared" si="2"/>
        <v>1311.1838235294117</v>
      </c>
      <c r="T29" s="35">
        <f t="shared" si="3"/>
        <v>13111.838235294117</v>
      </c>
      <c r="U29" s="35">
        <f t="shared" si="4"/>
        <v>208.14950980392155</v>
      </c>
      <c r="V29" s="35">
        <f t="shared" si="5"/>
        <v>2819.5915032679736</v>
      </c>
      <c r="W29" s="35">
        <f t="shared" si="6"/>
        <v>0</v>
      </c>
      <c r="X29" s="35">
        <f t="shared" si="7"/>
        <v>522.04248366013076</v>
      </c>
      <c r="Y29" s="35">
        <f t="shared" si="8"/>
        <v>9562.0547385620921</v>
      </c>
      <c r="Z29" s="35">
        <f>(SUM(d282Data300!K33:K38)+Q29)/Q29</f>
        <v>24</v>
      </c>
      <c r="AA29" s="35">
        <f>(SUM(d282Data300!O33:O38))/$Q29*$O29/1.02</f>
        <v>1.7565359477124181</v>
      </c>
      <c r="AB29" s="35">
        <f>(SUM(d282Data300!Q33:Q38))/$Q29*$O29/1.02</f>
        <v>24.591503267973859</v>
      </c>
      <c r="AC29" s="35">
        <f>(SUM(d282Data300!R33:R38))/$Q29*$O29/1.02</f>
        <v>119.44444444444446</v>
      </c>
      <c r="AD29" s="7">
        <f>d282Data300!F33</f>
        <v>1640.2</v>
      </c>
      <c r="AE29" s="34"/>
      <c r="AF29" s="34"/>
      <c r="AH29" s="102">
        <f t="shared" si="9"/>
        <v>3.9499999999999997</v>
      </c>
      <c r="AI29" s="102">
        <f t="shared" si="10"/>
        <v>53.506666666666668</v>
      </c>
      <c r="AJ29" s="102">
        <f t="shared" si="11"/>
        <v>170.44000000000003</v>
      </c>
      <c r="AK29" s="102">
        <f t="shared" si="12"/>
        <v>208.96899606299209</v>
      </c>
      <c r="AL29" s="102">
        <f t="shared" si="13"/>
        <v>2830.6922572178478</v>
      </c>
      <c r="AM29" s="102">
        <f t="shared" si="14"/>
        <v>5453.120898950131</v>
      </c>
      <c r="AN29" s="102">
        <f t="shared" si="15"/>
        <v>5977.2186679790029</v>
      </c>
      <c r="AO29" s="102">
        <f t="shared" si="16"/>
        <v>9016.8799212598424</v>
      </c>
      <c r="AP29" s="102">
        <f t="shared" si="17"/>
        <v>0.2892413057742782</v>
      </c>
    </row>
    <row r="30" spans="1:42" ht="18" x14ac:dyDescent="0.25">
      <c r="A30" s="40">
        <v>304</v>
      </c>
      <c r="B30" s="39"/>
      <c r="C30" s="39"/>
      <c r="D30" s="39"/>
      <c r="E30" s="42">
        <v>7.67</v>
      </c>
      <c r="F30" s="42"/>
      <c r="G30" s="42"/>
      <c r="H30" s="39">
        <v>18.36</v>
      </c>
      <c r="I30" s="124">
        <v>386.59</v>
      </c>
      <c r="J30" s="39">
        <v>297.43</v>
      </c>
      <c r="K30" s="42">
        <v>191.09</v>
      </c>
      <c r="L30" s="42"/>
      <c r="M30" s="113"/>
      <c r="N30" s="106"/>
      <c r="O30" s="36">
        <v>5.166666666666667</v>
      </c>
      <c r="P30" s="36">
        <f t="shared" si="0"/>
        <v>901.14</v>
      </c>
      <c r="Q30" s="36">
        <v>3</v>
      </c>
      <c r="R30" s="36">
        <f t="shared" si="1"/>
        <v>300.38</v>
      </c>
      <c r="S30" s="36">
        <f t="shared" si="2"/>
        <v>1521.5326797385621</v>
      </c>
      <c r="T30" s="35">
        <f t="shared" si="3"/>
        <v>15215.326797385622</v>
      </c>
      <c r="U30" s="35">
        <f t="shared" si="4"/>
        <v>129.50435729847496</v>
      </c>
      <c r="V30" s="35">
        <f t="shared" si="5"/>
        <v>3226.4651416122001</v>
      </c>
      <c r="W30" s="35">
        <f t="shared" si="6"/>
        <v>0</v>
      </c>
      <c r="X30" s="35">
        <f t="shared" si="7"/>
        <v>310</v>
      </c>
      <c r="Y30" s="35">
        <f t="shared" si="8"/>
        <v>11549.357298474944</v>
      </c>
      <c r="Z30" s="35">
        <f>(SUM(d282Data300!K43:K48)+Q30)/Q30</f>
        <v>27.666666666666668</v>
      </c>
      <c r="AA30" s="35">
        <f>(SUM(d282Data300!O43:O48))/$Q30*$O30/1.02</f>
        <v>0</v>
      </c>
      <c r="AB30" s="35">
        <f>(SUM(d282Data300!Q43:Q48))/$Q30*$O30/1.02</f>
        <v>20.261437908496731</v>
      </c>
      <c r="AC30" s="35">
        <f>(SUM(d282Data300!R43:R48))/$Q30*$O30/1.02</f>
        <v>150.27233115468411</v>
      </c>
      <c r="AD30" s="7">
        <f>d282Data300!F43</f>
        <v>917.29</v>
      </c>
      <c r="AE30" s="34"/>
      <c r="AF30" s="34"/>
      <c r="AH30" s="102">
        <f t="shared" si="9"/>
        <v>2.5566666666666666</v>
      </c>
      <c r="AI30" s="102">
        <f t="shared" si="10"/>
        <v>63.696666666666665</v>
      </c>
      <c r="AJ30" s="102">
        <f t="shared" si="11"/>
        <v>201.23666666666668</v>
      </c>
      <c r="AK30" s="102">
        <f t="shared" si="12"/>
        <v>130.01421697287839</v>
      </c>
      <c r="AL30" s="102">
        <f t="shared" si="13"/>
        <v>3239.167760279965</v>
      </c>
      <c r="AM30" s="102">
        <f t="shared" si="14"/>
        <v>6553.0894575678021</v>
      </c>
      <c r="AN30" s="102">
        <f t="shared" si="15"/>
        <v>6864.3099300087488</v>
      </c>
      <c r="AO30" s="102">
        <f t="shared" si="16"/>
        <v>10233.491907261592</v>
      </c>
      <c r="AP30" s="102">
        <f t="shared" si="17"/>
        <v>0.15548988407699038</v>
      </c>
    </row>
    <row r="31" spans="1:42" ht="18" x14ac:dyDescent="0.25">
      <c r="A31" s="40">
        <v>305</v>
      </c>
      <c r="B31" s="39"/>
      <c r="C31" s="39"/>
      <c r="D31" s="39"/>
      <c r="E31" s="42">
        <v>8.73</v>
      </c>
      <c r="F31" s="42"/>
      <c r="G31" s="42"/>
      <c r="H31" s="39">
        <v>13.56</v>
      </c>
      <c r="I31" s="124">
        <v>109.08</v>
      </c>
      <c r="J31" s="39">
        <v>85.87</v>
      </c>
      <c r="K31" s="42">
        <v>70.44</v>
      </c>
      <c r="L31" s="42"/>
      <c r="M31" s="113"/>
      <c r="N31" s="106"/>
      <c r="O31" s="36">
        <v>25.277777777777782</v>
      </c>
      <c r="P31" s="36">
        <f t="shared" si="0"/>
        <v>287.68</v>
      </c>
      <c r="Q31" s="36">
        <v>3</v>
      </c>
      <c r="R31" s="36">
        <f t="shared" si="1"/>
        <v>95.893333333333331</v>
      </c>
      <c r="S31" s="36">
        <f t="shared" si="2"/>
        <v>2376.4415395787951</v>
      </c>
      <c r="T31" s="35">
        <f t="shared" si="3"/>
        <v>23764.41539578795</v>
      </c>
      <c r="U31" s="35">
        <f t="shared" si="4"/>
        <v>721.16013071895441</v>
      </c>
      <c r="V31" s="35">
        <f t="shared" si="5"/>
        <v>5818.845315904141</v>
      </c>
      <c r="W31" s="35">
        <f t="shared" si="6"/>
        <v>0</v>
      </c>
      <c r="X31" s="35">
        <f t="shared" si="7"/>
        <v>1120.1525054466233</v>
      </c>
      <c r="Y31" s="35">
        <f t="shared" si="8"/>
        <v>16104.257443718232</v>
      </c>
      <c r="Z31" s="35">
        <f>(SUM(d282Data300!K53:K58)+Q31)/Q31</f>
        <v>28.333333333333332</v>
      </c>
      <c r="AA31" s="35">
        <f>(SUM(d282Data300!O53:O58))/$Q31*$O31/1.02</f>
        <v>0</v>
      </c>
      <c r="AB31" s="35">
        <f>(SUM(d282Data300!Q53:Q58))/$Q31*$O31/1.02</f>
        <v>49.564270152505458</v>
      </c>
      <c r="AC31" s="35">
        <f>(SUM(d282Data300!R53:R58))/$Q31*$O31/1.02</f>
        <v>214.77850399419029</v>
      </c>
      <c r="AD31" s="7">
        <f>d282Data300!F53</f>
        <v>1111.5999999999999</v>
      </c>
      <c r="AE31" s="34"/>
      <c r="AF31" s="34"/>
      <c r="AH31" s="102">
        <f t="shared" si="9"/>
        <v>2.91</v>
      </c>
      <c r="AI31" s="102">
        <f t="shared" si="10"/>
        <v>23.48</v>
      </c>
      <c r="AJ31" s="102">
        <f t="shared" si="11"/>
        <v>67.27</v>
      </c>
      <c r="AK31" s="102">
        <f t="shared" si="12"/>
        <v>723.99934383202105</v>
      </c>
      <c r="AL31" s="102">
        <f t="shared" si="13"/>
        <v>5841.754155730534</v>
      </c>
      <c r="AM31" s="102">
        <f t="shared" si="14"/>
        <v>9046.2598425196848</v>
      </c>
      <c r="AN31" s="102">
        <f t="shared" si="15"/>
        <v>10170.822397200352</v>
      </c>
      <c r="AO31" s="102">
        <f t="shared" si="16"/>
        <v>16736.575896762908</v>
      </c>
      <c r="AP31" s="102">
        <f t="shared" si="17"/>
        <v>0.92187591134441527</v>
      </c>
    </row>
    <row r="32" spans="1:42" ht="18" x14ac:dyDescent="0.25">
      <c r="A32" s="40">
        <v>306</v>
      </c>
      <c r="B32" s="39"/>
      <c r="C32" s="39"/>
      <c r="D32" s="39"/>
      <c r="E32" s="42">
        <v>4.43</v>
      </c>
      <c r="F32" s="42"/>
      <c r="G32" s="42"/>
      <c r="H32" s="39">
        <v>24.36</v>
      </c>
      <c r="I32" s="124">
        <v>130.34</v>
      </c>
      <c r="J32" s="39">
        <v>98.56</v>
      </c>
      <c r="K32" s="42">
        <v>96.49</v>
      </c>
      <c r="L32" s="42"/>
      <c r="M32" s="113"/>
      <c r="N32" s="106"/>
      <c r="O32" s="36">
        <v>12.50925925925926</v>
      </c>
      <c r="P32" s="36">
        <f t="shared" si="0"/>
        <v>354.18</v>
      </c>
      <c r="Q32" s="36">
        <v>3</v>
      </c>
      <c r="R32" s="36">
        <f t="shared" si="1"/>
        <v>118.06</v>
      </c>
      <c r="S32" s="36">
        <f t="shared" si="2"/>
        <v>1447.8854393609297</v>
      </c>
      <c r="T32" s="35">
        <f t="shared" si="3"/>
        <v>14478.854393609297</v>
      </c>
      <c r="U32" s="35">
        <f t="shared" si="4"/>
        <v>181.09809973372066</v>
      </c>
      <c r="V32" s="35">
        <f t="shared" si="5"/>
        <v>3944.5046598886465</v>
      </c>
      <c r="W32" s="35">
        <f t="shared" si="6"/>
        <v>0</v>
      </c>
      <c r="X32" s="35">
        <f t="shared" si="7"/>
        <v>995.83514887436456</v>
      </c>
      <c r="Y32" s="35">
        <f t="shared" si="8"/>
        <v>9357.4164851125624</v>
      </c>
      <c r="Z32" s="35">
        <f>(SUM(d282Data300!K63:K68)+Q32)/Q32</f>
        <v>29</v>
      </c>
      <c r="AA32" s="35">
        <f>(SUM(d282Data300!O63:O68))/$Q32*$O32/1.02</f>
        <v>0</v>
      </c>
      <c r="AB32" s="35">
        <f>(SUM(d282Data300!Q63:Q68))/$Q32*$O32/1.02</f>
        <v>44.967925441781652</v>
      </c>
      <c r="AC32" s="35">
        <f>(SUM(d282Data300!R63:R68))/$Q32*$O32/1.02</f>
        <v>143.07976276930523</v>
      </c>
      <c r="AD32" s="7">
        <f>d282Data300!F63</f>
        <v>564.44000000000005</v>
      </c>
      <c r="AE32" s="34"/>
      <c r="AF32" s="34"/>
      <c r="AH32" s="102">
        <f t="shared" si="9"/>
        <v>1.4766666666666666</v>
      </c>
      <c r="AI32" s="102">
        <f t="shared" si="10"/>
        <v>32.163333333333334</v>
      </c>
      <c r="AJ32" s="102">
        <f t="shared" si="11"/>
        <v>85.206666666666663</v>
      </c>
      <c r="AK32" s="102">
        <f t="shared" si="12"/>
        <v>181.81108437834155</v>
      </c>
      <c r="AL32" s="102">
        <f t="shared" si="13"/>
        <v>3960.0342057937205</v>
      </c>
      <c r="AM32" s="102">
        <f t="shared" si="14"/>
        <v>5349.2678866530578</v>
      </c>
      <c r="AN32" s="102">
        <f t="shared" si="15"/>
        <v>6349.0236463497604</v>
      </c>
      <c r="AO32" s="102">
        <f t="shared" si="16"/>
        <v>10490.868936521823</v>
      </c>
      <c r="AP32" s="102">
        <f t="shared" si="17"/>
        <v>0.23165112520657138</v>
      </c>
    </row>
    <row r="33" spans="1:42" ht="18" x14ac:dyDescent="0.25">
      <c r="A33" s="40">
        <v>307</v>
      </c>
      <c r="B33" s="39"/>
      <c r="C33" s="39"/>
      <c r="D33" s="39"/>
      <c r="E33" s="42">
        <v>2.96</v>
      </c>
      <c r="F33" s="42"/>
      <c r="G33" s="42"/>
      <c r="H33" s="39">
        <v>29.42</v>
      </c>
      <c r="I33" s="124">
        <v>151.99</v>
      </c>
      <c r="J33" s="39">
        <v>114.93</v>
      </c>
      <c r="K33" s="42">
        <v>117.4</v>
      </c>
      <c r="L33" s="42"/>
      <c r="M33" s="113"/>
      <c r="N33" s="106"/>
      <c r="O33" s="36">
        <v>11.787037037037038</v>
      </c>
      <c r="P33" s="36">
        <f t="shared" si="0"/>
        <v>416.70000000000005</v>
      </c>
      <c r="Q33" s="36">
        <v>3</v>
      </c>
      <c r="R33" s="36">
        <f t="shared" si="1"/>
        <v>138.9</v>
      </c>
      <c r="S33" s="36">
        <f t="shared" si="2"/>
        <v>1605.1171023965144</v>
      </c>
      <c r="T33" s="35">
        <f t="shared" si="3"/>
        <v>16051.171023965144</v>
      </c>
      <c r="U33" s="35">
        <f t="shared" si="4"/>
        <v>114.01839748244977</v>
      </c>
      <c r="V33" s="35">
        <f t="shared" si="5"/>
        <v>4522.2161704187847</v>
      </c>
      <c r="W33" s="35">
        <f t="shared" si="6"/>
        <v>0</v>
      </c>
      <c r="X33" s="35">
        <f t="shared" si="7"/>
        <v>1133.2504236262405</v>
      </c>
      <c r="Y33" s="35">
        <f t="shared" si="8"/>
        <v>10281.686032437667</v>
      </c>
      <c r="Z33" s="35">
        <f>(SUM(d282Data300!K73:K78)+Q33)/Q33</f>
        <v>29.666666666666668</v>
      </c>
      <c r="AA33" s="35">
        <f>(SUM(d282Data300!O73:O78))/$Q33*$O33/1.02</f>
        <v>3.8519728879206006</v>
      </c>
      <c r="AB33" s="35">
        <f>(SUM(d282Data300!Q73:Q78))/$Q33*$O33/1.02</f>
        <v>53.92762043088841</v>
      </c>
      <c r="AC33" s="35">
        <f>(SUM(d282Data300!R73:R78))/$Q33*$O33/1.02</f>
        <v>157.93088840474462</v>
      </c>
      <c r="AD33" s="7">
        <f>d282Data300!F73</f>
        <v>384.36</v>
      </c>
      <c r="AE33" s="34"/>
      <c r="AF33" s="34"/>
      <c r="AH33" s="102">
        <f t="shared" si="9"/>
        <v>0.98666666666666669</v>
      </c>
      <c r="AI33" s="102">
        <f t="shared" si="10"/>
        <v>39.133333333333333</v>
      </c>
      <c r="AJ33" s="102">
        <f t="shared" si="11"/>
        <v>100.58999999999999</v>
      </c>
      <c r="AK33" s="102">
        <f t="shared" si="12"/>
        <v>114.46728881112085</v>
      </c>
      <c r="AL33" s="102">
        <f t="shared" si="13"/>
        <v>4540.0201710897254</v>
      </c>
      <c r="AM33" s="102">
        <f t="shared" si="14"/>
        <v>5877.6632521629244</v>
      </c>
      <c r="AN33" s="102">
        <f t="shared" si="15"/>
        <v>7015.3752916302137</v>
      </c>
      <c r="AO33" s="102">
        <f t="shared" si="16"/>
        <v>11669.86275153106</v>
      </c>
      <c r="AP33" s="102">
        <f t="shared" si="17"/>
        <v>0.14863732137649463</v>
      </c>
    </row>
    <row r="34" spans="1:42" ht="18.75" thickBot="1" x14ac:dyDescent="0.3">
      <c r="A34" s="120">
        <v>308</v>
      </c>
      <c r="B34" s="104"/>
      <c r="C34" s="104"/>
      <c r="D34" s="104"/>
      <c r="E34" s="118">
        <v>2.5299999999999998</v>
      </c>
      <c r="F34" s="118"/>
      <c r="G34" s="118"/>
      <c r="H34" s="119">
        <v>17.059999999999999</v>
      </c>
      <c r="I34" s="128">
        <v>112.68</v>
      </c>
      <c r="J34" s="104">
        <v>85.9</v>
      </c>
      <c r="K34" s="118">
        <v>59.19</v>
      </c>
      <c r="L34" s="118"/>
      <c r="M34" s="117"/>
      <c r="N34" s="106"/>
      <c r="O34" s="36">
        <v>23.111111111111111</v>
      </c>
      <c r="P34" s="36">
        <f t="shared" si="0"/>
        <v>277.36</v>
      </c>
      <c r="Q34" s="36">
        <v>3</v>
      </c>
      <c r="R34" s="36">
        <f t="shared" si="1"/>
        <v>92.453333333333333</v>
      </c>
      <c r="S34" s="36">
        <f t="shared" si="2"/>
        <v>2094.803195352215</v>
      </c>
      <c r="T34" s="35">
        <f t="shared" si="3"/>
        <v>20948.03195352215</v>
      </c>
      <c r="U34" s="35">
        <f t="shared" si="4"/>
        <v>191.08206245461145</v>
      </c>
      <c r="V34" s="35">
        <f t="shared" si="5"/>
        <v>4470.41394335512</v>
      </c>
      <c r="W34" s="35">
        <f t="shared" si="6"/>
        <v>0</v>
      </c>
      <c r="X34" s="35">
        <f t="shared" si="7"/>
        <v>1288.4822076978937</v>
      </c>
      <c r="Y34" s="35">
        <f t="shared" si="8"/>
        <v>14998.053740014528</v>
      </c>
      <c r="Z34" s="35">
        <f>(SUM(d282Data300!K83:K88)+Q34)/Q34</f>
        <v>27.333333333333332</v>
      </c>
      <c r="AA34" s="35">
        <f>(SUM(d282Data300!O83:O88))/$Q34*$O34/1.02</f>
        <v>0</v>
      </c>
      <c r="AB34" s="35">
        <f>(SUM(d282Data300!Q83:Q88))/$Q34*$O34/1.02</f>
        <v>45.315904139433549</v>
      </c>
      <c r="AC34" s="35">
        <f>(SUM(d282Data300!R83:R88))/$Q34*$O34/1.02</f>
        <v>211.47421931735659</v>
      </c>
      <c r="AD34" s="7">
        <f>d282Data300!F83</f>
        <v>382.02</v>
      </c>
      <c r="AE34" s="34"/>
      <c r="AF34" s="34"/>
      <c r="AH34" s="102">
        <f t="shared" si="9"/>
        <v>0.84333333333333327</v>
      </c>
      <c r="AI34" s="102">
        <f t="shared" si="10"/>
        <v>19.73</v>
      </c>
      <c r="AJ34" s="102">
        <f t="shared" si="11"/>
        <v>63.82</v>
      </c>
      <c r="AK34" s="102">
        <f t="shared" si="12"/>
        <v>191.83435403907842</v>
      </c>
      <c r="AL34" s="102">
        <f t="shared" si="13"/>
        <v>4488.0139982502196</v>
      </c>
      <c r="AM34" s="102">
        <f t="shared" si="14"/>
        <v>8543.8320209973754</v>
      </c>
      <c r="AN34" s="102">
        <f t="shared" si="15"/>
        <v>9837.3869932925063</v>
      </c>
      <c r="AO34" s="102">
        <f t="shared" si="16"/>
        <v>14517.235345581805</v>
      </c>
      <c r="AP34" s="102">
        <f t="shared" si="17"/>
        <v>0.28966229221347328</v>
      </c>
    </row>
    <row r="35" spans="1:42" ht="18.75" thickTop="1" x14ac:dyDescent="0.25">
      <c r="A35" s="116">
        <v>401</v>
      </c>
      <c r="B35" s="115"/>
      <c r="C35" s="115"/>
      <c r="D35" s="115"/>
      <c r="E35" s="115">
        <v>9.44</v>
      </c>
      <c r="F35" s="115"/>
      <c r="G35" s="115"/>
      <c r="H35" s="115">
        <v>12.58</v>
      </c>
      <c r="I35" s="114">
        <v>208.85</v>
      </c>
      <c r="J35" s="115">
        <v>147.13</v>
      </c>
      <c r="K35" s="115">
        <v>122.97</v>
      </c>
      <c r="L35" s="115"/>
      <c r="M35" s="114"/>
      <c r="N35" s="106"/>
      <c r="O35" s="36">
        <v>4.875</v>
      </c>
      <c r="P35" s="36">
        <f t="shared" si="0"/>
        <v>500.97</v>
      </c>
      <c r="Q35" s="36">
        <v>3</v>
      </c>
      <c r="R35" s="36">
        <f t="shared" si="1"/>
        <v>166.99</v>
      </c>
      <c r="S35" s="36">
        <f t="shared" si="2"/>
        <v>798.11397058823536</v>
      </c>
      <c r="T35" s="35">
        <f t="shared" si="3"/>
        <v>7981.1397058823541</v>
      </c>
      <c r="U35" s="35">
        <f t="shared" si="4"/>
        <v>150.39215686274508</v>
      </c>
      <c r="V35" s="35">
        <f t="shared" si="5"/>
        <v>1959.0808823529412</v>
      </c>
      <c r="W35" s="35">
        <f t="shared" si="6"/>
        <v>0</v>
      </c>
      <c r="X35" s="35">
        <f t="shared" si="7"/>
        <v>200.41666666666666</v>
      </c>
      <c r="Y35" s="35">
        <f t="shared" si="8"/>
        <v>5671.2500000000009</v>
      </c>
      <c r="Z35" s="35">
        <f>(SUM(d282Data400!K13:K18)+Q35)/Q35</f>
        <v>26</v>
      </c>
      <c r="AA35" s="35">
        <f>(SUM(d282Data400!O13:O18))/$Q35*$O35/1.02</f>
        <v>0</v>
      </c>
      <c r="AB35" s="35">
        <f>(SUM(d282Data400!Q13:Q18))/$Q35*$O35/1.02</f>
        <v>9.5588235294117645</v>
      </c>
      <c r="AC35" s="35">
        <f>(SUM(d282Data400!R13:R18))/$Q35*$O35/1.02</f>
        <v>98.774509803921561</v>
      </c>
      <c r="AD35" s="7">
        <f>d282Data400!F13</f>
        <v>1265.58</v>
      </c>
      <c r="AE35" s="34"/>
      <c r="AF35" s="34"/>
      <c r="AH35" s="102">
        <f t="shared" si="9"/>
        <v>3.1466666666666665</v>
      </c>
      <c r="AI35" s="102">
        <f t="shared" si="10"/>
        <v>40.99</v>
      </c>
      <c r="AJ35" s="102">
        <f t="shared" si="11"/>
        <v>117.94666666666667</v>
      </c>
      <c r="AK35" s="102">
        <f t="shared" si="12"/>
        <v>150.98425196850391</v>
      </c>
      <c r="AL35" s="102">
        <f t="shared" si="13"/>
        <v>1966.7937992125983</v>
      </c>
      <c r="AM35" s="102">
        <f t="shared" si="14"/>
        <v>3340.3666338582671</v>
      </c>
      <c r="AN35" s="102">
        <f t="shared" si="15"/>
        <v>3541.5723425196848</v>
      </c>
      <c r="AO35" s="102">
        <f t="shared" si="16"/>
        <v>5659.3503937007863</v>
      </c>
      <c r="AP35" s="102">
        <f t="shared" si="17"/>
        <v>0.202418061023622</v>
      </c>
    </row>
    <row r="36" spans="1:42" ht="18" x14ac:dyDescent="0.25">
      <c r="A36" s="40">
        <v>402</v>
      </c>
      <c r="B36" s="39"/>
      <c r="C36" s="39"/>
      <c r="D36" s="39"/>
      <c r="E36" s="42">
        <v>4.8899999999999997</v>
      </c>
      <c r="F36" s="42"/>
      <c r="G36" s="42"/>
      <c r="H36" s="39">
        <v>23.23</v>
      </c>
      <c r="I36" s="124">
        <v>156.22</v>
      </c>
      <c r="J36" s="39">
        <v>114.94</v>
      </c>
      <c r="K36" s="42">
        <v>100.42</v>
      </c>
      <c r="L36" s="42"/>
      <c r="M36" s="113"/>
      <c r="N36" s="106"/>
      <c r="O36" s="36">
        <v>11.472222222222221</v>
      </c>
      <c r="P36" s="36">
        <f t="shared" si="0"/>
        <v>399.7</v>
      </c>
      <c r="Q36" s="36">
        <v>3</v>
      </c>
      <c r="R36" s="36">
        <f t="shared" si="1"/>
        <v>133.23333333333332</v>
      </c>
      <c r="S36" s="36">
        <f t="shared" si="2"/>
        <v>1498.5121641249091</v>
      </c>
      <c r="T36" s="35">
        <f t="shared" si="3"/>
        <v>14985.12164124909</v>
      </c>
      <c r="U36" s="35">
        <f t="shared" si="4"/>
        <v>183.33061002178644</v>
      </c>
      <c r="V36" s="35">
        <f t="shared" si="5"/>
        <v>3764.8384168482207</v>
      </c>
      <c r="W36" s="35">
        <f t="shared" si="6"/>
        <v>0</v>
      </c>
      <c r="X36" s="35">
        <f t="shared" si="7"/>
        <v>870.91412490922278</v>
      </c>
      <c r="Y36" s="35">
        <f t="shared" si="8"/>
        <v>10166.038489469858</v>
      </c>
      <c r="Z36" s="35">
        <f>(SUM(d282Data400!K23:K28)+Q36)/Q36</f>
        <v>27.333333333333332</v>
      </c>
      <c r="AA36" s="35">
        <f>(SUM(d282Data400!O23:O28))/$Q36*$O36/1.02</f>
        <v>0</v>
      </c>
      <c r="AB36" s="35">
        <f>(SUM(d282Data400!Q23:Q28))/$Q36*$O36/1.02</f>
        <v>26.243645606390704</v>
      </c>
      <c r="AC36" s="35">
        <f>(SUM(d282Data400!R23:R28))/$Q36*$O36/1.02</f>
        <v>153.7127814088598</v>
      </c>
      <c r="AD36" s="7">
        <f>d282Data400!F23</f>
        <v>694.53</v>
      </c>
      <c r="AE36" s="34"/>
      <c r="AF36" s="34"/>
      <c r="AH36" s="102">
        <f t="shared" si="9"/>
        <v>1.63</v>
      </c>
      <c r="AI36" s="102">
        <f t="shared" si="10"/>
        <v>33.473333333333336</v>
      </c>
      <c r="AJ36" s="102">
        <f t="shared" si="11"/>
        <v>94.92</v>
      </c>
      <c r="AK36" s="102">
        <f t="shared" si="12"/>
        <v>184.05238407699036</v>
      </c>
      <c r="AL36" s="102">
        <f t="shared" si="13"/>
        <v>3779.6606153397488</v>
      </c>
      <c r="AM36" s="102">
        <f t="shared" si="14"/>
        <v>5879.8902741324</v>
      </c>
      <c r="AN36" s="102">
        <f t="shared" si="15"/>
        <v>6754.2331948089814</v>
      </c>
      <c r="AO36" s="102">
        <f t="shared" si="16"/>
        <v>10717.94619422572</v>
      </c>
      <c r="AP36" s="102">
        <f t="shared" si="17"/>
        <v>0.261410843175853</v>
      </c>
    </row>
    <row r="37" spans="1:42" ht="18" x14ac:dyDescent="0.25">
      <c r="A37" s="40">
        <v>403</v>
      </c>
      <c r="B37" s="39"/>
      <c r="C37" s="39"/>
      <c r="D37" s="39"/>
      <c r="E37" s="42">
        <v>1.46</v>
      </c>
      <c r="F37" s="42"/>
      <c r="G37" s="42"/>
      <c r="H37" s="39">
        <v>7.63</v>
      </c>
      <c r="I37" s="124">
        <v>72.319999999999993</v>
      </c>
      <c r="J37" s="39">
        <v>51</v>
      </c>
      <c r="K37" s="42">
        <v>49.49</v>
      </c>
      <c r="L37" s="42"/>
      <c r="M37" s="113"/>
      <c r="N37" s="106"/>
      <c r="O37" s="36">
        <v>22.351851851851851</v>
      </c>
      <c r="P37" s="36">
        <f t="shared" si="0"/>
        <v>181.9</v>
      </c>
      <c r="Q37" s="36">
        <v>3</v>
      </c>
      <c r="R37" s="36">
        <f t="shared" si="1"/>
        <v>60.633333333333333</v>
      </c>
      <c r="S37" s="36">
        <f t="shared" si="2"/>
        <v>1328.69341563786</v>
      </c>
      <c r="T37" s="35">
        <f t="shared" si="3"/>
        <v>13286.934156378598</v>
      </c>
      <c r="U37" s="35">
        <f t="shared" si="4"/>
        <v>106.64609053497942</v>
      </c>
      <c r="V37" s="35">
        <f t="shared" si="5"/>
        <v>3615.0102880658433</v>
      </c>
      <c r="W37" s="35">
        <f t="shared" si="6"/>
        <v>0</v>
      </c>
      <c r="X37" s="35">
        <f t="shared" si="7"/>
        <v>557.33539094650212</v>
      </c>
      <c r="Y37" s="35">
        <f t="shared" si="8"/>
        <v>9007.9423868312715</v>
      </c>
      <c r="Z37" s="35">
        <f>(SUM(d282Data400!K33:K38)+Q37)/Q37</f>
        <v>21.666666666666668</v>
      </c>
      <c r="AA37" s="35">
        <f>(SUM(d282Data400!O33:O38))/$Q37*$O37/1.02</f>
        <v>0</v>
      </c>
      <c r="AB37" s="35">
        <f>(SUM(d282Data400!Q33:Q38))/$Q37*$O37/1.02</f>
        <v>14.609053497942385</v>
      </c>
      <c r="AC37" s="35">
        <f>(SUM(d282Data400!R33:R38))/$Q37*$O37/1.02</f>
        <v>131.4814814814815</v>
      </c>
      <c r="AD37" s="7">
        <f>d282Data400!F33</f>
        <v>159.44</v>
      </c>
      <c r="AE37" s="34"/>
      <c r="AF37" s="34"/>
      <c r="AH37" s="102">
        <f t="shared" si="9"/>
        <v>0.48666666666666664</v>
      </c>
      <c r="AI37" s="102">
        <f t="shared" si="10"/>
        <v>16.496666666666666</v>
      </c>
      <c r="AJ37" s="102">
        <f t="shared" si="11"/>
        <v>43.633333333333333</v>
      </c>
      <c r="AK37" s="102">
        <f t="shared" si="12"/>
        <v>107.06595703314862</v>
      </c>
      <c r="AL37" s="102">
        <f t="shared" si="13"/>
        <v>3629.2426120346067</v>
      </c>
      <c r="AM37" s="102">
        <f t="shared" si="14"/>
        <v>5303.4315155050062</v>
      </c>
      <c r="AN37" s="102">
        <f t="shared" si="15"/>
        <v>5862.9611402741311</v>
      </c>
      <c r="AO37" s="102">
        <f t="shared" si="16"/>
        <v>9599.2697093418865</v>
      </c>
      <c r="AP37" s="102">
        <f t="shared" si="17"/>
        <v>0.11692189170798095</v>
      </c>
    </row>
    <row r="38" spans="1:42" ht="18" x14ac:dyDescent="0.25">
      <c r="A38" s="40">
        <v>404</v>
      </c>
      <c r="B38" s="39"/>
      <c r="C38" s="39"/>
      <c r="D38" s="39"/>
      <c r="E38" s="42">
        <v>4.22</v>
      </c>
      <c r="F38" s="42"/>
      <c r="G38" s="42"/>
      <c r="H38" s="39">
        <v>4.47</v>
      </c>
      <c r="I38" s="124">
        <v>117.68</v>
      </c>
      <c r="J38" s="39">
        <v>93.91</v>
      </c>
      <c r="K38" s="42">
        <v>66.86</v>
      </c>
      <c r="L38" s="42"/>
      <c r="M38" s="113"/>
      <c r="N38" s="106"/>
      <c r="O38" s="36">
        <v>10.944444444444445</v>
      </c>
      <c r="P38" s="36">
        <f t="shared" si="0"/>
        <v>287.14</v>
      </c>
      <c r="Q38" s="36">
        <v>3</v>
      </c>
      <c r="R38" s="36">
        <f t="shared" si="1"/>
        <v>95.713333333333324</v>
      </c>
      <c r="S38" s="36">
        <f t="shared" si="2"/>
        <v>1026.9894698620187</v>
      </c>
      <c r="T38" s="35">
        <f t="shared" si="3"/>
        <v>10269.894698620186</v>
      </c>
      <c r="U38" s="35">
        <f t="shared" si="4"/>
        <v>150.93318809005083</v>
      </c>
      <c r="V38" s="35">
        <f t="shared" si="5"/>
        <v>2391.3253449527956</v>
      </c>
      <c r="W38" s="35">
        <f t="shared" si="6"/>
        <v>0</v>
      </c>
      <c r="X38" s="35">
        <f t="shared" si="7"/>
        <v>159.87472766884534</v>
      </c>
      <c r="Y38" s="35">
        <f t="shared" si="8"/>
        <v>7567.7614379084971</v>
      </c>
      <c r="Z38" s="35">
        <f>(SUM(d282Data400!K43:K48)+Q38)/Q38</f>
        <v>21.666666666666668</v>
      </c>
      <c r="AA38" s="35">
        <f>(SUM(d282Data400!O43:O48))/$Q38*$O38/1.02</f>
        <v>0</v>
      </c>
      <c r="AB38" s="35">
        <f>(SUM(d282Data400!Q43:Q48))/$Q38*$O38/1.02</f>
        <v>14.306463326071167</v>
      </c>
      <c r="AC38" s="35">
        <f>(SUM(d282Data400!R43:R48))/$Q38*$O38/1.02</f>
        <v>100.14524328249819</v>
      </c>
      <c r="AD38" s="7">
        <f>d282Data400!F43</f>
        <v>571.65</v>
      </c>
      <c r="AE38" s="34"/>
      <c r="AF38" s="34"/>
      <c r="AH38" s="102">
        <f t="shared" si="9"/>
        <v>1.4066666666666665</v>
      </c>
      <c r="AI38" s="102">
        <f t="shared" si="10"/>
        <v>22.286666666666665</v>
      </c>
      <c r="AJ38" s="102">
        <f t="shared" si="11"/>
        <v>64.410000000000011</v>
      </c>
      <c r="AK38" s="102">
        <f t="shared" si="12"/>
        <v>151.52741324001164</v>
      </c>
      <c r="AL38" s="102">
        <f t="shared" si="13"/>
        <v>2400.7400116652088</v>
      </c>
      <c r="AM38" s="102">
        <f t="shared" si="14"/>
        <v>4225.5322251385251</v>
      </c>
      <c r="AN38" s="102">
        <f t="shared" si="15"/>
        <v>4386.036380869059</v>
      </c>
      <c r="AO38" s="102">
        <f t="shared" si="16"/>
        <v>6938.3038057742797</v>
      </c>
      <c r="AP38" s="102">
        <f t="shared" si="17"/>
        <v>0.20526219378827645</v>
      </c>
    </row>
    <row r="39" spans="1:42" ht="18" x14ac:dyDescent="0.25">
      <c r="A39" s="40">
        <v>405</v>
      </c>
      <c r="B39" s="39"/>
      <c r="C39" s="39"/>
      <c r="D39" s="39"/>
      <c r="E39" s="42">
        <v>2.2200000000000002</v>
      </c>
      <c r="F39" s="42"/>
      <c r="G39" s="42"/>
      <c r="H39" s="39">
        <v>5.14</v>
      </c>
      <c r="I39" s="124">
        <v>96.76</v>
      </c>
      <c r="J39" s="39">
        <v>72.48</v>
      </c>
      <c r="K39" s="42">
        <v>63.54</v>
      </c>
      <c r="L39" s="42"/>
      <c r="M39" s="113"/>
      <c r="N39" s="106"/>
      <c r="O39" s="36">
        <v>23.953703703703706</v>
      </c>
      <c r="P39" s="36">
        <f t="shared" si="0"/>
        <v>240.14000000000001</v>
      </c>
      <c r="Q39" s="36">
        <v>3</v>
      </c>
      <c r="R39" s="36">
        <f t="shared" si="1"/>
        <v>80.046666666666667</v>
      </c>
      <c r="S39" s="36">
        <f t="shared" si="2"/>
        <v>1879.8177801984991</v>
      </c>
      <c r="T39" s="35">
        <f t="shared" si="3"/>
        <v>18798.177801984992</v>
      </c>
      <c r="U39" s="35">
        <f t="shared" si="4"/>
        <v>173.78177196804648</v>
      </c>
      <c r="V39" s="35">
        <f t="shared" si="5"/>
        <v>4973.916122004357</v>
      </c>
      <c r="W39" s="35">
        <f t="shared" si="6"/>
        <v>0</v>
      </c>
      <c r="X39" s="35">
        <f t="shared" si="7"/>
        <v>402.35959816025172</v>
      </c>
      <c r="Y39" s="35">
        <f t="shared" si="8"/>
        <v>13248.120309852338</v>
      </c>
      <c r="Z39" s="35">
        <f>(SUM(d282Data400!K53:K58)+Q39)/Q39</f>
        <v>21.333333333333332</v>
      </c>
      <c r="AA39" s="35">
        <f>(SUM(d282Data400!O53:O58))/$Q39*$O39/1.02</f>
        <v>7.8280077463084003</v>
      </c>
      <c r="AB39" s="35">
        <f>(SUM(d282Data400!Q53:Q58))/$Q39*$O39/1.02</f>
        <v>23.4840232389252</v>
      </c>
      <c r="AC39" s="35">
        <f>(SUM(d282Data400!R53:R58))/$Q39*$O39/1.02</f>
        <v>172.2161704187848</v>
      </c>
      <c r="AD39" s="7">
        <f>d282Data400!F53</f>
        <v>239.2</v>
      </c>
      <c r="AE39" s="34"/>
      <c r="AF39" s="34"/>
      <c r="AH39" s="102">
        <f t="shared" si="9"/>
        <v>0.7400000000000001</v>
      </c>
      <c r="AI39" s="102">
        <f t="shared" si="10"/>
        <v>21.18</v>
      </c>
      <c r="AJ39" s="102">
        <f t="shared" si="11"/>
        <v>55.886666666666663</v>
      </c>
      <c r="AK39" s="102">
        <f t="shared" si="12"/>
        <v>174.4659521726451</v>
      </c>
      <c r="AL39" s="102">
        <f t="shared" si="13"/>
        <v>4993.4984689413832</v>
      </c>
      <c r="AM39" s="102">
        <f t="shared" si="14"/>
        <v>7604.2006901915047</v>
      </c>
      <c r="AN39" s="102">
        <f t="shared" si="15"/>
        <v>8008.1443812578991</v>
      </c>
      <c r="AO39" s="102">
        <f t="shared" si="16"/>
        <v>13176.108802371928</v>
      </c>
      <c r="AP39" s="102">
        <f t="shared" si="17"/>
        <v>0.18798313405268788</v>
      </c>
    </row>
    <row r="40" spans="1:42" ht="18" x14ac:dyDescent="0.25">
      <c r="A40" s="40">
        <v>406</v>
      </c>
      <c r="B40" s="39"/>
      <c r="C40" s="39"/>
      <c r="D40" s="39"/>
      <c r="E40" s="42">
        <v>3.19</v>
      </c>
      <c r="F40" s="42"/>
      <c r="G40" s="42"/>
      <c r="H40" s="39">
        <v>6.38</v>
      </c>
      <c r="I40" s="124">
        <v>175.24</v>
      </c>
      <c r="J40" s="39">
        <v>132.49</v>
      </c>
      <c r="K40" s="42">
        <v>86.68</v>
      </c>
      <c r="L40" s="42"/>
      <c r="M40" s="113"/>
      <c r="N40" s="106"/>
      <c r="O40" s="36">
        <v>11.648148148148147</v>
      </c>
      <c r="P40" s="36">
        <f t="shared" si="0"/>
        <v>403.98</v>
      </c>
      <c r="Q40" s="36">
        <v>3</v>
      </c>
      <c r="R40" s="36">
        <f t="shared" si="1"/>
        <v>134.66</v>
      </c>
      <c r="S40" s="36">
        <f t="shared" si="2"/>
        <v>1537.7839506172836</v>
      </c>
      <c r="T40" s="35">
        <f t="shared" si="3"/>
        <v>15377.839506172835</v>
      </c>
      <c r="U40" s="35">
        <f t="shared" si="4"/>
        <v>121.43004115226337</v>
      </c>
      <c r="V40" s="35">
        <f t="shared" si="5"/>
        <v>3299.5473251028807</v>
      </c>
      <c r="W40" s="35">
        <f t="shared" si="6"/>
        <v>0</v>
      </c>
      <c r="X40" s="35">
        <f t="shared" si="7"/>
        <v>242.86008230452674</v>
      </c>
      <c r="Y40" s="35">
        <f t="shared" si="8"/>
        <v>11714.002057613168</v>
      </c>
      <c r="Z40" s="35">
        <f>(SUM(d282Data400!K63:K68)+Q40)/Q40</f>
        <v>23.666666666666668</v>
      </c>
      <c r="AA40" s="35">
        <f>(SUM(d282Data400!O63:O68))/$Q40*$O40/1.02</f>
        <v>0</v>
      </c>
      <c r="AB40" s="35">
        <f>(SUM(d282Data400!Q63:Q68))/$Q40*$O40/1.02</f>
        <v>34.25925925925926</v>
      </c>
      <c r="AC40" s="35">
        <f>(SUM(d282Data400!R63:R68))/$Q40*$O40/1.02</f>
        <v>163.68312757201645</v>
      </c>
      <c r="AD40" s="7">
        <f>d282Data400!F63</f>
        <v>414.48</v>
      </c>
      <c r="AE40" s="34"/>
      <c r="AF40" s="34"/>
      <c r="AH40" s="102">
        <f t="shared" si="9"/>
        <v>1.0633333333333332</v>
      </c>
      <c r="AI40" s="102">
        <f t="shared" si="10"/>
        <v>28.893333333333334</v>
      </c>
      <c r="AJ40" s="102">
        <f t="shared" si="11"/>
        <v>90.49666666666667</v>
      </c>
      <c r="AK40" s="102">
        <f t="shared" si="12"/>
        <v>121.90811218042187</v>
      </c>
      <c r="AL40" s="102">
        <f t="shared" si="13"/>
        <v>3312.5376689024979</v>
      </c>
      <c r="AM40" s="102">
        <f t="shared" si="14"/>
        <v>6696.920871002234</v>
      </c>
      <c r="AN40" s="102">
        <f t="shared" si="15"/>
        <v>6940.7370953630789</v>
      </c>
      <c r="AO40" s="102">
        <f t="shared" si="16"/>
        <v>10375.182876445999</v>
      </c>
      <c r="AP40" s="102">
        <f t="shared" si="17"/>
        <v>0.15839647127442402</v>
      </c>
    </row>
    <row r="41" spans="1:42" ht="18" x14ac:dyDescent="0.25">
      <c r="A41" s="40">
        <v>407</v>
      </c>
      <c r="B41" s="39"/>
      <c r="C41" s="39"/>
      <c r="D41" s="39"/>
      <c r="E41" s="42">
        <v>8.64</v>
      </c>
      <c r="F41" s="42"/>
      <c r="G41" s="42"/>
      <c r="H41" s="39">
        <v>19.260000000000002</v>
      </c>
      <c r="I41" s="124">
        <v>236.12</v>
      </c>
      <c r="J41" s="39">
        <v>181.76</v>
      </c>
      <c r="K41" s="42">
        <v>108.33</v>
      </c>
      <c r="L41" s="42"/>
      <c r="M41" s="113"/>
      <c r="N41" s="106"/>
      <c r="O41" s="36">
        <v>5.0625</v>
      </c>
      <c r="P41" s="36">
        <f t="shared" si="0"/>
        <v>554.11</v>
      </c>
      <c r="Q41" s="36">
        <v>3</v>
      </c>
      <c r="R41" s="36">
        <f t="shared" si="1"/>
        <v>184.70333333333335</v>
      </c>
      <c r="S41" s="36">
        <f t="shared" si="2"/>
        <v>916.72610294117658</v>
      </c>
      <c r="T41" s="35">
        <f t="shared" si="3"/>
        <v>9167.2610294117658</v>
      </c>
      <c r="U41" s="35">
        <f t="shared" si="4"/>
        <v>142.94117647058826</v>
      </c>
      <c r="V41" s="35">
        <f t="shared" si="5"/>
        <v>1792.2242647058824</v>
      </c>
      <c r="W41" s="35">
        <f t="shared" si="6"/>
        <v>0</v>
      </c>
      <c r="X41" s="35">
        <f t="shared" si="7"/>
        <v>318.63970588235298</v>
      </c>
      <c r="Y41" s="35">
        <f t="shared" si="8"/>
        <v>6913.4558823529405</v>
      </c>
      <c r="Z41" s="35">
        <f>(SUM(d282Data400!K73:K78)+Q41)/Q41</f>
        <v>27.333333333333332</v>
      </c>
      <c r="AA41" s="35">
        <f>(SUM(d282Data400!O73:O78))/$Q41*$O41/1.02</f>
        <v>0</v>
      </c>
      <c r="AB41" s="35">
        <f>(SUM(d282Data400!Q73:Q78))/$Q41*$O41/1.02</f>
        <v>18.198529411764707</v>
      </c>
      <c r="AC41" s="35">
        <f>(SUM(d282Data400!R73:R78))/$Q41*$O41/1.02</f>
        <v>79.411764705882348</v>
      </c>
      <c r="AD41" s="7">
        <f>d282Data400!F73</f>
        <v>1132.07</v>
      </c>
      <c r="AE41" s="34"/>
      <c r="AF41" s="34"/>
      <c r="AH41" s="102">
        <f t="shared" si="9"/>
        <v>2.8800000000000003</v>
      </c>
      <c r="AI41" s="102">
        <f t="shared" si="10"/>
        <v>36.11</v>
      </c>
      <c r="AJ41" s="102">
        <f t="shared" si="11"/>
        <v>124.11666666666666</v>
      </c>
      <c r="AK41" s="102">
        <f t="shared" si="12"/>
        <v>143.50393700787404</v>
      </c>
      <c r="AL41" s="102">
        <f t="shared" si="13"/>
        <v>1799.2802657480313</v>
      </c>
      <c r="AM41" s="102">
        <f t="shared" si="14"/>
        <v>3921.7765748031497</v>
      </c>
      <c r="AN41" s="102">
        <f t="shared" si="15"/>
        <v>4241.6707677165359</v>
      </c>
      <c r="AO41" s="102">
        <f t="shared" si="16"/>
        <v>6184.4549704724413</v>
      </c>
      <c r="AP41" s="102">
        <f t="shared" si="17"/>
        <v>0.1880283587598425</v>
      </c>
    </row>
    <row r="42" spans="1:42" ht="18.75" thickBot="1" x14ac:dyDescent="0.3">
      <c r="A42" s="112">
        <v>408</v>
      </c>
      <c r="B42" s="110"/>
      <c r="C42" s="110"/>
      <c r="D42" s="110"/>
      <c r="E42" s="38">
        <v>19.440000000000001</v>
      </c>
      <c r="F42" s="38"/>
      <c r="G42" s="38"/>
      <c r="H42" s="111">
        <v>17.829999999999998</v>
      </c>
      <c r="I42" s="109">
        <v>145.19</v>
      </c>
      <c r="J42" s="109">
        <v>107.07</v>
      </c>
      <c r="K42" s="108">
        <v>110.89</v>
      </c>
      <c r="L42" s="38"/>
      <c r="M42" s="107"/>
      <c r="N42" s="106"/>
      <c r="O42" s="36">
        <v>11.990740740740742</v>
      </c>
      <c r="P42" s="36">
        <f t="shared" si="0"/>
        <v>400.41999999999996</v>
      </c>
      <c r="Q42" s="36">
        <v>3</v>
      </c>
      <c r="R42" s="36">
        <f t="shared" si="1"/>
        <v>133.47333333333333</v>
      </c>
      <c r="S42" s="36">
        <f t="shared" si="2"/>
        <v>1569.0628782377148</v>
      </c>
      <c r="T42" s="35">
        <f t="shared" si="3"/>
        <v>15690.628782377147</v>
      </c>
      <c r="U42" s="35">
        <f t="shared" si="4"/>
        <v>761.76470588235304</v>
      </c>
      <c r="V42" s="35">
        <f t="shared" si="5"/>
        <v>4345.2720285645128</v>
      </c>
      <c r="W42" s="35">
        <f t="shared" si="6"/>
        <v>0</v>
      </c>
      <c r="X42" s="35">
        <f t="shared" si="7"/>
        <v>698.67616799806342</v>
      </c>
      <c r="Y42" s="35">
        <f t="shared" si="8"/>
        <v>9884.9158799322195</v>
      </c>
      <c r="Z42" s="35">
        <f>(SUM(d282Data400!K83:K88)+Q42)/Q42</f>
        <v>24</v>
      </c>
      <c r="AA42" s="35">
        <f>(SUM(d282Data400!O83:O88))/$Q42*$O42/1.02</f>
        <v>0</v>
      </c>
      <c r="AB42" s="35">
        <f>(SUM(d282Data400!Q83:Q88))/$Q42*$O42/1.02</f>
        <v>27.429799080125882</v>
      </c>
      <c r="AC42" s="35">
        <f>(SUM(d282Data400!R83:R88))/$Q42*$O42/1.02</f>
        <v>148.90462357782621</v>
      </c>
      <c r="AD42" s="7">
        <f>d282Data400!F83</f>
        <v>2958.05</v>
      </c>
      <c r="AE42" s="34"/>
      <c r="AF42" s="34"/>
      <c r="AH42" s="102">
        <f t="shared" si="9"/>
        <v>6.48</v>
      </c>
      <c r="AI42" s="102">
        <f t="shared" si="10"/>
        <v>36.963333333333331</v>
      </c>
      <c r="AJ42" s="102">
        <f t="shared" si="11"/>
        <v>97.783333333333317</v>
      </c>
      <c r="AK42" s="102">
        <f t="shared" si="12"/>
        <v>764.76377952755911</v>
      </c>
      <c r="AL42" s="102">
        <f t="shared" si="13"/>
        <v>4362.3793987557119</v>
      </c>
      <c r="AM42" s="102">
        <f t="shared" si="14"/>
        <v>5711.7311290949756</v>
      </c>
      <c r="AN42" s="102">
        <f t="shared" si="15"/>
        <v>6413.1579906678335</v>
      </c>
      <c r="AO42" s="102">
        <f t="shared" si="16"/>
        <v>11540.301168951104</v>
      </c>
      <c r="AP42" s="102">
        <f t="shared" si="17"/>
        <v>1.1636880133906875</v>
      </c>
    </row>
    <row r="43" spans="1:42" ht="13.5" thickTop="1" x14ac:dyDescent="0.2"/>
    <row r="45" spans="1:42" x14ac:dyDescent="0.2">
      <c r="O45" s="7" t="s">
        <v>155</v>
      </c>
      <c r="P45" s="7" t="s">
        <v>154</v>
      </c>
      <c r="Q45" s="7" t="s">
        <v>153</v>
      </c>
      <c r="R45" s="7" t="s">
        <v>156</v>
      </c>
      <c r="S45" s="7" t="s">
        <v>158</v>
      </c>
      <c r="T45" s="7" t="s">
        <v>157</v>
      </c>
    </row>
    <row r="46" spans="1:42" x14ac:dyDescent="0.2">
      <c r="N46" s="7" t="s">
        <v>169</v>
      </c>
      <c r="O46" s="35">
        <f>AVERAGE(T13,T34)</f>
        <v>18149.975944081336</v>
      </c>
      <c r="P46" s="35">
        <f>AVERAGE(T37,T39)</f>
        <v>16042.555979181794</v>
      </c>
      <c r="Q46" s="35">
        <f>AVERAGE(T18,T21,T38,T40)</f>
        <v>13049.901506899054</v>
      </c>
      <c r="R46" s="35">
        <f>AVERAGE(T12,T25,T28,T32)</f>
        <v>15166.865317114502</v>
      </c>
      <c r="S46" s="35">
        <f>AVERAGE(T11,T23)</f>
        <v>12866.718749999998</v>
      </c>
      <c r="T46" s="35">
        <f>AVERAGE(T26,T30)</f>
        <v>15043.419117647059</v>
      </c>
    </row>
    <row r="47" spans="1:42" x14ac:dyDescent="0.2">
      <c r="N47" s="7" t="s">
        <v>168</v>
      </c>
      <c r="O47" s="35">
        <f>AVERAGE(U13,U34)</f>
        <v>141.59903776325345</v>
      </c>
      <c r="P47" s="35">
        <f>AVERAGE(U37,U39)</f>
        <v>140.21393125151295</v>
      </c>
      <c r="Q47" s="35">
        <f>AVERAGE(U18,U21,U38,U40)</f>
        <v>272.17849794238685</v>
      </c>
      <c r="R47" s="35">
        <f>AVERAGE(U12,U25,U28,U32)</f>
        <v>417.31549564270153</v>
      </c>
      <c r="S47" s="35">
        <f>AVERAGE(U11,U23)</f>
        <v>203.52124183006538</v>
      </c>
      <c r="T47" s="35">
        <f>AVERAGE(U26,U30)</f>
        <v>150.81188725490196</v>
      </c>
    </row>
    <row r="48" spans="1:42" x14ac:dyDescent="0.2">
      <c r="N48" s="7" t="s">
        <v>167</v>
      </c>
      <c r="O48" s="35">
        <f>AVERAGE(V13,V34)</f>
        <v>4140.0612745098042</v>
      </c>
      <c r="P48" s="35">
        <f>AVERAGE(V37,V39)</f>
        <v>4294.4632050351001</v>
      </c>
      <c r="Q48" s="35">
        <f>AVERAGE(V18,V21,V38,V40)</f>
        <v>2988.2816660614862</v>
      </c>
      <c r="R48" s="35">
        <f>AVERAGE(V12,V25,V28,V32)</f>
        <v>3736.297128419269</v>
      </c>
      <c r="S48" s="35">
        <f>AVERAGE(V11,V23)</f>
        <v>4018.3585239651406</v>
      </c>
      <c r="T48" s="35">
        <f>AVERAGE(V26,V30)</f>
        <v>3096.019199346405</v>
      </c>
      <c r="X48" s="7">
        <f>AVERAGE(X18,X21,X38,X40)/3</f>
        <v>117.97526829661905</v>
      </c>
      <c r="Y48" s="7">
        <f>AVERAGE(Y18,Y21,Y38,Y40)/3</f>
        <v>3145.1718460017751</v>
      </c>
    </row>
    <row r="49" spans="14:20" x14ac:dyDescent="0.2">
      <c r="N49" s="7" t="s">
        <v>166</v>
      </c>
      <c r="O49" s="35">
        <f>AVERAGE(W13,W34)</f>
        <v>0</v>
      </c>
      <c r="P49" s="35">
        <f>AVERAGE(W37,W39)</f>
        <v>0</v>
      </c>
      <c r="Q49" s="35">
        <f>AVERAGE(W18,W21,W38,W40)</f>
        <v>0</v>
      </c>
      <c r="R49" s="35">
        <f>AVERAGE(W12,W25,W28,W32)</f>
        <v>4.1802832244008714</v>
      </c>
      <c r="S49" s="35">
        <f>AVERAGE(W11,W23)</f>
        <v>0</v>
      </c>
      <c r="T49" s="35">
        <f>AVERAGE(W26,W30)</f>
        <v>3.2815904139433552</v>
      </c>
    </row>
    <row r="50" spans="14:20" x14ac:dyDescent="0.2">
      <c r="N50" s="7" t="s">
        <v>165</v>
      </c>
      <c r="O50" s="35">
        <f>AVERAGE(X13,X34)</f>
        <v>862.17411038489468</v>
      </c>
      <c r="P50" s="35">
        <f>AVERAGE(X37,X39)</f>
        <v>479.84749455337692</v>
      </c>
      <c r="Q50" s="35">
        <f>AVERAGE(X18,X21,X38,X40)</f>
        <v>353.92580488985715</v>
      </c>
      <c r="R50" s="35">
        <f>AVERAGE(X12,X25,X28,X32)</f>
        <v>806.2077886710241</v>
      </c>
      <c r="S50" s="35">
        <f>AVERAGE(X11,X23)</f>
        <v>1198.2400599128539</v>
      </c>
      <c r="T50" s="35">
        <f>AVERAGE(X26,X30)</f>
        <v>329.58061002178647</v>
      </c>
    </row>
    <row r="51" spans="14:20" x14ac:dyDescent="0.2">
      <c r="N51" s="7" t="s">
        <v>164</v>
      </c>
      <c r="O51" s="35">
        <f>AVERAGE(Y13,Y34)</f>
        <v>13006.141521423386</v>
      </c>
      <c r="P51" s="35">
        <f>AVERAGE(Y37,Y39)</f>
        <v>11128.031348341805</v>
      </c>
      <c r="Q51" s="35">
        <f>AVERAGE(Y18,Y21,Y38,Y40)</f>
        <v>9435.5155380053257</v>
      </c>
      <c r="R51" s="35">
        <f>AVERAGE(Y12,Y25,Y28,Y32)</f>
        <v>10202.864621157105</v>
      </c>
      <c r="S51" s="35">
        <f>AVERAGE(Y11,Y23)</f>
        <v>7446.5989242919386</v>
      </c>
      <c r="T51" s="35">
        <f>AVERAGE(Y26,Y30)</f>
        <v>11463.725830610021</v>
      </c>
    </row>
    <row r="52" spans="14:20" x14ac:dyDescent="0.2">
      <c r="N52" s="7" t="s">
        <v>163</v>
      </c>
      <c r="O52" s="35">
        <f>AVERAGE(Z13,Z34)</f>
        <v>28.5</v>
      </c>
      <c r="P52" s="35">
        <f>AVERAGE(Z37,Z39)</f>
        <v>21.5</v>
      </c>
      <c r="Q52" s="35">
        <f>AVERAGE(Z18,Z21,Z38,Z40)</f>
        <v>24.833333333333336</v>
      </c>
      <c r="R52" s="35">
        <f>AVERAGE(Z12,Z25,Z28,Z32)</f>
        <v>25.75</v>
      </c>
      <c r="S52" s="35">
        <f>AVERAGE(Z11,Z23)</f>
        <v>32.166666666666671</v>
      </c>
      <c r="T52" s="35">
        <f>AVERAGE(Z26,Z30)</f>
        <v>27.666666666666668</v>
      </c>
    </row>
    <row r="53" spans="14:20" x14ac:dyDescent="0.2">
      <c r="N53" s="7" t="s">
        <v>162</v>
      </c>
      <c r="O53" s="35">
        <f>AVERAGE(AA13,AA34)</f>
        <v>0</v>
      </c>
      <c r="P53" s="35">
        <f>AVERAGE(AA37,AA39)</f>
        <v>3.9140038731542002</v>
      </c>
      <c r="Q53" s="35">
        <f>AVERAGE(AA18,AA21,AA38,AA40)</f>
        <v>0</v>
      </c>
      <c r="R53" s="35">
        <f>AVERAGE(AA12,AA25,AA28,AA32)</f>
        <v>8.0216654563059802</v>
      </c>
      <c r="S53" s="35">
        <f>AVERAGE(AA11,AA23)</f>
        <v>0</v>
      </c>
      <c r="T53" s="35">
        <f>AVERAGE(AA26,AA30)</f>
        <v>4.1019880174291936</v>
      </c>
    </row>
    <row r="54" spans="14:20" x14ac:dyDescent="0.2">
      <c r="N54" s="7" t="s">
        <v>161</v>
      </c>
      <c r="O54" s="35">
        <f>AVERAGE(AB13,AB34)</f>
        <v>30.147058823529413</v>
      </c>
      <c r="P54" s="35">
        <f>AVERAGE(AB37,AB39)</f>
        <v>19.046538368433794</v>
      </c>
      <c r="Q54" s="35">
        <f>AVERAGE(AB18,AB21,AB38,AB40)</f>
        <v>25.188362381989833</v>
      </c>
      <c r="R54" s="35">
        <f>AVERAGE(AB12,AB25,AB28,AB32)</f>
        <v>44.531439118857421</v>
      </c>
      <c r="S54" s="35">
        <f>AVERAGE(AB11,AB23)</f>
        <v>48.029003267973856</v>
      </c>
      <c r="T54" s="35">
        <f>AVERAGE(AB26,AB30)</f>
        <v>24.077478213507625</v>
      </c>
    </row>
    <row r="55" spans="14:20" x14ac:dyDescent="0.2">
      <c r="N55" s="7" t="s">
        <v>160</v>
      </c>
      <c r="O55" s="35">
        <f>AVERAGE(AC13,AC34)</f>
        <v>210.58460421205521</v>
      </c>
      <c r="P55" s="35">
        <f>AVERAGE(AC37,AC39)</f>
        <v>151.84882595013315</v>
      </c>
      <c r="Q55" s="35">
        <f>AVERAGE(AC18,AC21,AC38,AC40)</f>
        <v>126.51219438392641</v>
      </c>
      <c r="R55" s="35">
        <f>AVERAGE(AC12,AC25,AC28,AC32)</f>
        <v>144.73417453401115</v>
      </c>
      <c r="S55" s="35">
        <f>AVERAGE(AC11,AC23)</f>
        <v>126.41952614379085</v>
      </c>
      <c r="T55" s="35">
        <f>AVERAGE(AC26,AC30)</f>
        <v>145.69035947712419</v>
      </c>
    </row>
    <row r="56" spans="14:20" x14ac:dyDescent="0.2">
      <c r="N56" s="7" t="s">
        <v>159</v>
      </c>
      <c r="O56" s="34" t="e">
        <f>AVERAGE(AF13,AF34)</f>
        <v>#DIV/0!</v>
      </c>
      <c r="P56" s="34" t="e">
        <f>AVERAGE(AF37,AF39)</f>
        <v>#DIV/0!</v>
      </c>
      <c r="Q56" s="34" t="e">
        <f>AVERAGE(AF18,AF21,AF38,AF40)</f>
        <v>#DIV/0!</v>
      </c>
      <c r="R56" s="34" t="e">
        <f>AVERAGE(AF12,AF25,AF28,AF32)</f>
        <v>#DIV/0!</v>
      </c>
      <c r="S56" s="34" t="e">
        <f>AVERAGE(AF11,AF23)</f>
        <v>#DIV/0!</v>
      </c>
      <c r="T56" s="34" t="e">
        <f>AVERAGE(AF26,AF30)</f>
        <v>#DIV/0!</v>
      </c>
    </row>
    <row r="57" spans="14:20" x14ac:dyDescent="0.2">
      <c r="O57" s="34"/>
      <c r="P57" s="34"/>
      <c r="Q57" s="34"/>
      <c r="R57" s="34"/>
      <c r="S57" s="34"/>
      <c r="T57" s="34"/>
    </row>
    <row r="58" spans="14:20" x14ac:dyDescent="0.2">
      <c r="O58" s="7">
        <f t="shared" ref="O58:T58" si="18">O55/SUM(O54:O55)*100</f>
        <v>87.476903352313428</v>
      </c>
      <c r="P58" s="7">
        <f t="shared" si="18"/>
        <v>88.854853702801989</v>
      </c>
      <c r="Q58" s="7">
        <f t="shared" si="18"/>
        <v>83.395998723421229</v>
      </c>
      <c r="R58" s="7">
        <f t="shared" si="18"/>
        <v>76.471458148476785</v>
      </c>
      <c r="S58" s="7">
        <f t="shared" si="18"/>
        <v>72.468095070834806</v>
      </c>
      <c r="T58" s="7">
        <f t="shared" si="18"/>
        <v>85.817408915000698</v>
      </c>
    </row>
    <row r="59" spans="14:20" x14ac:dyDescent="0.2">
      <c r="O59" s="35">
        <v>283.82749380855023</v>
      </c>
      <c r="P59" s="35">
        <v>282.79632065108808</v>
      </c>
      <c r="Q59" s="35">
        <v>287.4551723839358</v>
      </c>
      <c r="R59" s="35">
        <v>296.67189471130564</v>
      </c>
      <c r="S59" s="35">
        <v>305.21291528179768</v>
      </c>
      <c r="T59" s="35">
        <v>285.18919869345183</v>
      </c>
    </row>
  </sheetData>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89</vt:i4>
      </vt:variant>
      <vt:variant>
        <vt:lpstr>Named Ranges</vt:lpstr>
      </vt:variant>
      <vt:variant>
        <vt:i4>72</vt:i4>
      </vt:variant>
    </vt:vector>
  </HeadingPairs>
  <TitlesOfParts>
    <vt:vector size="161" baseType="lpstr">
      <vt:lpstr>PlantDF</vt:lpstr>
      <vt:lpstr>d147Data100</vt:lpstr>
      <vt:lpstr>d147Data200</vt:lpstr>
      <vt:lpstr>d147Data300</vt:lpstr>
      <vt:lpstr>d147Data400</vt:lpstr>
      <vt:lpstr>d147Weights</vt:lpstr>
      <vt:lpstr>d153Data100</vt:lpstr>
      <vt:lpstr>d153Data200</vt:lpstr>
      <vt:lpstr>d153Data300</vt:lpstr>
      <vt:lpstr>d153Data400</vt:lpstr>
      <vt:lpstr>d153Weights</vt:lpstr>
      <vt:lpstr>d160Data100</vt:lpstr>
      <vt:lpstr>d160Data200</vt:lpstr>
      <vt:lpstr>d160Data300</vt:lpstr>
      <vt:lpstr>d160Data400</vt:lpstr>
      <vt:lpstr>d160Weights</vt:lpstr>
      <vt:lpstr>d167Data100</vt:lpstr>
      <vt:lpstr>d167Data200</vt:lpstr>
      <vt:lpstr>d167Data300</vt:lpstr>
      <vt:lpstr>d167Data400</vt:lpstr>
      <vt:lpstr>d167Weights</vt:lpstr>
      <vt:lpstr>d174Data100</vt:lpstr>
      <vt:lpstr>d174Data200</vt:lpstr>
      <vt:lpstr>d174Data300</vt:lpstr>
      <vt:lpstr>d174Data400</vt:lpstr>
      <vt:lpstr>d174Weights</vt:lpstr>
      <vt:lpstr>d181Data100</vt:lpstr>
      <vt:lpstr>d181Data200</vt:lpstr>
      <vt:lpstr>d181Data300</vt:lpstr>
      <vt:lpstr>d181Data400</vt:lpstr>
      <vt:lpstr>d181Weights</vt:lpstr>
      <vt:lpstr>d188Data100</vt:lpstr>
      <vt:lpstr>d188Data200</vt:lpstr>
      <vt:lpstr>d188Data300</vt:lpstr>
      <vt:lpstr>d188Data400</vt:lpstr>
      <vt:lpstr>d188Weights</vt:lpstr>
      <vt:lpstr>d195Data100</vt:lpstr>
      <vt:lpstr>d195Data200</vt:lpstr>
      <vt:lpstr>d195Data300</vt:lpstr>
      <vt:lpstr>d195Data400</vt:lpstr>
      <vt:lpstr>d195Weights</vt:lpstr>
      <vt:lpstr>d202Data100</vt:lpstr>
      <vt:lpstr>d202Data200</vt:lpstr>
      <vt:lpstr>d202Data300</vt:lpstr>
      <vt:lpstr>d202Data400</vt:lpstr>
      <vt:lpstr>d202Weights</vt:lpstr>
      <vt:lpstr>d209Data100</vt:lpstr>
      <vt:lpstr>d209Data200</vt:lpstr>
      <vt:lpstr>d209Data300</vt:lpstr>
      <vt:lpstr>d209Data400</vt:lpstr>
      <vt:lpstr>d209Weights</vt:lpstr>
      <vt:lpstr>d216Data100</vt:lpstr>
      <vt:lpstr>d216Data200</vt:lpstr>
      <vt:lpstr>d216Data300</vt:lpstr>
      <vt:lpstr>d216Data400</vt:lpstr>
      <vt:lpstr>d216Weights</vt:lpstr>
      <vt:lpstr>d223Data100</vt:lpstr>
      <vt:lpstr>d223Data200</vt:lpstr>
      <vt:lpstr>d223Data300</vt:lpstr>
      <vt:lpstr>d223Data400</vt:lpstr>
      <vt:lpstr>d223Weights</vt:lpstr>
      <vt:lpstr>d230Data100</vt:lpstr>
      <vt:lpstr>d230Data200</vt:lpstr>
      <vt:lpstr>d230Data300</vt:lpstr>
      <vt:lpstr>d230Data400</vt:lpstr>
      <vt:lpstr>d237Data100</vt:lpstr>
      <vt:lpstr>d237Data200</vt:lpstr>
      <vt:lpstr>d237Data300</vt:lpstr>
      <vt:lpstr>d237Data400</vt:lpstr>
      <vt:lpstr>d245Data100</vt:lpstr>
      <vt:lpstr>d245Data200</vt:lpstr>
      <vt:lpstr>d245Data300</vt:lpstr>
      <vt:lpstr>d245Data400</vt:lpstr>
      <vt:lpstr>d245Weights</vt:lpstr>
      <vt:lpstr>d251Data100</vt:lpstr>
      <vt:lpstr>d251Data200</vt:lpstr>
      <vt:lpstr>d251Data300</vt:lpstr>
      <vt:lpstr>d251Data400</vt:lpstr>
      <vt:lpstr>d251Weights</vt:lpstr>
      <vt:lpstr>d258Data100</vt:lpstr>
      <vt:lpstr>d258Data200</vt:lpstr>
      <vt:lpstr>d258Data300</vt:lpstr>
      <vt:lpstr>d258Data400</vt:lpstr>
      <vt:lpstr>d258Weights</vt:lpstr>
      <vt:lpstr>d282Data100</vt:lpstr>
      <vt:lpstr>d282Data200</vt:lpstr>
      <vt:lpstr>d282Data300</vt:lpstr>
      <vt:lpstr>d282Data400</vt:lpstr>
      <vt:lpstr>d282Weights</vt:lpstr>
      <vt:lpstr>d147Data100!Print_Area</vt:lpstr>
      <vt:lpstr>d147Data200!Print_Area</vt:lpstr>
      <vt:lpstr>d147Data300!Print_Area</vt:lpstr>
      <vt:lpstr>d147Data400!Print_Area</vt:lpstr>
      <vt:lpstr>d153Data100!Print_Area</vt:lpstr>
      <vt:lpstr>d153Data200!Print_Area</vt:lpstr>
      <vt:lpstr>d153Data300!Print_Area</vt:lpstr>
      <vt:lpstr>d153Data400!Print_Area</vt:lpstr>
      <vt:lpstr>d160Data100!Print_Area</vt:lpstr>
      <vt:lpstr>d160Data200!Print_Area</vt:lpstr>
      <vt:lpstr>d160Data300!Print_Area</vt:lpstr>
      <vt:lpstr>d160Data400!Print_Area</vt:lpstr>
      <vt:lpstr>d167Data100!Print_Area</vt:lpstr>
      <vt:lpstr>d167Data200!Print_Area</vt:lpstr>
      <vt:lpstr>d167Data300!Print_Area</vt:lpstr>
      <vt:lpstr>d167Data400!Print_Area</vt:lpstr>
      <vt:lpstr>d174Data100!Print_Area</vt:lpstr>
      <vt:lpstr>d174Data200!Print_Area</vt:lpstr>
      <vt:lpstr>d174Data300!Print_Area</vt:lpstr>
      <vt:lpstr>d174Data400!Print_Area</vt:lpstr>
      <vt:lpstr>d181Data100!Print_Area</vt:lpstr>
      <vt:lpstr>d181Data200!Print_Area</vt:lpstr>
      <vt:lpstr>d181Data300!Print_Area</vt:lpstr>
      <vt:lpstr>d181Data400!Print_Area</vt:lpstr>
      <vt:lpstr>d188Data100!Print_Area</vt:lpstr>
      <vt:lpstr>d188Data200!Print_Area</vt:lpstr>
      <vt:lpstr>d188Data300!Print_Area</vt:lpstr>
      <vt:lpstr>d188Data400!Print_Area</vt:lpstr>
      <vt:lpstr>d195Data100!Print_Area</vt:lpstr>
      <vt:lpstr>d195Data200!Print_Area</vt:lpstr>
      <vt:lpstr>d195Data300!Print_Area</vt:lpstr>
      <vt:lpstr>d195Data400!Print_Area</vt:lpstr>
      <vt:lpstr>d202Data100!Print_Area</vt:lpstr>
      <vt:lpstr>d202Data200!Print_Area</vt:lpstr>
      <vt:lpstr>d202Data300!Print_Area</vt:lpstr>
      <vt:lpstr>d202Data400!Print_Area</vt:lpstr>
      <vt:lpstr>d209Data100!Print_Area</vt:lpstr>
      <vt:lpstr>d209Data200!Print_Area</vt:lpstr>
      <vt:lpstr>d209Data300!Print_Area</vt:lpstr>
      <vt:lpstr>d209Data400!Print_Area</vt:lpstr>
      <vt:lpstr>d216Data100!Print_Area</vt:lpstr>
      <vt:lpstr>d216Data200!Print_Area</vt:lpstr>
      <vt:lpstr>d216Data300!Print_Area</vt:lpstr>
      <vt:lpstr>d216Data400!Print_Area</vt:lpstr>
      <vt:lpstr>d223Data100!Print_Area</vt:lpstr>
      <vt:lpstr>d223Data200!Print_Area</vt:lpstr>
      <vt:lpstr>d223Data300!Print_Area</vt:lpstr>
      <vt:lpstr>d223Data400!Print_Area</vt:lpstr>
      <vt:lpstr>d230Data100!Print_Area</vt:lpstr>
      <vt:lpstr>d230Data200!Print_Area</vt:lpstr>
      <vt:lpstr>d230Data300!Print_Area</vt:lpstr>
      <vt:lpstr>d230Data400!Print_Area</vt:lpstr>
      <vt:lpstr>d237Data100!Print_Area</vt:lpstr>
      <vt:lpstr>d237Data200!Print_Area</vt:lpstr>
      <vt:lpstr>d237Data300!Print_Area</vt:lpstr>
      <vt:lpstr>d237Data400!Print_Area</vt:lpstr>
      <vt:lpstr>d245Data100!Print_Area</vt:lpstr>
      <vt:lpstr>d245Data200!Print_Area</vt:lpstr>
      <vt:lpstr>d245Data300!Print_Area</vt:lpstr>
      <vt:lpstr>d245Data400!Print_Area</vt:lpstr>
      <vt:lpstr>d251Data100!Print_Area</vt:lpstr>
      <vt:lpstr>d251Data200!Print_Area</vt:lpstr>
      <vt:lpstr>d251Data300!Print_Area</vt:lpstr>
      <vt:lpstr>d251Data400!Print_Area</vt:lpstr>
      <vt:lpstr>d258Data100!Print_Area</vt:lpstr>
      <vt:lpstr>d258Data200!Print_Area</vt:lpstr>
      <vt:lpstr>d258Data300!Print_Area</vt:lpstr>
      <vt:lpstr>d258Data400!Print_Area</vt:lpstr>
      <vt:lpstr>d282Data100!Print_Area</vt:lpstr>
      <vt:lpstr>d282Data200!Print_Area</vt:lpstr>
      <vt:lpstr>d282Data300!Print_Area</vt:lpstr>
      <vt:lpstr>d282Data400!Print_Area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2025-09-12T15:54:29Z</dcterms:created>
  <dcterms:modified xsi:type="dcterms:W3CDTF">2025-09-17T13:02:22Z</dcterms:modified>
</cp:coreProperties>
</file>